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owner/Library/Mobile Documents/com~apple~CloudDocs/BJG Professional LLC/MarchMadness/"/>
    </mc:Choice>
  </mc:AlternateContent>
  <xr:revisionPtr revIDLastSave="0" documentId="8_{90950AE4-19E4-3B4B-A526-A3FFE19242BC}" xr6:coauthVersionLast="47" xr6:coauthVersionMax="47" xr10:uidLastSave="{00000000-0000-0000-0000-000000000000}"/>
  <bookViews>
    <workbookView xWindow="620" yWindow="460" windowWidth="48120" windowHeight="24240" xr2:uid="{A234D676-89CA-6145-AEB7-82E01F1FA633}"/>
  </bookViews>
  <sheets>
    <sheet name="NCAA" sheetId="3" r:id="rId1"/>
    <sheet name="NCAA_Womens" sheetId="5" r:id="rId2"/>
    <sheet name="Sheet1" sheetId="6" r:id="rId3"/>
    <sheet name="NCAA_TIBCO Data" sheetId="4" r:id="rId4"/>
  </sheet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7" i="5" l="1" a="1"/>
  <c r="AX7" i="5" s="1"/>
  <c r="AX8" i="5" a="1"/>
  <c r="AX8" i="5" s="1"/>
  <c r="AX9" i="5" a="1"/>
  <c r="AX9" i="5" s="1"/>
  <c r="AX10" i="5" a="1"/>
  <c r="AX10" i="5" s="1"/>
  <c r="AX11" i="5" a="1"/>
  <c r="AX11" i="5" s="1"/>
  <c r="AX12" i="5" a="1"/>
  <c r="AX12" i="5" s="1"/>
  <c r="AX13" i="5" a="1"/>
  <c r="AX13" i="5" s="1"/>
  <c r="AX14" i="5" a="1"/>
  <c r="AX14" i="5" s="1"/>
  <c r="AX15" i="5" a="1"/>
  <c r="AX15" i="5" s="1"/>
  <c r="AX16" i="5" a="1"/>
  <c r="AX16" i="5" s="1"/>
  <c r="AX17" i="5" a="1"/>
  <c r="AX17" i="5" s="1"/>
  <c r="AX18" i="5" a="1"/>
  <c r="AX18" i="5" s="1"/>
  <c r="AX19" i="5" a="1"/>
  <c r="AX19" i="5" s="1"/>
  <c r="AX20" i="5" a="1"/>
  <c r="AX20" i="5" s="1"/>
  <c r="AX21" i="5" a="1"/>
  <c r="AX21" i="5" s="1"/>
  <c r="AX22" i="5" a="1"/>
  <c r="AX22" i="5" s="1"/>
  <c r="AX23" i="5" a="1"/>
  <c r="AX23" i="5" s="1"/>
  <c r="AX24" i="5" a="1"/>
  <c r="AX24" i="5" s="1"/>
  <c r="AX25" i="5" a="1"/>
  <c r="AX25" i="5" s="1"/>
  <c r="AX26" i="5" a="1"/>
  <c r="AX26" i="5" s="1"/>
  <c r="AX27" i="5" a="1"/>
  <c r="AX27" i="5" s="1"/>
  <c r="AX28" i="5" a="1"/>
  <c r="AX28" i="5" s="1"/>
  <c r="AX29" i="5" a="1"/>
  <c r="AX29" i="5" s="1"/>
  <c r="AX30" i="5" a="1"/>
  <c r="AX30" i="5" s="1"/>
  <c r="AX31" i="5" a="1"/>
  <c r="AX31" i="5" s="1"/>
  <c r="AX32" i="5" a="1"/>
  <c r="AX32" i="5" s="1"/>
  <c r="AX33" i="5" a="1"/>
  <c r="AX33" i="5" s="1"/>
  <c r="AX34" i="5" a="1"/>
  <c r="AX34" i="5" s="1"/>
  <c r="AX35" i="5" a="1"/>
  <c r="AX35" i="5" s="1"/>
  <c r="AX36" i="5" a="1"/>
  <c r="AX36" i="5" s="1"/>
  <c r="AX37" i="5" a="1"/>
  <c r="AX37" i="5" s="1"/>
  <c r="AX38" i="5" a="1"/>
  <c r="AX38" i="5" s="1"/>
  <c r="AX39" i="5" a="1"/>
  <c r="AX39" i="5" s="1"/>
  <c r="AX40" i="5" a="1"/>
  <c r="AX40" i="5" s="1"/>
  <c r="AX41" i="5" a="1"/>
  <c r="AX41" i="5" s="1"/>
  <c r="AX42" i="5" a="1"/>
  <c r="AX42" i="5" s="1"/>
  <c r="AX43" i="5" a="1"/>
  <c r="AX43" i="5" s="1"/>
  <c r="AX44" i="5" a="1"/>
  <c r="AX44" i="5" s="1"/>
  <c r="AX45" i="5" a="1"/>
  <c r="AX45" i="5" s="1"/>
  <c r="AX46" i="5" a="1"/>
  <c r="AX46" i="5" s="1"/>
  <c r="AX47" i="5" a="1"/>
  <c r="AX47" i="5" s="1"/>
  <c r="AX48" i="5" a="1"/>
  <c r="AX48" i="5" s="1"/>
  <c r="AX49" i="5" a="1"/>
  <c r="AX49" i="5" s="1"/>
  <c r="AX50" i="5" a="1"/>
  <c r="AX50" i="5" s="1"/>
  <c r="AX51" i="5" a="1"/>
  <c r="AX51" i="5" s="1"/>
  <c r="AX52" i="5" a="1"/>
  <c r="AX52" i="5" s="1"/>
  <c r="AX53" i="5" a="1"/>
  <c r="AX53" i="5" s="1"/>
  <c r="AX54" i="5" a="1"/>
  <c r="AX54" i="5" s="1"/>
  <c r="AX55" i="5" a="1"/>
  <c r="AX55" i="5" s="1"/>
  <c r="AX56" i="5" a="1"/>
  <c r="AX56" i="5" s="1"/>
  <c r="AX57" i="5" a="1"/>
  <c r="AX57" i="5" s="1"/>
  <c r="AX58" i="5" a="1"/>
  <c r="AX58" i="5" s="1"/>
  <c r="AX59" i="5" a="1"/>
  <c r="AX59" i="5" s="1"/>
  <c r="AX60" i="5" a="1"/>
  <c r="AX60" i="5" s="1"/>
  <c r="AX61" i="5" a="1"/>
  <c r="AX61" i="5" s="1"/>
  <c r="AX62" i="5" a="1"/>
  <c r="AX62" i="5" s="1"/>
  <c r="AX63" i="5" a="1"/>
  <c r="AX63" i="5" s="1"/>
  <c r="AX64" i="5" a="1"/>
  <c r="AX64" i="5" s="1"/>
  <c r="AX65" i="5" a="1"/>
  <c r="AX65" i="5" s="1"/>
  <c r="AX66" i="5" a="1"/>
  <c r="AX66" i="5" s="1"/>
  <c r="AX67" i="5" a="1"/>
  <c r="AX67" i="5" s="1"/>
  <c r="AX68" i="5" a="1"/>
  <c r="AX68" i="5" s="1"/>
  <c r="AX69" i="5" a="1"/>
  <c r="AX69" i="5" s="1"/>
  <c r="AX70" i="5" a="1"/>
  <c r="AX70" i="5" s="1"/>
  <c r="AX71" i="5" a="1"/>
  <c r="AX71" i="5" s="1"/>
  <c r="AX72" i="5" a="1"/>
  <c r="AX72" i="5" s="1"/>
  <c r="AX73" i="5" a="1"/>
  <c r="AX73" i="5" s="1"/>
  <c r="AX74" i="5" a="1"/>
  <c r="AX74" i="5" s="1"/>
  <c r="AX75" i="5" a="1"/>
  <c r="AX75" i="5" s="1"/>
  <c r="AX76" i="5" a="1"/>
  <c r="AX76" i="5" s="1"/>
  <c r="AX77" i="5" a="1"/>
  <c r="AX77" i="5" s="1"/>
  <c r="AX78" i="5" a="1"/>
  <c r="AX78" i="5" s="1"/>
  <c r="AX79" i="5" a="1"/>
  <c r="AX79" i="5" s="1"/>
  <c r="AX80" i="5" a="1"/>
  <c r="AX80" i="5" s="1"/>
  <c r="AX81" i="5" a="1"/>
  <c r="AX81" i="5" s="1"/>
  <c r="AX82" i="5" a="1"/>
  <c r="AX82" i="5" s="1"/>
  <c r="AX83" i="5" a="1"/>
  <c r="AX83" i="5" s="1"/>
  <c r="AX84" i="5" a="1"/>
  <c r="AX84" i="5" s="1"/>
  <c r="AX85" i="5" a="1"/>
  <c r="AX85" i="5" s="1"/>
  <c r="AX86" i="5" a="1"/>
  <c r="AX86" i="5" s="1"/>
  <c r="AX87" i="5" a="1"/>
  <c r="AX87" i="5" s="1"/>
  <c r="AX88" i="5" a="1"/>
  <c r="AX88" i="5" s="1"/>
  <c r="AX89" i="5" a="1"/>
  <c r="AX89" i="5" s="1"/>
  <c r="AX90" i="5" a="1"/>
  <c r="AX90" i="5" s="1"/>
  <c r="AX91" i="5" a="1"/>
  <c r="AX91" i="5" s="1"/>
  <c r="AX92" i="5" a="1"/>
  <c r="AX92" i="5" s="1"/>
  <c r="AX93" i="5" a="1"/>
  <c r="AX93" i="5" s="1"/>
  <c r="AX94" i="5" a="1"/>
  <c r="AX94" i="5" s="1"/>
  <c r="AX95" i="5" a="1"/>
  <c r="AX95" i="5" s="1"/>
  <c r="AX96" i="5" a="1"/>
  <c r="AX96" i="5" s="1"/>
  <c r="AX97" i="5" a="1"/>
  <c r="AX97" i="5" s="1"/>
  <c r="AX98" i="5" a="1"/>
  <c r="AX98" i="5" s="1"/>
  <c r="AX99" i="5" a="1"/>
  <c r="AX99" i="5" s="1"/>
  <c r="AX100" i="5" a="1"/>
  <c r="AX100" i="5" s="1"/>
  <c r="AX101" i="5" a="1"/>
  <c r="AX101" i="5" s="1"/>
  <c r="AX102" i="5" a="1"/>
  <c r="AX102" i="5" s="1"/>
  <c r="AX103" i="5" a="1"/>
  <c r="AX103" i="5" s="1"/>
  <c r="AX104" i="5" a="1"/>
  <c r="AX104" i="5" s="1"/>
  <c r="AX105" i="5" a="1"/>
  <c r="AX105" i="5" s="1"/>
  <c r="AX106" i="5" a="1"/>
  <c r="AX106" i="5" s="1"/>
  <c r="AX107" i="5" a="1"/>
  <c r="AX107" i="5" s="1"/>
  <c r="AX108" i="5" a="1"/>
  <c r="AX108" i="5" s="1"/>
  <c r="AX109" i="5" a="1"/>
  <c r="AX109" i="5" s="1"/>
  <c r="AX110" i="5" a="1"/>
  <c r="AX110" i="5" s="1"/>
  <c r="AX111" i="5" a="1"/>
  <c r="AX111" i="5" s="1"/>
  <c r="AX112" i="5" a="1"/>
  <c r="AX112" i="5" s="1"/>
  <c r="AX113" i="5" a="1"/>
  <c r="AX113" i="5" s="1"/>
  <c r="AX114" i="5" a="1"/>
  <c r="AX114" i="5" s="1"/>
  <c r="AX115" i="5" a="1"/>
  <c r="AX115" i="5" s="1"/>
  <c r="AX116" i="5" a="1"/>
  <c r="AX116" i="5" s="1"/>
  <c r="AX117" i="5" a="1"/>
  <c r="AX117" i="5" s="1"/>
  <c r="AX118" i="5" a="1"/>
  <c r="AX118" i="5" s="1"/>
  <c r="AX119" i="5" a="1"/>
  <c r="AX119" i="5" s="1"/>
  <c r="AX120" i="5" a="1"/>
  <c r="AX120" i="5" s="1"/>
  <c r="AX121" i="5" a="1"/>
  <c r="AX121" i="5" s="1"/>
  <c r="AX122" i="5" a="1"/>
  <c r="AX122" i="5" s="1"/>
  <c r="AX123" i="5" a="1"/>
  <c r="AX123" i="5" s="1"/>
  <c r="AX124" i="5" a="1"/>
  <c r="AX124" i="5" s="1"/>
  <c r="AX125" i="5" a="1"/>
  <c r="AX125" i="5" s="1"/>
  <c r="AX126" i="5" a="1"/>
  <c r="AX126" i="5" s="1"/>
  <c r="AX127" i="5" a="1"/>
  <c r="AX127" i="5" s="1"/>
  <c r="AX128" i="5" a="1"/>
  <c r="AX128" i="5" s="1"/>
  <c r="AX129" i="5" a="1"/>
  <c r="AX129" i="5" s="1"/>
  <c r="AX130" i="5" a="1"/>
  <c r="AX130" i="5" s="1"/>
  <c r="AX131" i="5" a="1"/>
  <c r="AX131" i="5" s="1"/>
  <c r="AX132" i="5" a="1"/>
  <c r="AX132" i="5" s="1"/>
  <c r="AX133" i="5" a="1"/>
  <c r="AX133" i="5" s="1"/>
  <c r="AX134" i="5" a="1"/>
  <c r="AX134" i="5" s="1"/>
  <c r="AX135" i="5" a="1"/>
  <c r="AX135" i="5" s="1"/>
  <c r="AX136" i="5" a="1"/>
  <c r="AX136" i="5" s="1"/>
  <c r="AX137" i="5" a="1"/>
  <c r="AX137" i="5" s="1"/>
  <c r="AX138" i="5" a="1"/>
  <c r="AX138" i="5" s="1"/>
  <c r="AX139" i="5" a="1"/>
  <c r="AX139" i="5" s="1"/>
  <c r="AX140" i="5" a="1"/>
  <c r="AX140" i="5" s="1"/>
  <c r="AX141" i="5" a="1"/>
  <c r="AX141" i="5" s="1"/>
  <c r="AX142" i="5" a="1"/>
  <c r="AX142" i="5" s="1"/>
  <c r="AX143" i="5" a="1"/>
  <c r="AX143" i="5" s="1"/>
  <c r="AX144" i="5" a="1"/>
  <c r="AX144" i="5" s="1"/>
  <c r="AX145" i="5" a="1"/>
  <c r="AX145" i="5" s="1"/>
  <c r="AX146" i="5" a="1"/>
  <c r="AX146" i="5" s="1"/>
  <c r="AX147" i="5" a="1"/>
  <c r="AX147" i="5" s="1"/>
  <c r="AX148" i="5" a="1"/>
  <c r="AX148" i="5" s="1"/>
  <c r="AX149" i="5" a="1"/>
  <c r="AX149" i="5" s="1"/>
  <c r="AX150" i="5" a="1"/>
  <c r="AX150" i="5" s="1"/>
  <c r="AX151" i="5" a="1"/>
  <c r="AX151" i="5" s="1"/>
  <c r="AX152" i="5" a="1"/>
  <c r="AX152" i="5" s="1"/>
  <c r="AX153" i="5" a="1"/>
  <c r="AX153" i="5" s="1"/>
  <c r="AX154" i="5" a="1"/>
  <c r="AX154" i="5" s="1"/>
  <c r="AX155" i="5" a="1"/>
  <c r="AX155" i="5" s="1"/>
  <c r="AX156" i="5" a="1"/>
  <c r="AX156" i="5" s="1"/>
  <c r="AX157" i="5" a="1"/>
  <c r="AX157" i="5" s="1"/>
  <c r="AX158" i="5" a="1"/>
  <c r="AX158" i="5" s="1"/>
  <c r="AX159" i="5" a="1"/>
  <c r="AX159" i="5" s="1"/>
  <c r="AX160" i="5" a="1"/>
  <c r="AX160" i="5" s="1"/>
  <c r="AX161" i="5" a="1"/>
  <c r="AX161" i="5" s="1"/>
  <c r="AX162" i="5" a="1"/>
  <c r="AX162" i="5" s="1"/>
  <c r="AX163" i="5" a="1"/>
  <c r="AX163" i="5" s="1"/>
  <c r="AX164" i="5" a="1"/>
  <c r="AX164" i="5" s="1"/>
  <c r="AX165" i="5" a="1"/>
  <c r="AX165" i="5" s="1"/>
  <c r="AX166" i="5" a="1"/>
  <c r="AX166" i="5" s="1"/>
  <c r="AX167" i="5" a="1"/>
  <c r="AX167" i="5" s="1"/>
  <c r="AX168" i="5" a="1"/>
  <c r="AX168" i="5" s="1"/>
  <c r="AX169" i="5" a="1"/>
  <c r="AX169" i="5" s="1"/>
  <c r="AX170" i="5" a="1"/>
  <c r="AX170" i="5" s="1"/>
  <c r="AX171" i="5" a="1"/>
  <c r="AX171" i="5" s="1"/>
  <c r="AX172" i="5" a="1"/>
  <c r="AX172" i="5" s="1"/>
  <c r="AX173" i="5" a="1"/>
  <c r="AX173" i="5" s="1"/>
  <c r="AX174" i="5" a="1"/>
  <c r="AX174" i="5" s="1"/>
  <c r="AX175" i="5" a="1"/>
  <c r="AX175" i="5" s="1"/>
  <c r="AX176" i="5" a="1"/>
  <c r="AX176" i="5" s="1"/>
  <c r="AX177" i="5" a="1"/>
  <c r="AX177" i="5" s="1"/>
  <c r="AX178" i="5" a="1"/>
  <c r="AX178" i="5" s="1"/>
  <c r="AX179" i="5" a="1"/>
  <c r="AX179" i="5" s="1"/>
  <c r="AX180" i="5" a="1"/>
  <c r="AX180" i="5" s="1"/>
  <c r="AX181" i="5" a="1"/>
  <c r="AX181" i="5" s="1"/>
  <c r="AX182" i="5" a="1"/>
  <c r="AX182" i="5" s="1"/>
  <c r="AX183" i="5" a="1"/>
  <c r="AX183" i="5" s="1"/>
  <c r="AX184" i="5" a="1"/>
  <c r="AX184" i="5" s="1"/>
  <c r="AX185" i="5" a="1"/>
  <c r="AX185" i="5" s="1"/>
  <c r="AX186" i="5" a="1"/>
  <c r="AX186" i="5" s="1"/>
  <c r="AX187" i="5" a="1"/>
  <c r="AX187" i="5" s="1"/>
  <c r="AX188" i="5" a="1"/>
  <c r="AX188" i="5" s="1"/>
  <c r="AX189" i="5" a="1"/>
  <c r="AX189" i="5" s="1"/>
  <c r="AX190" i="5" a="1"/>
  <c r="AX190" i="5" s="1"/>
  <c r="AX191" i="5" a="1"/>
  <c r="AX191" i="5" s="1"/>
  <c r="AX192" i="5" a="1"/>
  <c r="AX192" i="5" s="1"/>
  <c r="AX193" i="5" a="1"/>
  <c r="AX193" i="5" s="1"/>
  <c r="AX194" i="5" a="1"/>
  <c r="AX194" i="5" s="1"/>
  <c r="AX195" i="5" a="1"/>
  <c r="AX195" i="5" s="1"/>
  <c r="AX196" i="5" a="1"/>
  <c r="AX196" i="5" s="1"/>
  <c r="AX197" i="5" a="1"/>
  <c r="AX197" i="5" s="1"/>
  <c r="AX198" i="5" a="1"/>
  <c r="AX198" i="5" s="1"/>
  <c r="AX199" i="5" a="1"/>
  <c r="AX199" i="5" s="1"/>
  <c r="AX200" i="5" a="1"/>
  <c r="AX200" i="5" s="1"/>
  <c r="AX201" i="5" a="1"/>
  <c r="AX201" i="5" s="1"/>
  <c r="AX202" i="5" a="1"/>
  <c r="AX202" i="5" s="1"/>
  <c r="AX203" i="5" a="1"/>
  <c r="AX203" i="5" s="1"/>
  <c r="AX204" i="5" a="1"/>
  <c r="AX204" i="5" s="1"/>
  <c r="AX205" i="5" a="1"/>
  <c r="AX205" i="5" s="1"/>
  <c r="AX206" i="5" a="1"/>
  <c r="AX206" i="5" s="1"/>
  <c r="AX207" i="5" a="1"/>
  <c r="AX207" i="5" s="1"/>
  <c r="AX208" i="5" a="1"/>
  <c r="AX208" i="5" s="1"/>
  <c r="AX209" i="5" a="1"/>
  <c r="AX209" i="5" s="1"/>
  <c r="AX210" i="5" a="1"/>
  <c r="AX210" i="5" s="1"/>
  <c r="AX211" i="5" a="1"/>
  <c r="AX211" i="5" s="1"/>
  <c r="AX212" i="5" a="1"/>
  <c r="AX212" i="5" s="1"/>
  <c r="AX213" i="5" a="1"/>
  <c r="AX213" i="5" s="1"/>
  <c r="AX214" i="5" a="1"/>
  <c r="AX214" i="5" s="1"/>
  <c r="AX215" i="5" a="1"/>
  <c r="AX215" i="5" s="1"/>
  <c r="AX216" i="5" a="1"/>
  <c r="AX216" i="5" s="1"/>
  <c r="AX217" i="5" a="1"/>
  <c r="AX217" i="5" s="1"/>
  <c r="AX218" i="5" a="1"/>
  <c r="AX218" i="5" s="1"/>
  <c r="AX219" i="5" a="1"/>
  <c r="AX219" i="5" s="1"/>
  <c r="AX220" i="5" a="1"/>
  <c r="AX220" i="5" s="1"/>
  <c r="AX221" i="5" a="1"/>
  <c r="AX221" i="5" s="1"/>
  <c r="AX222" i="5" a="1"/>
  <c r="AX222" i="5" s="1"/>
  <c r="AX223" i="5" a="1"/>
  <c r="AX223" i="5" s="1"/>
  <c r="AX224" i="5" a="1"/>
  <c r="AX224" i="5" s="1"/>
  <c r="AX225" i="5" a="1"/>
  <c r="AX225" i="5" s="1"/>
  <c r="AX226" i="5" a="1"/>
  <c r="AX226" i="5" s="1"/>
  <c r="AX227" i="5" a="1"/>
  <c r="AX227" i="5" s="1"/>
  <c r="AX228" i="5" a="1"/>
  <c r="AX228" i="5" s="1"/>
  <c r="AX229" i="5" a="1"/>
  <c r="AX229" i="5" s="1"/>
  <c r="AX230" i="5" a="1"/>
  <c r="AX230" i="5" s="1"/>
  <c r="AX231" i="5" a="1"/>
  <c r="AX231" i="5" s="1"/>
  <c r="AX232" i="5" a="1"/>
  <c r="AX232" i="5" s="1"/>
  <c r="AX233" i="5" a="1"/>
  <c r="AX233" i="5" s="1"/>
  <c r="AX234" i="5" a="1"/>
  <c r="AX234" i="5" s="1"/>
  <c r="AX235" i="5" a="1"/>
  <c r="AX235" i="5" s="1"/>
  <c r="AX236" i="5" a="1"/>
  <c r="AX236" i="5" s="1"/>
  <c r="AX237" i="5" a="1"/>
  <c r="AX237" i="5" s="1"/>
  <c r="AX238" i="5" a="1"/>
  <c r="AX238" i="5" s="1"/>
  <c r="AX239" i="5" a="1"/>
  <c r="AX239" i="5" s="1"/>
  <c r="AX240" i="5" a="1"/>
  <c r="AX240" i="5" s="1"/>
  <c r="AX241" i="5" a="1"/>
  <c r="AX241" i="5" s="1"/>
  <c r="AX242" i="5" a="1"/>
  <c r="AX242" i="5" s="1"/>
  <c r="AX243" i="5" a="1"/>
  <c r="AX243" i="5" s="1"/>
  <c r="AX244" i="5" a="1"/>
  <c r="AX244" i="5" s="1"/>
  <c r="AX245" i="5" a="1"/>
  <c r="AX245" i="5" s="1"/>
  <c r="AX246" i="5" a="1"/>
  <c r="AX246" i="5" s="1"/>
  <c r="AX247" i="5" a="1"/>
  <c r="AX247" i="5" s="1"/>
  <c r="AX248" i="5" a="1"/>
  <c r="AX248" i="5" s="1"/>
  <c r="AX249" i="5" a="1"/>
  <c r="AX249" i="5" s="1"/>
  <c r="AX250" i="5" a="1"/>
  <c r="AX250" i="5" s="1"/>
  <c r="AX251" i="5" a="1"/>
  <c r="AX251" i="5" s="1"/>
  <c r="AX252" i="5" a="1"/>
  <c r="AX252" i="5" s="1"/>
  <c r="AX253" i="5" a="1"/>
  <c r="AX253" i="5" s="1"/>
  <c r="AX254" i="5" a="1"/>
  <c r="AX254" i="5" s="1"/>
  <c r="AX255" i="5" a="1"/>
  <c r="AX255" i="5" s="1"/>
  <c r="AX256" i="5" a="1"/>
  <c r="AX256" i="5" s="1"/>
  <c r="AX257" i="5" a="1"/>
  <c r="AX257" i="5" s="1"/>
  <c r="AX258" i="5" a="1"/>
  <c r="AX258" i="5" s="1"/>
  <c r="AX259" i="5" a="1"/>
  <c r="AX259" i="5" s="1"/>
  <c r="AX260" i="5" a="1"/>
  <c r="AX260" i="5" s="1"/>
  <c r="AX261" i="5" a="1"/>
  <c r="AX261" i="5" s="1"/>
  <c r="AX262" i="5" a="1"/>
  <c r="AX262" i="5" s="1"/>
  <c r="AX263" i="5" a="1"/>
  <c r="AX263" i="5" s="1"/>
  <c r="AX264" i="5" a="1"/>
  <c r="AX264" i="5" s="1"/>
  <c r="AX265" i="5" a="1"/>
  <c r="AX265" i="5" s="1"/>
  <c r="AX266" i="5" a="1"/>
  <c r="AX266" i="5" s="1"/>
  <c r="AX267" i="5" a="1"/>
  <c r="AX267" i="5" s="1"/>
  <c r="AX268" i="5" a="1"/>
  <c r="AX268" i="5" s="1"/>
  <c r="AX269" i="5" a="1"/>
  <c r="AX269" i="5" s="1"/>
  <c r="AX270" i="5" a="1"/>
  <c r="AX270" i="5" s="1"/>
  <c r="AX271" i="5" a="1"/>
  <c r="AX271" i="5" s="1"/>
  <c r="AX272" i="5" a="1"/>
  <c r="AX272" i="5" s="1"/>
  <c r="AX273" i="5" a="1"/>
  <c r="AX273" i="5" s="1"/>
  <c r="AX274" i="5" a="1"/>
  <c r="AX274" i="5" s="1"/>
  <c r="AX275" i="5" a="1"/>
  <c r="AX275" i="5" s="1"/>
  <c r="AX276" i="5" a="1"/>
  <c r="AX276" i="5" s="1"/>
  <c r="AX277" i="5" a="1"/>
  <c r="AX277" i="5" s="1"/>
  <c r="AX278" i="5" a="1"/>
  <c r="AX278" i="5" s="1"/>
  <c r="AX279" i="5" a="1"/>
  <c r="AX279" i="5" s="1"/>
  <c r="AX280" i="5" a="1"/>
  <c r="AX280" i="5" s="1"/>
  <c r="AX281" i="5" a="1"/>
  <c r="AX281" i="5" s="1"/>
  <c r="AX282" i="5" a="1"/>
  <c r="AX282" i="5" s="1"/>
  <c r="AX283" i="5" a="1"/>
  <c r="AX283" i="5" s="1"/>
  <c r="AX284" i="5" a="1"/>
  <c r="AX284" i="5" s="1"/>
  <c r="AX285" i="5" a="1"/>
  <c r="AX285" i="5" s="1"/>
  <c r="AX286" i="5" a="1"/>
  <c r="AX286" i="5" s="1"/>
  <c r="AX287" i="5" a="1"/>
  <c r="AX287" i="5" s="1"/>
  <c r="AX288" i="5" a="1"/>
  <c r="AX288" i="5" s="1"/>
  <c r="AX289" i="5" a="1"/>
  <c r="AX289" i="5" s="1"/>
  <c r="AX290" i="5" a="1"/>
  <c r="AX290" i="5" s="1"/>
  <c r="AX291" i="5" a="1"/>
  <c r="AX291" i="5" s="1"/>
  <c r="AX292" i="5" a="1"/>
  <c r="AX292" i="5" s="1"/>
  <c r="AX293" i="5" a="1"/>
  <c r="AX293" i="5" s="1"/>
  <c r="AX294" i="5" a="1"/>
  <c r="AX294" i="5" s="1"/>
  <c r="AX295" i="5" a="1"/>
  <c r="AX295" i="5" s="1"/>
  <c r="AX296" i="5" a="1"/>
  <c r="AX296" i="5" s="1"/>
  <c r="AX297" i="5" a="1"/>
  <c r="AX297" i="5" s="1"/>
  <c r="AX298" i="5" a="1"/>
  <c r="AX298" i="5" s="1"/>
  <c r="AX299" i="5" a="1"/>
  <c r="AX299" i="5" s="1"/>
  <c r="AX300" i="5" a="1"/>
  <c r="AX300" i="5" s="1"/>
  <c r="AX301" i="5" a="1"/>
  <c r="AX301" i="5" s="1"/>
  <c r="AX302" i="5" a="1"/>
  <c r="AX302" i="5" s="1"/>
  <c r="AX303" i="5" a="1"/>
  <c r="AX303" i="5" s="1"/>
  <c r="AX304" i="5" a="1"/>
  <c r="AX304" i="5" s="1"/>
  <c r="AX305" i="5" a="1"/>
  <c r="AX305" i="5" s="1"/>
  <c r="AX306" i="5" a="1"/>
  <c r="AX306" i="5" s="1"/>
  <c r="AX307" i="5" a="1"/>
  <c r="AX307" i="5" s="1"/>
  <c r="AX308" i="5" a="1"/>
  <c r="AX308" i="5" s="1"/>
  <c r="AX309" i="5" a="1"/>
  <c r="AX309" i="5" s="1"/>
  <c r="AX310" i="5" a="1"/>
  <c r="AX310" i="5" s="1"/>
  <c r="AX311" i="5" a="1"/>
  <c r="AX311" i="5" s="1"/>
  <c r="AX312" i="5" a="1"/>
  <c r="AX312" i="5" s="1"/>
  <c r="AX313" i="5" a="1"/>
  <c r="AX313" i="5" s="1"/>
  <c r="AX314" i="5" a="1"/>
  <c r="AX314" i="5" s="1"/>
  <c r="AX315" i="5" a="1"/>
  <c r="AX315" i="5" s="1"/>
  <c r="AX316" i="5" a="1"/>
  <c r="AX316" i="5" s="1"/>
  <c r="AX317" i="5" a="1"/>
  <c r="AX317" i="5" s="1"/>
  <c r="AX318" i="5" a="1"/>
  <c r="AX318" i="5" s="1"/>
  <c r="AX319" i="5" a="1"/>
  <c r="AX319" i="5" s="1"/>
  <c r="AX320" i="5" a="1"/>
  <c r="AX320" i="5" s="1"/>
  <c r="AX321" i="5" a="1"/>
  <c r="AX321" i="5" s="1"/>
  <c r="AX322" i="5" a="1"/>
  <c r="AX322" i="5" s="1"/>
  <c r="AX323" i="5" a="1"/>
  <c r="AX323" i="5" s="1"/>
  <c r="AX324" i="5" a="1"/>
  <c r="AX324" i="5" s="1"/>
  <c r="AX325" i="5" a="1"/>
  <c r="AX325" i="5" s="1"/>
  <c r="AX326" i="5" a="1"/>
  <c r="AX326" i="5" s="1"/>
  <c r="AX327" i="5" a="1"/>
  <c r="AX327" i="5" s="1"/>
  <c r="AX328" i="5" a="1"/>
  <c r="AX328" i="5" s="1"/>
  <c r="AX329" i="5" a="1"/>
  <c r="AX329" i="5" s="1"/>
  <c r="AX330" i="5" a="1"/>
  <c r="AX330" i="5" s="1"/>
  <c r="AX331" i="5" a="1"/>
  <c r="AX331" i="5" s="1"/>
  <c r="AX332" i="5" a="1"/>
  <c r="AX332" i="5" s="1"/>
  <c r="AX333" i="5" a="1"/>
  <c r="AX333" i="5" s="1"/>
  <c r="AX334" i="5" a="1"/>
  <c r="AX334" i="5" s="1"/>
  <c r="AX335" i="5" a="1"/>
  <c r="AX335" i="5" s="1"/>
  <c r="AX336" i="5" a="1"/>
  <c r="AX336" i="5" s="1"/>
  <c r="AX337" i="5" a="1"/>
  <c r="AX337" i="5" s="1"/>
  <c r="AX338" i="5" a="1"/>
  <c r="AX338" i="5" s="1"/>
  <c r="AX339" i="5" a="1"/>
  <c r="AX339" i="5" s="1"/>
  <c r="AX340" i="5" a="1"/>
  <c r="AX340" i="5" s="1"/>
  <c r="AX341" i="5" a="1"/>
  <c r="AX341" i="5" s="1"/>
  <c r="AX342" i="5" a="1"/>
  <c r="AX342" i="5" s="1"/>
  <c r="AX343" i="5" a="1"/>
  <c r="AX343" i="5" s="1"/>
  <c r="AX344" i="5" a="1"/>
  <c r="AX344" i="5" s="1"/>
  <c r="AX345" i="5" a="1"/>
  <c r="AX345" i="5" s="1"/>
  <c r="AX346" i="5" a="1"/>
  <c r="AX346" i="5" s="1"/>
  <c r="AX347" i="5" a="1"/>
  <c r="AX347" i="5" s="1"/>
  <c r="AX348" i="5" a="1"/>
  <c r="AX348" i="5" s="1"/>
  <c r="AX349" i="5" a="1"/>
  <c r="AX349" i="5" s="1"/>
  <c r="AX350" i="5" a="1"/>
  <c r="AX350" i="5" s="1"/>
  <c r="AX351" i="5" a="1"/>
  <c r="AX351" i="5" s="1"/>
  <c r="AX352" i="5" a="1"/>
  <c r="AX352" i="5" s="1"/>
  <c r="AX353" i="5" a="1"/>
  <c r="AX353" i="5" s="1"/>
  <c r="AX354" i="5" a="1"/>
  <c r="AX354" i="5" s="1"/>
  <c r="AX355" i="5" a="1"/>
  <c r="AX355" i="5" s="1"/>
  <c r="AX356" i="5" a="1"/>
  <c r="AX356" i="5" s="1"/>
  <c r="AX357" i="5" a="1"/>
  <c r="AX357" i="5" s="1"/>
  <c r="AX358" i="5" a="1"/>
  <c r="AX358" i="5" s="1"/>
  <c r="AX359" i="5" a="1"/>
  <c r="AX359" i="5" s="1"/>
  <c r="AX360" i="5" a="1"/>
  <c r="AX360" i="5" s="1"/>
  <c r="AX361" i="5" a="1"/>
  <c r="AX361" i="5" s="1"/>
  <c r="AX362" i="5" a="1"/>
  <c r="AX362" i="5" s="1"/>
  <c r="AX363" i="5" a="1"/>
  <c r="AX363" i="5" s="1"/>
  <c r="AX364" i="5" a="1"/>
  <c r="AX364" i="5" s="1"/>
  <c r="AX365" i="5" a="1"/>
  <c r="AX365" i="5" s="1"/>
  <c r="AX366" i="5" a="1"/>
  <c r="AX366" i="5" s="1"/>
  <c r="AX367" i="5" a="1"/>
  <c r="AX367" i="5" s="1"/>
  <c r="AX368" i="5" a="1"/>
  <c r="AX368" i="5" s="1"/>
  <c r="AX369" i="5" a="1"/>
  <c r="AX369" i="5" s="1"/>
  <c r="AX370" i="5" a="1"/>
  <c r="AX370" i="5" s="1"/>
  <c r="AX371" i="5" a="1"/>
  <c r="AX371" i="5" s="1"/>
  <c r="AX372" i="5" a="1"/>
  <c r="AX372" i="5" s="1"/>
  <c r="AX373" i="5" a="1"/>
  <c r="AX373" i="5" s="1"/>
  <c r="AX374" i="5" a="1"/>
  <c r="AX374" i="5" s="1"/>
  <c r="AX375" i="5" a="1"/>
  <c r="AX375" i="5" s="1"/>
  <c r="AX376" i="5" a="1"/>
  <c r="AX376" i="5" s="1"/>
  <c r="AX377" i="5" a="1"/>
  <c r="AX377" i="5" s="1"/>
  <c r="AX378" i="5" a="1"/>
  <c r="AX378" i="5" s="1"/>
  <c r="AX379" i="5" a="1"/>
  <c r="AX379" i="5" s="1"/>
  <c r="AX380" i="5" a="1"/>
  <c r="AX380" i="5" s="1"/>
  <c r="AX381" i="5" a="1"/>
  <c r="AX381" i="5" s="1"/>
  <c r="AX382" i="5" a="1"/>
  <c r="AX382" i="5" s="1"/>
  <c r="AX383" i="5" a="1"/>
  <c r="AX383" i="5" s="1"/>
  <c r="AX384" i="5" a="1"/>
  <c r="AX384" i="5" s="1"/>
  <c r="AX385" i="5" a="1"/>
  <c r="AX385" i="5" s="1"/>
  <c r="AX386" i="5" a="1"/>
  <c r="AX386" i="5" s="1"/>
  <c r="AX387" i="5" a="1"/>
  <c r="AX387" i="5" s="1"/>
  <c r="AX388" i="5" a="1"/>
  <c r="AX388" i="5" s="1"/>
  <c r="AX389" i="5" a="1"/>
  <c r="AX389" i="5" s="1"/>
  <c r="AX390" i="5" a="1"/>
  <c r="AX390" i="5" s="1"/>
  <c r="AX391" i="5" a="1"/>
  <c r="AX391" i="5" s="1"/>
  <c r="AX392" i="5" a="1"/>
  <c r="AX392" i="5" s="1"/>
  <c r="AX393" i="5" a="1"/>
  <c r="AX393" i="5" s="1"/>
  <c r="AX394" i="5" a="1"/>
  <c r="AX394" i="5" s="1"/>
  <c r="AX395" i="5" a="1"/>
  <c r="AX395" i="5" s="1"/>
  <c r="AX396" i="5" a="1"/>
  <c r="AX396" i="5" s="1"/>
  <c r="AX397" i="5" a="1"/>
  <c r="AX397" i="5" s="1"/>
  <c r="AX398" i="5" a="1"/>
  <c r="AX398" i="5" s="1"/>
  <c r="AX399" i="5" a="1"/>
  <c r="AX399" i="5" s="1"/>
  <c r="AX400" i="5" a="1"/>
  <c r="AX400" i="5" s="1"/>
  <c r="AX401" i="5" a="1"/>
  <c r="AX401" i="5" s="1"/>
  <c r="AX402" i="5" a="1"/>
  <c r="AX402" i="5" s="1"/>
  <c r="AX403" i="5" a="1"/>
  <c r="AX403" i="5" s="1"/>
  <c r="AX404" i="5" a="1"/>
  <c r="AX404" i="5" s="1"/>
  <c r="AX405" i="5" a="1"/>
  <c r="AX405" i="5" s="1"/>
  <c r="AX406" i="5" a="1"/>
  <c r="AX406" i="5" s="1"/>
  <c r="AX407" i="5" a="1"/>
  <c r="AX407" i="5" s="1"/>
  <c r="AX408" i="5" a="1"/>
  <c r="AX408" i="5" s="1"/>
  <c r="AX409" i="5" a="1"/>
  <c r="AX409" i="5" s="1"/>
  <c r="AX410" i="5" a="1"/>
  <c r="AX410" i="5" s="1"/>
  <c r="AX411" i="5" a="1"/>
  <c r="AX411" i="5" s="1"/>
  <c r="AX412" i="5" a="1"/>
  <c r="AX412" i="5" s="1"/>
  <c r="AX413" i="5" a="1"/>
  <c r="AX413" i="5" s="1"/>
  <c r="AX414" i="5" a="1"/>
  <c r="AX414" i="5" s="1"/>
  <c r="AX415" i="5" a="1"/>
  <c r="AX415" i="5" s="1"/>
  <c r="AX416" i="5" a="1"/>
  <c r="AX416" i="5" s="1"/>
  <c r="AX417" i="5" a="1"/>
  <c r="AX417" i="5" s="1"/>
  <c r="AX418" i="5" a="1"/>
  <c r="AX418" i="5" s="1"/>
  <c r="AX419" i="5" a="1"/>
  <c r="AX419" i="5" s="1"/>
  <c r="AX420" i="5" a="1"/>
  <c r="AX420" i="5" s="1"/>
  <c r="AX421" i="5" a="1"/>
  <c r="AX421" i="5" s="1"/>
  <c r="AX422" i="5" a="1"/>
  <c r="AX422" i="5" s="1"/>
  <c r="AX423" i="5" a="1"/>
  <c r="AX423" i="5" s="1"/>
  <c r="AX424" i="5" a="1"/>
  <c r="AX424" i="5" s="1"/>
  <c r="AX425" i="5" a="1"/>
  <c r="AX425" i="5" s="1"/>
  <c r="AX426" i="5" a="1"/>
  <c r="AX426" i="5" s="1"/>
  <c r="AX427" i="5" a="1"/>
  <c r="AX427" i="5" s="1"/>
  <c r="AX428" i="5" a="1"/>
  <c r="AX428" i="5" s="1"/>
  <c r="AX429" i="5" a="1"/>
  <c r="AX429" i="5" s="1"/>
  <c r="AX430" i="5" a="1"/>
  <c r="AX430" i="5" s="1"/>
  <c r="AX431" i="5" a="1"/>
  <c r="AX431" i="5" s="1"/>
  <c r="AX432" i="5" a="1"/>
  <c r="AX432" i="5" s="1"/>
  <c r="AX433" i="5" a="1"/>
  <c r="AX433" i="5" s="1"/>
  <c r="AX434" i="5" a="1"/>
  <c r="AX434" i="5" s="1"/>
  <c r="AX435" i="5" a="1"/>
  <c r="AX435" i="5" s="1"/>
  <c r="AX436" i="5" a="1"/>
  <c r="AX436" i="5" s="1"/>
  <c r="AX437" i="5" a="1"/>
  <c r="AX437" i="5" s="1"/>
  <c r="AX438" i="5" a="1"/>
  <c r="AX438" i="5" s="1"/>
  <c r="AX439" i="5" a="1"/>
  <c r="AX439" i="5" s="1"/>
  <c r="AX440" i="5" a="1"/>
  <c r="AX440" i="5" s="1"/>
  <c r="AX441" i="5" a="1"/>
  <c r="AX441" i="5" s="1"/>
  <c r="AX442" i="5" a="1"/>
  <c r="AX442" i="5" s="1"/>
  <c r="AX443" i="5" a="1"/>
  <c r="AX443" i="5" s="1"/>
  <c r="AX444" i="5" a="1"/>
  <c r="AX444" i="5" s="1"/>
  <c r="AX445" i="5" a="1"/>
  <c r="AX445" i="5" s="1"/>
  <c r="AX446" i="5" a="1"/>
  <c r="AX446" i="5" s="1"/>
  <c r="AX447" i="5" a="1"/>
  <c r="AX447" i="5" s="1"/>
  <c r="AX448" i="5" a="1"/>
  <c r="AX448" i="5" s="1"/>
  <c r="AX449" i="5" a="1"/>
  <c r="AX449" i="5" s="1"/>
  <c r="AX450" i="5" a="1"/>
  <c r="AX450" i="5" s="1"/>
  <c r="AX451" i="5" a="1"/>
  <c r="AX451" i="5" s="1"/>
  <c r="AX452" i="5" a="1"/>
  <c r="AX452" i="5" s="1"/>
  <c r="AX453" i="5" a="1"/>
  <c r="AX453" i="5" s="1"/>
  <c r="AX454" i="5" a="1"/>
  <c r="AX454" i="5" s="1"/>
  <c r="AX455" i="5" a="1"/>
  <c r="AX455" i="5" s="1"/>
  <c r="AX456" i="5" a="1"/>
  <c r="AX456" i="5" s="1"/>
  <c r="AX457" i="5" a="1"/>
  <c r="AX457" i="5" s="1"/>
  <c r="AX458" i="5" a="1"/>
  <c r="AX458" i="5" s="1"/>
  <c r="AX459" i="5" a="1"/>
  <c r="AX459" i="5" s="1"/>
  <c r="AX460" i="5" a="1"/>
  <c r="AX460" i="5" s="1"/>
  <c r="AX461" i="5" a="1"/>
  <c r="AX461" i="5" s="1"/>
  <c r="AX462" i="5" a="1"/>
  <c r="AX462" i="5" s="1"/>
  <c r="AX463" i="5" a="1"/>
  <c r="AX463" i="5" s="1"/>
  <c r="AX464" i="5" a="1"/>
  <c r="AX464" i="5" s="1"/>
  <c r="AX465" i="5" a="1"/>
  <c r="AX465" i="5" s="1"/>
  <c r="AX466" i="5" a="1"/>
  <c r="AX466" i="5" s="1"/>
  <c r="AX467" i="5" a="1"/>
  <c r="AX467" i="5" s="1"/>
  <c r="AX468" i="5" a="1"/>
  <c r="AX468" i="5" s="1"/>
  <c r="AX469" i="5" a="1"/>
  <c r="AX469" i="5" s="1"/>
  <c r="AX470" i="5" a="1"/>
  <c r="AX470" i="5" s="1"/>
  <c r="AX471" i="5" a="1"/>
  <c r="AX471" i="5" s="1"/>
  <c r="AX472" i="5" a="1"/>
  <c r="AX472" i="5" s="1"/>
  <c r="AX473" i="5" a="1"/>
  <c r="AX473" i="5" s="1"/>
  <c r="AX474" i="5" a="1"/>
  <c r="AX474" i="5" s="1"/>
  <c r="AX475" i="5" a="1"/>
  <c r="AX475" i="5" s="1"/>
  <c r="AX476" i="5" a="1"/>
  <c r="AX476" i="5" s="1"/>
  <c r="AX477" i="5" a="1"/>
  <c r="AX477" i="5" s="1"/>
  <c r="AX478" i="5" a="1"/>
  <c r="AX478" i="5" s="1"/>
  <c r="AX479" i="5" a="1"/>
  <c r="AX479" i="5" s="1"/>
  <c r="AX480" i="5" a="1"/>
  <c r="AX480" i="5" s="1"/>
  <c r="AX481" i="5" a="1"/>
  <c r="AX481" i="5" s="1"/>
  <c r="AX482" i="5" a="1"/>
  <c r="AX482" i="5" s="1"/>
  <c r="AX483" i="5" a="1"/>
  <c r="AX483" i="5" s="1"/>
  <c r="AX484" i="5" a="1"/>
  <c r="AX484" i="5" s="1"/>
  <c r="AX485" i="5" a="1"/>
  <c r="AX485" i="5" s="1"/>
  <c r="AX486" i="5" a="1"/>
  <c r="AX486" i="5" s="1"/>
  <c r="AX487" i="5" a="1"/>
  <c r="AX487" i="5" s="1"/>
  <c r="AX488" i="5" a="1"/>
  <c r="AX488" i="5" s="1"/>
  <c r="AX489" i="5" a="1"/>
  <c r="AX489" i="5" s="1"/>
  <c r="AX490" i="5" a="1"/>
  <c r="AX490" i="5" s="1"/>
  <c r="AX491" i="5" a="1"/>
  <c r="AX491" i="5" s="1"/>
  <c r="AX492" i="5" a="1"/>
  <c r="AX492" i="5" s="1"/>
  <c r="AX493" i="5" a="1"/>
  <c r="AX493" i="5" s="1"/>
  <c r="AX494" i="5" a="1"/>
  <c r="AX494" i="5" s="1"/>
  <c r="AX495" i="5" a="1"/>
  <c r="AX495" i="5" s="1"/>
  <c r="AX496" i="5" a="1"/>
  <c r="AX496" i="5" s="1"/>
  <c r="AX497" i="5" a="1"/>
  <c r="AX497" i="5" s="1"/>
  <c r="AX498" i="5" a="1"/>
  <c r="AX498" i="5" s="1"/>
  <c r="AX499" i="5" a="1"/>
  <c r="AX499" i="5" s="1"/>
  <c r="AX500" i="5" a="1"/>
  <c r="AX500" i="5" s="1"/>
  <c r="AX501" i="5" a="1"/>
  <c r="AX501" i="5" s="1"/>
  <c r="AX502" i="5" a="1"/>
  <c r="AX502" i="5" s="1"/>
  <c r="AX503" i="5" a="1"/>
  <c r="AX503" i="5" s="1"/>
  <c r="AX504" i="5" a="1"/>
  <c r="AX504" i="5" s="1"/>
  <c r="AX505" i="5" a="1"/>
  <c r="AX505" i="5" s="1"/>
  <c r="AX506" i="5" a="1"/>
  <c r="AX506" i="5" s="1"/>
  <c r="AX507" i="5" a="1"/>
  <c r="AX507" i="5" s="1"/>
  <c r="AX508" i="5" a="1"/>
  <c r="AX508" i="5" s="1"/>
  <c r="AX509" i="5" a="1"/>
  <c r="AX509" i="5" s="1"/>
  <c r="AX510" i="5" a="1"/>
  <c r="AX510" i="5" s="1"/>
  <c r="AX511" i="5" a="1"/>
  <c r="AX511" i="5" s="1"/>
  <c r="AX512" i="5" a="1"/>
  <c r="AX512" i="5" s="1"/>
  <c r="AX513" i="5" a="1"/>
  <c r="AX513" i="5" s="1"/>
  <c r="AX514" i="5" a="1"/>
  <c r="AX514" i="5" s="1"/>
  <c r="AX515" i="5" a="1"/>
  <c r="AX515" i="5" s="1"/>
  <c r="AX516" i="5" a="1"/>
  <c r="AX516" i="5" s="1"/>
  <c r="AX517" i="5" a="1"/>
  <c r="AX517" i="5" s="1"/>
  <c r="AX518" i="5" a="1"/>
  <c r="AX518" i="5" s="1"/>
  <c r="AX519" i="5" a="1"/>
  <c r="AX519" i="5" s="1"/>
  <c r="AX520" i="5" a="1"/>
  <c r="AX520" i="5" s="1"/>
  <c r="AX521" i="5" a="1"/>
  <c r="AX521" i="5" s="1"/>
  <c r="AX522" i="5" a="1"/>
  <c r="AX522" i="5" s="1"/>
  <c r="AX523" i="5" a="1"/>
  <c r="AX523" i="5" s="1"/>
  <c r="AX524" i="5" a="1"/>
  <c r="AX524" i="5" s="1"/>
  <c r="AX525" i="5" a="1"/>
  <c r="AX525" i="5" s="1"/>
  <c r="AX526" i="5" a="1"/>
  <c r="AX526" i="5" s="1"/>
  <c r="AX527" i="5" a="1"/>
  <c r="AX527" i="5" s="1"/>
  <c r="AX528" i="5" a="1"/>
  <c r="AX528" i="5" s="1"/>
  <c r="AX529" i="5" a="1"/>
  <c r="AX529" i="5" s="1"/>
  <c r="AX530" i="5" a="1"/>
  <c r="AX530" i="5" s="1"/>
  <c r="AX531" i="5" a="1"/>
  <c r="AX531" i="5" s="1"/>
  <c r="AX532" i="5" a="1"/>
  <c r="AX532" i="5" s="1"/>
  <c r="AX533" i="5" a="1"/>
  <c r="AX533" i="5" s="1"/>
  <c r="AX534" i="5" a="1"/>
  <c r="AX534" i="5" s="1"/>
  <c r="AX535" i="5" a="1"/>
  <c r="AX535" i="5" s="1"/>
  <c r="AX536" i="5" a="1"/>
  <c r="AX536" i="5" s="1"/>
  <c r="AX537" i="5" a="1"/>
  <c r="AX537" i="5" s="1"/>
  <c r="AX538" i="5" a="1"/>
  <c r="AX538" i="5" s="1"/>
  <c r="AX539" i="5" a="1"/>
  <c r="AX539" i="5" s="1"/>
  <c r="AX540" i="5" a="1"/>
  <c r="AX540" i="5" s="1"/>
  <c r="AX541" i="5" a="1"/>
  <c r="AX541" i="5" s="1"/>
  <c r="AX542" i="5" a="1"/>
  <c r="AX542" i="5" s="1"/>
  <c r="AX543" i="5" a="1"/>
  <c r="AX543" i="5" s="1"/>
  <c r="AX544" i="5" a="1"/>
  <c r="AX544" i="5" s="1"/>
  <c r="AX545" i="5" a="1"/>
  <c r="AX545" i="5" s="1"/>
  <c r="AX546" i="5" a="1"/>
  <c r="AX546" i="5" s="1"/>
  <c r="AX547" i="5" a="1"/>
  <c r="AX547" i="5" s="1"/>
  <c r="AX548" i="5" a="1"/>
  <c r="AX548" i="5" s="1"/>
  <c r="AX549" i="5" a="1"/>
  <c r="AX549" i="5" s="1"/>
  <c r="AX550" i="5" a="1"/>
  <c r="AX550" i="5" s="1"/>
  <c r="AX551" i="5" a="1"/>
  <c r="AX551" i="5" s="1"/>
  <c r="AX552" i="5" a="1"/>
  <c r="AX552" i="5" s="1"/>
  <c r="AX553" i="5" a="1"/>
  <c r="AX553" i="5" s="1"/>
  <c r="AX554" i="5" a="1"/>
  <c r="AX554" i="5" s="1"/>
  <c r="AX555" i="5" a="1"/>
  <c r="AX555" i="5" s="1"/>
  <c r="AX556" i="5" a="1"/>
  <c r="AX556" i="5" s="1"/>
  <c r="AX557" i="5" a="1"/>
  <c r="AX557" i="5" s="1"/>
  <c r="AX558" i="5" a="1"/>
  <c r="AX558" i="5" s="1"/>
  <c r="AX559" i="5" a="1"/>
  <c r="AX559" i="5" s="1"/>
  <c r="AX560" i="5" a="1"/>
  <c r="AX560" i="5" s="1"/>
  <c r="AX561" i="5" a="1"/>
  <c r="AX561" i="5" s="1"/>
  <c r="AX562" i="5" a="1"/>
  <c r="AX562" i="5" s="1"/>
  <c r="AX563" i="5" a="1"/>
  <c r="AX563" i="5" s="1"/>
  <c r="AX564" i="5" a="1"/>
  <c r="AX564" i="5" s="1"/>
  <c r="AX565" i="5" a="1"/>
  <c r="AX565" i="5" s="1"/>
  <c r="AX566" i="5" a="1"/>
  <c r="AX566" i="5" s="1"/>
  <c r="AX567" i="5" a="1"/>
  <c r="AX567" i="5" s="1"/>
  <c r="AX568" i="5" a="1"/>
  <c r="AX568" i="5" s="1"/>
  <c r="AX569" i="5" a="1"/>
  <c r="AX569" i="5" s="1"/>
  <c r="AX570" i="5" a="1"/>
  <c r="AX570" i="5" s="1"/>
  <c r="AX571" i="5" a="1"/>
  <c r="AX571" i="5" s="1"/>
  <c r="AX572" i="5" a="1"/>
  <c r="AX572" i="5" s="1"/>
  <c r="AX573" i="5" a="1"/>
  <c r="AX573" i="5" s="1"/>
  <c r="AX574" i="5" a="1"/>
  <c r="AX574" i="5" s="1"/>
  <c r="AX575" i="5" a="1"/>
  <c r="AX575" i="5" s="1"/>
  <c r="AX576" i="5" a="1"/>
  <c r="AX576" i="5" s="1"/>
  <c r="AX577" i="5" a="1"/>
  <c r="AX577" i="5" s="1"/>
  <c r="AX578" i="5" a="1"/>
  <c r="AX578" i="5" s="1"/>
  <c r="AX579" i="5" a="1"/>
  <c r="AX579" i="5" s="1"/>
  <c r="AX580" i="5" a="1"/>
  <c r="AX580" i="5" s="1"/>
  <c r="AX581" i="5" a="1"/>
  <c r="AX581" i="5" s="1"/>
  <c r="AX582" i="5" a="1"/>
  <c r="AX582" i="5" s="1"/>
  <c r="AX583" i="5" a="1"/>
  <c r="AX583" i="5" s="1"/>
  <c r="AX584" i="5" a="1"/>
  <c r="AX584" i="5" s="1"/>
  <c r="AX585" i="5" a="1"/>
  <c r="AX585" i="5" s="1"/>
  <c r="AX586" i="5" a="1"/>
  <c r="AX586" i="5" s="1"/>
  <c r="AX587" i="5" a="1"/>
  <c r="AX587" i="5" s="1"/>
  <c r="AX588" i="5" a="1"/>
  <c r="AX588" i="5" s="1"/>
  <c r="AX589" i="5" a="1"/>
  <c r="AX589" i="5" s="1"/>
  <c r="AX590" i="5" a="1"/>
  <c r="AX590" i="5" s="1"/>
  <c r="AX591" i="5" a="1"/>
  <c r="AX591" i="5" s="1"/>
  <c r="AX592" i="5" a="1"/>
  <c r="AX592" i="5" s="1"/>
  <c r="AX593" i="5" a="1"/>
  <c r="AX593" i="5" s="1"/>
  <c r="AX594" i="5" a="1"/>
  <c r="AX594" i="5" s="1"/>
  <c r="AX595" i="5" a="1"/>
  <c r="AX595" i="5" s="1"/>
  <c r="AX596" i="5" a="1"/>
  <c r="AX596" i="5" s="1"/>
  <c r="AX597" i="5" a="1"/>
  <c r="AX597" i="5" s="1"/>
  <c r="AX598" i="5" a="1"/>
  <c r="AX598" i="5" s="1"/>
  <c r="AX599" i="5" a="1"/>
  <c r="AX599" i="5" s="1"/>
  <c r="AX600" i="5" a="1"/>
  <c r="AX600" i="5" s="1"/>
  <c r="AX601" i="5" a="1"/>
  <c r="AX601" i="5" s="1"/>
  <c r="AX602" i="5" a="1"/>
  <c r="AX602" i="5" s="1"/>
  <c r="AX603" i="5" a="1"/>
  <c r="AX603" i="5" s="1"/>
  <c r="AX604" i="5" a="1"/>
  <c r="AX604" i="5" s="1"/>
  <c r="AX605" i="5" a="1"/>
  <c r="AX605" i="5" s="1"/>
  <c r="AX606" i="5" a="1"/>
  <c r="AX606" i="5" s="1"/>
  <c r="AX607" i="5" a="1"/>
  <c r="AX607" i="5" s="1"/>
  <c r="AX608" i="5" a="1"/>
  <c r="AX608" i="5" s="1"/>
  <c r="AX609" i="5" a="1"/>
  <c r="AX609" i="5" s="1"/>
  <c r="AX610" i="5" a="1"/>
  <c r="AX610" i="5" s="1"/>
  <c r="AX611" i="5" a="1"/>
  <c r="AX611" i="5" s="1"/>
  <c r="AX612" i="5" a="1"/>
  <c r="AX612" i="5" s="1"/>
  <c r="AX613" i="5" a="1"/>
  <c r="AX613" i="5" s="1"/>
  <c r="AX614" i="5" a="1"/>
  <c r="AX614" i="5" s="1"/>
  <c r="AX615" i="5" a="1"/>
  <c r="AX615" i="5" s="1"/>
  <c r="AX616" i="5" a="1"/>
  <c r="AX616" i="5" s="1"/>
  <c r="AX617" i="5" a="1"/>
  <c r="AX617" i="5" s="1"/>
  <c r="AX618" i="5" a="1"/>
  <c r="AX618" i="5" s="1"/>
  <c r="AX619" i="5" a="1"/>
  <c r="AX619" i="5" s="1"/>
  <c r="AX620" i="5" a="1"/>
  <c r="AX620" i="5" s="1"/>
  <c r="AX621" i="5" a="1"/>
  <c r="AX621" i="5" s="1"/>
  <c r="AX622" i="5" a="1"/>
  <c r="AX622" i="5" s="1"/>
  <c r="AX623" i="5" a="1"/>
  <c r="AX623" i="5" s="1"/>
  <c r="AX624" i="5" a="1"/>
  <c r="AX624" i="5" s="1"/>
  <c r="AX625" i="5" a="1"/>
  <c r="AX625" i="5" s="1"/>
  <c r="AX626" i="5" a="1"/>
  <c r="AX626" i="5" s="1"/>
  <c r="AX627" i="5" a="1"/>
  <c r="AX627" i="5" s="1"/>
  <c r="AX628" i="5" a="1"/>
  <c r="AX628" i="5" s="1"/>
  <c r="AX629" i="5" a="1"/>
  <c r="AX629" i="5" s="1"/>
  <c r="AX630" i="5" a="1"/>
  <c r="AX630" i="5" s="1"/>
  <c r="AX631" i="5" a="1"/>
  <c r="AX631" i="5" s="1"/>
  <c r="AX632" i="5" a="1"/>
  <c r="AX632" i="5" s="1"/>
  <c r="AX633" i="5" a="1"/>
  <c r="AX633" i="5" s="1"/>
  <c r="AX634" i="5" a="1"/>
  <c r="AX634" i="5" s="1"/>
  <c r="AX635" i="5" a="1"/>
  <c r="AX635" i="5" s="1"/>
  <c r="AX636" i="5" a="1"/>
  <c r="AX636" i="5" s="1"/>
  <c r="AX637" i="5" a="1"/>
  <c r="AX637" i="5" s="1"/>
  <c r="AX638" i="5" a="1"/>
  <c r="AX638" i="5" s="1"/>
  <c r="AX639" i="5" a="1"/>
  <c r="AX639" i="5" s="1"/>
  <c r="AX640" i="5" a="1"/>
  <c r="AX640" i="5" s="1"/>
  <c r="AX641" i="5" a="1"/>
  <c r="AX641" i="5" s="1"/>
  <c r="AX642" i="5" a="1"/>
  <c r="AX642" i="5" s="1"/>
  <c r="AX643" i="5" a="1"/>
  <c r="AX643" i="5" s="1"/>
  <c r="AX644" i="5" a="1"/>
  <c r="AX644" i="5" s="1"/>
  <c r="AX645" i="5" a="1"/>
  <c r="AX645" i="5" s="1"/>
  <c r="AX646" i="5" a="1"/>
  <c r="AX646" i="5" s="1"/>
  <c r="AX647" i="5" a="1"/>
  <c r="AX647" i="5" s="1"/>
  <c r="AX648" i="5" a="1"/>
  <c r="AX648" i="5" s="1"/>
  <c r="AX649" i="5" a="1"/>
  <c r="AX649" i="5" s="1"/>
  <c r="AX650" i="5" a="1"/>
  <c r="AX650" i="5" s="1"/>
  <c r="AX651" i="5" a="1"/>
  <c r="AX651" i="5" s="1"/>
  <c r="AX652" i="5" a="1"/>
  <c r="AX652" i="5" s="1"/>
  <c r="AX653" i="5" a="1"/>
  <c r="AX653" i="5" s="1"/>
  <c r="AX654" i="5" a="1"/>
  <c r="AX654" i="5" s="1"/>
  <c r="AX655" i="5" a="1"/>
  <c r="AX655" i="5" s="1"/>
  <c r="AX656" i="5" a="1"/>
  <c r="AX656" i="5" s="1"/>
  <c r="AX657" i="5" a="1"/>
  <c r="AX657" i="5" s="1"/>
  <c r="AX658" i="5" a="1"/>
  <c r="AX658" i="5" s="1"/>
  <c r="AX659" i="5" a="1"/>
  <c r="AX659" i="5" s="1"/>
  <c r="AX660" i="5" a="1"/>
  <c r="AX660" i="5" s="1"/>
  <c r="AX661" i="5" a="1"/>
  <c r="AX661" i="5" s="1"/>
  <c r="AX662" i="5" a="1"/>
  <c r="AX662" i="5" s="1"/>
  <c r="AX663" i="5" a="1"/>
  <c r="AX663" i="5" s="1"/>
  <c r="AX664" i="5" a="1"/>
  <c r="AX664" i="5" s="1"/>
  <c r="AX665" i="5" a="1"/>
  <c r="AX665" i="5" s="1"/>
  <c r="AX666" i="5" a="1"/>
  <c r="AX666" i="5" s="1"/>
  <c r="AX667" i="5" a="1"/>
  <c r="AX667" i="5" s="1"/>
  <c r="AX668" i="5" a="1"/>
  <c r="AX668" i="5" s="1"/>
  <c r="AX669" i="5" a="1"/>
  <c r="AX669" i="5" s="1"/>
  <c r="AX670" i="5" a="1"/>
  <c r="AX670" i="5" s="1"/>
  <c r="AX671" i="5" a="1"/>
  <c r="AX671" i="5" s="1"/>
  <c r="AX672" i="5" a="1"/>
  <c r="AX672" i="5" s="1"/>
  <c r="AX673" i="5" a="1"/>
  <c r="AX673" i="5" s="1"/>
  <c r="AX674" i="5" a="1"/>
  <c r="AX674" i="5" s="1"/>
  <c r="AX675" i="5" a="1"/>
  <c r="AX675" i="5" s="1"/>
  <c r="AX676" i="5" a="1"/>
  <c r="AX676" i="5" s="1"/>
  <c r="AX677" i="5" a="1"/>
  <c r="AX677" i="5" s="1"/>
  <c r="AX678" i="5" a="1"/>
  <c r="AX678" i="5" s="1"/>
  <c r="AX679" i="5" a="1"/>
  <c r="AX679" i="5" s="1"/>
  <c r="AX680" i="5" a="1"/>
  <c r="AX680" i="5" s="1"/>
  <c r="AX681" i="5" a="1"/>
  <c r="AX681" i="5" s="1"/>
  <c r="AX682" i="5" a="1"/>
  <c r="AX682" i="5" s="1"/>
  <c r="AX683" i="5" a="1"/>
  <c r="AX683" i="5" s="1"/>
  <c r="AX684" i="5" a="1"/>
  <c r="AX684" i="5" s="1"/>
  <c r="AX685" i="5" a="1"/>
  <c r="AX685" i="5" s="1"/>
  <c r="AX686" i="5" a="1"/>
  <c r="AX686" i="5" s="1"/>
  <c r="AX687" i="5" a="1"/>
  <c r="AX687" i="5" s="1"/>
  <c r="AX688" i="5" a="1"/>
  <c r="AX688" i="5" s="1"/>
  <c r="AX689" i="5" a="1"/>
  <c r="AX689" i="5" s="1"/>
  <c r="AX690" i="5" a="1"/>
  <c r="AX690" i="5" s="1"/>
  <c r="AX691" i="5" a="1"/>
  <c r="AX691" i="5" s="1"/>
  <c r="AX692" i="5" a="1"/>
  <c r="AX692" i="5" s="1"/>
  <c r="AX693" i="5" a="1"/>
  <c r="AX693" i="5" s="1"/>
  <c r="AX694" i="5" a="1"/>
  <c r="AX694" i="5" s="1"/>
  <c r="AX695" i="5" a="1"/>
  <c r="AX695" i="5" s="1"/>
  <c r="AX696" i="5" a="1"/>
  <c r="AX696" i="5" s="1"/>
  <c r="AX697" i="5" a="1"/>
  <c r="AX697" i="5" s="1"/>
  <c r="AX698" i="5" a="1"/>
  <c r="AX698" i="5" s="1"/>
  <c r="AX699" i="5" a="1"/>
  <c r="AX699" i="5" s="1"/>
  <c r="AX700" i="5" a="1"/>
  <c r="AX700" i="5" s="1"/>
  <c r="AX701" i="5" a="1"/>
  <c r="AX701" i="5" s="1"/>
  <c r="AX702" i="5" a="1"/>
  <c r="AX702" i="5" s="1"/>
  <c r="AX703" i="5" a="1"/>
  <c r="AX703" i="5" s="1"/>
  <c r="AX704" i="5" a="1"/>
  <c r="AX704" i="5" s="1"/>
  <c r="AX705" i="5" a="1"/>
  <c r="AX705" i="5" s="1"/>
  <c r="AX706" i="5" a="1"/>
  <c r="AX706" i="5" s="1"/>
  <c r="AX707" i="5" a="1"/>
  <c r="AX707" i="5" s="1"/>
  <c r="AX708" i="5" a="1"/>
  <c r="AX708" i="5" s="1"/>
  <c r="AX709" i="5" a="1"/>
  <c r="AX709" i="5" s="1"/>
  <c r="AX710" i="5" a="1"/>
  <c r="AX710" i="5" s="1"/>
  <c r="AX711" i="5" a="1"/>
  <c r="AX711" i="5" s="1"/>
  <c r="AX712" i="5" a="1"/>
  <c r="AX712" i="5" s="1"/>
  <c r="AX713" i="5" a="1"/>
  <c r="AX713" i="5" s="1"/>
  <c r="AX714" i="5" a="1"/>
  <c r="AX714" i="5" s="1"/>
  <c r="AX715" i="5" a="1"/>
  <c r="AX715" i="5" s="1"/>
  <c r="AX716" i="5" a="1"/>
  <c r="AX716" i="5" s="1"/>
  <c r="AX717" i="5" a="1"/>
  <c r="AX717" i="5" s="1"/>
  <c r="AX718" i="5" a="1"/>
  <c r="AX718" i="5" s="1"/>
  <c r="AX719" i="5" a="1"/>
  <c r="AX719" i="5" s="1"/>
  <c r="AX720" i="5" a="1"/>
  <c r="AX720" i="5" s="1"/>
  <c r="AX721" i="5" a="1"/>
  <c r="AX721" i="5" s="1"/>
  <c r="AX722" i="5" a="1"/>
  <c r="AX722" i="5" s="1"/>
  <c r="AX723" i="5" a="1"/>
  <c r="AX723" i="5" s="1"/>
  <c r="AX724" i="5" a="1"/>
  <c r="AX724" i="5" s="1"/>
  <c r="AX725" i="5" a="1"/>
  <c r="AX725" i="5" s="1"/>
  <c r="AX726" i="5" a="1"/>
  <c r="AX726" i="5" s="1"/>
  <c r="AX727" i="5" a="1"/>
  <c r="AX727" i="5" s="1"/>
  <c r="AX728" i="5" a="1"/>
  <c r="AX728" i="5" s="1"/>
  <c r="AX729" i="5" a="1"/>
  <c r="AX729" i="5" s="1"/>
  <c r="AX730" i="5" a="1"/>
  <c r="AX730" i="5" s="1"/>
  <c r="AX731" i="5" a="1"/>
  <c r="AX731" i="5" s="1"/>
  <c r="AX732" i="5" a="1"/>
  <c r="AX732" i="5" s="1"/>
  <c r="AX733" i="5" a="1"/>
  <c r="AX733" i="5" s="1"/>
  <c r="AX734" i="5" a="1"/>
  <c r="AX734" i="5" s="1"/>
  <c r="AX735" i="5" a="1"/>
  <c r="AX735" i="5" s="1"/>
  <c r="AX736" i="5" a="1"/>
  <c r="AX736" i="5" s="1"/>
  <c r="AX737" i="5" a="1"/>
  <c r="AX737" i="5" s="1"/>
  <c r="AX738" i="5" a="1"/>
  <c r="AX738" i="5" s="1"/>
  <c r="AX739" i="5" a="1"/>
  <c r="AX739" i="5" s="1"/>
  <c r="AX740" i="5" a="1"/>
  <c r="AX740" i="5" s="1"/>
  <c r="AX741" i="5" a="1"/>
  <c r="AX741" i="5" s="1"/>
  <c r="AX742" i="5" a="1"/>
  <c r="AX742" i="5" s="1"/>
  <c r="AX743" i="5" a="1"/>
  <c r="AX743" i="5" s="1"/>
  <c r="AX744" i="5" a="1"/>
  <c r="AX744" i="5" s="1"/>
  <c r="AX745" i="5" a="1"/>
  <c r="AX745" i="5" s="1"/>
  <c r="AX746" i="5" a="1"/>
  <c r="AX746" i="5" s="1"/>
  <c r="AX747" i="5" a="1"/>
  <c r="AX747" i="5" s="1"/>
  <c r="AX748" i="5" a="1"/>
  <c r="AX748" i="5" s="1"/>
  <c r="AX749" i="5" a="1"/>
  <c r="AX749" i="5" s="1"/>
  <c r="AX750" i="5" a="1"/>
  <c r="AX750" i="5" s="1"/>
  <c r="AX751" i="5" a="1"/>
  <c r="AX751" i="5" s="1"/>
  <c r="AX752" i="5" a="1"/>
  <c r="AX752" i="5" s="1"/>
  <c r="AX753" i="5" a="1"/>
  <c r="AX753" i="5" s="1"/>
  <c r="AX754" i="5" a="1"/>
  <c r="AX754" i="5" s="1"/>
  <c r="AX755" i="5" a="1"/>
  <c r="AX755" i="5" s="1"/>
  <c r="AX756" i="5" a="1"/>
  <c r="AX756" i="5" s="1"/>
  <c r="AX757" i="5" a="1"/>
  <c r="AX757" i="5" s="1"/>
  <c r="AX758" i="5" a="1"/>
  <c r="AX758" i="5" s="1"/>
  <c r="AX759" i="5" a="1"/>
  <c r="AX759" i="5" s="1"/>
  <c r="AX760" i="5" a="1"/>
  <c r="AX760" i="5" s="1"/>
  <c r="AX761" i="5" a="1"/>
  <c r="AX761" i="5" s="1"/>
  <c r="AX762" i="5" a="1"/>
  <c r="AX762" i="5" s="1"/>
  <c r="AX763" i="5" a="1"/>
  <c r="AX763" i="5" s="1"/>
  <c r="AX764" i="5" a="1"/>
  <c r="AX764" i="5" s="1"/>
  <c r="AX765" i="5" a="1"/>
  <c r="AX765" i="5" s="1"/>
  <c r="AX766" i="5" a="1"/>
  <c r="AX766" i="5" s="1"/>
  <c r="AX767" i="5" a="1"/>
  <c r="AX767" i="5" s="1"/>
  <c r="AX768" i="5" a="1"/>
  <c r="AX768" i="5" s="1"/>
  <c r="AX769" i="5" a="1"/>
  <c r="AX769" i="5" s="1"/>
  <c r="AX770" i="5" a="1"/>
  <c r="AX770" i="5" s="1"/>
  <c r="AX771" i="5" a="1"/>
  <c r="AX771" i="5" s="1"/>
  <c r="AX772" i="5" a="1"/>
  <c r="AX772" i="5" s="1"/>
  <c r="AX773" i="5" a="1"/>
  <c r="AX773" i="5" s="1"/>
  <c r="AX774" i="5" a="1"/>
  <c r="AX774" i="5" s="1"/>
  <c r="AX775" i="5" a="1"/>
  <c r="AX775" i="5" s="1"/>
  <c r="AX776" i="5" a="1"/>
  <c r="AX776" i="5" s="1"/>
  <c r="AX777" i="5" a="1"/>
  <c r="AX777" i="5" s="1"/>
  <c r="AX778" i="5" a="1"/>
  <c r="AX778" i="5" s="1"/>
  <c r="AX779" i="5" a="1"/>
  <c r="AX779" i="5" s="1"/>
  <c r="AX780" i="5" a="1"/>
  <c r="AX780" i="5" s="1"/>
  <c r="AX781" i="5" a="1"/>
  <c r="AX781" i="5" s="1"/>
  <c r="AX782" i="5" a="1"/>
  <c r="AX782" i="5" s="1"/>
  <c r="AX783" i="5" a="1"/>
  <c r="AX783" i="5" s="1"/>
  <c r="AX784" i="5" a="1"/>
  <c r="AX784" i="5" s="1"/>
  <c r="AX785" i="5" a="1"/>
  <c r="AX785" i="5" s="1"/>
  <c r="AX786" i="5" a="1"/>
  <c r="AX786" i="5" s="1"/>
  <c r="AX787" i="5" a="1"/>
  <c r="AX787" i="5" s="1"/>
  <c r="AX788" i="5" a="1"/>
  <c r="AX788" i="5" s="1"/>
  <c r="AX789" i="5" a="1"/>
  <c r="AX789" i="5" s="1"/>
  <c r="AX790" i="5" a="1"/>
  <c r="AX790" i="5" s="1"/>
  <c r="AX791" i="5" a="1"/>
  <c r="AX791" i="5" s="1"/>
  <c r="AX792" i="5" a="1"/>
  <c r="AX792" i="5" s="1"/>
  <c r="AX793" i="5" a="1"/>
  <c r="AX793" i="5" s="1"/>
  <c r="AX794" i="5" a="1"/>
  <c r="AX794" i="5" s="1"/>
  <c r="AX795" i="5" a="1"/>
  <c r="AX795" i="5" s="1"/>
  <c r="AX796" i="5" a="1"/>
  <c r="AX796" i="5" s="1"/>
  <c r="AX797" i="5" a="1"/>
  <c r="AX797" i="5" s="1"/>
  <c r="AX798" i="5" a="1"/>
  <c r="AX798" i="5" s="1"/>
  <c r="AX799" i="5" a="1"/>
  <c r="AX799" i="5" s="1"/>
  <c r="AX800" i="5" a="1"/>
  <c r="AX800" i="5" s="1"/>
  <c r="AX801" i="5" a="1"/>
  <c r="AX801" i="5" s="1"/>
  <c r="AX802" i="5" a="1"/>
  <c r="AX802" i="5" s="1"/>
  <c r="AX803" i="5" a="1"/>
  <c r="AX803" i="5" s="1"/>
  <c r="AX804" i="5" a="1"/>
  <c r="AX804" i="5" s="1"/>
  <c r="AX805" i="5" a="1"/>
  <c r="AX805" i="5" s="1"/>
  <c r="AX806" i="5" a="1"/>
  <c r="AX806" i="5" s="1"/>
  <c r="AX807" i="5" a="1"/>
  <c r="AX807" i="5" s="1"/>
  <c r="AX808" i="5" a="1"/>
  <c r="AX808" i="5" s="1"/>
  <c r="AX809" i="5" a="1"/>
  <c r="AX809" i="5" s="1"/>
  <c r="AX810" i="5" a="1"/>
  <c r="AX810" i="5" s="1"/>
  <c r="AX811" i="5" a="1"/>
  <c r="AX811" i="5" s="1"/>
  <c r="AX812" i="5" a="1"/>
  <c r="AX812" i="5" s="1"/>
  <c r="AX813" i="5" a="1"/>
  <c r="AX813" i="5" s="1"/>
  <c r="AX814" i="5" a="1"/>
  <c r="AX814" i="5" s="1"/>
  <c r="AX815" i="5" a="1"/>
  <c r="AX815" i="5" s="1"/>
  <c r="AX816" i="5" a="1"/>
  <c r="AX816" i="5" s="1"/>
  <c r="AX817" i="5" a="1"/>
  <c r="AX817" i="5" s="1"/>
  <c r="AX818" i="5" a="1"/>
  <c r="AX818" i="5" s="1"/>
  <c r="AX819" i="5" a="1"/>
  <c r="AX819" i="5" s="1"/>
  <c r="AX820" i="5" a="1"/>
  <c r="AX820" i="5" s="1"/>
  <c r="AX821" i="5" a="1"/>
  <c r="AX821" i="5" s="1"/>
  <c r="AX822" i="5" a="1"/>
  <c r="AX822" i="5" s="1"/>
  <c r="AX823" i="5" a="1"/>
  <c r="AX823" i="5" s="1"/>
  <c r="AX824" i="5" a="1"/>
  <c r="AX824" i="5" s="1"/>
  <c r="AX825" i="5" a="1"/>
  <c r="AX825" i="5" s="1"/>
  <c r="AX826" i="5" a="1"/>
  <c r="AX826" i="5" s="1"/>
  <c r="AX827" i="5" a="1"/>
  <c r="AX827" i="5" s="1"/>
  <c r="AX828" i="5" a="1"/>
  <c r="AX828" i="5" s="1"/>
  <c r="AX829" i="5" a="1"/>
  <c r="AX829" i="5" s="1"/>
  <c r="AX830" i="5" a="1"/>
  <c r="AX830" i="5" s="1"/>
  <c r="AX831" i="5" a="1"/>
  <c r="AX831" i="5" s="1"/>
  <c r="AX832" i="5" a="1"/>
  <c r="AX832" i="5" s="1"/>
  <c r="AX833" i="5" a="1"/>
  <c r="AX833" i="5" s="1"/>
  <c r="AX834" i="5" a="1"/>
  <c r="AX834" i="5" s="1"/>
  <c r="AX835" i="5" a="1"/>
  <c r="AX835" i="5" s="1"/>
  <c r="AX836" i="5" a="1"/>
  <c r="AX836" i="5" s="1"/>
  <c r="AX837" i="5" a="1"/>
  <c r="AX837" i="5" s="1"/>
  <c r="AX838" i="5" a="1"/>
  <c r="AX838" i="5" s="1"/>
  <c r="AX839" i="5" a="1"/>
  <c r="AX839" i="5" s="1"/>
  <c r="AX840" i="5" a="1"/>
  <c r="AX840" i="5" s="1"/>
  <c r="AX841" i="5" a="1"/>
  <c r="AX841" i="5" s="1"/>
  <c r="AX842" i="5" a="1"/>
  <c r="AX842" i="5" s="1"/>
  <c r="AX843" i="5" a="1"/>
  <c r="AX843" i="5" s="1"/>
  <c r="AX844" i="5" a="1"/>
  <c r="AX844" i="5" s="1"/>
  <c r="AX845" i="5" a="1"/>
  <c r="AX845" i="5" s="1"/>
  <c r="AX846" i="5" a="1"/>
  <c r="AX846" i="5" s="1"/>
  <c r="AX847" i="5" a="1"/>
  <c r="AX847" i="5" s="1"/>
  <c r="AX848" i="5" a="1"/>
  <c r="AX848" i="5" s="1"/>
  <c r="AX849" i="5" a="1"/>
  <c r="AX849" i="5" s="1"/>
  <c r="AX850" i="5" a="1"/>
  <c r="AX850" i="5" s="1"/>
  <c r="AX851" i="5" a="1"/>
  <c r="AX851" i="5" s="1"/>
  <c r="AX852" i="5" a="1"/>
  <c r="AX852" i="5" s="1"/>
  <c r="AX853" i="5" a="1"/>
  <c r="AX853" i="5" s="1"/>
  <c r="AX854" i="5" a="1"/>
  <c r="AX854" i="5" s="1"/>
  <c r="AX855" i="5" a="1"/>
  <c r="AX855" i="5" s="1"/>
  <c r="AX856" i="5" a="1"/>
  <c r="AX856" i="5" s="1"/>
  <c r="AX857" i="5" a="1"/>
  <c r="AX857" i="5" s="1"/>
  <c r="AX858" i="5" a="1"/>
  <c r="AX858" i="5" s="1"/>
  <c r="AX859" i="5" a="1"/>
  <c r="AX859" i="5" s="1"/>
  <c r="AX860" i="5" a="1"/>
  <c r="AX860" i="5" s="1"/>
  <c r="AX861" i="5" a="1"/>
  <c r="AX861" i="5" s="1"/>
  <c r="AX862" i="5" a="1"/>
  <c r="AX862" i="5" s="1"/>
  <c r="AX863" i="5" a="1"/>
  <c r="AX863" i="5" s="1"/>
  <c r="AX864" i="5" a="1"/>
  <c r="AX864" i="5" s="1"/>
  <c r="AX865" i="5" a="1"/>
  <c r="AX865" i="5" s="1"/>
  <c r="AX866" i="5" a="1"/>
  <c r="AX866" i="5" s="1"/>
  <c r="AX867" i="5" a="1"/>
  <c r="AX867" i="5" s="1"/>
  <c r="AX868" i="5" a="1"/>
  <c r="AX868" i="5" s="1"/>
  <c r="AX869" i="5" a="1"/>
  <c r="AX869" i="5" s="1"/>
  <c r="AX870" i="5" a="1"/>
  <c r="AX870" i="5" s="1"/>
  <c r="AX871" i="5" a="1"/>
  <c r="AX871" i="5" s="1"/>
  <c r="AX872" i="5" a="1"/>
  <c r="AX872" i="5" s="1"/>
  <c r="AX873" i="5" a="1"/>
  <c r="AX873" i="5" s="1"/>
  <c r="AX874" i="5" a="1"/>
  <c r="AX874" i="5" s="1"/>
  <c r="AX875" i="5" a="1"/>
  <c r="AX875" i="5" s="1"/>
  <c r="AX876" i="5" a="1"/>
  <c r="AX876" i="5" s="1"/>
  <c r="AX877" i="5" a="1"/>
  <c r="AX877" i="5" s="1"/>
  <c r="AX878" i="5" a="1"/>
  <c r="AX878" i="5" s="1"/>
  <c r="AX879" i="5" a="1"/>
  <c r="AX879" i="5" s="1"/>
  <c r="AX880" i="5" a="1"/>
  <c r="AX880" i="5" s="1"/>
  <c r="AX881" i="5" a="1"/>
  <c r="AX881" i="5" s="1"/>
  <c r="AX882" i="5" a="1"/>
  <c r="AX882" i="5" s="1"/>
  <c r="AX883" i="5" a="1"/>
  <c r="AX883" i="5" s="1"/>
  <c r="AX884" i="5" a="1"/>
  <c r="AX884" i="5" s="1"/>
  <c r="AX885" i="5" a="1"/>
  <c r="AX885" i="5" s="1"/>
  <c r="AX886" i="5" a="1"/>
  <c r="AX886" i="5" s="1"/>
  <c r="AX887" i="5" a="1"/>
  <c r="AX887" i="5" s="1"/>
  <c r="AX888" i="5" a="1"/>
  <c r="AX888" i="5" s="1"/>
  <c r="AX889" i="5" a="1"/>
  <c r="AX889" i="5" s="1"/>
  <c r="AX890" i="5" a="1"/>
  <c r="AX890" i="5" s="1"/>
  <c r="AX891" i="5" a="1"/>
  <c r="AX891" i="5" s="1"/>
  <c r="AX892" i="5" a="1"/>
  <c r="AX892" i="5" s="1"/>
  <c r="AX893" i="5" a="1"/>
  <c r="AX893" i="5" s="1"/>
  <c r="AX894" i="5" a="1"/>
  <c r="AX894" i="5" s="1"/>
  <c r="AX895" i="5" a="1"/>
  <c r="AX895" i="5" s="1"/>
  <c r="AX896" i="5" a="1"/>
  <c r="AX896" i="5" s="1"/>
  <c r="AX897" i="5" a="1"/>
  <c r="AX897" i="5" s="1"/>
  <c r="AX898" i="5" a="1"/>
  <c r="AX898" i="5" s="1"/>
  <c r="AX899" i="5" a="1"/>
  <c r="AX899" i="5" s="1"/>
  <c r="AX900" i="5" a="1"/>
  <c r="AX900" i="5" s="1"/>
  <c r="AX901" i="5" a="1"/>
  <c r="AX901" i="5" s="1"/>
  <c r="AX902" i="5" a="1"/>
  <c r="AX902" i="5" s="1"/>
  <c r="AX903" i="5" a="1"/>
  <c r="AX903" i="5" s="1"/>
  <c r="AX904" i="5" a="1"/>
  <c r="AX904" i="5" s="1"/>
  <c r="AX905" i="5" a="1"/>
  <c r="AX905" i="5" s="1"/>
  <c r="AX906" i="5" a="1"/>
  <c r="AX906" i="5" s="1"/>
  <c r="AX907" i="5" a="1"/>
  <c r="AX907" i="5" s="1"/>
  <c r="AX908" i="5" a="1"/>
  <c r="AX908" i="5" s="1"/>
  <c r="AX909" i="5" a="1"/>
  <c r="AX909" i="5" s="1"/>
  <c r="AX910" i="5" a="1"/>
  <c r="AX910" i="5" s="1"/>
  <c r="AX911" i="5" a="1"/>
  <c r="AX911" i="5" s="1"/>
  <c r="AX912" i="5" a="1"/>
  <c r="AX912" i="5" s="1"/>
  <c r="AX913" i="5" a="1"/>
  <c r="AX913" i="5" s="1"/>
  <c r="AX914" i="5" a="1"/>
  <c r="AX914" i="5" s="1"/>
  <c r="AX915" i="5" a="1"/>
  <c r="AX915" i="5" s="1"/>
  <c r="AX916" i="5" a="1"/>
  <c r="AX916" i="5" s="1"/>
  <c r="AX917" i="5" a="1"/>
  <c r="AX917" i="5" s="1"/>
  <c r="AX918" i="5" a="1"/>
  <c r="AX918" i="5" s="1"/>
  <c r="AX919" i="5" a="1"/>
  <c r="AX919" i="5" s="1"/>
  <c r="AX920" i="5" a="1"/>
  <c r="AX920" i="5" s="1"/>
  <c r="AX921" i="5" a="1"/>
  <c r="AX921" i="5" s="1"/>
  <c r="AX922" i="5" a="1"/>
  <c r="AX922" i="5" s="1"/>
  <c r="AX923" i="5" a="1"/>
  <c r="AX923" i="5" s="1"/>
  <c r="AX924" i="5" a="1"/>
  <c r="AX924" i="5" s="1"/>
  <c r="AX925" i="5" a="1"/>
  <c r="AX925" i="5" s="1"/>
  <c r="AX926" i="5" a="1"/>
  <c r="AX926" i="5" s="1"/>
  <c r="AX927" i="5" a="1"/>
  <c r="AX927" i="5" s="1"/>
  <c r="AX928" i="5" a="1"/>
  <c r="AX928" i="5" s="1"/>
  <c r="AX929" i="5" a="1"/>
  <c r="AX929" i="5" s="1"/>
  <c r="AX930" i="5" a="1"/>
  <c r="AX930" i="5" s="1"/>
  <c r="AX931" i="5" a="1"/>
  <c r="AX931" i="5" s="1"/>
  <c r="AX932" i="5" a="1"/>
  <c r="AX932" i="5" s="1"/>
  <c r="AX933" i="5" a="1"/>
  <c r="AX933" i="5" s="1"/>
  <c r="AX934" i="5" a="1"/>
  <c r="AX934" i="5" s="1"/>
  <c r="AX935" i="5" a="1"/>
  <c r="AX935" i="5" s="1"/>
  <c r="AX936" i="5" a="1"/>
  <c r="AX936" i="5" s="1"/>
  <c r="AX937" i="5" a="1"/>
  <c r="AX937" i="5" s="1"/>
  <c r="AX938" i="5" a="1"/>
  <c r="AX938" i="5" s="1"/>
  <c r="AX939" i="5" a="1"/>
  <c r="AX939" i="5" s="1"/>
  <c r="AX940" i="5" a="1"/>
  <c r="AX940" i="5" s="1"/>
  <c r="AX941" i="5" a="1"/>
  <c r="AX941" i="5" s="1"/>
  <c r="AX942" i="5" a="1"/>
  <c r="AX942" i="5" s="1"/>
  <c r="AX943" i="5" a="1"/>
  <c r="AX943" i="5" s="1"/>
  <c r="AX944" i="5" a="1"/>
  <c r="AX944" i="5" s="1"/>
  <c r="AX945" i="5" a="1"/>
  <c r="AX945" i="5" s="1"/>
  <c r="AX946" i="5" a="1"/>
  <c r="AX946" i="5" s="1"/>
  <c r="AX947" i="5" a="1"/>
  <c r="AX947" i="5" s="1"/>
  <c r="AX948" i="5" a="1"/>
  <c r="AX948" i="5" s="1"/>
  <c r="AX949" i="5" a="1"/>
  <c r="AX949" i="5" s="1"/>
  <c r="AX950" i="5" a="1"/>
  <c r="AX950" i="5" s="1"/>
  <c r="AX951" i="5" a="1"/>
  <c r="AX951" i="5" s="1"/>
  <c r="AX952" i="5" a="1"/>
  <c r="AX952" i="5" s="1"/>
  <c r="AX953" i="5" a="1"/>
  <c r="AX953" i="5" s="1"/>
  <c r="AX954" i="5" a="1"/>
  <c r="AX954" i="5" s="1"/>
  <c r="AX955" i="5" a="1"/>
  <c r="AX955" i="5" s="1"/>
  <c r="AX956" i="5" a="1"/>
  <c r="AX956" i="5" s="1"/>
  <c r="AX957" i="5" a="1"/>
  <c r="AX957" i="5" s="1"/>
  <c r="AX958" i="5" a="1"/>
  <c r="AX958" i="5" s="1"/>
  <c r="AX959" i="5" a="1"/>
  <c r="AX959" i="5" s="1"/>
  <c r="AX960" i="5" a="1"/>
  <c r="AX960" i="5" s="1"/>
  <c r="AX961" i="5" a="1"/>
  <c r="AX961" i="5" s="1"/>
  <c r="AX962" i="5" a="1"/>
  <c r="AX962" i="5" s="1"/>
  <c r="AX963" i="5" a="1"/>
  <c r="AX963" i="5" s="1"/>
  <c r="AX964" i="5" a="1"/>
  <c r="AX964" i="5" s="1"/>
  <c r="AX965" i="5" a="1"/>
  <c r="AX965" i="5" s="1"/>
  <c r="AX966" i="5" a="1"/>
  <c r="AX966" i="5" s="1"/>
  <c r="AX967" i="5" a="1"/>
  <c r="AX967" i="5" s="1"/>
  <c r="AX968" i="5" a="1"/>
  <c r="AX968" i="5" s="1"/>
  <c r="AX969" i="5" a="1"/>
  <c r="AX969" i="5" s="1"/>
  <c r="AX970" i="5" a="1"/>
  <c r="AX970" i="5" s="1"/>
  <c r="AX971" i="5" a="1"/>
  <c r="AX971" i="5" s="1"/>
  <c r="AX972" i="5" a="1"/>
  <c r="AX972" i="5" s="1"/>
  <c r="AX973" i="5" a="1"/>
  <c r="AX973" i="5" s="1"/>
  <c r="AX974" i="5" a="1"/>
  <c r="AX974" i="5" s="1"/>
  <c r="AX975" i="5" a="1"/>
  <c r="AX975" i="5" s="1"/>
  <c r="AX976" i="5" a="1"/>
  <c r="AX976" i="5" s="1"/>
  <c r="AX977" i="5" a="1"/>
  <c r="AX977" i="5" s="1"/>
  <c r="AX978" i="5" a="1"/>
  <c r="AX978" i="5" s="1"/>
  <c r="AX979" i="5" a="1"/>
  <c r="AX979" i="5" s="1"/>
  <c r="AX980" i="5" a="1"/>
  <c r="AX980" i="5" s="1"/>
  <c r="AX981" i="5" a="1"/>
  <c r="AX981" i="5" s="1"/>
  <c r="AX982" i="5" a="1"/>
  <c r="AX982" i="5" s="1"/>
  <c r="AX983" i="5" a="1"/>
  <c r="AX983" i="5" s="1"/>
  <c r="AX984" i="5" a="1"/>
  <c r="AX984" i="5" s="1"/>
  <c r="AX985" i="5" a="1"/>
  <c r="AX985" i="5" s="1"/>
  <c r="AX986" i="5" a="1"/>
  <c r="AX986" i="5" s="1"/>
  <c r="AX987" i="5" a="1"/>
  <c r="AX987" i="5" s="1"/>
  <c r="AX988" i="5" a="1"/>
  <c r="AX988" i="5" s="1"/>
  <c r="AX989" i="5" a="1"/>
  <c r="AX989" i="5" s="1"/>
  <c r="AX990" i="5" a="1"/>
  <c r="AX990" i="5" s="1"/>
  <c r="AX991" i="5" a="1"/>
  <c r="AX991" i="5" s="1"/>
  <c r="AX992" i="5" a="1"/>
  <c r="AX992" i="5" s="1"/>
  <c r="AX993" i="5" a="1"/>
  <c r="AX993" i="5" s="1"/>
  <c r="AX994" i="5" a="1"/>
  <c r="AX994" i="5" s="1"/>
  <c r="AX995" i="5" a="1"/>
  <c r="AX995" i="5" s="1"/>
  <c r="AX996" i="5" a="1"/>
  <c r="AX996" i="5" s="1"/>
  <c r="AX997" i="5" a="1"/>
  <c r="AX997" i="5" s="1"/>
  <c r="AX998" i="5" a="1"/>
  <c r="AX998" i="5" s="1"/>
  <c r="AX999" i="5" a="1"/>
  <c r="AX999" i="5" s="1"/>
  <c r="AX1000" i="5" a="1"/>
  <c r="AX1000" i="5" s="1"/>
  <c r="AX1001" i="5" a="1"/>
  <c r="AX1001" i="5" s="1"/>
  <c r="AX1002" i="5" a="1"/>
  <c r="AX1002" i="5" s="1"/>
  <c r="AX1003" i="5" a="1"/>
  <c r="AX1003" i="5" s="1"/>
  <c r="AX1004" i="5" a="1"/>
  <c r="AX1004" i="5" s="1"/>
  <c r="AX1005" i="5" a="1"/>
  <c r="AX1005" i="5" s="1"/>
  <c r="AX1006" i="5" a="1"/>
  <c r="AX1006" i="5" s="1"/>
  <c r="AX1007" i="5" a="1"/>
  <c r="AX1007" i="5" s="1"/>
  <c r="AX1008" i="5" a="1"/>
  <c r="AX1008" i="5" s="1"/>
  <c r="AX1009" i="5" a="1"/>
  <c r="AX1009" i="5" s="1"/>
  <c r="AX1010" i="5" a="1"/>
  <c r="AX1010" i="5" s="1"/>
  <c r="AX1011" i="5" a="1"/>
  <c r="AX1011" i="5" s="1"/>
  <c r="AX1012" i="5" a="1"/>
  <c r="AX1012" i="5" s="1"/>
  <c r="AX1013" i="5" a="1"/>
  <c r="AX1013" i="5" s="1"/>
  <c r="AX1014" i="5" a="1"/>
  <c r="AX1014" i="5" s="1"/>
  <c r="AX1015" i="5" a="1"/>
  <c r="AX1015" i="5" s="1"/>
  <c r="AX1016" i="5" a="1"/>
  <c r="AX1016" i="5" s="1"/>
  <c r="AX1017" i="5" a="1"/>
  <c r="AX1017" i="5" s="1"/>
  <c r="AX1018" i="5" a="1"/>
  <c r="AX1018" i="5" s="1"/>
  <c r="AX1019" i="5" a="1"/>
  <c r="AX1019" i="5" s="1"/>
  <c r="AX1020" i="5" a="1"/>
  <c r="AX1020" i="5" s="1"/>
  <c r="AX1021" i="5" a="1"/>
  <c r="AX1021" i="5" s="1"/>
  <c r="AX1022" i="5" a="1"/>
  <c r="AX1022" i="5" s="1"/>
  <c r="AX1023" i="5" a="1"/>
  <c r="AX1023" i="5" s="1"/>
  <c r="AX1024" i="5" a="1"/>
  <c r="AX1024" i="5" s="1"/>
  <c r="AX1025" i="5" a="1"/>
  <c r="AX1025" i="5" s="1"/>
  <c r="AX1026" i="5" a="1"/>
  <c r="AX1026" i="5" s="1"/>
  <c r="AX1027" i="5" a="1"/>
  <c r="AX1027" i="5" s="1"/>
  <c r="AX1028" i="5" a="1"/>
  <c r="AX1028" i="5" s="1"/>
  <c r="AX1029" i="5" a="1"/>
  <c r="AX1029" i="5" s="1"/>
  <c r="AX1030" i="5" a="1"/>
  <c r="AX1030" i="5" s="1"/>
  <c r="AX1031" i="5" a="1"/>
  <c r="AX1031" i="5" s="1"/>
  <c r="AX1032" i="5" a="1"/>
  <c r="AX1032" i="5" s="1"/>
  <c r="AX1033" i="5" a="1"/>
  <c r="AX1033" i="5" s="1"/>
  <c r="AX1034" i="5" a="1"/>
  <c r="AX1034" i="5" s="1"/>
  <c r="AX1035" i="5" a="1"/>
  <c r="AX1035" i="5" s="1"/>
  <c r="AX1036" i="5" a="1"/>
  <c r="AX1036" i="5" s="1"/>
  <c r="AX1037" i="5" a="1"/>
  <c r="AX1037" i="5" s="1"/>
  <c r="AX1038" i="5" a="1"/>
  <c r="AX1038" i="5" s="1"/>
  <c r="AX1039" i="5" a="1"/>
  <c r="AX1039" i="5" s="1"/>
  <c r="AX1040" i="5" a="1"/>
  <c r="AX1040" i="5" s="1"/>
  <c r="AX1041" i="5" a="1"/>
  <c r="AX1041" i="5" s="1"/>
  <c r="AX1042" i="5" a="1"/>
  <c r="AX1042" i="5" s="1"/>
  <c r="AX1043" i="5" a="1"/>
  <c r="AX1043" i="5" s="1"/>
  <c r="AX1044" i="5" a="1"/>
  <c r="AX1044" i="5" s="1"/>
  <c r="AX1045" i="5" a="1"/>
  <c r="AX1045" i="5" s="1"/>
  <c r="AX1046" i="5" a="1"/>
  <c r="AX1046" i="5" s="1"/>
  <c r="AX1047" i="5" a="1"/>
  <c r="AX1047" i="5" s="1"/>
  <c r="AX1048" i="5" a="1"/>
  <c r="AX1048" i="5" s="1"/>
  <c r="AX1049" i="5" a="1"/>
  <c r="AX1049" i="5" s="1"/>
  <c r="AX1050" i="5" a="1"/>
  <c r="AX1050" i="5" s="1"/>
  <c r="AX1051" i="5" a="1"/>
  <c r="AX1051" i="5" s="1"/>
  <c r="AX1052" i="5" a="1"/>
  <c r="AX1052" i="5" s="1"/>
  <c r="AX1053" i="5" a="1"/>
  <c r="AX1053" i="5" s="1"/>
  <c r="AX1054" i="5" a="1"/>
  <c r="AX1054" i="5" s="1"/>
  <c r="AX1055" i="5" a="1"/>
  <c r="AX1055" i="5" s="1"/>
  <c r="AX1056" i="5" a="1"/>
  <c r="AX1056" i="5" s="1"/>
  <c r="AX1057" i="5" a="1"/>
  <c r="AX1057" i="5" s="1"/>
  <c r="AX1058" i="5" a="1"/>
  <c r="AX1058" i="5" s="1"/>
  <c r="AX1059" i="5" a="1"/>
  <c r="AX1059" i="5" s="1"/>
  <c r="AX1060" i="5" a="1"/>
  <c r="AX1060" i="5" s="1"/>
  <c r="AX1061" i="5" a="1"/>
  <c r="AX1061" i="5" s="1"/>
  <c r="AX1062" i="5" a="1"/>
  <c r="AX1062" i="5" s="1"/>
  <c r="AX1063" i="5" a="1"/>
  <c r="AX1063" i="5" s="1"/>
  <c r="AX1064" i="5" a="1"/>
  <c r="AX1064" i="5" s="1"/>
  <c r="AX1065" i="5" a="1"/>
  <c r="AX1065" i="5" s="1"/>
  <c r="AX1066" i="5" a="1"/>
  <c r="AX1066" i="5" s="1"/>
  <c r="AX1067" i="5" a="1"/>
  <c r="AX1067" i="5" s="1"/>
  <c r="AX1068" i="5" a="1"/>
  <c r="AX1068" i="5" s="1"/>
  <c r="AX1069" i="5" a="1"/>
  <c r="AX1069" i="5" s="1"/>
  <c r="AX1070" i="5" a="1"/>
  <c r="AX1070" i="5" s="1"/>
  <c r="AX1071" i="5" a="1"/>
  <c r="AX1071" i="5" s="1"/>
  <c r="AX1072" i="5" a="1"/>
  <c r="AX1072" i="5" s="1"/>
  <c r="AX1073" i="5" a="1"/>
  <c r="AX1073" i="5" s="1"/>
  <c r="AX1074" i="5" a="1"/>
  <c r="AX1074" i="5" s="1"/>
  <c r="AX1075" i="5" a="1"/>
  <c r="AX1075" i="5" s="1"/>
  <c r="AX1076" i="5" a="1"/>
  <c r="AX1076" i="5" s="1"/>
  <c r="AX1077" i="5" a="1"/>
  <c r="AX1077" i="5" s="1"/>
  <c r="AX1078" i="5" a="1"/>
  <c r="AX1078" i="5" s="1"/>
  <c r="AX1079" i="5" a="1"/>
  <c r="AX1079" i="5" s="1"/>
  <c r="AX1080" i="5" a="1"/>
  <c r="AX1080" i="5" s="1"/>
  <c r="AX1081" i="5" a="1"/>
  <c r="AX1081" i="5" s="1"/>
  <c r="AX1082" i="5" a="1"/>
  <c r="AX1082" i="5" s="1"/>
  <c r="AX1083" i="5" a="1"/>
  <c r="AX1083" i="5" s="1"/>
  <c r="AX1084" i="5" a="1"/>
  <c r="AX1084" i="5" s="1"/>
  <c r="AX1085" i="5" a="1"/>
  <c r="AX1085" i="5" s="1"/>
  <c r="AX1086" i="5" a="1"/>
  <c r="AX1086" i="5" s="1"/>
  <c r="AX1087" i="5" a="1"/>
  <c r="AX1087" i="5" s="1"/>
  <c r="AX1088" i="5" a="1"/>
  <c r="AX1088" i="5" s="1"/>
  <c r="AX1089" i="5" a="1"/>
  <c r="AX1089" i="5" s="1"/>
  <c r="AX1090" i="5" a="1"/>
  <c r="AX1090" i="5" s="1"/>
  <c r="AX1091" i="5" a="1"/>
  <c r="AX1091" i="5" s="1"/>
  <c r="AX1092" i="5" a="1"/>
  <c r="AX1092" i="5" s="1"/>
  <c r="AX1093" i="5" a="1"/>
  <c r="AX1093" i="5" s="1"/>
  <c r="AX1094" i="5" a="1"/>
  <c r="AX1094" i="5" s="1"/>
  <c r="AX1095" i="5" a="1"/>
  <c r="AX1095" i="5" s="1"/>
  <c r="AX1096" i="5" a="1"/>
  <c r="AX1096" i="5" s="1"/>
  <c r="AX1097" i="5" a="1"/>
  <c r="AX1097" i="5" s="1"/>
  <c r="AX1098" i="5" a="1"/>
  <c r="AX1098" i="5" s="1"/>
  <c r="AX1099" i="5" a="1"/>
  <c r="AX1099" i="5" s="1"/>
  <c r="AX1100" i="5" a="1"/>
  <c r="AX1100" i="5" s="1"/>
  <c r="AX1101" i="5" a="1"/>
  <c r="AX1101" i="5" s="1"/>
  <c r="AX1102" i="5" a="1"/>
  <c r="AX1102" i="5" s="1"/>
  <c r="AX1103" i="5" a="1"/>
  <c r="AX1103" i="5" s="1"/>
  <c r="AX1104" i="5" a="1"/>
  <c r="AX1104" i="5" s="1"/>
  <c r="AX1105" i="5" a="1"/>
  <c r="AX1105" i="5" s="1"/>
  <c r="AX1106" i="5" a="1"/>
  <c r="AX1106" i="5" s="1"/>
  <c r="AX1107" i="5" a="1"/>
  <c r="AX1107" i="5" s="1"/>
  <c r="AX1108" i="5" a="1"/>
  <c r="AX1108" i="5" s="1"/>
  <c r="AX1109" i="5" a="1"/>
  <c r="AX1109" i="5" s="1"/>
  <c r="AX1110" i="5" a="1"/>
  <c r="AX1110" i="5" s="1"/>
  <c r="AX1111" i="5" a="1"/>
  <c r="AX1111" i="5" s="1"/>
  <c r="AX1112" i="5" a="1"/>
  <c r="AX1112" i="5" s="1"/>
  <c r="AX1113" i="5" a="1"/>
  <c r="AX1113" i="5" s="1"/>
  <c r="AX1114" i="5" a="1"/>
  <c r="AX1114" i="5" s="1"/>
  <c r="AX1115" i="5" a="1"/>
  <c r="AX1115" i="5" s="1"/>
  <c r="AX1116" i="5" a="1"/>
  <c r="AX1116" i="5" s="1"/>
  <c r="AX1117" i="5" a="1"/>
  <c r="AX1117" i="5" s="1"/>
  <c r="AX1118" i="5" a="1"/>
  <c r="AX1118" i="5" s="1"/>
  <c r="AX1119" i="5" a="1"/>
  <c r="AX1119" i="5" s="1"/>
  <c r="AX1120" i="5" a="1"/>
  <c r="AX1120" i="5" s="1"/>
  <c r="AX1121" i="5" a="1"/>
  <c r="AX1121" i="5" s="1"/>
  <c r="AX1122" i="5" a="1"/>
  <c r="AX1122" i="5" s="1"/>
  <c r="AX1123" i="5" a="1"/>
  <c r="AX1123" i="5" s="1"/>
  <c r="AX1124" i="5" a="1"/>
  <c r="AX1124" i="5" s="1"/>
  <c r="AX1125" i="5" a="1"/>
  <c r="AX1125" i="5" s="1"/>
  <c r="AX1126" i="5" a="1"/>
  <c r="AX1126" i="5" s="1"/>
  <c r="AX1127" i="5" a="1"/>
  <c r="AX1127" i="5" s="1"/>
  <c r="AX1128" i="5" a="1"/>
  <c r="AX1128" i="5" s="1"/>
  <c r="AX1129" i="5" a="1"/>
  <c r="AX1129" i="5" s="1"/>
  <c r="AX1130" i="5" a="1"/>
  <c r="AX1130" i="5" s="1"/>
  <c r="AX1131" i="5" a="1"/>
  <c r="AX1131" i="5" s="1"/>
  <c r="AX1132" i="5" a="1"/>
  <c r="AX1132" i="5" s="1"/>
  <c r="AX1133" i="5" a="1"/>
  <c r="AX1133" i="5" s="1"/>
  <c r="AX1134" i="5" a="1"/>
  <c r="AX1134" i="5" s="1"/>
  <c r="AX1135" i="5" a="1"/>
  <c r="AX1135" i="5" s="1"/>
  <c r="AX1136" i="5" a="1"/>
  <c r="AX1136" i="5" s="1"/>
  <c r="AX1137" i="5" a="1"/>
  <c r="AX1137" i="5" s="1"/>
  <c r="AX1138" i="5" a="1"/>
  <c r="AX1138" i="5" s="1"/>
  <c r="AX1139" i="5" a="1"/>
  <c r="AX1139" i="5" s="1"/>
  <c r="AX1140" i="5" a="1"/>
  <c r="AX1140" i="5" s="1"/>
  <c r="AX1141" i="5" a="1"/>
  <c r="AX1141" i="5" s="1"/>
  <c r="AX1142" i="5" a="1"/>
  <c r="AX1142" i="5" s="1"/>
  <c r="AX1143" i="5" a="1"/>
  <c r="AX1143" i="5" s="1"/>
  <c r="AX1144" i="5" a="1"/>
  <c r="AX1144" i="5" s="1"/>
  <c r="AX1145" i="5" a="1"/>
  <c r="AX1145" i="5" s="1"/>
  <c r="AX1146" i="5" a="1"/>
  <c r="AX1146" i="5" s="1"/>
  <c r="AX1147" i="5" a="1"/>
  <c r="AX1147" i="5" s="1"/>
  <c r="AX1148" i="5" a="1"/>
  <c r="AX1148" i="5" s="1"/>
  <c r="AX1149" i="5" a="1"/>
  <c r="AX1149" i="5" s="1"/>
  <c r="AX1150" i="5" a="1"/>
  <c r="AX1150" i="5" s="1"/>
  <c r="AX1151" i="5" a="1"/>
  <c r="AX1151" i="5" s="1"/>
  <c r="AX1152" i="5" a="1"/>
  <c r="AX1152" i="5" s="1"/>
  <c r="AX1153" i="5" a="1"/>
  <c r="AX1153" i="5" s="1"/>
  <c r="AX1154" i="5" a="1"/>
  <c r="AX1154" i="5" s="1"/>
  <c r="AX1155" i="5" a="1"/>
  <c r="AX1155" i="5" s="1"/>
  <c r="AX1156" i="5" a="1"/>
  <c r="AX1156" i="5" s="1"/>
  <c r="AX1157" i="5" a="1"/>
  <c r="AX1157" i="5" s="1"/>
  <c r="AX1158" i="5" a="1"/>
  <c r="AX1158" i="5" s="1"/>
  <c r="AX1159" i="5" a="1"/>
  <c r="AX1159" i="5" s="1"/>
  <c r="AX1160" i="5" a="1"/>
  <c r="AX1160" i="5" s="1"/>
  <c r="AX1161" i="5" a="1"/>
  <c r="AX1161" i="5" s="1"/>
  <c r="AX1162" i="5" a="1"/>
  <c r="AX1162" i="5" s="1"/>
  <c r="AW7" i="5" a="1"/>
  <c r="AW7" i="5" s="1"/>
  <c r="AW8" i="5" a="1"/>
  <c r="AW8" i="5" s="1"/>
  <c r="AW9" i="5" a="1"/>
  <c r="AW9" i="5" s="1"/>
  <c r="AW10" i="5" a="1"/>
  <c r="AW10" i="5" s="1"/>
  <c r="AW11" i="5" a="1"/>
  <c r="AW11" i="5" s="1"/>
  <c r="AW12" i="5" a="1"/>
  <c r="AW12" i="5" s="1"/>
  <c r="AW13" i="5" a="1"/>
  <c r="AW13" i="5" s="1"/>
  <c r="AW14" i="5" a="1"/>
  <c r="AW14" i="5" s="1"/>
  <c r="AW15" i="5" a="1"/>
  <c r="AW15" i="5" s="1"/>
  <c r="AW16" i="5" a="1"/>
  <c r="AW16" i="5" s="1"/>
  <c r="AW17" i="5" a="1"/>
  <c r="AW17" i="5" s="1"/>
  <c r="AW18" i="5" a="1"/>
  <c r="AW18" i="5" s="1"/>
  <c r="AW19" i="5" a="1"/>
  <c r="AW19" i="5" s="1"/>
  <c r="AW20" i="5" a="1"/>
  <c r="AW20" i="5" s="1"/>
  <c r="AW21" i="5" a="1"/>
  <c r="AW21" i="5" s="1"/>
  <c r="AW22" i="5" a="1"/>
  <c r="AW22" i="5" s="1"/>
  <c r="AW23" i="5" a="1"/>
  <c r="AW23" i="5" s="1"/>
  <c r="AW24" i="5" a="1"/>
  <c r="AW24" i="5" s="1"/>
  <c r="AW25" i="5" a="1"/>
  <c r="AW25" i="5" s="1"/>
  <c r="AW26" i="5" a="1"/>
  <c r="AW26" i="5" s="1"/>
  <c r="AW27" i="5" a="1"/>
  <c r="AW27" i="5" s="1"/>
  <c r="AW28" i="5" a="1"/>
  <c r="AW28" i="5" s="1"/>
  <c r="AW29" i="5" a="1"/>
  <c r="AW29" i="5" s="1"/>
  <c r="AW30" i="5" a="1"/>
  <c r="AW30" i="5" s="1"/>
  <c r="AW31" i="5" a="1"/>
  <c r="AW31" i="5" s="1"/>
  <c r="AW32" i="5" a="1"/>
  <c r="AW32" i="5" s="1"/>
  <c r="AW33" i="5" a="1"/>
  <c r="AW33" i="5" s="1"/>
  <c r="AW34" i="5" a="1"/>
  <c r="AW34" i="5" s="1"/>
  <c r="AW35" i="5" a="1"/>
  <c r="AW35" i="5" s="1"/>
  <c r="AW36" i="5" a="1"/>
  <c r="AW36" i="5" s="1"/>
  <c r="AW37" i="5" a="1"/>
  <c r="AW37" i="5" s="1"/>
  <c r="AW38" i="5" a="1"/>
  <c r="AW38" i="5" s="1"/>
  <c r="AW39" i="5" a="1"/>
  <c r="AW39" i="5" s="1"/>
  <c r="AW40" i="5" a="1"/>
  <c r="AW40" i="5" s="1"/>
  <c r="AW41" i="5" a="1"/>
  <c r="AW41" i="5" s="1"/>
  <c r="AW42" i="5" a="1"/>
  <c r="AW42" i="5" s="1"/>
  <c r="AW43" i="5" a="1"/>
  <c r="AW43" i="5" s="1"/>
  <c r="AW44" i="5" a="1"/>
  <c r="AW44" i="5" s="1"/>
  <c r="AW45" i="5" a="1"/>
  <c r="AW45" i="5" s="1"/>
  <c r="AW46" i="5" a="1"/>
  <c r="AW46" i="5" s="1"/>
  <c r="AW47" i="5" a="1"/>
  <c r="AW47" i="5" s="1"/>
  <c r="AW48" i="5" a="1"/>
  <c r="AW48" i="5" s="1"/>
  <c r="AW49" i="5" a="1"/>
  <c r="AW49" i="5" s="1"/>
  <c r="AW50" i="5" a="1"/>
  <c r="AW50" i="5" s="1"/>
  <c r="AW51" i="5" a="1"/>
  <c r="AW51" i="5" s="1"/>
  <c r="AW52" i="5" a="1"/>
  <c r="AW52" i="5" s="1"/>
  <c r="AW53" i="5" a="1"/>
  <c r="AW53" i="5" s="1"/>
  <c r="AW54" i="5" a="1"/>
  <c r="AW54" i="5" s="1"/>
  <c r="AW55" i="5" a="1"/>
  <c r="AW55" i="5" s="1"/>
  <c r="AW56" i="5" a="1"/>
  <c r="AW56" i="5" s="1"/>
  <c r="AW57" i="5" a="1"/>
  <c r="AW57" i="5" s="1"/>
  <c r="AW58" i="5" a="1"/>
  <c r="AW58" i="5" s="1"/>
  <c r="AW59" i="5" a="1"/>
  <c r="AW59" i="5" s="1"/>
  <c r="AW60" i="5" a="1"/>
  <c r="AW60" i="5" s="1"/>
  <c r="AW61" i="5" a="1"/>
  <c r="AW61" i="5" s="1"/>
  <c r="AW62" i="5" a="1"/>
  <c r="AW62" i="5" s="1"/>
  <c r="AW63" i="5" a="1"/>
  <c r="AW63" i="5" s="1"/>
  <c r="AW64" i="5" a="1"/>
  <c r="AW64" i="5" s="1"/>
  <c r="AW65" i="5" a="1"/>
  <c r="AW65" i="5" s="1"/>
  <c r="AW66" i="5" a="1"/>
  <c r="AW66" i="5" s="1"/>
  <c r="AW67" i="5" a="1"/>
  <c r="AW67" i="5" s="1"/>
  <c r="AW68" i="5" a="1"/>
  <c r="AW68" i="5" s="1"/>
  <c r="AW69" i="5" a="1"/>
  <c r="AW69" i="5" s="1"/>
  <c r="AW70" i="5" a="1"/>
  <c r="AW70" i="5" s="1"/>
  <c r="AW71" i="5" a="1"/>
  <c r="AW71" i="5" s="1"/>
  <c r="AW72" i="5" a="1"/>
  <c r="AW72" i="5" s="1"/>
  <c r="AW73" i="5" a="1"/>
  <c r="AW73" i="5" s="1"/>
  <c r="AW74" i="5" a="1"/>
  <c r="AW74" i="5" s="1"/>
  <c r="AW75" i="5" a="1"/>
  <c r="AW75" i="5" s="1"/>
  <c r="AW76" i="5" a="1"/>
  <c r="AW76" i="5" s="1"/>
  <c r="AW77" i="5" a="1"/>
  <c r="AW77" i="5" s="1"/>
  <c r="AW78" i="5" a="1"/>
  <c r="AW78" i="5" s="1"/>
  <c r="AW79" i="5" a="1"/>
  <c r="AW79" i="5" s="1"/>
  <c r="AW80" i="5" a="1"/>
  <c r="AW80" i="5" s="1"/>
  <c r="AW81" i="5" a="1"/>
  <c r="AW81" i="5" s="1"/>
  <c r="AW82" i="5" a="1"/>
  <c r="AW82" i="5" s="1"/>
  <c r="AW83" i="5" a="1"/>
  <c r="AW83" i="5" s="1"/>
  <c r="AW84" i="5" a="1"/>
  <c r="AW84" i="5" s="1"/>
  <c r="AW85" i="5" a="1"/>
  <c r="AW85" i="5" s="1"/>
  <c r="AW86" i="5" a="1"/>
  <c r="AW86" i="5" s="1"/>
  <c r="AW87" i="5" a="1"/>
  <c r="AW87" i="5" s="1"/>
  <c r="AW88" i="5" a="1"/>
  <c r="AW88" i="5" s="1"/>
  <c r="AW89" i="5" a="1"/>
  <c r="AW89" i="5" s="1"/>
  <c r="AW90" i="5" a="1"/>
  <c r="AW90" i="5" s="1"/>
  <c r="AW91" i="5" a="1"/>
  <c r="AW91" i="5" s="1"/>
  <c r="AW92" i="5" a="1"/>
  <c r="AW92" i="5" s="1"/>
  <c r="AW93" i="5" a="1"/>
  <c r="AW93" i="5" s="1"/>
  <c r="AW94" i="5" a="1"/>
  <c r="AW94" i="5" s="1"/>
  <c r="AW95" i="5" a="1"/>
  <c r="AW95" i="5" s="1"/>
  <c r="AW96" i="5" a="1"/>
  <c r="AW96" i="5" s="1"/>
  <c r="AW97" i="5" a="1"/>
  <c r="AW97" i="5" s="1"/>
  <c r="AW98" i="5" a="1"/>
  <c r="AW98" i="5" s="1"/>
  <c r="AW99" i="5" a="1"/>
  <c r="AW99" i="5" s="1"/>
  <c r="AW100" i="5" a="1"/>
  <c r="AW100" i="5" s="1"/>
  <c r="AW101" i="5" a="1"/>
  <c r="AW101" i="5" s="1"/>
  <c r="AW102" i="5" a="1"/>
  <c r="AW102" i="5" s="1"/>
  <c r="AW103" i="5" a="1"/>
  <c r="AW103" i="5" s="1"/>
  <c r="AW104" i="5" a="1"/>
  <c r="AW104" i="5" s="1"/>
  <c r="AW105" i="5" a="1"/>
  <c r="AW105" i="5" s="1"/>
  <c r="AW106" i="5" a="1"/>
  <c r="AW106" i="5" s="1"/>
  <c r="AW107" i="5" a="1"/>
  <c r="AW107" i="5" s="1"/>
  <c r="AW108" i="5" a="1"/>
  <c r="AW108" i="5" s="1"/>
  <c r="AW109" i="5" a="1"/>
  <c r="AW109" i="5" s="1"/>
  <c r="AW110" i="5" a="1"/>
  <c r="AW110" i="5" s="1"/>
  <c r="AW111" i="5" a="1"/>
  <c r="AW111" i="5" s="1"/>
  <c r="AW112" i="5" a="1"/>
  <c r="AW112" i="5" s="1"/>
  <c r="AW113" i="5" a="1"/>
  <c r="AW113" i="5" s="1"/>
  <c r="AW114" i="5" a="1"/>
  <c r="AW114" i="5" s="1"/>
  <c r="AW115" i="5" a="1"/>
  <c r="AW115" i="5" s="1"/>
  <c r="AW116" i="5" a="1"/>
  <c r="AW116" i="5" s="1"/>
  <c r="AW117" i="5" a="1"/>
  <c r="AW117" i="5" s="1"/>
  <c r="AW118" i="5" a="1"/>
  <c r="AW118" i="5" s="1"/>
  <c r="AW119" i="5" a="1"/>
  <c r="AW119" i="5" s="1"/>
  <c r="AW120" i="5" a="1"/>
  <c r="AW120" i="5" s="1"/>
  <c r="AW121" i="5" a="1"/>
  <c r="AW121" i="5" s="1"/>
  <c r="AW122" i="5" a="1"/>
  <c r="AW122" i="5" s="1"/>
  <c r="AW123" i="5" a="1"/>
  <c r="AW123" i="5" s="1"/>
  <c r="AW124" i="5" a="1"/>
  <c r="AW124" i="5" s="1"/>
  <c r="AW125" i="5" a="1"/>
  <c r="AW125" i="5" s="1"/>
  <c r="AW126" i="5" a="1"/>
  <c r="AW126" i="5" s="1"/>
  <c r="AW127" i="5" a="1"/>
  <c r="AW127" i="5" s="1"/>
  <c r="AW128" i="5" a="1"/>
  <c r="AW128" i="5" s="1"/>
  <c r="AW129" i="5" a="1"/>
  <c r="AW129" i="5" s="1"/>
  <c r="AW130" i="5" a="1"/>
  <c r="AW130" i="5" s="1"/>
  <c r="AW131" i="5" a="1"/>
  <c r="AW131" i="5" s="1"/>
  <c r="AW132" i="5" a="1"/>
  <c r="AW132" i="5" s="1"/>
  <c r="AW133" i="5" a="1"/>
  <c r="AW133" i="5" s="1"/>
  <c r="AW134" i="5" a="1"/>
  <c r="AW134" i="5" s="1"/>
  <c r="AW135" i="5" a="1"/>
  <c r="AW135" i="5" s="1"/>
  <c r="AW136" i="5" a="1"/>
  <c r="AW136" i="5" s="1"/>
  <c r="AW137" i="5" a="1"/>
  <c r="AW137" i="5" s="1"/>
  <c r="AW138" i="5" a="1"/>
  <c r="AW138" i="5" s="1"/>
  <c r="AW139" i="5" a="1"/>
  <c r="AW139" i="5" s="1"/>
  <c r="AW140" i="5" a="1"/>
  <c r="AW140" i="5" s="1"/>
  <c r="AW141" i="5" a="1"/>
  <c r="AW141" i="5" s="1"/>
  <c r="AW142" i="5" a="1"/>
  <c r="AW142" i="5" s="1"/>
  <c r="AW143" i="5" a="1"/>
  <c r="AW143" i="5" s="1"/>
  <c r="AW144" i="5" a="1"/>
  <c r="AW144" i="5" s="1"/>
  <c r="AW145" i="5" a="1"/>
  <c r="AW145" i="5" s="1"/>
  <c r="AW146" i="5" a="1"/>
  <c r="AW146" i="5" s="1"/>
  <c r="AW147" i="5" a="1"/>
  <c r="AW147" i="5" s="1"/>
  <c r="AW148" i="5" a="1"/>
  <c r="AW148" i="5" s="1"/>
  <c r="AW149" i="5" a="1"/>
  <c r="AW149" i="5" s="1"/>
  <c r="AW150" i="5" a="1"/>
  <c r="AW150" i="5" s="1"/>
  <c r="AW151" i="5" a="1"/>
  <c r="AW151" i="5" s="1"/>
  <c r="AW152" i="5" a="1"/>
  <c r="AW152" i="5" s="1"/>
  <c r="AW153" i="5" a="1"/>
  <c r="AW153" i="5" s="1"/>
  <c r="AW154" i="5" a="1"/>
  <c r="AW154" i="5" s="1"/>
  <c r="AW155" i="5" a="1"/>
  <c r="AW155" i="5" s="1"/>
  <c r="AW156" i="5" a="1"/>
  <c r="AW156" i="5" s="1"/>
  <c r="AW157" i="5" a="1"/>
  <c r="AW157" i="5" s="1"/>
  <c r="AW158" i="5" a="1"/>
  <c r="AW158" i="5" s="1"/>
  <c r="AW159" i="5" a="1"/>
  <c r="AW159" i="5" s="1"/>
  <c r="AW160" i="5" a="1"/>
  <c r="AW160" i="5" s="1"/>
  <c r="AW161" i="5" a="1"/>
  <c r="AW161" i="5" s="1"/>
  <c r="AW162" i="5" a="1"/>
  <c r="AW162" i="5" s="1"/>
  <c r="AW163" i="5" a="1"/>
  <c r="AW163" i="5" s="1"/>
  <c r="AW164" i="5" a="1"/>
  <c r="AW164" i="5" s="1"/>
  <c r="AW165" i="5" a="1"/>
  <c r="AW165" i="5" s="1"/>
  <c r="AW166" i="5" a="1"/>
  <c r="AW166" i="5" s="1"/>
  <c r="AW167" i="5" a="1"/>
  <c r="AW167" i="5" s="1"/>
  <c r="AW168" i="5" a="1"/>
  <c r="AW168" i="5" s="1"/>
  <c r="AW169" i="5" a="1"/>
  <c r="AW169" i="5" s="1"/>
  <c r="AW170" i="5" a="1"/>
  <c r="AW170" i="5" s="1"/>
  <c r="AW171" i="5" a="1"/>
  <c r="AW171" i="5" s="1"/>
  <c r="AW172" i="5" a="1"/>
  <c r="AW172" i="5" s="1"/>
  <c r="AW173" i="5" a="1"/>
  <c r="AW173" i="5" s="1"/>
  <c r="AW174" i="5" a="1"/>
  <c r="AW174" i="5" s="1"/>
  <c r="AW175" i="5" a="1"/>
  <c r="AW175" i="5" s="1"/>
  <c r="AW176" i="5" a="1"/>
  <c r="AW176" i="5" s="1"/>
  <c r="AW177" i="5" a="1"/>
  <c r="AW177" i="5" s="1"/>
  <c r="AW178" i="5" a="1"/>
  <c r="AW178" i="5" s="1"/>
  <c r="AW179" i="5" a="1"/>
  <c r="AW179" i="5" s="1"/>
  <c r="AW180" i="5" a="1"/>
  <c r="AW180" i="5" s="1"/>
  <c r="AW181" i="5" a="1"/>
  <c r="AW181" i="5" s="1"/>
  <c r="AW182" i="5" a="1"/>
  <c r="AW182" i="5" s="1"/>
  <c r="AW183" i="5" a="1"/>
  <c r="AW183" i="5" s="1"/>
  <c r="AW184" i="5" a="1"/>
  <c r="AW184" i="5" s="1"/>
  <c r="AW185" i="5" a="1"/>
  <c r="AW185" i="5" s="1"/>
  <c r="AW186" i="5" a="1"/>
  <c r="AW186" i="5" s="1"/>
  <c r="AW187" i="5" a="1"/>
  <c r="AW187" i="5" s="1"/>
  <c r="AW188" i="5" a="1"/>
  <c r="AW188" i="5" s="1"/>
  <c r="AW189" i="5" a="1"/>
  <c r="AW189" i="5" s="1"/>
  <c r="AW190" i="5" a="1"/>
  <c r="AW190" i="5" s="1"/>
  <c r="AW191" i="5" a="1"/>
  <c r="AW191" i="5" s="1"/>
  <c r="AW192" i="5" a="1"/>
  <c r="AW192" i="5" s="1"/>
  <c r="AW193" i="5" a="1"/>
  <c r="AW193" i="5" s="1"/>
  <c r="AW194" i="5" a="1"/>
  <c r="AW194" i="5" s="1"/>
  <c r="AW195" i="5" a="1"/>
  <c r="AW195" i="5" s="1"/>
  <c r="AW196" i="5" a="1"/>
  <c r="AW196" i="5" s="1"/>
  <c r="AW197" i="5" a="1"/>
  <c r="AW197" i="5" s="1"/>
  <c r="AW198" i="5" a="1"/>
  <c r="AW198" i="5" s="1"/>
  <c r="AW199" i="5" a="1"/>
  <c r="AW199" i="5" s="1"/>
  <c r="AW200" i="5" a="1"/>
  <c r="AW200" i="5" s="1"/>
  <c r="AW201" i="5" a="1"/>
  <c r="AW201" i="5" s="1"/>
  <c r="AW202" i="5" a="1"/>
  <c r="AW202" i="5" s="1"/>
  <c r="AW203" i="5" a="1"/>
  <c r="AW203" i="5" s="1"/>
  <c r="AW204" i="5" a="1"/>
  <c r="AW204" i="5" s="1"/>
  <c r="AW205" i="5" a="1"/>
  <c r="AW205" i="5" s="1"/>
  <c r="AW206" i="5" a="1"/>
  <c r="AW206" i="5" s="1"/>
  <c r="AW207" i="5" a="1"/>
  <c r="AW207" i="5" s="1"/>
  <c r="AW208" i="5" a="1"/>
  <c r="AW208" i="5" s="1"/>
  <c r="AW209" i="5" a="1"/>
  <c r="AW209" i="5" s="1"/>
  <c r="AW210" i="5" a="1"/>
  <c r="AW210" i="5" s="1"/>
  <c r="AW211" i="5" a="1"/>
  <c r="AW211" i="5" s="1"/>
  <c r="AW212" i="5" a="1"/>
  <c r="AW212" i="5" s="1"/>
  <c r="AW213" i="5" a="1"/>
  <c r="AW213" i="5" s="1"/>
  <c r="AW214" i="5" a="1"/>
  <c r="AW214" i="5" s="1"/>
  <c r="AW215" i="5" a="1"/>
  <c r="AW215" i="5" s="1"/>
  <c r="AW216" i="5" a="1"/>
  <c r="AW216" i="5" s="1"/>
  <c r="AW217" i="5" a="1"/>
  <c r="AW217" i="5" s="1"/>
  <c r="AW218" i="5" a="1"/>
  <c r="AW218" i="5" s="1"/>
  <c r="AW219" i="5" a="1"/>
  <c r="AW219" i="5" s="1"/>
  <c r="AW220" i="5" a="1"/>
  <c r="AW220" i="5" s="1"/>
  <c r="AW221" i="5" a="1"/>
  <c r="AW221" i="5" s="1"/>
  <c r="AW222" i="5" a="1"/>
  <c r="AW222" i="5" s="1"/>
  <c r="AW223" i="5" a="1"/>
  <c r="AW223" i="5" s="1"/>
  <c r="AW224" i="5" a="1"/>
  <c r="AW224" i="5" s="1"/>
  <c r="AW225" i="5" a="1"/>
  <c r="AW225" i="5" s="1"/>
  <c r="AW226" i="5" a="1"/>
  <c r="AW226" i="5" s="1"/>
  <c r="AW227" i="5" a="1"/>
  <c r="AW227" i="5" s="1"/>
  <c r="AW228" i="5" a="1"/>
  <c r="AW228" i="5" s="1"/>
  <c r="AW229" i="5" a="1"/>
  <c r="AW229" i="5" s="1"/>
  <c r="AW230" i="5" a="1"/>
  <c r="AW230" i="5" s="1"/>
  <c r="AW231" i="5" a="1"/>
  <c r="AW231" i="5" s="1"/>
  <c r="AW232" i="5" a="1"/>
  <c r="AW232" i="5" s="1"/>
  <c r="AW233" i="5" a="1"/>
  <c r="AW233" i="5" s="1"/>
  <c r="AW234" i="5" a="1"/>
  <c r="AW234" i="5" s="1"/>
  <c r="AW235" i="5" a="1"/>
  <c r="AW235" i="5" s="1"/>
  <c r="AW236" i="5" a="1"/>
  <c r="AW236" i="5" s="1"/>
  <c r="AW237" i="5" a="1"/>
  <c r="AW237" i="5" s="1"/>
  <c r="AW238" i="5" a="1"/>
  <c r="AW238" i="5" s="1"/>
  <c r="AW239" i="5" a="1"/>
  <c r="AW239" i="5" s="1"/>
  <c r="AW240" i="5" a="1"/>
  <c r="AW240" i="5" s="1"/>
  <c r="AW241" i="5" a="1"/>
  <c r="AW241" i="5" s="1"/>
  <c r="AW242" i="5" a="1"/>
  <c r="AW242" i="5" s="1"/>
  <c r="AW243" i="5" a="1"/>
  <c r="AW243" i="5" s="1"/>
  <c r="AW244" i="5" a="1"/>
  <c r="AW244" i="5" s="1"/>
  <c r="AW245" i="5" a="1"/>
  <c r="AW245" i="5" s="1"/>
  <c r="AW246" i="5" a="1"/>
  <c r="AW246" i="5" s="1"/>
  <c r="AW247" i="5" a="1"/>
  <c r="AW247" i="5" s="1"/>
  <c r="AW248" i="5" a="1"/>
  <c r="AW248" i="5" s="1"/>
  <c r="AW249" i="5" a="1"/>
  <c r="AW249" i="5" s="1"/>
  <c r="AW250" i="5" a="1"/>
  <c r="AW250" i="5" s="1"/>
  <c r="AW251" i="5" a="1"/>
  <c r="AW251" i="5" s="1"/>
  <c r="AW252" i="5" a="1"/>
  <c r="AW252" i="5" s="1"/>
  <c r="AW253" i="5" a="1"/>
  <c r="AW253" i="5" s="1"/>
  <c r="AW254" i="5" a="1"/>
  <c r="AW254" i="5" s="1"/>
  <c r="AW255" i="5" a="1"/>
  <c r="AW255" i="5" s="1"/>
  <c r="AW256" i="5" a="1"/>
  <c r="AW256" i="5" s="1"/>
  <c r="AW257" i="5" a="1"/>
  <c r="AW257" i="5" s="1"/>
  <c r="AW258" i="5" a="1"/>
  <c r="AW258" i="5" s="1"/>
  <c r="AW259" i="5" a="1"/>
  <c r="AW259" i="5" s="1"/>
  <c r="AW260" i="5" a="1"/>
  <c r="AW260" i="5" s="1"/>
  <c r="AW261" i="5" a="1"/>
  <c r="AW261" i="5" s="1"/>
  <c r="AW262" i="5" a="1"/>
  <c r="AW262" i="5" s="1"/>
  <c r="AW263" i="5" a="1"/>
  <c r="AW263" i="5" s="1"/>
  <c r="AW264" i="5" a="1"/>
  <c r="AW264" i="5" s="1"/>
  <c r="AW265" i="5" a="1"/>
  <c r="AW265" i="5" s="1"/>
  <c r="AW266" i="5" a="1"/>
  <c r="AW266" i="5" s="1"/>
  <c r="AW267" i="5" a="1"/>
  <c r="AW267" i="5" s="1"/>
  <c r="AW268" i="5" a="1"/>
  <c r="AW268" i="5" s="1"/>
  <c r="AW269" i="5" a="1"/>
  <c r="AW269" i="5" s="1"/>
  <c r="AW270" i="5" a="1"/>
  <c r="AW270" i="5" s="1"/>
  <c r="AW271" i="5" a="1"/>
  <c r="AW271" i="5" s="1"/>
  <c r="AW272" i="5" a="1"/>
  <c r="AW272" i="5" s="1"/>
  <c r="AW273" i="5" a="1"/>
  <c r="AW273" i="5" s="1"/>
  <c r="AW274" i="5" a="1"/>
  <c r="AW274" i="5" s="1"/>
  <c r="AW275" i="5" a="1"/>
  <c r="AW275" i="5" s="1"/>
  <c r="AW276" i="5" a="1"/>
  <c r="AW276" i="5" s="1"/>
  <c r="AW277" i="5" a="1"/>
  <c r="AW277" i="5" s="1"/>
  <c r="AW278" i="5" a="1"/>
  <c r="AW278" i="5" s="1"/>
  <c r="AW279" i="5" a="1"/>
  <c r="AW279" i="5" s="1"/>
  <c r="AW280" i="5" a="1"/>
  <c r="AW280" i="5" s="1"/>
  <c r="AW281" i="5" a="1"/>
  <c r="AW281" i="5" s="1"/>
  <c r="AW282" i="5" a="1"/>
  <c r="AW282" i="5" s="1"/>
  <c r="AW283" i="5" a="1"/>
  <c r="AW283" i="5" s="1"/>
  <c r="AW284" i="5" a="1"/>
  <c r="AW284" i="5" s="1"/>
  <c r="AW285" i="5" a="1"/>
  <c r="AW285" i="5" s="1"/>
  <c r="AW286" i="5" a="1"/>
  <c r="AW286" i="5" s="1"/>
  <c r="AW287" i="5" a="1"/>
  <c r="AW287" i="5" s="1"/>
  <c r="AW288" i="5" a="1"/>
  <c r="AW288" i="5" s="1"/>
  <c r="AW289" i="5" a="1"/>
  <c r="AW289" i="5" s="1"/>
  <c r="AW290" i="5" a="1"/>
  <c r="AW290" i="5" s="1"/>
  <c r="AW291" i="5" a="1"/>
  <c r="AW291" i="5" s="1"/>
  <c r="AW292" i="5" a="1"/>
  <c r="AW292" i="5" s="1"/>
  <c r="AW293" i="5" a="1"/>
  <c r="AW293" i="5" s="1"/>
  <c r="AW294" i="5" a="1"/>
  <c r="AW294" i="5" s="1"/>
  <c r="AW295" i="5" a="1"/>
  <c r="AW295" i="5" s="1"/>
  <c r="AW296" i="5" a="1"/>
  <c r="AW296" i="5" s="1"/>
  <c r="AW297" i="5" a="1"/>
  <c r="AW297" i="5" s="1"/>
  <c r="AW298" i="5" a="1"/>
  <c r="AW298" i="5" s="1"/>
  <c r="AW299" i="5" a="1"/>
  <c r="AW299" i="5" s="1"/>
  <c r="AW300" i="5" a="1"/>
  <c r="AW300" i="5" s="1"/>
  <c r="AW301" i="5" a="1"/>
  <c r="AW301" i="5" s="1"/>
  <c r="AW302" i="5" a="1"/>
  <c r="AW302" i="5" s="1"/>
  <c r="AW303" i="5" a="1"/>
  <c r="AW303" i="5" s="1"/>
  <c r="AW304" i="5" a="1"/>
  <c r="AW304" i="5" s="1"/>
  <c r="AW305" i="5" a="1"/>
  <c r="AW305" i="5" s="1"/>
  <c r="AW306" i="5" a="1"/>
  <c r="AW306" i="5" s="1"/>
  <c r="AW307" i="5" a="1"/>
  <c r="AW307" i="5" s="1"/>
  <c r="AW308" i="5" a="1"/>
  <c r="AW308" i="5" s="1"/>
  <c r="AW309" i="5" a="1"/>
  <c r="AW309" i="5" s="1"/>
  <c r="AW310" i="5" a="1"/>
  <c r="AW310" i="5" s="1"/>
  <c r="AW311" i="5" a="1"/>
  <c r="AW311" i="5" s="1"/>
  <c r="AW312" i="5" a="1"/>
  <c r="AW312" i="5" s="1"/>
  <c r="AW313" i="5" a="1"/>
  <c r="AW313" i="5" s="1"/>
  <c r="AW314" i="5" a="1"/>
  <c r="AW314" i="5" s="1"/>
  <c r="AW315" i="5" a="1"/>
  <c r="AW315" i="5" s="1"/>
  <c r="AW316" i="5" a="1"/>
  <c r="AW316" i="5" s="1"/>
  <c r="AW317" i="5" a="1"/>
  <c r="AW317" i="5" s="1"/>
  <c r="AW318" i="5" a="1"/>
  <c r="AW318" i="5" s="1"/>
  <c r="AW319" i="5" a="1"/>
  <c r="AW319" i="5" s="1"/>
  <c r="AW320" i="5" a="1"/>
  <c r="AW320" i="5" s="1"/>
  <c r="AW321" i="5" a="1"/>
  <c r="AW321" i="5" s="1"/>
  <c r="AW322" i="5" a="1"/>
  <c r="AW322" i="5" s="1"/>
  <c r="AW323" i="5" a="1"/>
  <c r="AW323" i="5" s="1"/>
  <c r="AW324" i="5" a="1"/>
  <c r="AW324" i="5" s="1"/>
  <c r="AW325" i="5" a="1"/>
  <c r="AW325" i="5" s="1"/>
  <c r="AW326" i="5" a="1"/>
  <c r="AW326" i="5" s="1"/>
  <c r="AW327" i="5" a="1"/>
  <c r="AW327" i="5" s="1"/>
  <c r="AW328" i="5" a="1"/>
  <c r="AW328" i="5" s="1"/>
  <c r="AW329" i="5" a="1"/>
  <c r="AW329" i="5" s="1"/>
  <c r="AW330" i="5" a="1"/>
  <c r="AW330" i="5" s="1"/>
  <c r="AW331" i="5" a="1"/>
  <c r="AW331" i="5" s="1"/>
  <c r="AW332" i="5" a="1"/>
  <c r="AW332" i="5" s="1"/>
  <c r="AW333" i="5" a="1"/>
  <c r="AW333" i="5" s="1"/>
  <c r="AW334" i="5" a="1"/>
  <c r="AW334" i="5" s="1"/>
  <c r="AW335" i="5" a="1"/>
  <c r="AW335" i="5" s="1"/>
  <c r="AW336" i="5" a="1"/>
  <c r="AW336" i="5" s="1"/>
  <c r="AW337" i="5" a="1"/>
  <c r="AW337" i="5" s="1"/>
  <c r="AW338" i="5" a="1"/>
  <c r="AW338" i="5" s="1"/>
  <c r="AW339" i="5" a="1"/>
  <c r="AW339" i="5" s="1"/>
  <c r="AW340" i="5" a="1"/>
  <c r="AW340" i="5" s="1"/>
  <c r="AW341" i="5" a="1"/>
  <c r="AW341" i="5" s="1"/>
  <c r="AW342" i="5" a="1"/>
  <c r="AW342" i="5" s="1"/>
  <c r="AW343" i="5" a="1"/>
  <c r="AW343" i="5" s="1"/>
  <c r="AW344" i="5" a="1"/>
  <c r="AW344" i="5" s="1"/>
  <c r="AW345" i="5" a="1"/>
  <c r="AW345" i="5" s="1"/>
  <c r="AW346" i="5" a="1"/>
  <c r="AW346" i="5" s="1"/>
  <c r="AW347" i="5" a="1"/>
  <c r="AW347" i="5" s="1"/>
  <c r="AW348" i="5" a="1"/>
  <c r="AW348" i="5" s="1"/>
  <c r="AW349" i="5" a="1"/>
  <c r="AW349" i="5" s="1"/>
  <c r="AW350" i="5" a="1"/>
  <c r="AW350" i="5" s="1"/>
  <c r="AW351" i="5" a="1"/>
  <c r="AW351" i="5" s="1"/>
  <c r="AW352" i="5" a="1"/>
  <c r="AW352" i="5" s="1"/>
  <c r="AW353" i="5" a="1"/>
  <c r="AW353" i="5" s="1"/>
  <c r="AW354" i="5" a="1"/>
  <c r="AW354" i="5" s="1"/>
  <c r="AW355" i="5" a="1"/>
  <c r="AW355" i="5" s="1"/>
  <c r="AW356" i="5" a="1"/>
  <c r="AW356" i="5" s="1"/>
  <c r="AW357" i="5" a="1"/>
  <c r="AW357" i="5" s="1"/>
  <c r="AW358" i="5" a="1"/>
  <c r="AW358" i="5" s="1"/>
  <c r="AW359" i="5" a="1"/>
  <c r="AW359" i="5" s="1"/>
  <c r="AW360" i="5" a="1"/>
  <c r="AW360" i="5" s="1"/>
  <c r="AW361" i="5" a="1"/>
  <c r="AW361" i="5" s="1"/>
  <c r="AW362" i="5" a="1"/>
  <c r="AW362" i="5" s="1"/>
  <c r="AW363" i="5" a="1"/>
  <c r="AW363" i="5" s="1"/>
  <c r="AW364" i="5" a="1"/>
  <c r="AW364" i="5" s="1"/>
  <c r="AW365" i="5" a="1"/>
  <c r="AW365" i="5" s="1"/>
  <c r="AW366" i="5" a="1"/>
  <c r="AW366" i="5" s="1"/>
  <c r="AW367" i="5" a="1"/>
  <c r="AW367" i="5" s="1"/>
  <c r="AW368" i="5" a="1"/>
  <c r="AW368" i="5" s="1"/>
  <c r="AW369" i="5" a="1"/>
  <c r="AW369" i="5" s="1"/>
  <c r="AW370" i="5" a="1"/>
  <c r="AW370" i="5" s="1"/>
  <c r="AW371" i="5" a="1"/>
  <c r="AW371" i="5" s="1"/>
  <c r="AW372" i="5" a="1"/>
  <c r="AW372" i="5" s="1"/>
  <c r="AW373" i="5" a="1"/>
  <c r="AW373" i="5" s="1"/>
  <c r="AW374" i="5" a="1"/>
  <c r="AW374" i="5" s="1"/>
  <c r="AW375" i="5" a="1"/>
  <c r="AW375" i="5" s="1"/>
  <c r="AW376" i="5" a="1"/>
  <c r="AW376" i="5" s="1"/>
  <c r="AW377" i="5" a="1"/>
  <c r="AW377" i="5" s="1"/>
  <c r="AW378" i="5" a="1"/>
  <c r="AW378" i="5" s="1"/>
  <c r="AW379" i="5" a="1"/>
  <c r="AW379" i="5" s="1"/>
  <c r="AW380" i="5" a="1"/>
  <c r="AW380" i="5" s="1"/>
  <c r="AW381" i="5" a="1"/>
  <c r="AW381" i="5" s="1"/>
  <c r="AW382" i="5" a="1"/>
  <c r="AW382" i="5" s="1"/>
  <c r="AW383" i="5" a="1"/>
  <c r="AW383" i="5" s="1"/>
  <c r="AW384" i="5" a="1"/>
  <c r="AW384" i="5" s="1"/>
  <c r="AW385" i="5" a="1"/>
  <c r="AW385" i="5" s="1"/>
  <c r="AW386" i="5" a="1"/>
  <c r="AW386" i="5" s="1"/>
  <c r="AW387" i="5" a="1"/>
  <c r="AW387" i="5" s="1"/>
  <c r="AW388" i="5" a="1"/>
  <c r="AW388" i="5" s="1"/>
  <c r="AW389" i="5" a="1"/>
  <c r="AW389" i="5" s="1"/>
  <c r="AW390" i="5" a="1"/>
  <c r="AW390" i="5" s="1"/>
  <c r="AW391" i="5" a="1"/>
  <c r="AW391" i="5" s="1"/>
  <c r="AW392" i="5" a="1"/>
  <c r="AW392" i="5" s="1"/>
  <c r="AW393" i="5" a="1"/>
  <c r="AW393" i="5" s="1"/>
  <c r="AW394" i="5" a="1"/>
  <c r="AW394" i="5" s="1"/>
  <c r="AW395" i="5" a="1"/>
  <c r="AW395" i="5" s="1"/>
  <c r="AW396" i="5" a="1"/>
  <c r="AW396" i="5" s="1"/>
  <c r="AW397" i="5" a="1"/>
  <c r="AW397" i="5" s="1"/>
  <c r="AW398" i="5" a="1"/>
  <c r="AW398" i="5" s="1"/>
  <c r="AW399" i="5" a="1"/>
  <c r="AW399" i="5" s="1"/>
  <c r="AW400" i="5" a="1"/>
  <c r="AW400" i="5" s="1"/>
  <c r="AW401" i="5" a="1"/>
  <c r="AW401" i="5" s="1"/>
  <c r="AW402" i="5" a="1"/>
  <c r="AW402" i="5" s="1"/>
  <c r="AW403" i="5" a="1"/>
  <c r="AW403" i="5" s="1"/>
  <c r="AW404" i="5" a="1"/>
  <c r="AW404" i="5" s="1"/>
  <c r="AW405" i="5" a="1"/>
  <c r="AW405" i="5" s="1"/>
  <c r="AW406" i="5" a="1"/>
  <c r="AW406" i="5" s="1"/>
  <c r="AW407" i="5" a="1"/>
  <c r="AW407" i="5" s="1"/>
  <c r="AW408" i="5" a="1"/>
  <c r="AW408" i="5" s="1"/>
  <c r="AW409" i="5" a="1"/>
  <c r="AW409" i="5" s="1"/>
  <c r="AW410" i="5" a="1"/>
  <c r="AW410" i="5" s="1"/>
  <c r="AW411" i="5" a="1"/>
  <c r="AW411" i="5" s="1"/>
  <c r="AW412" i="5" a="1"/>
  <c r="AW412" i="5" s="1"/>
  <c r="AW413" i="5" a="1"/>
  <c r="AW413" i="5" s="1"/>
  <c r="AW414" i="5" a="1"/>
  <c r="AW414" i="5" s="1"/>
  <c r="AW415" i="5" a="1"/>
  <c r="AW415" i="5" s="1"/>
  <c r="AW416" i="5" a="1"/>
  <c r="AW416" i="5" s="1"/>
  <c r="AW417" i="5" a="1"/>
  <c r="AW417" i="5" s="1"/>
  <c r="AW418" i="5" a="1"/>
  <c r="AW418" i="5" s="1"/>
  <c r="AW419" i="5" a="1"/>
  <c r="AW419" i="5" s="1"/>
  <c r="AW420" i="5" a="1"/>
  <c r="AW420" i="5" s="1"/>
  <c r="AW421" i="5" a="1"/>
  <c r="AW421" i="5" s="1"/>
  <c r="AW422" i="5" a="1"/>
  <c r="AW422" i="5" s="1"/>
  <c r="AW423" i="5" a="1"/>
  <c r="AW423" i="5" s="1"/>
  <c r="AW424" i="5" a="1"/>
  <c r="AW424" i="5" s="1"/>
  <c r="AW425" i="5" a="1"/>
  <c r="AW425" i="5" s="1"/>
  <c r="AW426" i="5" a="1"/>
  <c r="AW426" i="5" s="1"/>
  <c r="AW427" i="5" a="1"/>
  <c r="AW427" i="5" s="1"/>
  <c r="AW428" i="5" a="1"/>
  <c r="AW428" i="5" s="1"/>
  <c r="AW429" i="5" a="1"/>
  <c r="AW429" i="5" s="1"/>
  <c r="AW430" i="5" a="1"/>
  <c r="AW430" i="5" s="1"/>
  <c r="AW431" i="5" a="1"/>
  <c r="AW431" i="5" s="1"/>
  <c r="AW432" i="5" a="1"/>
  <c r="AW432" i="5" s="1"/>
  <c r="AW433" i="5" a="1"/>
  <c r="AW433" i="5" s="1"/>
  <c r="AW434" i="5" a="1"/>
  <c r="AW434" i="5" s="1"/>
  <c r="AW435" i="5" a="1"/>
  <c r="AW435" i="5" s="1"/>
  <c r="AW436" i="5" a="1"/>
  <c r="AW436" i="5" s="1"/>
  <c r="AW437" i="5" a="1"/>
  <c r="AW437" i="5" s="1"/>
  <c r="AW438" i="5" a="1"/>
  <c r="AW438" i="5" s="1"/>
  <c r="AW439" i="5" a="1"/>
  <c r="AW439" i="5" s="1"/>
  <c r="AW440" i="5" a="1"/>
  <c r="AW440" i="5" s="1"/>
  <c r="AW441" i="5" a="1"/>
  <c r="AW441" i="5" s="1"/>
  <c r="AW442" i="5" a="1"/>
  <c r="AW442" i="5" s="1"/>
  <c r="AW443" i="5" a="1"/>
  <c r="AW443" i="5" s="1"/>
  <c r="AW444" i="5" a="1"/>
  <c r="AW444" i="5" s="1"/>
  <c r="AW445" i="5" a="1"/>
  <c r="AW445" i="5" s="1"/>
  <c r="AW446" i="5" a="1"/>
  <c r="AW446" i="5" s="1"/>
  <c r="AW447" i="5" a="1"/>
  <c r="AW447" i="5" s="1"/>
  <c r="AW448" i="5" a="1"/>
  <c r="AW448" i="5" s="1"/>
  <c r="AW449" i="5" a="1"/>
  <c r="AW449" i="5" s="1"/>
  <c r="AW450" i="5" a="1"/>
  <c r="AW450" i="5" s="1"/>
  <c r="AW451" i="5" a="1"/>
  <c r="AW451" i="5" s="1"/>
  <c r="AW452" i="5" a="1"/>
  <c r="AW452" i="5" s="1"/>
  <c r="AW453" i="5" a="1"/>
  <c r="AW453" i="5" s="1"/>
  <c r="AW454" i="5" a="1"/>
  <c r="AW454" i="5" s="1"/>
  <c r="AW455" i="5" a="1"/>
  <c r="AW455" i="5" s="1"/>
  <c r="AW456" i="5" a="1"/>
  <c r="AW456" i="5" s="1"/>
  <c r="AW457" i="5" a="1"/>
  <c r="AW457" i="5" s="1"/>
  <c r="AW458" i="5" a="1"/>
  <c r="AW458" i="5" s="1"/>
  <c r="AW459" i="5" a="1"/>
  <c r="AW459" i="5" s="1"/>
  <c r="AW460" i="5" a="1"/>
  <c r="AW460" i="5" s="1"/>
  <c r="AW461" i="5" a="1"/>
  <c r="AW461" i="5" s="1"/>
  <c r="AW462" i="5" a="1"/>
  <c r="AW462" i="5" s="1"/>
  <c r="AW463" i="5" a="1"/>
  <c r="AW463" i="5" s="1"/>
  <c r="AW464" i="5" a="1"/>
  <c r="AW464" i="5" s="1"/>
  <c r="AW465" i="5" a="1"/>
  <c r="AW465" i="5" s="1"/>
  <c r="AW466" i="5" a="1"/>
  <c r="AW466" i="5" s="1"/>
  <c r="AW467" i="5" a="1"/>
  <c r="AW467" i="5" s="1"/>
  <c r="AW468" i="5" a="1"/>
  <c r="AW468" i="5" s="1"/>
  <c r="AW469" i="5" a="1"/>
  <c r="AW469" i="5" s="1"/>
  <c r="AW470" i="5" a="1"/>
  <c r="AW470" i="5" s="1"/>
  <c r="AW471" i="5" a="1"/>
  <c r="AW471" i="5" s="1"/>
  <c r="AW472" i="5" a="1"/>
  <c r="AW472" i="5" s="1"/>
  <c r="AW473" i="5" a="1"/>
  <c r="AW473" i="5" s="1"/>
  <c r="AW474" i="5" a="1"/>
  <c r="AW474" i="5" s="1"/>
  <c r="AW475" i="5" a="1"/>
  <c r="AW475" i="5" s="1"/>
  <c r="AW476" i="5" a="1"/>
  <c r="AW476" i="5" s="1"/>
  <c r="AW477" i="5" a="1"/>
  <c r="AW477" i="5" s="1"/>
  <c r="AW478" i="5" a="1"/>
  <c r="AW478" i="5" s="1"/>
  <c r="AW479" i="5" a="1"/>
  <c r="AW479" i="5" s="1"/>
  <c r="AW480" i="5" a="1"/>
  <c r="AW480" i="5" s="1"/>
  <c r="AW481" i="5" a="1"/>
  <c r="AW481" i="5" s="1"/>
  <c r="AW482" i="5" a="1"/>
  <c r="AW482" i="5" s="1"/>
  <c r="AW483" i="5" a="1"/>
  <c r="AW483" i="5" s="1"/>
  <c r="AW484" i="5" a="1"/>
  <c r="AW484" i="5" s="1"/>
  <c r="AW485" i="5" a="1"/>
  <c r="AW485" i="5" s="1"/>
  <c r="AW486" i="5" a="1"/>
  <c r="AW486" i="5" s="1"/>
  <c r="AW487" i="5" a="1"/>
  <c r="AW487" i="5" s="1"/>
  <c r="AW488" i="5" a="1"/>
  <c r="AW488" i="5" s="1"/>
  <c r="AW489" i="5" a="1"/>
  <c r="AW489" i="5" s="1"/>
  <c r="AW490" i="5" a="1"/>
  <c r="AW490" i="5" s="1"/>
  <c r="AW491" i="5" a="1"/>
  <c r="AW491" i="5" s="1"/>
  <c r="AW492" i="5" a="1"/>
  <c r="AW492" i="5" s="1"/>
  <c r="AW493" i="5" a="1"/>
  <c r="AW493" i="5" s="1"/>
  <c r="AW494" i="5" a="1"/>
  <c r="AW494" i="5" s="1"/>
  <c r="AW495" i="5" a="1"/>
  <c r="AW495" i="5" s="1"/>
  <c r="AW496" i="5" a="1"/>
  <c r="AW496" i="5" s="1"/>
  <c r="AW497" i="5" a="1"/>
  <c r="AW497" i="5" s="1"/>
  <c r="AW498" i="5" a="1"/>
  <c r="AW498" i="5" s="1"/>
  <c r="AW499" i="5" a="1"/>
  <c r="AW499" i="5" s="1"/>
  <c r="AW500" i="5" a="1"/>
  <c r="AW500" i="5" s="1"/>
  <c r="AW501" i="5" a="1"/>
  <c r="AW501" i="5" s="1"/>
  <c r="AW502" i="5" a="1"/>
  <c r="AW502" i="5" s="1"/>
  <c r="AW503" i="5" a="1"/>
  <c r="AW503" i="5" s="1"/>
  <c r="AW504" i="5" a="1"/>
  <c r="AW504" i="5" s="1"/>
  <c r="AW505" i="5" a="1"/>
  <c r="AW505" i="5" s="1"/>
  <c r="AW506" i="5" a="1"/>
  <c r="AW506" i="5" s="1"/>
  <c r="AW507" i="5" a="1"/>
  <c r="AW507" i="5" s="1"/>
  <c r="AW508" i="5" a="1"/>
  <c r="AW508" i="5" s="1"/>
  <c r="AW509" i="5" a="1"/>
  <c r="AW509" i="5" s="1"/>
  <c r="AW510" i="5" a="1"/>
  <c r="AW510" i="5" s="1"/>
  <c r="AW511" i="5" a="1"/>
  <c r="AW511" i="5" s="1"/>
  <c r="AW512" i="5" a="1"/>
  <c r="AW512" i="5" s="1"/>
  <c r="AW513" i="5" a="1"/>
  <c r="AW513" i="5" s="1"/>
  <c r="AW514" i="5" a="1"/>
  <c r="AW514" i="5" s="1"/>
  <c r="AW515" i="5" a="1"/>
  <c r="AW515" i="5" s="1"/>
  <c r="AW516" i="5" a="1"/>
  <c r="AW516" i="5" s="1"/>
  <c r="AW517" i="5" a="1"/>
  <c r="AW517" i="5" s="1"/>
  <c r="AW518" i="5" a="1"/>
  <c r="AW518" i="5" s="1"/>
  <c r="AW519" i="5" a="1"/>
  <c r="AW519" i="5" s="1"/>
  <c r="AW520" i="5" a="1"/>
  <c r="AW520" i="5" s="1"/>
  <c r="AW521" i="5" a="1"/>
  <c r="AW521" i="5" s="1"/>
  <c r="AW522" i="5" a="1"/>
  <c r="AW522" i="5" s="1"/>
  <c r="AW523" i="5" a="1"/>
  <c r="AW523" i="5" s="1"/>
  <c r="AW524" i="5" a="1"/>
  <c r="AW524" i="5" s="1"/>
  <c r="AW525" i="5" a="1"/>
  <c r="AW525" i="5" s="1"/>
  <c r="AW526" i="5" a="1"/>
  <c r="AW526" i="5" s="1"/>
  <c r="AW527" i="5" a="1"/>
  <c r="AW527" i="5" s="1"/>
  <c r="AW528" i="5" a="1"/>
  <c r="AW528" i="5" s="1"/>
  <c r="AW529" i="5" a="1"/>
  <c r="AW529" i="5" s="1"/>
  <c r="AW530" i="5" a="1"/>
  <c r="AW530" i="5" s="1"/>
  <c r="AW531" i="5" a="1"/>
  <c r="AW531" i="5" s="1"/>
  <c r="AW532" i="5" a="1"/>
  <c r="AW532" i="5" s="1"/>
  <c r="AW533" i="5" a="1"/>
  <c r="AW533" i="5" s="1"/>
  <c r="AW534" i="5" a="1"/>
  <c r="AW534" i="5" s="1"/>
  <c r="AW535" i="5" a="1"/>
  <c r="AW535" i="5" s="1"/>
  <c r="AW536" i="5" a="1"/>
  <c r="AW536" i="5" s="1"/>
  <c r="AW537" i="5" a="1"/>
  <c r="AW537" i="5" s="1"/>
  <c r="AW538" i="5" a="1"/>
  <c r="AW538" i="5" s="1"/>
  <c r="AW539" i="5" a="1"/>
  <c r="AW539" i="5" s="1"/>
  <c r="AW540" i="5" a="1"/>
  <c r="AW540" i="5" s="1"/>
  <c r="AW541" i="5" a="1"/>
  <c r="AW541" i="5" s="1"/>
  <c r="AW542" i="5" a="1"/>
  <c r="AW542" i="5" s="1"/>
  <c r="AW543" i="5" a="1"/>
  <c r="AW543" i="5" s="1"/>
  <c r="AW544" i="5" a="1"/>
  <c r="AW544" i="5" s="1"/>
  <c r="AW545" i="5" a="1"/>
  <c r="AW545" i="5" s="1"/>
  <c r="AW546" i="5" a="1"/>
  <c r="AW546" i="5" s="1"/>
  <c r="AW547" i="5" a="1"/>
  <c r="AW547" i="5" s="1"/>
  <c r="AW548" i="5" a="1"/>
  <c r="AW548" i="5" s="1"/>
  <c r="AW549" i="5" a="1"/>
  <c r="AW549" i="5" s="1"/>
  <c r="AW550" i="5" a="1"/>
  <c r="AW550" i="5" s="1"/>
  <c r="AW551" i="5" a="1"/>
  <c r="AW551" i="5" s="1"/>
  <c r="AW552" i="5" a="1"/>
  <c r="AW552" i="5" s="1"/>
  <c r="AW553" i="5" a="1"/>
  <c r="AW553" i="5" s="1"/>
  <c r="AW554" i="5" a="1"/>
  <c r="AW554" i="5" s="1"/>
  <c r="AW555" i="5" a="1"/>
  <c r="AW555" i="5" s="1"/>
  <c r="AW556" i="5" a="1"/>
  <c r="AW556" i="5" s="1"/>
  <c r="AW557" i="5" a="1"/>
  <c r="AW557" i="5" s="1"/>
  <c r="AW558" i="5" a="1"/>
  <c r="AW558" i="5" s="1"/>
  <c r="AW559" i="5" a="1"/>
  <c r="AW559" i="5" s="1"/>
  <c r="AW560" i="5" a="1"/>
  <c r="AW560" i="5" s="1"/>
  <c r="AW561" i="5" a="1"/>
  <c r="AW561" i="5" s="1"/>
  <c r="AW562" i="5" a="1"/>
  <c r="AW562" i="5" s="1"/>
  <c r="AW563" i="5" a="1"/>
  <c r="AW563" i="5" s="1"/>
  <c r="AW564" i="5" a="1"/>
  <c r="AW564" i="5" s="1"/>
  <c r="AW565" i="5" a="1"/>
  <c r="AW565" i="5" s="1"/>
  <c r="AW566" i="5" a="1"/>
  <c r="AW566" i="5" s="1"/>
  <c r="AW567" i="5" a="1"/>
  <c r="AW567" i="5" s="1"/>
  <c r="AW568" i="5" a="1"/>
  <c r="AW568" i="5" s="1"/>
  <c r="AW569" i="5" a="1"/>
  <c r="AW569" i="5" s="1"/>
  <c r="AW570" i="5" a="1"/>
  <c r="AW570" i="5" s="1"/>
  <c r="AW571" i="5" a="1"/>
  <c r="AW571" i="5" s="1"/>
  <c r="AW572" i="5" a="1"/>
  <c r="AW572" i="5" s="1"/>
  <c r="AW573" i="5" a="1"/>
  <c r="AW573" i="5" s="1"/>
  <c r="AW574" i="5" a="1"/>
  <c r="AW574" i="5" s="1"/>
  <c r="AW575" i="5" a="1"/>
  <c r="AW575" i="5" s="1"/>
  <c r="AW576" i="5" a="1"/>
  <c r="AW576" i="5" s="1"/>
  <c r="AW577" i="5" a="1"/>
  <c r="AW577" i="5" s="1"/>
  <c r="AW578" i="5" a="1"/>
  <c r="AW578" i="5" s="1"/>
  <c r="AW579" i="5" a="1"/>
  <c r="AW579" i="5" s="1"/>
  <c r="AW580" i="5" a="1"/>
  <c r="AW580" i="5" s="1"/>
  <c r="AW581" i="5" a="1"/>
  <c r="AW581" i="5" s="1"/>
  <c r="AW582" i="5" a="1"/>
  <c r="AW582" i="5" s="1"/>
  <c r="AW583" i="5" a="1"/>
  <c r="AW583" i="5" s="1"/>
  <c r="AW584" i="5" a="1"/>
  <c r="AW584" i="5" s="1"/>
  <c r="AW585" i="5" a="1"/>
  <c r="AW585" i="5" s="1"/>
  <c r="AW586" i="5" a="1"/>
  <c r="AW586" i="5" s="1"/>
  <c r="AW587" i="5" a="1"/>
  <c r="AW587" i="5" s="1"/>
  <c r="AW588" i="5" a="1"/>
  <c r="AW588" i="5" s="1"/>
  <c r="AW589" i="5" a="1"/>
  <c r="AW589" i="5" s="1"/>
  <c r="AW590" i="5" a="1"/>
  <c r="AW590" i="5" s="1"/>
  <c r="AW591" i="5" a="1"/>
  <c r="AW591" i="5" s="1"/>
  <c r="AW592" i="5" a="1"/>
  <c r="AW592" i="5" s="1"/>
  <c r="AW593" i="5" a="1"/>
  <c r="AW593" i="5" s="1"/>
  <c r="AW594" i="5" a="1"/>
  <c r="AW594" i="5" s="1"/>
  <c r="AW595" i="5" a="1"/>
  <c r="AW595" i="5" s="1"/>
  <c r="AW596" i="5" a="1"/>
  <c r="AW596" i="5" s="1"/>
  <c r="AW597" i="5" a="1"/>
  <c r="AW597" i="5" s="1"/>
  <c r="AW598" i="5" a="1"/>
  <c r="AW598" i="5" s="1"/>
  <c r="AW599" i="5" a="1"/>
  <c r="AW599" i="5" s="1"/>
  <c r="AW600" i="5" a="1"/>
  <c r="AW600" i="5" s="1"/>
  <c r="AW601" i="5" a="1"/>
  <c r="AW601" i="5" s="1"/>
  <c r="AW602" i="5" a="1"/>
  <c r="AW602" i="5" s="1"/>
  <c r="AW603" i="5" a="1"/>
  <c r="AW603" i="5" s="1"/>
  <c r="AW604" i="5" a="1"/>
  <c r="AW604" i="5" s="1"/>
  <c r="AW605" i="5" a="1"/>
  <c r="AW605" i="5" s="1"/>
  <c r="AW606" i="5" a="1"/>
  <c r="AW606" i="5" s="1"/>
  <c r="AW607" i="5" a="1"/>
  <c r="AW607" i="5" s="1"/>
  <c r="AW608" i="5" a="1"/>
  <c r="AW608" i="5" s="1"/>
  <c r="AW609" i="5" a="1"/>
  <c r="AW609" i="5" s="1"/>
  <c r="AW610" i="5" a="1"/>
  <c r="AW610" i="5" s="1"/>
  <c r="AW611" i="5" a="1"/>
  <c r="AW611" i="5" s="1"/>
  <c r="AW612" i="5" a="1"/>
  <c r="AW612" i="5" s="1"/>
  <c r="AW613" i="5" a="1"/>
  <c r="AW613" i="5" s="1"/>
  <c r="AW614" i="5" a="1"/>
  <c r="AW614" i="5" s="1"/>
  <c r="AW615" i="5" a="1"/>
  <c r="AW615" i="5" s="1"/>
  <c r="AW616" i="5" a="1"/>
  <c r="AW616" i="5" s="1"/>
  <c r="AW617" i="5" a="1"/>
  <c r="AW617" i="5" s="1"/>
  <c r="AW618" i="5" a="1"/>
  <c r="AW618" i="5" s="1"/>
  <c r="AW619" i="5" a="1"/>
  <c r="AW619" i="5" s="1"/>
  <c r="AW620" i="5" a="1"/>
  <c r="AW620" i="5" s="1"/>
  <c r="AW621" i="5" a="1"/>
  <c r="AW621" i="5" s="1"/>
  <c r="AW622" i="5" a="1"/>
  <c r="AW622" i="5" s="1"/>
  <c r="AW623" i="5" a="1"/>
  <c r="AW623" i="5" s="1"/>
  <c r="AW624" i="5" a="1"/>
  <c r="AW624" i="5" s="1"/>
  <c r="AW625" i="5" a="1"/>
  <c r="AW625" i="5" s="1"/>
  <c r="AW626" i="5" a="1"/>
  <c r="AW626" i="5" s="1"/>
  <c r="AW627" i="5" a="1"/>
  <c r="AW627" i="5" s="1"/>
  <c r="AW628" i="5" a="1"/>
  <c r="AW628" i="5" s="1"/>
  <c r="AW629" i="5" a="1"/>
  <c r="AW629" i="5" s="1"/>
  <c r="AW630" i="5" a="1"/>
  <c r="AW630" i="5" s="1"/>
  <c r="AW631" i="5" a="1"/>
  <c r="AW631" i="5" s="1"/>
  <c r="AW632" i="5" a="1"/>
  <c r="AW632" i="5" s="1"/>
  <c r="AW633" i="5" a="1"/>
  <c r="AW633" i="5" s="1"/>
  <c r="AW634" i="5" a="1"/>
  <c r="AW634" i="5" s="1"/>
  <c r="AW635" i="5" a="1"/>
  <c r="AW635" i="5" s="1"/>
  <c r="AW636" i="5" a="1"/>
  <c r="AW636" i="5" s="1"/>
  <c r="AW637" i="5" a="1"/>
  <c r="AW637" i="5" s="1"/>
  <c r="AW638" i="5" a="1"/>
  <c r="AW638" i="5" s="1"/>
  <c r="AW639" i="5" a="1"/>
  <c r="AW639" i="5" s="1"/>
  <c r="AW640" i="5" a="1"/>
  <c r="AW640" i="5" s="1"/>
  <c r="AW641" i="5" a="1"/>
  <c r="AW641" i="5" s="1"/>
  <c r="AW642" i="5" a="1"/>
  <c r="AW642" i="5" s="1"/>
  <c r="AW643" i="5" a="1"/>
  <c r="AW643" i="5" s="1"/>
  <c r="AW644" i="5" a="1"/>
  <c r="AW644" i="5" s="1"/>
  <c r="AW645" i="5" a="1"/>
  <c r="AW645" i="5" s="1"/>
  <c r="AW646" i="5" a="1"/>
  <c r="AW646" i="5" s="1"/>
  <c r="AW647" i="5" a="1"/>
  <c r="AW647" i="5" s="1"/>
  <c r="AW648" i="5" a="1"/>
  <c r="AW648" i="5" s="1"/>
  <c r="AW649" i="5" a="1"/>
  <c r="AW649" i="5" s="1"/>
  <c r="AW650" i="5" a="1"/>
  <c r="AW650" i="5" s="1"/>
  <c r="AW651" i="5" a="1"/>
  <c r="AW651" i="5" s="1"/>
  <c r="AW652" i="5" a="1"/>
  <c r="AW652" i="5" s="1"/>
  <c r="AW653" i="5" a="1"/>
  <c r="AW653" i="5" s="1"/>
  <c r="AW654" i="5" a="1"/>
  <c r="AW654" i="5" s="1"/>
  <c r="AW655" i="5" a="1"/>
  <c r="AW655" i="5" s="1"/>
  <c r="AW656" i="5" a="1"/>
  <c r="AW656" i="5" s="1"/>
  <c r="AW657" i="5" a="1"/>
  <c r="AW657" i="5" s="1"/>
  <c r="AW658" i="5" a="1"/>
  <c r="AW658" i="5" s="1"/>
  <c r="AW659" i="5" a="1"/>
  <c r="AW659" i="5" s="1"/>
  <c r="AW660" i="5" a="1"/>
  <c r="AW660" i="5" s="1"/>
  <c r="AW661" i="5" a="1"/>
  <c r="AW661" i="5" s="1"/>
  <c r="AW662" i="5" a="1"/>
  <c r="AW662" i="5" s="1"/>
  <c r="AW663" i="5" a="1"/>
  <c r="AW663" i="5" s="1"/>
  <c r="AW664" i="5" a="1"/>
  <c r="AW664" i="5" s="1"/>
  <c r="AW665" i="5" a="1"/>
  <c r="AW665" i="5" s="1"/>
  <c r="AW666" i="5" a="1"/>
  <c r="AW666" i="5" s="1"/>
  <c r="AW667" i="5" a="1"/>
  <c r="AW667" i="5" s="1"/>
  <c r="AW668" i="5" a="1"/>
  <c r="AW668" i="5" s="1"/>
  <c r="AW669" i="5" a="1"/>
  <c r="AW669" i="5" s="1"/>
  <c r="AW670" i="5" a="1"/>
  <c r="AW670" i="5" s="1"/>
  <c r="AW671" i="5" a="1"/>
  <c r="AW671" i="5" s="1"/>
  <c r="AW672" i="5" a="1"/>
  <c r="AW672" i="5" s="1"/>
  <c r="AW673" i="5" a="1"/>
  <c r="AW673" i="5" s="1"/>
  <c r="AW674" i="5" a="1"/>
  <c r="AW674" i="5" s="1"/>
  <c r="AW675" i="5" a="1"/>
  <c r="AW675" i="5" s="1"/>
  <c r="AW676" i="5" a="1"/>
  <c r="AW676" i="5" s="1"/>
  <c r="AW677" i="5" a="1"/>
  <c r="AW677" i="5" s="1"/>
  <c r="AW678" i="5" a="1"/>
  <c r="AW678" i="5" s="1"/>
  <c r="AW679" i="5" a="1"/>
  <c r="AW679" i="5" s="1"/>
  <c r="AW680" i="5" a="1"/>
  <c r="AW680" i="5" s="1"/>
  <c r="AW681" i="5" a="1"/>
  <c r="AW681" i="5" s="1"/>
  <c r="AW682" i="5" a="1"/>
  <c r="AW682" i="5" s="1"/>
  <c r="AW683" i="5" a="1"/>
  <c r="AW683" i="5" s="1"/>
  <c r="AW684" i="5" a="1"/>
  <c r="AW684" i="5" s="1"/>
  <c r="AW685" i="5" a="1"/>
  <c r="AW685" i="5" s="1"/>
  <c r="AW686" i="5" a="1"/>
  <c r="AW686" i="5" s="1"/>
  <c r="AW687" i="5" a="1"/>
  <c r="AW687" i="5" s="1"/>
  <c r="AW688" i="5" a="1"/>
  <c r="AW688" i="5" s="1"/>
  <c r="AW689" i="5" a="1"/>
  <c r="AW689" i="5" s="1"/>
  <c r="AW690" i="5" a="1"/>
  <c r="AW690" i="5" s="1"/>
  <c r="AW691" i="5" a="1"/>
  <c r="AW691" i="5" s="1"/>
  <c r="AW692" i="5" a="1"/>
  <c r="AW692" i="5" s="1"/>
  <c r="AW693" i="5" a="1"/>
  <c r="AW693" i="5" s="1"/>
  <c r="AW694" i="5" a="1"/>
  <c r="AW694" i="5" s="1"/>
  <c r="AW695" i="5" a="1"/>
  <c r="AW695" i="5" s="1"/>
  <c r="AW696" i="5" a="1"/>
  <c r="AW696" i="5" s="1"/>
  <c r="AW697" i="5" a="1"/>
  <c r="AW697" i="5" s="1"/>
  <c r="AW698" i="5" a="1"/>
  <c r="AW698" i="5" s="1"/>
  <c r="AW699" i="5" a="1"/>
  <c r="AW699" i="5" s="1"/>
  <c r="AW700" i="5" a="1"/>
  <c r="AW700" i="5" s="1"/>
  <c r="AW701" i="5" a="1"/>
  <c r="AW701" i="5" s="1"/>
  <c r="AW702" i="5" a="1"/>
  <c r="AW702" i="5" s="1"/>
  <c r="AW703" i="5" a="1"/>
  <c r="AW703" i="5" s="1"/>
  <c r="AW704" i="5" a="1"/>
  <c r="AW704" i="5" s="1"/>
  <c r="AW705" i="5" a="1"/>
  <c r="AW705" i="5" s="1"/>
  <c r="AW706" i="5" a="1"/>
  <c r="AW706" i="5" s="1"/>
  <c r="AW707" i="5" a="1"/>
  <c r="AW707" i="5" s="1"/>
  <c r="AW708" i="5" a="1"/>
  <c r="AW708" i="5" s="1"/>
  <c r="AW709" i="5" a="1"/>
  <c r="AW709" i="5" s="1"/>
  <c r="AW710" i="5" a="1"/>
  <c r="AW710" i="5" s="1"/>
  <c r="AW711" i="5" a="1"/>
  <c r="AW711" i="5" s="1"/>
  <c r="AW712" i="5" a="1"/>
  <c r="AW712" i="5" s="1"/>
  <c r="AW713" i="5" a="1"/>
  <c r="AW713" i="5" s="1"/>
  <c r="AW714" i="5" a="1"/>
  <c r="AW714" i="5" s="1"/>
  <c r="AW715" i="5" a="1"/>
  <c r="AW715" i="5" s="1"/>
  <c r="AW716" i="5" a="1"/>
  <c r="AW716" i="5" s="1"/>
  <c r="AW717" i="5" a="1"/>
  <c r="AW717" i="5" s="1"/>
  <c r="AW718" i="5" a="1"/>
  <c r="AW718" i="5" s="1"/>
  <c r="AW719" i="5" a="1"/>
  <c r="AW719" i="5" s="1"/>
  <c r="AW720" i="5" a="1"/>
  <c r="AW720" i="5" s="1"/>
  <c r="AW721" i="5" a="1"/>
  <c r="AW721" i="5" s="1"/>
  <c r="AW722" i="5" a="1"/>
  <c r="AW722" i="5" s="1"/>
  <c r="AW723" i="5" a="1"/>
  <c r="AW723" i="5" s="1"/>
  <c r="AW724" i="5" a="1"/>
  <c r="AW724" i="5" s="1"/>
  <c r="AW725" i="5" a="1"/>
  <c r="AW725" i="5" s="1"/>
  <c r="AW726" i="5" a="1"/>
  <c r="AW726" i="5" s="1"/>
  <c r="AW727" i="5" a="1"/>
  <c r="AW727" i="5" s="1"/>
  <c r="AW728" i="5" a="1"/>
  <c r="AW728" i="5" s="1"/>
  <c r="AW729" i="5" a="1"/>
  <c r="AW729" i="5" s="1"/>
  <c r="AW730" i="5" a="1"/>
  <c r="AW730" i="5" s="1"/>
  <c r="AW731" i="5" a="1"/>
  <c r="AW731" i="5" s="1"/>
  <c r="AW732" i="5" a="1"/>
  <c r="AW732" i="5" s="1"/>
  <c r="AW733" i="5" a="1"/>
  <c r="AW733" i="5" s="1"/>
  <c r="AW734" i="5" a="1"/>
  <c r="AW734" i="5" s="1"/>
  <c r="AW735" i="5" a="1"/>
  <c r="AW735" i="5" s="1"/>
  <c r="AW736" i="5" a="1"/>
  <c r="AW736" i="5" s="1"/>
  <c r="AW737" i="5" a="1"/>
  <c r="AW737" i="5" s="1"/>
  <c r="AW738" i="5" a="1"/>
  <c r="AW738" i="5" s="1"/>
  <c r="AW739" i="5" a="1"/>
  <c r="AW739" i="5" s="1"/>
  <c r="AW740" i="5" a="1"/>
  <c r="AW740" i="5" s="1"/>
  <c r="AW741" i="5" a="1"/>
  <c r="AW741" i="5" s="1"/>
  <c r="AW742" i="5" a="1"/>
  <c r="AW742" i="5" s="1"/>
  <c r="AW743" i="5" a="1"/>
  <c r="AW743" i="5" s="1"/>
  <c r="AW744" i="5" a="1"/>
  <c r="AW744" i="5" s="1"/>
  <c r="AW745" i="5" a="1"/>
  <c r="AW745" i="5" s="1"/>
  <c r="AW746" i="5" a="1"/>
  <c r="AW746" i="5" s="1"/>
  <c r="AW747" i="5" a="1"/>
  <c r="AW747" i="5" s="1"/>
  <c r="AW748" i="5" a="1"/>
  <c r="AW748" i="5" s="1"/>
  <c r="AW749" i="5" a="1"/>
  <c r="AW749" i="5" s="1"/>
  <c r="AW750" i="5" a="1"/>
  <c r="AW750" i="5" s="1"/>
  <c r="AW751" i="5" a="1"/>
  <c r="AW751" i="5" s="1"/>
  <c r="AW752" i="5" a="1"/>
  <c r="AW752" i="5" s="1"/>
  <c r="AW753" i="5" a="1"/>
  <c r="AW753" i="5" s="1"/>
  <c r="AW754" i="5" a="1"/>
  <c r="AW754" i="5" s="1"/>
  <c r="AW755" i="5" a="1"/>
  <c r="AW755" i="5" s="1"/>
  <c r="AW756" i="5" a="1"/>
  <c r="AW756" i="5" s="1"/>
  <c r="AW757" i="5" a="1"/>
  <c r="AW757" i="5" s="1"/>
  <c r="AW758" i="5" a="1"/>
  <c r="AW758" i="5" s="1"/>
  <c r="AW759" i="5" a="1"/>
  <c r="AW759" i="5" s="1"/>
  <c r="AW760" i="5" a="1"/>
  <c r="AW760" i="5" s="1"/>
  <c r="AW761" i="5" a="1"/>
  <c r="AW761" i="5" s="1"/>
  <c r="AW762" i="5" a="1"/>
  <c r="AW762" i="5" s="1"/>
  <c r="AW763" i="5" a="1"/>
  <c r="AW763" i="5" s="1"/>
  <c r="AW764" i="5" a="1"/>
  <c r="AW764" i="5" s="1"/>
  <c r="AW765" i="5" a="1"/>
  <c r="AW765" i="5" s="1"/>
  <c r="AW766" i="5" a="1"/>
  <c r="AW766" i="5" s="1"/>
  <c r="AW767" i="5" a="1"/>
  <c r="AW767" i="5" s="1"/>
  <c r="AW768" i="5" a="1"/>
  <c r="AW768" i="5" s="1"/>
  <c r="AW769" i="5" a="1"/>
  <c r="AW769" i="5" s="1"/>
  <c r="AW770" i="5" a="1"/>
  <c r="AW770" i="5" s="1"/>
  <c r="AW771" i="5" a="1"/>
  <c r="AW771" i="5" s="1"/>
  <c r="AW772" i="5" a="1"/>
  <c r="AW772" i="5" s="1"/>
  <c r="AW773" i="5" a="1"/>
  <c r="AW773" i="5" s="1"/>
  <c r="AW774" i="5" a="1"/>
  <c r="AW774" i="5" s="1"/>
  <c r="AW775" i="5" a="1"/>
  <c r="AW775" i="5" s="1"/>
  <c r="AW776" i="5" a="1"/>
  <c r="AW776" i="5" s="1"/>
  <c r="AW777" i="5" a="1"/>
  <c r="AW777" i="5" s="1"/>
  <c r="AW778" i="5" a="1"/>
  <c r="AW778" i="5" s="1"/>
  <c r="AW779" i="5" a="1"/>
  <c r="AW779" i="5" s="1"/>
  <c r="AW780" i="5" a="1"/>
  <c r="AW780" i="5" s="1"/>
  <c r="AW781" i="5" a="1"/>
  <c r="AW781" i="5" s="1"/>
  <c r="AW782" i="5" a="1"/>
  <c r="AW782" i="5" s="1"/>
  <c r="AW783" i="5" a="1"/>
  <c r="AW783" i="5" s="1"/>
  <c r="AW784" i="5" a="1"/>
  <c r="AW784" i="5" s="1"/>
  <c r="AW785" i="5" a="1"/>
  <c r="AW785" i="5" s="1"/>
  <c r="AW786" i="5" a="1"/>
  <c r="AW786" i="5" s="1"/>
  <c r="AW787" i="5" a="1"/>
  <c r="AW787" i="5" s="1"/>
  <c r="AW788" i="5" a="1"/>
  <c r="AW788" i="5" s="1"/>
  <c r="AW789" i="5" a="1"/>
  <c r="AW789" i="5" s="1"/>
  <c r="AW790" i="5" a="1"/>
  <c r="AW790" i="5" s="1"/>
  <c r="AW791" i="5" a="1"/>
  <c r="AW791" i="5" s="1"/>
  <c r="AW792" i="5" a="1"/>
  <c r="AW792" i="5" s="1"/>
  <c r="AW793" i="5" a="1"/>
  <c r="AW793" i="5" s="1"/>
  <c r="AW794" i="5" a="1"/>
  <c r="AW794" i="5" s="1"/>
  <c r="AW795" i="5" a="1"/>
  <c r="AW795" i="5" s="1"/>
  <c r="AW796" i="5" a="1"/>
  <c r="AW796" i="5" s="1"/>
  <c r="AW797" i="5" a="1"/>
  <c r="AW797" i="5" s="1"/>
  <c r="AW798" i="5" a="1"/>
  <c r="AW798" i="5" s="1"/>
  <c r="AW799" i="5" a="1"/>
  <c r="AW799" i="5" s="1"/>
  <c r="AW800" i="5" a="1"/>
  <c r="AW800" i="5" s="1"/>
  <c r="AW801" i="5" a="1"/>
  <c r="AW801" i="5" s="1"/>
  <c r="AW802" i="5" a="1"/>
  <c r="AW802" i="5" s="1"/>
  <c r="AW803" i="5" a="1"/>
  <c r="AW803" i="5" s="1"/>
  <c r="AW804" i="5" a="1"/>
  <c r="AW804" i="5" s="1"/>
  <c r="AW805" i="5" a="1"/>
  <c r="AW805" i="5" s="1"/>
  <c r="AW806" i="5" a="1"/>
  <c r="AW806" i="5" s="1"/>
  <c r="AW807" i="5" a="1"/>
  <c r="AW807" i="5" s="1"/>
  <c r="AW808" i="5" a="1"/>
  <c r="AW808" i="5" s="1"/>
  <c r="AW809" i="5" a="1"/>
  <c r="AW809" i="5" s="1"/>
  <c r="AW810" i="5" a="1"/>
  <c r="AW810" i="5" s="1"/>
  <c r="AW811" i="5" a="1"/>
  <c r="AW811" i="5" s="1"/>
  <c r="AW812" i="5" a="1"/>
  <c r="AW812" i="5" s="1"/>
  <c r="AW813" i="5" a="1"/>
  <c r="AW813" i="5" s="1"/>
  <c r="AW814" i="5" a="1"/>
  <c r="AW814" i="5" s="1"/>
  <c r="AW815" i="5" a="1"/>
  <c r="AW815" i="5" s="1"/>
  <c r="AW816" i="5" a="1"/>
  <c r="AW816" i="5" s="1"/>
  <c r="AW817" i="5" a="1"/>
  <c r="AW817" i="5" s="1"/>
  <c r="AW818" i="5" a="1"/>
  <c r="AW818" i="5" s="1"/>
  <c r="AW819" i="5" a="1"/>
  <c r="AW819" i="5" s="1"/>
  <c r="AW820" i="5" a="1"/>
  <c r="AW820" i="5" s="1"/>
  <c r="AW821" i="5" a="1"/>
  <c r="AW821" i="5" s="1"/>
  <c r="AW822" i="5" a="1"/>
  <c r="AW822" i="5" s="1"/>
  <c r="AW823" i="5" a="1"/>
  <c r="AW823" i="5" s="1"/>
  <c r="AW824" i="5" a="1"/>
  <c r="AW824" i="5" s="1"/>
  <c r="AW825" i="5" a="1"/>
  <c r="AW825" i="5" s="1"/>
  <c r="AW826" i="5" a="1"/>
  <c r="AW826" i="5" s="1"/>
  <c r="AW827" i="5" a="1"/>
  <c r="AW827" i="5" s="1"/>
  <c r="AW828" i="5" a="1"/>
  <c r="AW828" i="5" s="1"/>
  <c r="AW829" i="5" a="1"/>
  <c r="AW829" i="5" s="1"/>
  <c r="AW830" i="5" a="1"/>
  <c r="AW830" i="5" s="1"/>
  <c r="AW831" i="5" a="1"/>
  <c r="AW831" i="5" s="1"/>
  <c r="AW832" i="5" a="1"/>
  <c r="AW832" i="5" s="1"/>
  <c r="AW833" i="5" a="1"/>
  <c r="AW833" i="5" s="1"/>
  <c r="AW834" i="5" a="1"/>
  <c r="AW834" i="5" s="1"/>
  <c r="AW835" i="5" a="1"/>
  <c r="AW835" i="5" s="1"/>
  <c r="AW836" i="5" a="1"/>
  <c r="AW836" i="5" s="1"/>
  <c r="AW837" i="5" a="1"/>
  <c r="AW837" i="5" s="1"/>
  <c r="AW838" i="5" a="1"/>
  <c r="AW838" i="5" s="1"/>
  <c r="AW839" i="5" a="1"/>
  <c r="AW839" i="5" s="1"/>
  <c r="AW840" i="5" a="1"/>
  <c r="AW840" i="5" s="1"/>
  <c r="AW841" i="5" a="1"/>
  <c r="AW841" i="5" s="1"/>
  <c r="AW842" i="5" a="1"/>
  <c r="AW842" i="5" s="1"/>
  <c r="AW843" i="5" a="1"/>
  <c r="AW843" i="5" s="1"/>
  <c r="AW844" i="5" a="1"/>
  <c r="AW844" i="5" s="1"/>
  <c r="AW845" i="5" a="1"/>
  <c r="AW845" i="5" s="1"/>
  <c r="AW846" i="5" a="1"/>
  <c r="AW846" i="5" s="1"/>
  <c r="AW847" i="5" a="1"/>
  <c r="AW847" i="5" s="1"/>
  <c r="AW848" i="5" a="1"/>
  <c r="AW848" i="5" s="1"/>
  <c r="AW849" i="5" a="1"/>
  <c r="AW849" i="5" s="1"/>
  <c r="AW850" i="5" a="1"/>
  <c r="AW850" i="5" s="1"/>
  <c r="AW851" i="5" a="1"/>
  <c r="AW851" i="5" s="1"/>
  <c r="AW852" i="5" a="1"/>
  <c r="AW852" i="5" s="1"/>
  <c r="AW853" i="5" a="1"/>
  <c r="AW853" i="5" s="1"/>
  <c r="AW854" i="5" a="1"/>
  <c r="AW854" i="5" s="1"/>
  <c r="AW855" i="5" a="1"/>
  <c r="AW855" i="5" s="1"/>
  <c r="AW856" i="5" a="1"/>
  <c r="AW856" i="5" s="1"/>
  <c r="AW857" i="5" a="1"/>
  <c r="AW857" i="5" s="1"/>
  <c r="AW858" i="5" a="1"/>
  <c r="AW858" i="5" s="1"/>
  <c r="AW859" i="5" a="1"/>
  <c r="AW859" i="5" s="1"/>
  <c r="AW860" i="5" a="1"/>
  <c r="AW860" i="5" s="1"/>
  <c r="AW861" i="5" a="1"/>
  <c r="AW861" i="5" s="1"/>
  <c r="AW862" i="5" a="1"/>
  <c r="AW862" i="5" s="1"/>
  <c r="AW863" i="5" a="1"/>
  <c r="AW863" i="5" s="1"/>
  <c r="AW864" i="5" a="1"/>
  <c r="AW864" i="5" s="1"/>
  <c r="AW865" i="5" a="1"/>
  <c r="AW865" i="5" s="1"/>
  <c r="AW866" i="5" a="1"/>
  <c r="AW866" i="5" s="1"/>
  <c r="AW867" i="5" a="1"/>
  <c r="AW867" i="5" s="1"/>
  <c r="AW868" i="5" a="1"/>
  <c r="AW868" i="5" s="1"/>
  <c r="AW869" i="5" a="1"/>
  <c r="AW869" i="5" s="1"/>
  <c r="AW870" i="5" a="1"/>
  <c r="AW870" i="5" s="1"/>
  <c r="AW871" i="5" a="1"/>
  <c r="AW871" i="5" s="1"/>
  <c r="AW872" i="5" a="1"/>
  <c r="AW872" i="5" s="1"/>
  <c r="AW873" i="5" a="1"/>
  <c r="AW873" i="5" s="1"/>
  <c r="AW874" i="5" a="1"/>
  <c r="AW874" i="5" s="1"/>
  <c r="AW875" i="5" a="1"/>
  <c r="AW875" i="5" s="1"/>
  <c r="AW876" i="5" a="1"/>
  <c r="AW876" i="5" s="1"/>
  <c r="AW877" i="5" a="1"/>
  <c r="AW877" i="5" s="1"/>
  <c r="AW878" i="5" a="1"/>
  <c r="AW878" i="5" s="1"/>
  <c r="AW879" i="5" a="1"/>
  <c r="AW879" i="5" s="1"/>
  <c r="AW880" i="5" a="1"/>
  <c r="AW880" i="5" s="1"/>
  <c r="AW881" i="5" a="1"/>
  <c r="AW881" i="5" s="1"/>
  <c r="AW882" i="5" a="1"/>
  <c r="AW882" i="5" s="1"/>
  <c r="AW883" i="5" a="1"/>
  <c r="AW883" i="5" s="1"/>
  <c r="AW884" i="5" a="1"/>
  <c r="AW884" i="5" s="1"/>
  <c r="AW885" i="5" a="1"/>
  <c r="AW885" i="5" s="1"/>
  <c r="AW886" i="5" a="1"/>
  <c r="AW886" i="5" s="1"/>
  <c r="AW887" i="5" a="1"/>
  <c r="AW887" i="5" s="1"/>
  <c r="AW888" i="5" a="1"/>
  <c r="AW888" i="5" s="1"/>
  <c r="AW889" i="5" a="1"/>
  <c r="AW889" i="5" s="1"/>
  <c r="AW890" i="5" a="1"/>
  <c r="AW890" i="5" s="1"/>
  <c r="AW891" i="5" a="1"/>
  <c r="AW891" i="5" s="1"/>
  <c r="AW892" i="5" a="1"/>
  <c r="AW892" i="5" s="1"/>
  <c r="AW893" i="5" a="1"/>
  <c r="AW893" i="5" s="1"/>
  <c r="AW894" i="5" a="1"/>
  <c r="AW894" i="5" s="1"/>
  <c r="AW895" i="5" a="1"/>
  <c r="AW895" i="5" s="1"/>
  <c r="AW896" i="5" a="1"/>
  <c r="AW896" i="5" s="1"/>
  <c r="AW897" i="5" a="1"/>
  <c r="AW897" i="5" s="1"/>
  <c r="AW898" i="5" a="1"/>
  <c r="AW898" i="5" s="1"/>
  <c r="AW899" i="5" a="1"/>
  <c r="AW899" i="5" s="1"/>
  <c r="AW900" i="5" a="1"/>
  <c r="AW900" i="5" s="1"/>
  <c r="AW901" i="5" a="1"/>
  <c r="AW901" i="5" s="1"/>
  <c r="AW902" i="5" a="1"/>
  <c r="AW902" i="5" s="1"/>
  <c r="AW903" i="5" a="1"/>
  <c r="AW903" i="5" s="1"/>
  <c r="AW904" i="5" a="1"/>
  <c r="AW904" i="5" s="1"/>
  <c r="AW905" i="5" a="1"/>
  <c r="AW905" i="5" s="1"/>
  <c r="AW906" i="5" a="1"/>
  <c r="AW906" i="5" s="1"/>
  <c r="AW907" i="5" a="1"/>
  <c r="AW907" i="5" s="1"/>
  <c r="AW908" i="5" a="1"/>
  <c r="AW908" i="5" s="1"/>
  <c r="AW909" i="5" a="1"/>
  <c r="AW909" i="5" s="1"/>
  <c r="AW910" i="5" a="1"/>
  <c r="AW910" i="5" s="1"/>
  <c r="AW911" i="5" a="1"/>
  <c r="AW911" i="5" s="1"/>
  <c r="AW912" i="5" a="1"/>
  <c r="AW912" i="5" s="1"/>
  <c r="AW913" i="5" a="1"/>
  <c r="AW913" i="5" s="1"/>
  <c r="AW914" i="5" a="1"/>
  <c r="AW914" i="5" s="1"/>
  <c r="AW915" i="5" a="1"/>
  <c r="AW915" i="5" s="1"/>
  <c r="AW916" i="5" a="1"/>
  <c r="AW916" i="5" s="1"/>
  <c r="AW917" i="5" a="1"/>
  <c r="AW917" i="5" s="1"/>
  <c r="AW918" i="5" a="1"/>
  <c r="AW918" i="5" s="1"/>
  <c r="AW919" i="5" a="1"/>
  <c r="AW919" i="5" s="1"/>
  <c r="AW920" i="5" a="1"/>
  <c r="AW920" i="5" s="1"/>
  <c r="AW921" i="5" a="1"/>
  <c r="AW921" i="5" s="1"/>
  <c r="AW922" i="5" a="1"/>
  <c r="AW922" i="5" s="1"/>
  <c r="AW923" i="5" a="1"/>
  <c r="AW923" i="5" s="1"/>
  <c r="AW924" i="5" a="1"/>
  <c r="AW924" i="5" s="1"/>
  <c r="AW925" i="5" a="1"/>
  <c r="AW925" i="5" s="1"/>
  <c r="AW926" i="5" a="1"/>
  <c r="AW926" i="5" s="1"/>
  <c r="AW927" i="5" a="1"/>
  <c r="AW927" i="5" s="1"/>
  <c r="AW928" i="5" a="1"/>
  <c r="AW928" i="5" s="1"/>
  <c r="AW929" i="5" a="1"/>
  <c r="AW929" i="5" s="1"/>
  <c r="AW930" i="5" a="1"/>
  <c r="AW930" i="5" s="1"/>
  <c r="AW931" i="5" a="1"/>
  <c r="AW931" i="5" s="1"/>
  <c r="AW932" i="5" a="1"/>
  <c r="AW932" i="5" s="1"/>
  <c r="AW933" i="5" a="1"/>
  <c r="AW933" i="5" s="1"/>
  <c r="AW934" i="5" a="1"/>
  <c r="AW934" i="5" s="1"/>
  <c r="AW935" i="5" a="1"/>
  <c r="AW935" i="5" s="1"/>
  <c r="AW936" i="5" a="1"/>
  <c r="AW936" i="5" s="1"/>
  <c r="AW937" i="5" a="1"/>
  <c r="AW937" i="5" s="1"/>
  <c r="AW938" i="5" a="1"/>
  <c r="AW938" i="5" s="1"/>
  <c r="AW939" i="5" a="1"/>
  <c r="AW939" i="5" s="1"/>
  <c r="AW940" i="5" a="1"/>
  <c r="AW940" i="5" s="1"/>
  <c r="AW941" i="5" a="1"/>
  <c r="AW941" i="5" s="1"/>
  <c r="AW942" i="5" a="1"/>
  <c r="AW942" i="5" s="1"/>
  <c r="AW943" i="5" a="1"/>
  <c r="AW943" i="5" s="1"/>
  <c r="AW944" i="5" a="1"/>
  <c r="AW944" i="5" s="1"/>
  <c r="AW945" i="5" a="1"/>
  <c r="AW945" i="5" s="1"/>
  <c r="AW946" i="5" a="1"/>
  <c r="AW946" i="5" s="1"/>
  <c r="AW947" i="5" a="1"/>
  <c r="AW947" i="5" s="1"/>
  <c r="AW948" i="5" a="1"/>
  <c r="AW948" i="5" s="1"/>
  <c r="AW949" i="5" a="1"/>
  <c r="AW949" i="5" s="1"/>
  <c r="AW950" i="5" a="1"/>
  <c r="AW950" i="5" s="1"/>
  <c r="AW951" i="5" a="1"/>
  <c r="AW951" i="5" s="1"/>
  <c r="AW952" i="5" a="1"/>
  <c r="AW952" i="5" s="1"/>
  <c r="AW953" i="5" a="1"/>
  <c r="AW953" i="5" s="1"/>
  <c r="AW954" i="5" a="1"/>
  <c r="AW954" i="5" s="1"/>
  <c r="AW955" i="5" a="1"/>
  <c r="AW955" i="5" s="1"/>
  <c r="AW956" i="5" a="1"/>
  <c r="AW956" i="5" s="1"/>
  <c r="AW957" i="5" a="1"/>
  <c r="AW957" i="5" s="1"/>
  <c r="AW958" i="5" a="1"/>
  <c r="AW958" i="5" s="1"/>
  <c r="AW959" i="5" a="1"/>
  <c r="AW959" i="5" s="1"/>
  <c r="AW960" i="5" a="1"/>
  <c r="AW960" i="5" s="1"/>
  <c r="AW961" i="5" a="1"/>
  <c r="AW961" i="5" s="1"/>
  <c r="AW962" i="5" a="1"/>
  <c r="AW962" i="5" s="1"/>
  <c r="AW963" i="5" a="1"/>
  <c r="AW963" i="5" s="1"/>
  <c r="AW964" i="5" a="1"/>
  <c r="AW964" i="5" s="1"/>
  <c r="AW965" i="5" a="1"/>
  <c r="AW965" i="5" s="1"/>
  <c r="AW966" i="5" a="1"/>
  <c r="AW966" i="5" s="1"/>
  <c r="AW967" i="5" a="1"/>
  <c r="AW967" i="5" s="1"/>
  <c r="AW968" i="5" a="1"/>
  <c r="AW968" i="5" s="1"/>
  <c r="AW969" i="5" a="1"/>
  <c r="AW969" i="5" s="1"/>
  <c r="AW970" i="5" a="1"/>
  <c r="AW970" i="5" s="1"/>
  <c r="AW971" i="5" a="1"/>
  <c r="AW971" i="5" s="1"/>
  <c r="AW972" i="5" a="1"/>
  <c r="AW972" i="5" s="1"/>
  <c r="AW973" i="5" a="1"/>
  <c r="AW973" i="5" s="1"/>
  <c r="AW974" i="5" a="1"/>
  <c r="AW974" i="5" s="1"/>
  <c r="AW975" i="5" a="1"/>
  <c r="AW975" i="5" s="1"/>
  <c r="AW976" i="5" a="1"/>
  <c r="AW976" i="5" s="1"/>
  <c r="AW977" i="5" a="1"/>
  <c r="AW977" i="5" s="1"/>
  <c r="AW978" i="5" a="1"/>
  <c r="AW978" i="5" s="1"/>
  <c r="AW979" i="5" a="1"/>
  <c r="AW979" i="5" s="1"/>
  <c r="AW980" i="5" a="1"/>
  <c r="AW980" i="5" s="1"/>
  <c r="AW981" i="5" a="1"/>
  <c r="AW981" i="5" s="1"/>
  <c r="AW982" i="5" a="1"/>
  <c r="AW982" i="5" s="1"/>
  <c r="AW983" i="5" a="1"/>
  <c r="AW983" i="5" s="1"/>
  <c r="AW984" i="5" a="1"/>
  <c r="AW984" i="5" s="1"/>
  <c r="AW985" i="5" a="1"/>
  <c r="AW985" i="5" s="1"/>
  <c r="AW986" i="5" a="1"/>
  <c r="AW986" i="5" s="1"/>
  <c r="AW987" i="5" a="1"/>
  <c r="AW987" i="5" s="1"/>
  <c r="AW988" i="5" a="1"/>
  <c r="AW988" i="5" s="1"/>
  <c r="AW989" i="5" a="1"/>
  <c r="AW989" i="5" s="1"/>
  <c r="AW990" i="5" a="1"/>
  <c r="AW990" i="5" s="1"/>
  <c r="AW991" i="5" a="1"/>
  <c r="AW991" i="5" s="1"/>
  <c r="AW992" i="5" a="1"/>
  <c r="AW992" i="5" s="1"/>
  <c r="AW993" i="5" a="1"/>
  <c r="AW993" i="5" s="1"/>
  <c r="AW994" i="5" a="1"/>
  <c r="AW994" i="5" s="1"/>
  <c r="AW995" i="5" a="1"/>
  <c r="AW995" i="5" s="1"/>
  <c r="AW996" i="5" a="1"/>
  <c r="AW996" i="5" s="1"/>
  <c r="AW997" i="5" a="1"/>
  <c r="AW997" i="5" s="1"/>
  <c r="AW998" i="5" a="1"/>
  <c r="AW998" i="5" s="1"/>
  <c r="AW999" i="5" a="1"/>
  <c r="AW999" i="5" s="1"/>
  <c r="AW1000" i="5" a="1"/>
  <c r="AW1000" i="5" s="1"/>
  <c r="AW1001" i="5" a="1"/>
  <c r="AW1001" i="5" s="1"/>
  <c r="AW1002" i="5" a="1"/>
  <c r="AW1002" i="5" s="1"/>
  <c r="AW1003" i="5" a="1"/>
  <c r="AW1003" i="5" s="1"/>
  <c r="AW1004" i="5" a="1"/>
  <c r="AW1004" i="5" s="1"/>
  <c r="AW1005" i="5" a="1"/>
  <c r="AW1005" i="5" s="1"/>
  <c r="AW1006" i="5" a="1"/>
  <c r="AW1006" i="5" s="1"/>
  <c r="AW1007" i="5" a="1"/>
  <c r="AW1007" i="5" s="1"/>
  <c r="AW1008" i="5" a="1"/>
  <c r="AW1008" i="5" s="1"/>
  <c r="AW1009" i="5" a="1"/>
  <c r="AW1009" i="5" s="1"/>
  <c r="AW1010" i="5" a="1"/>
  <c r="AW1010" i="5" s="1"/>
  <c r="AW1011" i="5" a="1"/>
  <c r="AW1011" i="5" s="1"/>
  <c r="AW1012" i="5" a="1"/>
  <c r="AW1012" i="5" s="1"/>
  <c r="AW1013" i="5" a="1"/>
  <c r="AW1013" i="5" s="1"/>
  <c r="AW1014" i="5" a="1"/>
  <c r="AW1014" i="5" s="1"/>
  <c r="AW1015" i="5" a="1"/>
  <c r="AW1015" i="5" s="1"/>
  <c r="AW1016" i="5" a="1"/>
  <c r="AW1016" i="5" s="1"/>
  <c r="AW1017" i="5" a="1"/>
  <c r="AW1017" i="5" s="1"/>
  <c r="AW1018" i="5" a="1"/>
  <c r="AW1018" i="5" s="1"/>
  <c r="AW1019" i="5" a="1"/>
  <c r="AW1019" i="5" s="1"/>
  <c r="AW1020" i="5" a="1"/>
  <c r="AW1020" i="5" s="1"/>
  <c r="AW1021" i="5" a="1"/>
  <c r="AW1021" i="5" s="1"/>
  <c r="AW1022" i="5" a="1"/>
  <c r="AW1022" i="5" s="1"/>
  <c r="AW1023" i="5" a="1"/>
  <c r="AW1023" i="5" s="1"/>
  <c r="AW1024" i="5" a="1"/>
  <c r="AW1024" i="5" s="1"/>
  <c r="AW1025" i="5" a="1"/>
  <c r="AW1025" i="5" s="1"/>
  <c r="AW1026" i="5" a="1"/>
  <c r="AW1026" i="5" s="1"/>
  <c r="AW1027" i="5" a="1"/>
  <c r="AW1027" i="5" s="1"/>
  <c r="AW1028" i="5" a="1"/>
  <c r="AW1028" i="5" s="1"/>
  <c r="AW1029" i="5" a="1"/>
  <c r="AW1029" i="5" s="1"/>
  <c r="AW1030" i="5" a="1"/>
  <c r="AW1030" i="5" s="1"/>
  <c r="AW1031" i="5" a="1"/>
  <c r="AW1031" i="5" s="1"/>
  <c r="AW1032" i="5" a="1"/>
  <c r="AW1032" i="5" s="1"/>
  <c r="AW1033" i="5" a="1"/>
  <c r="AW1033" i="5" s="1"/>
  <c r="AW1034" i="5" a="1"/>
  <c r="AW1034" i="5" s="1"/>
  <c r="AW1035" i="5" a="1"/>
  <c r="AW1035" i="5" s="1"/>
  <c r="AW1036" i="5" a="1"/>
  <c r="AW1036" i="5" s="1"/>
  <c r="AW1037" i="5" a="1"/>
  <c r="AW1037" i="5" s="1"/>
  <c r="AW1038" i="5" a="1"/>
  <c r="AW1038" i="5" s="1"/>
  <c r="AW1039" i="5" a="1"/>
  <c r="AW1039" i="5" s="1"/>
  <c r="AW1040" i="5" a="1"/>
  <c r="AW1040" i="5" s="1"/>
  <c r="AW1041" i="5" a="1"/>
  <c r="AW1041" i="5" s="1"/>
  <c r="AW1042" i="5" a="1"/>
  <c r="AW1042" i="5" s="1"/>
  <c r="AW1043" i="5" a="1"/>
  <c r="AW1043" i="5" s="1"/>
  <c r="AW1044" i="5" a="1"/>
  <c r="AW1044" i="5" s="1"/>
  <c r="AW1045" i="5" a="1"/>
  <c r="AW1045" i="5" s="1"/>
  <c r="AW1046" i="5" a="1"/>
  <c r="AW1046" i="5" s="1"/>
  <c r="AW1047" i="5" a="1"/>
  <c r="AW1047" i="5" s="1"/>
  <c r="AW1048" i="5" a="1"/>
  <c r="AW1048" i="5" s="1"/>
  <c r="AW1049" i="5" a="1"/>
  <c r="AW1049" i="5" s="1"/>
  <c r="AW1050" i="5" a="1"/>
  <c r="AW1050" i="5" s="1"/>
  <c r="AW1051" i="5" a="1"/>
  <c r="AW1051" i="5" s="1"/>
  <c r="AW1052" i="5" a="1"/>
  <c r="AW1052" i="5" s="1"/>
  <c r="AW1053" i="5" a="1"/>
  <c r="AW1053" i="5" s="1"/>
  <c r="AW1054" i="5" a="1"/>
  <c r="AW1054" i="5" s="1"/>
  <c r="AW1055" i="5" a="1"/>
  <c r="AW1055" i="5" s="1"/>
  <c r="AW1056" i="5" a="1"/>
  <c r="AW1056" i="5" s="1"/>
  <c r="AW1057" i="5" a="1"/>
  <c r="AW1057" i="5" s="1"/>
  <c r="AW1058" i="5" a="1"/>
  <c r="AW1058" i="5" s="1"/>
  <c r="AW1059" i="5" a="1"/>
  <c r="AW1059" i="5" s="1"/>
  <c r="AW1060" i="5" a="1"/>
  <c r="AW1060" i="5" s="1"/>
  <c r="AW1061" i="5" a="1"/>
  <c r="AW1061" i="5" s="1"/>
  <c r="AW1062" i="5" a="1"/>
  <c r="AW1062" i="5" s="1"/>
  <c r="AW1063" i="5" a="1"/>
  <c r="AW1063" i="5" s="1"/>
  <c r="AW1064" i="5" a="1"/>
  <c r="AW1064" i="5" s="1"/>
  <c r="AW1065" i="5" a="1"/>
  <c r="AW1065" i="5" s="1"/>
  <c r="AW1066" i="5" a="1"/>
  <c r="AW1066" i="5" s="1"/>
  <c r="AW1067" i="5" a="1"/>
  <c r="AW1067" i="5" s="1"/>
  <c r="AW1068" i="5" a="1"/>
  <c r="AW1068" i="5" s="1"/>
  <c r="AW1069" i="5" a="1"/>
  <c r="AW1069" i="5" s="1"/>
  <c r="AW1070" i="5" a="1"/>
  <c r="AW1070" i="5" s="1"/>
  <c r="AW1071" i="5" a="1"/>
  <c r="AW1071" i="5" s="1"/>
  <c r="AW1072" i="5" a="1"/>
  <c r="AW1072" i="5" s="1"/>
  <c r="AW1073" i="5" a="1"/>
  <c r="AW1073" i="5" s="1"/>
  <c r="AW1074" i="5" a="1"/>
  <c r="AW1074" i="5" s="1"/>
  <c r="AW1075" i="5" a="1"/>
  <c r="AW1075" i="5" s="1"/>
  <c r="AW1076" i="5" a="1"/>
  <c r="AW1076" i="5" s="1"/>
  <c r="AW1077" i="5" a="1"/>
  <c r="AW1077" i="5" s="1"/>
  <c r="AW1078" i="5" a="1"/>
  <c r="AW1078" i="5" s="1"/>
  <c r="AW1079" i="5" a="1"/>
  <c r="AW1079" i="5" s="1"/>
  <c r="AW1080" i="5" a="1"/>
  <c r="AW1080" i="5" s="1"/>
  <c r="AW1081" i="5" a="1"/>
  <c r="AW1081" i="5" s="1"/>
  <c r="AW1082" i="5" a="1"/>
  <c r="AW1082" i="5" s="1"/>
  <c r="AW1083" i="5" a="1"/>
  <c r="AW1083" i="5" s="1"/>
  <c r="AW1084" i="5" a="1"/>
  <c r="AW1084" i="5" s="1"/>
  <c r="AW1085" i="5" a="1"/>
  <c r="AW1085" i="5" s="1"/>
  <c r="AW1086" i="5" a="1"/>
  <c r="AW1086" i="5" s="1"/>
  <c r="AW1087" i="5" a="1"/>
  <c r="AW1087" i="5" s="1"/>
  <c r="AW1088" i="5" a="1"/>
  <c r="AW1088" i="5" s="1"/>
  <c r="AW1089" i="5" a="1"/>
  <c r="AW1089" i="5" s="1"/>
  <c r="AW1090" i="5" a="1"/>
  <c r="AW1090" i="5" s="1"/>
  <c r="AW1091" i="5" a="1"/>
  <c r="AW1091" i="5" s="1"/>
  <c r="AW1092" i="5" a="1"/>
  <c r="AW1092" i="5" s="1"/>
  <c r="AW1093" i="5" a="1"/>
  <c r="AW1093" i="5" s="1"/>
  <c r="AW1094" i="5" a="1"/>
  <c r="AW1094" i="5" s="1"/>
  <c r="AW1095" i="5" a="1"/>
  <c r="AW1095" i="5" s="1"/>
  <c r="AW1096" i="5" a="1"/>
  <c r="AW1096" i="5" s="1"/>
  <c r="AW1097" i="5" a="1"/>
  <c r="AW1097" i="5" s="1"/>
  <c r="AW1098" i="5" a="1"/>
  <c r="AW1098" i="5" s="1"/>
  <c r="AW1099" i="5" a="1"/>
  <c r="AW1099" i="5" s="1"/>
  <c r="AW1100" i="5" a="1"/>
  <c r="AW1100" i="5" s="1"/>
  <c r="AW1101" i="5" a="1"/>
  <c r="AW1101" i="5" s="1"/>
  <c r="AW1102" i="5" a="1"/>
  <c r="AW1102" i="5" s="1"/>
  <c r="AW1103" i="5" a="1"/>
  <c r="AW1103" i="5" s="1"/>
  <c r="AW1104" i="5" a="1"/>
  <c r="AW1104" i="5" s="1"/>
  <c r="AW1105" i="5" a="1"/>
  <c r="AW1105" i="5" s="1"/>
  <c r="AW1106" i="5" a="1"/>
  <c r="AW1106" i="5" s="1"/>
  <c r="AW1107" i="5" a="1"/>
  <c r="AW1107" i="5" s="1"/>
  <c r="AW1108" i="5" a="1"/>
  <c r="AW1108" i="5" s="1"/>
  <c r="AW1109" i="5" a="1"/>
  <c r="AW1109" i="5" s="1"/>
  <c r="AW1110" i="5" a="1"/>
  <c r="AW1110" i="5" s="1"/>
  <c r="AW1111" i="5" a="1"/>
  <c r="AW1111" i="5" s="1"/>
  <c r="AW1112" i="5" a="1"/>
  <c r="AW1112" i="5" s="1"/>
  <c r="AW1113" i="5" a="1"/>
  <c r="AW1113" i="5" s="1"/>
  <c r="AW1114" i="5" a="1"/>
  <c r="AW1114" i="5" s="1"/>
  <c r="AW1115" i="5" a="1"/>
  <c r="AW1115" i="5" s="1"/>
  <c r="AW1116" i="5" a="1"/>
  <c r="AW1116" i="5" s="1"/>
  <c r="AW1117" i="5" a="1"/>
  <c r="AW1117" i="5" s="1"/>
  <c r="AW1118" i="5" a="1"/>
  <c r="AW1118" i="5" s="1"/>
  <c r="AW1119" i="5" a="1"/>
  <c r="AW1119" i="5" s="1"/>
  <c r="AW1120" i="5" a="1"/>
  <c r="AW1120" i="5" s="1"/>
  <c r="AW1121" i="5" a="1"/>
  <c r="AW1121" i="5" s="1"/>
  <c r="AW1122" i="5" a="1"/>
  <c r="AW1122" i="5" s="1"/>
  <c r="AW1123" i="5" a="1"/>
  <c r="AW1123" i="5" s="1"/>
  <c r="AW1124" i="5" a="1"/>
  <c r="AW1124" i="5" s="1"/>
  <c r="AW1125" i="5" a="1"/>
  <c r="AW1125" i="5" s="1"/>
  <c r="AW1126" i="5" a="1"/>
  <c r="AW1126" i="5" s="1"/>
  <c r="AW1127" i="5" a="1"/>
  <c r="AW1127" i="5" s="1"/>
  <c r="AW1128" i="5" a="1"/>
  <c r="AW1128" i="5" s="1"/>
  <c r="AW1129" i="5" a="1"/>
  <c r="AW1129" i="5" s="1"/>
  <c r="AW1130" i="5" a="1"/>
  <c r="AW1130" i="5" s="1"/>
  <c r="AW1131" i="5" a="1"/>
  <c r="AW1131" i="5" s="1"/>
  <c r="AW1132" i="5" a="1"/>
  <c r="AW1132" i="5" s="1"/>
  <c r="AW1133" i="5" a="1"/>
  <c r="AW1133" i="5" s="1"/>
  <c r="AW1134" i="5" a="1"/>
  <c r="AW1134" i="5" s="1"/>
  <c r="AW1135" i="5" a="1"/>
  <c r="AW1135" i="5" s="1"/>
  <c r="AW1136" i="5" a="1"/>
  <c r="AW1136" i="5" s="1"/>
  <c r="AW1137" i="5" a="1"/>
  <c r="AW1137" i="5" s="1"/>
  <c r="AW1138" i="5" a="1"/>
  <c r="AW1138" i="5" s="1"/>
  <c r="AW1139" i="5" a="1"/>
  <c r="AW1139" i="5" s="1"/>
  <c r="AW1140" i="5" a="1"/>
  <c r="AW1140" i="5" s="1"/>
  <c r="AW1141" i="5" a="1"/>
  <c r="AW1141" i="5" s="1"/>
  <c r="AW1142" i="5" a="1"/>
  <c r="AW1142" i="5" s="1"/>
  <c r="AW1143" i="5" a="1"/>
  <c r="AW1143" i="5" s="1"/>
  <c r="AW1144" i="5" a="1"/>
  <c r="AW1144" i="5" s="1"/>
  <c r="AW1145" i="5" a="1"/>
  <c r="AW1145" i="5" s="1"/>
  <c r="AW1146" i="5" a="1"/>
  <c r="AW1146" i="5" s="1"/>
  <c r="AW1147" i="5" a="1"/>
  <c r="AW1147" i="5" s="1"/>
  <c r="AW1148" i="5" a="1"/>
  <c r="AW1148" i="5" s="1"/>
  <c r="AW1149" i="5" a="1"/>
  <c r="AW1149" i="5" s="1"/>
  <c r="AW1150" i="5" a="1"/>
  <c r="AW1150" i="5" s="1"/>
  <c r="AW1151" i="5" a="1"/>
  <c r="AW1151" i="5" s="1"/>
  <c r="AW1152" i="5" a="1"/>
  <c r="AW1152" i="5" s="1"/>
  <c r="AW1153" i="5" a="1"/>
  <c r="AW1153" i="5" s="1"/>
  <c r="AW1154" i="5" a="1"/>
  <c r="AW1154" i="5" s="1"/>
  <c r="AW1155" i="5" a="1"/>
  <c r="AW1155" i="5" s="1"/>
  <c r="AW1156" i="5" a="1"/>
  <c r="AW1156" i="5" s="1"/>
  <c r="AW1157" i="5" a="1"/>
  <c r="AW1157" i="5" s="1"/>
  <c r="AW1158" i="5" a="1"/>
  <c r="AW1158" i="5" s="1"/>
  <c r="AW1159" i="5" a="1"/>
  <c r="AW1159" i="5" s="1"/>
  <c r="AW1160" i="5" a="1"/>
  <c r="AW1160" i="5" s="1"/>
  <c r="AW1161" i="5" a="1"/>
  <c r="AW1161" i="5" s="1"/>
  <c r="AW1162" i="5" a="1"/>
  <c r="AW1162" i="5" s="1"/>
  <c r="AV7" i="5" a="1"/>
  <c r="AV7" i="5" s="1"/>
  <c r="AV8" i="5" a="1"/>
  <c r="AV8" i="5" s="1"/>
  <c r="AV9" i="5" a="1"/>
  <c r="AV9" i="5" s="1"/>
  <c r="AV10" i="5" a="1"/>
  <c r="AV10" i="5" s="1"/>
  <c r="AV11" i="5" a="1"/>
  <c r="AV11" i="5" s="1"/>
  <c r="AV12" i="5" a="1"/>
  <c r="AV12" i="5" s="1"/>
  <c r="AV13" i="5" a="1"/>
  <c r="AV13" i="5" s="1"/>
  <c r="AV14" i="5" a="1"/>
  <c r="AV14" i="5" s="1"/>
  <c r="AV15" i="5" a="1"/>
  <c r="AV15" i="5" s="1"/>
  <c r="AV16" i="5" a="1"/>
  <c r="AV16" i="5" s="1"/>
  <c r="AV17" i="5" a="1"/>
  <c r="AV17" i="5" s="1"/>
  <c r="AV18" i="5" a="1"/>
  <c r="AV18" i="5" s="1"/>
  <c r="AV19" i="5" a="1"/>
  <c r="AV19" i="5" s="1"/>
  <c r="AV20" i="5" a="1"/>
  <c r="AV20" i="5" s="1"/>
  <c r="AV21" i="5" a="1"/>
  <c r="AV21" i="5" s="1"/>
  <c r="AV22" i="5" a="1"/>
  <c r="AV22" i="5" s="1"/>
  <c r="AV23" i="5" a="1"/>
  <c r="AV23" i="5" s="1"/>
  <c r="AV24" i="5" a="1"/>
  <c r="AV24" i="5" s="1"/>
  <c r="AV25" i="5" a="1"/>
  <c r="AV25" i="5" s="1"/>
  <c r="AV26" i="5" a="1"/>
  <c r="AV26" i="5" s="1"/>
  <c r="AV27" i="5" a="1"/>
  <c r="AV27" i="5" s="1"/>
  <c r="AV28" i="5" a="1"/>
  <c r="AV28" i="5" s="1"/>
  <c r="AV29" i="5" a="1"/>
  <c r="AV29" i="5" s="1"/>
  <c r="AV30" i="5" a="1"/>
  <c r="AV30" i="5" s="1"/>
  <c r="AV31" i="5" a="1"/>
  <c r="AV31" i="5" s="1"/>
  <c r="AV32" i="5" a="1"/>
  <c r="AV32" i="5" s="1"/>
  <c r="AV33" i="5" a="1"/>
  <c r="AV33" i="5" s="1"/>
  <c r="AV34" i="5" a="1"/>
  <c r="AV34" i="5" s="1"/>
  <c r="AV35" i="5" a="1"/>
  <c r="AV35" i="5" s="1"/>
  <c r="AV36" i="5" a="1"/>
  <c r="AV36" i="5" s="1"/>
  <c r="AV37" i="5" a="1"/>
  <c r="AV37" i="5" s="1"/>
  <c r="AV38" i="5" a="1"/>
  <c r="AV38" i="5" s="1"/>
  <c r="AV39" i="5" a="1"/>
  <c r="AV39" i="5" s="1"/>
  <c r="AV40" i="5" a="1"/>
  <c r="AV40" i="5" s="1"/>
  <c r="AV41" i="5" a="1"/>
  <c r="AV41" i="5" s="1"/>
  <c r="AV42" i="5" a="1"/>
  <c r="AV42" i="5" s="1"/>
  <c r="AV43" i="5" a="1"/>
  <c r="AV43" i="5" s="1"/>
  <c r="AV44" i="5" a="1"/>
  <c r="AV44" i="5" s="1"/>
  <c r="AV45" i="5" a="1"/>
  <c r="AV45" i="5" s="1"/>
  <c r="AV46" i="5" a="1"/>
  <c r="AV46" i="5" s="1"/>
  <c r="AV47" i="5" a="1"/>
  <c r="AV47" i="5" s="1"/>
  <c r="AV48" i="5" a="1"/>
  <c r="AV48" i="5" s="1"/>
  <c r="AV49" i="5" a="1"/>
  <c r="AV49" i="5" s="1"/>
  <c r="AV50" i="5" a="1"/>
  <c r="AV50" i="5" s="1"/>
  <c r="AV51" i="5" a="1"/>
  <c r="AV51" i="5" s="1"/>
  <c r="AV52" i="5" a="1"/>
  <c r="AV52" i="5" s="1"/>
  <c r="AV53" i="5" a="1"/>
  <c r="AV53" i="5" s="1"/>
  <c r="AV54" i="5" a="1"/>
  <c r="AV54" i="5" s="1"/>
  <c r="AV55" i="5" a="1"/>
  <c r="AV55" i="5" s="1"/>
  <c r="AV56" i="5" a="1"/>
  <c r="AV56" i="5" s="1"/>
  <c r="AV57" i="5" a="1"/>
  <c r="AV57" i="5" s="1"/>
  <c r="AV58" i="5" a="1"/>
  <c r="AV58" i="5" s="1"/>
  <c r="AV59" i="5" a="1"/>
  <c r="AV59" i="5" s="1"/>
  <c r="AV60" i="5" a="1"/>
  <c r="AV60" i="5" s="1"/>
  <c r="AV61" i="5" a="1"/>
  <c r="AV61" i="5" s="1"/>
  <c r="AV62" i="5" a="1"/>
  <c r="AV62" i="5" s="1"/>
  <c r="AV63" i="5" a="1"/>
  <c r="AV63" i="5" s="1"/>
  <c r="AV64" i="5" a="1"/>
  <c r="AV64" i="5" s="1"/>
  <c r="AV65" i="5" a="1"/>
  <c r="AV65" i="5" s="1"/>
  <c r="AV66" i="5" a="1"/>
  <c r="AV66" i="5" s="1"/>
  <c r="AV67" i="5" a="1"/>
  <c r="AV67" i="5" s="1"/>
  <c r="AV68" i="5" a="1"/>
  <c r="AV68" i="5" s="1"/>
  <c r="AV69" i="5" a="1"/>
  <c r="AV69" i="5" s="1"/>
  <c r="AV70" i="5" a="1"/>
  <c r="AV70" i="5" s="1"/>
  <c r="AV71" i="5" a="1"/>
  <c r="AV71" i="5" s="1"/>
  <c r="AV72" i="5" a="1"/>
  <c r="AV72" i="5" s="1"/>
  <c r="AV73" i="5" a="1"/>
  <c r="AV73" i="5" s="1"/>
  <c r="AV74" i="5" a="1"/>
  <c r="AV74" i="5" s="1"/>
  <c r="AV75" i="5" a="1"/>
  <c r="AV75" i="5" s="1"/>
  <c r="AV76" i="5" a="1"/>
  <c r="AV76" i="5" s="1"/>
  <c r="AV77" i="5" a="1"/>
  <c r="AV77" i="5" s="1"/>
  <c r="AV78" i="5" a="1"/>
  <c r="AV78" i="5" s="1"/>
  <c r="AV79" i="5" a="1"/>
  <c r="AV79" i="5" s="1"/>
  <c r="AV80" i="5" a="1"/>
  <c r="AV80" i="5" s="1"/>
  <c r="AV81" i="5" a="1"/>
  <c r="AV81" i="5" s="1"/>
  <c r="AV82" i="5" a="1"/>
  <c r="AV82" i="5" s="1"/>
  <c r="AV83" i="5" a="1"/>
  <c r="AV83" i="5" s="1"/>
  <c r="AV84" i="5" a="1"/>
  <c r="AV84" i="5" s="1"/>
  <c r="AV85" i="5" a="1"/>
  <c r="AV85" i="5" s="1"/>
  <c r="AV86" i="5" a="1"/>
  <c r="AV86" i="5" s="1"/>
  <c r="AV87" i="5" a="1"/>
  <c r="AV87" i="5" s="1"/>
  <c r="AV88" i="5" a="1"/>
  <c r="AV88" i="5" s="1"/>
  <c r="AV89" i="5" a="1"/>
  <c r="AV89" i="5" s="1"/>
  <c r="AV90" i="5" a="1"/>
  <c r="AV90" i="5" s="1"/>
  <c r="AV91" i="5" a="1"/>
  <c r="AV91" i="5" s="1"/>
  <c r="AV92" i="5" a="1"/>
  <c r="AV92" i="5" s="1"/>
  <c r="AV93" i="5" a="1"/>
  <c r="AV93" i="5" s="1"/>
  <c r="AV94" i="5" a="1"/>
  <c r="AV94" i="5" s="1"/>
  <c r="AV95" i="5" a="1"/>
  <c r="AV95" i="5" s="1"/>
  <c r="AV96" i="5" a="1"/>
  <c r="AV96" i="5" s="1"/>
  <c r="AV97" i="5" a="1"/>
  <c r="AV97" i="5" s="1"/>
  <c r="AV98" i="5" a="1"/>
  <c r="AV98" i="5" s="1"/>
  <c r="AV99" i="5" a="1"/>
  <c r="AV99" i="5" s="1"/>
  <c r="AV100" i="5" a="1"/>
  <c r="AV100" i="5" s="1"/>
  <c r="AV101" i="5" a="1"/>
  <c r="AV101" i="5" s="1"/>
  <c r="AV102" i="5" a="1"/>
  <c r="AV102" i="5" s="1"/>
  <c r="AV103" i="5" a="1"/>
  <c r="AV103" i="5" s="1"/>
  <c r="AV104" i="5" a="1"/>
  <c r="AV104" i="5" s="1"/>
  <c r="AV105" i="5" a="1"/>
  <c r="AV105" i="5" s="1"/>
  <c r="AV106" i="5" a="1"/>
  <c r="AV106" i="5" s="1"/>
  <c r="AV107" i="5" a="1"/>
  <c r="AV107" i="5" s="1"/>
  <c r="AV108" i="5" a="1"/>
  <c r="AV108" i="5" s="1"/>
  <c r="AV109" i="5" a="1"/>
  <c r="AV109" i="5" s="1"/>
  <c r="AV110" i="5" a="1"/>
  <c r="AV110" i="5" s="1"/>
  <c r="AV111" i="5" a="1"/>
  <c r="AV111" i="5" s="1"/>
  <c r="AV112" i="5" a="1"/>
  <c r="AV112" i="5" s="1"/>
  <c r="AV113" i="5" a="1"/>
  <c r="AV113" i="5" s="1"/>
  <c r="AV114" i="5" a="1"/>
  <c r="AV114" i="5" s="1"/>
  <c r="AV115" i="5" a="1"/>
  <c r="AV115" i="5" s="1"/>
  <c r="AV116" i="5" a="1"/>
  <c r="AV116" i="5" s="1"/>
  <c r="AV117" i="5" a="1"/>
  <c r="AV117" i="5" s="1"/>
  <c r="AV118" i="5" a="1"/>
  <c r="AV118" i="5" s="1"/>
  <c r="AV119" i="5" a="1"/>
  <c r="AV119" i="5" s="1"/>
  <c r="AV120" i="5" a="1"/>
  <c r="AV120" i="5" s="1"/>
  <c r="AV121" i="5" a="1"/>
  <c r="AV121" i="5" s="1"/>
  <c r="AV122" i="5" a="1"/>
  <c r="AV122" i="5" s="1"/>
  <c r="AV123" i="5" a="1"/>
  <c r="AV123" i="5" s="1"/>
  <c r="AV124" i="5" a="1"/>
  <c r="AV124" i="5" s="1"/>
  <c r="AV125" i="5" a="1"/>
  <c r="AV125" i="5" s="1"/>
  <c r="AV126" i="5" a="1"/>
  <c r="AV126" i="5" s="1"/>
  <c r="AV127" i="5" a="1"/>
  <c r="AV127" i="5" s="1"/>
  <c r="AV128" i="5" a="1"/>
  <c r="AV128" i="5" s="1"/>
  <c r="AV129" i="5" a="1"/>
  <c r="AV129" i="5" s="1"/>
  <c r="AV130" i="5" a="1"/>
  <c r="AV130" i="5" s="1"/>
  <c r="AV131" i="5" a="1"/>
  <c r="AV131" i="5" s="1"/>
  <c r="AV132" i="5" a="1"/>
  <c r="AV132" i="5" s="1"/>
  <c r="AV133" i="5" a="1"/>
  <c r="AV133" i="5" s="1"/>
  <c r="AV134" i="5" a="1"/>
  <c r="AV134" i="5" s="1"/>
  <c r="AV135" i="5" a="1"/>
  <c r="AV135" i="5" s="1"/>
  <c r="AV136" i="5" a="1"/>
  <c r="AV136" i="5" s="1"/>
  <c r="AV137" i="5" a="1"/>
  <c r="AV137" i="5" s="1"/>
  <c r="AV138" i="5" a="1"/>
  <c r="AV138" i="5" s="1"/>
  <c r="AV139" i="5" a="1"/>
  <c r="AV139" i="5" s="1"/>
  <c r="AV140" i="5" a="1"/>
  <c r="AV140" i="5" s="1"/>
  <c r="AV141" i="5" a="1"/>
  <c r="AV141" i="5" s="1"/>
  <c r="AV142" i="5" a="1"/>
  <c r="AV142" i="5" s="1"/>
  <c r="AV143" i="5" a="1"/>
  <c r="AV143" i="5" s="1"/>
  <c r="AV144" i="5" a="1"/>
  <c r="AV144" i="5" s="1"/>
  <c r="AV145" i="5" a="1"/>
  <c r="AV145" i="5" s="1"/>
  <c r="AV146" i="5" a="1"/>
  <c r="AV146" i="5" s="1"/>
  <c r="AV147" i="5" a="1"/>
  <c r="AV147" i="5" s="1"/>
  <c r="AV148" i="5" a="1"/>
  <c r="AV148" i="5" s="1"/>
  <c r="AV149" i="5" a="1"/>
  <c r="AV149" i="5" s="1"/>
  <c r="AV150" i="5" a="1"/>
  <c r="AV150" i="5" s="1"/>
  <c r="AV151" i="5" a="1"/>
  <c r="AV151" i="5" s="1"/>
  <c r="AV152" i="5" a="1"/>
  <c r="AV152" i="5" s="1"/>
  <c r="AV153" i="5" a="1"/>
  <c r="AV153" i="5" s="1"/>
  <c r="AV154" i="5" a="1"/>
  <c r="AV154" i="5" s="1"/>
  <c r="AV155" i="5" a="1"/>
  <c r="AV155" i="5" s="1"/>
  <c r="AV156" i="5" a="1"/>
  <c r="AV156" i="5" s="1"/>
  <c r="AV157" i="5" a="1"/>
  <c r="AV157" i="5" s="1"/>
  <c r="AV158" i="5" a="1"/>
  <c r="AV158" i="5" s="1"/>
  <c r="AV159" i="5" a="1"/>
  <c r="AV159" i="5" s="1"/>
  <c r="AV160" i="5" a="1"/>
  <c r="AV160" i="5" s="1"/>
  <c r="AV161" i="5" a="1"/>
  <c r="AV161" i="5" s="1"/>
  <c r="AV162" i="5" a="1"/>
  <c r="AV162" i="5" s="1"/>
  <c r="AV163" i="5" a="1"/>
  <c r="AV163" i="5" s="1"/>
  <c r="AV164" i="5" a="1"/>
  <c r="AV164" i="5" s="1"/>
  <c r="AV165" i="5" a="1"/>
  <c r="AV165" i="5" s="1"/>
  <c r="AV166" i="5" a="1"/>
  <c r="AV166" i="5" s="1"/>
  <c r="AV167" i="5" a="1"/>
  <c r="AV167" i="5" s="1"/>
  <c r="AV168" i="5" a="1"/>
  <c r="AV168" i="5" s="1"/>
  <c r="AV169" i="5" a="1"/>
  <c r="AV169" i="5" s="1"/>
  <c r="AV170" i="5" a="1"/>
  <c r="AV170" i="5" s="1"/>
  <c r="AV171" i="5" a="1"/>
  <c r="AV171" i="5" s="1"/>
  <c r="AV172" i="5" a="1"/>
  <c r="AV172" i="5" s="1"/>
  <c r="AV173" i="5" a="1"/>
  <c r="AV173" i="5" s="1"/>
  <c r="AV174" i="5" a="1"/>
  <c r="AV174" i="5" s="1"/>
  <c r="AV175" i="5" a="1"/>
  <c r="AV175" i="5" s="1"/>
  <c r="AV176" i="5" a="1"/>
  <c r="AV176" i="5" s="1"/>
  <c r="AV177" i="5" a="1"/>
  <c r="AV177" i="5" s="1"/>
  <c r="AV178" i="5" a="1"/>
  <c r="AV178" i="5" s="1"/>
  <c r="AV179" i="5" a="1"/>
  <c r="AV179" i="5" s="1"/>
  <c r="AV180" i="5" a="1"/>
  <c r="AV180" i="5" s="1"/>
  <c r="AV181" i="5" a="1"/>
  <c r="AV181" i="5" s="1"/>
  <c r="AV182" i="5" a="1"/>
  <c r="AV182" i="5" s="1"/>
  <c r="AV183" i="5" a="1"/>
  <c r="AV183" i="5" s="1"/>
  <c r="AV184" i="5" a="1"/>
  <c r="AV184" i="5" s="1"/>
  <c r="AV185" i="5" a="1"/>
  <c r="AV185" i="5" s="1"/>
  <c r="AV186" i="5" a="1"/>
  <c r="AV186" i="5" s="1"/>
  <c r="AV187" i="5" a="1"/>
  <c r="AV187" i="5" s="1"/>
  <c r="AV188" i="5" a="1"/>
  <c r="AV188" i="5" s="1"/>
  <c r="AV189" i="5" a="1"/>
  <c r="AV189" i="5" s="1"/>
  <c r="AV190" i="5" a="1"/>
  <c r="AV190" i="5" s="1"/>
  <c r="AV191" i="5" a="1"/>
  <c r="AV191" i="5" s="1"/>
  <c r="AV192" i="5" a="1"/>
  <c r="AV192" i="5" s="1"/>
  <c r="AV193" i="5" a="1"/>
  <c r="AV193" i="5" s="1"/>
  <c r="AV194" i="5" a="1"/>
  <c r="AV194" i="5" s="1"/>
  <c r="AV195" i="5" a="1"/>
  <c r="AV195" i="5" s="1"/>
  <c r="AV196" i="5" a="1"/>
  <c r="AV196" i="5" s="1"/>
  <c r="AV197" i="5" a="1"/>
  <c r="AV197" i="5" s="1"/>
  <c r="AV198" i="5" a="1"/>
  <c r="AV198" i="5" s="1"/>
  <c r="AV199" i="5" a="1"/>
  <c r="AV199" i="5" s="1"/>
  <c r="AV200" i="5" a="1"/>
  <c r="AV200" i="5" s="1"/>
  <c r="AV201" i="5" a="1"/>
  <c r="AV201" i="5" s="1"/>
  <c r="AV202" i="5" a="1"/>
  <c r="AV202" i="5" s="1"/>
  <c r="AV203" i="5" a="1"/>
  <c r="AV203" i="5" s="1"/>
  <c r="AV204" i="5" a="1"/>
  <c r="AV204" i="5" s="1"/>
  <c r="AV205" i="5" a="1"/>
  <c r="AV205" i="5" s="1"/>
  <c r="AV206" i="5" a="1"/>
  <c r="AV206" i="5" s="1"/>
  <c r="AV207" i="5" a="1"/>
  <c r="AV207" i="5" s="1"/>
  <c r="AV208" i="5" a="1"/>
  <c r="AV208" i="5" s="1"/>
  <c r="AV209" i="5" a="1"/>
  <c r="AV209" i="5" s="1"/>
  <c r="AV210" i="5" a="1"/>
  <c r="AV210" i="5" s="1"/>
  <c r="AV211" i="5" a="1"/>
  <c r="AV211" i="5" s="1"/>
  <c r="AV212" i="5" a="1"/>
  <c r="AV212" i="5" s="1"/>
  <c r="AV213" i="5" a="1"/>
  <c r="AV213" i="5" s="1"/>
  <c r="AV214" i="5" a="1"/>
  <c r="AV214" i="5" s="1"/>
  <c r="AV215" i="5" a="1"/>
  <c r="AV215" i="5" s="1"/>
  <c r="AV216" i="5" a="1"/>
  <c r="AV216" i="5" s="1"/>
  <c r="AV217" i="5" a="1"/>
  <c r="AV217" i="5" s="1"/>
  <c r="AV218" i="5" a="1"/>
  <c r="AV218" i="5" s="1"/>
  <c r="AV219" i="5" a="1"/>
  <c r="AV219" i="5" s="1"/>
  <c r="AV220" i="5" a="1"/>
  <c r="AV220" i="5" s="1"/>
  <c r="AV221" i="5" a="1"/>
  <c r="AV221" i="5" s="1"/>
  <c r="AV222" i="5" a="1"/>
  <c r="AV222" i="5" s="1"/>
  <c r="AV223" i="5" a="1"/>
  <c r="AV223" i="5" s="1"/>
  <c r="AV224" i="5" a="1"/>
  <c r="AV224" i="5" s="1"/>
  <c r="AV225" i="5" a="1"/>
  <c r="AV225" i="5" s="1"/>
  <c r="AV226" i="5" a="1"/>
  <c r="AV226" i="5" s="1"/>
  <c r="AV227" i="5" a="1"/>
  <c r="AV227" i="5" s="1"/>
  <c r="AV228" i="5" a="1"/>
  <c r="AV228" i="5" s="1"/>
  <c r="AV229" i="5" a="1"/>
  <c r="AV229" i="5" s="1"/>
  <c r="AV230" i="5" a="1"/>
  <c r="AV230" i="5" s="1"/>
  <c r="AV231" i="5" a="1"/>
  <c r="AV231" i="5" s="1"/>
  <c r="AV232" i="5" a="1"/>
  <c r="AV232" i="5" s="1"/>
  <c r="AV233" i="5" a="1"/>
  <c r="AV233" i="5" s="1"/>
  <c r="AV234" i="5" a="1"/>
  <c r="AV234" i="5" s="1"/>
  <c r="AV235" i="5" a="1"/>
  <c r="AV235" i="5" s="1"/>
  <c r="AV236" i="5" a="1"/>
  <c r="AV236" i="5" s="1"/>
  <c r="AV237" i="5" a="1"/>
  <c r="AV237" i="5" s="1"/>
  <c r="AV238" i="5" a="1"/>
  <c r="AV238" i="5" s="1"/>
  <c r="AV239" i="5" a="1"/>
  <c r="AV239" i="5" s="1"/>
  <c r="AV240" i="5" a="1"/>
  <c r="AV240" i="5" s="1"/>
  <c r="AV241" i="5" a="1"/>
  <c r="AV241" i="5" s="1"/>
  <c r="AV242" i="5" a="1"/>
  <c r="AV242" i="5" s="1"/>
  <c r="AV243" i="5" a="1"/>
  <c r="AV243" i="5" s="1"/>
  <c r="AV244" i="5" a="1"/>
  <c r="AV244" i="5" s="1"/>
  <c r="AV245" i="5" a="1"/>
  <c r="AV245" i="5" s="1"/>
  <c r="AV246" i="5" a="1"/>
  <c r="AV246" i="5" s="1"/>
  <c r="AV247" i="5" a="1"/>
  <c r="AV247" i="5" s="1"/>
  <c r="AV248" i="5" a="1"/>
  <c r="AV248" i="5" s="1"/>
  <c r="AV249" i="5" a="1"/>
  <c r="AV249" i="5" s="1"/>
  <c r="AV250" i="5" a="1"/>
  <c r="AV250" i="5" s="1"/>
  <c r="AV251" i="5" a="1"/>
  <c r="AV251" i="5" s="1"/>
  <c r="AV252" i="5" a="1"/>
  <c r="AV252" i="5" s="1"/>
  <c r="AV253" i="5" a="1"/>
  <c r="AV253" i="5" s="1"/>
  <c r="AV254" i="5" a="1"/>
  <c r="AV254" i="5" s="1"/>
  <c r="AV255" i="5" a="1"/>
  <c r="AV255" i="5" s="1"/>
  <c r="AV256" i="5" a="1"/>
  <c r="AV256" i="5" s="1"/>
  <c r="AV257" i="5" a="1"/>
  <c r="AV257" i="5" s="1"/>
  <c r="AV258" i="5" a="1"/>
  <c r="AV258" i="5" s="1"/>
  <c r="AV259" i="5" a="1"/>
  <c r="AV259" i="5" s="1"/>
  <c r="AV260" i="5" a="1"/>
  <c r="AV260" i="5" s="1"/>
  <c r="AV261" i="5" a="1"/>
  <c r="AV261" i="5" s="1"/>
  <c r="AV262" i="5" a="1"/>
  <c r="AV262" i="5" s="1"/>
  <c r="AV263" i="5" a="1"/>
  <c r="AV263" i="5" s="1"/>
  <c r="AV264" i="5" a="1"/>
  <c r="AV264" i="5" s="1"/>
  <c r="AV265" i="5" a="1"/>
  <c r="AV265" i="5" s="1"/>
  <c r="AV266" i="5" a="1"/>
  <c r="AV266" i="5" s="1"/>
  <c r="AV267" i="5" a="1"/>
  <c r="AV267" i="5" s="1"/>
  <c r="AV268" i="5" a="1"/>
  <c r="AV268" i="5" s="1"/>
  <c r="AV269" i="5" a="1"/>
  <c r="AV269" i="5" s="1"/>
  <c r="AV270" i="5" a="1"/>
  <c r="AV270" i="5" s="1"/>
  <c r="AV271" i="5" a="1"/>
  <c r="AV271" i="5" s="1"/>
  <c r="AV272" i="5" a="1"/>
  <c r="AV272" i="5" s="1"/>
  <c r="AV273" i="5" a="1"/>
  <c r="AV273" i="5" s="1"/>
  <c r="AV274" i="5" a="1"/>
  <c r="AV274" i="5" s="1"/>
  <c r="AV275" i="5" a="1"/>
  <c r="AV275" i="5" s="1"/>
  <c r="AV276" i="5" a="1"/>
  <c r="AV276" i="5" s="1"/>
  <c r="AV277" i="5" a="1"/>
  <c r="AV277" i="5" s="1"/>
  <c r="AV278" i="5" a="1"/>
  <c r="AV278" i="5" s="1"/>
  <c r="AV279" i="5" a="1"/>
  <c r="AV279" i="5" s="1"/>
  <c r="AV280" i="5" a="1"/>
  <c r="AV280" i="5" s="1"/>
  <c r="AV281" i="5" a="1"/>
  <c r="AV281" i="5" s="1"/>
  <c r="AV282" i="5" a="1"/>
  <c r="AV282" i="5" s="1"/>
  <c r="AV283" i="5" a="1"/>
  <c r="AV283" i="5" s="1"/>
  <c r="AV284" i="5" a="1"/>
  <c r="AV284" i="5" s="1"/>
  <c r="AV285" i="5" a="1"/>
  <c r="AV285" i="5" s="1"/>
  <c r="AV286" i="5" a="1"/>
  <c r="AV286" i="5" s="1"/>
  <c r="AV287" i="5" a="1"/>
  <c r="AV287" i="5" s="1"/>
  <c r="AV288" i="5" a="1"/>
  <c r="AV288" i="5" s="1"/>
  <c r="AV289" i="5" a="1"/>
  <c r="AV289" i="5" s="1"/>
  <c r="AV290" i="5" a="1"/>
  <c r="AV290" i="5" s="1"/>
  <c r="AV291" i="5" a="1"/>
  <c r="AV291" i="5" s="1"/>
  <c r="AV292" i="5" a="1"/>
  <c r="AV292" i="5" s="1"/>
  <c r="AV293" i="5" a="1"/>
  <c r="AV293" i="5" s="1"/>
  <c r="AV294" i="5" a="1"/>
  <c r="AV294" i="5" s="1"/>
  <c r="AV295" i="5" a="1"/>
  <c r="AV295" i="5" s="1"/>
  <c r="AV296" i="5" a="1"/>
  <c r="AV296" i="5" s="1"/>
  <c r="AV297" i="5" a="1"/>
  <c r="AV297" i="5" s="1"/>
  <c r="AV298" i="5" a="1"/>
  <c r="AV298" i="5" s="1"/>
  <c r="AV299" i="5" a="1"/>
  <c r="AV299" i="5" s="1"/>
  <c r="AV300" i="5" a="1"/>
  <c r="AV300" i="5" s="1"/>
  <c r="AV301" i="5" a="1"/>
  <c r="AV301" i="5" s="1"/>
  <c r="AV302" i="5" a="1"/>
  <c r="AV302" i="5" s="1"/>
  <c r="AV303" i="5" a="1"/>
  <c r="AV303" i="5" s="1"/>
  <c r="AV304" i="5" a="1"/>
  <c r="AV304" i="5" s="1"/>
  <c r="AV305" i="5" a="1"/>
  <c r="AV305" i="5" s="1"/>
  <c r="AV306" i="5" a="1"/>
  <c r="AV306" i="5" s="1"/>
  <c r="AV307" i="5" a="1"/>
  <c r="AV307" i="5" s="1"/>
  <c r="AV308" i="5" a="1"/>
  <c r="AV308" i="5" s="1"/>
  <c r="AV309" i="5" a="1"/>
  <c r="AV309" i="5" s="1"/>
  <c r="AV310" i="5" a="1"/>
  <c r="AV310" i="5" s="1"/>
  <c r="AV311" i="5" a="1"/>
  <c r="AV311" i="5" s="1"/>
  <c r="AV312" i="5" a="1"/>
  <c r="AV312" i="5" s="1"/>
  <c r="AV313" i="5" a="1"/>
  <c r="AV313" i="5" s="1"/>
  <c r="AV314" i="5" a="1"/>
  <c r="AV314" i="5" s="1"/>
  <c r="AV315" i="5" a="1"/>
  <c r="AV315" i="5" s="1"/>
  <c r="AV316" i="5" a="1"/>
  <c r="AV316" i="5" s="1"/>
  <c r="AV317" i="5" a="1"/>
  <c r="AV317" i="5" s="1"/>
  <c r="AV318" i="5" a="1"/>
  <c r="AV318" i="5" s="1"/>
  <c r="AV319" i="5" a="1"/>
  <c r="AV319" i="5" s="1"/>
  <c r="AV320" i="5" a="1"/>
  <c r="AV320" i="5" s="1"/>
  <c r="AV321" i="5" a="1"/>
  <c r="AV321" i="5" s="1"/>
  <c r="AV322" i="5" a="1"/>
  <c r="AV322" i="5" s="1"/>
  <c r="AV323" i="5" a="1"/>
  <c r="AV323" i="5" s="1"/>
  <c r="AV324" i="5" a="1"/>
  <c r="AV324" i="5" s="1"/>
  <c r="AV325" i="5" a="1"/>
  <c r="AV325" i="5" s="1"/>
  <c r="AV326" i="5" a="1"/>
  <c r="AV326" i="5" s="1"/>
  <c r="AV327" i="5" a="1"/>
  <c r="AV327" i="5" s="1"/>
  <c r="AV328" i="5" a="1"/>
  <c r="AV328" i="5" s="1"/>
  <c r="AV329" i="5" a="1"/>
  <c r="AV329" i="5" s="1"/>
  <c r="AV330" i="5" a="1"/>
  <c r="AV330" i="5" s="1"/>
  <c r="AV331" i="5" a="1"/>
  <c r="AV331" i="5" s="1"/>
  <c r="AV332" i="5" a="1"/>
  <c r="AV332" i="5" s="1"/>
  <c r="AV333" i="5" a="1"/>
  <c r="AV333" i="5" s="1"/>
  <c r="AV334" i="5" a="1"/>
  <c r="AV334" i="5" s="1"/>
  <c r="AV335" i="5" a="1"/>
  <c r="AV335" i="5" s="1"/>
  <c r="AV336" i="5" a="1"/>
  <c r="AV336" i="5" s="1"/>
  <c r="AV337" i="5" a="1"/>
  <c r="AV337" i="5" s="1"/>
  <c r="AV338" i="5" a="1"/>
  <c r="AV338" i="5" s="1"/>
  <c r="AV339" i="5" a="1"/>
  <c r="AV339" i="5" s="1"/>
  <c r="AV340" i="5" a="1"/>
  <c r="AV340" i="5" s="1"/>
  <c r="AV341" i="5" a="1"/>
  <c r="AV341" i="5" s="1"/>
  <c r="AV342" i="5" a="1"/>
  <c r="AV342" i="5" s="1"/>
  <c r="AV343" i="5" a="1"/>
  <c r="AV343" i="5" s="1"/>
  <c r="AV344" i="5" a="1"/>
  <c r="AV344" i="5" s="1"/>
  <c r="AV345" i="5" a="1"/>
  <c r="AV345" i="5" s="1"/>
  <c r="AV346" i="5" a="1"/>
  <c r="AV346" i="5" s="1"/>
  <c r="AV347" i="5" a="1"/>
  <c r="AV347" i="5" s="1"/>
  <c r="AV348" i="5" a="1"/>
  <c r="AV348" i="5" s="1"/>
  <c r="AV349" i="5" a="1"/>
  <c r="AV349" i="5" s="1"/>
  <c r="AV350" i="5" a="1"/>
  <c r="AV350" i="5" s="1"/>
  <c r="AV351" i="5" a="1"/>
  <c r="AV351" i="5" s="1"/>
  <c r="AV352" i="5" a="1"/>
  <c r="AV352" i="5" s="1"/>
  <c r="AV353" i="5" a="1"/>
  <c r="AV353" i="5" s="1"/>
  <c r="AV354" i="5" a="1"/>
  <c r="AV354" i="5" s="1"/>
  <c r="AV355" i="5" a="1"/>
  <c r="AV355" i="5" s="1"/>
  <c r="AV356" i="5" a="1"/>
  <c r="AV356" i="5" s="1"/>
  <c r="AV357" i="5" a="1"/>
  <c r="AV357" i="5" s="1"/>
  <c r="AV358" i="5" a="1"/>
  <c r="AV358" i="5" s="1"/>
  <c r="AV359" i="5" a="1"/>
  <c r="AV359" i="5" s="1"/>
  <c r="AV360" i="5" a="1"/>
  <c r="AV360" i="5" s="1"/>
  <c r="AV361" i="5" a="1"/>
  <c r="AV361" i="5" s="1"/>
  <c r="AV362" i="5" a="1"/>
  <c r="AV362" i="5" s="1"/>
  <c r="AV363" i="5" a="1"/>
  <c r="AV363" i="5" s="1"/>
  <c r="AV364" i="5" a="1"/>
  <c r="AV364" i="5" s="1"/>
  <c r="AV365" i="5" a="1"/>
  <c r="AV365" i="5" s="1"/>
  <c r="AV366" i="5" a="1"/>
  <c r="AV366" i="5" s="1"/>
  <c r="AV367" i="5" a="1"/>
  <c r="AV367" i="5" s="1"/>
  <c r="AV368" i="5" a="1"/>
  <c r="AV368" i="5" s="1"/>
  <c r="AV369" i="5" a="1"/>
  <c r="AV369" i="5" s="1"/>
  <c r="AV370" i="5" a="1"/>
  <c r="AV370" i="5" s="1"/>
  <c r="AV371" i="5" a="1"/>
  <c r="AV371" i="5" s="1"/>
  <c r="AV372" i="5" a="1"/>
  <c r="AV372" i="5" s="1"/>
  <c r="AV373" i="5" a="1"/>
  <c r="AV373" i="5" s="1"/>
  <c r="AV374" i="5" a="1"/>
  <c r="AV374" i="5" s="1"/>
  <c r="AV375" i="5" a="1"/>
  <c r="AV375" i="5" s="1"/>
  <c r="AV376" i="5" a="1"/>
  <c r="AV376" i="5" s="1"/>
  <c r="AV377" i="5" a="1"/>
  <c r="AV377" i="5" s="1"/>
  <c r="AV378" i="5" a="1"/>
  <c r="AV378" i="5" s="1"/>
  <c r="AV379" i="5" a="1"/>
  <c r="AV379" i="5" s="1"/>
  <c r="AV380" i="5" a="1"/>
  <c r="AV380" i="5" s="1"/>
  <c r="AV381" i="5" a="1"/>
  <c r="AV381" i="5" s="1"/>
  <c r="AV382" i="5" a="1"/>
  <c r="AV382" i="5" s="1"/>
  <c r="AV383" i="5" a="1"/>
  <c r="AV383" i="5" s="1"/>
  <c r="AV384" i="5" a="1"/>
  <c r="AV384" i="5" s="1"/>
  <c r="AV385" i="5" a="1"/>
  <c r="AV385" i="5" s="1"/>
  <c r="AV386" i="5" a="1"/>
  <c r="AV386" i="5" s="1"/>
  <c r="AV387" i="5" a="1"/>
  <c r="AV387" i="5" s="1"/>
  <c r="AV388" i="5" a="1"/>
  <c r="AV388" i="5" s="1"/>
  <c r="AV389" i="5" a="1"/>
  <c r="AV389" i="5" s="1"/>
  <c r="AV390" i="5" a="1"/>
  <c r="AV390" i="5" s="1"/>
  <c r="AV391" i="5" a="1"/>
  <c r="AV391" i="5" s="1"/>
  <c r="AV392" i="5" a="1"/>
  <c r="AV392" i="5" s="1"/>
  <c r="AV393" i="5" a="1"/>
  <c r="AV393" i="5" s="1"/>
  <c r="AV394" i="5" a="1"/>
  <c r="AV394" i="5" s="1"/>
  <c r="AV395" i="5" a="1"/>
  <c r="AV395" i="5" s="1"/>
  <c r="AV396" i="5" a="1"/>
  <c r="AV396" i="5" s="1"/>
  <c r="AV397" i="5" a="1"/>
  <c r="AV397" i="5" s="1"/>
  <c r="AV398" i="5" a="1"/>
  <c r="AV398" i="5" s="1"/>
  <c r="AV399" i="5" a="1"/>
  <c r="AV399" i="5" s="1"/>
  <c r="AV400" i="5" a="1"/>
  <c r="AV400" i="5" s="1"/>
  <c r="AV401" i="5" a="1"/>
  <c r="AV401" i="5" s="1"/>
  <c r="AV402" i="5" a="1"/>
  <c r="AV402" i="5" s="1"/>
  <c r="AV403" i="5" a="1"/>
  <c r="AV403" i="5" s="1"/>
  <c r="AV404" i="5" a="1"/>
  <c r="AV404" i="5" s="1"/>
  <c r="AV405" i="5" a="1"/>
  <c r="AV405" i="5" s="1"/>
  <c r="AV406" i="5" a="1"/>
  <c r="AV406" i="5" s="1"/>
  <c r="AV407" i="5" a="1"/>
  <c r="AV407" i="5" s="1"/>
  <c r="AV408" i="5" a="1"/>
  <c r="AV408" i="5" s="1"/>
  <c r="AV409" i="5" a="1"/>
  <c r="AV409" i="5" s="1"/>
  <c r="AV410" i="5" a="1"/>
  <c r="AV410" i="5" s="1"/>
  <c r="AV411" i="5" a="1"/>
  <c r="AV411" i="5" s="1"/>
  <c r="AV412" i="5" a="1"/>
  <c r="AV412" i="5" s="1"/>
  <c r="AV413" i="5" a="1"/>
  <c r="AV413" i="5" s="1"/>
  <c r="AV414" i="5" a="1"/>
  <c r="AV414" i="5" s="1"/>
  <c r="AV415" i="5" a="1"/>
  <c r="AV415" i="5" s="1"/>
  <c r="AV416" i="5" a="1"/>
  <c r="AV416" i="5" s="1"/>
  <c r="AV417" i="5" a="1"/>
  <c r="AV417" i="5" s="1"/>
  <c r="AV418" i="5" a="1"/>
  <c r="AV418" i="5" s="1"/>
  <c r="AV419" i="5" a="1"/>
  <c r="AV419" i="5" s="1"/>
  <c r="AV420" i="5" a="1"/>
  <c r="AV420" i="5" s="1"/>
  <c r="AV421" i="5" a="1"/>
  <c r="AV421" i="5" s="1"/>
  <c r="AV422" i="5" a="1"/>
  <c r="AV422" i="5" s="1"/>
  <c r="AV423" i="5" a="1"/>
  <c r="AV423" i="5" s="1"/>
  <c r="AV424" i="5" a="1"/>
  <c r="AV424" i="5" s="1"/>
  <c r="AV425" i="5" a="1"/>
  <c r="AV425" i="5" s="1"/>
  <c r="AV426" i="5" a="1"/>
  <c r="AV426" i="5" s="1"/>
  <c r="AV427" i="5" a="1"/>
  <c r="AV427" i="5" s="1"/>
  <c r="AV428" i="5" a="1"/>
  <c r="AV428" i="5" s="1"/>
  <c r="AV429" i="5" a="1"/>
  <c r="AV429" i="5" s="1"/>
  <c r="AV430" i="5" a="1"/>
  <c r="AV430" i="5" s="1"/>
  <c r="AV431" i="5" a="1"/>
  <c r="AV431" i="5" s="1"/>
  <c r="AV432" i="5" a="1"/>
  <c r="AV432" i="5" s="1"/>
  <c r="AV433" i="5" a="1"/>
  <c r="AV433" i="5" s="1"/>
  <c r="AV434" i="5" a="1"/>
  <c r="AV434" i="5" s="1"/>
  <c r="AV435" i="5" a="1"/>
  <c r="AV435" i="5" s="1"/>
  <c r="AV436" i="5" a="1"/>
  <c r="AV436" i="5" s="1"/>
  <c r="AV437" i="5" a="1"/>
  <c r="AV437" i="5" s="1"/>
  <c r="AV438" i="5" a="1"/>
  <c r="AV438" i="5" s="1"/>
  <c r="AV439" i="5" a="1"/>
  <c r="AV439" i="5" s="1"/>
  <c r="AV440" i="5" a="1"/>
  <c r="AV440" i="5" s="1"/>
  <c r="AV441" i="5" a="1"/>
  <c r="AV441" i="5" s="1"/>
  <c r="AV442" i="5" a="1"/>
  <c r="AV442" i="5" s="1"/>
  <c r="AV443" i="5" a="1"/>
  <c r="AV443" i="5" s="1"/>
  <c r="AV444" i="5" a="1"/>
  <c r="AV444" i="5" s="1"/>
  <c r="AV445" i="5" a="1"/>
  <c r="AV445" i="5" s="1"/>
  <c r="AV446" i="5" a="1"/>
  <c r="AV446" i="5" s="1"/>
  <c r="AV447" i="5" a="1"/>
  <c r="AV447" i="5" s="1"/>
  <c r="AV448" i="5" a="1"/>
  <c r="AV448" i="5" s="1"/>
  <c r="AV449" i="5" a="1"/>
  <c r="AV449" i="5" s="1"/>
  <c r="AV450" i="5" a="1"/>
  <c r="AV450" i="5" s="1"/>
  <c r="AV451" i="5" a="1"/>
  <c r="AV451" i="5" s="1"/>
  <c r="AV452" i="5" a="1"/>
  <c r="AV452" i="5" s="1"/>
  <c r="AV453" i="5" a="1"/>
  <c r="AV453" i="5" s="1"/>
  <c r="AV454" i="5" a="1"/>
  <c r="AV454" i="5" s="1"/>
  <c r="AV455" i="5" a="1"/>
  <c r="AV455" i="5" s="1"/>
  <c r="AV456" i="5" a="1"/>
  <c r="AV456" i="5" s="1"/>
  <c r="AV457" i="5" a="1"/>
  <c r="AV457" i="5" s="1"/>
  <c r="AV458" i="5" a="1"/>
  <c r="AV458" i="5" s="1"/>
  <c r="AV459" i="5" a="1"/>
  <c r="AV459" i="5" s="1"/>
  <c r="AV460" i="5" a="1"/>
  <c r="AV460" i="5" s="1"/>
  <c r="AV461" i="5" a="1"/>
  <c r="AV461" i="5" s="1"/>
  <c r="AV462" i="5" a="1"/>
  <c r="AV462" i="5" s="1"/>
  <c r="AV463" i="5" a="1"/>
  <c r="AV463" i="5" s="1"/>
  <c r="AV464" i="5" a="1"/>
  <c r="AV464" i="5" s="1"/>
  <c r="AV465" i="5" a="1"/>
  <c r="AV465" i="5" s="1"/>
  <c r="AV466" i="5" a="1"/>
  <c r="AV466" i="5" s="1"/>
  <c r="AV467" i="5" a="1"/>
  <c r="AV467" i="5" s="1"/>
  <c r="AV468" i="5" a="1"/>
  <c r="AV468" i="5" s="1"/>
  <c r="AV469" i="5" a="1"/>
  <c r="AV469" i="5" s="1"/>
  <c r="AV470" i="5" a="1"/>
  <c r="AV470" i="5" s="1"/>
  <c r="AV471" i="5" a="1"/>
  <c r="AV471" i="5" s="1"/>
  <c r="AV472" i="5" a="1"/>
  <c r="AV472" i="5" s="1"/>
  <c r="AV473" i="5" a="1"/>
  <c r="AV473" i="5" s="1"/>
  <c r="AV474" i="5" a="1"/>
  <c r="AV474" i="5" s="1"/>
  <c r="AV475" i="5" a="1"/>
  <c r="AV475" i="5" s="1"/>
  <c r="AV476" i="5" a="1"/>
  <c r="AV476" i="5" s="1"/>
  <c r="AV477" i="5" a="1"/>
  <c r="AV477" i="5" s="1"/>
  <c r="AV478" i="5" a="1"/>
  <c r="AV478" i="5" s="1"/>
  <c r="AV479" i="5" a="1"/>
  <c r="AV479" i="5" s="1"/>
  <c r="AV480" i="5" a="1"/>
  <c r="AV480" i="5" s="1"/>
  <c r="AV481" i="5" a="1"/>
  <c r="AV481" i="5" s="1"/>
  <c r="AV482" i="5" a="1"/>
  <c r="AV482" i="5" s="1"/>
  <c r="AV483" i="5" a="1"/>
  <c r="AV483" i="5" s="1"/>
  <c r="AV484" i="5" a="1"/>
  <c r="AV484" i="5" s="1"/>
  <c r="AV485" i="5" a="1"/>
  <c r="AV485" i="5" s="1"/>
  <c r="AV486" i="5" a="1"/>
  <c r="AV486" i="5" s="1"/>
  <c r="AV487" i="5" a="1"/>
  <c r="AV487" i="5" s="1"/>
  <c r="AV488" i="5" a="1"/>
  <c r="AV488" i="5" s="1"/>
  <c r="AV489" i="5" a="1"/>
  <c r="AV489" i="5" s="1"/>
  <c r="AV490" i="5" a="1"/>
  <c r="AV490" i="5" s="1"/>
  <c r="AV491" i="5" a="1"/>
  <c r="AV491" i="5" s="1"/>
  <c r="AV492" i="5" a="1"/>
  <c r="AV492" i="5" s="1"/>
  <c r="AV493" i="5" a="1"/>
  <c r="AV493" i="5" s="1"/>
  <c r="AV494" i="5" a="1"/>
  <c r="AV494" i="5" s="1"/>
  <c r="AV495" i="5" a="1"/>
  <c r="AV495" i="5" s="1"/>
  <c r="AV496" i="5" a="1"/>
  <c r="AV496" i="5" s="1"/>
  <c r="AV497" i="5" a="1"/>
  <c r="AV497" i="5" s="1"/>
  <c r="AV498" i="5" a="1"/>
  <c r="AV498" i="5" s="1"/>
  <c r="AV499" i="5" a="1"/>
  <c r="AV499" i="5" s="1"/>
  <c r="AV500" i="5" a="1"/>
  <c r="AV500" i="5" s="1"/>
  <c r="AV501" i="5" a="1"/>
  <c r="AV501" i="5" s="1"/>
  <c r="AV502" i="5" a="1"/>
  <c r="AV502" i="5" s="1"/>
  <c r="AV503" i="5" a="1"/>
  <c r="AV503" i="5" s="1"/>
  <c r="AV504" i="5" a="1"/>
  <c r="AV504" i="5" s="1"/>
  <c r="AV505" i="5" a="1"/>
  <c r="AV505" i="5" s="1"/>
  <c r="AV506" i="5" a="1"/>
  <c r="AV506" i="5" s="1"/>
  <c r="AV507" i="5" a="1"/>
  <c r="AV507" i="5" s="1"/>
  <c r="AV508" i="5" a="1"/>
  <c r="AV508" i="5" s="1"/>
  <c r="AV509" i="5" a="1"/>
  <c r="AV509" i="5" s="1"/>
  <c r="AV510" i="5" a="1"/>
  <c r="AV510" i="5" s="1"/>
  <c r="AV511" i="5" a="1"/>
  <c r="AV511" i="5" s="1"/>
  <c r="AV512" i="5" a="1"/>
  <c r="AV512" i="5" s="1"/>
  <c r="AV513" i="5" a="1"/>
  <c r="AV513" i="5" s="1"/>
  <c r="AV514" i="5" a="1"/>
  <c r="AV514" i="5" s="1"/>
  <c r="AV515" i="5" a="1"/>
  <c r="AV515" i="5" s="1"/>
  <c r="AV516" i="5" a="1"/>
  <c r="AV516" i="5" s="1"/>
  <c r="AV517" i="5" a="1"/>
  <c r="AV517" i="5" s="1"/>
  <c r="AV518" i="5" a="1"/>
  <c r="AV518" i="5" s="1"/>
  <c r="AV519" i="5" a="1"/>
  <c r="AV519" i="5" s="1"/>
  <c r="AV520" i="5" a="1"/>
  <c r="AV520" i="5" s="1"/>
  <c r="AV521" i="5" a="1"/>
  <c r="AV521" i="5" s="1"/>
  <c r="AV522" i="5" a="1"/>
  <c r="AV522" i="5" s="1"/>
  <c r="AV523" i="5" a="1"/>
  <c r="AV523" i="5" s="1"/>
  <c r="AV524" i="5" a="1"/>
  <c r="AV524" i="5" s="1"/>
  <c r="AV525" i="5" a="1"/>
  <c r="AV525" i="5" s="1"/>
  <c r="AV526" i="5" a="1"/>
  <c r="AV526" i="5" s="1"/>
  <c r="AV527" i="5" a="1"/>
  <c r="AV527" i="5" s="1"/>
  <c r="AV528" i="5" a="1"/>
  <c r="AV528" i="5" s="1"/>
  <c r="AV529" i="5" a="1"/>
  <c r="AV529" i="5" s="1"/>
  <c r="AV530" i="5" a="1"/>
  <c r="AV530" i="5" s="1"/>
  <c r="AV531" i="5" a="1"/>
  <c r="AV531" i="5" s="1"/>
  <c r="AV532" i="5" a="1"/>
  <c r="AV532" i="5" s="1"/>
  <c r="AV533" i="5" a="1"/>
  <c r="AV533" i="5" s="1"/>
  <c r="AV534" i="5" a="1"/>
  <c r="AV534" i="5" s="1"/>
  <c r="AV535" i="5" a="1"/>
  <c r="AV535" i="5" s="1"/>
  <c r="AV536" i="5" a="1"/>
  <c r="AV536" i="5" s="1"/>
  <c r="AV537" i="5" a="1"/>
  <c r="AV537" i="5" s="1"/>
  <c r="AV538" i="5" a="1"/>
  <c r="AV538" i="5" s="1"/>
  <c r="AV539" i="5" a="1"/>
  <c r="AV539" i="5" s="1"/>
  <c r="AV540" i="5" a="1"/>
  <c r="AV540" i="5" s="1"/>
  <c r="AV541" i="5" a="1"/>
  <c r="AV541" i="5" s="1"/>
  <c r="AV542" i="5" a="1"/>
  <c r="AV542" i="5" s="1"/>
  <c r="AV543" i="5" a="1"/>
  <c r="AV543" i="5" s="1"/>
  <c r="AV544" i="5" a="1"/>
  <c r="AV544" i="5" s="1"/>
  <c r="AV545" i="5" a="1"/>
  <c r="AV545" i="5" s="1"/>
  <c r="AV546" i="5" a="1"/>
  <c r="AV546" i="5" s="1"/>
  <c r="AV547" i="5" a="1"/>
  <c r="AV547" i="5" s="1"/>
  <c r="AV548" i="5" a="1"/>
  <c r="AV548" i="5" s="1"/>
  <c r="AV549" i="5" a="1"/>
  <c r="AV549" i="5" s="1"/>
  <c r="AV550" i="5" a="1"/>
  <c r="AV550" i="5" s="1"/>
  <c r="AV551" i="5" a="1"/>
  <c r="AV551" i="5" s="1"/>
  <c r="AV552" i="5" a="1"/>
  <c r="AV552" i="5" s="1"/>
  <c r="AV553" i="5" a="1"/>
  <c r="AV553" i="5" s="1"/>
  <c r="AV554" i="5" a="1"/>
  <c r="AV554" i="5" s="1"/>
  <c r="AV555" i="5" a="1"/>
  <c r="AV555" i="5" s="1"/>
  <c r="AV556" i="5" a="1"/>
  <c r="AV556" i="5" s="1"/>
  <c r="AV557" i="5" a="1"/>
  <c r="AV557" i="5" s="1"/>
  <c r="AV558" i="5" a="1"/>
  <c r="AV558" i="5" s="1"/>
  <c r="AV559" i="5" a="1"/>
  <c r="AV559" i="5" s="1"/>
  <c r="AV560" i="5" a="1"/>
  <c r="AV560" i="5" s="1"/>
  <c r="AV561" i="5" a="1"/>
  <c r="AV561" i="5" s="1"/>
  <c r="AV562" i="5" a="1"/>
  <c r="AV562" i="5" s="1"/>
  <c r="AV563" i="5" a="1"/>
  <c r="AV563" i="5" s="1"/>
  <c r="AV564" i="5" a="1"/>
  <c r="AV564" i="5" s="1"/>
  <c r="AV565" i="5" a="1"/>
  <c r="AV565" i="5" s="1"/>
  <c r="AV566" i="5" a="1"/>
  <c r="AV566" i="5" s="1"/>
  <c r="AV567" i="5" a="1"/>
  <c r="AV567" i="5" s="1"/>
  <c r="AV568" i="5" a="1"/>
  <c r="AV568" i="5" s="1"/>
  <c r="AV569" i="5" a="1"/>
  <c r="AV569" i="5" s="1"/>
  <c r="AV570" i="5" a="1"/>
  <c r="AV570" i="5" s="1"/>
  <c r="AV571" i="5" a="1"/>
  <c r="AV571" i="5" s="1"/>
  <c r="AV572" i="5" a="1"/>
  <c r="AV572" i="5" s="1"/>
  <c r="AV573" i="5" a="1"/>
  <c r="AV573" i="5" s="1"/>
  <c r="AV574" i="5" a="1"/>
  <c r="AV574" i="5" s="1"/>
  <c r="AV575" i="5" a="1"/>
  <c r="AV575" i="5" s="1"/>
  <c r="AV576" i="5" a="1"/>
  <c r="AV576" i="5" s="1"/>
  <c r="AV577" i="5" a="1"/>
  <c r="AV577" i="5" s="1"/>
  <c r="AV578" i="5" a="1"/>
  <c r="AV578" i="5" s="1"/>
  <c r="AV579" i="5" a="1"/>
  <c r="AV579" i="5" s="1"/>
  <c r="AV580" i="5" a="1"/>
  <c r="AV580" i="5" s="1"/>
  <c r="AV581" i="5" a="1"/>
  <c r="AV581" i="5" s="1"/>
  <c r="AV582" i="5" a="1"/>
  <c r="AV582" i="5" s="1"/>
  <c r="AV583" i="5" a="1"/>
  <c r="AV583" i="5" s="1"/>
  <c r="AV584" i="5" a="1"/>
  <c r="AV584" i="5" s="1"/>
  <c r="AV585" i="5" a="1"/>
  <c r="AV585" i="5" s="1"/>
  <c r="AV586" i="5" a="1"/>
  <c r="AV586" i="5" s="1"/>
  <c r="AV587" i="5" a="1"/>
  <c r="AV587" i="5" s="1"/>
  <c r="AV588" i="5" a="1"/>
  <c r="AV588" i="5" s="1"/>
  <c r="AV589" i="5" a="1"/>
  <c r="AV589" i="5" s="1"/>
  <c r="AV590" i="5" a="1"/>
  <c r="AV590" i="5" s="1"/>
  <c r="AV591" i="5" a="1"/>
  <c r="AV591" i="5" s="1"/>
  <c r="AV592" i="5" a="1"/>
  <c r="AV592" i="5" s="1"/>
  <c r="AV593" i="5" a="1"/>
  <c r="AV593" i="5" s="1"/>
  <c r="AV594" i="5" a="1"/>
  <c r="AV594" i="5" s="1"/>
  <c r="AV595" i="5" a="1"/>
  <c r="AV595" i="5" s="1"/>
  <c r="AV596" i="5" a="1"/>
  <c r="AV596" i="5" s="1"/>
  <c r="AV597" i="5" a="1"/>
  <c r="AV597" i="5" s="1"/>
  <c r="AV598" i="5" a="1"/>
  <c r="AV598" i="5" s="1"/>
  <c r="AV599" i="5" a="1"/>
  <c r="AV599" i="5" s="1"/>
  <c r="AV600" i="5" a="1"/>
  <c r="AV600" i="5" s="1"/>
  <c r="AV601" i="5" a="1"/>
  <c r="AV601" i="5" s="1"/>
  <c r="AV602" i="5" a="1"/>
  <c r="AV602" i="5" s="1"/>
  <c r="AV603" i="5" a="1"/>
  <c r="AV603" i="5" s="1"/>
  <c r="AV604" i="5" a="1"/>
  <c r="AV604" i="5" s="1"/>
  <c r="AV605" i="5" a="1"/>
  <c r="AV605" i="5" s="1"/>
  <c r="AV606" i="5" a="1"/>
  <c r="AV606" i="5" s="1"/>
  <c r="AV607" i="5" a="1"/>
  <c r="AV607" i="5" s="1"/>
  <c r="AV608" i="5" a="1"/>
  <c r="AV608" i="5" s="1"/>
  <c r="AV609" i="5" a="1"/>
  <c r="AV609" i="5" s="1"/>
  <c r="AV610" i="5" a="1"/>
  <c r="AV610" i="5" s="1"/>
  <c r="AV611" i="5" a="1"/>
  <c r="AV611" i="5" s="1"/>
  <c r="AV612" i="5" a="1"/>
  <c r="AV612" i="5" s="1"/>
  <c r="AV613" i="5" a="1"/>
  <c r="AV613" i="5" s="1"/>
  <c r="AV614" i="5" a="1"/>
  <c r="AV614" i="5" s="1"/>
  <c r="AV615" i="5" a="1"/>
  <c r="AV615" i="5" s="1"/>
  <c r="AV616" i="5" a="1"/>
  <c r="AV616" i="5" s="1"/>
  <c r="AV617" i="5" a="1"/>
  <c r="AV617" i="5" s="1"/>
  <c r="AV618" i="5" a="1"/>
  <c r="AV618" i="5" s="1"/>
  <c r="AV619" i="5" a="1"/>
  <c r="AV619" i="5" s="1"/>
  <c r="AV620" i="5" a="1"/>
  <c r="AV620" i="5" s="1"/>
  <c r="AV621" i="5" a="1"/>
  <c r="AV621" i="5" s="1"/>
  <c r="AV622" i="5" a="1"/>
  <c r="AV622" i="5" s="1"/>
  <c r="AV623" i="5" a="1"/>
  <c r="AV623" i="5" s="1"/>
  <c r="AV624" i="5" a="1"/>
  <c r="AV624" i="5" s="1"/>
  <c r="AV625" i="5" a="1"/>
  <c r="AV625" i="5" s="1"/>
  <c r="AV626" i="5" a="1"/>
  <c r="AV626" i="5" s="1"/>
  <c r="AV627" i="5" a="1"/>
  <c r="AV627" i="5" s="1"/>
  <c r="AV628" i="5" a="1"/>
  <c r="AV628" i="5" s="1"/>
  <c r="AV629" i="5" a="1"/>
  <c r="AV629" i="5" s="1"/>
  <c r="AV630" i="5" a="1"/>
  <c r="AV630" i="5" s="1"/>
  <c r="AV631" i="5" a="1"/>
  <c r="AV631" i="5" s="1"/>
  <c r="AV632" i="5" a="1"/>
  <c r="AV632" i="5" s="1"/>
  <c r="AV633" i="5" a="1"/>
  <c r="AV633" i="5" s="1"/>
  <c r="AV634" i="5" a="1"/>
  <c r="AV634" i="5" s="1"/>
  <c r="AV635" i="5" a="1"/>
  <c r="AV635" i="5" s="1"/>
  <c r="AV636" i="5" a="1"/>
  <c r="AV636" i="5" s="1"/>
  <c r="AV637" i="5" a="1"/>
  <c r="AV637" i="5" s="1"/>
  <c r="AV638" i="5" a="1"/>
  <c r="AV638" i="5" s="1"/>
  <c r="AV639" i="5" a="1"/>
  <c r="AV639" i="5" s="1"/>
  <c r="AV640" i="5" a="1"/>
  <c r="AV640" i="5" s="1"/>
  <c r="AV641" i="5" a="1"/>
  <c r="AV641" i="5" s="1"/>
  <c r="AV642" i="5" a="1"/>
  <c r="AV642" i="5" s="1"/>
  <c r="AV643" i="5" a="1"/>
  <c r="AV643" i="5" s="1"/>
  <c r="AV644" i="5" a="1"/>
  <c r="AV644" i="5" s="1"/>
  <c r="AV645" i="5" a="1"/>
  <c r="AV645" i="5" s="1"/>
  <c r="AV646" i="5" a="1"/>
  <c r="AV646" i="5" s="1"/>
  <c r="AV647" i="5" a="1"/>
  <c r="AV647" i="5" s="1"/>
  <c r="AV648" i="5" a="1"/>
  <c r="AV648" i="5" s="1"/>
  <c r="AV649" i="5" a="1"/>
  <c r="AV649" i="5" s="1"/>
  <c r="AV650" i="5" a="1"/>
  <c r="AV650" i="5" s="1"/>
  <c r="AV651" i="5" a="1"/>
  <c r="AV651" i="5" s="1"/>
  <c r="AV652" i="5" a="1"/>
  <c r="AV652" i="5" s="1"/>
  <c r="AV653" i="5" a="1"/>
  <c r="AV653" i="5" s="1"/>
  <c r="AV654" i="5" a="1"/>
  <c r="AV654" i="5" s="1"/>
  <c r="AV655" i="5" a="1"/>
  <c r="AV655" i="5" s="1"/>
  <c r="AV656" i="5" a="1"/>
  <c r="AV656" i="5" s="1"/>
  <c r="AV657" i="5" a="1"/>
  <c r="AV657" i="5" s="1"/>
  <c r="AV658" i="5" a="1"/>
  <c r="AV658" i="5" s="1"/>
  <c r="AV659" i="5" a="1"/>
  <c r="AV659" i="5" s="1"/>
  <c r="AV660" i="5" a="1"/>
  <c r="AV660" i="5" s="1"/>
  <c r="AV661" i="5" a="1"/>
  <c r="AV661" i="5" s="1"/>
  <c r="AV662" i="5" a="1"/>
  <c r="AV662" i="5" s="1"/>
  <c r="AV663" i="5" a="1"/>
  <c r="AV663" i="5" s="1"/>
  <c r="AV664" i="5" a="1"/>
  <c r="AV664" i="5" s="1"/>
  <c r="AV665" i="5" a="1"/>
  <c r="AV665" i="5" s="1"/>
  <c r="AV666" i="5" a="1"/>
  <c r="AV666" i="5" s="1"/>
  <c r="AV667" i="5" a="1"/>
  <c r="AV667" i="5" s="1"/>
  <c r="AV668" i="5" a="1"/>
  <c r="AV668" i="5" s="1"/>
  <c r="AV669" i="5" a="1"/>
  <c r="AV669" i="5" s="1"/>
  <c r="AV670" i="5" a="1"/>
  <c r="AV670" i="5" s="1"/>
  <c r="AV671" i="5" a="1"/>
  <c r="AV671" i="5" s="1"/>
  <c r="AV672" i="5" a="1"/>
  <c r="AV672" i="5" s="1"/>
  <c r="AV673" i="5" a="1"/>
  <c r="AV673" i="5" s="1"/>
  <c r="AV674" i="5" a="1"/>
  <c r="AV674" i="5" s="1"/>
  <c r="AV675" i="5" a="1"/>
  <c r="AV675" i="5" s="1"/>
  <c r="AV676" i="5" a="1"/>
  <c r="AV676" i="5" s="1"/>
  <c r="AV677" i="5" a="1"/>
  <c r="AV677" i="5" s="1"/>
  <c r="AV678" i="5" a="1"/>
  <c r="AV678" i="5" s="1"/>
  <c r="AV679" i="5" a="1"/>
  <c r="AV679" i="5" s="1"/>
  <c r="AV680" i="5" a="1"/>
  <c r="AV680" i="5" s="1"/>
  <c r="AV681" i="5" a="1"/>
  <c r="AV681" i="5" s="1"/>
  <c r="AV682" i="5" a="1"/>
  <c r="AV682" i="5" s="1"/>
  <c r="AV683" i="5" a="1"/>
  <c r="AV683" i="5" s="1"/>
  <c r="AV684" i="5" a="1"/>
  <c r="AV684" i="5" s="1"/>
  <c r="AV685" i="5" a="1"/>
  <c r="AV685" i="5" s="1"/>
  <c r="AV686" i="5" a="1"/>
  <c r="AV686" i="5" s="1"/>
  <c r="AV687" i="5" a="1"/>
  <c r="AV687" i="5" s="1"/>
  <c r="AV688" i="5" a="1"/>
  <c r="AV688" i="5" s="1"/>
  <c r="AV689" i="5" a="1"/>
  <c r="AV689" i="5" s="1"/>
  <c r="AV690" i="5" a="1"/>
  <c r="AV690" i="5" s="1"/>
  <c r="AV691" i="5" a="1"/>
  <c r="AV691" i="5" s="1"/>
  <c r="AV692" i="5" a="1"/>
  <c r="AV692" i="5" s="1"/>
  <c r="AV693" i="5" a="1"/>
  <c r="AV693" i="5" s="1"/>
  <c r="AV694" i="5" a="1"/>
  <c r="AV694" i="5" s="1"/>
  <c r="AV695" i="5" a="1"/>
  <c r="AV695" i="5" s="1"/>
  <c r="AV696" i="5" a="1"/>
  <c r="AV696" i="5" s="1"/>
  <c r="AV697" i="5" a="1"/>
  <c r="AV697" i="5" s="1"/>
  <c r="AV698" i="5" a="1"/>
  <c r="AV698" i="5" s="1"/>
  <c r="AV699" i="5" a="1"/>
  <c r="AV699" i="5" s="1"/>
  <c r="AV700" i="5" a="1"/>
  <c r="AV700" i="5" s="1"/>
  <c r="AV701" i="5" a="1"/>
  <c r="AV701" i="5" s="1"/>
  <c r="AV702" i="5" a="1"/>
  <c r="AV702" i="5" s="1"/>
  <c r="AV703" i="5" a="1"/>
  <c r="AV703" i="5" s="1"/>
  <c r="AV704" i="5" a="1"/>
  <c r="AV704" i="5" s="1"/>
  <c r="AV705" i="5" a="1"/>
  <c r="AV705" i="5" s="1"/>
  <c r="AV706" i="5" a="1"/>
  <c r="AV706" i="5" s="1"/>
  <c r="AV707" i="5" a="1"/>
  <c r="AV707" i="5" s="1"/>
  <c r="AV708" i="5" a="1"/>
  <c r="AV708" i="5" s="1"/>
  <c r="AV709" i="5" a="1"/>
  <c r="AV709" i="5" s="1"/>
  <c r="AV710" i="5" a="1"/>
  <c r="AV710" i="5" s="1"/>
  <c r="AV711" i="5" a="1"/>
  <c r="AV711" i="5" s="1"/>
  <c r="AV712" i="5" a="1"/>
  <c r="AV712" i="5" s="1"/>
  <c r="AV713" i="5" a="1"/>
  <c r="AV713" i="5" s="1"/>
  <c r="AV714" i="5" a="1"/>
  <c r="AV714" i="5" s="1"/>
  <c r="AV715" i="5" a="1"/>
  <c r="AV715" i="5" s="1"/>
  <c r="AV716" i="5" a="1"/>
  <c r="AV716" i="5" s="1"/>
  <c r="AV717" i="5" a="1"/>
  <c r="AV717" i="5" s="1"/>
  <c r="AV718" i="5" a="1"/>
  <c r="AV718" i="5" s="1"/>
  <c r="AV719" i="5" a="1"/>
  <c r="AV719" i="5" s="1"/>
  <c r="AV720" i="5" a="1"/>
  <c r="AV720" i="5" s="1"/>
  <c r="AV721" i="5" a="1"/>
  <c r="AV721" i="5" s="1"/>
  <c r="AV722" i="5" a="1"/>
  <c r="AV722" i="5" s="1"/>
  <c r="AV723" i="5" a="1"/>
  <c r="AV723" i="5" s="1"/>
  <c r="AV724" i="5" a="1"/>
  <c r="AV724" i="5" s="1"/>
  <c r="AV725" i="5" a="1"/>
  <c r="AV725" i="5" s="1"/>
  <c r="AV726" i="5" a="1"/>
  <c r="AV726" i="5" s="1"/>
  <c r="AV727" i="5" a="1"/>
  <c r="AV727" i="5" s="1"/>
  <c r="AV728" i="5" a="1"/>
  <c r="AV728" i="5" s="1"/>
  <c r="AV729" i="5" a="1"/>
  <c r="AV729" i="5" s="1"/>
  <c r="AV730" i="5" a="1"/>
  <c r="AV730" i="5" s="1"/>
  <c r="AV731" i="5" a="1"/>
  <c r="AV731" i="5" s="1"/>
  <c r="AV732" i="5" a="1"/>
  <c r="AV732" i="5" s="1"/>
  <c r="AV733" i="5" a="1"/>
  <c r="AV733" i="5" s="1"/>
  <c r="AV734" i="5" a="1"/>
  <c r="AV734" i="5" s="1"/>
  <c r="AV735" i="5" a="1"/>
  <c r="AV735" i="5" s="1"/>
  <c r="AV736" i="5" a="1"/>
  <c r="AV736" i="5" s="1"/>
  <c r="AV737" i="5" a="1"/>
  <c r="AV737" i="5" s="1"/>
  <c r="AV738" i="5" a="1"/>
  <c r="AV738" i="5" s="1"/>
  <c r="AV739" i="5" a="1"/>
  <c r="AV739" i="5" s="1"/>
  <c r="AV740" i="5" a="1"/>
  <c r="AV740" i="5" s="1"/>
  <c r="AV741" i="5" a="1"/>
  <c r="AV741" i="5" s="1"/>
  <c r="AV742" i="5" a="1"/>
  <c r="AV742" i="5" s="1"/>
  <c r="AV743" i="5" a="1"/>
  <c r="AV743" i="5" s="1"/>
  <c r="AV744" i="5" a="1"/>
  <c r="AV744" i="5" s="1"/>
  <c r="AV745" i="5" a="1"/>
  <c r="AV745" i="5" s="1"/>
  <c r="AV746" i="5" a="1"/>
  <c r="AV746" i="5" s="1"/>
  <c r="AV747" i="5" a="1"/>
  <c r="AV747" i="5" s="1"/>
  <c r="AV748" i="5" a="1"/>
  <c r="AV748" i="5" s="1"/>
  <c r="AV749" i="5" a="1"/>
  <c r="AV749" i="5" s="1"/>
  <c r="AV750" i="5" a="1"/>
  <c r="AV750" i="5" s="1"/>
  <c r="AV751" i="5" a="1"/>
  <c r="AV751" i="5" s="1"/>
  <c r="AV752" i="5" a="1"/>
  <c r="AV752" i="5" s="1"/>
  <c r="AV753" i="5" a="1"/>
  <c r="AV753" i="5" s="1"/>
  <c r="AV754" i="5" a="1"/>
  <c r="AV754" i="5" s="1"/>
  <c r="AV755" i="5" a="1"/>
  <c r="AV755" i="5" s="1"/>
  <c r="AV756" i="5" a="1"/>
  <c r="AV756" i="5" s="1"/>
  <c r="AV757" i="5" a="1"/>
  <c r="AV757" i="5" s="1"/>
  <c r="AV758" i="5" a="1"/>
  <c r="AV758" i="5" s="1"/>
  <c r="AV759" i="5" a="1"/>
  <c r="AV759" i="5" s="1"/>
  <c r="AV760" i="5" a="1"/>
  <c r="AV760" i="5" s="1"/>
  <c r="AV761" i="5" a="1"/>
  <c r="AV761" i="5" s="1"/>
  <c r="AV762" i="5" a="1"/>
  <c r="AV762" i="5" s="1"/>
  <c r="AV763" i="5" a="1"/>
  <c r="AV763" i="5" s="1"/>
  <c r="AV764" i="5" a="1"/>
  <c r="AV764" i="5" s="1"/>
  <c r="AV765" i="5" a="1"/>
  <c r="AV765" i="5" s="1"/>
  <c r="AV766" i="5" a="1"/>
  <c r="AV766" i="5" s="1"/>
  <c r="AV767" i="5" a="1"/>
  <c r="AV767" i="5" s="1"/>
  <c r="AV768" i="5" a="1"/>
  <c r="AV768" i="5" s="1"/>
  <c r="AV769" i="5" a="1"/>
  <c r="AV769" i="5" s="1"/>
  <c r="AV770" i="5" a="1"/>
  <c r="AV770" i="5" s="1"/>
  <c r="AV771" i="5" a="1"/>
  <c r="AV771" i="5" s="1"/>
  <c r="AV772" i="5" a="1"/>
  <c r="AV772" i="5" s="1"/>
  <c r="AV773" i="5" a="1"/>
  <c r="AV773" i="5" s="1"/>
  <c r="AV774" i="5" a="1"/>
  <c r="AV774" i="5" s="1"/>
  <c r="AV775" i="5" a="1"/>
  <c r="AV775" i="5" s="1"/>
  <c r="AV776" i="5" a="1"/>
  <c r="AV776" i="5" s="1"/>
  <c r="AV777" i="5" a="1"/>
  <c r="AV777" i="5" s="1"/>
  <c r="AV778" i="5" a="1"/>
  <c r="AV778" i="5" s="1"/>
  <c r="AV779" i="5" a="1"/>
  <c r="AV779" i="5" s="1"/>
  <c r="AV780" i="5" a="1"/>
  <c r="AV780" i="5" s="1"/>
  <c r="AV781" i="5" a="1"/>
  <c r="AV781" i="5" s="1"/>
  <c r="AV782" i="5" a="1"/>
  <c r="AV782" i="5" s="1"/>
  <c r="AV783" i="5" a="1"/>
  <c r="AV783" i="5" s="1"/>
  <c r="AV784" i="5" a="1"/>
  <c r="AV784" i="5" s="1"/>
  <c r="AV785" i="5" a="1"/>
  <c r="AV785" i="5" s="1"/>
  <c r="AV786" i="5" a="1"/>
  <c r="AV786" i="5" s="1"/>
  <c r="AV787" i="5" a="1"/>
  <c r="AV787" i="5" s="1"/>
  <c r="AV788" i="5" a="1"/>
  <c r="AV788" i="5" s="1"/>
  <c r="AV789" i="5" a="1"/>
  <c r="AV789" i="5" s="1"/>
  <c r="AV790" i="5" a="1"/>
  <c r="AV790" i="5" s="1"/>
  <c r="AV791" i="5" a="1"/>
  <c r="AV791" i="5" s="1"/>
  <c r="AV792" i="5" a="1"/>
  <c r="AV792" i="5" s="1"/>
  <c r="AV793" i="5" a="1"/>
  <c r="AV793" i="5" s="1"/>
  <c r="AV794" i="5" a="1"/>
  <c r="AV794" i="5" s="1"/>
  <c r="AV795" i="5" a="1"/>
  <c r="AV795" i="5" s="1"/>
  <c r="AV796" i="5" a="1"/>
  <c r="AV796" i="5" s="1"/>
  <c r="AV797" i="5" a="1"/>
  <c r="AV797" i="5" s="1"/>
  <c r="AV798" i="5" a="1"/>
  <c r="AV798" i="5" s="1"/>
  <c r="AV799" i="5" a="1"/>
  <c r="AV799" i="5" s="1"/>
  <c r="AV800" i="5" a="1"/>
  <c r="AV800" i="5" s="1"/>
  <c r="AV801" i="5" a="1"/>
  <c r="AV801" i="5" s="1"/>
  <c r="AV802" i="5" a="1"/>
  <c r="AV802" i="5" s="1"/>
  <c r="AV803" i="5" a="1"/>
  <c r="AV803" i="5" s="1"/>
  <c r="AV804" i="5" a="1"/>
  <c r="AV804" i="5" s="1"/>
  <c r="AV805" i="5" a="1"/>
  <c r="AV805" i="5" s="1"/>
  <c r="AV806" i="5" a="1"/>
  <c r="AV806" i="5" s="1"/>
  <c r="AV807" i="5" a="1"/>
  <c r="AV807" i="5" s="1"/>
  <c r="AV808" i="5" a="1"/>
  <c r="AV808" i="5" s="1"/>
  <c r="AV809" i="5" a="1"/>
  <c r="AV809" i="5" s="1"/>
  <c r="AV810" i="5" a="1"/>
  <c r="AV810" i="5" s="1"/>
  <c r="AV811" i="5" a="1"/>
  <c r="AV811" i="5" s="1"/>
  <c r="AV812" i="5" a="1"/>
  <c r="AV812" i="5" s="1"/>
  <c r="AV813" i="5" a="1"/>
  <c r="AV813" i="5" s="1"/>
  <c r="AV814" i="5" a="1"/>
  <c r="AV814" i="5" s="1"/>
  <c r="AV815" i="5" a="1"/>
  <c r="AV815" i="5" s="1"/>
  <c r="AV816" i="5" a="1"/>
  <c r="AV816" i="5" s="1"/>
  <c r="AV817" i="5" a="1"/>
  <c r="AV817" i="5" s="1"/>
  <c r="AV818" i="5" a="1"/>
  <c r="AV818" i="5" s="1"/>
  <c r="AV819" i="5" a="1"/>
  <c r="AV819" i="5" s="1"/>
  <c r="AV820" i="5" a="1"/>
  <c r="AV820" i="5" s="1"/>
  <c r="AV821" i="5" a="1"/>
  <c r="AV821" i="5" s="1"/>
  <c r="AV822" i="5" a="1"/>
  <c r="AV822" i="5" s="1"/>
  <c r="AV823" i="5" a="1"/>
  <c r="AV823" i="5" s="1"/>
  <c r="AV824" i="5" a="1"/>
  <c r="AV824" i="5" s="1"/>
  <c r="AV825" i="5" a="1"/>
  <c r="AV825" i="5" s="1"/>
  <c r="AV826" i="5" a="1"/>
  <c r="AV826" i="5" s="1"/>
  <c r="AV827" i="5" a="1"/>
  <c r="AV827" i="5" s="1"/>
  <c r="AV828" i="5" a="1"/>
  <c r="AV828" i="5" s="1"/>
  <c r="AV829" i="5" a="1"/>
  <c r="AV829" i="5" s="1"/>
  <c r="AV830" i="5" a="1"/>
  <c r="AV830" i="5" s="1"/>
  <c r="AV831" i="5" a="1"/>
  <c r="AV831" i="5" s="1"/>
  <c r="AV832" i="5" a="1"/>
  <c r="AV832" i="5" s="1"/>
  <c r="AV833" i="5" a="1"/>
  <c r="AV833" i="5" s="1"/>
  <c r="AV834" i="5" a="1"/>
  <c r="AV834" i="5" s="1"/>
  <c r="AV835" i="5" a="1"/>
  <c r="AV835" i="5" s="1"/>
  <c r="AV836" i="5" a="1"/>
  <c r="AV836" i="5" s="1"/>
  <c r="AV837" i="5" a="1"/>
  <c r="AV837" i="5" s="1"/>
  <c r="AV838" i="5" a="1"/>
  <c r="AV838" i="5" s="1"/>
  <c r="AV839" i="5" a="1"/>
  <c r="AV839" i="5" s="1"/>
  <c r="AV840" i="5" a="1"/>
  <c r="AV840" i="5" s="1"/>
  <c r="AV841" i="5" a="1"/>
  <c r="AV841" i="5" s="1"/>
  <c r="AV842" i="5" a="1"/>
  <c r="AV842" i="5" s="1"/>
  <c r="AV843" i="5" a="1"/>
  <c r="AV843" i="5" s="1"/>
  <c r="AV844" i="5" a="1"/>
  <c r="AV844" i="5" s="1"/>
  <c r="AV845" i="5" a="1"/>
  <c r="AV845" i="5" s="1"/>
  <c r="AV846" i="5" a="1"/>
  <c r="AV846" i="5" s="1"/>
  <c r="AV847" i="5" a="1"/>
  <c r="AV847" i="5" s="1"/>
  <c r="AV848" i="5" a="1"/>
  <c r="AV848" i="5" s="1"/>
  <c r="AV849" i="5" a="1"/>
  <c r="AV849" i="5" s="1"/>
  <c r="AV850" i="5" a="1"/>
  <c r="AV850" i="5" s="1"/>
  <c r="AV851" i="5" a="1"/>
  <c r="AV851" i="5" s="1"/>
  <c r="AV852" i="5" a="1"/>
  <c r="AV852" i="5" s="1"/>
  <c r="AV853" i="5" a="1"/>
  <c r="AV853" i="5" s="1"/>
  <c r="AV854" i="5" a="1"/>
  <c r="AV854" i="5" s="1"/>
  <c r="AV855" i="5" a="1"/>
  <c r="AV855" i="5" s="1"/>
  <c r="AV856" i="5" a="1"/>
  <c r="AV856" i="5" s="1"/>
  <c r="AV857" i="5" a="1"/>
  <c r="AV857" i="5" s="1"/>
  <c r="AV858" i="5" a="1"/>
  <c r="AV858" i="5" s="1"/>
  <c r="AV859" i="5" a="1"/>
  <c r="AV859" i="5" s="1"/>
  <c r="AV860" i="5" a="1"/>
  <c r="AV860" i="5" s="1"/>
  <c r="AV861" i="5" a="1"/>
  <c r="AV861" i="5" s="1"/>
  <c r="AV862" i="5" a="1"/>
  <c r="AV862" i="5" s="1"/>
  <c r="AV863" i="5" a="1"/>
  <c r="AV863" i="5" s="1"/>
  <c r="AV864" i="5" a="1"/>
  <c r="AV864" i="5" s="1"/>
  <c r="AV865" i="5" a="1"/>
  <c r="AV865" i="5" s="1"/>
  <c r="AV866" i="5" a="1"/>
  <c r="AV866" i="5" s="1"/>
  <c r="AV867" i="5" a="1"/>
  <c r="AV867" i="5" s="1"/>
  <c r="AV868" i="5" a="1"/>
  <c r="AV868" i="5" s="1"/>
  <c r="AV869" i="5" a="1"/>
  <c r="AV869" i="5" s="1"/>
  <c r="AV870" i="5" a="1"/>
  <c r="AV870" i="5" s="1"/>
  <c r="AV871" i="5" a="1"/>
  <c r="AV871" i="5" s="1"/>
  <c r="AV872" i="5" a="1"/>
  <c r="AV872" i="5" s="1"/>
  <c r="AV873" i="5" a="1"/>
  <c r="AV873" i="5" s="1"/>
  <c r="AV874" i="5" a="1"/>
  <c r="AV874" i="5" s="1"/>
  <c r="AV875" i="5" a="1"/>
  <c r="AV875" i="5" s="1"/>
  <c r="AV876" i="5" a="1"/>
  <c r="AV876" i="5" s="1"/>
  <c r="AV877" i="5" a="1"/>
  <c r="AV877" i="5" s="1"/>
  <c r="AV878" i="5" a="1"/>
  <c r="AV878" i="5" s="1"/>
  <c r="AV879" i="5" a="1"/>
  <c r="AV879" i="5" s="1"/>
  <c r="AV880" i="5" a="1"/>
  <c r="AV880" i="5" s="1"/>
  <c r="AV881" i="5" a="1"/>
  <c r="AV881" i="5" s="1"/>
  <c r="AV882" i="5" a="1"/>
  <c r="AV882" i="5" s="1"/>
  <c r="AV883" i="5" a="1"/>
  <c r="AV883" i="5" s="1"/>
  <c r="AV884" i="5" a="1"/>
  <c r="AV884" i="5" s="1"/>
  <c r="AV885" i="5" a="1"/>
  <c r="AV885" i="5" s="1"/>
  <c r="AV886" i="5" a="1"/>
  <c r="AV886" i="5" s="1"/>
  <c r="AV887" i="5" a="1"/>
  <c r="AV887" i="5" s="1"/>
  <c r="AV888" i="5" a="1"/>
  <c r="AV888" i="5" s="1"/>
  <c r="AV889" i="5" a="1"/>
  <c r="AV889" i="5" s="1"/>
  <c r="AV890" i="5" a="1"/>
  <c r="AV890" i="5" s="1"/>
  <c r="AV891" i="5" a="1"/>
  <c r="AV891" i="5" s="1"/>
  <c r="AV892" i="5" a="1"/>
  <c r="AV892" i="5" s="1"/>
  <c r="AV893" i="5" a="1"/>
  <c r="AV893" i="5" s="1"/>
  <c r="AV894" i="5" a="1"/>
  <c r="AV894" i="5" s="1"/>
  <c r="AV895" i="5" a="1"/>
  <c r="AV895" i="5" s="1"/>
  <c r="AV896" i="5" a="1"/>
  <c r="AV896" i="5" s="1"/>
  <c r="AV897" i="5" a="1"/>
  <c r="AV897" i="5" s="1"/>
  <c r="AV898" i="5" a="1"/>
  <c r="AV898" i="5" s="1"/>
  <c r="AV899" i="5" a="1"/>
  <c r="AV899" i="5" s="1"/>
  <c r="AV900" i="5" a="1"/>
  <c r="AV900" i="5" s="1"/>
  <c r="AV901" i="5" a="1"/>
  <c r="AV901" i="5" s="1"/>
  <c r="AV902" i="5" a="1"/>
  <c r="AV902" i="5" s="1"/>
  <c r="AV903" i="5" a="1"/>
  <c r="AV903" i="5" s="1"/>
  <c r="AV904" i="5" a="1"/>
  <c r="AV904" i="5" s="1"/>
  <c r="AV905" i="5" a="1"/>
  <c r="AV905" i="5" s="1"/>
  <c r="AV906" i="5" a="1"/>
  <c r="AV906" i="5" s="1"/>
  <c r="AV907" i="5" a="1"/>
  <c r="AV907" i="5" s="1"/>
  <c r="AV908" i="5" a="1"/>
  <c r="AV908" i="5" s="1"/>
  <c r="AV909" i="5" a="1"/>
  <c r="AV909" i="5" s="1"/>
  <c r="AV910" i="5" a="1"/>
  <c r="AV910" i="5" s="1"/>
  <c r="AV911" i="5" a="1"/>
  <c r="AV911" i="5" s="1"/>
  <c r="AV912" i="5" a="1"/>
  <c r="AV912" i="5" s="1"/>
  <c r="AV913" i="5" a="1"/>
  <c r="AV913" i="5" s="1"/>
  <c r="AV914" i="5" a="1"/>
  <c r="AV914" i="5" s="1"/>
  <c r="AV915" i="5" a="1"/>
  <c r="AV915" i="5" s="1"/>
  <c r="AV916" i="5" a="1"/>
  <c r="AV916" i="5" s="1"/>
  <c r="AV917" i="5" a="1"/>
  <c r="AV917" i="5" s="1"/>
  <c r="AV918" i="5" a="1"/>
  <c r="AV918" i="5" s="1"/>
  <c r="AV919" i="5" a="1"/>
  <c r="AV919" i="5" s="1"/>
  <c r="AV920" i="5" a="1"/>
  <c r="AV920" i="5" s="1"/>
  <c r="AV921" i="5" a="1"/>
  <c r="AV921" i="5" s="1"/>
  <c r="AV922" i="5" a="1"/>
  <c r="AV922" i="5" s="1"/>
  <c r="AV923" i="5" a="1"/>
  <c r="AV923" i="5" s="1"/>
  <c r="AV924" i="5" a="1"/>
  <c r="AV924" i="5" s="1"/>
  <c r="AV925" i="5" a="1"/>
  <c r="AV925" i="5" s="1"/>
  <c r="AV926" i="5" a="1"/>
  <c r="AV926" i="5" s="1"/>
  <c r="AV927" i="5" a="1"/>
  <c r="AV927" i="5" s="1"/>
  <c r="AV928" i="5" a="1"/>
  <c r="AV928" i="5" s="1"/>
  <c r="AV929" i="5" a="1"/>
  <c r="AV929" i="5" s="1"/>
  <c r="AV930" i="5" a="1"/>
  <c r="AV930" i="5" s="1"/>
  <c r="AV931" i="5" a="1"/>
  <c r="AV931" i="5" s="1"/>
  <c r="AV932" i="5" a="1"/>
  <c r="AV932" i="5" s="1"/>
  <c r="AV933" i="5" a="1"/>
  <c r="AV933" i="5" s="1"/>
  <c r="AV934" i="5" a="1"/>
  <c r="AV934" i="5" s="1"/>
  <c r="AV935" i="5" a="1"/>
  <c r="AV935" i="5" s="1"/>
  <c r="AV936" i="5" a="1"/>
  <c r="AV936" i="5" s="1"/>
  <c r="AV937" i="5" a="1"/>
  <c r="AV937" i="5" s="1"/>
  <c r="AV938" i="5" a="1"/>
  <c r="AV938" i="5" s="1"/>
  <c r="AV939" i="5" a="1"/>
  <c r="AV939" i="5" s="1"/>
  <c r="AV940" i="5" a="1"/>
  <c r="AV940" i="5" s="1"/>
  <c r="AV941" i="5" a="1"/>
  <c r="AV941" i="5" s="1"/>
  <c r="AV942" i="5" a="1"/>
  <c r="AV942" i="5" s="1"/>
  <c r="AV943" i="5" a="1"/>
  <c r="AV943" i="5" s="1"/>
  <c r="AV944" i="5" a="1"/>
  <c r="AV944" i="5" s="1"/>
  <c r="AV945" i="5" a="1"/>
  <c r="AV945" i="5" s="1"/>
  <c r="AV946" i="5" a="1"/>
  <c r="AV946" i="5" s="1"/>
  <c r="AV947" i="5" a="1"/>
  <c r="AV947" i="5" s="1"/>
  <c r="AV948" i="5" a="1"/>
  <c r="AV948" i="5" s="1"/>
  <c r="AV949" i="5" a="1"/>
  <c r="AV949" i="5" s="1"/>
  <c r="AV950" i="5" a="1"/>
  <c r="AV950" i="5" s="1"/>
  <c r="AV951" i="5" a="1"/>
  <c r="AV951" i="5" s="1"/>
  <c r="AV952" i="5" a="1"/>
  <c r="AV952" i="5" s="1"/>
  <c r="AV953" i="5" a="1"/>
  <c r="AV953" i="5" s="1"/>
  <c r="AV954" i="5" a="1"/>
  <c r="AV954" i="5" s="1"/>
  <c r="AV955" i="5" a="1"/>
  <c r="AV955" i="5" s="1"/>
  <c r="AV956" i="5" a="1"/>
  <c r="AV956" i="5" s="1"/>
  <c r="AV957" i="5" a="1"/>
  <c r="AV957" i="5" s="1"/>
  <c r="AV958" i="5" a="1"/>
  <c r="AV958" i="5" s="1"/>
  <c r="AV959" i="5" a="1"/>
  <c r="AV959" i="5" s="1"/>
  <c r="AV960" i="5" a="1"/>
  <c r="AV960" i="5" s="1"/>
  <c r="AV961" i="5" a="1"/>
  <c r="AV961" i="5" s="1"/>
  <c r="AV962" i="5" a="1"/>
  <c r="AV962" i="5" s="1"/>
  <c r="AV963" i="5" a="1"/>
  <c r="AV963" i="5" s="1"/>
  <c r="AV964" i="5" a="1"/>
  <c r="AV964" i="5" s="1"/>
  <c r="AV965" i="5" a="1"/>
  <c r="AV965" i="5" s="1"/>
  <c r="AV966" i="5" a="1"/>
  <c r="AV966" i="5" s="1"/>
  <c r="AV967" i="5" a="1"/>
  <c r="AV967" i="5" s="1"/>
  <c r="AV968" i="5" a="1"/>
  <c r="AV968" i="5" s="1"/>
  <c r="AV969" i="5" a="1"/>
  <c r="AV969" i="5" s="1"/>
  <c r="AV970" i="5" a="1"/>
  <c r="AV970" i="5" s="1"/>
  <c r="AV971" i="5" a="1"/>
  <c r="AV971" i="5" s="1"/>
  <c r="AV972" i="5" a="1"/>
  <c r="AV972" i="5" s="1"/>
  <c r="AV973" i="5" a="1"/>
  <c r="AV973" i="5" s="1"/>
  <c r="AV974" i="5" a="1"/>
  <c r="AV974" i="5" s="1"/>
  <c r="AV975" i="5" a="1"/>
  <c r="AV975" i="5" s="1"/>
  <c r="AV976" i="5" a="1"/>
  <c r="AV976" i="5" s="1"/>
  <c r="AV977" i="5" a="1"/>
  <c r="AV977" i="5" s="1"/>
  <c r="AV978" i="5" a="1"/>
  <c r="AV978" i="5" s="1"/>
  <c r="AV979" i="5" a="1"/>
  <c r="AV979" i="5" s="1"/>
  <c r="AV980" i="5" a="1"/>
  <c r="AV980" i="5" s="1"/>
  <c r="AV981" i="5" a="1"/>
  <c r="AV981" i="5" s="1"/>
  <c r="AV982" i="5" a="1"/>
  <c r="AV982" i="5" s="1"/>
  <c r="AV983" i="5" a="1"/>
  <c r="AV983" i="5" s="1"/>
  <c r="AV984" i="5" a="1"/>
  <c r="AV984" i="5" s="1"/>
  <c r="AV985" i="5" a="1"/>
  <c r="AV985" i="5" s="1"/>
  <c r="AV986" i="5" a="1"/>
  <c r="AV986" i="5" s="1"/>
  <c r="AV987" i="5" a="1"/>
  <c r="AV987" i="5" s="1"/>
  <c r="AV988" i="5" a="1"/>
  <c r="AV988" i="5" s="1"/>
  <c r="AV989" i="5" a="1"/>
  <c r="AV989" i="5" s="1"/>
  <c r="AV990" i="5" a="1"/>
  <c r="AV990" i="5" s="1"/>
  <c r="AV991" i="5" a="1"/>
  <c r="AV991" i="5" s="1"/>
  <c r="AV992" i="5" a="1"/>
  <c r="AV992" i="5" s="1"/>
  <c r="AV993" i="5" a="1"/>
  <c r="AV993" i="5" s="1"/>
  <c r="AV994" i="5" a="1"/>
  <c r="AV994" i="5" s="1"/>
  <c r="AV995" i="5" a="1"/>
  <c r="AV995" i="5" s="1"/>
  <c r="AV996" i="5" a="1"/>
  <c r="AV996" i="5" s="1"/>
  <c r="AV997" i="5" a="1"/>
  <c r="AV997" i="5" s="1"/>
  <c r="AV998" i="5" a="1"/>
  <c r="AV998" i="5" s="1"/>
  <c r="AV999" i="5" a="1"/>
  <c r="AV999" i="5" s="1"/>
  <c r="AV1000" i="5" a="1"/>
  <c r="AV1000" i="5" s="1"/>
  <c r="AV1001" i="5" a="1"/>
  <c r="AV1001" i="5" s="1"/>
  <c r="AV1002" i="5" a="1"/>
  <c r="AV1002" i="5" s="1"/>
  <c r="AV1003" i="5" a="1"/>
  <c r="AV1003" i="5" s="1"/>
  <c r="AV1004" i="5" a="1"/>
  <c r="AV1004" i="5" s="1"/>
  <c r="AV1005" i="5" a="1"/>
  <c r="AV1005" i="5" s="1"/>
  <c r="AV1006" i="5" a="1"/>
  <c r="AV1006" i="5" s="1"/>
  <c r="AV1007" i="5" a="1"/>
  <c r="AV1007" i="5" s="1"/>
  <c r="AV1008" i="5" a="1"/>
  <c r="AV1008" i="5" s="1"/>
  <c r="AV1009" i="5" a="1"/>
  <c r="AV1009" i="5" s="1"/>
  <c r="AV1010" i="5" a="1"/>
  <c r="AV1010" i="5" s="1"/>
  <c r="AV1011" i="5" a="1"/>
  <c r="AV1011" i="5" s="1"/>
  <c r="AV1012" i="5" a="1"/>
  <c r="AV1012" i="5" s="1"/>
  <c r="AV1013" i="5" a="1"/>
  <c r="AV1013" i="5" s="1"/>
  <c r="AV1014" i="5" a="1"/>
  <c r="AV1014" i="5" s="1"/>
  <c r="AV1015" i="5" a="1"/>
  <c r="AV1015" i="5" s="1"/>
  <c r="AV1016" i="5" a="1"/>
  <c r="AV1016" i="5" s="1"/>
  <c r="AV1017" i="5" a="1"/>
  <c r="AV1017" i="5" s="1"/>
  <c r="AV1018" i="5" a="1"/>
  <c r="AV1018" i="5" s="1"/>
  <c r="AV1019" i="5" a="1"/>
  <c r="AV1019" i="5" s="1"/>
  <c r="AV1020" i="5" a="1"/>
  <c r="AV1020" i="5" s="1"/>
  <c r="AV1021" i="5" a="1"/>
  <c r="AV1021" i="5" s="1"/>
  <c r="AV1022" i="5" a="1"/>
  <c r="AV1022" i="5" s="1"/>
  <c r="AV1023" i="5" a="1"/>
  <c r="AV1023" i="5" s="1"/>
  <c r="AV1024" i="5" a="1"/>
  <c r="AV1024" i="5" s="1"/>
  <c r="AV1025" i="5" a="1"/>
  <c r="AV1025" i="5" s="1"/>
  <c r="AV1026" i="5" a="1"/>
  <c r="AV1026" i="5" s="1"/>
  <c r="AV1027" i="5" a="1"/>
  <c r="AV1027" i="5" s="1"/>
  <c r="AV1028" i="5" a="1"/>
  <c r="AV1028" i="5" s="1"/>
  <c r="AV1029" i="5" a="1"/>
  <c r="AV1029" i="5" s="1"/>
  <c r="AV1030" i="5" a="1"/>
  <c r="AV1030" i="5" s="1"/>
  <c r="AV1031" i="5" a="1"/>
  <c r="AV1031" i="5" s="1"/>
  <c r="AV1032" i="5" a="1"/>
  <c r="AV1032" i="5" s="1"/>
  <c r="AV1033" i="5" a="1"/>
  <c r="AV1033" i="5" s="1"/>
  <c r="AV1034" i="5" a="1"/>
  <c r="AV1034" i="5" s="1"/>
  <c r="AV1035" i="5" a="1"/>
  <c r="AV1035" i="5" s="1"/>
  <c r="AV1036" i="5" a="1"/>
  <c r="AV1036" i="5" s="1"/>
  <c r="AV1037" i="5" a="1"/>
  <c r="AV1037" i="5" s="1"/>
  <c r="AV1038" i="5" a="1"/>
  <c r="AV1038" i="5" s="1"/>
  <c r="AV1039" i="5" a="1"/>
  <c r="AV1039" i="5" s="1"/>
  <c r="AV1040" i="5" a="1"/>
  <c r="AV1040" i="5" s="1"/>
  <c r="AV1041" i="5" a="1"/>
  <c r="AV1041" i="5" s="1"/>
  <c r="AV1042" i="5" a="1"/>
  <c r="AV1042" i="5" s="1"/>
  <c r="AV1043" i="5" a="1"/>
  <c r="AV1043" i="5" s="1"/>
  <c r="AV1044" i="5" a="1"/>
  <c r="AV1044" i="5" s="1"/>
  <c r="AV1045" i="5" a="1"/>
  <c r="AV1045" i="5" s="1"/>
  <c r="AV1046" i="5" a="1"/>
  <c r="AV1046" i="5" s="1"/>
  <c r="AV1047" i="5" a="1"/>
  <c r="AV1047" i="5" s="1"/>
  <c r="AV1048" i="5" a="1"/>
  <c r="AV1048" i="5" s="1"/>
  <c r="AV1049" i="5" a="1"/>
  <c r="AV1049" i="5" s="1"/>
  <c r="AV1050" i="5" a="1"/>
  <c r="AV1050" i="5" s="1"/>
  <c r="AV1051" i="5" a="1"/>
  <c r="AV1051" i="5" s="1"/>
  <c r="AV1052" i="5" a="1"/>
  <c r="AV1052" i="5" s="1"/>
  <c r="AV1053" i="5" a="1"/>
  <c r="AV1053" i="5" s="1"/>
  <c r="AV1054" i="5" a="1"/>
  <c r="AV1054" i="5" s="1"/>
  <c r="AV1055" i="5" a="1"/>
  <c r="AV1055" i="5" s="1"/>
  <c r="AV1056" i="5" a="1"/>
  <c r="AV1056" i="5" s="1"/>
  <c r="AV1057" i="5" a="1"/>
  <c r="AV1057" i="5" s="1"/>
  <c r="AV1058" i="5" a="1"/>
  <c r="AV1058" i="5" s="1"/>
  <c r="AV1059" i="5" a="1"/>
  <c r="AV1059" i="5" s="1"/>
  <c r="AV1060" i="5" a="1"/>
  <c r="AV1060" i="5" s="1"/>
  <c r="AV1061" i="5" a="1"/>
  <c r="AV1061" i="5" s="1"/>
  <c r="AV1062" i="5" a="1"/>
  <c r="AV1062" i="5" s="1"/>
  <c r="AV1063" i="5" a="1"/>
  <c r="AV1063" i="5" s="1"/>
  <c r="AV1064" i="5" a="1"/>
  <c r="AV1064" i="5" s="1"/>
  <c r="AV1065" i="5" a="1"/>
  <c r="AV1065" i="5" s="1"/>
  <c r="AV1066" i="5" a="1"/>
  <c r="AV1066" i="5" s="1"/>
  <c r="AV1067" i="5" a="1"/>
  <c r="AV1067" i="5" s="1"/>
  <c r="AV1068" i="5" a="1"/>
  <c r="AV1068" i="5" s="1"/>
  <c r="AV1069" i="5" a="1"/>
  <c r="AV1069" i="5" s="1"/>
  <c r="AV1070" i="5" a="1"/>
  <c r="AV1070" i="5" s="1"/>
  <c r="AV1071" i="5" a="1"/>
  <c r="AV1071" i="5" s="1"/>
  <c r="AV1072" i="5" a="1"/>
  <c r="AV1072" i="5" s="1"/>
  <c r="AV1073" i="5" a="1"/>
  <c r="AV1073" i="5" s="1"/>
  <c r="AV1074" i="5" a="1"/>
  <c r="AV1074" i="5" s="1"/>
  <c r="AV1075" i="5" a="1"/>
  <c r="AV1075" i="5" s="1"/>
  <c r="AV1076" i="5" a="1"/>
  <c r="AV1076" i="5" s="1"/>
  <c r="AV1077" i="5" a="1"/>
  <c r="AV1077" i="5" s="1"/>
  <c r="AV1078" i="5" a="1"/>
  <c r="AV1078" i="5" s="1"/>
  <c r="AV1079" i="5" a="1"/>
  <c r="AV1079" i="5" s="1"/>
  <c r="AV1080" i="5" a="1"/>
  <c r="AV1080" i="5" s="1"/>
  <c r="AV1081" i="5" a="1"/>
  <c r="AV1081" i="5" s="1"/>
  <c r="AV1082" i="5" a="1"/>
  <c r="AV1082" i="5" s="1"/>
  <c r="AV1083" i="5" a="1"/>
  <c r="AV1083" i="5" s="1"/>
  <c r="AV1084" i="5" a="1"/>
  <c r="AV1084" i="5" s="1"/>
  <c r="AV1085" i="5" a="1"/>
  <c r="AV1085" i="5" s="1"/>
  <c r="AV1086" i="5" a="1"/>
  <c r="AV1086" i="5" s="1"/>
  <c r="AV1087" i="5" a="1"/>
  <c r="AV1087" i="5" s="1"/>
  <c r="AV1088" i="5" a="1"/>
  <c r="AV1088" i="5" s="1"/>
  <c r="AV1089" i="5" a="1"/>
  <c r="AV1089" i="5" s="1"/>
  <c r="AV1090" i="5" a="1"/>
  <c r="AV1090" i="5" s="1"/>
  <c r="AV1091" i="5" a="1"/>
  <c r="AV1091" i="5" s="1"/>
  <c r="AV1092" i="5" a="1"/>
  <c r="AV1092" i="5" s="1"/>
  <c r="AV1093" i="5" a="1"/>
  <c r="AV1093" i="5" s="1"/>
  <c r="AV1094" i="5" a="1"/>
  <c r="AV1094" i="5" s="1"/>
  <c r="AV1095" i="5" a="1"/>
  <c r="AV1095" i="5" s="1"/>
  <c r="AV1096" i="5" a="1"/>
  <c r="AV1096" i="5" s="1"/>
  <c r="AV1097" i="5" a="1"/>
  <c r="AV1097" i="5" s="1"/>
  <c r="AV1098" i="5" a="1"/>
  <c r="AV1098" i="5" s="1"/>
  <c r="AV1099" i="5" a="1"/>
  <c r="AV1099" i="5" s="1"/>
  <c r="AV1100" i="5" a="1"/>
  <c r="AV1100" i="5" s="1"/>
  <c r="AV1101" i="5" a="1"/>
  <c r="AV1101" i="5" s="1"/>
  <c r="AV1102" i="5" a="1"/>
  <c r="AV1102" i="5" s="1"/>
  <c r="AV1103" i="5" a="1"/>
  <c r="AV1103" i="5" s="1"/>
  <c r="AV1104" i="5" a="1"/>
  <c r="AV1104" i="5" s="1"/>
  <c r="AV1105" i="5" a="1"/>
  <c r="AV1105" i="5" s="1"/>
  <c r="AV1106" i="5" a="1"/>
  <c r="AV1106" i="5" s="1"/>
  <c r="AV1107" i="5" a="1"/>
  <c r="AV1107" i="5" s="1"/>
  <c r="AV1108" i="5" a="1"/>
  <c r="AV1108" i="5" s="1"/>
  <c r="AV1109" i="5" a="1"/>
  <c r="AV1109" i="5" s="1"/>
  <c r="AV1110" i="5" a="1"/>
  <c r="AV1110" i="5" s="1"/>
  <c r="AV1111" i="5" a="1"/>
  <c r="AV1111" i="5" s="1"/>
  <c r="AV1112" i="5" a="1"/>
  <c r="AV1112" i="5" s="1"/>
  <c r="AV1113" i="5" a="1"/>
  <c r="AV1113" i="5" s="1"/>
  <c r="AV1114" i="5" a="1"/>
  <c r="AV1114" i="5" s="1"/>
  <c r="AV1115" i="5" a="1"/>
  <c r="AV1115" i="5" s="1"/>
  <c r="AV1116" i="5" a="1"/>
  <c r="AV1116" i="5" s="1"/>
  <c r="AV1117" i="5" a="1"/>
  <c r="AV1117" i="5" s="1"/>
  <c r="AV1118" i="5" a="1"/>
  <c r="AV1118" i="5" s="1"/>
  <c r="AV1119" i="5" a="1"/>
  <c r="AV1119" i="5" s="1"/>
  <c r="AV1120" i="5" a="1"/>
  <c r="AV1120" i="5" s="1"/>
  <c r="AV1121" i="5" a="1"/>
  <c r="AV1121" i="5" s="1"/>
  <c r="AV1122" i="5" a="1"/>
  <c r="AV1122" i="5" s="1"/>
  <c r="AV1123" i="5" a="1"/>
  <c r="AV1123" i="5" s="1"/>
  <c r="AV1124" i="5" a="1"/>
  <c r="AV1124" i="5" s="1"/>
  <c r="AV1125" i="5" a="1"/>
  <c r="AV1125" i="5" s="1"/>
  <c r="AV1126" i="5" a="1"/>
  <c r="AV1126" i="5" s="1"/>
  <c r="AV1127" i="5" a="1"/>
  <c r="AV1127" i="5" s="1"/>
  <c r="AV1128" i="5" a="1"/>
  <c r="AV1128" i="5" s="1"/>
  <c r="AV1129" i="5" a="1"/>
  <c r="AV1129" i="5" s="1"/>
  <c r="AV1130" i="5" a="1"/>
  <c r="AV1130" i="5" s="1"/>
  <c r="AV1131" i="5" a="1"/>
  <c r="AV1131" i="5" s="1"/>
  <c r="AV1132" i="5" a="1"/>
  <c r="AV1132" i="5" s="1"/>
  <c r="AV1133" i="5" a="1"/>
  <c r="AV1133" i="5" s="1"/>
  <c r="AV1134" i="5" a="1"/>
  <c r="AV1134" i="5" s="1"/>
  <c r="AV1135" i="5" a="1"/>
  <c r="AV1135" i="5" s="1"/>
  <c r="AV1136" i="5" a="1"/>
  <c r="AV1136" i="5" s="1"/>
  <c r="AV1137" i="5" a="1"/>
  <c r="AV1137" i="5" s="1"/>
  <c r="AV1138" i="5" a="1"/>
  <c r="AV1138" i="5" s="1"/>
  <c r="AV1139" i="5" a="1"/>
  <c r="AV1139" i="5" s="1"/>
  <c r="AV1140" i="5" a="1"/>
  <c r="AV1140" i="5" s="1"/>
  <c r="AV1141" i="5" a="1"/>
  <c r="AV1141" i="5" s="1"/>
  <c r="AV1142" i="5" a="1"/>
  <c r="AV1142" i="5" s="1"/>
  <c r="AV1143" i="5" a="1"/>
  <c r="AV1143" i="5" s="1"/>
  <c r="AV1144" i="5" a="1"/>
  <c r="AV1144" i="5" s="1"/>
  <c r="AV1145" i="5" a="1"/>
  <c r="AV1145" i="5" s="1"/>
  <c r="AV1146" i="5" a="1"/>
  <c r="AV1146" i="5" s="1"/>
  <c r="AV1147" i="5" a="1"/>
  <c r="AV1147" i="5" s="1"/>
  <c r="AV1148" i="5" a="1"/>
  <c r="AV1148" i="5" s="1"/>
  <c r="AV1149" i="5" a="1"/>
  <c r="AV1149" i="5" s="1"/>
  <c r="AV1150" i="5" a="1"/>
  <c r="AV1150" i="5" s="1"/>
  <c r="AV1151" i="5" a="1"/>
  <c r="AV1151" i="5" s="1"/>
  <c r="AV1152" i="5" a="1"/>
  <c r="AV1152" i="5" s="1"/>
  <c r="AV1153" i="5" a="1"/>
  <c r="AV1153" i="5" s="1"/>
  <c r="AV1154" i="5" a="1"/>
  <c r="AV1154" i="5" s="1"/>
  <c r="AV1155" i="5" a="1"/>
  <c r="AV1155" i="5" s="1"/>
  <c r="AV1156" i="5" a="1"/>
  <c r="AV1156" i="5" s="1"/>
  <c r="AV1157" i="5" a="1"/>
  <c r="AV1157" i="5" s="1"/>
  <c r="AV1158" i="5" a="1"/>
  <c r="AV1158" i="5" s="1"/>
  <c r="AV1159" i="5" a="1"/>
  <c r="AV1159" i="5" s="1"/>
  <c r="AV1160" i="5" a="1"/>
  <c r="AV1160" i="5" s="1"/>
  <c r="AV1161" i="5" a="1"/>
  <c r="AV1161" i="5" s="1"/>
  <c r="AV1162" i="5" a="1"/>
  <c r="AV1162" i="5" s="1"/>
  <c r="AU7" i="5" a="1"/>
  <c r="AU7" i="5" s="1"/>
  <c r="AU8" i="5" a="1"/>
  <c r="AU8" i="5" s="1"/>
  <c r="AU9" i="5" a="1"/>
  <c r="AU9" i="5" s="1"/>
  <c r="AU10" i="5" a="1"/>
  <c r="AU10" i="5" s="1"/>
  <c r="AU11" i="5" a="1"/>
  <c r="AU11" i="5" s="1"/>
  <c r="AU12" i="5" a="1"/>
  <c r="AU12" i="5" s="1"/>
  <c r="AU13" i="5" a="1"/>
  <c r="AU13" i="5" s="1"/>
  <c r="AU14" i="5" a="1"/>
  <c r="AU14" i="5" s="1"/>
  <c r="AU15" i="5" a="1"/>
  <c r="AU15" i="5" s="1"/>
  <c r="AU16" i="5" a="1"/>
  <c r="AU16" i="5" s="1"/>
  <c r="AU17" i="5" a="1"/>
  <c r="AU17" i="5" s="1"/>
  <c r="AU18" i="5" a="1"/>
  <c r="AU18" i="5" s="1"/>
  <c r="AU19" i="5" a="1"/>
  <c r="AU19" i="5" s="1"/>
  <c r="AU20" i="5" a="1"/>
  <c r="AU20" i="5" s="1"/>
  <c r="AU21" i="5" a="1"/>
  <c r="AU21" i="5" s="1"/>
  <c r="AU22" i="5" a="1"/>
  <c r="AU22" i="5" s="1"/>
  <c r="AU23" i="5" a="1"/>
  <c r="AU23" i="5" s="1"/>
  <c r="AU24" i="5" a="1"/>
  <c r="AU24" i="5" s="1"/>
  <c r="AU25" i="5" a="1"/>
  <c r="AU25" i="5" s="1"/>
  <c r="AU26" i="5" a="1"/>
  <c r="AU26" i="5" s="1"/>
  <c r="AU27" i="5" a="1"/>
  <c r="AU27" i="5" s="1"/>
  <c r="AU28" i="5" a="1"/>
  <c r="AU28" i="5" s="1"/>
  <c r="AU29" i="5" a="1"/>
  <c r="AU29" i="5" s="1"/>
  <c r="AU30" i="5" a="1"/>
  <c r="AU30" i="5" s="1"/>
  <c r="AU31" i="5" a="1"/>
  <c r="AU31" i="5" s="1"/>
  <c r="AU32" i="5" a="1"/>
  <c r="AU32" i="5" s="1"/>
  <c r="AU33" i="5" a="1"/>
  <c r="AU33" i="5" s="1"/>
  <c r="AU34" i="5" a="1"/>
  <c r="AU34" i="5" s="1"/>
  <c r="AU35" i="5" a="1"/>
  <c r="AU35" i="5" s="1"/>
  <c r="AU36" i="5" a="1"/>
  <c r="AU36" i="5" s="1"/>
  <c r="AU37" i="5" a="1"/>
  <c r="AU37" i="5" s="1"/>
  <c r="AU38" i="5" a="1"/>
  <c r="AU38" i="5" s="1"/>
  <c r="AU39" i="5" a="1"/>
  <c r="AU39" i="5" s="1"/>
  <c r="AU40" i="5" a="1"/>
  <c r="AU40" i="5" s="1"/>
  <c r="AU41" i="5" a="1"/>
  <c r="AU41" i="5" s="1"/>
  <c r="AU42" i="5" a="1"/>
  <c r="AU42" i="5" s="1"/>
  <c r="AU43" i="5" a="1"/>
  <c r="AU43" i="5" s="1"/>
  <c r="AU44" i="5" a="1"/>
  <c r="AU44" i="5" s="1"/>
  <c r="AU45" i="5" a="1"/>
  <c r="AU45" i="5" s="1"/>
  <c r="AU46" i="5" a="1"/>
  <c r="AU46" i="5" s="1"/>
  <c r="AU47" i="5" a="1"/>
  <c r="AU47" i="5" s="1"/>
  <c r="AU48" i="5" a="1"/>
  <c r="AU48" i="5" s="1"/>
  <c r="AU49" i="5" a="1"/>
  <c r="AU49" i="5" s="1"/>
  <c r="AU50" i="5" a="1"/>
  <c r="AU50" i="5" s="1"/>
  <c r="AU51" i="5" a="1"/>
  <c r="AU51" i="5" s="1"/>
  <c r="AU52" i="5" a="1"/>
  <c r="AU52" i="5" s="1"/>
  <c r="AU53" i="5" a="1"/>
  <c r="AU53" i="5" s="1"/>
  <c r="AU54" i="5" a="1"/>
  <c r="AU54" i="5" s="1"/>
  <c r="AU55" i="5" a="1"/>
  <c r="AU55" i="5" s="1"/>
  <c r="AU56" i="5" a="1"/>
  <c r="AU56" i="5" s="1"/>
  <c r="AU57" i="5" a="1"/>
  <c r="AU57" i="5" s="1"/>
  <c r="AU58" i="5" a="1"/>
  <c r="AU58" i="5" s="1"/>
  <c r="AU59" i="5" a="1"/>
  <c r="AU59" i="5" s="1"/>
  <c r="AU60" i="5" a="1"/>
  <c r="AU60" i="5" s="1"/>
  <c r="AU61" i="5" a="1"/>
  <c r="AU61" i="5" s="1"/>
  <c r="AU62" i="5" a="1"/>
  <c r="AU62" i="5" s="1"/>
  <c r="AU63" i="5" a="1"/>
  <c r="AU63" i="5" s="1"/>
  <c r="AU64" i="5" a="1"/>
  <c r="AU64" i="5" s="1"/>
  <c r="AU65" i="5" a="1"/>
  <c r="AU65" i="5" s="1"/>
  <c r="AU66" i="5" a="1"/>
  <c r="AU66" i="5" s="1"/>
  <c r="AU67" i="5" a="1"/>
  <c r="AU67" i="5" s="1"/>
  <c r="AU68" i="5" a="1"/>
  <c r="AU68" i="5" s="1"/>
  <c r="AU69" i="5" a="1"/>
  <c r="AU69" i="5" s="1"/>
  <c r="AU70" i="5" a="1"/>
  <c r="AU70" i="5" s="1"/>
  <c r="AU71" i="5" a="1"/>
  <c r="AU71" i="5" s="1"/>
  <c r="AU72" i="5" a="1"/>
  <c r="AU72" i="5" s="1"/>
  <c r="AU73" i="5" a="1"/>
  <c r="AU73" i="5" s="1"/>
  <c r="AU74" i="5" a="1"/>
  <c r="AU74" i="5" s="1"/>
  <c r="AU75" i="5" a="1"/>
  <c r="AU75" i="5" s="1"/>
  <c r="AU76" i="5" a="1"/>
  <c r="AU76" i="5" s="1"/>
  <c r="AU77" i="5" a="1"/>
  <c r="AU77" i="5" s="1"/>
  <c r="AU78" i="5" a="1"/>
  <c r="AU78" i="5" s="1"/>
  <c r="AU79" i="5" a="1"/>
  <c r="AU79" i="5" s="1"/>
  <c r="AU80" i="5" a="1"/>
  <c r="AU80" i="5" s="1"/>
  <c r="AU81" i="5" a="1"/>
  <c r="AU81" i="5" s="1"/>
  <c r="AU82" i="5" a="1"/>
  <c r="AU82" i="5" s="1"/>
  <c r="AU83" i="5" a="1"/>
  <c r="AU83" i="5" s="1"/>
  <c r="AU84" i="5" a="1"/>
  <c r="AU84" i="5" s="1"/>
  <c r="AU85" i="5" a="1"/>
  <c r="AU85" i="5" s="1"/>
  <c r="AU86" i="5" a="1"/>
  <c r="AU86" i="5" s="1"/>
  <c r="AU87" i="5" a="1"/>
  <c r="AU87" i="5" s="1"/>
  <c r="AU88" i="5" a="1"/>
  <c r="AU88" i="5" s="1"/>
  <c r="AU89" i="5" a="1"/>
  <c r="AU89" i="5" s="1"/>
  <c r="AU90" i="5" a="1"/>
  <c r="AU90" i="5" s="1"/>
  <c r="AU91" i="5" a="1"/>
  <c r="AU91" i="5" s="1"/>
  <c r="AU92" i="5" a="1"/>
  <c r="AU92" i="5" s="1"/>
  <c r="AU93" i="5" a="1"/>
  <c r="AU93" i="5" s="1"/>
  <c r="AU94" i="5" a="1"/>
  <c r="AU94" i="5" s="1"/>
  <c r="AU95" i="5" a="1"/>
  <c r="AU95" i="5" s="1"/>
  <c r="AU96" i="5" a="1"/>
  <c r="AU96" i="5" s="1"/>
  <c r="AU97" i="5" a="1"/>
  <c r="AU97" i="5" s="1"/>
  <c r="AU98" i="5" a="1"/>
  <c r="AU98" i="5" s="1"/>
  <c r="AU99" i="5" a="1"/>
  <c r="AU99" i="5" s="1"/>
  <c r="AU100" i="5" a="1"/>
  <c r="AU100" i="5" s="1"/>
  <c r="AU101" i="5" a="1"/>
  <c r="AU101" i="5" s="1"/>
  <c r="AU102" i="5" a="1"/>
  <c r="AU102" i="5" s="1"/>
  <c r="AU103" i="5" a="1"/>
  <c r="AU103" i="5" s="1"/>
  <c r="AU104" i="5" a="1"/>
  <c r="AU104" i="5" s="1"/>
  <c r="AU105" i="5" a="1"/>
  <c r="AU105" i="5" s="1"/>
  <c r="AU106" i="5" a="1"/>
  <c r="AU106" i="5" s="1"/>
  <c r="AU107" i="5" a="1"/>
  <c r="AU107" i="5" s="1"/>
  <c r="AU108" i="5" a="1"/>
  <c r="AU108" i="5" s="1"/>
  <c r="AU109" i="5" a="1"/>
  <c r="AU109" i="5" s="1"/>
  <c r="AU110" i="5" a="1"/>
  <c r="AU110" i="5" s="1"/>
  <c r="AU111" i="5" a="1"/>
  <c r="AU111" i="5" s="1"/>
  <c r="AU112" i="5" a="1"/>
  <c r="AU112" i="5" s="1"/>
  <c r="AU113" i="5" a="1"/>
  <c r="AU113" i="5" s="1"/>
  <c r="AU114" i="5" a="1"/>
  <c r="AU114" i="5" s="1"/>
  <c r="AU115" i="5" a="1"/>
  <c r="AU115" i="5" s="1"/>
  <c r="AU116" i="5" a="1"/>
  <c r="AU116" i="5" s="1"/>
  <c r="AU117" i="5" a="1"/>
  <c r="AU117" i="5" s="1"/>
  <c r="AU118" i="5" a="1"/>
  <c r="AU118" i="5" s="1"/>
  <c r="AU119" i="5" a="1"/>
  <c r="AU119" i="5" s="1"/>
  <c r="AU120" i="5" a="1"/>
  <c r="AU120" i="5" s="1"/>
  <c r="AU121" i="5" a="1"/>
  <c r="AU121" i="5" s="1"/>
  <c r="AU122" i="5" a="1"/>
  <c r="AU122" i="5" s="1"/>
  <c r="AU123" i="5" a="1"/>
  <c r="AU123" i="5" s="1"/>
  <c r="AU124" i="5" a="1"/>
  <c r="AU124" i="5" s="1"/>
  <c r="AU125" i="5" a="1"/>
  <c r="AU125" i="5" s="1"/>
  <c r="AU126" i="5" a="1"/>
  <c r="AU126" i="5" s="1"/>
  <c r="AU127" i="5" a="1"/>
  <c r="AU127" i="5" s="1"/>
  <c r="AU128" i="5" a="1"/>
  <c r="AU128" i="5" s="1"/>
  <c r="AU129" i="5" a="1"/>
  <c r="AU129" i="5" s="1"/>
  <c r="AU130" i="5" a="1"/>
  <c r="AU130" i="5" s="1"/>
  <c r="AU131" i="5" a="1"/>
  <c r="AU131" i="5" s="1"/>
  <c r="AU132" i="5" a="1"/>
  <c r="AU132" i="5" s="1"/>
  <c r="AU133" i="5" a="1"/>
  <c r="AU133" i="5" s="1"/>
  <c r="AU134" i="5" a="1"/>
  <c r="AU134" i="5" s="1"/>
  <c r="AU135" i="5" a="1"/>
  <c r="AU135" i="5" s="1"/>
  <c r="AU136" i="5" a="1"/>
  <c r="AU136" i="5" s="1"/>
  <c r="AU137" i="5" a="1"/>
  <c r="AU137" i="5" s="1"/>
  <c r="AU138" i="5" a="1"/>
  <c r="AU138" i="5" s="1"/>
  <c r="AU139" i="5" a="1"/>
  <c r="AU139" i="5" s="1"/>
  <c r="AU140" i="5" a="1"/>
  <c r="AU140" i="5" s="1"/>
  <c r="AU141" i="5" a="1"/>
  <c r="AU141" i="5" s="1"/>
  <c r="AU142" i="5" a="1"/>
  <c r="AU142" i="5" s="1"/>
  <c r="AU143" i="5" a="1"/>
  <c r="AU143" i="5" s="1"/>
  <c r="AU144" i="5" a="1"/>
  <c r="AU144" i="5" s="1"/>
  <c r="AU145" i="5" a="1"/>
  <c r="AU145" i="5" s="1"/>
  <c r="AU146" i="5" a="1"/>
  <c r="AU146" i="5" s="1"/>
  <c r="AU147" i="5" a="1"/>
  <c r="AU147" i="5" s="1"/>
  <c r="AU148" i="5" a="1"/>
  <c r="AU148" i="5" s="1"/>
  <c r="AU149" i="5" a="1"/>
  <c r="AU149" i="5" s="1"/>
  <c r="AU150" i="5" a="1"/>
  <c r="AU150" i="5" s="1"/>
  <c r="AU151" i="5" a="1"/>
  <c r="AU151" i="5" s="1"/>
  <c r="AU152" i="5" a="1"/>
  <c r="AU152" i="5" s="1"/>
  <c r="AU153" i="5" a="1"/>
  <c r="AU153" i="5" s="1"/>
  <c r="AU154" i="5" a="1"/>
  <c r="AU154" i="5" s="1"/>
  <c r="AU155" i="5" a="1"/>
  <c r="AU155" i="5" s="1"/>
  <c r="AU156" i="5" a="1"/>
  <c r="AU156" i="5" s="1"/>
  <c r="AU157" i="5" a="1"/>
  <c r="AU157" i="5" s="1"/>
  <c r="AU158" i="5" a="1"/>
  <c r="AU158" i="5" s="1"/>
  <c r="AU159" i="5" a="1"/>
  <c r="AU159" i="5" s="1"/>
  <c r="AU160" i="5" a="1"/>
  <c r="AU160" i="5" s="1"/>
  <c r="AU161" i="5" a="1"/>
  <c r="AU161" i="5" s="1"/>
  <c r="AU162" i="5" a="1"/>
  <c r="AU162" i="5" s="1"/>
  <c r="AU163" i="5" a="1"/>
  <c r="AU163" i="5" s="1"/>
  <c r="AU164" i="5" a="1"/>
  <c r="AU164" i="5" s="1"/>
  <c r="AU165" i="5" a="1"/>
  <c r="AU165" i="5" s="1"/>
  <c r="AU166" i="5" a="1"/>
  <c r="AU166" i="5" s="1"/>
  <c r="AU167" i="5" a="1"/>
  <c r="AU167" i="5" s="1"/>
  <c r="AU168" i="5" a="1"/>
  <c r="AU168" i="5" s="1"/>
  <c r="AU169" i="5" a="1"/>
  <c r="AU169" i="5" s="1"/>
  <c r="AU170" i="5" a="1"/>
  <c r="AU170" i="5" s="1"/>
  <c r="AU171" i="5" a="1"/>
  <c r="AU171" i="5" s="1"/>
  <c r="AU172" i="5" a="1"/>
  <c r="AU172" i="5" s="1"/>
  <c r="AU173" i="5" a="1"/>
  <c r="AU173" i="5" s="1"/>
  <c r="AU174" i="5" a="1"/>
  <c r="AU174" i="5" s="1"/>
  <c r="AU175" i="5" a="1"/>
  <c r="AU175" i="5" s="1"/>
  <c r="AU176" i="5" a="1"/>
  <c r="AU176" i="5" s="1"/>
  <c r="AU177" i="5" a="1"/>
  <c r="AU177" i="5" s="1"/>
  <c r="AU178" i="5" a="1"/>
  <c r="AU178" i="5" s="1"/>
  <c r="AU179" i="5" a="1"/>
  <c r="AU179" i="5" s="1"/>
  <c r="AU180" i="5" a="1"/>
  <c r="AU180" i="5" s="1"/>
  <c r="AU181" i="5" a="1"/>
  <c r="AU181" i="5" s="1"/>
  <c r="AU182" i="5" a="1"/>
  <c r="AU182" i="5" s="1"/>
  <c r="AU183" i="5" a="1"/>
  <c r="AU183" i="5" s="1"/>
  <c r="AU184" i="5" a="1"/>
  <c r="AU184" i="5" s="1"/>
  <c r="AU185" i="5" a="1"/>
  <c r="AU185" i="5" s="1"/>
  <c r="AU186" i="5" a="1"/>
  <c r="AU186" i="5" s="1"/>
  <c r="AU187" i="5" a="1"/>
  <c r="AU187" i="5" s="1"/>
  <c r="AU188" i="5" a="1"/>
  <c r="AU188" i="5" s="1"/>
  <c r="AU189" i="5" a="1"/>
  <c r="AU189" i="5" s="1"/>
  <c r="AU190" i="5" a="1"/>
  <c r="AU190" i="5" s="1"/>
  <c r="AU191" i="5" a="1"/>
  <c r="AU191" i="5" s="1"/>
  <c r="AU192" i="5" a="1"/>
  <c r="AU192" i="5" s="1"/>
  <c r="AU193" i="5" a="1"/>
  <c r="AU193" i="5" s="1"/>
  <c r="AU194" i="5" a="1"/>
  <c r="AU194" i="5" s="1"/>
  <c r="AU195" i="5" a="1"/>
  <c r="AU195" i="5" s="1"/>
  <c r="AU196" i="5" a="1"/>
  <c r="AU196" i="5" s="1"/>
  <c r="AU197" i="5" a="1"/>
  <c r="AU197" i="5" s="1"/>
  <c r="AU198" i="5" a="1"/>
  <c r="AU198" i="5" s="1"/>
  <c r="AU199" i="5" a="1"/>
  <c r="AU199" i="5" s="1"/>
  <c r="AU200" i="5" a="1"/>
  <c r="AU200" i="5" s="1"/>
  <c r="AU201" i="5" a="1"/>
  <c r="AU201" i="5" s="1"/>
  <c r="AU202" i="5" a="1"/>
  <c r="AU202" i="5" s="1"/>
  <c r="AU203" i="5" a="1"/>
  <c r="AU203" i="5" s="1"/>
  <c r="AU204" i="5" a="1"/>
  <c r="AU204" i="5" s="1"/>
  <c r="AU205" i="5" a="1"/>
  <c r="AU205" i="5" s="1"/>
  <c r="AU206" i="5" a="1"/>
  <c r="AU206" i="5" s="1"/>
  <c r="AU207" i="5" a="1"/>
  <c r="AU207" i="5" s="1"/>
  <c r="AU208" i="5" a="1"/>
  <c r="AU208" i="5" s="1"/>
  <c r="AU209" i="5" a="1"/>
  <c r="AU209" i="5" s="1"/>
  <c r="AU210" i="5" a="1"/>
  <c r="AU210" i="5" s="1"/>
  <c r="AU211" i="5" a="1"/>
  <c r="AU211" i="5" s="1"/>
  <c r="AU212" i="5" a="1"/>
  <c r="AU212" i="5" s="1"/>
  <c r="AU213" i="5" a="1"/>
  <c r="AU213" i="5" s="1"/>
  <c r="AU214" i="5" a="1"/>
  <c r="AU214" i="5" s="1"/>
  <c r="AU215" i="5" a="1"/>
  <c r="AU215" i="5" s="1"/>
  <c r="AU216" i="5" a="1"/>
  <c r="AU216" i="5" s="1"/>
  <c r="AU217" i="5" a="1"/>
  <c r="AU217" i="5" s="1"/>
  <c r="AU218" i="5" a="1"/>
  <c r="AU218" i="5" s="1"/>
  <c r="AU219" i="5" a="1"/>
  <c r="AU219" i="5" s="1"/>
  <c r="AU220" i="5" a="1"/>
  <c r="AU220" i="5" s="1"/>
  <c r="AU221" i="5" a="1"/>
  <c r="AU221" i="5" s="1"/>
  <c r="AU222" i="5" a="1"/>
  <c r="AU222" i="5" s="1"/>
  <c r="AU223" i="5" a="1"/>
  <c r="AU223" i="5" s="1"/>
  <c r="AU224" i="5" a="1"/>
  <c r="AU224" i="5" s="1"/>
  <c r="AU225" i="5" a="1"/>
  <c r="AU225" i="5" s="1"/>
  <c r="AU226" i="5" a="1"/>
  <c r="AU226" i="5" s="1"/>
  <c r="AU227" i="5" a="1"/>
  <c r="AU227" i="5" s="1"/>
  <c r="AU228" i="5" a="1"/>
  <c r="AU228" i="5" s="1"/>
  <c r="AU229" i="5" a="1"/>
  <c r="AU229" i="5" s="1"/>
  <c r="AU230" i="5" a="1"/>
  <c r="AU230" i="5" s="1"/>
  <c r="AU231" i="5" a="1"/>
  <c r="AU231" i="5" s="1"/>
  <c r="AU232" i="5" a="1"/>
  <c r="AU232" i="5" s="1"/>
  <c r="AU233" i="5" a="1"/>
  <c r="AU233" i="5" s="1"/>
  <c r="AU234" i="5" a="1"/>
  <c r="AU234" i="5" s="1"/>
  <c r="AU235" i="5" a="1"/>
  <c r="AU235" i="5" s="1"/>
  <c r="AU236" i="5" a="1"/>
  <c r="AU236" i="5" s="1"/>
  <c r="AU237" i="5" a="1"/>
  <c r="AU237" i="5" s="1"/>
  <c r="AU238" i="5" a="1"/>
  <c r="AU238" i="5" s="1"/>
  <c r="AU239" i="5" a="1"/>
  <c r="AU239" i="5" s="1"/>
  <c r="AU240" i="5" a="1"/>
  <c r="AU240" i="5" s="1"/>
  <c r="AU241" i="5" a="1"/>
  <c r="AU241" i="5" s="1"/>
  <c r="AU242" i="5" a="1"/>
  <c r="AU242" i="5" s="1"/>
  <c r="AU243" i="5" a="1"/>
  <c r="AU243" i="5" s="1"/>
  <c r="AU244" i="5" a="1"/>
  <c r="AU244" i="5" s="1"/>
  <c r="AU245" i="5" a="1"/>
  <c r="AU245" i="5" s="1"/>
  <c r="AU246" i="5" a="1"/>
  <c r="AU246" i="5" s="1"/>
  <c r="AU247" i="5" a="1"/>
  <c r="AU247" i="5" s="1"/>
  <c r="AU248" i="5" a="1"/>
  <c r="AU248" i="5" s="1"/>
  <c r="AU249" i="5" a="1"/>
  <c r="AU249" i="5" s="1"/>
  <c r="AU250" i="5" a="1"/>
  <c r="AU250" i="5" s="1"/>
  <c r="AU251" i="5" a="1"/>
  <c r="AU251" i="5" s="1"/>
  <c r="AU252" i="5" a="1"/>
  <c r="AU252" i="5" s="1"/>
  <c r="AU253" i="5" a="1"/>
  <c r="AU253" i="5" s="1"/>
  <c r="AU254" i="5" a="1"/>
  <c r="AU254" i="5" s="1"/>
  <c r="AU255" i="5" a="1"/>
  <c r="AU255" i="5" s="1"/>
  <c r="AU256" i="5" a="1"/>
  <c r="AU256" i="5" s="1"/>
  <c r="AU257" i="5" a="1"/>
  <c r="AU257" i="5" s="1"/>
  <c r="AU258" i="5" a="1"/>
  <c r="AU258" i="5" s="1"/>
  <c r="AU259" i="5" a="1"/>
  <c r="AU259" i="5" s="1"/>
  <c r="AU260" i="5" a="1"/>
  <c r="AU260" i="5" s="1"/>
  <c r="AU261" i="5" a="1"/>
  <c r="AU261" i="5" s="1"/>
  <c r="AU262" i="5" a="1"/>
  <c r="AU262" i="5" s="1"/>
  <c r="AU263" i="5" a="1"/>
  <c r="AU263" i="5" s="1"/>
  <c r="AU264" i="5" a="1"/>
  <c r="AU264" i="5" s="1"/>
  <c r="AU265" i="5" a="1"/>
  <c r="AU265" i="5" s="1"/>
  <c r="AU266" i="5" a="1"/>
  <c r="AU266" i="5" s="1"/>
  <c r="AU267" i="5" a="1"/>
  <c r="AU267" i="5" s="1"/>
  <c r="AU268" i="5" a="1"/>
  <c r="AU268" i="5" s="1"/>
  <c r="AU269" i="5" a="1"/>
  <c r="AU269" i="5" s="1"/>
  <c r="AU270" i="5" a="1"/>
  <c r="AU270" i="5" s="1"/>
  <c r="AU271" i="5" a="1"/>
  <c r="AU271" i="5" s="1"/>
  <c r="AU272" i="5" a="1"/>
  <c r="AU272" i="5" s="1"/>
  <c r="AU273" i="5" a="1"/>
  <c r="AU273" i="5" s="1"/>
  <c r="AU274" i="5" a="1"/>
  <c r="AU274" i="5" s="1"/>
  <c r="AU275" i="5" a="1"/>
  <c r="AU275" i="5" s="1"/>
  <c r="AU276" i="5" a="1"/>
  <c r="AU276" i="5" s="1"/>
  <c r="AU277" i="5" a="1"/>
  <c r="AU277" i="5" s="1"/>
  <c r="AU278" i="5" a="1"/>
  <c r="AU278" i="5" s="1"/>
  <c r="AU279" i="5" a="1"/>
  <c r="AU279" i="5" s="1"/>
  <c r="AU280" i="5" a="1"/>
  <c r="AU280" i="5" s="1"/>
  <c r="AU281" i="5" a="1"/>
  <c r="AU281" i="5" s="1"/>
  <c r="AU282" i="5" a="1"/>
  <c r="AU282" i="5" s="1"/>
  <c r="AU283" i="5" a="1"/>
  <c r="AU283" i="5" s="1"/>
  <c r="AU284" i="5" a="1"/>
  <c r="AU284" i="5" s="1"/>
  <c r="AU285" i="5" a="1"/>
  <c r="AU285" i="5" s="1"/>
  <c r="AU286" i="5" a="1"/>
  <c r="AU286" i="5" s="1"/>
  <c r="AU287" i="5" a="1"/>
  <c r="AU287" i="5" s="1"/>
  <c r="AU288" i="5" a="1"/>
  <c r="AU288" i="5" s="1"/>
  <c r="AU289" i="5" a="1"/>
  <c r="AU289" i="5" s="1"/>
  <c r="AU290" i="5" a="1"/>
  <c r="AU290" i="5" s="1"/>
  <c r="AU291" i="5" a="1"/>
  <c r="AU291" i="5" s="1"/>
  <c r="AU292" i="5" a="1"/>
  <c r="AU292" i="5" s="1"/>
  <c r="AU293" i="5" a="1"/>
  <c r="AU293" i="5" s="1"/>
  <c r="AU294" i="5" a="1"/>
  <c r="AU294" i="5" s="1"/>
  <c r="AU295" i="5" a="1"/>
  <c r="AU295" i="5" s="1"/>
  <c r="AU296" i="5" a="1"/>
  <c r="AU296" i="5" s="1"/>
  <c r="AU297" i="5" a="1"/>
  <c r="AU297" i="5" s="1"/>
  <c r="AU298" i="5" a="1"/>
  <c r="AU298" i="5" s="1"/>
  <c r="AU299" i="5" a="1"/>
  <c r="AU299" i="5" s="1"/>
  <c r="AU300" i="5" a="1"/>
  <c r="AU300" i="5" s="1"/>
  <c r="AU301" i="5" a="1"/>
  <c r="AU301" i="5" s="1"/>
  <c r="AU302" i="5" a="1"/>
  <c r="AU302" i="5" s="1"/>
  <c r="AU303" i="5" a="1"/>
  <c r="AU303" i="5" s="1"/>
  <c r="AU304" i="5" a="1"/>
  <c r="AU304" i="5" s="1"/>
  <c r="AU305" i="5" a="1"/>
  <c r="AU305" i="5" s="1"/>
  <c r="AU306" i="5" a="1"/>
  <c r="AU306" i="5" s="1"/>
  <c r="AU307" i="5" a="1"/>
  <c r="AU307" i="5" s="1"/>
  <c r="AU308" i="5" a="1"/>
  <c r="AU308" i="5" s="1"/>
  <c r="AU309" i="5" a="1"/>
  <c r="AU309" i="5" s="1"/>
  <c r="AU310" i="5" a="1"/>
  <c r="AU310" i="5" s="1"/>
  <c r="AU311" i="5" a="1"/>
  <c r="AU311" i="5" s="1"/>
  <c r="AU312" i="5" a="1"/>
  <c r="AU312" i="5" s="1"/>
  <c r="AU313" i="5" a="1"/>
  <c r="AU313" i="5" s="1"/>
  <c r="AU314" i="5" a="1"/>
  <c r="AU314" i="5" s="1"/>
  <c r="AU315" i="5" a="1"/>
  <c r="AU315" i="5" s="1"/>
  <c r="AU316" i="5" a="1"/>
  <c r="AU316" i="5" s="1"/>
  <c r="AU317" i="5" a="1"/>
  <c r="AU317" i="5" s="1"/>
  <c r="AU318" i="5" a="1"/>
  <c r="AU318" i="5" s="1"/>
  <c r="AU319" i="5" a="1"/>
  <c r="AU319" i="5" s="1"/>
  <c r="AU320" i="5" a="1"/>
  <c r="AU320" i="5" s="1"/>
  <c r="AU321" i="5" a="1"/>
  <c r="AU321" i="5" s="1"/>
  <c r="AU322" i="5" a="1"/>
  <c r="AU322" i="5" s="1"/>
  <c r="AU323" i="5" a="1"/>
  <c r="AU323" i="5" s="1"/>
  <c r="AU324" i="5" a="1"/>
  <c r="AU324" i="5" s="1"/>
  <c r="AU325" i="5" a="1"/>
  <c r="AU325" i="5" s="1"/>
  <c r="AU326" i="5" a="1"/>
  <c r="AU326" i="5" s="1"/>
  <c r="AU327" i="5" a="1"/>
  <c r="AU327" i="5" s="1"/>
  <c r="AU328" i="5" a="1"/>
  <c r="AU328" i="5" s="1"/>
  <c r="AU329" i="5" a="1"/>
  <c r="AU329" i="5" s="1"/>
  <c r="AU330" i="5" a="1"/>
  <c r="AU330" i="5" s="1"/>
  <c r="AU331" i="5" a="1"/>
  <c r="AU331" i="5" s="1"/>
  <c r="AU332" i="5" a="1"/>
  <c r="AU332" i="5" s="1"/>
  <c r="AU333" i="5" a="1"/>
  <c r="AU333" i="5" s="1"/>
  <c r="AU334" i="5" a="1"/>
  <c r="AU334" i="5" s="1"/>
  <c r="AU335" i="5" a="1"/>
  <c r="AU335" i="5" s="1"/>
  <c r="AU336" i="5" a="1"/>
  <c r="AU336" i="5" s="1"/>
  <c r="AU337" i="5" a="1"/>
  <c r="AU337" i="5" s="1"/>
  <c r="AU338" i="5" a="1"/>
  <c r="AU338" i="5" s="1"/>
  <c r="AU339" i="5" a="1"/>
  <c r="AU339" i="5" s="1"/>
  <c r="AU340" i="5" a="1"/>
  <c r="AU340" i="5" s="1"/>
  <c r="AU341" i="5" a="1"/>
  <c r="AU341" i="5" s="1"/>
  <c r="AU342" i="5" a="1"/>
  <c r="AU342" i="5" s="1"/>
  <c r="AU343" i="5" a="1"/>
  <c r="AU343" i="5" s="1"/>
  <c r="AU344" i="5" a="1"/>
  <c r="AU344" i="5" s="1"/>
  <c r="AU345" i="5" a="1"/>
  <c r="AU345" i="5" s="1"/>
  <c r="AU346" i="5" a="1"/>
  <c r="AU346" i="5" s="1"/>
  <c r="AU347" i="5" a="1"/>
  <c r="AU347" i="5" s="1"/>
  <c r="AU348" i="5" a="1"/>
  <c r="AU348" i="5" s="1"/>
  <c r="AU349" i="5" a="1"/>
  <c r="AU349" i="5" s="1"/>
  <c r="AU350" i="5" a="1"/>
  <c r="AU350" i="5" s="1"/>
  <c r="AU351" i="5" a="1"/>
  <c r="AU351" i="5" s="1"/>
  <c r="AU352" i="5" a="1"/>
  <c r="AU352" i="5" s="1"/>
  <c r="AU353" i="5" a="1"/>
  <c r="AU353" i="5" s="1"/>
  <c r="AU354" i="5" a="1"/>
  <c r="AU354" i="5" s="1"/>
  <c r="AU355" i="5" a="1"/>
  <c r="AU355" i="5" s="1"/>
  <c r="AU356" i="5" a="1"/>
  <c r="AU356" i="5" s="1"/>
  <c r="AU357" i="5" a="1"/>
  <c r="AU357" i="5" s="1"/>
  <c r="AU358" i="5" a="1"/>
  <c r="AU358" i="5" s="1"/>
  <c r="AU359" i="5" a="1"/>
  <c r="AU359" i="5" s="1"/>
  <c r="AU360" i="5" a="1"/>
  <c r="AU360" i="5" s="1"/>
  <c r="AU361" i="5" a="1"/>
  <c r="AU361" i="5" s="1"/>
  <c r="AU362" i="5" a="1"/>
  <c r="AU362" i="5" s="1"/>
  <c r="AU363" i="5" a="1"/>
  <c r="AU363" i="5" s="1"/>
  <c r="AU364" i="5" a="1"/>
  <c r="AU364" i="5" s="1"/>
  <c r="AU365" i="5" a="1"/>
  <c r="AU365" i="5" s="1"/>
  <c r="AU366" i="5" a="1"/>
  <c r="AU366" i="5" s="1"/>
  <c r="AU367" i="5" a="1"/>
  <c r="AU367" i="5" s="1"/>
  <c r="AU368" i="5" a="1"/>
  <c r="AU368" i="5" s="1"/>
  <c r="AU369" i="5" a="1"/>
  <c r="AU369" i="5" s="1"/>
  <c r="AU370" i="5" a="1"/>
  <c r="AU370" i="5" s="1"/>
  <c r="AU371" i="5" a="1"/>
  <c r="AU371" i="5" s="1"/>
  <c r="AU372" i="5" a="1"/>
  <c r="AU372" i="5" s="1"/>
  <c r="AU373" i="5" a="1"/>
  <c r="AU373" i="5" s="1"/>
  <c r="AU374" i="5" a="1"/>
  <c r="AU374" i="5" s="1"/>
  <c r="AU375" i="5" a="1"/>
  <c r="AU375" i="5" s="1"/>
  <c r="AU376" i="5" a="1"/>
  <c r="AU376" i="5" s="1"/>
  <c r="AU377" i="5" a="1"/>
  <c r="AU377" i="5" s="1"/>
  <c r="AU378" i="5" a="1"/>
  <c r="AU378" i="5" s="1"/>
  <c r="AU379" i="5" a="1"/>
  <c r="AU379" i="5" s="1"/>
  <c r="AU380" i="5" a="1"/>
  <c r="AU380" i="5" s="1"/>
  <c r="AU381" i="5" a="1"/>
  <c r="AU381" i="5" s="1"/>
  <c r="AU382" i="5" a="1"/>
  <c r="AU382" i="5" s="1"/>
  <c r="AU383" i="5" a="1"/>
  <c r="AU383" i="5" s="1"/>
  <c r="AU384" i="5" a="1"/>
  <c r="AU384" i="5" s="1"/>
  <c r="AU385" i="5" a="1"/>
  <c r="AU385" i="5" s="1"/>
  <c r="AU386" i="5" a="1"/>
  <c r="AU386" i="5" s="1"/>
  <c r="AU387" i="5" a="1"/>
  <c r="AU387" i="5" s="1"/>
  <c r="AU388" i="5" a="1"/>
  <c r="AU388" i="5" s="1"/>
  <c r="AU389" i="5" a="1"/>
  <c r="AU389" i="5" s="1"/>
  <c r="AU390" i="5" a="1"/>
  <c r="AU390" i="5" s="1"/>
  <c r="AU391" i="5" a="1"/>
  <c r="AU391" i="5" s="1"/>
  <c r="AU392" i="5" a="1"/>
  <c r="AU392" i="5" s="1"/>
  <c r="AU393" i="5" a="1"/>
  <c r="AU393" i="5" s="1"/>
  <c r="AU394" i="5" a="1"/>
  <c r="AU394" i="5" s="1"/>
  <c r="AU395" i="5" a="1"/>
  <c r="AU395" i="5" s="1"/>
  <c r="AU396" i="5" a="1"/>
  <c r="AU396" i="5" s="1"/>
  <c r="AU397" i="5" a="1"/>
  <c r="AU397" i="5" s="1"/>
  <c r="AU398" i="5" a="1"/>
  <c r="AU398" i="5" s="1"/>
  <c r="AU399" i="5" a="1"/>
  <c r="AU399" i="5" s="1"/>
  <c r="AU400" i="5" a="1"/>
  <c r="AU400" i="5" s="1"/>
  <c r="AU401" i="5" a="1"/>
  <c r="AU401" i="5" s="1"/>
  <c r="AU402" i="5" a="1"/>
  <c r="AU402" i="5" s="1"/>
  <c r="AU403" i="5" a="1"/>
  <c r="AU403" i="5" s="1"/>
  <c r="AU404" i="5" a="1"/>
  <c r="AU404" i="5" s="1"/>
  <c r="AU405" i="5" a="1"/>
  <c r="AU405" i="5" s="1"/>
  <c r="AU406" i="5" a="1"/>
  <c r="AU406" i="5" s="1"/>
  <c r="AU407" i="5" a="1"/>
  <c r="AU407" i="5" s="1"/>
  <c r="AU408" i="5" a="1"/>
  <c r="AU408" i="5" s="1"/>
  <c r="AU409" i="5" a="1"/>
  <c r="AU409" i="5" s="1"/>
  <c r="AU410" i="5" a="1"/>
  <c r="AU410" i="5" s="1"/>
  <c r="AU411" i="5" a="1"/>
  <c r="AU411" i="5" s="1"/>
  <c r="AU412" i="5" a="1"/>
  <c r="AU412" i="5" s="1"/>
  <c r="AU413" i="5" a="1"/>
  <c r="AU413" i="5" s="1"/>
  <c r="AU414" i="5" a="1"/>
  <c r="AU414" i="5" s="1"/>
  <c r="AU415" i="5" a="1"/>
  <c r="AU415" i="5" s="1"/>
  <c r="AU416" i="5" a="1"/>
  <c r="AU416" i="5" s="1"/>
  <c r="AU417" i="5" a="1"/>
  <c r="AU417" i="5" s="1"/>
  <c r="AU418" i="5" a="1"/>
  <c r="AU418" i="5" s="1"/>
  <c r="AU419" i="5" a="1"/>
  <c r="AU419" i="5" s="1"/>
  <c r="AU420" i="5" a="1"/>
  <c r="AU420" i="5" s="1"/>
  <c r="AU421" i="5" a="1"/>
  <c r="AU421" i="5" s="1"/>
  <c r="AU422" i="5" a="1"/>
  <c r="AU422" i="5" s="1"/>
  <c r="AU423" i="5" a="1"/>
  <c r="AU423" i="5" s="1"/>
  <c r="AU424" i="5" a="1"/>
  <c r="AU424" i="5" s="1"/>
  <c r="AU425" i="5" a="1"/>
  <c r="AU425" i="5" s="1"/>
  <c r="AU426" i="5" a="1"/>
  <c r="AU426" i="5" s="1"/>
  <c r="AU427" i="5" a="1"/>
  <c r="AU427" i="5" s="1"/>
  <c r="AU428" i="5" a="1"/>
  <c r="AU428" i="5" s="1"/>
  <c r="AU429" i="5" a="1"/>
  <c r="AU429" i="5" s="1"/>
  <c r="AU430" i="5" a="1"/>
  <c r="AU430" i="5" s="1"/>
  <c r="AU431" i="5" a="1"/>
  <c r="AU431" i="5" s="1"/>
  <c r="AU432" i="5" a="1"/>
  <c r="AU432" i="5" s="1"/>
  <c r="AU433" i="5" a="1"/>
  <c r="AU433" i="5" s="1"/>
  <c r="AU434" i="5" a="1"/>
  <c r="AU434" i="5" s="1"/>
  <c r="AU435" i="5" a="1"/>
  <c r="AU435" i="5" s="1"/>
  <c r="AU436" i="5" a="1"/>
  <c r="AU436" i="5" s="1"/>
  <c r="AU437" i="5" a="1"/>
  <c r="AU437" i="5" s="1"/>
  <c r="AU438" i="5" a="1"/>
  <c r="AU438" i="5" s="1"/>
  <c r="AU439" i="5" a="1"/>
  <c r="AU439" i="5" s="1"/>
  <c r="AU440" i="5" a="1"/>
  <c r="AU440" i="5" s="1"/>
  <c r="AU441" i="5" a="1"/>
  <c r="AU441" i="5" s="1"/>
  <c r="AU442" i="5" a="1"/>
  <c r="AU442" i="5" s="1"/>
  <c r="AU443" i="5" a="1"/>
  <c r="AU443" i="5" s="1"/>
  <c r="AU444" i="5" a="1"/>
  <c r="AU444" i="5" s="1"/>
  <c r="AU445" i="5" a="1"/>
  <c r="AU445" i="5" s="1"/>
  <c r="AU446" i="5" a="1"/>
  <c r="AU446" i="5" s="1"/>
  <c r="AU447" i="5" a="1"/>
  <c r="AU447" i="5" s="1"/>
  <c r="AU448" i="5" a="1"/>
  <c r="AU448" i="5" s="1"/>
  <c r="AU449" i="5" a="1"/>
  <c r="AU449" i="5" s="1"/>
  <c r="AU450" i="5" a="1"/>
  <c r="AU450" i="5" s="1"/>
  <c r="AU451" i="5" a="1"/>
  <c r="AU451" i="5" s="1"/>
  <c r="AU452" i="5" a="1"/>
  <c r="AU452" i="5" s="1"/>
  <c r="AU453" i="5" a="1"/>
  <c r="AU453" i="5" s="1"/>
  <c r="AU454" i="5" a="1"/>
  <c r="AU454" i="5" s="1"/>
  <c r="AU455" i="5" a="1"/>
  <c r="AU455" i="5" s="1"/>
  <c r="AU456" i="5" a="1"/>
  <c r="AU456" i="5" s="1"/>
  <c r="AU457" i="5" a="1"/>
  <c r="AU457" i="5" s="1"/>
  <c r="AU458" i="5" a="1"/>
  <c r="AU458" i="5" s="1"/>
  <c r="AU459" i="5" a="1"/>
  <c r="AU459" i="5" s="1"/>
  <c r="AU460" i="5" a="1"/>
  <c r="AU460" i="5" s="1"/>
  <c r="AU461" i="5" a="1"/>
  <c r="AU461" i="5" s="1"/>
  <c r="AU462" i="5" a="1"/>
  <c r="AU462" i="5" s="1"/>
  <c r="AU463" i="5" a="1"/>
  <c r="AU463" i="5" s="1"/>
  <c r="AU464" i="5" a="1"/>
  <c r="AU464" i="5" s="1"/>
  <c r="AU465" i="5" a="1"/>
  <c r="AU465" i="5" s="1"/>
  <c r="AU466" i="5" a="1"/>
  <c r="AU466" i="5" s="1"/>
  <c r="AU467" i="5" a="1"/>
  <c r="AU467" i="5" s="1"/>
  <c r="AU468" i="5" a="1"/>
  <c r="AU468" i="5" s="1"/>
  <c r="AU469" i="5" a="1"/>
  <c r="AU469" i="5" s="1"/>
  <c r="AU470" i="5" a="1"/>
  <c r="AU470" i="5" s="1"/>
  <c r="AU471" i="5" a="1"/>
  <c r="AU471" i="5" s="1"/>
  <c r="AU472" i="5" a="1"/>
  <c r="AU472" i="5" s="1"/>
  <c r="AU473" i="5" a="1"/>
  <c r="AU473" i="5" s="1"/>
  <c r="AU474" i="5" a="1"/>
  <c r="AU474" i="5" s="1"/>
  <c r="AU475" i="5" a="1"/>
  <c r="AU475" i="5" s="1"/>
  <c r="AU476" i="5" a="1"/>
  <c r="AU476" i="5" s="1"/>
  <c r="AU477" i="5" a="1"/>
  <c r="AU477" i="5" s="1"/>
  <c r="AU478" i="5" a="1"/>
  <c r="AU478" i="5" s="1"/>
  <c r="AU479" i="5" a="1"/>
  <c r="AU479" i="5" s="1"/>
  <c r="AU480" i="5" a="1"/>
  <c r="AU480" i="5" s="1"/>
  <c r="AU481" i="5" a="1"/>
  <c r="AU481" i="5" s="1"/>
  <c r="AU482" i="5" a="1"/>
  <c r="AU482" i="5" s="1"/>
  <c r="AU483" i="5" a="1"/>
  <c r="AU483" i="5" s="1"/>
  <c r="AU484" i="5" a="1"/>
  <c r="AU484" i="5" s="1"/>
  <c r="AU485" i="5" a="1"/>
  <c r="AU485" i="5" s="1"/>
  <c r="AU486" i="5" a="1"/>
  <c r="AU486" i="5" s="1"/>
  <c r="AU487" i="5" a="1"/>
  <c r="AU487" i="5" s="1"/>
  <c r="AU488" i="5" a="1"/>
  <c r="AU488" i="5" s="1"/>
  <c r="AU489" i="5" a="1"/>
  <c r="AU489" i="5" s="1"/>
  <c r="AU490" i="5" a="1"/>
  <c r="AU490" i="5" s="1"/>
  <c r="AU491" i="5" a="1"/>
  <c r="AU491" i="5" s="1"/>
  <c r="AU492" i="5" a="1"/>
  <c r="AU492" i="5" s="1"/>
  <c r="AU493" i="5" a="1"/>
  <c r="AU493" i="5" s="1"/>
  <c r="AU494" i="5" a="1"/>
  <c r="AU494" i="5" s="1"/>
  <c r="AU495" i="5" a="1"/>
  <c r="AU495" i="5" s="1"/>
  <c r="AU496" i="5" a="1"/>
  <c r="AU496" i="5" s="1"/>
  <c r="AU497" i="5" a="1"/>
  <c r="AU497" i="5" s="1"/>
  <c r="AU498" i="5" a="1"/>
  <c r="AU498" i="5" s="1"/>
  <c r="AU499" i="5" a="1"/>
  <c r="AU499" i="5" s="1"/>
  <c r="AU500" i="5" a="1"/>
  <c r="AU500" i="5" s="1"/>
  <c r="AU501" i="5" a="1"/>
  <c r="AU501" i="5" s="1"/>
  <c r="AU502" i="5" a="1"/>
  <c r="AU502" i="5" s="1"/>
  <c r="AU503" i="5" a="1"/>
  <c r="AU503" i="5" s="1"/>
  <c r="AU504" i="5" a="1"/>
  <c r="AU504" i="5" s="1"/>
  <c r="AU505" i="5" a="1"/>
  <c r="AU505" i="5" s="1"/>
  <c r="AU506" i="5" a="1"/>
  <c r="AU506" i="5" s="1"/>
  <c r="AU507" i="5" a="1"/>
  <c r="AU507" i="5" s="1"/>
  <c r="AU508" i="5" a="1"/>
  <c r="AU508" i="5" s="1"/>
  <c r="AU509" i="5" a="1"/>
  <c r="AU509" i="5" s="1"/>
  <c r="AU510" i="5" a="1"/>
  <c r="AU510" i="5" s="1"/>
  <c r="AU511" i="5" a="1"/>
  <c r="AU511" i="5" s="1"/>
  <c r="AU512" i="5" a="1"/>
  <c r="AU512" i="5" s="1"/>
  <c r="AU513" i="5" a="1"/>
  <c r="AU513" i="5" s="1"/>
  <c r="AU514" i="5" a="1"/>
  <c r="AU514" i="5" s="1"/>
  <c r="AU515" i="5" a="1"/>
  <c r="AU515" i="5" s="1"/>
  <c r="AU516" i="5" a="1"/>
  <c r="AU516" i="5" s="1"/>
  <c r="AU517" i="5" a="1"/>
  <c r="AU517" i="5" s="1"/>
  <c r="AU518" i="5" a="1"/>
  <c r="AU518" i="5" s="1"/>
  <c r="AU519" i="5" a="1"/>
  <c r="AU519" i="5" s="1"/>
  <c r="AU520" i="5" a="1"/>
  <c r="AU520" i="5" s="1"/>
  <c r="AU521" i="5" a="1"/>
  <c r="AU521" i="5" s="1"/>
  <c r="AU522" i="5" a="1"/>
  <c r="AU522" i="5" s="1"/>
  <c r="AU523" i="5" a="1"/>
  <c r="AU523" i="5" s="1"/>
  <c r="AU524" i="5" a="1"/>
  <c r="AU524" i="5" s="1"/>
  <c r="AU525" i="5" a="1"/>
  <c r="AU525" i="5" s="1"/>
  <c r="AU526" i="5" a="1"/>
  <c r="AU526" i="5" s="1"/>
  <c r="AU527" i="5" a="1"/>
  <c r="AU527" i="5" s="1"/>
  <c r="AU528" i="5" a="1"/>
  <c r="AU528" i="5" s="1"/>
  <c r="AU529" i="5" a="1"/>
  <c r="AU529" i="5" s="1"/>
  <c r="AU530" i="5" a="1"/>
  <c r="AU530" i="5" s="1"/>
  <c r="AU531" i="5" a="1"/>
  <c r="AU531" i="5" s="1"/>
  <c r="AU532" i="5" a="1"/>
  <c r="AU532" i="5" s="1"/>
  <c r="AU533" i="5" a="1"/>
  <c r="AU533" i="5" s="1"/>
  <c r="AU534" i="5" a="1"/>
  <c r="AU534" i="5" s="1"/>
  <c r="AU535" i="5" a="1"/>
  <c r="AU535" i="5" s="1"/>
  <c r="AU536" i="5" a="1"/>
  <c r="AU536" i="5" s="1"/>
  <c r="AU537" i="5" a="1"/>
  <c r="AU537" i="5" s="1"/>
  <c r="AU538" i="5" a="1"/>
  <c r="AU538" i="5" s="1"/>
  <c r="AU539" i="5" a="1"/>
  <c r="AU539" i="5" s="1"/>
  <c r="AU540" i="5" a="1"/>
  <c r="AU540" i="5" s="1"/>
  <c r="AU541" i="5" a="1"/>
  <c r="AU541" i="5" s="1"/>
  <c r="AU542" i="5" a="1"/>
  <c r="AU542" i="5" s="1"/>
  <c r="AU543" i="5" a="1"/>
  <c r="AU543" i="5" s="1"/>
  <c r="AU544" i="5" a="1"/>
  <c r="AU544" i="5" s="1"/>
  <c r="AU545" i="5" a="1"/>
  <c r="AU545" i="5" s="1"/>
  <c r="AU546" i="5" a="1"/>
  <c r="AU546" i="5" s="1"/>
  <c r="AU547" i="5" a="1"/>
  <c r="AU547" i="5" s="1"/>
  <c r="AU548" i="5" a="1"/>
  <c r="AU548" i="5" s="1"/>
  <c r="AU549" i="5" a="1"/>
  <c r="AU549" i="5" s="1"/>
  <c r="AU550" i="5" a="1"/>
  <c r="AU550" i="5" s="1"/>
  <c r="AU551" i="5" a="1"/>
  <c r="AU551" i="5" s="1"/>
  <c r="AU552" i="5" a="1"/>
  <c r="AU552" i="5" s="1"/>
  <c r="AU553" i="5" a="1"/>
  <c r="AU553" i="5" s="1"/>
  <c r="AU554" i="5" a="1"/>
  <c r="AU554" i="5" s="1"/>
  <c r="AU555" i="5" a="1"/>
  <c r="AU555" i="5" s="1"/>
  <c r="AU556" i="5" a="1"/>
  <c r="AU556" i="5" s="1"/>
  <c r="AU557" i="5" a="1"/>
  <c r="AU557" i="5" s="1"/>
  <c r="AU558" i="5" a="1"/>
  <c r="AU558" i="5" s="1"/>
  <c r="AU559" i="5" a="1"/>
  <c r="AU559" i="5" s="1"/>
  <c r="AU560" i="5" a="1"/>
  <c r="AU560" i="5" s="1"/>
  <c r="AU561" i="5" a="1"/>
  <c r="AU561" i="5" s="1"/>
  <c r="AU562" i="5" a="1"/>
  <c r="AU562" i="5" s="1"/>
  <c r="AU563" i="5" a="1"/>
  <c r="AU563" i="5" s="1"/>
  <c r="AU564" i="5" a="1"/>
  <c r="AU564" i="5" s="1"/>
  <c r="AU565" i="5" a="1"/>
  <c r="AU565" i="5" s="1"/>
  <c r="AU566" i="5" a="1"/>
  <c r="AU566" i="5" s="1"/>
  <c r="AU567" i="5" a="1"/>
  <c r="AU567" i="5" s="1"/>
  <c r="AU568" i="5" a="1"/>
  <c r="AU568" i="5" s="1"/>
  <c r="AU569" i="5" a="1"/>
  <c r="AU569" i="5" s="1"/>
  <c r="AU570" i="5" a="1"/>
  <c r="AU570" i="5" s="1"/>
  <c r="AU571" i="5" a="1"/>
  <c r="AU571" i="5" s="1"/>
  <c r="AU572" i="5" a="1"/>
  <c r="AU572" i="5" s="1"/>
  <c r="AU573" i="5" a="1"/>
  <c r="AU573" i="5" s="1"/>
  <c r="AU574" i="5" a="1"/>
  <c r="AU574" i="5" s="1"/>
  <c r="AU575" i="5" a="1"/>
  <c r="AU575" i="5" s="1"/>
  <c r="AU576" i="5" a="1"/>
  <c r="AU576" i="5" s="1"/>
  <c r="AU577" i="5" a="1"/>
  <c r="AU577" i="5" s="1"/>
  <c r="AU578" i="5" a="1"/>
  <c r="AU578" i="5" s="1"/>
  <c r="AU579" i="5" a="1"/>
  <c r="AU579" i="5" s="1"/>
  <c r="AU580" i="5" a="1"/>
  <c r="AU580" i="5" s="1"/>
  <c r="AU581" i="5" a="1"/>
  <c r="AU581" i="5" s="1"/>
  <c r="AU582" i="5" a="1"/>
  <c r="AU582" i="5" s="1"/>
  <c r="AU583" i="5" a="1"/>
  <c r="AU583" i="5" s="1"/>
  <c r="AU584" i="5" a="1"/>
  <c r="AU584" i="5" s="1"/>
  <c r="AU585" i="5" a="1"/>
  <c r="AU585" i="5" s="1"/>
  <c r="AU586" i="5" a="1"/>
  <c r="AU586" i="5" s="1"/>
  <c r="AU587" i="5" a="1"/>
  <c r="AU587" i="5" s="1"/>
  <c r="AU588" i="5" a="1"/>
  <c r="AU588" i="5" s="1"/>
  <c r="AU589" i="5" a="1"/>
  <c r="AU589" i="5" s="1"/>
  <c r="AU590" i="5" a="1"/>
  <c r="AU590" i="5" s="1"/>
  <c r="AU591" i="5" a="1"/>
  <c r="AU591" i="5" s="1"/>
  <c r="AU592" i="5" a="1"/>
  <c r="AU592" i="5" s="1"/>
  <c r="AU593" i="5" a="1"/>
  <c r="AU593" i="5" s="1"/>
  <c r="AU594" i="5" a="1"/>
  <c r="AU594" i="5" s="1"/>
  <c r="AU595" i="5" a="1"/>
  <c r="AU595" i="5" s="1"/>
  <c r="AU596" i="5" a="1"/>
  <c r="AU596" i="5" s="1"/>
  <c r="AU597" i="5" a="1"/>
  <c r="AU597" i="5" s="1"/>
  <c r="AU598" i="5" a="1"/>
  <c r="AU598" i="5" s="1"/>
  <c r="AU599" i="5" a="1"/>
  <c r="AU599" i="5" s="1"/>
  <c r="AU600" i="5" a="1"/>
  <c r="AU600" i="5" s="1"/>
  <c r="AU601" i="5" a="1"/>
  <c r="AU601" i="5" s="1"/>
  <c r="AU602" i="5" a="1"/>
  <c r="AU602" i="5" s="1"/>
  <c r="AU603" i="5" a="1"/>
  <c r="AU603" i="5" s="1"/>
  <c r="AU604" i="5" a="1"/>
  <c r="AU604" i="5" s="1"/>
  <c r="AU605" i="5" a="1"/>
  <c r="AU605" i="5" s="1"/>
  <c r="AU606" i="5" a="1"/>
  <c r="AU606" i="5" s="1"/>
  <c r="AU607" i="5" a="1"/>
  <c r="AU607" i="5" s="1"/>
  <c r="AU608" i="5" a="1"/>
  <c r="AU608" i="5" s="1"/>
  <c r="AU609" i="5" a="1"/>
  <c r="AU609" i="5" s="1"/>
  <c r="AU610" i="5" a="1"/>
  <c r="AU610" i="5" s="1"/>
  <c r="AU611" i="5" a="1"/>
  <c r="AU611" i="5" s="1"/>
  <c r="AU612" i="5" a="1"/>
  <c r="AU612" i="5" s="1"/>
  <c r="AU613" i="5" a="1"/>
  <c r="AU613" i="5" s="1"/>
  <c r="AU614" i="5" a="1"/>
  <c r="AU614" i="5" s="1"/>
  <c r="AU615" i="5" a="1"/>
  <c r="AU615" i="5" s="1"/>
  <c r="AU616" i="5" a="1"/>
  <c r="AU616" i="5" s="1"/>
  <c r="AU617" i="5" a="1"/>
  <c r="AU617" i="5" s="1"/>
  <c r="AU618" i="5" a="1"/>
  <c r="AU618" i="5" s="1"/>
  <c r="AU619" i="5" a="1"/>
  <c r="AU619" i="5" s="1"/>
  <c r="AU620" i="5" a="1"/>
  <c r="AU620" i="5" s="1"/>
  <c r="AU621" i="5" a="1"/>
  <c r="AU621" i="5" s="1"/>
  <c r="AU622" i="5" a="1"/>
  <c r="AU622" i="5" s="1"/>
  <c r="AU623" i="5" a="1"/>
  <c r="AU623" i="5" s="1"/>
  <c r="AU624" i="5" a="1"/>
  <c r="AU624" i="5" s="1"/>
  <c r="AU625" i="5" a="1"/>
  <c r="AU625" i="5" s="1"/>
  <c r="AU626" i="5" a="1"/>
  <c r="AU626" i="5" s="1"/>
  <c r="AU627" i="5" a="1"/>
  <c r="AU627" i="5" s="1"/>
  <c r="AU628" i="5" a="1"/>
  <c r="AU628" i="5" s="1"/>
  <c r="AU629" i="5" a="1"/>
  <c r="AU629" i="5" s="1"/>
  <c r="AU630" i="5" a="1"/>
  <c r="AU630" i="5" s="1"/>
  <c r="AU631" i="5" a="1"/>
  <c r="AU631" i="5" s="1"/>
  <c r="AU632" i="5" a="1"/>
  <c r="AU632" i="5" s="1"/>
  <c r="AU633" i="5" a="1"/>
  <c r="AU633" i="5" s="1"/>
  <c r="AU634" i="5" a="1"/>
  <c r="AU634" i="5" s="1"/>
  <c r="AU635" i="5" a="1"/>
  <c r="AU635" i="5" s="1"/>
  <c r="AU636" i="5" a="1"/>
  <c r="AU636" i="5" s="1"/>
  <c r="AU637" i="5" a="1"/>
  <c r="AU637" i="5" s="1"/>
  <c r="AU638" i="5" a="1"/>
  <c r="AU638" i="5" s="1"/>
  <c r="AU639" i="5" a="1"/>
  <c r="AU639" i="5" s="1"/>
  <c r="AU640" i="5" a="1"/>
  <c r="AU640" i="5" s="1"/>
  <c r="AU641" i="5" a="1"/>
  <c r="AU641" i="5" s="1"/>
  <c r="AU642" i="5" a="1"/>
  <c r="AU642" i="5" s="1"/>
  <c r="AU643" i="5" a="1"/>
  <c r="AU643" i="5" s="1"/>
  <c r="AU644" i="5" a="1"/>
  <c r="AU644" i="5" s="1"/>
  <c r="AU645" i="5" a="1"/>
  <c r="AU645" i="5" s="1"/>
  <c r="AU646" i="5" a="1"/>
  <c r="AU646" i="5" s="1"/>
  <c r="AU647" i="5" a="1"/>
  <c r="AU647" i="5" s="1"/>
  <c r="AU648" i="5" a="1"/>
  <c r="AU648" i="5" s="1"/>
  <c r="AU649" i="5" a="1"/>
  <c r="AU649" i="5" s="1"/>
  <c r="AU650" i="5" a="1"/>
  <c r="AU650" i="5" s="1"/>
  <c r="AU651" i="5" a="1"/>
  <c r="AU651" i="5" s="1"/>
  <c r="AU652" i="5" a="1"/>
  <c r="AU652" i="5" s="1"/>
  <c r="AU653" i="5" a="1"/>
  <c r="AU653" i="5" s="1"/>
  <c r="AU654" i="5" a="1"/>
  <c r="AU654" i="5" s="1"/>
  <c r="AU655" i="5" a="1"/>
  <c r="AU655" i="5" s="1"/>
  <c r="AU656" i="5" a="1"/>
  <c r="AU656" i="5" s="1"/>
  <c r="AU657" i="5" a="1"/>
  <c r="AU657" i="5" s="1"/>
  <c r="AU658" i="5" a="1"/>
  <c r="AU658" i="5" s="1"/>
  <c r="AU659" i="5" a="1"/>
  <c r="AU659" i="5" s="1"/>
  <c r="AU660" i="5" a="1"/>
  <c r="AU660" i="5" s="1"/>
  <c r="AU661" i="5" a="1"/>
  <c r="AU661" i="5" s="1"/>
  <c r="AU662" i="5" a="1"/>
  <c r="AU662" i="5" s="1"/>
  <c r="AU663" i="5" a="1"/>
  <c r="AU663" i="5" s="1"/>
  <c r="AU664" i="5" a="1"/>
  <c r="AU664" i="5" s="1"/>
  <c r="AU665" i="5" a="1"/>
  <c r="AU665" i="5" s="1"/>
  <c r="AU666" i="5" a="1"/>
  <c r="AU666" i="5" s="1"/>
  <c r="AU667" i="5" a="1"/>
  <c r="AU667" i="5" s="1"/>
  <c r="AU668" i="5" a="1"/>
  <c r="AU668" i="5" s="1"/>
  <c r="AU669" i="5" a="1"/>
  <c r="AU669" i="5" s="1"/>
  <c r="AU670" i="5" a="1"/>
  <c r="AU670" i="5" s="1"/>
  <c r="AU671" i="5" a="1"/>
  <c r="AU671" i="5" s="1"/>
  <c r="AU672" i="5" a="1"/>
  <c r="AU672" i="5" s="1"/>
  <c r="AU673" i="5" a="1"/>
  <c r="AU673" i="5" s="1"/>
  <c r="AU674" i="5" a="1"/>
  <c r="AU674" i="5" s="1"/>
  <c r="AU675" i="5" a="1"/>
  <c r="AU675" i="5" s="1"/>
  <c r="AU676" i="5" a="1"/>
  <c r="AU676" i="5" s="1"/>
  <c r="AU677" i="5" a="1"/>
  <c r="AU677" i="5" s="1"/>
  <c r="AU678" i="5" a="1"/>
  <c r="AU678" i="5" s="1"/>
  <c r="AU679" i="5" a="1"/>
  <c r="AU679" i="5" s="1"/>
  <c r="AU680" i="5" a="1"/>
  <c r="AU680" i="5" s="1"/>
  <c r="AU681" i="5" a="1"/>
  <c r="AU681" i="5" s="1"/>
  <c r="AU682" i="5" a="1"/>
  <c r="AU682" i="5" s="1"/>
  <c r="AU683" i="5" a="1"/>
  <c r="AU683" i="5" s="1"/>
  <c r="AU684" i="5" a="1"/>
  <c r="AU684" i="5" s="1"/>
  <c r="AU685" i="5" a="1"/>
  <c r="AU685" i="5" s="1"/>
  <c r="AU686" i="5" a="1"/>
  <c r="AU686" i="5" s="1"/>
  <c r="AU687" i="5" a="1"/>
  <c r="AU687" i="5" s="1"/>
  <c r="AU688" i="5" a="1"/>
  <c r="AU688" i="5" s="1"/>
  <c r="AU689" i="5" a="1"/>
  <c r="AU689" i="5" s="1"/>
  <c r="AU690" i="5" a="1"/>
  <c r="AU690" i="5" s="1"/>
  <c r="AU691" i="5" a="1"/>
  <c r="AU691" i="5" s="1"/>
  <c r="AU692" i="5" a="1"/>
  <c r="AU692" i="5" s="1"/>
  <c r="AU693" i="5" a="1"/>
  <c r="AU693" i="5" s="1"/>
  <c r="AU694" i="5" a="1"/>
  <c r="AU694" i="5" s="1"/>
  <c r="AU695" i="5" a="1"/>
  <c r="AU695" i="5" s="1"/>
  <c r="AU696" i="5" a="1"/>
  <c r="AU696" i="5" s="1"/>
  <c r="AU697" i="5" a="1"/>
  <c r="AU697" i="5" s="1"/>
  <c r="AU698" i="5" a="1"/>
  <c r="AU698" i="5" s="1"/>
  <c r="AU699" i="5" a="1"/>
  <c r="AU699" i="5" s="1"/>
  <c r="AU700" i="5" a="1"/>
  <c r="AU700" i="5" s="1"/>
  <c r="AU701" i="5" a="1"/>
  <c r="AU701" i="5" s="1"/>
  <c r="AU702" i="5" a="1"/>
  <c r="AU702" i="5" s="1"/>
  <c r="AU703" i="5" a="1"/>
  <c r="AU703" i="5" s="1"/>
  <c r="AU704" i="5" a="1"/>
  <c r="AU704" i="5" s="1"/>
  <c r="AU705" i="5" a="1"/>
  <c r="AU705" i="5" s="1"/>
  <c r="AU706" i="5" a="1"/>
  <c r="AU706" i="5" s="1"/>
  <c r="AU707" i="5" a="1"/>
  <c r="AU707" i="5" s="1"/>
  <c r="AU708" i="5" a="1"/>
  <c r="AU708" i="5" s="1"/>
  <c r="AU709" i="5" a="1"/>
  <c r="AU709" i="5" s="1"/>
  <c r="AU710" i="5" a="1"/>
  <c r="AU710" i="5" s="1"/>
  <c r="AU711" i="5" a="1"/>
  <c r="AU711" i="5" s="1"/>
  <c r="AU712" i="5" a="1"/>
  <c r="AU712" i="5" s="1"/>
  <c r="AU713" i="5" a="1"/>
  <c r="AU713" i="5" s="1"/>
  <c r="AU714" i="5" a="1"/>
  <c r="AU714" i="5" s="1"/>
  <c r="AU715" i="5" a="1"/>
  <c r="AU715" i="5" s="1"/>
  <c r="AU716" i="5" a="1"/>
  <c r="AU716" i="5" s="1"/>
  <c r="AU717" i="5" a="1"/>
  <c r="AU717" i="5" s="1"/>
  <c r="AU718" i="5" a="1"/>
  <c r="AU718" i="5" s="1"/>
  <c r="AU719" i="5" a="1"/>
  <c r="AU719" i="5" s="1"/>
  <c r="AU720" i="5" a="1"/>
  <c r="AU720" i="5" s="1"/>
  <c r="AU721" i="5" a="1"/>
  <c r="AU721" i="5" s="1"/>
  <c r="AU722" i="5" a="1"/>
  <c r="AU722" i="5" s="1"/>
  <c r="AU723" i="5" a="1"/>
  <c r="AU723" i="5" s="1"/>
  <c r="AU724" i="5" a="1"/>
  <c r="AU724" i="5" s="1"/>
  <c r="AU725" i="5" a="1"/>
  <c r="AU725" i="5" s="1"/>
  <c r="AU726" i="5" a="1"/>
  <c r="AU726" i="5" s="1"/>
  <c r="AU727" i="5" a="1"/>
  <c r="AU727" i="5" s="1"/>
  <c r="AU728" i="5" a="1"/>
  <c r="AU728" i="5" s="1"/>
  <c r="AU729" i="5" a="1"/>
  <c r="AU729" i="5" s="1"/>
  <c r="AU730" i="5" a="1"/>
  <c r="AU730" i="5" s="1"/>
  <c r="AU731" i="5" a="1"/>
  <c r="AU731" i="5" s="1"/>
  <c r="AU732" i="5" a="1"/>
  <c r="AU732" i="5" s="1"/>
  <c r="AU733" i="5" a="1"/>
  <c r="AU733" i="5" s="1"/>
  <c r="AU734" i="5" a="1"/>
  <c r="AU734" i="5" s="1"/>
  <c r="AU735" i="5" a="1"/>
  <c r="AU735" i="5" s="1"/>
  <c r="AU736" i="5" a="1"/>
  <c r="AU736" i="5" s="1"/>
  <c r="AU737" i="5" a="1"/>
  <c r="AU737" i="5" s="1"/>
  <c r="AU738" i="5" a="1"/>
  <c r="AU738" i="5" s="1"/>
  <c r="AU739" i="5" a="1"/>
  <c r="AU739" i="5" s="1"/>
  <c r="AU740" i="5" a="1"/>
  <c r="AU740" i="5" s="1"/>
  <c r="AU741" i="5" a="1"/>
  <c r="AU741" i="5" s="1"/>
  <c r="AU742" i="5" a="1"/>
  <c r="AU742" i="5" s="1"/>
  <c r="AU743" i="5" a="1"/>
  <c r="AU743" i="5" s="1"/>
  <c r="AU744" i="5" a="1"/>
  <c r="AU744" i="5" s="1"/>
  <c r="AU745" i="5" a="1"/>
  <c r="AU745" i="5" s="1"/>
  <c r="AU746" i="5" a="1"/>
  <c r="AU746" i="5" s="1"/>
  <c r="AU747" i="5" a="1"/>
  <c r="AU747" i="5" s="1"/>
  <c r="AU748" i="5" a="1"/>
  <c r="AU748" i="5" s="1"/>
  <c r="AU749" i="5" a="1"/>
  <c r="AU749" i="5" s="1"/>
  <c r="AU750" i="5" a="1"/>
  <c r="AU750" i="5" s="1"/>
  <c r="AU751" i="5" a="1"/>
  <c r="AU751" i="5" s="1"/>
  <c r="AU752" i="5" a="1"/>
  <c r="AU752" i="5" s="1"/>
  <c r="AU753" i="5" a="1"/>
  <c r="AU753" i="5" s="1"/>
  <c r="AU754" i="5" a="1"/>
  <c r="AU754" i="5" s="1"/>
  <c r="AU755" i="5" a="1"/>
  <c r="AU755" i="5" s="1"/>
  <c r="AU756" i="5" a="1"/>
  <c r="AU756" i="5" s="1"/>
  <c r="AU757" i="5" a="1"/>
  <c r="AU757" i="5" s="1"/>
  <c r="AU758" i="5" a="1"/>
  <c r="AU758" i="5" s="1"/>
  <c r="AU759" i="5" a="1"/>
  <c r="AU759" i="5" s="1"/>
  <c r="AU760" i="5" a="1"/>
  <c r="AU760" i="5" s="1"/>
  <c r="AU761" i="5" a="1"/>
  <c r="AU761" i="5" s="1"/>
  <c r="AU762" i="5" a="1"/>
  <c r="AU762" i="5" s="1"/>
  <c r="AU763" i="5" a="1"/>
  <c r="AU763" i="5" s="1"/>
  <c r="AU764" i="5" a="1"/>
  <c r="AU764" i="5" s="1"/>
  <c r="AU765" i="5" a="1"/>
  <c r="AU765" i="5" s="1"/>
  <c r="AU766" i="5" a="1"/>
  <c r="AU766" i="5" s="1"/>
  <c r="AU767" i="5" a="1"/>
  <c r="AU767" i="5" s="1"/>
  <c r="AU768" i="5" a="1"/>
  <c r="AU768" i="5" s="1"/>
  <c r="AU769" i="5" a="1"/>
  <c r="AU769" i="5" s="1"/>
  <c r="AU770" i="5" a="1"/>
  <c r="AU770" i="5" s="1"/>
  <c r="AU771" i="5" a="1"/>
  <c r="AU771" i="5" s="1"/>
  <c r="AU772" i="5" a="1"/>
  <c r="AU772" i="5" s="1"/>
  <c r="AU773" i="5" a="1"/>
  <c r="AU773" i="5" s="1"/>
  <c r="AU774" i="5" a="1"/>
  <c r="AU774" i="5" s="1"/>
  <c r="AU775" i="5" a="1"/>
  <c r="AU775" i="5" s="1"/>
  <c r="AU776" i="5" a="1"/>
  <c r="AU776" i="5" s="1"/>
  <c r="AU777" i="5" a="1"/>
  <c r="AU777" i="5" s="1"/>
  <c r="AU778" i="5" a="1"/>
  <c r="AU778" i="5" s="1"/>
  <c r="AU779" i="5" a="1"/>
  <c r="AU779" i="5" s="1"/>
  <c r="AU780" i="5" a="1"/>
  <c r="AU780" i="5" s="1"/>
  <c r="AU781" i="5" a="1"/>
  <c r="AU781" i="5" s="1"/>
  <c r="AU782" i="5" a="1"/>
  <c r="AU782" i="5" s="1"/>
  <c r="AU783" i="5" a="1"/>
  <c r="AU783" i="5" s="1"/>
  <c r="AU784" i="5" a="1"/>
  <c r="AU784" i="5" s="1"/>
  <c r="AU785" i="5" a="1"/>
  <c r="AU785" i="5" s="1"/>
  <c r="AU786" i="5" a="1"/>
  <c r="AU786" i="5" s="1"/>
  <c r="AU787" i="5" a="1"/>
  <c r="AU787" i="5" s="1"/>
  <c r="AU788" i="5" a="1"/>
  <c r="AU788" i="5" s="1"/>
  <c r="AU789" i="5" a="1"/>
  <c r="AU789" i="5" s="1"/>
  <c r="AU790" i="5" a="1"/>
  <c r="AU790" i="5" s="1"/>
  <c r="AU791" i="5" a="1"/>
  <c r="AU791" i="5" s="1"/>
  <c r="AU792" i="5" a="1"/>
  <c r="AU792" i="5" s="1"/>
  <c r="AU793" i="5" a="1"/>
  <c r="AU793" i="5" s="1"/>
  <c r="AU794" i="5" a="1"/>
  <c r="AU794" i="5" s="1"/>
  <c r="AU795" i="5" a="1"/>
  <c r="AU795" i="5" s="1"/>
  <c r="AU796" i="5" a="1"/>
  <c r="AU796" i="5" s="1"/>
  <c r="AU797" i="5" a="1"/>
  <c r="AU797" i="5" s="1"/>
  <c r="AU798" i="5" a="1"/>
  <c r="AU798" i="5" s="1"/>
  <c r="AU799" i="5" a="1"/>
  <c r="AU799" i="5" s="1"/>
  <c r="AU800" i="5" a="1"/>
  <c r="AU800" i="5" s="1"/>
  <c r="AU801" i="5" a="1"/>
  <c r="AU801" i="5" s="1"/>
  <c r="AU802" i="5" a="1"/>
  <c r="AU802" i="5" s="1"/>
  <c r="AU803" i="5" a="1"/>
  <c r="AU803" i="5" s="1"/>
  <c r="AU804" i="5" a="1"/>
  <c r="AU804" i="5" s="1"/>
  <c r="AU805" i="5" a="1"/>
  <c r="AU805" i="5" s="1"/>
  <c r="AU806" i="5" a="1"/>
  <c r="AU806" i="5" s="1"/>
  <c r="AU807" i="5" a="1"/>
  <c r="AU807" i="5" s="1"/>
  <c r="AU808" i="5" a="1"/>
  <c r="AU808" i="5" s="1"/>
  <c r="AU809" i="5" a="1"/>
  <c r="AU809" i="5" s="1"/>
  <c r="AU810" i="5" a="1"/>
  <c r="AU810" i="5" s="1"/>
  <c r="AU811" i="5" a="1"/>
  <c r="AU811" i="5" s="1"/>
  <c r="AU812" i="5" a="1"/>
  <c r="AU812" i="5" s="1"/>
  <c r="AU813" i="5" a="1"/>
  <c r="AU813" i="5" s="1"/>
  <c r="AU814" i="5" a="1"/>
  <c r="AU814" i="5" s="1"/>
  <c r="AU815" i="5" a="1"/>
  <c r="AU815" i="5" s="1"/>
  <c r="AU816" i="5" a="1"/>
  <c r="AU816" i="5" s="1"/>
  <c r="AU817" i="5" a="1"/>
  <c r="AU817" i="5" s="1"/>
  <c r="AU818" i="5" a="1"/>
  <c r="AU818" i="5" s="1"/>
  <c r="AU819" i="5" a="1"/>
  <c r="AU819" i="5" s="1"/>
  <c r="AU820" i="5" a="1"/>
  <c r="AU820" i="5" s="1"/>
  <c r="AU821" i="5" a="1"/>
  <c r="AU821" i="5" s="1"/>
  <c r="AU822" i="5" a="1"/>
  <c r="AU822" i="5" s="1"/>
  <c r="AU823" i="5" a="1"/>
  <c r="AU823" i="5" s="1"/>
  <c r="AU824" i="5" a="1"/>
  <c r="AU824" i="5" s="1"/>
  <c r="AU825" i="5" a="1"/>
  <c r="AU825" i="5" s="1"/>
  <c r="AU826" i="5" a="1"/>
  <c r="AU826" i="5" s="1"/>
  <c r="AU827" i="5" a="1"/>
  <c r="AU827" i="5" s="1"/>
  <c r="AU828" i="5" a="1"/>
  <c r="AU828" i="5" s="1"/>
  <c r="AU829" i="5" a="1"/>
  <c r="AU829" i="5" s="1"/>
  <c r="AU830" i="5" a="1"/>
  <c r="AU830" i="5" s="1"/>
  <c r="AU831" i="5" a="1"/>
  <c r="AU831" i="5" s="1"/>
  <c r="AU832" i="5" a="1"/>
  <c r="AU832" i="5" s="1"/>
  <c r="AU833" i="5" a="1"/>
  <c r="AU833" i="5" s="1"/>
  <c r="AU834" i="5" a="1"/>
  <c r="AU834" i="5" s="1"/>
  <c r="AU835" i="5" a="1"/>
  <c r="AU835" i="5" s="1"/>
  <c r="AU836" i="5" a="1"/>
  <c r="AU836" i="5" s="1"/>
  <c r="AU837" i="5" a="1"/>
  <c r="AU837" i="5" s="1"/>
  <c r="AU838" i="5" a="1"/>
  <c r="AU838" i="5" s="1"/>
  <c r="AU839" i="5" a="1"/>
  <c r="AU839" i="5" s="1"/>
  <c r="AU840" i="5" a="1"/>
  <c r="AU840" i="5" s="1"/>
  <c r="AU841" i="5" a="1"/>
  <c r="AU841" i="5" s="1"/>
  <c r="AU842" i="5" a="1"/>
  <c r="AU842" i="5" s="1"/>
  <c r="AU843" i="5" a="1"/>
  <c r="AU843" i="5" s="1"/>
  <c r="AU844" i="5" a="1"/>
  <c r="AU844" i="5" s="1"/>
  <c r="AU845" i="5" a="1"/>
  <c r="AU845" i="5" s="1"/>
  <c r="AU846" i="5" a="1"/>
  <c r="AU846" i="5" s="1"/>
  <c r="AU847" i="5" a="1"/>
  <c r="AU847" i="5" s="1"/>
  <c r="AU848" i="5" a="1"/>
  <c r="AU848" i="5" s="1"/>
  <c r="AU849" i="5" a="1"/>
  <c r="AU849" i="5" s="1"/>
  <c r="AU850" i="5" a="1"/>
  <c r="AU850" i="5" s="1"/>
  <c r="AU851" i="5" a="1"/>
  <c r="AU851" i="5" s="1"/>
  <c r="AU852" i="5" a="1"/>
  <c r="AU852" i="5" s="1"/>
  <c r="AU853" i="5" a="1"/>
  <c r="AU853" i="5" s="1"/>
  <c r="AU854" i="5" a="1"/>
  <c r="AU854" i="5" s="1"/>
  <c r="AU855" i="5" a="1"/>
  <c r="AU855" i="5" s="1"/>
  <c r="AU856" i="5" a="1"/>
  <c r="AU856" i="5" s="1"/>
  <c r="AU857" i="5" a="1"/>
  <c r="AU857" i="5" s="1"/>
  <c r="AU858" i="5" a="1"/>
  <c r="AU858" i="5" s="1"/>
  <c r="AU859" i="5" a="1"/>
  <c r="AU859" i="5" s="1"/>
  <c r="AU860" i="5" a="1"/>
  <c r="AU860" i="5" s="1"/>
  <c r="AU861" i="5" a="1"/>
  <c r="AU861" i="5" s="1"/>
  <c r="AU862" i="5" a="1"/>
  <c r="AU862" i="5" s="1"/>
  <c r="AU863" i="5" a="1"/>
  <c r="AU863" i="5" s="1"/>
  <c r="AU864" i="5" a="1"/>
  <c r="AU864" i="5" s="1"/>
  <c r="AU865" i="5" a="1"/>
  <c r="AU865" i="5" s="1"/>
  <c r="AU866" i="5" a="1"/>
  <c r="AU866" i="5" s="1"/>
  <c r="AU867" i="5" a="1"/>
  <c r="AU867" i="5" s="1"/>
  <c r="AU868" i="5" a="1"/>
  <c r="AU868" i="5" s="1"/>
  <c r="AU869" i="5" a="1"/>
  <c r="AU869" i="5" s="1"/>
  <c r="AU870" i="5" a="1"/>
  <c r="AU870" i="5" s="1"/>
  <c r="AU871" i="5" a="1"/>
  <c r="AU871" i="5" s="1"/>
  <c r="AU872" i="5" a="1"/>
  <c r="AU872" i="5" s="1"/>
  <c r="AU873" i="5" a="1"/>
  <c r="AU873" i="5" s="1"/>
  <c r="AU874" i="5" a="1"/>
  <c r="AU874" i="5" s="1"/>
  <c r="AU875" i="5" a="1"/>
  <c r="AU875" i="5" s="1"/>
  <c r="AU876" i="5" a="1"/>
  <c r="AU876" i="5" s="1"/>
  <c r="AU877" i="5" a="1"/>
  <c r="AU877" i="5" s="1"/>
  <c r="AU878" i="5" a="1"/>
  <c r="AU878" i="5" s="1"/>
  <c r="AU879" i="5" a="1"/>
  <c r="AU879" i="5" s="1"/>
  <c r="AU880" i="5" a="1"/>
  <c r="AU880" i="5" s="1"/>
  <c r="AU881" i="5" a="1"/>
  <c r="AU881" i="5" s="1"/>
  <c r="AU882" i="5" a="1"/>
  <c r="AU882" i="5" s="1"/>
  <c r="AU883" i="5" a="1"/>
  <c r="AU883" i="5" s="1"/>
  <c r="AU884" i="5" a="1"/>
  <c r="AU884" i="5" s="1"/>
  <c r="AU885" i="5" a="1"/>
  <c r="AU885" i="5" s="1"/>
  <c r="AU886" i="5" a="1"/>
  <c r="AU886" i="5" s="1"/>
  <c r="AU887" i="5" a="1"/>
  <c r="AU887" i="5" s="1"/>
  <c r="AU888" i="5" a="1"/>
  <c r="AU888" i="5" s="1"/>
  <c r="AU889" i="5" a="1"/>
  <c r="AU889" i="5" s="1"/>
  <c r="AU890" i="5" a="1"/>
  <c r="AU890" i="5" s="1"/>
  <c r="AU891" i="5" a="1"/>
  <c r="AU891" i="5" s="1"/>
  <c r="AU892" i="5" a="1"/>
  <c r="AU892" i="5" s="1"/>
  <c r="AU893" i="5" a="1"/>
  <c r="AU893" i="5" s="1"/>
  <c r="AU894" i="5" a="1"/>
  <c r="AU894" i="5" s="1"/>
  <c r="AU895" i="5" a="1"/>
  <c r="AU895" i="5" s="1"/>
  <c r="AU896" i="5" a="1"/>
  <c r="AU896" i="5" s="1"/>
  <c r="AU897" i="5" a="1"/>
  <c r="AU897" i="5" s="1"/>
  <c r="AU898" i="5" a="1"/>
  <c r="AU898" i="5" s="1"/>
  <c r="AU899" i="5" a="1"/>
  <c r="AU899" i="5" s="1"/>
  <c r="AU900" i="5" a="1"/>
  <c r="AU900" i="5" s="1"/>
  <c r="AU901" i="5" a="1"/>
  <c r="AU901" i="5" s="1"/>
  <c r="AU902" i="5" a="1"/>
  <c r="AU902" i="5" s="1"/>
  <c r="AU903" i="5" a="1"/>
  <c r="AU903" i="5" s="1"/>
  <c r="AU904" i="5" a="1"/>
  <c r="AU904" i="5" s="1"/>
  <c r="AU905" i="5" a="1"/>
  <c r="AU905" i="5" s="1"/>
  <c r="AU906" i="5" a="1"/>
  <c r="AU906" i="5" s="1"/>
  <c r="AU907" i="5" a="1"/>
  <c r="AU907" i="5" s="1"/>
  <c r="AU908" i="5" a="1"/>
  <c r="AU908" i="5" s="1"/>
  <c r="AU909" i="5" a="1"/>
  <c r="AU909" i="5" s="1"/>
  <c r="AU910" i="5" a="1"/>
  <c r="AU910" i="5" s="1"/>
  <c r="AU911" i="5" a="1"/>
  <c r="AU911" i="5" s="1"/>
  <c r="AU912" i="5" a="1"/>
  <c r="AU912" i="5" s="1"/>
  <c r="AU913" i="5" a="1"/>
  <c r="AU913" i="5" s="1"/>
  <c r="AU914" i="5" a="1"/>
  <c r="AU914" i="5" s="1"/>
  <c r="AU915" i="5" a="1"/>
  <c r="AU915" i="5" s="1"/>
  <c r="AU916" i="5" a="1"/>
  <c r="AU916" i="5" s="1"/>
  <c r="AU917" i="5" a="1"/>
  <c r="AU917" i="5" s="1"/>
  <c r="AU918" i="5" a="1"/>
  <c r="AU918" i="5" s="1"/>
  <c r="AU919" i="5" a="1"/>
  <c r="AU919" i="5" s="1"/>
  <c r="AU920" i="5" a="1"/>
  <c r="AU920" i="5" s="1"/>
  <c r="AU921" i="5" a="1"/>
  <c r="AU921" i="5" s="1"/>
  <c r="AU922" i="5" a="1"/>
  <c r="AU922" i="5" s="1"/>
  <c r="AU923" i="5" a="1"/>
  <c r="AU923" i="5" s="1"/>
  <c r="AU924" i="5" a="1"/>
  <c r="AU924" i="5" s="1"/>
  <c r="AU925" i="5" a="1"/>
  <c r="AU925" i="5" s="1"/>
  <c r="AU926" i="5" a="1"/>
  <c r="AU926" i="5" s="1"/>
  <c r="AU927" i="5" a="1"/>
  <c r="AU927" i="5" s="1"/>
  <c r="AU928" i="5" a="1"/>
  <c r="AU928" i="5" s="1"/>
  <c r="AU929" i="5" a="1"/>
  <c r="AU929" i="5" s="1"/>
  <c r="AU930" i="5" a="1"/>
  <c r="AU930" i="5" s="1"/>
  <c r="AU931" i="5" a="1"/>
  <c r="AU931" i="5" s="1"/>
  <c r="AU932" i="5" a="1"/>
  <c r="AU932" i="5" s="1"/>
  <c r="AU933" i="5" a="1"/>
  <c r="AU933" i="5" s="1"/>
  <c r="AU934" i="5" a="1"/>
  <c r="AU934" i="5" s="1"/>
  <c r="AU935" i="5" a="1"/>
  <c r="AU935" i="5" s="1"/>
  <c r="AU936" i="5" a="1"/>
  <c r="AU936" i="5" s="1"/>
  <c r="AU937" i="5" a="1"/>
  <c r="AU937" i="5" s="1"/>
  <c r="AU938" i="5" a="1"/>
  <c r="AU938" i="5" s="1"/>
  <c r="AU939" i="5" a="1"/>
  <c r="AU939" i="5" s="1"/>
  <c r="AU940" i="5" a="1"/>
  <c r="AU940" i="5" s="1"/>
  <c r="AU941" i="5" a="1"/>
  <c r="AU941" i="5" s="1"/>
  <c r="AU942" i="5" a="1"/>
  <c r="AU942" i="5" s="1"/>
  <c r="AU943" i="5" a="1"/>
  <c r="AU943" i="5" s="1"/>
  <c r="AU944" i="5" a="1"/>
  <c r="AU944" i="5" s="1"/>
  <c r="AU945" i="5" a="1"/>
  <c r="AU945" i="5" s="1"/>
  <c r="AU946" i="5" a="1"/>
  <c r="AU946" i="5" s="1"/>
  <c r="AU947" i="5" a="1"/>
  <c r="AU947" i="5" s="1"/>
  <c r="AU948" i="5" a="1"/>
  <c r="AU948" i="5" s="1"/>
  <c r="AU949" i="5" a="1"/>
  <c r="AU949" i="5" s="1"/>
  <c r="AU950" i="5" a="1"/>
  <c r="AU950" i="5" s="1"/>
  <c r="AU951" i="5" a="1"/>
  <c r="AU951" i="5" s="1"/>
  <c r="AU952" i="5" a="1"/>
  <c r="AU952" i="5" s="1"/>
  <c r="AU953" i="5" a="1"/>
  <c r="AU953" i="5" s="1"/>
  <c r="AU954" i="5" a="1"/>
  <c r="AU954" i="5" s="1"/>
  <c r="AU955" i="5" a="1"/>
  <c r="AU955" i="5" s="1"/>
  <c r="AU956" i="5" a="1"/>
  <c r="AU956" i="5" s="1"/>
  <c r="AU957" i="5" a="1"/>
  <c r="AU957" i="5" s="1"/>
  <c r="AU958" i="5" a="1"/>
  <c r="AU958" i="5" s="1"/>
  <c r="AU959" i="5" a="1"/>
  <c r="AU959" i="5" s="1"/>
  <c r="AU960" i="5" a="1"/>
  <c r="AU960" i="5" s="1"/>
  <c r="AU961" i="5" a="1"/>
  <c r="AU961" i="5" s="1"/>
  <c r="AU962" i="5" a="1"/>
  <c r="AU962" i="5" s="1"/>
  <c r="AU963" i="5" a="1"/>
  <c r="AU963" i="5" s="1"/>
  <c r="AU964" i="5" a="1"/>
  <c r="AU964" i="5" s="1"/>
  <c r="AU965" i="5" a="1"/>
  <c r="AU965" i="5" s="1"/>
  <c r="AU966" i="5" a="1"/>
  <c r="AU966" i="5" s="1"/>
  <c r="AU967" i="5" a="1"/>
  <c r="AU967" i="5" s="1"/>
  <c r="AU968" i="5" a="1"/>
  <c r="AU968" i="5" s="1"/>
  <c r="AU969" i="5" a="1"/>
  <c r="AU969" i="5" s="1"/>
  <c r="AU970" i="5" a="1"/>
  <c r="AU970" i="5" s="1"/>
  <c r="AU971" i="5" a="1"/>
  <c r="AU971" i="5" s="1"/>
  <c r="AU972" i="5" a="1"/>
  <c r="AU972" i="5" s="1"/>
  <c r="AU973" i="5" a="1"/>
  <c r="AU973" i="5" s="1"/>
  <c r="AU974" i="5" a="1"/>
  <c r="AU974" i="5" s="1"/>
  <c r="AU975" i="5" a="1"/>
  <c r="AU975" i="5" s="1"/>
  <c r="AU976" i="5" a="1"/>
  <c r="AU976" i="5" s="1"/>
  <c r="AU977" i="5" a="1"/>
  <c r="AU977" i="5" s="1"/>
  <c r="AU978" i="5" a="1"/>
  <c r="AU978" i="5" s="1"/>
  <c r="AU979" i="5" a="1"/>
  <c r="AU979" i="5" s="1"/>
  <c r="AU980" i="5" a="1"/>
  <c r="AU980" i="5" s="1"/>
  <c r="AU981" i="5" a="1"/>
  <c r="AU981" i="5" s="1"/>
  <c r="AU982" i="5" a="1"/>
  <c r="AU982" i="5" s="1"/>
  <c r="AU983" i="5" a="1"/>
  <c r="AU983" i="5" s="1"/>
  <c r="AU984" i="5" a="1"/>
  <c r="AU984" i="5" s="1"/>
  <c r="AU985" i="5" a="1"/>
  <c r="AU985" i="5" s="1"/>
  <c r="AU986" i="5" a="1"/>
  <c r="AU986" i="5" s="1"/>
  <c r="AU987" i="5" a="1"/>
  <c r="AU987" i="5" s="1"/>
  <c r="AU988" i="5" a="1"/>
  <c r="AU988" i="5" s="1"/>
  <c r="AU989" i="5" a="1"/>
  <c r="AU989" i="5" s="1"/>
  <c r="AU990" i="5" a="1"/>
  <c r="AU990" i="5" s="1"/>
  <c r="AU991" i="5" a="1"/>
  <c r="AU991" i="5" s="1"/>
  <c r="AU992" i="5" a="1"/>
  <c r="AU992" i="5" s="1"/>
  <c r="AU993" i="5" a="1"/>
  <c r="AU993" i="5" s="1"/>
  <c r="AU994" i="5" a="1"/>
  <c r="AU994" i="5" s="1"/>
  <c r="AU995" i="5" a="1"/>
  <c r="AU995" i="5" s="1"/>
  <c r="AU996" i="5" a="1"/>
  <c r="AU996" i="5" s="1"/>
  <c r="AU997" i="5" a="1"/>
  <c r="AU997" i="5" s="1"/>
  <c r="AU998" i="5" a="1"/>
  <c r="AU998" i="5" s="1"/>
  <c r="AU999" i="5" a="1"/>
  <c r="AU999" i="5" s="1"/>
  <c r="AU1000" i="5" a="1"/>
  <c r="AU1000" i="5" s="1"/>
  <c r="AU1001" i="5" a="1"/>
  <c r="AU1001" i="5" s="1"/>
  <c r="AU1002" i="5" a="1"/>
  <c r="AU1002" i="5" s="1"/>
  <c r="AU1003" i="5" a="1"/>
  <c r="AU1003" i="5" s="1"/>
  <c r="AU1004" i="5" a="1"/>
  <c r="AU1004" i="5" s="1"/>
  <c r="AU1005" i="5" a="1"/>
  <c r="AU1005" i="5" s="1"/>
  <c r="AU1006" i="5" a="1"/>
  <c r="AU1006" i="5" s="1"/>
  <c r="AU1007" i="5" a="1"/>
  <c r="AU1007" i="5" s="1"/>
  <c r="AU1008" i="5" a="1"/>
  <c r="AU1008" i="5" s="1"/>
  <c r="AU1009" i="5" a="1"/>
  <c r="AU1009" i="5" s="1"/>
  <c r="AU1010" i="5" a="1"/>
  <c r="AU1010" i="5" s="1"/>
  <c r="AU1011" i="5" a="1"/>
  <c r="AU1011" i="5" s="1"/>
  <c r="AU1012" i="5" a="1"/>
  <c r="AU1012" i="5" s="1"/>
  <c r="AU1013" i="5" a="1"/>
  <c r="AU1013" i="5" s="1"/>
  <c r="AU1014" i="5" a="1"/>
  <c r="AU1014" i="5" s="1"/>
  <c r="AU1015" i="5" a="1"/>
  <c r="AU1015" i="5" s="1"/>
  <c r="AU1016" i="5" a="1"/>
  <c r="AU1016" i="5" s="1"/>
  <c r="AU1017" i="5" a="1"/>
  <c r="AU1017" i="5" s="1"/>
  <c r="AU1018" i="5" a="1"/>
  <c r="AU1018" i="5" s="1"/>
  <c r="AU1019" i="5" a="1"/>
  <c r="AU1019" i="5" s="1"/>
  <c r="AU1020" i="5" a="1"/>
  <c r="AU1020" i="5" s="1"/>
  <c r="AU1021" i="5" a="1"/>
  <c r="AU1021" i="5" s="1"/>
  <c r="AU1022" i="5" a="1"/>
  <c r="AU1022" i="5" s="1"/>
  <c r="AU1023" i="5" a="1"/>
  <c r="AU1023" i="5" s="1"/>
  <c r="AU1024" i="5" a="1"/>
  <c r="AU1024" i="5" s="1"/>
  <c r="AU1025" i="5" a="1"/>
  <c r="AU1025" i="5" s="1"/>
  <c r="AU1026" i="5" a="1"/>
  <c r="AU1026" i="5" s="1"/>
  <c r="AU1027" i="5" a="1"/>
  <c r="AU1027" i="5" s="1"/>
  <c r="AU1028" i="5" a="1"/>
  <c r="AU1028" i="5" s="1"/>
  <c r="AU1029" i="5" a="1"/>
  <c r="AU1029" i="5" s="1"/>
  <c r="AU1030" i="5" a="1"/>
  <c r="AU1030" i="5" s="1"/>
  <c r="AU1031" i="5" a="1"/>
  <c r="AU1031" i="5" s="1"/>
  <c r="AU1032" i="5" a="1"/>
  <c r="AU1032" i="5" s="1"/>
  <c r="AU1033" i="5" a="1"/>
  <c r="AU1033" i="5" s="1"/>
  <c r="AU1034" i="5" a="1"/>
  <c r="AU1034" i="5" s="1"/>
  <c r="AU1035" i="5" a="1"/>
  <c r="AU1035" i="5" s="1"/>
  <c r="AU1036" i="5" a="1"/>
  <c r="AU1036" i="5" s="1"/>
  <c r="AU1037" i="5" a="1"/>
  <c r="AU1037" i="5" s="1"/>
  <c r="AU1038" i="5" a="1"/>
  <c r="AU1038" i="5" s="1"/>
  <c r="AU1039" i="5" a="1"/>
  <c r="AU1039" i="5" s="1"/>
  <c r="AU1040" i="5" a="1"/>
  <c r="AU1040" i="5" s="1"/>
  <c r="AU1041" i="5" a="1"/>
  <c r="AU1041" i="5" s="1"/>
  <c r="AU1042" i="5" a="1"/>
  <c r="AU1042" i="5" s="1"/>
  <c r="AU1043" i="5" a="1"/>
  <c r="AU1043" i="5" s="1"/>
  <c r="AU1044" i="5" a="1"/>
  <c r="AU1044" i="5" s="1"/>
  <c r="AU1045" i="5" a="1"/>
  <c r="AU1045" i="5" s="1"/>
  <c r="AU1046" i="5" a="1"/>
  <c r="AU1046" i="5" s="1"/>
  <c r="AU1047" i="5" a="1"/>
  <c r="AU1047" i="5" s="1"/>
  <c r="AU1048" i="5" a="1"/>
  <c r="AU1048" i="5" s="1"/>
  <c r="AU1049" i="5" a="1"/>
  <c r="AU1049" i="5" s="1"/>
  <c r="AU1050" i="5" a="1"/>
  <c r="AU1050" i="5" s="1"/>
  <c r="AU1051" i="5" a="1"/>
  <c r="AU1051" i="5" s="1"/>
  <c r="AU1052" i="5" a="1"/>
  <c r="AU1052" i="5" s="1"/>
  <c r="AU1053" i="5" a="1"/>
  <c r="AU1053" i="5" s="1"/>
  <c r="AU1054" i="5" a="1"/>
  <c r="AU1054" i="5" s="1"/>
  <c r="AU1055" i="5" a="1"/>
  <c r="AU1055" i="5" s="1"/>
  <c r="AU1056" i="5" a="1"/>
  <c r="AU1056" i="5" s="1"/>
  <c r="AU1057" i="5" a="1"/>
  <c r="AU1057" i="5" s="1"/>
  <c r="AU1058" i="5" a="1"/>
  <c r="AU1058" i="5" s="1"/>
  <c r="AU1059" i="5" a="1"/>
  <c r="AU1059" i="5" s="1"/>
  <c r="AU1060" i="5" a="1"/>
  <c r="AU1060" i="5" s="1"/>
  <c r="AU1061" i="5" a="1"/>
  <c r="AU1061" i="5" s="1"/>
  <c r="AU1062" i="5" a="1"/>
  <c r="AU1062" i="5" s="1"/>
  <c r="AU1063" i="5" a="1"/>
  <c r="AU1063" i="5" s="1"/>
  <c r="AU1064" i="5" a="1"/>
  <c r="AU1064" i="5" s="1"/>
  <c r="AU1065" i="5" a="1"/>
  <c r="AU1065" i="5" s="1"/>
  <c r="AU1066" i="5" a="1"/>
  <c r="AU1066" i="5" s="1"/>
  <c r="AU1067" i="5" a="1"/>
  <c r="AU1067" i="5" s="1"/>
  <c r="AU1068" i="5" a="1"/>
  <c r="AU1068" i="5" s="1"/>
  <c r="AU1069" i="5" a="1"/>
  <c r="AU1069" i="5" s="1"/>
  <c r="AU1070" i="5" a="1"/>
  <c r="AU1070" i="5" s="1"/>
  <c r="AU1071" i="5" a="1"/>
  <c r="AU1071" i="5" s="1"/>
  <c r="AU1072" i="5" a="1"/>
  <c r="AU1072" i="5" s="1"/>
  <c r="AU1073" i="5" a="1"/>
  <c r="AU1073" i="5" s="1"/>
  <c r="AU1074" i="5" a="1"/>
  <c r="AU1074" i="5" s="1"/>
  <c r="AU1075" i="5" a="1"/>
  <c r="AU1075" i="5" s="1"/>
  <c r="AU1076" i="5" a="1"/>
  <c r="AU1076" i="5" s="1"/>
  <c r="AU1077" i="5" a="1"/>
  <c r="AU1077" i="5" s="1"/>
  <c r="AU1078" i="5" a="1"/>
  <c r="AU1078" i="5" s="1"/>
  <c r="AU1079" i="5" a="1"/>
  <c r="AU1079" i="5" s="1"/>
  <c r="AU1080" i="5" a="1"/>
  <c r="AU1080" i="5" s="1"/>
  <c r="AU1081" i="5" a="1"/>
  <c r="AU1081" i="5" s="1"/>
  <c r="AU1082" i="5" a="1"/>
  <c r="AU1082" i="5" s="1"/>
  <c r="AU1083" i="5" a="1"/>
  <c r="AU1083" i="5" s="1"/>
  <c r="AU1084" i="5" a="1"/>
  <c r="AU1084" i="5" s="1"/>
  <c r="AU1085" i="5" a="1"/>
  <c r="AU1085" i="5" s="1"/>
  <c r="AU1086" i="5" a="1"/>
  <c r="AU1086" i="5" s="1"/>
  <c r="AU1087" i="5" a="1"/>
  <c r="AU1087" i="5" s="1"/>
  <c r="AU1088" i="5" a="1"/>
  <c r="AU1088" i="5" s="1"/>
  <c r="AU1089" i="5" a="1"/>
  <c r="AU1089" i="5" s="1"/>
  <c r="AU1090" i="5" a="1"/>
  <c r="AU1090" i="5" s="1"/>
  <c r="AU1091" i="5" a="1"/>
  <c r="AU1091" i="5" s="1"/>
  <c r="AU1092" i="5" a="1"/>
  <c r="AU1092" i="5" s="1"/>
  <c r="AU1093" i="5" a="1"/>
  <c r="AU1093" i="5" s="1"/>
  <c r="AU1094" i="5" a="1"/>
  <c r="AU1094" i="5" s="1"/>
  <c r="AU1095" i="5" a="1"/>
  <c r="AU1095" i="5" s="1"/>
  <c r="AU1096" i="5" a="1"/>
  <c r="AU1096" i="5" s="1"/>
  <c r="AU1097" i="5" a="1"/>
  <c r="AU1097" i="5" s="1"/>
  <c r="AU1098" i="5" a="1"/>
  <c r="AU1098" i="5" s="1"/>
  <c r="AU1099" i="5" a="1"/>
  <c r="AU1099" i="5" s="1"/>
  <c r="AU1100" i="5" a="1"/>
  <c r="AU1100" i="5" s="1"/>
  <c r="AU1101" i="5" a="1"/>
  <c r="AU1101" i="5" s="1"/>
  <c r="AU1102" i="5" a="1"/>
  <c r="AU1102" i="5" s="1"/>
  <c r="AU1103" i="5" a="1"/>
  <c r="AU1103" i="5" s="1"/>
  <c r="AU1104" i="5" a="1"/>
  <c r="AU1104" i="5" s="1"/>
  <c r="AU1105" i="5" a="1"/>
  <c r="AU1105" i="5" s="1"/>
  <c r="AU1106" i="5" a="1"/>
  <c r="AU1106" i="5" s="1"/>
  <c r="AU1107" i="5" a="1"/>
  <c r="AU1107" i="5" s="1"/>
  <c r="AU1108" i="5" a="1"/>
  <c r="AU1108" i="5" s="1"/>
  <c r="AU1109" i="5" a="1"/>
  <c r="AU1109" i="5" s="1"/>
  <c r="AU1110" i="5" a="1"/>
  <c r="AU1110" i="5" s="1"/>
  <c r="AU1111" i="5" a="1"/>
  <c r="AU1111" i="5" s="1"/>
  <c r="AU1112" i="5" a="1"/>
  <c r="AU1112" i="5" s="1"/>
  <c r="AU1113" i="5" a="1"/>
  <c r="AU1113" i="5" s="1"/>
  <c r="AU1114" i="5" a="1"/>
  <c r="AU1114" i="5" s="1"/>
  <c r="AU1115" i="5" a="1"/>
  <c r="AU1115" i="5" s="1"/>
  <c r="AU1116" i="5" a="1"/>
  <c r="AU1116" i="5" s="1"/>
  <c r="AU1117" i="5" a="1"/>
  <c r="AU1117" i="5" s="1"/>
  <c r="AU1118" i="5" a="1"/>
  <c r="AU1118" i="5" s="1"/>
  <c r="AU1119" i="5" a="1"/>
  <c r="AU1119" i="5" s="1"/>
  <c r="AU1120" i="5" a="1"/>
  <c r="AU1120" i="5" s="1"/>
  <c r="AU1121" i="5" a="1"/>
  <c r="AU1121" i="5" s="1"/>
  <c r="AU1122" i="5" a="1"/>
  <c r="AU1122" i="5" s="1"/>
  <c r="AU1123" i="5" a="1"/>
  <c r="AU1123" i="5" s="1"/>
  <c r="AU1124" i="5" a="1"/>
  <c r="AU1124" i="5" s="1"/>
  <c r="AU1125" i="5" a="1"/>
  <c r="AU1125" i="5" s="1"/>
  <c r="AU1126" i="5" a="1"/>
  <c r="AU1126" i="5" s="1"/>
  <c r="AU1127" i="5" a="1"/>
  <c r="AU1127" i="5" s="1"/>
  <c r="AU1128" i="5" a="1"/>
  <c r="AU1128" i="5" s="1"/>
  <c r="AU1129" i="5" a="1"/>
  <c r="AU1129" i="5" s="1"/>
  <c r="AU1130" i="5" a="1"/>
  <c r="AU1130" i="5" s="1"/>
  <c r="AU1131" i="5" a="1"/>
  <c r="AU1131" i="5" s="1"/>
  <c r="AU1132" i="5" a="1"/>
  <c r="AU1132" i="5" s="1"/>
  <c r="AU1133" i="5" a="1"/>
  <c r="AU1133" i="5" s="1"/>
  <c r="AU1134" i="5" a="1"/>
  <c r="AU1134" i="5" s="1"/>
  <c r="AU1135" i="5" a="1"/>
  <c r="AU1135" i="5" s="1"/>
  <c r="AU1136" i="5" a="1"/>
  <c r="AU1136" i="5" s="1"/>
  <c r="AU1137" i="5" a="1"/>
  <c r="AU1137" i="5" s="1"/>
  <c r="AU1138" i="5" a="1"/>
  <c r="AU1138" i="5" s="1"/>
  <c r="AU1139" i="5" a="1"/>
  <c r="AU1139" i="5" s="1"/>
  <c r="AU1140" i="5" a="1"/>
  <c r="AU1140" i="5" s="1"/>
  <c r="AU1141" i="5" a="1"/>
  <c r="AU1141" i="5" s="1"/>
  <c r="AU1142" i="5" a="1"/>
  <c r="AU1142" i="5" s="1"/>
  <c r="AU1143" i="5" a="1"/>
  <c r="AU1143" i="5" s="1"/>
  <c r="AU1144" i="5" a="1"/>
  <c r="AU1144" i="5" s="1"/>
  <c r="AU1145" i="5" a="1"/>
  <c r="AU1145" i="5" s="1"/>
  <c r="AU1146" i="5" a="1"/>
  <c r="AU1146" i="5" s="1"/>
  <c r="AU1147" i="5" a="1"/>
  <c r="AU1147" i="5" s="1"/>
  <c r="AU1148" i="5" a="1"/>
  <c r="AU1148" i="5" s="1"/>
  <c r="AU1149" i="5" a="1"/>
  <c r="AU1149" i="5" s="1"/>
  <c r="AU1150" i="5" a="1"/>
  <c r="AU1150" i="5" s="1"/>
  <c r="AU1151" i="5" a="1"/>
  <c r="AU1151" i="5" s="1"/>
  <c r="AU1152" i="5" a="1"/>
  <c r="AU1152" i="5" s="1"/>
  <c r="AU1153" i="5" a="1"/>
  <c r="AU1153" i="5" s="1"/>
  <c r="AU1154" i="5" a="1"/>
  <c r="AU1154" i="5" s="1"/>
  <c r="AU1155" i="5" a="1"/>
  <c r="AU1155" i="5" s="1"/>
  <c r="AU1156" i="5" a="1"/>
  <c r="AU1156" i="5" s="1"/>
  <c r="AU1157" i="5" a="1"/>
  <c r="AU1157" i="5" s="1"/>
  <c r="AU1158" i="5" a="1"/>
  <c r="AU1158" i="5" s="1"/>
  <c r="AU1159" i="5" a="1"/>
  <c r="AU1159" i="5" s="1"/>
  <c r="AU1160" i="5" a="1"/>
  <c r="AU1160" i="5" s="1"/>
  <c r="AU1161" i="5" a="1"/>
  <c r="AU1161" i="5" s="1"/>
  <c r="AU1162" i="5" a="1"/>
  <c r="AU1162" i="5" s="1"/>
  <c r="AQ225" i="4" a="1"/>
  <c r="AQ225" i="4" s="1"/>
  <c r="AQ226" i="4" a="1"/>
  <c r="AQ226" i="4" s="1"/>
  <c r="AQ227" i="4" a="1"/>
  <c r="AQ227" i="4" s="1"/>
  <c r="AQ228" i="4" a="1"/>
  <c r="AQ228" i="4" s="1"/>
  <c r="AQ229" i="4" a="1"/>
  <c r="AQ229" i="4" s="1"/>
  <c r="AQ230" i="4" a="1"/>
  <c r="AQ230" i="4" s="1"/>
  <c r="AQ231" i="4" a="1"/>
  <c r="AQ231" i="4" s="1"/>
  <c r="AQ232" i="4" a="1"/>
  <c r="AQ232" i="4" s="1"/>
  <c r="AQ233" i="4" a="1"/>
  <c r="AQ233" i="4" s="1"/>
  <c r="AQ234" i="4" a="1"/>
  <c r="AQ234" i="4" s="1"/>
  <c r="AQ235" i="4" a="1"/>
  <c r="AQ235" i="4" s="1"/>
  <c r="AQ236" i="4" a="1"/>
  <c r="AQ236" i="4" s="1"/>
  <c r="AQ237" i="4" a="1"/>
  <c r="AQ237" i="4" s="1"/>
  <c r="AQ238" i="4" a="1"/>
  <c r="AQ238" i="4" s="1"/>
  <c r="AQ239" i="4" a="1"/>
  <c r="AQ239" i="4" s="1"/>
  <c r="AQ240" i="4" a="1"/>
  <c r="AQ240" i="4" s="1"/>
  <c r="AQ241" i="4" a="1"/>
  <c r="AQ241" i="4" s="1"/>
  <c r="AQ242" i="4" a="1"/>
  <c r="AQ242" i="4" s="1"/>
  <c r="AQ243" i="4" a="1"/>
  <c r="AQ243" i="4" s="1"/>
  <c r="AQ244" i="4" a="1"/>
  <c r="AQ244" i="4" s="1"/>
  <c r="AQ245" i="4" a="1"/>
  <c r="AQ245" i="4" s="1"/>
  <c r="AQ246" i="4" a="1"/>
  <c r="AQ246" i="4" s="1"/>
  <c r="AQ247" i="4" a="1"/>
  <c r="AQ247" i="4" s="1"/>
  <c r="AQ248" i="4" a="1"/>
  <c r="AQ248" i="4" s="1"/>
  <c r="AQ249" i="4" a="1"/>
  <c r="AQ249" i="4" s="1"/>
  <c r="AQ250" i="4" a="1"/>
  <c r="AQ250" i="4" s="1"/>
  <c r="AQ251" i="4" a="1"/>
  <c r="AQ251" i="4" s="1"/>
  <c r="AQ252" i="4" a="1"/>
  <c r="AQ252" i="4" s="1"/>
  <c r="AQ253" i="4" a="1"/>
  <c r="AQ253" i="4" s="1"/>
  <c r="AQ254" i="4" a="1"/>
  <c r="AQ254" i="4" s="1"/>
  <c r="AQ255" i="4" a="1"/>
  <c r="AQ255" i="4" s="1"/>
  <c r="AQ256" i="4" a="1"/>
  <c r="AQ256" i="4" s="1"/>
  <c r="AQ257" i="4" a="1"/>
  <c r="AQ257" i="4" s="1"/>
  <c r="AQ258" i="4" a="1"/>
  <c r="AQ258" i="4" s="1"/>
  <c r="AQ259" i="4" a="1"/>
  <c r="AQ259" i="4" s="1"/>
  <c r="AQ260" i="4" a="1"/>
  <c r="AQ260" i="4" s="1"/>
  <c r="AQ261" i="4" a="1"/>
  <c r="AQ261" i="4" s="1"/>
  <c r="AQ262" i="4" a="1"/>
  <c r="AQ262" i="4" s="1"/>
  <c r="AQ263" i="4" a="1"/>
  <c r="AQ263" i="4" s="1"/>
  <c r="AQ264" i="4" a="1"/>
  <c r="AQ264" i="4" s="1"/>
  <c r="AQ265" i="4" a="1"/>
  <c r="AQ265" i="4" s="1"/>
  <c r="AQ266" i="4" a="1"/>
  <c r="AQ266" i="4" s="1"/>
  <c r="AQ267" i="4" a="1"/>
  <c r="AQ267" i="4" s="1"/>
  <c r="AQ268" i="4" a="1"/>
  <c r="AQ268" i="4" s="1"/>
  <c r="AQ269" i="4" a="1"/>
  <c r="AQ269" i="4" s="1"/>
  <c r="AQ270" i="4" a="1"/>
  <c r="AQ270" i="4" s="1"/>
  <c r="AQ271" i="4" a="1"/>
  <c r="AQ271" i="4" s="1"/>
  <c r="AQ272" i="4" a="1"/>
  <c r="AQ272" i="4" s="1"/>
  <c r="AQ273" i="4" a="1"/>
  <c r="AQ273" i="4" s="1"/>
  <c r="AQ274" i="4" a="1"/>
  <c r="AQ274" i="4" s="1"/>
  <c r="AQ275" i="4" a="1"/>
  <c r="AQ275" i="4" s="1"/>
  <c r="AQ276" i="4" a="1"/>
  <c r="AQ276" i="4" s="1"/>
  <c r="AQ277" i="4" a="1"/>
  <c r="AQ277" i="4" s="1"/>
  <c r="AQ278" i="4" a="1"/>
  <c r="AQ278" i="4" s="1"/>
  <c r="AQ279" i="4" a="1"/>
  <c r="AQ279" i="4" s="1"/>
  <c r="AQ280" i="4" a="1"/>
  <c r="AQ280" i="4" s="1"/>
  <c r="AQ281" i="4" a="1"/>
  <c r="AQ281" i="4" s="1"/>
  <c r="AQ282" i="4" a="1"/>
  <c r="AQ282" i="4" s="1"/>
  <c r="AQ283" i="4" a="1"/>
  <c r="AQ283" i="4" s="1"/>
  <c r="AQ284" i="4" a="1"/>
  <c r="AQ284" i="4"/>
  <c r="AQ285" i="4" a="1"/>
  <c r="AQ285" i="4" s="1"/>
  <c r="AQ286" i="4" a="1"/>
  <c r="AQ286" i="4" s="1"/>
  <c r="AQ287" i="4" a="1"/>
  <c r="AQ287" i="4" s="1"/>
  <c r="AQ288" i="4" a="1"/>
  <c r="AQ288" i="4" s="1"/>
  <c r="AQ289" i="4" a="1"/>
  <c r="AQ289" i="4" s="1"/>
  <c r="AQ290" i="4" a="1"/>
  <c r="AQ290" i="4" s="1"/>
  <c r="AQ291" i="4" a="1"/>
  <c r="AQ291" i="4" s="1"/>
  <c r="AQ292" i="4" a="1"/>
  <c r="AQ292" i="4" s="1"/>
  <c r="AQ293" i="4" a="1"/>
  <c r="AQ293" i="4" s="1"/>
  <c r="AQ294" i="4" a="1"/>
  <c r="AQ294" i="4" s="1"/>
  <c r="AQ295" i="4" a="1"/>
  <c r="AQ295" i="4" s="1"/>
  <c r="AQ296" i="4" a="1"/>
  <c r="AQ296" i="4" s="1"/>
  <c r="AQ297" i="4" a="1"/>
  <c r="AQ297" i="4" s="1"/>
  <c r="AQ298" i="4" a="1"/>
  <c r="AQ298" i="4" s="1"/>
  <c r="AQ299" i="4" a="1"/>
  <c r="AQ299" i="4" s="1"/>
  <c r="AQ300" i="4" a="1"/>
  <c r="AQ300" i="4" s="1"/>
  <c r="AQ301" i="4" a="1"/>
  <c r="AQ301" i="4" s="1"/>
  <c r="AQ302" i="4" a="1"/>
  <c r="AQ302" i="4" s="1"/>
  <c r="AQ303" i="4" a="1"/>
  <c r="AQ303" i="4" s="1"/>
  <c r="AQ304" i="4" a="1"/>
  <c r="AQ304" i="4" s="1"/>
  <c r="AQ305" i="4" a="1"/>
  <c r="AQ305" i="4" s="1"/>
  <c r="AQ306" i="4" a="1"/>
  <c r="AQ306" i="4" s="1"/>
  <c r="AQ307" i="4" a="1"/>
  <c r="AQ307" i="4" s="1"/>
  <c r="AQ308" i="4" a="1"/>
  <c r="AQ308" i="4" s="1"/>
  <c r="AQ309" i="4" a="1"/>
  <c r="AQ309" i="4" s="1"/>
  <c r="AQ310" i="4" a="1"/>
  <c r="AQ310" i="4" s="1"/>
  <c r="AQ311" i="4" a="1"/>
  <c r="AQ311" i="4" s="1"/>
  <c r="AQ312" i="4" a="1"/>
  <c r="AQ312" i="4" s="1"/>
  <c r="AQ313" i="4" a="1"/>
  <c r="AQ313" i="4" s="1"/>
  <c r="AQ314" i="4" a="1"/>
  <c r="AQ314" i="4" s="1"/>
  <c r="AQ315" i="4" a="1"/>
  <c r="AQ315" i="4" s="1"/>
  <c r="AQ316" i="4" a="1"/>
  <c r="AQ316" i="4" s="1"/>
  <c r="AQ317" i="4" a="1"/>
  <c r="AQ317" i="4" s="1"/>
  <c r="AQ318" i="4" a="1"/>
  <c r="AQ318" i="4" s="1"/>
  <c r="AQ319" i="4" a="1"/>
  <c r="AQ319" i="4" s="1"/>
  <c r="AQ320" i="4" a="1"/>
  <c r="AQ320" i="4" s="1"/>
  <c r="AQ321" i="4" a="1"/>
  <c r="AQ321" i="4" s="1"/>
  <c r="AQ322" i="4" a="1"/>
  <c r="AQ322" i="4" s="1"/>
  <c r="AQ323" i="4" a="1"/>
  <c r="AQ323" i="4" s="1"/>
  <c r="AQ324" i="4" a="1"/>
  <c r="AQ324" i="4" s="1"/>
  <c r="AQ325" i="4" a="1"/>
  <c r="AQ325" i="4" s="1"/>
  <c r="AQ326" i="4" a="1"/>
  <c r="AQ326" i="4" s="1"/>
  <c r="AQ327" i="4" a="1"/>
  <c r="AQ327" i="4" s="1"/>
  <c r="AQ328" i="4" a="1"/>
  <c r="AQ328" i="4" s="1"/>
  <c r="AQ329" i="4" a="1"/>
  <c r="AQ329" i="4" s="1"/>
  <c r="AQ330" i="4" a="1"/>
  <c r="AQ330" i="4" s="1"/>
  <c r="AQ331" i="4" a="1"/>
  <c r="AQ331" i="4" s="1"/>
  <c r="AQ332" i="4" a="1"/>
  <c r="AQ332" i="4" s="1"/>
  <c r="AQ333" i="4" a="1"/>
  <c r="AQ333" i="4" s="1"/>
  <c r="AQ334" i="4" a="1"/>
  <c r="AQ334" i="4" s="1"/>
  <c r="AQ335" i="4" a="1"/>
  <c r="AQ335" i="4" s="1"/>
  <c r="AQ336" i="4" a="1"/>
  <c r="AQ336" i="4" s="1"/>
  <c r="AQ337" i="4" a="1"/>
  <c r="AQ337" i="4" s="1"/>
  <c r="AQ338" i="4" a="1"/>
  <c r="AQ338" i="4" s="1"/>
  <c r="AQ339" i="4" a="1"/>
  <c r="AQ339" i="4" s="1"/>
  <c r="AQ340" i="4" a="1"/>
  <c r="AQ340" i="4" s="1"/>
  <c r="AQ341" i="4" a="1"/>
  <c r="AQ341" i="4" s="1"/>
  <c r="AQ342" i="4" a="1"/>
  <c r="AQ342" i="4" s="1"/>
  <c r="AQ343" i="4" a="1"/>
  <c r="AQ343" i="4" s="1"/>
  <c r="AQ344" i="4" a="1"/>
  <c r="AQ344" i="4" s="1"/>
  <c r="AQ345" i="4" a="1"/>
  <c r="AQ345" i="4" s="1"/>
  <c r="AQ346" i="4" a="1"/>
  <c r="AQ346" i="4" s="1"/>
  <c r="AQ347" i="4" a="1"/>
  <c r="AQ347" i="4" s="1"/>
  <c r="AQ348" i="4" a="1"/>
  <c r="AQ348" i="4" s="1"/>
  <c r="AQ349" i="4" a="1"/>
  <c r="AQ349" i="4" s="1"/>
  <c r="AQ350" i="4" a="1"/>
  <c r="AQ350" i="4" s="1"/>
  <c r="AQ351" i="4" a="1"/>
  <c r="AQ351" i="4" s="1"/>
  <c r="AQ352" i="4" a="1"/>
  <c r="AQ352" i="4"/>
  <c r="AQ353" i="4" a="1"/>
  <c r="AQ353" i="4" s="1"/>
  <c r="AQ354" i="4" a="1"/>
  <c r="AQ354" i="4" s="1"/>
  <c r="AQ355" i="4" a="1"/>
  <c r="AQ355" i="4" s="1"/>
  <c r="AQ356" i="4" a="1"/>
  <c r="AQ356" i="4" s="1"/>
  <c r="AQ357" i="4" a="1"/>
  <c r="AQ357" i="4" s="1"/>
  <c r="AQ358" i="4" a="1"/>
  <c r="AQ358" i="4" s="1"/>
  <c r="AQ359" i="4" a="1"/>
  <c r="AQ359" i="4" s="1"/>
  <c r="AQ360" i="4" a="1"/>
  <c r="AQ360" i="4" s="1"/>
  <c r="AQ361" i="4" a="1"/>
  <c r="AQ361" i="4" s="1"/>
  <c r="AQ362" i="4" a="1"/>
  <c r="AQ362" i="4" s="1"/>
  <c r="AQ363" i="4" a="1"/>
  <c r="AQ363" i="4" s="1"/>
  <c r="AQ364" i="4" a="1"/>
  <c r="AQ364" i="4" s="1"/>
  <c r="AQ365" i="4" a="1"/>
  <c r="AQ365" i="4" s="1"/>
  <c r="AQ366" i="4" a="1"/>
  <c r="AQ366" i="4" s="1"/>
  <c r="AQ367" i="4" a="1"/>
  <c r="AQ367" i="4" s="1"/>
  <c r="AQ368" i="4" a="1"/>
  <c r="AQ368" i="4" s="1"/>
  <c r="AQ369" i="4" a="1"/>
  <c r="AQ369" i="4" s="1"/>
  <c r="AQ370" i="4" a="1"/>
  <c r="AQ370" i="4" s="1"/>
  <c r="AQ371" i="4" a="1"/>
  <c r="AQ371" i="4" s="1"/>
  <c r="AQ372" i="4" a="1"/>
  <c r="AQ372" i="4" s="1"/>
  <c r="AQ373" i="4" a="1"/>
  <c r="AQ373" i="4" s="1"/>
  <c r="AQ374" i="4" a="1"/>
  <c r="AQ374" i="4" s="1"/>
  <c r="AQ375" i="4" a="1"/>
  <c r="AQ375" i="4" s="1"/>
  <c r="AQ376" i="4" a="1"/>
  <c r="AQ376" i="4" s="1"/>
  <c r="AQ377" i="4" a="1"/>
  <c r="AQ377" i="4" s="1"/>
  <c r="AQ378" i="4" a="1"/>
  <c r="AQ378" i="4" s="1"/>
  <c r="AQ379" i="4" a="1"/>
  <c r="AQ379" i="4" s="1"/>
  <c r="AQ380" i="4" a="1"/>
  <c r="AQ380" i="4" s="1"/>
  <c r="AQ381" i="4" a="1"/>
  <c r="AQ381" i="4" s="1"/>
  <c r="AQ382" i="4" a="1"/>
  <c r="AQ382" i="4" s="1"/>
  <c r="AQ383" i="4" a="1"/>
  <c r="AQ383" i="4" s="1"/>
  <c r="AQ384" i="4" a="1"/>
  <c r="AQ384" i="4" s="1"/>
  <c r="AQ385" i="4" a="1"/>
  <c r="AQ385" i="4" s="1"/>
  <c r="AQ386" i="4" a="1"/>
  <c r="AQ386" i="4" s="1"/>
  <c r="AQ387" i="4" a="1"/>
  <c r="AQ387" i="4" s="1"/>
  <c r="AQ388" i="4" a="1"/>
  <c r="AQ388" i="4" s="1"/>
  <c r="AQ389" i="4" a="1"/>
  <c r="AQ389" i="4" s="1"/>
  <c r="AQ390" i="4" a="1"/>
  <c r="AQ390" i="4" s="1"/>
  <c r="AQ391" i="4" a="1"/>
  <c r="AQ391" i="4" s="1"/>
  <c r="AQ392" i="4" a="1"/>
  <c r="AQ392" i="4" s="1"/>
  <c r="AQ393" i="4" a="1"/>
  <c r="AQ393" i="4" s="1"/>
  <c r="AQ394" i="4" a="1"/>
  <c r="AQ394" i="4" s="1"/>
  <c r="AQ395" i="4" a="1"/>
  <c r="AQ395" i="4" s="1"/>
  <c r="AQ396" i="4" a="1"/>
  <c r="AQ396" i="4" s="1"/>
  <c r="AQ397" i="4" a="1"/>
  <c r="AQ397" i="4" s="1"/>
  <c r="AQ398" i="4" a="1"/>
  <c r="AQ398" i="4" s="1"/>
  <c r="AQ399" i="4" a="1"/>
  <c r="AQ399" i="4" s="1"/>
  <c r="AQ400" i="4" a="1"/>
  <c r="AQ400" i="4" s="1"/>
  <c r="AQ401" i="4" a="1"/>
  <c r="AQ401" i="4" s="1"/>
  <c r="AQ402" i="4" a="1"/>
  <c r="AQ402" i="4" s="1"/>
  <c r="AQ403" i="4" a="1"/>
  <c r="AQ403" i="4" s="1"/>
  <c r="AQ404" i="4" a="1"/>
  <c r="AQ404" i="4" s="1"/>
  <c r="AQ405" i="4" a="1"/>
  <c r="AQ405" i="4" s="1"/>
  <c r="AQ406" i="4" a="1"/>
  <c r="AQ406" i="4" s="1"/>
  <c r="AQ407" i="4" a="1"/>
  <c r="AQ407" i="4" s="1"/>
  <c r="AQ408" i="4" a="1"/>
  <c r="AQ408" i="4" s="1"/>
  <c r="AQ409" i="4" a="1"/>
  <c r="AQ409" i="4" s="1"/>
  <c r="AQ410" i="4" a="1"/>
  <c r="AQ410" i="4" s="1"/>
  <c r="AQ411" i="4" a="1"/>
  <c r="AQ411" i="4" s="1"/>
  <c r="AQ412" i="4" a="1"/>
  <c r="AQ412" i="4"/>
  <c r="AQ413" i="4" a="1"/>
  <c r="AQ413" i="4" s="1"/>
  <c r="AQ414" i="4" a="1"/>
  <c r="AQ414" i="4" s="1"/>
  <c r="AQ415" i="4" a="1"/>
  <c r="AQ415" i="4" s="1"/>
  <c r="AQ416" i="4" a="1"/>
  <c r="AQ416" i="4" s="1"/>
  <c r="AQ417" i="4" a="1"/>
  <c r="AQ417" i="4" s="1"/>
  <c r="AQ418" i="4" a="1"/>
  <c r="AQ418" i="4" s="1"/>
  <c r="AQ419" i="4" a="1"/>
  <c r="AQ419" i="4" s="1"/>
  <c r="AQ420" i="4" a="1"/>
  <c r="AQ420" i="4" s="1"/>
  <c r="AQ421" i="4" a="1"/>
  <c r="AQ421" i="4" s="1"/>
  <c r="AQ422" i="4" a="1"/>
  <c r="AQ422" i="4" s="1"/>
  <c r="AQ423" i="4" a="1"/>
  <c r="AQ423" i="4" s="1"/>
  <c r="AQ424" i="4" a="1"/>
  <c r="AQ424" i="4" s="1"/>
  <c r="AQ425" i="4" a="1"/>
  <c r="AQ425" i="4" s="1"/>
  <c r="AQ426" i="4" a="1"/>
  <c r="AQ426" i="4" s="1"/>
  <c r="AQ427" i="4" a="1"/>
  <c r="AQ427" i="4" s="1"/>
  <c r="AQ428" i="4" a="1"/>
  <c r="AQ428" i="4" s="1"/>
  <c r="AQ429" i="4" a="1"/>
  <c r="AQ429" i="4" s="1"/>
  <c r="AQ430" i="4" a="1"/>
  <c r="AQ430" i="4" s="1"/>
  <c r="AQ431" i="4" a="1"/>
  <c r="AQ431" i="4" s="1"/>
  <c r="AQ432" i="4" a="1"/>
  <c r="AQ432" i="4" s="1"/>
  <c r="AQ433" i="4" a="1"/>
  <c r="AQ433" i="4" s="1"/>
  <c r="AQ434" i="4" a="1"/>
  <c r="AQ434" i="4" s="1"/>
  <c r="AQ435" i="4" a="1"/>
  <c r="AQ435" i="4" s="1"/>
  <c r="AQ436" i="4" a="1"/>
  <c r="AQ436" i="4" s="1"/>
  <c r="AQ437" i="4" a="1"/>
  <c r="AQ437" i="4" s="1"/>
  <c r="AQ438" i="4" a="1"/>
  <c r="AQ438" i="4" s="1"/>
  <c r="AQ439" i="4" a="1"/>
  <c r="AQ439" i="4" s="1"/>
  <c r="AQ440" i="4" a="1"/>
  <c r="AQ440" i="4" s="1"/>
  <c r="AQ441" i="4" a="1"/>
  <c r="AQ441" i="4" s="1"/>
  <c r="AQ442" i="4" a="1"/>
  <c r="AQ442" i="4" s="1"/>
  <c r="AQ443" i="4" a="1"/>
  <c r="AQ443" i="4" s="1"/>
  <c r="AQ444" i="4" a="1"/>
  <c r="AQ444" i="4"/>
  <c r="AQ445" i="4" a="1"/>
  <c r="AQ445" i="4" s="1"/>
  <c r="AQ446" i="4" a="1"/>
  <c r="AQ446" i="4" s="1"/>
  <c r="AQ447" i="4" a="1"/>
  <c r="AQ447" i="4" s="1"/>
  <c r="AQ448" i="4" a="1"/>
  <c r="AQ448" i="4" s="1"/>
  <c r="AQ449" i="4" a="1"/>
  <c r="AQ449" i="4" s="1"/>
  <c r="AQ450" i="4" a="1"/>
  <c r="AQ450" i="4" s="1"/>
  <c r="AQ451" i="4" a="1"/>
  <c r="AQ451" i="4" s="1"/>
  <c r="AQ452" i="4" a="1"/>
  <c r="AQ452" i="4" s="1"/>
  <c r="AQ453" i="4" a="1"/>
  <c r="AQ453" i="4" s="1"/>
  <c r="AQ454" i="4" a="1"/>
  <c r="AQ454" i="4" s="1"/>
  <c r="AQ455" i="4" a="1"/>
  <c r="AQ455" i="4" s="1"/>
  <c r="AQ456" i="4" a="1"/>
  <c r="AQ456" i="4" s="1"/>
  <c r="AQ457" i="4" a="1"/>
  <c r="AQ457" i="4" s="1"/>
  <c r="AQ458" i="4" a="1"/>
  <c r="AQ458" i="4" s="1"/>
  <c r="AQ459" i="4" a="1"/>
  <c r="AQ459" i="4" s="1"/>
  <c r="AQ460" i="4" a="1"/>
  <c r="AQ460" i="4" s="1"/>
  <c r="AQ461" i="4" a="1"/>
  <c r="AQ461" i="4" s="1"/>
  <c r="AQ462" i="4" a="1"/>
  <c r="AQ462" i="4" s="1"/>
  <c r="AQ463" i="4" a="1"/>
  <c r="AQ463" i="4" s="1"/>
  <c r="AQ464" i="4" a="1"/>
  <c r="AQ464" i="4" s="1"/>
  <c r="AQ465" i="4" a="1"/>
  <c r="AQ465" i="4" s="1"/>
  <c r="AQ466" i="4" a="1"/>
  <c r="AQ466" i="4" s="1"/>
  <c r="AQ467" i="4" a="1"/>
  <c r="AQ467" i="4" s="1"/>
  <c r="AQ468" i="4" a="1"/>
  <c r="AQ468" i="4" s="1"/>
  <c r="AQ469" i="4" a="1"/>
  <c r="AQ469" i="4" s="1"/>
  <c r="AQ470" i="4" a="1"/>
  <c r="AQ470" i="4" s="1"/>
  <c r="AQ471" i="4" a="1"/>
  <c r="AQ471" i="4" s="1"/>
  <c r="AQ472" i="4" a="1"/>
  <c r="AQ472" i="4" s="1"/>
  <c r="AQ473" i="4" a="1"/>
  <c r="AQ473" i="4" s="1"/>
  <c r="AQ474" i="4" a="1"/>
  <c r="AQ474" i="4" s="1"/>
  <c r="AQ475" i="4" a="1"/>
  <c r="AQ475" i="4" s="1"/>
  <c r="AQ476" i="4" a="1"/>
  <c r="AQ476" i="4" s="1"/>
  <c r="AQ477" i="4" a="1"/>
  <c r="AQ477" i="4" s="1"/>
  <c r="AQ478" i="4" a="1"/>
  <c r="AQ478" i="4" s="1"/>
  <c r="AQ479" i="4" a="1"/>
  <c r="AQ479" i="4" s="1"/>
  <c r="AQ480" i="4" a="1"/>
  <c r="AQ480" i="4" s="1"/>
  <c r="AQ481" i="4" a="1"/>
  <c r="AQ481" i="4" s="1"/>
  <c r="AQ482" i="4" a="1"/>
  <c r="AQ482" i="4" s="1"/>
  <c r="AQ483" i="4" a="1"/>
  <c r="AQ483" i="4" s="1"/>
  <c r="AQ484" i="4" a="1"/>
  <c r="AQ484" i="4" s="1"/>
  <c r="AQ485" i="4" a="1"/>
  <c r="AQ485" i="4" s="1"/>
  <c r="AQ486" i="4" a="1"/>
  <c r="AQ486" i="4" s="1"/>
  <c r="AQ487" i="4" a="1"/>
  <c r="AQ487" i="4" s="1"/>
  <c r="AQ488" i="4" a="1"/>
  <c r="AQ488" i="4" s="1"/>
  <c r="AQ489" i="4" a="1"/>
  <c r="AQ489" i="4" s="1"/>
  <c r="AQ490" i="4" a="1"/>
  <c r="AQ490" i="4" s="1"/>
  <c r="AQ491" i="4" a="1"/>
  <c r="AQ491" i="4" s="1"/>
  <c r="AQ492" i="4" a="1"/>
  <c r="AQ492" i="4" s="1"/>
  <c r="AQ493" i="4" a="1"/>
  <c r="AQ493" i="4" s="1"/>
  <c r="AQ494" i="4" a="1"/>
  <c r="AQ494" i="4" s="1"/>
  <c r="AQ495" i="4" a="1"/>
  <c r="AQ495" i="4" s="1"/>
  <c r="AQ496" i="4" a="1"/>
  <c r="AQ496" i="4" s="1"/>
  <c r="AQ497" i="4" a="1"/>
  <c r="AQ497" i="4" s="1"/>
  <c r="AQ498" i="4" a="1"/>
  <c r="AQ498" i="4" s="1"/>
  <c r="AQ499" i="4" a="1"/>
  <c r="AQ499" i="4" s="1"/>
  <c r="AQ500" i="4" a="1"/>
  <c r="AQ500" i="4" s="1"/>
  <c r="AQ501" i="4" a="1"/>
  <c r="AQ501" i="4" s="1"/>
  <c r="AQ502" i="4" a="1"/>
  <c r="AQ502" i="4" s="1"/>
  <c r="AQ503" i="4" a="1"/>
  <c r="AQ503" i="4" s="1"/>
  <c r="AQ504" i="4" a="1"/>
  <c r="AQ504" i="4" s="1"/>
  <c r="AQ505" i="4" a="1"/>
  <c r="AQ505" i="4" s="1"/>
  <c r="AQ506" i="4" a="1"/>
  <c r="AQ506" i="4" s="1"/>
  <c r="AQ507" i="4" a="1"/>
  <c r="AQ507" i="4" s="1"/>
  <c r="AQ508" i="4" a="1"/>
  <c r="AQ508" i="4" s="1"/>
  <c r="AQ509" i="4" a="1"/>
  <c r="AQ509" i="4" s="1"/>
  <c r="AQ510" i="4" a="1"/>
  <c r="AQ510" i="4" s="1"/>
  <c r="AQ511" i="4" a="1"/>
  <c r="AQ511" i="4" s="1"/>
  <c r="AQ512" i="4" a="1"/>
  <c r="AQ512" i="4" s="1"/>
  <c r="AQ513" i="4" a="1"/>
  <c r="AQ513" i="4" s="1"/>
  <c r="AQ514" i="4" a="1"/>
  <c r="AQ514" i="4" s="1"/>
  <c r="AQ515" i="4" a="1"/>
  <c r="AQ515" i="4" s="1"/>
  <c r="AQ516" i="4" a="1"/>
  <c r="AQ516" i="4" s="1"/>
  <c r="AQ517" i="4" a="1"/>
  <c r="AQ517" i="4" s="1"/>
  <c r="AQ518" i="4" a="1"/>
  <c r="AQ518" i="4" s="1"/>
  <c r="AQ519" i="4" a="1"/>
  <c r="AQ519" i="4" s="1"/>
  <c r="AQ520" i="4" a="1"/>
  <c r="AQ520" i="4" s="1"/>
  <c r="AQ521" i="4" a="1"/>
  <c r="AQ521" i="4" s="1"/>
  <c r="AQ522" i="4" a="1"/>
  <c r="AQ522" i="4" s="1"/>
  <c r="AQ523" i="4" a="1"/>
  <c r="AQ523" i="4" s="1"/>
  <c r="AQ524" i="4" a="1"/>
  <c r="AQ524" i="4" s="1"/>
  <c r="AQ525" i="4" a="1"/>
  <c r="AQ525" i="4" s="1"/>
  <c r="AQ526" i="4" a="1"/>
  <c r="AQ526" i="4" s="1"/>
  <c r="AQ527" i="4" a="1"/>
  <c r="AQ527" i="4" s="1"/>
  <c r="AQ528" i="4" a="1"/>
  <c r="AQ528" i="4" s="1"/>
  <c r="AQ529" i="4" a="1"/>
  <c r="AQ529" i="4" s="1"/>
  <c r="AQ530" i="4" a="1"/>
  <c r="AQ530" i="4" s="1"/>
  <c r="AQ531" i="4" a="1"/>
  <c r="AQ531" i="4" s="1"/>
  <c r="AQ532" i="4" a="1"/>
  <c r="AQ532" i="4" s="1"/>
  <c r="AQ533" i="4" a="1"/>
  <c r="AQ533" i="4" s="1"/>
  <c r="AQ534" i="4" a="1"/>
  <c r="AQ534" i="4" s="1"/>
  <c r="AQ535" i="4" a="1"/>
  <c r="AQ535" i="4" s="1"/>
  <c r="AQ536" i="4" a="1"/>
  <c r="AQ536" i="4" s="1"/>
  <c r="AQ537" i="4" a="1"/>
  <c r="AQ537" i="4" s="1"/>
  <c r="AQ538" i="4" a="1"/>
  <c r="AQ538" i="4" s="1"/>
  <c r="AQ539" i="4" a="1"/>
  <c r="AQ539" i="4" s="1"/>
  <c r="AQ540" i="4" a="1"/>
  <c r="AQ540" i="4" s="1"/>
  <c r="AQ541" i="4" a="1"/>
  <c r="AQ541" i="4" s="1"/>
  <c r="AQ542" i="4" a="1"/>
  <c r="AQ542" i="4" s="1"/>
  <c r="AQ543" i="4" a="1"/>
  <c r="AQ543" i="4" s="1"/>
  <c r="AQ544" i="4" a="1"/>
  <c r="AQ544" i="4" s="1"/>
  <c r="AQ545" i="4" a="1"/>
  <c r="AQ545" i="4" s="1"/>
  <c r="AQ546" i="4" a="1"/>
  <c r="AQ546" i="4" s="1"/>
  <c r="AQ547" i="4" a="1"/>
  <c r="AQ547" i="4" s="1"/>
  <c r="AQ548" i="4" a="1"/>
  <c r="AQ548" i="4" s="1"/>
  <c r="AQ549" i="4" a="1"/>
  <c r="AQ549" i="4" s="1"/>
  <c r="AQ550" i="4" a="1"/>
  <c r="AQ550" i="4" s="1"/>
  <c r="AQ551" i="4" a="1"/>
  <c r="AQ551" i="4" s="1"/>
  <c r="AQ552" i="4" a="1"/>
  <c r="AQ552" i="4" s="1"/>
  <c r="AQ553" i="4" a="1"/>
  <c r="AQ553" i="4" s="1"/>
  <c r="AQ554" i="4" a="1"/>
  <c r="AQ554" i="4" s="1"/>
  <c r="AQ555" i="4" a="1"/>
  <c r="AQ555" i="4" s="1"/>
  <c r="AQ556" i="4" a="1"/>
  <c r="AQ556" i="4" s="1"/>
  <c r="AQ557" i="4" a="1"/>
  <c r="AQ557" i="4" s="1"/>
  <c r="AQ558" i="4" a="1"/>
  <c r="AQ558" i="4" s="1"/>
  <c r="AQ559" i="4" a="1"/>
  <c r="AQ559" i="4" s="1"/>
  <c r="AQ560" i="4" a="1"/>
  <c r="AQ560" i="4" s="1"/>
  <c r="AQ561" i="4" a="1"/>
  <c r="AQ561" i="4" s="1"/>
  <c r="AQ562" i="4" a="1"/>
  <c r="AQ562" i="4" s="1"/>
  <c r="AQ563" i="4" a="1"/>
  <c r="AQ563" i="4" s="1"/>
  <c r="AQ564" i="4" a="1"/>
  <c r="AQ564" i="4" s="1"/>
  <c r="AQ565" i="4" a="1"/>
  <c r="AQ565" i="4" s="1"/>
  <c r="AQ566" i="4" a="1"/>
  <c r="AQ566" i="4" s="1"/>
  <c r="AQ567" i="4" a="1"/>
  <c r="AQ567" i="4" s="1"/>
  <c r="AQ568" i="4" a="1"/>
  <c r="AQ568" i="4" s="1"/>
  <c r="AQ569" i="4" a="1"/>
  <c r="AQ569" i="4" s="1"/>
  <c r="AQ570" i="4" a="1"/>
  <c r="AQ570" i="4" s="1"/>
  <c r="AQ571" i="4" a="1"/>
  <c r="AQ571" i="4" s="1"/>
  <c r="AQ572" i="4" a="1"/>
  <c r="AQ572" i="4" s="1"/>
  <c r="AQ573" i="4" a="1"/>
  <c r="AQ573" i="4" s="1"/>
  <c r="AQ574" i="4" a="1"/>
  <c r="AQ574" i="4" s="1"/>
  <c r="AQ575" i="4" a="1"/>
  <c r="AQ575" i="4" s="1"/>
  <c r="AQ576" i="4" a="1"/>
  <c r="AQ576" i="4" s="1"/>
  <c r="AQ577" i="4" a="1"/>
  <c r="AQ577" i="4" s="1"/>
  <c r="AQ578" i="4" a="1"/>
  <c r="AQ578" i="4" s="1"/>
  <c r="AQ579" i="4" a="1"/>
  <c r="AQ579" i="4" s="1"/>
  <c r="AQ580" i="4" a="1"/>
  <c r="AQ580" i="4" s="1"/>
  <c r="AQ581" i="4" a="1"/>
  <c r="AQ581" i="4" s="1"/>
  <c r="AQ582" i="4" a="1"/>
  <c r="AQ582" i="4" s="1"/>
  <c r="AQ583" i="4" a="1"/>
  <c r="AQ583" i="4" s="1"/>
  <c r="AQ584" i="4" a="1"/>
  <c r="AQ584" i="4" s="1"/>
  <c r="AQ585" i="4" a="1"/>
  <c r="AQ585" i="4" s="1"/>
  <c r="AQ586" i="4" a="1"/>
  <c r="AQ586" i="4" s="1"/>
  <c r="AQ587" i="4" a="1"/>
  <c r="AQ587" i="4" s="1"/>
  <c r="AQ588" i="4" a="1"/>
  <c r="AQ588" i="4" s="1"/>
  <c r="AQ589" i="4" a="1"/>
  <c r="AQ589" i="4" s="1"/>
  <c r="AQ590" i="4" a="1"/>
  <c r="AQ590" i="4" s="1"/>
  <c r="AQ591" i="4" a="1"/>
  <c r="AQ591" i="4" s="1"/>
  <c r="AQ592" i="4" a="1"/>
  <c r="AQ592" i="4"/>
  <c r="AQ593" i="4" a="1"/>
  <c r="AQ593" i="4" s="1"/>
  <c r="AQ594" i="4" a="1"/>
  <c r="AQ594" i="4" s="1"/>
  <c r="AQ595" i="4" a="1"/>
  <c r="AQ595" i="4" s="1"/>
  <c r="AQ596" i="4" a="1"/>
  <c r="AQ596" i="4" s="1"/>
  <c r="AQ597" i="4" a="1"/>
  <c r="AQ597" i="4" s="1"/>
  <c r="AQ598" i="4" a="1"/>
  <c r="AQ598" i="4" s="1"/>
  <c r="AQ599" i="4" a="1"/>
  <c r="AQ599" i="4" s="1"/>
  <c r="AQ600" i="4" a="1"/>
  <c r="AQ600" i="4" s="1"/>
  <c r="AQ601" i="4" a="1"/>
  <c r="AQ601" i="4" s="1"/>
  <c r="AQ602" i="4" a="1"/>
  <c r="AQ602" i="4" s="1"/>
  <c r="AQ603" i="4" a="1"/>
  <c r="AQ603" i="4" s="1"/>
  <c r="AQ604" i="4" a="1"/>
  <c r="AQ604" i="4" s="1"/>
  <c r="AQ605" i="4" a="1"/>
  <c r="AQ605" i="4" s="1"/>
  <c r="AQ606" i="4" a="1"/>
  <c r="AQ606" i="4" s="1"/>
  <c r="AQ607" i="4" a="1"/>
  <c r="AQ607" i="4" s="1"/>
  <c r="AQ608" i="4" a="1"/>
  <c r="AQ608" i="4" s="1"/>
  <c r="AQ609" i="4" a="1"/>
  <c r="AQ609" i="4" s="1"/>
  <c r="AQ610" i="4" a="1"/>
  <c r="AQ610" i="4" s="1"/>
  <c r="AQ611" i="4" a="1"/>
  <c r="AQ611" i="4" s="1"/>
  <c r="AQ612" i="4" a="1"/>
  <c r="AQ612" i="4" s="1"/>
  <c r="AQ613" i="4" a="1"/>
  <c r="AQ613" i="4" s="1"/>
  <c r="AQ614" i="4" a="1"/>
  <c r="AQ614" i="4" s="1"/>
  <c r="AQ615" i="4" a="1"/>
  <c r="AQ615" i="4" s="1"/>
  <c r="AQ616" i="4" a="1"/>
  <c r="AQ616" i="4" s="1"/>
  <c r="AQ617" i="4" a="1"/>
  <c r="AQ617" i="4" s="1"/>
  <c r="AQ618" i="4" a="1"/>
  <c r="AQ618" i="4" s="1"/>
  <c r="AQ619" i="4" a="1"/>
  <c r="AQ619" i="4" s="1"/>
  <c r="AQ620" i="4" a="1"/>
  <c r="AQ620" i="4" s="1"/>
  <c r="AQ621" i="4" a="1"/>
  <c r="AQ621" i="4" s="1"/>
  <c r="AQ622" i="4" a="1"/>
  <c r="AQ622" i="4" s="1"/>
  <c r="AQ623" i="4" a="1"/>
  <c r="AQ623" i="4" s="1"/>
  <c r="AQ624" i="4" a="1"/>
  <c r="AQ624" i="4" s="1"/>
  <c r="AQ625" i="4" a="1"/>
  <c r="AQ625" i="4" s="1"/>
  <c r="AQ626" i="4" a="1"/>
  <c r="AQ626" i="4" s="1"/>
  <c r="AQ627" i="4" a="1"/>
  <c r="AQ627" i="4" s="1"/>
  <c r="AQ628" i="4" a="1"/>
  <c r="AQ628" i="4" s="1"/>
  <c r="AQ629" i="4" a="1"/>
  <c r="AQ629" i="4" s="1"/>
  <c r="AQ630" i="4" a="1"/>
  <c r="AQ630" i="4" s="1"/>
  <c r="AQ631" i="4" a="1"/>
  <c r="AQ631" i="4" s="1"/>
  <c r="AQ632" i="4" a="1"/>
  <c r="AQ632" i="4" s="1"/>
  <c r="AQ633" i="4" a="1"/>
  <c r="AQ633" i="4" s="1"/>
  <c r="AQ634" i="4" a="1"/>
  <c r="AQ634" i="4" s="1"/>
  <c r="AQ635" i="4" a="1"/>
  <c r="AQ635" i="4" s="1"/>
  <c r="AQ636" i="4" a="1"/>
  <c r="AQ636" i="4" s="1"/>
  <c r="AQ637" i="4" a="1"/>
  <c r="AQ637" i="4" s="1"/>
  <c r="AQ638" i="4" a="1"/>
  <c r="AQ638" i="4" s="1"/>
  <c r="AQ639" i="4" a="1"/>
  <c r="AQ639" i="4" s="1"/>
  <c r="AQ640" i="4" a="1"/>
  <c r="AQ640" i="4" s="1"/>
  <c r="AQ641" i="4" a="1"/>
  <c r="AQ641" i="4" s="1"/>
  <c r="AQ642" i="4" a="1"/>
  <c r="AQ642" i="4" s="1"/>
  <c r="AQ643" i="4" a="1"/>
  <c r="AQ643" i="4" s="1"/>
  <c r="AQ644" i="4" a="1"/>
  <c r="AQ644" i="4" s="1"/>
  <c r="AQ645" i="4" a="1"/>
  <c r="AQ645" i="4" s="1"/>
  <c r="AQ646" i="4" a="1"/>
  <c r="AQ646" i="4" s="1"/>
  <c r="AQ647" i="4" a="1"/>
  <c r="AQ647" i="4" s="1"/>
  <c r="AQ648" i="4" a="1"/>
  <c r="AQ648" i="4" s="1"/>
  <c r="AQ649" i="4" a="1"/>
  <c r="AQ649" i="4" s="1"/>
  <c r="AQ650" i="4" a="1"/>
  <c r="AQ650" i="4" s="1"/>
  <c r="AQ651" i="4" a="1"/>
  <c r="AQ651" i="4" s="1"/>
  <c r="AQ652" i="4" a="1"/>
  <c r="AQ652" i="4" s="1"/>
  <c r="AQ653" i="4" a="1"/>
  <c r="AQ653" i="4" s="1"/>
  <c r="AQ654" i="4" a="1"/>
  <c r="AQ654" i="4" s="1"/>
  <c r="AQ655" i="4" a="1"/>
  <c r="AQ655" i="4" s="1"/>
  <c r="AQ656" i="4" a="1"/>
  <c r="AQ656" i="4" s="1"/>
  <c r="AQ657" i="4" a="1"/>
  <c r="AQ657" i="4" s="1"/>
  <c r="AQ658" i="4" a="1"/>
  <c r="AQ658" i="4" s="1"/>
  <c r="AQ659" i="4" a="1"/>
  <c r="AQ659" i="4" s="1"/>
  <c r="AQ660" i="4" a="1"/>
  <c r="AQ660" i="4" s="1"/>
  <c r="AQ661" i="4" a="1"/>
  <c r="AQ661" i="4" s="1"/>
  <c r="AQ662" i="4" a="1"/>
  <c r="AQ662" i="4" s="1"/>
  <c r="AQ663" i="4" a="1"/>
  <c r="AQ663" i="4" s="1"/>
  <c r="AQ664" i="4" a="1"/>
  <c r="AQ664" i="4" s="1"/>
  <c r="AQ665" i="4" a="1"/>
  <c r="AQ665" i="4" s="1"/>
  <c r="AQ666" i="4" a="1"/>
  <c r="AQ666" i="4" s="1"/>
  <c r="AQ667" i="4" a="1"/>
  <c r="AQ667" i="4" s="1"/>
  <c r="AQ668" i="4" a="1"/>
  <c r="AQ668" i="4" s="1"/>
  <c r="AQ669" i="4" a="1"/>
  <c r="AQ669" i="4" s="1"/>
  <c r="AQ670" i="4" a="1"/>
  <c r="AQ670" i="4" s="1"/>
  <c r="AQ671" i="4" a="1"/>
  <c r="AQ671" i="4" s="1"/>
  <c r="AQ672" i="4" a="1"/>
  <c r="AQ672" i="4" s="1"/>
  <c r="AQ673" i="4" a="1"/>
  <c r="AQ673" i="4" s="1"/>
  <c r="AQ674" i="4" a="1"/>
  <c r="AQ674" i="4" s="1"/>
  <c r="AQ675" i="4" a="1"/>
  <c r="AQ675" i="4" s="1"/>
  <c r="AQ676" i="4" a="1"/>
  <c r="AQ676" i="4" s="1"/>
  <c r="AQ677" i="4" a="1"/>
  <c r="AQ677" i="4" s="1"/>
  <c r="AQ678" i="4" a="1"/>
  <c r="AQ678" i="4" s="1"/>
  <c r="AQ679" i="4" a="1"/>
  <c r="AQ679" i="4" s="1"/>
  <c r="AQ680" i="4" a="1"/>
  <c r="AQ680" i="4" s="1"/>
  <c r="AQ681" i="4" a="1"/>
  <c r="AQ681" i="4" s="1"/>
  <c r="AQ682" i="4" a="1"/>
  <c r="AQ682" i="4" s="1"/>
  <c r="AQ683" i="4" a="1"/>
  <c r="AQ683" i="4" s="1"/>
  <c r="AQ684" i="4" a="1"/>
  <c r="AQ684" i="4" s="1"/>
  <c r="AQ685" i="4" a="1"/>
  <c r="AQ685" i="4" s="1"/>
  <c r="AQ686" i="4" a="1"/>
  <c r="AQ686" i="4" s="1"/>
  <c r="AQ687" i="4" a="1"/>
  <c r="AQ687" i="4" s="1"/>
  <c r="AQ688" i="4" a="1"/>
  <c r="AQ688" i="4" s="1"/>
  <c r="AQ689" i="4" a="1"/>
  <c r="AQ689" i="4" s="1"/>
  <c r="AQ690" i="4" a="1"/>
  <c r="AQ690" i="4" s="1"/>
  <c r="AQ691" i="4" a="1"/>
  <c r="AQ691" i="4" s="1"/>
  <c r="AQ692" i="4" a="1"/>
  <c r="AQ692" i="4" s="1"/>
  <c r="AQ693" i="4" a="1"/>
  <c r="AQ693" i="4" s="1"/>
  <c r="AQ694" i="4" a="1"/>
  <c r="AQ694" i="4" s="1"/>
  <c r="AQ695" i="4" a="1"/>
  <c r="AQ695" i="4" s="1"/>
  <c r="AQ696" i="4" a="1"/>
  <c r="AQ696" i="4" s="1"/>
  <c r="AQ697" i="4" a="1"/>
  <c r="AQ697" i="4" s="1"/>
  <c r="AQ698" i="4" a="1"/>
  <c r="AQ698" i="4" s="1"/>
  <c r="AQ699" i="4" a="1"/>
  <c r="AQ699" i="4" s="1"/>
  <c r="AQ700" i="4" a="1"/>
  <c r="AQ700" i="4" s="1"/>
  <c r="AQ701" i="4" a="1"/>
  <c r="AQ701" i="4" s="1"/>
  <c r="AQ702" i="4" a="1"/>
  <c r="AQ702" i="4" s="1"/>
  <c r="AQ703" i="4" a="1"/>
  <c r="AQ703" i="4" s="1"/>
  <c r="AQ704" i="4" a="1"/>
  <c r="AQ704" i="4" s="1"/>
  <c r="AQ705" i="4" a="1"/>
  <c r="AQ705" i="4" s="1"/>
  <c r="AQ706" i="4" a="1"/>
  <c r="AQ706" i="4" s="1"/>
  <c r="AQ707" i="4" a="1"/>
  <c r="AQ707" i="4" s="1"/>
  <c r="AQ708" i="4" a="1"/>
  <c r="AQ708" i="4" s="1"/>
  <c r="AQ709" i="4" a="1"/>
  <c r="AQ709" i="4" s="1"/>
  <c r="AQ710" i="4" a="1"/>
  <c r="AQ710" i="4" s="1"/>
  <c r="AQ711" i="4" a="1"/>
  <c r="AQ711" i="4" s="1"/>
  <c r="AQ712" i="4" a="1"/>
  <c r="AQ712" i="4" s="1"/>
  <c r="AQ713" i="4" a="1"/>
  <c r="AQ713" i="4" s="1"/>
  <c r="AQ714" i="4" a="1"/>
  <c r="AQ714" i="4" s="1"/>
  <c r="AQ715" i="4" a="1"/>
  <c r="AQ715" i="4" s="1"/>
  <c r="AQ716" i="4" a="1"/>
  <c r="AQ716" i="4" s="1"/>
  <c r="AQ717" i="4" a="1"/>
  <c r="AQ717" i="4" s="1"/>
  <c r="AQ718" i="4" a="1"/>
  <c r="AQ718" i="4" s="1"/>
  <c r="AQ719" i="4" a="1"/>
  <c r="AQ719" i="4" s="1"/>
  <c r="AQ720" i="4" a="1"/>
  <c r="AQ720" i="4" s="1"/>
  <c r="AQ721" i="4" a="1"/>
  <c r="AQ721" i="4" s="1"/>
  <c r="AQ722" i="4" a="1"/>
  <c r="AQ722" i="4" s="1"/>
  <c r="AQ723" i="4" a="1"/>
  <c r="AQ723" i="4" s="1"/>
  <c r="AQ724" i="4" a="1"/>
  <c r="AQ724" i="4" s="1"/>
  <c r="AQ725" i="4" a="1"/>
  <c r="AQ725" i="4" s="1"/>
  <c r="AQ726" i="4" a="1"/>
  <c r="AQ726" i="4" s="1"/>
  <c r="AQ727" i="4" a="1"/>
  <c r="AQ727" i="4" s="1"/>
  <c r="AQ728" i="4" a="1"/>
  <c r="AQ728" i="4" s="1"/>
  <c r="AQ729" i="4" a="1"/>
  <c r="AQ729" i="4" s="1"/>
  <c r="AQ730" i="4" a="1"/>
  <c r="AQ730" i="4" s="1"/>
  <c r="AQ731" i="4" a="1"/>
  <c r="AQ731" i="4" s="1"/>
  <c r="AQ732" i="4" a="1"/>
  <c r="AQ732" i="4" s="1"/>
  <c r="AQ733" i="4" a="1"/>
  <c r="AQ733" i="4" s="1"/>
  <c r="AQ734" i="4" a="1"/>
  <c r="AQ734" i="4" s="1"/>
  <c r="AQ735" i="4" a="1"/>
  <c r="AQ735" i="4" s="1"/>
  <c r="AQ736" i="4" a="1"/>
  <c r="AQ736" i="4" s="1"/>
  <c r="AQ737" i="4" a="1"/>
  <c r="AQ737" i="4" s="1"/>
  <c r="AQ738" i="4" a="1"/>
  <c r="AQ738" i="4" s="1"/>
  <c r="AQ739" i="4" a="1"/>
  <c r="AQ739" i="4" s="1"/>
  <c r="AQ740" i="4" a="1"/>
  <c r="AQ740" i="4" s="1"/>
  <c r="AQ741" i="4" a="1"/>
  <c r="AQ741" i="4" s="1"/>
  <c r="AQ742" i="4" a="1"/>
  <c r="AQ742" i="4" s="1"/>
  <c r="AQ743" i="4" a="1"/>
  <c r="AQ743" i="4" s="1"/>
  <c r="AQ744" i="4" a="1"/>
  <c r="AQ744" i="4" s="1"/>
  <c r="AQ745" i="4" a="1"/>
  <c r="AQ745" i="4" s="1"/>
  <c r="AQ746" i="4" a="1"/>
  <c r="AQ746" i="4" s="1"/>
  <c r="AQ747" i="4" a="1"/>
  <c r="AQ747" i="4" s="1"/>
  <c r="AQ748" i="4" a="1"/>
  <c r="AQ748" i="4" s="1"/>
  <c r="AQ749" i="4" a="1"/>
  <c r="AQ749" i="4" s="1"/>
  <c r="AQ750" i="4" a="1"/>
  <c r="AQ750" i="4" s="1"/>
  <c r="AQ751" i="4" a="1"/>
  <c r="AQ751" i="4" s="1"/>
  <c r="AQ752" i="4" a="1"/>
  <c r="AQ752" i="4" s="1"/>
  <c r="AQ753" i="4" a="1"/>
  <c r="AQ753" i="4" s="1"/>
  <c r="AQ754" i="4" a="1"/>
  <c r="AQ754" i="4" s="1"/>
  <c r="AQ755" i="4" a="1"/>
  <c r="AQ755" i="4" s="1"/>
  <c r="AQ756" i="4" a="1"/>
  <c r="AQ756" i="4" s="1"/>
  <c r="AQ757" i="4" a="1"/>
  <c r="AQ757" i="4" s="1"/>
  <c r="AQ758" i="4" a="1"/>
  <c r="AQ758" i="4" s="1"/>
  <c r="AQ759" i="4" a="1"/>
  <c r="AQ759" i="4" s="1"/>
  <c r="AQ760" i="4" a="1"/>
  <c r="AQ760" i="4" s="1"/>
  <c r="AQ761" i="4" a="1"/>
  <c r="AQ761" i="4" s="1"/>
  <c r="AQ762" i="4" a="1"/>
  <c r="AQ762" i="4" s="1"/>
  <c r="AQ763" i="4" a="1"/>
  <c r="AQ763" i="4" s="1"/>
  <c r="AQ764" i="4" a="1"/>
  <c r="AQ764" i="4" s="1"/>
  <c r="AQ765" i="4" a="1"/>
  <c r="AQ765" i="4" s="1"/>
  <c r="AQ766" i="4" a="1"/>
  <c r="AQ766" i="4" s="1"/>
  <c r="AQ767" i="4" a="1"/>
  <c r="AQ767" i="4" s="1"/>
  <c r="AQ768" i="4" a="1"/>
  <c r="AQ768" i="4" s="1"/>
  <c r="AQ769" i="4" a="1"/>
  <c r="AQ769" i="4" s="1"/>
  <c r="AQ770" i="4" a="1"/>
  <c r="AQ770" i="4" s="1"/>
  <c r="AQ771" i="4" a="1"/>
  <c r="AQ771" i="4" s="1"/>
  <c r="AQ772" i="4" a="1"/>
  <c r="AQ772" i="4" s="1"/>
  <c r="AQ773" i="4" a="1"/>
  <c r="AQ773" i="4" s="1"/>
  <c r="AQ774" i="4" a="1"/>
  <c r="AQ774" i="4" s="1"/>
  <c r="AQ775" i="4" a="1"/>
  <c r="AQ775" i="4" s="1"/>
  <c r="AQ776" i="4" a="1"/>
  <c r="AQ776" i="4" s="1"/>
  <c r="AQ777" i="4" a="1"/>
  <c r="AQ777" i="4" s="1"/>
  <c r="AQ778" i="4" a="1"/>
  <c r="AQ778" i="4" s="1"/>
  <c r="AQ779" i="4" a="1"/>
  <c r="AQ779" i="4" s="1"/>
  <c r="AQ780" i="4" a="1"/>
  <c r="AQ780" i="4" s="1"/>
  <c r="AQ781" i="4" a="1"/>
  <c r="AQ781" i="4" s="1"/>
  <c r="AQ782" i="4" a="1"/>
  <c r="AQ782" i="4" s="1"/>
  <c r="AQ783" i="4" a="1"/>
  <c r="AQ783" i="4" s="1"/>
  <c r="AQ784" i="4" a="1"/>
  <c r="AQ784" i="4" s="1"/>
  <c r="AQ785" i="4" a="1"/>
  <c r="AQ785" i="4" s="1"/>
  <c r="AQ786" i="4" a="1"/>
  <c r="AQ786" i="4" s="1"/>
  <c r="AQ787" i="4" a="1"/>
  <c r="AQ787" i="4" s="1"/>
  <c r="AQ788" i="4" a="1"/>
  <c r="AQ788" i="4" s="1"/>
  <c r="AQ789" i="4" a="1"/>
  <c r="AQ789" i="4" s="1"/>
  <c r="AQ790" i="4" a="1"/>
  <c r="AQ790" i="4" s="1"/>
  <c r="AQ791" i="4" a="1"/>
  <c r="AQ791" i="4" s="1"/>
  <c r="AQ792" i="4" a="1"/>
  <c r="AQ792" i="4" s="1"/>
  <c r="AQ793" i="4" a="1"/>
  <c r="AQ793" i="4" s="1"/>
  <c r="AQ794" i="4" a="1"/>
  <c r="AQ794" i="4" s="1"/>
  <c r="AQ795" i="4" a="1"/>
  <c r="AQ795" i="4" s="1"/>
  <c r="AQ796" i="4" a="1"/>
  <c r="AQ796" i="4" s="1"/>
  <c r="AQ797" i="4" a="1"/>
  <c r="AQ797" i="4" s="1"/>
  <c r="AQ798" i="4" a="1"/>
  <c r="AQ798" i="4" s="1"/>
  <c r="AQ799" i="4" a="1"/>
  <c r="AQ799" i="4" s="1"/>
  <c r="AQ800" i="4" a="1"/>
  <c r="AQ800" i="4" s="1"/>
  <c r="AQ801" i="4" a="1"/>
  <c r="AQ801" i="4" s="1"/>
  <c r="AQ802" i="4" a="1"/>
  <c r="AQ802" i="4" s="1"/>
  <c r="AQ803" i="4" a="1"/>
  <c r="AQ803" i="4" s="1"/>
  <c r="AQ804" i="4" a="1"/>
  <c r="AQ804" i="4" s="1"/>
  <c r="AQ805" i="4" a="1"/>
  <c r="AQ805" i="4" s="1"/>
  <c r="AQ806" i="4" a="1"/>
  <c r="AQ806" i="4" s="1"/>
  <c r="AQ807" i="4" a="1"/>
  <c r="AQ807" i="4" s="1"/>
  <c r="AQ808" i="4" a="1"/>
  <c r="AQ808" i="4" s="1"/>
  <c r="AQ809" i="4" a="1"/>
  <c r="AQ809" i="4" s="1"/>
  <c r="AQ810" i="4" a="1"/>
  <c r="AQ810" i="4" s="1"/>
  <c r="AQ811" i="4" a="1"/>
  <c r="AQ811" i="4" s="1"/>
  <c r="AQ812" i="4" a="1"/>
  <c r="AQ812" i="4" s="1"/>
  <c r="AQ813" i="4" a="1"/>
  <c r="AQ813" i="4" s="1"/>
  <c r="AQ814" i="4" a="1"/>
  <c r="AQ814" i="4" s="1"/>
  <c r="AQ815" i="4" a="1"/>
  <c r="AQ815" i="4" s="1"/>
  <c r="AQ816" i="4" a="1"/>
  <c r="AQ816" i="4" s="1"/>
  <c r="AQ817" i="4" a="1"/>
  <c r="AQ817" i="4" s="1"/>
  <c r="AQ818" i="4" a="1"/>
  <c r="AQ818" i="4" s="1"/>
  <c r="AQ819" i="4" a="1"/>
  <c r="AQ819" i="4" s="1"/>
  <c r="AQ820" i="4" a="1"/>
  <c r="AQ820" i="4" s="1"/>
  <c r="AQ821" i="4" a="1"/>
  <c r="AQ821" i="4" s="1"/>
  <c r="AQ822" i="4" a="1"/>
  <c r="AQ822" i="4" s="1"/>
  <c r="AQ823" i="4" a="1"/>
  <c r="AQ823" i="4" s="1"/>
  <c r="AQ824" i="4" a="1"/>
  <c r="AQ824" i="4" s="1"/>
  <c r="AQ825" i="4" a="1"/>
  <c r="AQ825" i="4" s="1"/>
  <c r="AQ826" i="4" a="1"/>
  <c r="AQ826" i="4" s="1"/>
  <c r="AQ827" i="4" a="1"/>
  <c r="AQ827" i="4" s="1"/>
  <c r="AQ828" i="4" a="1"/>
  <c r="AQ828" i="4" s="1"/>
  <c r="AQ829" i="4" a="1"/>
  <c r="AQ829" i="4" s="1"/>
  <c r="AQ830" i="4" a="1"/>
  <c r="AQ830" i="4" s="1"/>
  <c r="AQ831" i="4" a="1"/>
  <c r="AQ831" i="4" s="1"/>
  <c r="AQ832" i="4" a="1"/>
  <c r="AQ832" i="4" s="1"/>
  <c r="AQ833" i="4" a="1"/>
  <c r="AQ833" i="4" s="1"/>
  <c r="AQ834" i="4" a="1"/>
  <c r="AQ834" i="4" s="1"/>
  <c r="AQ835" i="4" a="1"/>
  <c r="AQ835" i="4" s="1"/>
  <c r="AQ836" i="4" a="1"/>
  <c r="AQ836" i="4" s="1"/>
  <c r="AQ837" i="4" a="1"/>
  <c r="AQ837" i="4" s="1"/>
  <c r="AQ838" i="4" a="1"/>
  <c r="AQ838" i="4" s="1"/>
  <c r="AQ839" i="4" a="1"/>
  <c r="AQ839" i="4" s="1"/>
  <c r="AQ840" i="4" a="1"/>
  <c r="AQ840" i="4" s="1"/>
  <c r="AQ841" i="4" a="1"/>
  <c r="AQ841" i="4" s="1"/>
  <c r="AQ842" i="4" a="1"/>
  <c r="AQ842" i="4" s="1"/>
  <c r="AQ843" i="4" a="1"/>
  <c r="AQ843" i="4" s="1"/>
  <c r="AQ844" i="4" a="1"/>
  <c r="AQ844" i="4" s="1"/>
  <c r="AQ845" i="4" a="1"/>
  <c r="AQ845" i="4" s="1"/>
  <c r="AQ846" i="4" a="1"/>
  <c r="AQ846" i="4" s="1"/>
  <c r="AQ847" i="4" a="1"/>
  <c r="AQ847" i="4" s="1"/>
  <c r="AQ848" i="4" a="1"/>
  <c r="AQ848" i="4" s="1"/>
  <c r="AQ849" i="4" a="1"/>
  <c r="AQ849" i="4" s="1"/>
  <c r="AQ850" i="4" a="1"/>
  <c r="AQ850" i="4" s="1"/>
  <c r="AQ851" i="4" a="1"/>
  <c r="AQ851" i="4" s="1"/>
  <c r="AQ852" i="4" a="1"/>
  <c r="AQ852" i="4" s="1"/>
  <c r="AQ853" i="4" a="1"/>
  <c r="AQ853" i="4" s="1"/>
  <c r="AQ854" i="4" a="1"/>
  <c r="AQ854" i="4" s="1"/>
  <c r="AQ855" i="4" a="1"/>
  <c r="AQ855" i="4" s="1"/>
  <c r="AQ856" i="4" a="1"/>
  <c r="AQ856" i="4" s="1"/>
  <c r="AQ857" i="4" a="1"/>
  <c r="AQ857" i="4" s="1"/>
  <c r="AQ858" i="4" a="1"/>
  <c r="AQ858" i="4" s="1"/>
  <c r="AQ859" i="4" a="1"/>
  <c r="AQ859" i="4" s="1"/>
  <c r="AQ860" i="4" a="1"/>
  <c r="AQ860" i="4" s="1"/>
  <c r="AQ861" i="4" a="1"/>
  <c r="AQ861" i="4" s="1"/>
  <c r="AQ862" i="4" a="1"/>
  <c r="AQ862" i="4" s="1"/>
  <c r="AQ863" i="4" a="1"/>
  <c r="AQ863" i="4" s="1"/>
  <c r="AQ864" i="4" a="1"/>
  <c r="AQ864" i="4" s="1"/>
  <c r="AQ865" i="4" a="1"/>
  <c r="AQ865" i="4" s="1"/>
  <c r="AQ866" i="4" a="1"/>
  <c r="AQ866" i="4" s="1"/>
  <c r="AQ867" i="4" a="1"/>
  <c r="AQ867" i="4" s="1"/>
  <c r="AQ868" i="4" a="1"/>
  <c r="AQ868" i="4" s="1"/>
  <c r="AQ869" i="4" a="1"/>
  <c r="AQ869" i="4" s="1"/>
  <c r="AQ870" i="4" a="1"/>
  <c r="AQ870" i="4" s="1"/>
  <c r="AQ871" i="4" a="1"/>
  <c r="AQ871" i="4" s="1"/>
  <c r="AQ872" i="4" a="1"/>
  <c r="AQ872" i="4" s="1"/>
  <c r="AQ873" i="4" a="1"/>
  <c r="AQ873" i="4" s="1"/>
  <c r="AQ874" i="4" a="1"/>
  <c r="AQ874" i="4" s="1"/>
  <c r="AQ875" i="4" a="1"/>
  <c r="AQ875" i="4" s="1"/>
  <c r="AQ876" i="4" a="1"/>
  <c r="AQ876" i="4" s="1"/>
  <c r="AQ877" i="4" a="1"/>
  <c r="AQ877" i="4" s="1"/>
  <c r="AQ878" i="4" a="1"/>
  <c r="AQ878" i="4" s="1"/>
  <c r="AQ879" i="4" a="1"/>
  <c r="AQ879" i="4" s="1"/>
  <c r="AQ880" i="4" a="1"/>
  <c r="AQ880" i="4" s="1"/>
  <c r="AQ881" i="4" a="1"/>
  <c r="AQ881" i="4" s="1"/>
  <c r="AQ882" i="4" a="1"/>
  <c r="AQ882" i="4" s="1"/>
  <c r="AQ883" i="4" a="1"/>
  <c r="AQ883" i="4" s="1"/>
  <c r="AQ884" i="4" a="1"/>
  <c r="AQ884" i="4" s="1"/>
  <c r="AQ885" i="4" a="1"/>
  <c r="AQ885" i="4" s="1"/>
  <c r="AQ886" i="4" a="1"/>
  <c r="AQ886" i="4" s="1"/>
  <c r="AQ887" i="4" a="1"/>
  <c r="AQ887" i="4" s="1"/>
  <c r="AQ888" i="4" a="1"/>
  <c r="AQ888" i="4" s="1"/>
  <c r="AQ889" i="4" a="1"/>
  <c r="AQ889" i="4" s="1"/>
  <c r="AQ890" i="4" a="1"/>
  <c r="AQ890" i="4" s="1"/>
  <c r="AQ891" i="4" a="1"/>
  <c r="AQ891" i="4" s="1"/>
  <c r="AQ892" i="4" a="1"/>
  <c r="AQ892" i="4" s="1"/>
  <c r="AQ893" i="4" a="1"/>
  <c r="AQ893" i="4" s="1"/>
  <c r="AQ894" i="4" a="1"/>
  <c r="AQ894" i="4" s="1"/>
  <c r="AQ895" i="4" a="1"/>
  <c r="AQ895" i="4" s="1"/>
  <c r="AQ896" i="4" a="1"/>
  <c r="AQ896" i="4" s="1"/>
  <c r="AQ897" i="4" a="1"/>
  <c r="AQ897" i="4" s="1"/>
  <c r="AQ898" i="4" a="1"/>
  <c r="AQ898" i="4" s="1"/>
  <c r="AQ899" i="4" a="1"/>
  <c r="AQ899" i="4" s="1"/>
  <c r="AQ900" i="4" a="1"/>
  <c r="AQ900" i="4" s="1"/>
  <c r="AQ901" i="4" a="1"/>
  <c r="AQ901" i="4" s="1"/>
  <c r="AQ902" i="4" a="1"/>
  <c r="AQ902" i="4" s="1"/>
  <c r="AQ903" i="4" a="1"/>
  <c r="AQ903" i="4" s="1"/>
  <c r="AQ904" i="4" a="1"/>
  <c r="AQ904" i="4" s="1"/>
  <c r="AQ905" i="4" a="1"/>
  <c r="AQ905" i="4" s="1"/>
  <c r="AQ906" i="4" a="1"/>
  <c r="AQ906" i="4" s="1"/>
  <c r="AQ907" i="4" a="1"/>
  <c r="AQ907" i="4" s="1"/>
  <c r="AQ908" i="4" a="1"/>
  <c r="AQ908" i="4" s="1"/>
  <c r="AQ909" i="4" a="1"/>
  <c r="AQ909" i="4" s="1"/>
  <c r="AQ910" i="4" a="1"/>
  <c r="AQ910" i="4" s="1"/>
  <c r="AQ911" i="4" a="1"/>
  <c r="AQ911" i="4" s="1"/>
  <c r="AQ912" i="4" a="1"/>
  <c r="AQ912" i="4" s="1"/>
  <c r="AQ913" i="4" a="1"/>
  <c r="AQ913" i="4" s="1"/>
  <c r="AQ914" i="4" a="1"/>
  <c r="AQ914" i="4" s="1"/>
  <c r="AQ915" i="4" a="1"/>
  <c r="AQ915" i="4" s="1"/>
  <c r="AQ916" i="4" a="1"/>
  <c r="AQ916" i="4" s="1"/>
  <c r="AQ917" i="4" a="1"/>
  <c r="AQ917" i="4" s="1"/>
  <c r="AQ918" i="4" a="1"/>
  <c r="AQ918" i="4" s="1"/>
  <c r="AQ919" i="4" a="1"/>
  <c r="AQ919" i="4" s="1"/>
  <c r="AQ920" i="4" a="1"/>
  <c r="AQ920" i="4" s="1"/>
  <c r="AQ921" i="4" a="1"/>
  <c r="AQ921" i="4" s="1"/>
  <c r="AQ922" i="4" a="1"/>
  <c r="AQ922" i="4" s="1"/>
  <c r="AQ923" i="4" a="1"/>
  <c r="AQ923" i="4" s="1"/>
  <c r="AQ924" i="4" a="1"/>
  <c r="AQ924" i="4" s="1"/>
  <c r="AQ925" i="4" a="1"/>
  <c r="AQ925" i="4" s="1"/>
  <c r="AQ926" i="4" a="1"/>
  <c r="AQ926" i="4" s="1"/>
  <c r="AQ927" i="4" a="1"/>
  <c r="AQ927" i="4" s="1"/>
  <c r="AQ928" i="4" a="1"/>
  <c r="AQ928" i="4" s="1"/>
  <c r="AQ929" i="4" a="1"/>
  <c r="AQ929" i="4" s="1"/>
  <c r="AQ930" i="4" a="1"/>
  <c r="AQ930" i="4" s="1"/>
  <c r="AQ931" i="4" a="1"/>
  <c r="AQ931" i="4" s="1"/>
  <c r="AQ932" i="4" a="1"/>
  <c r="AQ932" i="4" s="1"/>
  <c r="AQ933" i="4" a="1"/>
  <c r="AQ933" i="4" s="1"/>
  <c r="AQ934" i="4" a="1"/>
  <c r="AQ934" i="4" s="1"/>
  <c r="AQ935" i="4" a="1"/>
  <c r="AQ935" i="4" s="1"/>
  <c r="AQ936" i="4" a="1"/>
  <c r="AQ936" i="4" s="1"/>
  <c r="AQ937" i="4" a="1"/>
  <c r="AQ937" i="4" s="1"/>
  <c r="AQ938" i="4" a="1"/>
  <c r="AQ938" i="4" s="1"/>
  <c r="AQ939" i="4" a="1"/>
  <c r="AQ939" i="4" s="1"/>
  <c r="AQ940" i="4" a="1"/>
  <c r="AQ940" i="4" s="1"/>
  <c r="AQ941" i="4" a="1"/>
  <c r="AQ941" i="4" s="1"/>
  <c r="AQ942" i="4" a="1"/>
  <c r="AQ942" i="4" s="1"/>
  <c r="AQ943" i="4" a="1"/>
  <c r="AQ943" i="4" s="1"/>
  <c r="AQ944" i="4" a="1"/>
  <c r="AQ944" i="4" s="1"/>
  <c r="AQ945" i="4" a="1"/>
  <c r="AQ945" i="4" s="1"/>
  <c r="AQ946" i="4" a="1"/>
  <c r="AQ946" i="4" s="1"/>
  <c r="AQ947" i="4" a="1"/>
  <c r="AQ947" i="4" s="1"/>
  <c r="AQ948" i="4" a="1"/>
  <c r="AQ948" i="4" s="1"/>
  <c r="AQ949" i="4" a="1"/>
  <c r="AQ949" i="4" s="1"/>
  <c r="AQ950" i="4" a="1"/>
  <c r="AQ950" i="4" s="1"/>
  <c r="AQ951" i="4" a="1"/>
  <c r="AQ951" i="4" s="1"/>
  <c r="AQ952" i="4" a="1"/>
  <c r="AQ952" i="4" s="1"/>
  <c r="AP225" i="4" a="1"/>
  <c r="AP225" i="4" s="1"/>
  <c r="AP226" i="4" a="1"/>
  <c r="AP226" i="4" s="1"/>
  <c r="AP227" i="4" a="1"/>
  <c r="AP227" i="4" s="1"/>
  <c r="AP228" i="4" a="1"/>
  <c r="AP228" i="4" s="1"/>
  <c r="AP229" i="4" a="1"/>
  <c r="AP229" i="4" s="1"/>
  <c r="AP230" i="4" a="1"/>
  <c r="AP230" i="4" s="1"/>
  <c r="AP231" i="4" a="1"/>
  <c r="AP231" i="4" s="1"/>
  <c r="AP232" i="4" a="1"/>
  <c r="AP232" i="4" s="1"/>
  <c r="AP233" i="4" a="1"/>
  <c r="AP233" i="4" s="1"/>
  <c r="AP234" i="4" a="1"/>
  <c r="AP234" i="4" s="1"/>
  <c r="AP235" i="4" a="1"/>
  <c r="AP235" i="4" s="1"/>
  <c r="AP236" i="4" a="1"/>
  <c r="AP236" i="4" s="1"/>
  <c r="AP237" i="4" a="1"/>
  <c r="AP237" i="4" s="1"/>
  <c r="AP238" i="4" a="1"/>
  <c r="AP238" i="4" s="1"/>
  <c r="AP239" i="4" a="1"/>
  <c r="AP239" i="4" s="1"/>
  <c r="AP240" i="4" a="1"/>
  <c r="AP240" i="4" s="1"/>
  <c r="AP241" i="4" a="1"/>
  <c r="AP241" i="4" s="1"/>
  <c r="AP242" i="4" a="1"/>
  <c r="AP242" i="4" s="1"/>
  <c r="AP243" i="4" a="1"/>
  <c r="AP243" i="4" s="1"/>
  <c r="AP244" i="4" a="1"/>
  <c r="AP244" i="4" s="1"/>
  <c r="AP245" i="4" a="1"/>
  <c r="AP245" i="4" s="1"/>
  <c r="AP246" i="4" a="1"/>
  <c r="AP246" i="4" s="1"/>
  <c r="AP247" i="4" a="1"/>
  <c r="AP247" i="4" s="1"/>
  <c r="AP248" i="4" a="1"/>
  <c r="AP248" i="4" s="1"/>
  <c r="AP249" i="4" a="1"/>
  <c r="AP249" i="4" s="1"/>
  <c r="AP250" i="4" a="1"/>
  <c r="AP250" i="4" s="1"/>
  <c r="AP251" i="4" a="1"/>
  <c r="AP251" i="4" s="1"/>
  <c r="AP252" i="4" a="1"/>
  <c r="AP252" i="4" s="1"/>
  <c r="AP253" i="4" a="1"/>
  <c r="AP253" i="4" s="1"/>
  <c r="AP254" i="4" a="1"/>
  <c r="AP254" i="4" s="1"/>
  <c r="AP255" i="4" a="1"/>
  <c r="AP255" i="4" s="1"/>
  <c r="AP256" i="4" a="1"/>
  <c r="AP256" i="4" s="1"/>
  <c r="AP257" i="4" a="1"/>
  <c r="AP257" i="4" s="1"/>
  <c r="AP258" i="4" a="1"/>
  <c r="AP258" i="4" s="1"/>
  <c r="AP259" i="4" a="1"/>
  <c r="AP259" i="4" s="1"/>
  <c r="AP260" i="4" a="1"/>
  <c r="AP260" i="4" s="1"/>
  <c r="AP261" i="4" a="1"/>
  <c r="AP261" i="4" s="1"/>
  <c r="AP262" i="4" a="1"/>
  <c r="AP262" i="4" s="1"/>
  <c r="AP263" i="4" a="1"/>
  <c r="AP263" i="4" s="1"/>
  <c r="AP264" i="4" a="1"/>
  <c r="AP264" i="4" s="1"/>
  <c r="AP265" i="4" a="1"/>
  <c r="AP265" i="4" s="1"/>
  <c r="AP266" i="4" a="1"/>
  <c r="AP266" i="4" s="1"/>
  <c r="AP267" i="4" a="1"/>
  <c r="AP267" i="4" s="1"/>
  <c r="AP268" i="4" a="1"/>
  <c r="AP268" i="4" s="1"/>
  <c r="AP269" i="4" a="1"/>
  <c r="AP269" i="4" s="1"/>
  <c r="AP270" i="4" a="1"/>
  <c r="AP270" i="4" s="1"/>
  <c r="AP271" i="4" a="1"/>
  <c r="AP271" i="4" s="1"/>
  <c r="AP272" i="4" a="1"/>
  <c r="AP272" i="4" s="1"/>
  <c r="AP273" i="4" a="1"/>
  <c r="AP273" i="4" s="1"/>
  <c r="AP274" i="4" a="1"/>
  <c r="AP274" i="4" s="1"/>
  <c r="AP275" i="4" a="1"/>
  <c r="AP275" i="4" s="1"/>
  <c r="AP276" i="4" a="1"/>
  <c r="AP276" i="4" s="1"/>
  <c r="AP277" i="4" a="1"/>
  <c r="AP277" i="4" s="1"/>
  <c r="AP278" i="4" a="1"/>
  <c r="AP278" i="4" s="1"/>
  <c r="AP279" i="4" a="1"/>
  <c r="AP279" i="4" s="1"/>
  <c r="AP280" i="4" a="1"/>
  <c r="AP280" i="4" s="1"/>
  <c r="AP281" i="4" a="1"/>
  <c r="AP281" i="4" s="1"/>
  <c r="AP282" i="4" a="1"/>
  <c r="AP282" i="4" s="1"/>
  <c r="AP283" i="4" a="1"/>
  <c r="AP283" i="4" s="1"/>
  <c r="AP284" i="4" a="1"/>
  <c r="AP284" i="4" s="1"/>
  <c r="AP285" i="4" a="1"/>
  <c r="AP285" i="4" s="1"/>
  <c r="AP286" i="4" a="1"/>
  <c r="AP286" i="4" s="1"/>
  <c r="AP287" i="4" a="1"/>
  <c r="AP287" i="4" s="1"/>
  <c r="AP288" i="4" a="1"/>
  <c r="AP288" i="4" s="1"/>
  <c r="AP289" i="4" a="1"/>
  <c r="AP289" i="4" s="1"/>
  <c r="AP290" i="4" a="1"/>
  <c r="AP290" i="4" s="1"/>
  <c r="AP291" i="4" a="1"/>
  <c r="AP291" i="4" s="1"/>
  <c r="AP292" i="4" a="1"/>
  <c r="AP292" i="4" s="1"/>
  <c r="AP293" i="4" a="1"/>
  <c r="AP293" i="4" s="1"/>
  <c r="AP294" i="4" a="1"/>
  <c r="AP294" i="4" s="1"/>
  <c r="AP295" i="4" a="1"/>
  <c r="AP295" i="4" s="1"/>
  <c r="AP296" i="4" a="1"/>
  <c r="AP296" i="4" s="1"/>
  <c r="AP297" i="4" a="1"/>
  <c r="AP297" i="4" s="1"/>
  <c r="AP298" i="4" a="1"/>
  <c r="AP298" i="4" s="1"/>
  <c r="AP299" i="4" a="1"/>
  <c r="AP299" i="4" s="1"/>
  <c r="AP300" i="4" a="1"/>
  <c r="AP300" i="4" s="1"/>
  <c r="AP301" i="4" a="1"/>
  <c r="AP301" i="4" s="1"/>
  <c r="AP302" i="4" a="1"/>
  <c r="AP302" i="4" s="1"/>
  <c r="AP303" i="4" a="1"/>
  <c r="AP303" i="4" s="1"/>
  <c r="AP304" i="4" a="1"/>
  <c r="AP304" i="4" s="1"/>
  <c r="AP305" i="4" a="1"/>
  <c r="AP305" i="4" s="1"/>
  <c r="AP306" i="4" a="1"/>
  <c r="AP306" i="4" s="1"/>
  <c r="AP307" i="4" a="1"/>
  <c r="AP307" i="4" s="1"/>
  <c r="AP308" i="4" a="1"/>
  <c r="AP308" i="4" s="1"/>
  <c r="AP309" i="4" a="1"/>
  <c r="AP309" i="4" s="1"/>
  <c r="AP310" i="4" a="1"/>
  <c r="AP310" i="4" s="1"/>
  <c r="AP311" i="4" a="1"/>
  <c r="AP311" i="4" s="1"/>
  <c r="AP312" i="4" a="1"/>
  <c r="AP312" i="4" s="1"/>
  <c r="AP313" i="4" a="1"/>
  <c r="AP313" i="4" s="1"/>
  <c r="AP314" i="4" a="1"/>
  <c r="AP314" i="4" s="1"/>
  <c r="AP315" i="4" a="1"/>
  <c r="AP315" i="4" s="1"/>
  <c r="AP316" i="4" a="1"/>
  <c r="AP316" i="4" s="1"/>
  <c r="AP317" i="4" a="1"/>
  <c r="AP317" i="4" s="1"/>
  <c r="AP318" i="4" a="1"/>
  <c r="AP318" i="4" s="1"/>
  <c r="AP319" i="4" a="1"/>
  <c r="AP319" i="4" s="1"/>
  <c r="AP320" i="4" a="1"/>
  <c r="AP320" i="4" s="1"/>
  <c r="AP321" i="4" a="1"/>
  <c r="AP321" i="4" s="1"/>
  <c r="AP322" i="4" a="1"/>
  <c r="AP322" i="4" s="1"/>
  <c r="AP323" i="4" a="1"/>
  <c r="AP323" i="4" s="1"/>
  <c r="AP324" i="4" a="1"/>
  <c r="AP324" i="4" s="1"/>
  <c r="AP325" i="4" a="1"/>
  <c r="AP325" i="4" s="1"/>
  <c r="AP326" i="4" a="1"/>
  <c r="AP326" i="4" s="1"/>
  <c r="AP327" i="4" a="1"/>
  <c r="AP327" i="4" s="1"/>
  <c r="AP328" i="4" a="1"/>
  <c r="AP328" i="4" s="1"/>
  <c r="AP329" i="4" a="1"/>
  <c r="AP329" i="4" s="1"/>
  <c r="AP330" i="4" a="1"/>
  <c r="AP330" i="4" s="1"/>
  <c r="AP331" i="4" a="1"/>
  <c r="AP331" i="4" s="1"/>
  <c r="AP332" i="4" a="1"/>
  <c r="AP332" i="4" s="1"/>
  <c r="AP333" i="4" a="1"/>
  <c r="AP333" i="4" s="1"/>
  <c r="AP334" i="4" a="1"/>
  <c r="AP334" i="4" s="1"/>
  <c r="AP335" i="4" a="1"/>
  <c r="AP335" i="4" s="1"/>
  <c r="AP336" i="4" a="1"/>
  <c r="AP336" i="4" s="1"/>
  <c r="AP337" i="4" a="1"/>
  <c r="AP337" i="4" s="1"/>
  <c r="AP338" i="4" a="1"/>
  <c r="AP338" i="4"/>
  <c r="AP339" i="4" a="1"/>
  <c r="AP339" i="4" s="1"/>
  <c r="AP340" i="4" a="1"/>
  <c r="AP340" i="4" s="1"/>
  <c r="AP341" i="4" a="1"/>
  <c r="AP341" i="4" s="1"/>
  <c r="AP342" i="4" a="1"/>
  <c r="AP342" i="4" s="1"/>
  <c r="AP343" i="4" a="1"/>
  <c r="AP343" i="4" s="1"/>
  <c r="AP344" i="4" a="1"/>
  <c r="AP344" i="4" s="1"/>
  <c r="AP345" i="4" a="1"/>
  <c r="AP345" i="4" s="1"/>
  <c r="AP346" i="4" a="1"/>
  <c r="AP346" i="4" s="1"/>
  <c r="AP347" i="4" a="1"/>
  <c r="AP347" i="4" s="1"/>
  <c r="AP348" i="4" a="1"/>
  <c r="AP348" i="4" s="1"/>
  <c r="AP349" i="4" a="1"/>
  <c r="AP349" i="4" s="1"/>
  <c r="AP350" i="4" a="1"/>
  <c r="AP350" i="4" s="1"/>
  <c r="AP351" i="4" a="1"/>
  <c r="AP351" i="4" s="1"/>
  <c r="AP352" i="4" a="1"/>
  <c r="AP352" i="4" s="1"/>
  <c r="AP353" i="4" a="1"/>
  <c r="AP353" i="4" s="1"/>
  <c r="AP354" i="4" a="1"/>
  <c r="AP354" i="4" s="1"/>
  <c r="AP355" i="4" a="1"/>
  <c r="AP355" i="4" s="1"/>
  <c r="AP356" i="4" a="1"/>
  <c r="AP356" i="4" s="1"/>
  <c r="AP357" i="4" a="1"/>
  <c r="AP357" i="4" s="1"/>
  <c r="AP358" i="4" a="1"/>
  <c r="AP358" i="4" s="1"/>
  <c r="AP359" i="4" a="1"/>
  <c r="AP359" i="4" s="1"/>
  <c r="AP360" i="4" a="1"/>
  <c r="AP360" i="4" s="1"/>
  <c r="AP361" i="4" a="1"/>
  <c r="AP361" i="4" s="1"/>
  <c r="AP362" i="4" a="1"/>
  <c r="AP362" i="4" s="1"/>
  <c r="AP363" i="4" a="1"/>
  <c r="AP363" i="4" s="1"/>
  <c r="AP364" i="4" a="1"/>
  <c r="AP364" i="4" s="1"/>
  <c r="AP365" i="4" a="1"/>
  <c r="AP365" i="4" s="1"/>
  <c r="AP366" i="4" a="1"/>
  <c r="AP366" i="4" s="1"/>
  <c r="AP367" i="4" a="1"/>
  <c r="AP367" i="4" s="1"/>
  <c r="AP368" i="4" a="1"/>
  <c r="AP368" i="4" s="1"/>
  <c r="AP369" i="4" a="1"/>
  <c r="AP369" i="4" s="1"/>
  <c r="AP370" i="4" a="1"/>
  <c r="AP370" i="4" s="1"/>
  <c r="AP371" i="4" a="1"/>
  <c r="AP371" i="4" s="1"/>
  <c r="AP372" i="4" a="1"/>
  <c r="AP372" i="4" s="1"/>
  <c r="AP373" i="4" a="1"/>
  <c r="AP373" i="4" s="1"/>
  <c r="AP374" i="4" a="1"/>
  <c r="AP374" i="4" s="1"/>
  <c r="AP375" i="4" a="1"/>
  <c r="AP375" i="4" s="1"/>
  <c r="AP376" i="4" a="1"/>
  <c r="AP376" i="4" s="1"/>
  <c r="AP377" i="4" a="1"/>
  <c r="AP377" i="4" s="1"/>
  <c r="AP378" i="4" a="1"/>
  <c r="AP378" i="4" s="1"/>
  <c r="AP379" i="4" a="1"/>
  <c r="AP379" i="4" s="1"/>
  <c r="AP380" i="4" a="1"/>
  <c r="AP380" i="4" s="1"/>
  <c r="AP381" i="4" a="1"/>
  <c r="AP381" i="4" s="1"/>
  <c r="AP382" i="4" a="1"/>
  <c r="AP382" i="4" s="1"/>
  <c r="AP383" i="4" a="1"/>
  <c r="AP383" i="4" s="1"/>
  <c r="AP384" i="4" a="1"/>
  <c r="AP384" i="4" s="1"/>
  <c r="AP385" i="4" a="1"/>
  <c r="AP385" i="4" s="1"/>
  <c r="AP386" i="4" a="1"/>
  <c r="AP386" i="4" s="1"/>
  <c r="AP387" i="4" a="1"/>
  <c r="AP387" i="4" s="1"/>
  <c r="AP388" i="4" a="1"/>
  <c r="AP388" i="4" s="1"/>
  <c r="AP389" i="4" a="1"/>
  <c r="AP389" i="4" s="1"/>
  <c r="AP390" i="4" a="1"/>
  <c r="AP390" i="4" s="1"/>
  <c r="AP391" i="4" a="1"/>
  <c r="AP391" i="4" s="1"/>
  <c r="AP392" i="4" a="1"/>
  <c r="AP392" i="4" s="1"/>
  <c r="AP393" i="4" a="1"/>
  <c r="AP393" i="4" s="1"/>
  <c r="AP394" i="4" a="1"/>
  <c r="AP394" i="4" s="1"/>
  <c r="AP395" i="4" a="1"/>
  <c r="AP395" i="4" s="1"/>
  <c r="AP396" i="4" a="1"/>
  <c r="AP396" i="4" s="1"/>
  <c r="AP397" i="4" a="1"/>
  <c r="AP397" i="4" s="1"/>
  <c r="AP398" i="4" a="1"/>
  <c r="AP398" i="4" s="1"/>
  <c r="AP399" i="4" a="1"/>
  <c r="AP399" i="4" s="1"/>
  <c r="AP400" i="4" a="1"/>
  <c r="AP400" i="4" s="1"/>
  <c r="AP401" i="4" a="1"/>
  <c r="AP401" i="4" s="1"/>
  <c r="AP402" i="4" a="1"/>
  <c r="AP402" i="4" s="1"/>
  <c r="AP403" i="4" a="1"/>
  <c r="AP403" i="4" s="1"/>
  <c r="AP404" i="4" a="1"/>
  <c r="AP404" i="4" s="1"/>
  <c r="AP405" i="4" a="1"/>
  <c r="AP405" i="4" s="1"/>
  <c r="AP406" i="4" a="1"/>
  <c r="AP406" i="4" s="1"/>
  <c r="AP407" i="4" a="1"/>
  <c r="AP407" i="4" s="1"/>
  <c r="AP408" i="4" a="1"/>
  <c r="AP408" i="4" s="1"/>
  <c r="AP409" i="4" a="1"/>
  <c r="AP409" i="4" s="1"/>
  <c r="AP410" i="4" a="1"/>
  <c r="AP410" i="4" s="1"/>
  <c r="AP411" i="4" a="1"/>
  <c r="AP411" i="4" s="1"/>
  <c r="AP412" i="4" a="1"/>
  <c r="AP412" i="4" s="1"/>
  <c r="AP413" i="4" a="1"/>
  <c r="AP413" i="4" s="1"/>
  <c r="AP414" i="4" a="1"/>
  <c r="AP414" i="4" s="1"/>
  <c r="AP415" i="4" a="1"/>
  <c r="AP415" i="4" s="1"/>
  <c r="AP416" i="4" a="1"/>
  <c r="AP416" i="4" s="1"/>
  <c r="AP417" i="4" a="1"/>
  <c r="AP417" i="4" s="1"/>
  <c r="AP418" i="4" a="1"/>
  <c r="AP418" i="4" s="1"/>
  <c r="AP419" i="4" a="1"/>
  <c r="AP419" i="4" s="1"/>
  <c r="AP420" i="4" a="1"/>
  <c r="AP420" i="4" s="1"/>
  <c r="AP421" i="4" a="1"/>
  <c r="AP421" i="4" s="1"/>
  <c r="AP422" i="4" a="1"/>
  <c r="AP422" i="4" s="1"/>
  <c r="AP423" i="4" a="1"/>
  <c r="AP423" i="4" s="1"/>
  <c r="AP424" i="4" a="1"/>
  <c r="AP424" i="4" s="1"/>
  <c r="AP425" i="4" a="1"/>
  <c r="AP425" i="4" s="1"/>
  <c r="AP426" i="4" a="1"/>
  <c r="AP426" i="4" s="1"/>
  <c r="AP427" i="4" a="1"/>
  <c r="AP427" i="4" s="1"/>
  <c r="AP428" i="4" a="1"/>
  <c r="AP428" i="4" s="1"/>
  <c r="AP429" i="4" a="1"/>
  <c r="AP429" i="4" s="1"/>
  <c r="AP430" i="4" a="1"/>
  <c r="AP430" i="4" s="1"/>
  <c r="AP431" i="4" a="1"/>
  <c r="AP431" i="4" s="1"/>
  <c r="AP432" i="4" a="1"/>
  <c r="AP432" i="4" s="1"/>
  <c r="AP433" i="4" a="1"/>
  <c r="AP433" i="4" s="1"/>
  <c r="AP434" i="4" a="1"/>
  <c r="AP434" i="4" s="1"/>
  <c r="AP435" i="4" a="1"/>
  <c r="AP435" i="4" s="1"/>
  <c r="AP436" i="4" a="1"/>
  <c r="AP436" i="4" s="1"/>
  <c r="AP437" i="4" a="1"/>
  <c r="AP437" i="4" s="1"/>
  <c r="AP438" i="4" a="1"/>
  <c r="AP438" i="4" s="1"/>
  <c r="AP439" i="4" a="1"/>
  <c r="AP439" i="4" s="1"/>
  <c r="AP440" i="4" a="1"/>
  <c r="AP440" i="4" s="1"/>
  <c r="AP441" i="4" a="1"/>
  <c r="AP441" i="4" s="1"/>
  <c r="AP442" i="4" a="1"/>
  <c r="AP442" i="4" s="1"/>
  <c r="AP443" i="4" a="1"/>
  <c r="AP443" i="4" s="1"/>
  <c r="AP444" i="4" a="1"/>
  <c r="AP444" i="4" s="1"/>
  <c r="AP445" i="4" a="1"/>
  <c r="AP445" i="4" s="1"/>
  <c r="AP446" i="4" a="1"/>
  <c r="AP446" i="4" s="1"/>
  <c r="AP447" i="4" a="1"/>
  <c r="AP447" i="4" s="1"/>
  <c r="AP448" i="4" a="1"/>
  <c r="AP448" i="4" s="1"/>
  <c r="AP449" i="4" a="1"/>
  <c r="AP449" i="4" s="1"/>
  <c r="AP450" i="4" a="1"/>
  <c r="AP450" i="4" s="1"/>
  <c r="AP451" i="4" a="1"/>
  <c r="AP451" i="4" s="1"/>
  <c r="AP452" i="4" a="1"/>
  <c r="AP452" i="4" s="1"/>
  <c r="AP453" i="4" a="1"/>
  <c r="AP453" i="4" s="1"/>
  <c r="AP454" i="4" a="1"/>
  <c r="AP454" i="4" s="1"/>
  <c r="AP455" i="4" a="1"/>
  <c r="AP455" i="4" s="1"/>
  <c r="AP456" i="4" a="1"/>
  <c r="AP456" i="4" s="1"/>
  <c r="AP457" i="4" a="1"/>
  <c r="AP457" i="4" s="1"/>
  <c r="AP458" i="4" a="1"/>
  <c r="AP458" i="4" s="1"/>
  <c r="AP459" i="4" a="1"/>
  <c r="AP459" i="4" s="1"/>
  <c r="AP460" i="4" a="1"/>
  <c r="AP460" i="4" s="1"/>
  <c r="AP461" i="4" a="1"/>
  <c r="AP461" i="4" s="1"/>
  <c r="AP462" i="4" a="1"/>
  <c r="AP462" i="4" s="1"/>
  <c r="AP463" i="4" a="1"/>
  <c r="AP463" i="4" s="1"/>
  <c r="AP464" i="4" a="1"/>
  <c r="AP464" i="4" s="1"/>
  <c r="AP465" i="4" a="1"/>
  <c r="AP465" i="4" s="1"/>
  <c r="AP466" i="4" a="1"/>
  <c r="AP466" i="4" s="1"/>
  <c r="AP467" i="4" a="1"/>
  <c r="AP467" i="4" s="1"/>
  <c r="AP468" i="4" a="1"/>
  <c r="AP468" i="4"/>
  <c r="AP469" i="4" a="1"/>
  <c r="AP469" i="4" s="1"/>
  <c r="AP470" i="4" a="1"/>
  <c r="AP470" i="4" s="1"/>
  <c r="AP471" i="4" a="1"/>
  <c r="AP471" i="4" s="1"/>
  <c r="AP472" i="4" a="1"/>
  <c r="AP472" i="4" s="1"/>
  <c r="AP473" i="4" a="1"/>
  <c r="AP473" i="4" s="1"/>
  <c r="AP474" i="4" a="1"/>
  <c r="AP474" i="4" s="1"/>
  <c r="AP475" i="4" a="1"/>
  <c r="AP475" i="4" s="1"/>
  <c r="AP476" i="4" a="1"/>
  <c r="AP476" i="4" s="1"/>
  <c r="AP477" i="4" a="1"/>
  <c r="AP477" i="4" s="1"/>
  <c r="AP478" i="4" a="1"/>
  <c r="AP478" i="4" s="1"/>
  <c r="AP479" i="4" a="1"/>
  <c r="AP479" i="4" s="1"/>
  <c r="AP480" i="4" a="1"/>
  <c r="AP480" i="4" s="1"/>
  <c r="AP481" i="4" a="1"/>
  <c r="AP481" i="4" s="1"/>
  <c r="AP482" i="4" a="1"/>
  <c r="AP482" i="4" s="1"/>
  <c r="AP483" i="4" a="1"/>
  <c r="AP483" i="4" s="1"/>
  <c r="AP484" i="4" a="1"/>
  <c r="AP484" i="4" s="1"/>
  <c r="AP485" i="4" a="1"/>
  <c r="AP485" i="4" s="1"/>
  <c r="AP486" i="4" a="1"/>
  <c r="AP486" i="4" s="1"/>
  <c r="AP487" i="4" a="1"/>
  <c r="AP487" i="4" s="1"/>
  <c r="AP488" i="4" a="1"/>
  <c r="AP488" i="4" s="1"/>
  <c r="AP489" i="4" a="1"/>
  <c r="AP489" i="4" s="1"/>
  <c r="AP490" i="4" a="1"/>
  <c r="AP490" i="4" s="1"/>
  <c r="AP491" i="4" a="1"/>
  <c r="AP491" i="4" s="1"/>
  <c r="AP492" i="4" a="1"/>
  <c r="AP492" i="4" s="1"/>
  <c r="AP493" i="4" a="1"/>
  <c r="AP493" i="4" s="1"/>
  <c r="AP494" i="4" a="1"/>
  <c r="AP494" i="4" s="1"/>
  <c r="AP495" i="4" a="1"/>
  <c r="AP495" i="4" s="1"/>
  <c r="AP496" i="4" a="1"/>
  <c r="AP496" i="4" s="1"/>
  <c r="AP497" i="4" a="1"/>
  <c r="AP497" i="4" s="1"/>
  <c r="AP498" i="4" a="1"/>
  <c r="AP498" i="4" s="1"/>
  <c r="AP499" i="4" a="1"/>
  <c r="AP499" i="4" s="1"/>
  <c r="AP500" i="4" a="1"/>
  <c r="AP500" i="4" s="1"/>
  <c r="AP501" i="4" a="1"/>
  <c r="AP501" i="4" s="1"/>
  <c r="AP502" i="4" a="1"/>
  <c r="AP502" i="4" s="1"/>
  <c r="AP503" i="4" a="1"/>
  <c r="AP503" i="4" s="1"/>
  <c r="AP504" i="4" a="1"/>
  <c r="AP504" i="4" s="1"/>
  <c r="AP505" i="4" a="1"/>
  <c r="AP505" i="4" s="1"/>
  <c r="AP506" i="4" a="1"/>
  <c r="AP506" i="4" s="1"/>
  <c r="AP507" i="4" a="1"/>
  <c r="AP507" i="4" s="1"/>
  <c r="AP508" i="4" a="1"/>
  <c r="AP508" i="4" s="1"/>
  <c r="AP509" i="4" a="1"/>
  <c r="AP509" i="4" s="1"/>
  <c r="AP510" i="4" a="1"/>
  <c r="AP510" i="4" s="1"/>
  <c r="AP511" i="4" a="1"/>
  <c r="AP511" i="4" s="1"/>
  <c r="AP512" i="4" a="1"/>
  <c r="AP512" i="4" s="1"/>
  <c r="AP513" i="4" a="1"/>
  <c r="AP513" i="4" s="1"/>
  <c r="AP514" i="4" a="1"/>
  <c r="AP514" i="4" s="1"/>
  <c r="AP515" i="4" a="1"/>
  <c r="AP515" i="4" s="1"/>
  <c r="AP516" i="4" a="1"/>
  <c r="AP516" i="4" s="1"/>
  <c r="AP517" i="4" a="1"/>
  <c r="AP517" i="4" s="1"/>
  <c r="AP518" i="4" a="1"/>
  <c r="AP518" i="4" s="1"/>
  <c r="AP519" i="4" a="1"/>
  <c r="AP519" i="4" s="1"/>
  <c r="AP520" i="4" a="1"/>
  <c r="AP520" i="4" s="1"/>
  <c r="AP521" i="4" a="1"/>
  <c r="AP521" i="4" s="1"/>
  <c r="AP522" i="4" a="1"/>
  <c r="AP522" i="4" s="1"/>
  <c r="AP523" i="4" a="1"/>
  <c r="AP523" i="4" s="1"/>
  <c r="AP524" i="4" a="1"/>
  <c r="AP524" i="4" s="1"/>
  <c r="AP525" i="4" a="1"/>
  <c r="AP525" i="4" s="1"/>
  <c r="AP526" i="4" a="1"/>
  <c r="AP526" i="4" s="1"/>
  <c r="AP527" i="4" a="1"/>
  <c r="AP527" i="4" s="1"/>
  <c r="AP528" i="4" a="1"/>
  <c r="AP528" i="4" s="1"/>
  <c r="AP529" i="4" a="1"/>
  <c r="AP529" i="4" s="1"/>
  <c r="AP530" i="4" a="1"/>
  <c r="AP530" i="4" s="1"/>
  <c r="AP531" i="4" a="1"/>
  <c r="AP531" i="4" s="1"/>
  <c r="AP532" i="4" a="1"/>
  <c r="AP532" i="4" s="1"/>
  <c r="AP533" i="4" a="1"/>
  <c r="AP533" i="4" s="1"/>
  <c r="AP534" i="4" a="1"/>
  <c r="AP534" i="4" s="1"/>
  <c r="AP535" i="4" a="1"/>
  <c r="AP535" i="4" s="1"/>
  <c r="AP536" i="4" a="1"/>
  <c r="AP536" i="4" s="1"/>
  <c r="AP537" i="4" a="1"/>
  <c r="AP537" i="4" s="1"/>
  <c r="AP538" i="4" a="1"/>
  <c r="AP538" i="4" s="1"/>
  <c r="AP539" i="4" a="1"/>
  <c r="AP539" i="4" s="1"/>
  <c r="AP540" i="4" a="1"/>
  <c r="AP540" i="4" s="1"/>
  <c r="AP541" i="4" a="1"/>
  <c r="AP541" i="4" s="1"/>
  <c r="AP542" i="4" a="1"/>
  <c r="AP542" i="4" s="1"/>
  <c r="AP543" i="4" a="1"/>
  <c r="AP543" i="4" s="1"/>
  <c r="AP544" i="4" a="1"/>
  <c r="AP544" i="4" s="1"/>
  <c r="AP545" i="4" a="1"/>
  <c r="AP545" i="4" s="1"/>
  <c r="AP546" i="4" a="1"/>
  <c r="AP546" i="4" s="1"/>
  <c r="AP547" i="4" a="1"/>
  <c r="AP547" i="4" s="1"/>
  <c r="AP548" i="4" a="1"/>
  <c r="AP548" i="4" s="1"/>
  <c r="AP549" i="4" a="1"/>
  <c r="AP549" i="4" s="1"/>
  <c r="AP550" i="4" a="1"/>
  <c r="AP550" i="4" s="1"/>
  <c r="AP551" i="4" a="1"/>
  <c r="AP551" i="4" s="1"/>
  <c r="AP552" i="4" a="1"/>
  <c r="AP552" i="4" s="1"/>
  <c r="AP553" i="4" a="1"/>
  <c r="AP553" i="4" s="1"/>
  <c r="AP554" i="4" a="1"/>
  <c r="AP554" i="4" s="1"/>
  <c r="AP555" i="4" a="1"/>
  <c r="AP555" i="4" s="1"/>
  <c r="AP556" i="4" a="1"/>
  <c r="AP556" i="4" s="1"/>
  <c r="AP557" i="4" a="1"/>
  <c r="AP557" i="4" s="1"/>
  <c r="AP558" i="4" a="1"/>
  <c r="AP558" i="4" s="1"/>
  <c r="AP559" i="4" a="1"/>
  <c r="AP559" i="4" s="1"/>
  <c r="AP560" i="4" a="1"/>
  <c r="AP560" i="4" s="1"/>
  <c r="AP561" i="4" a="1"/>
  <c r="AP561" i="4"/>
  <c r="AP562" i="4" a="1"/>
  <c r="AP562" i="4" s="1"/>
  <c r="AP563" i="4" a="1"/>
  <c r="AP563" i="4" s="1"/>
  <c r="AP564" i="4" a="1"/>
  <c r="AP564" i="4" s="1"/>
  <c r="AP565" i="4" a="1"/>
  <c r="AP565" i="4" s="1"/>
  <c r="AP566" i="4" a="1"/>
  <c r="AP566" i="4" s="1"/>
  <c r="AP567" i="4" a="1"/>
  <c r="AP567" i="4" s="1"/>
  <c r="AP568" i="4" a="1"/>
  <c r="AP568" i="4" s="1"/>
  <c r="AP569" i="4" a="1"/>
  <c r="AP569" i="4" s="1"/>
  <c r="AP570" i="4" a="1"/>
  <c r="AP570" i="4" s="1"/>
  <c r="AP571" i="4" a="1"/>
  <c r="AP571" i="4" s="1"/>
  <c r="AP572" i="4" a="1"/>
  <c r="AP572" i="4" s="1"/>
  <c r="AP573" i="4" a="1"/>
  <c r="AP573" i="4" s="1"/>
  <c r="AP574" i="4" a="1"/>
  <c r="AP574" i="4" s="1"/>
  <c r="AP575" i="4" a="1"/>
  <c r="AP575" i="4" s="1"/>
  <c r="AP576" i="4" a="1"/>
  <c r="AP576" i="4" s="1"/>
  <c r="AP577" i="4" a="1"/>
  <c r="AP577" i="4" s="1"/>
  <c r="AP578" i="4" a="1"/>
  <c r="AP578" i="4" s="1"/>
  <c r="AP579" i="4" a="1"/>
  <c r="AP579" i="4" s="1"/>
  <c r="AP580" i="4" a="1"/>
  <c r="AP580" i="4" s="1"/>
  <c r="AP581" i="4" a="1"/>
  <c r="AP581" i="4" s="1"/>
  <c r="AP582" i="4" a="1"/>
  <c r="AP582" i="4" s="1"/>
  <c r="AP583" i="4" a="1"/>
  <c r="AP583" i="4" s="1"/>
  <c r="AP584" i="4" a="1"/>
  <c r="AP584" i="4" s="1"/>
  <c r="AP585" i="4" a="1"/>
  <c r="AP585" i="4" s="1"/>
  <c r="AP586" i="4" a="1"/>
  <c r="AP586" i="4" s="1"/>
  <c r="AP587" i="4" a="1"/>
  <c r="AP587" i="4" s="1"/>
  <c r="AP588" i="4" a="1"/>
  <c r="AP588" i="4" s="1"/>
  <c r="AP589" i="4" a="1"/>
  <c r="AP589" i="4" s="1"/>
  <c r="AP590" i="4" a="1"/>
  <c r="AP590" i="4" s="1"/>
  <c r="AP591" i="4" a="1"/>
  <c r="AP591" i="4" s="1"/>
  <c r="AP592" i="4" a="1"/>
  <c r="AP592" i="4" s="1"/>
  <c r="AP593" i="4" a="1"/>
  <c r="AP593" i="4" s="1"/>
  <c r="AP594" i="4" a="1"/>
  <c r="AP594" i="4" s="1"/>
  <c r="AP595" i="4" a="1"/>
  <c r="AP595" i="4" s="1"/>
  <c r="AP596" i="4" a="1"/>
  <c r="AP596" i="4" s="1"/>
  <c r="AP597" i="4" a="1"/>
  <c r="AP597" i="4" s="1"/>
  <c r="AP598" i="4" a="1"/>
  <c r="AP598" i="4" s="1"/>
  <c r="AP599" i="4" a="1"/>
  <c r="AP599" i="4" s="1"/>
  <c r="AP600" i="4" a="1"/>
  <c r="AP600" i="4" s="1"/>
  <c r="AP601" i="4" a="1"/>
  <c r="AP601" i="4"/>
  <c r="AP602" i="4" a="1"/>
  <c r="AP602" i="4" s="1"/>
  <c r="AP603" i="4" a="1"/>
  <c r="AP603" i="4" s="1"/>
  <c r="AP604" i="4" a="1"/>
  <c r="AP604" i="4" s="1"/>
  <c r="AP605" i="4" a="1"/>
  <c r="AP605" i="4" s="1"/>
  <c r="AP606" i="4" a="1"/>
  <c r="AP606" i="4" s="1"/>
  <c r="AP607" i="4" a="1"/>
  <c r="AP607" i="4" s="1"/>
  <c r="AP608" i="4" a="1"/>
  <c r="AP608" i="4" s="1"/>
  <c r="AP609" i="4" a="1"/>
  <c r="AP609" i="4" s="1"/>
  <c r="AP610" i="4" a="1"/>
  <c r="AP610" i="4" s="1"/>
  <c r="AP611" i="4" a="1"/>
  <c r="AP611" i="4" s="1"/>
  <c r="AP612" i="4" a="1"/>
  <c r="AP612" i="4" s="1"/>
  <c r="AP613" i="4" a="1"/>
  <c r="AP613" i="4" s="1"/>
  <c r="AP614" i="4" a="1"/>
  <c r="AP614" i="4" s="1"/>
  <c r="AP615" i="4" a="1"/>
  <c r="AP615" i="4" s="1"/>
  <c r="AP616" i="4" a="1"/>
  <c r="AP616" i="4" s="1"/>
  <c r="AP617" i="4" a="1"/>
  <c r="AP617" i="4" s="1"/>
  <c r="AP618" i="4" a="1"/>
  <c r="AP618" i="4" s="1"/>
  <c r="AP619" i="4" a="1"/>
  <c r="AP619" i="4" s="1"/>
  <c r="AP620" i="4" a="1"/>
  <c r="AP620" i="4" s="1"/>
  <c r="AP621" i="4" a="1"/>
  <c r="AP621" i="4" s="1"/>
  <c r="AP622" i="4" a="1"/>
  <c r="AP622" i="4" s="1"/>
  <c r="AP623" i="4" a="1"/>
  <c r="AP623" i="4" s="1"/>
  <c r="AP624" i="4" a="1"/>
  <c r="AP624" i="4" s="1"/>
  <c r="AP625" i="4" a="1"/>
  <c r="AP625" i="4" s="1"/>
  <c r="AP626" i="4" a="1"/>
  <c r="AP626" i="4" s="1"/>
  <c r="AP627" i="4" a="1"/>
  <c r="AP627" i="4" s="1"/>
  <c r="AP628" i="4" a="1"/>
  <c r="AP628" i="4" s="1"/>
  <c r="AP629" i="4" a="1"/>
  <c r="AP629" i="4" s="1"/>
  <c r="AP630" i="4" a="1"/>
  <c r="AP630" i="4" s="1"/>
  <c r="AP631" i="4" a="1"/>
  <c r="AP631" i="4" s="1"/>
  <c r="AP632" i="4" a="1"/>
  <c r="AP632" i="4" s="1"/>
  <c r="AP633" i="4" a="1"/>
  <c r="AP633" i="4" s="1"/>
  <c r="AP634" i="4" a="1"/>
  <c r="AP634" i="4" s="1"/>
  <c r="AP635" i="4" a="1"/>
  <c r="AP635" i="4" s="1"/>
  <c r="AP636" i="4" a="1"/>
  <c r="AP636" i="4" s="1"/>
  <c r="AP637" i="4" a="1"/>
  <c r="AP637" i="4" s="1"/>
  <c r="AP638" i="4" a="1"/>
  <c r="AP638" i="4" s="1"/>
  <c r="AP639" i="4" a="1"/>
  <c r="AP639" i="4" s="1"/>
  <c r="AP640" i="4" a="1"/>
  <c r="AP640" i="4" s="1"/>
  <c r="AP641" i="4" a="1"/>
  <c r="AP641" i="4" s="1"/>
  <c r="AP642" i="4" a="1"/>
  <c r="AP642" i="4" s="1"/>
  <c r="AP643" i="4" a="1"/>
  <c r="AP643" i="4" s="1"/>
  <c r="AP644" i="4" a="1"/>
  <c r="AP644" i="4" s="1"/>
  <c r="AP645" i="4" a="1"/>
  <c r="AP645" i="4" s="1"/>
  <c r="AP646" i="4" a="1"/>
  <c r="AP646" i="4" s="1"/>
  <c r="AP647" i="4" a="1"/>
  <c r="AP647" i="4" s="1"/>
  <c r="AP648" i="4" a="1"/>
  <c r="AP648" i="4" s="1"/>
  <c r="AP649" i="4" a="1"/>
  <c r="AP649" i="4" s="1"/>
  <c r="AP650" i="4" a="1"/>
  <c r="AP650" i="4" s="1"/>
  <c r="AP651" i="4" a="1"/>
  <c r="AP651" i="4" s="1"/>
  <c r="AP652" i="4" a="1"/>
  <c r="AP652" i="4" s="1"/>
  <c r="AP653" i="4" a="1"/>
  <c r="AP653" i="4" s="1"/>
  <c r="AP654" i="4" a="1"/>
  <c r="AP654" i="4" s="1"/>
  <c r="AP655" i="4" a="1"/>
  <c r="AP655" i="4" s="1"/>
  <c r="AP656" i="4" a="1"/>
  <c r="AP656" i="4" s="1"/>
  <c r="AP657" i="4" a="1"/>
  <c r="AP657" i="4" s="1"/>
  <c r="AP658" i="4" a="1"/>
  <c r="AP658" i="4" s="1"/>
  <c r="AP659" i="4" a="1"/>
  <c r="AP659" i="4" s="1"/>
  <c r="AP660" i="4" a="1"/>
  <c r="AP660" i="4" s="1"/>
  <c r="AP661" i="4" a="1"/>
  <c r="AP661" i="4" s="1"/>
  <c r="AP662" i="4" a="1"/>
  <c r="AP662" i="4" s="1"/>
  <c r="AP663" i="4" a="1"/>
  <c r="AP663" i="4" s="1"/>
  <c r="AP664" i="4" a="1"/>
  <c r="AP664" i="4" s="1"/>
  <c r="AP665" i="4" a="1"/>
  <c r="AP665" i="4" s="1"/>
  <c r="AP666" i="4" a="1"/>
  <c r="AP666" i="4" s="1"/>
  <c r="AP667" i="4" a="1"/>
  <c r="AP667" i="4" s="1"/>
  <c r="AP668" i="4" a="1"/>
  <c r="AP668" i="4" s="1"/>
  <c r="AP669" i="4" a="1"/>
  <c r="AP669" i="4" s="1"/>
  <c r="AP670" i="4" a="1"/>
  <c r="AP670" i="4" s="1"/>
  <c r="AP671" i="4" a="1"/>
  <c r="AP671" i="4" s="1"/>
  <c r="AP672" i="4" a="1"/>
  <c r="AP672" i="4" s="1"/>
  <c r="AP673" i="4" a="1"/>
  <c r="AP673" i="4" s="1"/>
  <c r="AP674" i="4" a="1"/>
  <c r="AP674" i="4" s="1"/>
  <c r="AP675" i="4" a="1"/>
  <c r="AP675" i="4" s="1"/>
  <c r="AP676" i="4" a="1"/>
  <c r="AP676" i="4" s="1"/>
  <c r="AP677" i="4" a="1"/>
  <c r="AP677" i="4" s="1"/>
  <c r="AP678" i="4" a="1"/>
  <c r="AP678" i="4" s="1"/>
  <c r="AP679" i="4" a="1"/>
  <c r="AP679" i="4" s="1"/>
  <c r="AP680" i="4" a="1"/>
  <c r="AP680" i="4" s="1"/>
  <c r="AP681" i="4" a="1"/>
  <c r="AP681" i="4" s="1"/>
  <c r="AP682" i="4" a="1"/>
  <c r="AP682" i="4" s="1"/>
  <c r="AP683" i="4" a="1"/>
  <c r="AP683" i="4" s="1"/>
  <c r="AP684" i="4" a="1"/>
  <c r="AP684" i="4" s="1"/>
  <c r="AP685" i="4" a="1"/>
  <c r="AP685" i="4" s="1"/>
  <c r="AP686" i="4" a="1"/>
  <c r="AP686" i="4" s="1"/>
  <c r="AP687" i="4" a="1"/>
  <c r="AP687" i="4" s="1"/>
  <c r="AP688" i="4" a="1"/>
  <c r="AP688" i="4" s="1"/>
  <c r="AP689" i="4" a="1"/>
  <c r="AP689" i="4" s="1"/>
  <c r="AP690" i="4" a="1"/>
  <c r="AP690" i="4" s="1"/>
  <c r="AP691" i="4" a="1"/>
  <c r="AP691" i="4" s="1"/>
  <c r="AP692" i="4" a="1"/>
  <c r="AP692" i="4" s="1"/>
  <c r="AP693" i="4" a="1"/>
  <c r="AP693" i="4" s="1"/>
  <c r="AP694" i="4" a="1"/>
  <c r="AP694" i="4" s="1"/>
  <c r="AP695" i="4" a="1"/>
  <c r="AP695" i="4" s="1"/>
  <c r="AP696" i="4" a="1"/>
  <c r="AP696" i="4" s="1"/>
  <c r="AP697" i="4" a="1"/>
  <c r="AP697" i="4" s="1"/>
  <c r="AP698" i="4" a="1"/>
  <c r="AP698" i="4" s="1"/>
  <c r="AP699" i="4" a="1"/>
  <c r="AP699" i="4" s="1"/>
  <c r="AP700" i="4" a="1"/>
  <c r="AP700" i="4" s="1"/>
  <c r="AP701" i="4" a="1"/>
  <c r="AP701" i="4" s="1"/>
  <c r="AP702" i="4" a="1"/>
  <c r="AP702" i="4" s="1"/>
  <c r="AP703" i="4" a="1"/>
  <c r="AP703" i="4" s="1"/>
  <c r="AP704" i="4" a="1"/>
  <c r="AP704" i="4" s="1"/>
  <c r="AP705" i="4" a="1"/>
  <c r="AP705" i="4" s="1"/>
  <c r="AP706" i="4" a="1"/>
  <c r="AP706" i="4" s="1"/>
  <c r="AP707" i="4" a="1"/>
  <c r="AP707" i="4" s="1"/>
  <c r="AP708" i="4" a="1"/>
  <c r="AP708" i="4" s="1"/>
  <c r="AP709" i="4" a="1"/>
  <c r="AP709" i="4" s="1"/>
  <c r="AP710" i="4" a="1"/>
  <c r="AP710" i="4" s="1"/>
  <c r="AP711" i="4" a="1"/>
  <c r="AP711" i="4" s="1"/>
  <c r="AP712" i="4" a="1"/>
  <c r="AP712" i="4" s="1"/>
  <c r="AP713" i="4" a="1"/>
  <c r="AP713" i="4" s="1"/>
  <c r="AP714" i="4" a="1"/>
  <c r="AP714" i="4" s="1"/>
  <c r="AP715" i="4" a="1"/>
  <c r="AP715" i="4" s="1"/>
  <c r="AP716" i="4" a="1"/>
  <c r="AP716" i="4" s="1"/>
  <c r="AP717" i="4" a="1"/>
  <c r="AP717" i="4" s="1"/>
  <c r="AP718" i="4" a="1"/>
  <c r="AP718" i="4" s="1"/>
  <c r="AP719" i="4" a="1"/>
  <c r="AP719" i="4" s="1"/>
  <c r="AP720" i="4" a="1"/>
  <c r="AP720" i="4" s="1"/>
  <c r="AP721" i="4" a="1"/>
  <c r="AP721" i="4" s="1"/>
  <c r="AP722" i="4" a="1"/>
  <c r="AP722" i="4" s="1"/>
  <c r="AP723" i="4" a="1"/>
  <c r="AP723" i="4" s="1"/>
  <c r="AP724" i="4" a="1"/>
  <c r="AP724" i="4" s="1"/>
  <c r="AP725" i="4" a="1"/>
  <c r="AP725" i="4" s="1"/>
  <c r="AP726" i="4" a="1"/>
  <c r="AP726" i="4" s="1"/>
  <c r="AP727" i="4" a="1"/>
  <c r="AP727" i="4" s="1"/>
  <c r="AP728" i="4" a="1"/>
  <c r="AP728" i="4" s="1"/>
  <c r="AP729" i="4" a="1"/>
  <c r="AP729" i="4" s="1"/>
  <c r="AP730" i="4" a="1"/>
  <c r="AP730" i="4" s="1"/>
  <c r="AP731" i="4" a="1"/>
  <c r="AP731" i="4" s="1"/>
  <c r="AP732" i="4" a="1"/>
  <c r="AP732" i="4" s="1"/>
  <c r="AP733" i="4" a="1"/>
  <c r="AP733" i="4" s="1"/>
  <c r="AP734" i="4" a="1"/>
  <c r="AP734" i="4" s="1"/>
  <c r="AP735" i="4" a="1"/>
  <c r="AP735" i="4" s="1"/>
  <c r="AP736" i="4" a="1"/>
  <c r="AP736" i="4" s="1"/>
  <c r="AP737" i="4" a="1"/>
  <c r="AP737" i="4"/>
  <c r="AP738" i="4" a="1"/>
  <c r="AP738" i="4" s="1"/>
  <c r="AP739" i="4" a="1"/>
  <c r="AP739" i="4" s="1"/>
  <c r="AP740" i="4" a="1"/>
  <c r="AP740" i="4" s="1"/>
  <c r="AP741" i="4" a="1"/>
  <c r="AP741" i="4" s="1"/>
  <c r="AP742" i="4" a="1"/>
  <c r="AP742" i="4" s="1"/>
  <c r="AP743" i="4" a="1"/>
  <c r="AP743" i="4" s="1"/>
  <c r="AP744" i="4" a="1"/>
  <c r="AP744" i="4" s="1"/>
  <c r="AP745" i="4" a="1"/>
  <c r="AP745" i="4" s="1"/>
  <c r="AP746" i="4" a="1"/>
  <c r="AP746" i="4" s="1"/>
  <c r="AP747" i="4" a="1"/>
  <c r="AP747" i="4" s="1"/>
  <c r="AP748" i="4" a="1"/>
  <c r="AP748" i="4" s="1"/>
  <c r="AP749" i="4" a="1"/>
  <c r="AP749" i="4" s="1"/>
  <c r="AP750" i="4" a="1"/>
  <c r="AP750" i="4" s="1"/>
  <c r="AP751" i="4" a="1"/>
  <c r="AP751" i="4" s="1"/>
  <c r="AP752" i="4" a="1"/>
  <c r="AP752" i="4" s="1"/>
  <c r="AP753" i="4" a="1"/>
  <c r="AP753" i="4" s="1"/>
  <c r="AP754" i="4" a="1"/>
  <c r="AP754" i="4" s="1"/>
  <c r="AP755" i="4" a="1"/>
  <c r="AP755" i="4" s="1"/>
  <c r="AP756" i="4" a="1"/>
  <c r="AP756" i="4" s="1"/>
  <c r="AP757" i="4" a="1"/>
  <c r="AP757" i="4" s="1"/>
  <c r="AP758" i="4" a="1"/>
  <c r="AP758" i="4" s="1"/>
  <c r="AP759" i="4" a="1"/>
  <c r="AP759" i="4" s="1"/>
  <c r="AP760" i="4" a="1"/>
  <c r="AP760" i="4" s="1"/>
  <c r="AP761" i="4" a="1"/>
  <c r="AP761" i="4" s="1"/>
  <c r="AP762" i="4" a="1"/>
  <c r="AP762" i="4" s="1"/>
  <c r="AP763" i="4" a="1"/>
  <c r="AP763" i="4" s="1"/>
  <c r="AP764" i="4" a="1"/>
  <c r="AP764" i="4" s="1"/>
  <c r="AP765" i="4" a="1"/>
  <c r="AP765" i="4" s="1"/>
  <c r="AP766" i="4" a="1"/>
  <c r="AP766" i="4" s="1"/>
  <c r="AP767" i="4" a="1"/>
  <c r="AP767" i="4" s="1"/>
  <c r="AP768" i="4" a="1"/>
  <c r="AP768" i="4" s="1"/>
  <c r="AP769" i="4" a="1"/>
  <c r="AP769" i="4" s="1"/>
  <c r="AP770" i="4" a="1"/>
  <c r="AP770" i="4" s="1"/>
  <c r="AP771" i="4" a="1"/>
  <c r="AP771" i="4" s="1"/>
  <c r="AP772" i="4" a="1"/>
  <c r="AP772" i="4" s="1"/>
  <c r="AP773" i="4" a="1"/>
  <c r="AP773" i="4" s="1"/>
  <c r="AP774" i="4" a="1"/>
  <c r="AP774" i="4" s="1"/>
  <c r="AP775" i="4" a="1"/>
  <c r="AP775" i="4" s="1"/>
  <c r="AP776" i="4" a="1"/>
  <c r="AP776" i="4" s="1"/>
  <c r="AP777" i="4" a="1"/>
  <c r="AP777" i="4" s="1"/>
  <c r="AP778" i="4" a="1"/>
  <c r="AP778" i="4" s="1"/>
  <c r="AP779" i="4" a="1"/>
  <c r="AP779" i="4" s="1"/>
  <c r="AP780" i="4" a="1"/>
  <c r="AP780" i="4" s="1"/>
  <c r="AP781" i="4" a="1"/>
  <c r="AP781" i="4" s="1"/>
  <c r="AP782" i="4" a="1"/>
  <c r="AP782" i="4" s="1"/>
  <c r="AP783" i="4" a="1"/>
  <c r="AP783" i="4" s="1"/>
  <c r="AP784" i="4" a="1"/>
  <c r="AP784" i="4" s="1"/>
  <c r="AP785" i="4" a="1"/>
  <c r="AP785" i="4" s="1"/>
  <c r="AP786" i="4" a="1"/>
  <c r="AP786" i="4" s="1"/>
  <c r="AP787" i="4" a="1"/>
  <c r="AP787" i="4" s="1"/>
  <c r="AP788" i="4" a="1"/>
  <c r="AP788" i="4" s="1"/>
  <c r="AP789" i="4" a="1"/>
  <c r="AP789" i="4" s="1"/>
  <c r="AP790" i="4" a="1"/>
  <c r="AP790" i="4" s="1"/>
  <c r="AP791" i="4" a="1"/>
  <c r="AP791" i="4" s="1"/>
  <c r="AP792" i="4" a="1"/>
  <c r="AP792" i="4" s="1"/>
  <c r="AP793" i="4" a="1"/>
  <c r="AP793" i="4" s="1"/>
  <c r="AP794" i="4" a="1"/>
  <c r="AP794" i="4" s="1"/>
  <c r="AP795" i="4" a="1"/>
  <c r="AP795" i="4" s="1"/>
  <c r="AP796" i="4" a="1"/>
  <c r="AP796" i="4" s="1"/>
  <c r="AP797" i="4" a="1"/>
  <c r="AP797" i="4" s="1"/>
  <c r="AP798" i="4" a="1"/>
  <c r="AP798" i="4" s="1"/>
  <c r="AP799" i="4" a="1"/>
  <c r="AP799" i="4" s="1"/>
  <c r="AP800" i="4" a="1"/>
  <c r="AP800" i="4" s="1"/>
  <c r="AP801" i="4" a="1"/>
  <c r="AP801" i="4" s="1"/>
  <c r="AP802" i="4" a="1"/>
  <c r="AP802" i="4" s="1"/>
  <c r="AP803" i="4" a="1"/>
  <c r="AP803" i="4" s="1"/>
  <c r="AP804" i="4" a="1"/>
  <c r="AP804" i="4" s="1"/>
  <c r="AP805" i="4" a="1"/>
  <c r="AP805" i="4" s="1"/>
  <c r="AP806" i="4" a="1"/>
  <c r="AP806" i="4" s="1"/>
  <c r="AP807" i="4" a="1"/>
  <c r="AP807" i="4" s="1"/>
  <c r="AP808" i="4" a="1"/>
  <c r="AP808" i="4" s="1"/>
  <c r="AP809" i="4" a="1"/>
  <c r="AP809" i="4" s="1"/>
  <c r="AP810" i="4" a="1"/>
  <c r="AP810" i="4" s="1"/>
  <c r="AP811" i="4" a="1"/>
  <c r="AP811" i="4" s="1"/>
  <c r="AP812" i="4" a="1"/>
  <c r="AP812" i="4" s="1"/>
  <c r="AP813" i="4" a="1"/>
  <c r="AP813" i="4" s="1"/>
  <c r="AP814" i="4" a="1"/>
  <c r="AP814" i="4" s="1"/>
  <c r="AP815" i="4" a="1"/>
  <c r="AP815" i="4" s="1"/>
  <c r="AP816" i="4" a="1"/>
  <c r="AP816" i="4" s="1"/>
  <c r="AP817" i="4" a="1"/>
  <c r="AP817" i="4" s="1"/>
  <c r="AP818" i="4" a="1"/>
  <c r="AP818" i="4" s="1"/>
  <c r="AP819" i="4" a="1"/>
  <c r="AP819" i="4" s="1"/>
  <c r="AP820" i="4" a="1"/>
  <c r="AP820" i="4" s="1"/>
  <c r="AP821" i="4" a="1"/>
  <c r="AP821" i="4" s="1"/>
  <c r="AP822" i="4" a="1"/>
  <c r="AP822" i="4" s="1"/>
  <c r="AP823" i="4" a="1"/>
  <c r="AP823" i="4" s="1"/>
  <c r="AP824" i="4" a="1"/>
  <c r="AP824" i="4" s="1"/>
  <c r="AP825" i="4" a="1"/>
  <c r="AP825" i="4" s="1"/>
  <c r="AP826" i="4" a="1"/>
  <c r="AP826" i="4" s="1"/>
  <c r="AP827" i="4" a="1"/>
  <c r="AP827" i="4" s="1"/>
  <c r="AP828" i="4" a="1"/>
  <c r="AP828" i="4" s="1"/>
  <c r="AP829" i="4" a="1"/>
  <c r="AP829" i="4" s="1"/>
  <c r="AP830" i="4" a="1"/>
  <c r="AP830" i="4" s="1"/>
  <c r="AP831" i="4" a="1"/>
  <c r="AP831" i="4"/>
  <c r="AP832" i="4" a="1"/>
  <c r="AP832" i="4" s="1"/>
  <c r="AP833" i="4" a="1"/>
  <c r="AP833" i="4" s="1"/>
  <c r="AP834" i="4" a="1"/>
  <c r="AP834" i="4" s="1"/>
  <c r="AP835" i="4" a="1"/>
  <c r="AP835" i="4" s="1"/>
  <c r="AP836" i="4" a="1"/>
  <c r="AP836" i="4" s="1"/>
  <c r="AP837" i="4" a="1"/>
  <c r="AP837" i="4" s="1"/>
  <c r="AP838" i="4" a="1"/>
  <c r="AP838" i="4" s="1"/>
  <c r="AP839" i="4" a="1"/>
  <c r="AP839" i="4" s="1"/>
  <c r="AP840" i="4" a="1"/>
  <c r="AP840" i="4" s="1"/>
  <c r="AP841" i="4" a="1"/>
  <c r="AP841" i="4" s="1"/>
  <c r="AP842" i="4" a="1"/>
  <c r="AP842" i="4" s="1"/>
  <c r="AP843" i="4" a="1"/>
  <c r="AP843" i="4" s="1"/>
  <c r="AP844" i="4" a="1"/>
  <c r="AP844" i="4" s="1"/>
  <c r="AP845" i="4" a="1"/>
  <c r="AP845" i="4" s="1"/>
  <c r="AP846" i="4" a="1"/>
  <c r="AP846" i="4" s="1"/>
  <c r="AP847" i="4" a="1"/>
  <c r="AP847" i="4" s="1"/>
  <c r="AP848" i="4" a="1"/>
  <c r="AP848" i="4" s="1"/>
  <c r="AP849" i="4" a="1"/>
  <c r="AP849" i="4" s="1"/>
  <c r="AP850" i="4" a="1"/>
  <c r="AP850" i="4" s="1"/>
  <c r="AP851" i="4" a="1"/>
  <c r="AP851" i="4" s="1"/>
  <c r="AP852" i="4" a="1"/>
  <c r="AP852" i="4" s="1"/>
  <c r="AP853" i="4" a="1"/>
  <c r="AP853" i="4" s="1"/>
  <c r="AP854" i="4" a="1"/>
  <c r="AP854" i="4" s="1"/>
  <c r="AP855" i="4" a="1"/>
  <c r="AP855" i="4" s="1"/>
  <c r="AP856" i="4" a="1"/>
  <c r="AP856" i="4" s="1"/>
  <c r="AP857" i="4" a="1"/>
  <c r="AP857" i="4" s="1"/>
  <c r="AP858" i="4" a="1"/>
  <c r="AP858" i="4" s="1"/>
  <c r="AP859" i="4" a="1"/>
  <c r="AP859" i="4" s="1"/>
  <c r="AP860" i="4" a="1"/>
  <c r="AP860" i="4" s="1"/>
  <c r="AP861" i="4" a="1"/>
  <c r="AP861" i="4" s="1"/>
  <c r="AP862" i="4" a="1"/>
  <c r="AP862" i="4" s="1"/>
  <c r="AP863" i="4" a="1"/>
  <c r="AP863" i="4" s="1"/>
  <c r="AP864" i="4" a="1"/>
  <c r="AP864" i="4" s="1"/>
  <c r="AP865" i="4" a="1"/>
  <c r="AP865" i="4" s="1"/>
  <c r="AP866" i="4" a="1"/>
  <c r="AP866" i="4" s="1"/>
  <c r="AP867" i="4" a="1"/>
  <c r="AP867" i="4" s="1"/>
  <c r="AP868" i="4" a="1"/>
  <c r="AP868" i="4" s="1"/>
  <c r="AP869" i="4" a="1"/>
  <c r="AP869" i="4" s="1"/>
  <c r="AP870" i="4" a="1"/>
  <c r="AP870" i="4" s="1"/>
  <c r="AP871" i="4" a="1"/>
  <c r="AP871" i="4" s="1"/>
  <c r="AP872" i="4" a="1"/>
  <c r="AP872" i="4" s="1"/>
  <c r="AP873" i="4" a="1"/>
  <c r="AP873" i="4" s="1"/>
  <c r="AP874" i="4" a="1"/>
  <c r="AP874" i="4" s="1"/>
  <c r="AP875" i="4" a="1"/>
  <c r="AP875" i="4" s="1"/>
  <c r="AP876" i="4" a="1"/>
  <c r="AP876" i="4" s="1"/>
  <c r="AP877" i="4" a="1"/>
  <c r="AP877" i="4" s="1"/>
  <c r="AP878" i="4" a="1"/>
  <c r="AP878" i="4" s="1"/>
  <c r="AP879" i="4" a="1"/>
  <c r="AP879" i="4" s="1"/>
  <c r="AP880" i="4" a="1"/>
  <c r="AP880" i="4" s="1"/>
  <c r="AP881" i="4" a="1"/>
  <c r="AP881" i="4" s="1"/>
  <c r="AP882" i="4" a="1"/>
  <c r="AP882" i="4" s="1"/>
  <c r="AP883" i="4" a="1"/>
  <c r="AP883" i="4" s="1"/>
  <c r="AP884" i="4" a="1"/>
  <c r="AP884" i="4" s="1"/>
  <c r="AP885" i="4" a="1"/>
  <c r="AP885" i="4" s="1"/>
  <c r="AP886" i="4" a="1"/>
  <c r="AP886" i="4" s="1"/>
  <c r="AP887" i="4" a="1"/>
  <c r="AP887" i="4" s="1"/>
  <c r="AP888" i="4" a="1"/>
  <c r="AP888" i="4" s="1"/>
  <c r="AP889" i="4" a="1"/>
  <c r="AP889" i="4" s="1"/>
  <c r="AP890" i="4" a="1"/>
  <c r="AP890" i="4" s="1"/>
  <c r="AP891" i="4" a="1"/>
  <c r="AP891" i="4" s="1"/>
  <c r="AP892" i="4" a="1"/>
  <c r="AP892" i="4" s="1"/>
  <c r="AP893" i="4" a="1"/>
  <c r="AP893" i="4" s="1"/>
  <c r="AP894" i="4" a="1"/>
  <c r="AP894" i="4" s="1"/>
  <c r="AP895" i="4" a="1"/>
  <c r="AP895" i="4" s="1"/>
  <c r="AP896" i="4" a="1"/>
  <c r="AP896" i="4" s="1"/>
  <c r="AP897" i="4" a="1"/>
  <c r="AP897" i="4" s="1"/>
  <c r="AP898" i="4" a="1"/>
  <c r="AP898" i="4" s="1"/>
  <c r="AP899" i="4" a="1"/>
  <c r="AP899" i="4" s="1"/>
  <c r="AP900" i="4" a="1"/>
  <c r="AP900" i="4" s="1"/>
  <c r="AP901" i="4" a="1"/>
  <c r="AP901" i="4" s="1"/>
  <c r="AP902" i="4" a="1"/>
  <c r="AP902" i="4" s="1"/>
  <c r="AP903" i="4" a="1"/>
  <c r="AP903" i="4" s="1"/>
  <c r="AP904" i="4" a="1"/>
  <c r="AP904" i="4" s="1"/>
  <c r="AP905" i="4" a="1"/>
  <c r="AP905" i="4" s="1"/>
  <c r="AP906" i="4" a="1"/>
  <c r="AP906" i="4" s="1"/>
  <c r="AP907" i="4" a="1"/>
  <c r="AP907" i="4" s="1"/>
  <c r="AP908" i="4" a="1"/>
  <c r="AP908" i="4" s="1"/>
  <c r="AP909" i="4" a="1"/>
  <c r="AP909" i="4" s="1"/>
  <c r="AP910" i="4" a="1"/>
  <c r="AP910" i="4" s="1"/>
  <c r="AP911" i="4" a="1"/>
  <c r="AP911" i="4" s="1"/>
  <c r="AP912" i="4" a="1"/>
  <c r="AP912" i="4" s="1"/>
  <c r="AP913" i="4" a="1"/>
  <c r="AP913" i="4" s="1"/>
  <c r="AP914" i="4" a="1"/>
  <c r="AP914" i="4" s="1"/>
  <c r="AP915" i="4" a="1"/>
  <c r="AP915" i="4" s="1"/>
  <c r="AP916" i="4" a="1"/>
  <c r="AP916" i="4" s="1"/>
  <c r="AP917" i="4" a="1"/>
  <c r="AP917" i="4" s="1"/>
  <c r="AP918" i="4" a="1"/>
  <c r="AP918" i="4" s="1"/>
  <c r="AP919" i="4" a="1"/>
  <c r="AP919" i="4" s="1"/>
  <c r="AP920" i="4" a="1"/>
  <c r="AP920" i="4" s="1"/>
  <c r="AP921" i="4" a="1"/>
  <c r="AP921" i="4" s="1"/>
  <c r="AP922" i="4" a="1"/>
  <c r="AP922" i="4" s="1"/>
  <c r="AP923" i="4" a="1"/>
  <c r="AP923" i="4" s="1"/>
  <c r="AP924" i="4" a="1"/>
  <c r="AP924" i="4" s="1"/>
  <c r="AP925" i="4" a="1"/>
  <c r="AP925" i="4" s="1"/>
  <c r="AP926" i="4" a="1"/>
  <c r="AP926" i="4" s="1"/>
  <c r="AP927" i="4" a="1"/>
  <c r="AP927" i="4" s="1"/>
  <c r="AP928" i="4" a="1"/>
  <c r="AP928" i="4" s="1"/>
  <c r="AP929" i="4" a="1"/>
  <c r="AP929" i="4" s="1"/>
  <c r="AP930" i="4" a="1"/>
  <c r="AP930" i="4" s="1"/>
  <c r="AP931" i="4" a="1"/>
  <c r="AP931" i="4" s="1"/>
  <c r="AP932" i="4" a="1"/>
  <c r="AP932" i="4" s="1"/>
  <c r="AP933" i="4" a="1"/>
  <c r="AP933" i="4" s="1"/>
  <c r="AP934" i="4" a="1"/>
  <c r="AP934" i="4" s="1"/>
  <c r="AP935" i="4" a="1"/>
  <c r="AP935" i="4" s="1"/>
  <c r="AP936" i="4" a="1"/>
  <c r="AP936" i="4" s="1"/>
  <c r="AP937" i="4" a="1"/>
  <c r="AP937" i="4" s="1"/>
  <c r="AP938" i="4" a="1"/>
  <c r="AP938" i="4" s="1"/>
  <c r="AP939" i="4" a="1"/>
  <c r="AP939" i="4" s="1"/>
  <c r="AP940" i="4" a="1"/>
  <c r="AP940" i="4" s="1"/>
  <c r="AP941" i="4" a="1"/>
  <c r="AP941" i="4" s="1"/>
  <c r="AP942" i="4" a="1"/>
  <c r="AP942" i="4" s="1"/>
  <c r="AP943" i="4" a="1"/>
  <c r="AP943" i="4" s="1"/>
  <c r="AP944" i="4" a="1"/>
  <c r="AP944" i="4" s="1"/>
  <c r="AP945" i="4" a="1"/>
  <c r="AP945" i="4" s="1"/>
  <c r="AP946" i="4" a="1"/>
  <c r="AP946" i="4" s="1"/>
  <c r="AP947" i="4" a="1"/>
  <c r="AP947" i="4" s="1"/>
  <c r="AP948" i="4" a="1"/>
  <c r="AP948" i="4" s="1"/>
  <c r="AP949" i="4" a="1"/>
  <c r="AP949" i="4" s="1"/>
  <c r="AP950" i="4" a="1"/>
  <c r="AP950" i="4" s="1"/>
  <c r="AP951" i="4" a="1"/>
  <c r="AP951" i="4" s="1"/>
  <c r="AP952" i="4" a="1"/>
  <c r="AP952" i="4" s="1"/>
  <c r="AO225" i="4" a="1"/>
  <c r="AO225" i="4" s="1"/>
  <c r="AO226" i="4" a="1"/>
  <c r="AO226" i="4" s="1"/>
  <c r="AO227" i="4" a="1"/>
  <c r="AO227" i="4" s="1"/>
  <c r="AO228" i="4" a="1"/>
  <c r="AO228" i="4" s="1"/>
  <c r="AO229" i="4" a="1"/>
  <c r="AO229" i="4" s="1"/>
  <c r="AO230" i="4" a="1"/>
  <c r="AO230" i="4" s="1"/>
  <c r="AO231" i="4" a="1"/>
  <c r="AO231" i="4" s="1"/>
  <c r="AO232" i="4" a="1"/>
  <c r="AO232" i="4" s="1"/>
  <c r="AO233" i="4" a="1"/>
  <c r="AO233" i="4" s="1"/>
  <c r="AO234" i="4" a="1"/>
  <c r="AO234" i="4" s="1"/>
  <c r="AO235" i="4" a="1"/>
  <c r="AO235" i="4" s="1"/>
  <c r="AO236" i="4" a="1"/>
  <c r="AO236" i="4" s="1"/>
  <c r="AO237" i="4" a="1"/>
  <c r="AO237" i="4" s="1"/>
  <c r="AO238" i="4" a="1"/>
  <c r="AO238" i="4" s="1"/>
  <c r="AO239" i="4" a="1"/>
  <c r="AO239" i="4" s="1"/>
  <c r="AO240" i="4" a="1"/>
  <c r="AO240" i="4" s="1"/>
  <c r="AO241" i="4" a="1"/>
  <c r="AO241" i="4" s="1"/>
  <c r="AO242" i="4" a="1"/>
  <c r="AO242" i="4" s="1"/>
  <c r="AO243" i="4" a="1"/>
  <c r="AO243" i="4" s="1"/>
  <c r="AO244" i="4" a="1"/>
  <c r="AO244" i="4" s="1"/>
  <c r="AO245" i="4" a="1"/>
  <c r="AO245" i="4" s="1"/>
  <c r="AO246" i="4" a="1"/>
  <c r="AO246" i="4" s="1"/>
  <c r="AO247" i="4" a="1"/>
  <c r="AO247" i="4" s="1"/>
  <c r="AO248" i="4" a="1"/>
  <c r="AO248" i="4" s="1"/>
  <c r="AO249" i="4" a="1"/>
  <c r="AO249" i="4" s="1"/>
  <c r="AO250" i="4" a="1"/>
  <c r="AO250" i="4" s="1"/>
  <c r="AO251" i="4" a="1"/>
  <c r="AO251" i="4" s="1"/>
  <c r="AO252" i="4" a="1"/>
  <c r="AO252" i="4" s="1"/>
  <c r="AO253" i="4" a="1"/>
  <c r="AO253" i="4" s="1"/>
  <c r="AO254" i="4" a="1"/>
  <c r="AO254" i="4"/>
  <c r="AO255" i="4" a="1"/>
  <c r="AO255" i="4" s="1"/>
  <c r="AO256" i="4" a="1"/>
  <c r="AO256" i="4" s="1"/>
  <c r="AO257" i="4" a="1"/>
  <c r="AO257" i="4" s="1"/>
  <c r="AO258" i="4" a="1"/>
  <c r="AO258" i="4" s="1"/>
  <c r="AO259" i="4" a="1"/>
  <c r="AO259" i="4" s="1"/>
  <c r="AO260" i="4" a="1"/>
  <c r="AO260" i="4" s="1"/>
  <c r="AO261" i="4" a="1"/>
  <c r="AO261" i="4" s="1"/>
  <c r="AO262" i="4" a="1"/>
  <c r="AO262" i="4" s="1"/>
  <c r="AO263" i="4" a="1"/>
  <c r="AO263" i="4" s="1"/>
  <c r="AO264" i="4" a="1"/>
  <c r="AO264" i="4" s="1"/>
  <c r="AO265" i="4" a="1"/>
  <c r="AO265" i="4" s="1"/>
  <c r="AO266" i="4" a="1"/>
  <c r="AO266" i="4" s="1"/>
  <c r="AO267" i="4" a="1"/>
  <c r="AO267" i="4" s="1"/>
  <c r="AO268" i="4" a="1"/>
  <c r="AO268" i="4" s="1"/>
  <c r="AO269" i="4" a="1"/>
  <c r="AO269" i="4" s="1"/>
  <c r="AO270" i="4" a="1"/>
  <c r="AO270" i="4" s="1"/>
  <c r="AO271" i="4" a="1"/>
  <c r="AO271" i="4" s="1"/>
  <c r="AO272" i="4" a="1"/>
  <c r="AO272" i="4" s="1"/>
  <c r="AO273" i="4" a="1"/>
  <c r="AO273" i="4" s="1"/>
  <c r="AO274" i="4" a="1"/>
  <c r="AO274" i="4" s="1"/>
  <c r="AO275" i="4" a="1"/>
  <c r="AO275" i="4" s="1"/>
  <c r="AO276" i="4" a="1"/>
  <c r="AO276" i="4" s="1"/>
  <c r="AO277" i="4" a="1"/>
  <c r="AO277" i="4" s="1"/>
  <c r="AO278" i="4" a="1"/>
  <c r="AO278" i="4" s="1"/>
  <c r="AO279" i="4" a="1"/>
  <c r="AO279" i="4" s="1"/>
  <c r="AO280" i="4" a="1"/>
  <c r="AO280" i="4" s="1"/>
  <c r="AO281" i="4" a="1"/>
  <c r="AO281" i="4" s="1"/>
  <c r="AO282" i="4" a="1"/>
  <c r="AO282" i="4" s="1"/>
  <c r="AO283" i="4" a="1"/>
  <c r="AO283" i="4" s="1"/>
  <c r="AO284" i="4" a="1"/>
  <c r="AO284" i="4" s="1"/>
  <c r="AO285" i="4" a="1"/>
  <c r="AO285" i="4" s="1"/>
  <c r="AO286" i="4" a="1"/>
  <c r="AO286" i="4" s="1"/>
  <c r="AO287" i="4" a="1"/>
  <c r="AO287" i="4" s="1"/>
  <c r="AO288" i="4" a="1"/>
  <c r="AO288" i="4" s="1"/>
  <c r="AO289" i="4" a="1"/>
  <c r="AO289" i="4" s="1"/>
  <c r="AO290" i="4" a="1"/>
  <c r="AO290" i="4" s="1"/>
  <c r="AO291" i="4" a="1"/>
  <c r="AO291" i="4" s="1"/>
  <c r="AO292" i="4" a="1"/>
  <c r="AO292" i="4" s="1"/>
  <c r="AO293" i="4" a="1"/>
  <c r="AO293" i="4" s="1"/>
  <c r="AO294" i="4" a="1"/>
  <c r="AO294" i="4" s="1"/>
  <c r="AO295" i="4" a="1"/>
  <c r="AO295" i="4" s="1"/>
  <c r="AO296" i="4" a="1"/>
  <c r="AO296" i="4" s="1"/>
  <c r="AO297" i="4" a="1"/>
  <c r="AO297" i="4" s="1"/>
  <c r="AO298" i="4" a="1"/>
  <c r="AO298" i="4" s="1"/>
  <c r="AO299" i="4" a="1"/>
  <c r="AO299" i="4" s="1"/>
  <c r="AO300" i="4" a="1"/>
  <c r="AO300" i="4" s="1"/>
  <c r="AO301" i="4" a="1"/>
  <c r="AO301" i="4" s="1"/>
  <c r="AO302" i="4" a="1"/>
  <c r="AO302" i="4" s="1"/>
  <c r="AO303" i="4" a="1"/>
  <c r="AO303" i="4" s="1"/>
  <c r="AO304" i="4" a="1"/>
  <c r="AO304" i="4" s="1"/>
  <c r="AO305" i="4" a="1"/>
  <c r="AO305" i="4" s="1"/>
  <c r="AO306" i="4" a="1"/>
  <c r="AO306" i="4" s="1"/>
  <c r="AO307" i="4" a="1"/>
  <c r="AO307" i="4" s="1"/>
  <c r="AO308" i="4" a="1"/>
  <c r="AO308" i="4" s="1"/>
  <c r="AO309" i="4" a="1"/>
  <c r="AO309" i="4" s="1"/>
  <c r="AO310" i="4" a="1"/>
  <c r="AO310" i="4" s="1"/>
  <c r="AO311" i="4" a="1"/>
  <c r="AO311" i="4" s="1"/>
  <c r="AO312" i="4" a="1"/>
  <c r="AO312" i="4" s="1"/>
  <c r="AO313" i="4" a="1"/>
  <c r="AO313" i="4" s="1"/>
  <c r="AO314" i="4" a="1"/>
  <c r="AO314" i="4" s="1"/>
  <c r="AO315" i="4" a="1"/>
  <c r="AO315" i="4" s="1"/>
  <c r="AO316" i="4" a="1"/>
  <c r="AO316" i="4" s="1"/>
  <c r="AO317" i="4" a="1"/>
  <c r="AO317" i="4" s="1"/>
  <c r="AO318" i="4" a="1"/>
  <c r="AO318" i="4" s="1"/>
  <c r="AO319" i="4" a="1"/>
  <c r="AO319" i="4" s="1"/>
  <c r="AO320" i="4" a="1"/>
  <c r="AO320" i="4" s="1"/>
  <c r="AO321" i="4" a="1"/>
  <c r="AO321" i="4" s="1"/>
  <c r="AO322" i="4" a="1"/>
  <c r="AO322" i="4" s="1"/>
  <c r="AO323" i="4" a="1"/>
  <c r="AO323" i="4" s="1"/>
  <c r="AO324" i="4" a="1"/>
  <c r="AO324" i="4" s="1"/>
  <c r="AO325" i="4" a="1"/>
  <c r="AO325" i="4" s="1"/>
  <c r="AO326" i="4" a="1"/>
  <c r="AO326" i="4" s="1"/>
  <c r="AO327" i="4" a="1"/>
  <c r="AO327" i="4" s="1"/>
  <c r="AO328" i="4" a="1"/>
  <c r="AO328" i="4" s="1"/>
  <c r="AO329" i="4" a="1"/>
  <c r="AO329" i="4" s="1"/>
  <c r="AO330" i="4" a="1"/>
  <c r="AO330" i="4" s="1"/>
  <c r="AO331" i="4" a="1"/>
  <c r="AO331" i="4" s="1"/>
  <c r="AO332" i="4" a="1"/>
  <c r="AO332" i="4" s="1"/>
  <c r="AO333" i="4" a="1"/>
  <c r="AO333" i="4" s="1"/>
  <c r="AO334" i="4" a="1"/>
  <c r="AO334" i="4" s="1"/>
  <c r="AO335" i="4" a="1"/>
  <c r="AO335" i="4" s="1"/>
  <c r="AO336" i="4" a="1"/>
  <c r="AO336" i="4" s="1"/>
  <c r="AO337" i="4" a="1"/>
  <c r="AO337" i="4" s="1"/>
  <c r="AO338" i="4" a="1"/>
  <c r="AO338" i="4" s="1"/>
  <c r="AO339" i="4" a="1"/>
  <c r="AO339" i="4" s="1"/>
  <c r="AO340" i="4" a="1"/>
  <c r="AO340" i="4" s="1"/>
  <c r="AO341" i="4" a="1"/>
  <c r="AO341" i="4" s="1"/>
  <c r="AO342" i="4" a="1"/>
  <c r="AO342" i="4" s="1"/>
  <c r="AO343" i="4" a="1"/>
  <c r="AO343" i="4" s="1"/>
  <c r="AO344" i="4" a="1"/>
  <c r="AO344" i="4" s="1"/>
  <c r="AO345" i="4" a="1"/>
  <c r="AO345" i="4" s="1"/>
  <c r="AO346" i="4" a="1"/>
  <c r="AO346" i="4" s="1"/>
  <c r="AO347" i="4" a="1"/>
  <c r="AO347" i="4" s="1"/>
  <c r="AO348" i="4" a="1"/>
  <c r="AO348" i="4" s="1"/>
  <c r="AO349" i="4" a="1"/>
  <c r="AO349" i="4" s="1"/>
  <c r="AO350" i="4" a="1"/>
  <c r="AO350" i="4" s="1"/>
  <c r="AO351" i="4" a="1"/>
  <c r="AO351" i="4" s="1"/>
  <c r="AO352" i="4" a="1"/>
  <c r="AO352" i="4" s="1"/>
  <c r="AO353" i="4" a="1"/>
  <c r="AO353" i="4" s="1"/>
  <c r="AO354" i="4" a="1"/>
  <c r="AO354" i="4" s="1"/>
  <c r="AO355" i="4" a="1"/>
  <c r="AO355" i="4" s="1"/>
  <c r="AO356" i="4" a="1"/>
  <c r="AO356" i="4" s="1"/>
  <c r="AO357" i="4" a="1"/>
  <c r="AO357" i="4" s="1"/>
  <c r="AO358" i="4" a="1"/>
  <c r="AO358" i="4" s="1"/>
  <c r="AO359" i="4" a="1"/>
  <c r="AO359" i="4" s="1"/>
  <c r="AO360" i="4" a="1"/>
  <c r="AO360" i="4" s="1"/>
  <c r="AO361" i="4" a="1"/>
  <c r="AO361" i="4" s="1"/>
  <c r="AO362" i="4" a="1"/>
  <c r="AO362" i="4" s="1"/>
  <c r="AO363" i="4" a="1"/>
  <c r="AO363" i="4" s="1"/>
  <c r="AO364" i="4" a="1"/>
  <c r="AO364" i="4" s="1"/>
  <c r="AO365" i="4" a="1"/>
  <c r="AO365" i="4" s="1"/>
  <c r="AO366" i="4" a="1"/>
  <c r="AO366" i="4" s="1"/>
  <c r="AO367" i="4" a="1"/>
  <c r="AO367" i="4" s="1"/>
  <c r="AO368" i="4" a="1"/>
  <c r="AO368" i="4" s="1"/>
  <c r="AO369" i="4" a="1"/>
  <c r="AO369" i="4" s="1"/>
  <c r="AO370" i="4" a="1"/>
  <c r="AO370" i="4" s="1"/>
  <c r="AO371" i="4" a="1"/>
  <c r="AO371" i="4" s="1"/>
  <c r="AO372" i="4" a="1"/>
  <c r="AO372" i="4" s="1"/>
  <c r="AO373" i="4" a="1"/>
  <c r="AO373" i="4" s="1"/>
  <c r="AO374" i="4" a="1"/>
  <c r="AO374" i="4" s="1"/>
  <c r="AO375" i="4" a="1"/>
  <c r="AO375" i="4" s="1"/>
  <c r="AO376" i="4" a="1"/>
  <c r="AO376" i="4" s="1"/>
  <c r="AO377" i="4" a="1"/>
  <c r="AO377" i="4" s="1"/>
  <c r="AO378" i="4" a="1"/>
  <c r="AO378" i="4" s="1"/>
  <c r="AO379" i="4" a="1"/>
  <c r="AO379" i="4" s="1"/>
  <c r="AO380" i="4" a="1"/>
  <c r="AO380" i="4" s="1"/>
  <c r="AO381" i="4" a="1"/>
  <c r="AO381" i="4" s="1"/>
  <c r="AO382" i="4" a="1"/>
  <c r="AO382" i="4" s="1"/>
  <c r="AO383" i="4" a="1"/>
  <c r="AO383" i="4" s="1"/>
  <c r="AO384" i="4" a="1"/>
  <c r="AO384" i="4" s="1"/>
  <c r="AO385" i="4" a="1"/>
  <c r="AO385" i="4" s="1"/>
  <c r="AO386" i="4" a="1"/>
  <c r="AO386" i="4" s="1"/>
  <c r="AO387" i="4" a="1"/>
  <c r="AO387" i="4" s="1"/>
  <c r="AO388" i="4" a="1"/>
  <c r="AO388" i="4" s="1"/>
  <c r="AO389" i="4" a="1"/>
  <c r="AO389" i="4" s="1"/>
  <c r="AO390" i="4" a="1"/>
  <c r="AO390" i="4" s="1"/>
  <c r="AO391" i="4" a="1"/>
  <c r="AO391" i="4" s="1"/>
  <c r="AO392" i="4" a="1"/>
  <c r="AO392" i="4" s="1"/>
  <c r="AO393" i="4" a="1"/>
  <c r="AO393" i="4" s="1"/>
  <c r="AO394" i="4" a="1"/>
  <c r="AO394" i="4" s="1"/>
  <c r="AO395" i="4" a="1"/>
  <c r="AO395" i="4" s="1"/>
  <c r="AO396" i="4" a="1"/>
  <c r="AO396" i="4" s="1"/>
  <c r="AO397" i="4" a="1"/>
  <c r="AO397" i="4" s="1"/>
  <c r="AO398" i="4" a="1"/>
  <c r="AO398" i="4" s="1"/>
  <c r="AO399" i="4" a="1"/>
  <c r="AO399" i="4" s="1"/>
  <c r="AO400" i="4" a="1"/>
  <c r="AO400" i="4" s="1"/>
  <c r="AO401" i="4" a="1"/>
  <c r="AO401" i="4" s="1"/>
  <c r="AO402" i="4" a="1"/>
  <c r="AO402" i="4" s="1"/>
  <c r="AO403" i="4" a="1"/>
  <c r="AO403" i="4" s="1"/>
  <c r="AO404" i="4" a="1"/>
  <c r="AO404" i="4" s="1"/>
  <c r="AO405" i="4" a="1"/>
  <c r="AO405" i="4" s="1"/>
  <c r="AO406" i="4" a="1"/>
  <c r="AO406" i="4" s="1"/>
  <c r="AO407" i="4" a="1"/>
  <c r="AO407" i="4" s="1"/>
  <c r="AO408" i="4" a="1"/>
  <c r="AO408" i="4" s="1"/>
  <c r="AO409" i="4" a="1"/>
  <c r="AO409" i="4" s="1"/>
  <c r="AO410" i="4" a="1"/>
  <c r="AO410" i="4" s="1"/>
  <c r="AO411" i="4" a="1"/>
  <c r="AO411" i="4" s="1"/>
  <c r="AO412" i="4" a="1"/>
  <c r="AO412" i="4" s="1"/>
  <c r="AO413" i="4" a="1"/>
  <c r="AO413" i="4" s="1"/>
  <c r="AO414" i="4" a="1"/>
  <c r="AO414" i="4" s="1"/>
  <c r="AO415" i="4" a="1"/>
  <c r="AO415" i="4" s="1"/>
  <c r="AO416" i="4" a="1"/>
  <c r="AO416" i="4" s="1"/>
  <c r="AO417" i="4" a="1"/>
  <c r="AO417" i="4" s="1"/>
  <c r="AO418" i="4" a="1"/>
  <c r="AO418" i="4" s="1"/>
  <c r="AO419" i="4" a="1"/>
  <c r="AO419" i="4" s="1"/>
  <c r="AO420" i="4" a="1"/>
  <c r="AO420" i="4" s="1"/>
  <c r="AO421" i="4" a="1"/>
  <c r="AO421" i="4" s="1"/>
  <c r="AO422" i="4" a="1"/>
  <c r="AO422" i="4" s="1"/>
  <c r="AO423" i="4" a="1"/>
  <c r="AO423" i="4" s="1"/>
  <c r="AO424" i="4" a="1"/>
  <c r="AO424" i="4" s="1"/>
  <c r="AO425" i="4" a="1"/>
  <c r="AO425" i="4" s="1"/>
  <c r="AO426" i="4" a="1"/>
  <c r="AO426" i="4" s="1"/>
  <c r="AO427" i="4" a="1"/>
  <c r="AO427" i="4" s="1"/>
  <c r="AO428" i="4" a="1"/>
  <c r="AO428" i="4" s="1"/>
  <c r="AO429" i="4" a="1"/>
  <c r="AO429" i="4" s="1"/>
  <c r="AO430" i="4" a="1"/>
  <c r="AO430" i="4" s="1"/>
  <c r="AO431" i="4" a="1"/>
  <c r="AO431" i="4" s="1"/>
  <c r="AO432" i="4" a="1"/>
  <c r="AO432" i="4" s="1"/>
  <c r="AO433" i="4" a="1"/>
  <c r="AO433" i="4" s="1"/>
  <c r="AO434" i="4" a="1"/>
  <c r="AO434" i="4" s="1"/>
  <c r="AO435" i="4" a="1"/>
  <c r="AO435" i="4" s="1"/>
  <c r="AO436" i="4" a="1"/>
  <c r="AO436" i="4" s="1"/>
  <c r="AO437" i="4" a="1"/>
  <c r="AO437" i="4" s="1"/>
  <c r="AO438" i="4" a="1"/>
  <c r="AO438" i="4" s="1"/>
  <c r="AO439" i="4" a="1"/>
  <c r="AO439" i="4" s="1"/>
  <c r="AO440" i="4" a="1"/>
  <c r="AO440" i="4" s="1"/>
  <c r="AO441" i="4" a="1"/>
  <c r="AO441" i="4" s="1"/>
  <c r="AO442" i="4" a="1"/>
  <c r="AO442" i="4" s="1"/>
  <c r="AO443" i="4" a="1"/>
  <c r="AO443" i="4" s="1"/>
  <c r="AO444" i="4" a="1"/>
  <c r="AO444" i="4" s="1"/>
  <c r="AO445" i="4" a="1"/>
  <c r="AO445" i="4"/>
  <c r="AO446" i="4" a="1"/>
  <c r="AO446" i="4" s="1"/>
  <c r="AO447" i="4" a="1"/>
  <c r="AO447" i="4" s="1"/>
  <c r="AO448" i="4" a="1"/>
  <c r="AO448" i="4" s="1"/>
  <c r="AO449" i="4" a="1"/>
  <c r="AO449" i="4" s="1"/>
  <c r="AO450" i="4" a="1"/>
  <c r="AO450" i="4" s="1"/>
  <c r="AO451" i="4" a="1"/>
  <c r="AO451" i="4" s="1"/>
  <c r="AO452" i="4" a="1"/>
  <c r="AO452" i="4" s="1"/>
  <c r="AO453" i="4" a="1"/>
  <c r="AO453" i="4" s="1"/>
  <c r="AO454" i="4" a="1"/>
  <c r="AO454" i="4" s="1"/>
  <c r="AO455" i="4" a="1"/>
  <c r="AO455" i="4" s="1"/>
  <c r="AO456" i="4" a="1"/>
  <c r="AO456" i="4" s="1"/>
  <c r="AO457" i="4" a="1"/>
  <c r="AO457" i="4" s="1"/>
  <c r="AO458" i="4" a="1"/>
  <c r="AO458" i="4" s="1"/>
  <c r="AO459" i="4" a="1"/>
  <c r="AO459" i="4" s="1"/>
  <c r="AO460" i="4" a="1"/>
  <c r="AO460" i="4" s="1"/>
  <c r="AO461" i="4" a="1"/>
  <c r="AO461" i="4" s="1"/>
  <c r="AO462" i="4" a="1"/>
  <c r="AO462" i="4" s="1"/>
  <c r="AO463" i="4" a="1"/>
  <c r="AO463" i="4" s="1"/>
  <c r="AO464" i="4" a="1"/>
  <c r="AO464" i="4" s="1"/>
  <c r="AO465" i="4" a="1"/>
  <c r="AO465" i="4" s="1"/>
  <c r="AO466" i="4" a="1"/>
  <c r="AO466" i="4" s="1"/>
  <c r="AO467" i="4" a="1"/>
  <c r="AO467" i="4" s="1"/>
  <c r="AO468" i="4" a="1"/>
  <c r="AO468" i="4" s="1"/>
  <c r="AO469" i="4" a="1"/>
  <c r="AO469" i="4" s="1"/>
  <c r="AO470" i="4" a="1"/>
  <c r="AO470" i="4" s="1"/>
  <c r="AO471" i="4" a="1"/>
  <c r="AO471" i="4" s="1"/>
  <c r="AO472" i="4" a="1"/>
  <c r="AO472" i="4" s="1"/>
  <c r="AO473" i="4" a="1"/>
  <c r="AO473" i="4" s="1"/>
  <c r="AO474" i="4" a="1"/>
  <c r="AO474" i="4" s="1"/>
  <c r="AO475" i="4" a="1"/>
  <c r="AO475" i="4" s="1"/>
  <c r="AO476" i="4" a="1"/>
  <c r="AO476" i="4" s="1"/>
  <c r="AO477" i="4" a="1"/>
  <c r="AO477" i="4" s="1"/>
  <c r="AO478" i="4" a="1"/>
  <c r="AO478" i="4" s="1"/>
  <c r="AO479" i="4" a="1"/>
  <c r="AO479" i="4" s="1"/>
  <c r="AO480" i="4" a="1"/>
  <c r="AO480" i="4" s="1"/>
  <c r="AO481" i="4" a="1"/>
  <c r="AO481" i="4" s="1"/>
  <c r="AO482" i="4" a="1"/>
  <c r="AO482" i="4" s="1"/>
  <c r="AO483" i="4" a="1"/>
  <c r="AO483" i="4" s="1"/>
  <c r="AO484" i="4" a="1"/>
  <c r="AO484" i="4" s="1"/>
  <c r="AO485" i="4" a="1"/>
  <c r="AO485" i="4" s="1"/>
  <c r="AO486" i="4" a="1"/>
  <c r="AO486" i="4" s="1"/>
  <c r="AO487" i="4" a="1"/>
  <c r="AO487" i="4" s="1"/>
  <c r="AO488" i="4" a="1"/>
  <c r="AO488" i="4" s="1"/>
  <c r="AO489" i="4" a="1"/>
  <c r="AO489" i="4" s="1"/>
  <c r="AO490" i="4" a="1"/>
  <c r="AO490" i="4" s="1"/>
  <c r="AO491" i="4" a="1"/>
  <c r="AO491" i="4" s="1"/>
  <c r="AO492" i="4" a="1"/>
  <c r="AO492" i="4" s="1"/>
  <c r="AO493" i="4" a="1"/>
  <c r="AO493" i="4" s="1"/>
  <c r="AO494" i="4" a="1"/>
  <c r="AO494" i="4" s="1"/>
  <c r="AO495" i="4" a="1"/>
  <c r="AO495" i="4" s="1"/>
  <c r="AO496" i="4" a="1"/>
  <c r="AO496" i="4" s="1"/>
  <c r="AO497" i="4" a="1"/>
  <c r="AO497" i="4" s="1"/>
  <c r="AO498" i="4" a="1"/>
  <c r="AO498" i="4" s="1"/>
  <c r="AO499" i="4" a="1"/>
  <c r="AO499" i="4" s="1"/>
  <c r="AO500" i="4" a="1"/>
  <c r="AO500" i="4" s="1"/>
  <c r="AO501" i="4" a="1"/>
  <c r="AO501" i="4" s="1"/>
  <c r="AO502" i="4" a="1"/>
  <c r="AO502" i="4" s="1"/>
  <c r="AO503" i="4" a="1"/>
  <c r="AO503" i="4" s="1"/>
  <c r="AO504" i="4" a="1"/>
  <c r="AO504" i="4" s="1"/>
  <c r="AO505" i="4" a="1"/>
  <c r="AO505" i="4" s="1"/>
  <c r="AO506" i="4" a="1"/>
  <c r="AO506" i="4" s="1"/>
  <c r="AO507" i="4" a="1"/>
  <c r="AO507" i="4" s="1"/>
  <c r="AO508" i="4" a="1"/>
  <c r="AO508" i="4" s="1"/>
  <c r="AO509" i="4" a="1"/>
  <c r="AO509" i="4" s="1"/>
  <c r="AO510" i="4" a="1"/>
  <c r="AO510" i="4" s="1"/>
  <c r="AO511" i="4" a="1"/>
  <c r="AO511" i="4" s="1"/>
  <c r="AO512" i="4" a="1"/>
  <c r="AO512" i="4" s="1"/>
  <c r="AO513" i="4" a="1"/>
  <c r="AO513" i="4" s="1"/>
  <c r="AO514" i="4" a="1"/>
  <c r="AO514" i="4" s="1"/>
  <c r="AO515" i="4" a="1"/>
  <c r="AO515" i="4" s="1"/>
  <c r="AO516" i="4" a="1"/>
  <c r="AO516" i="4" s="1"/>
  <c r="AO517" i="4" a="1"/>
  <c r="AO517" i="4" s="1"/>
  <c r="AO518" i="4" a="1"/>
  <c r="AO518" i="4" s="1"/>
  <c r="AO519" i="4" a="1"/>
  <c r="AO519" i="4" s="1"/>
  <c r="AO520" i="4" a="1"/>
  <c r="AO520" i="4" s="1"/>
  <c r="AO521" i="4" a="1"/>
  <c r="AO521" i="4" s="1"/>
  <c r="AO522" i="4" a="1"/>
  <c r="AO522" i="4" s="1"/>
  <c r="AO523" i="4" a="1"/>
  <c r="AO523" i="4" s="1"/>
  <c r="AO524" i="4" a="1"/>
  <c r="AO524" i="4" s="1"/>
  <c r="AO525" i="4" a="1"/>
  <c r="AO525" i="4" s="1"/>
  <c r="AO526" i="4" a="1"/>
  <c r="AO526" i="4" s="1"/>
  <c r="AO527" i="4" a="1"/>
  <c r="AO527" i="4" s="1"/>
  <c r="AO528" i="4" a="1"/>
  <c r="AO528" i="4" s="1"/>
  <c r="AO529" i="4" a="1"/>
  <c r="AO529" i="4" s="1"/>
  <c r="AO530" i="4" a="1"/>
  <c r="AO530" i="4" s="1"/>
  <c r="AO531" i="4" a="1"/>
  <c r="AO531" i="4" s="1"/>
  <c r="AO532" i="4" a="1"/>
  <c r="AO532" i="4" s="1"/>
  <c r="AO533" i="4" a="1"/>
  <c r="AO533" i="4" s="1"/>
  <c r="AO534" i="4" a="1"/>
  <c r="AO534" i="4" s="1"/>
  <c r="AO535" i="4" a="1"/>
  <c r="AO535" i="4" s="1"/>
  <c r="AO536" i="4" a="1"/>
  <c r="AO536" i="4" s="1"/>
  <c r="AO537" i="4" a="1"/>
  <c r="AO537" i="4" s="1"/>
  <c r="AO538" i="4" a="1"/>
  <c r="AO538" i="4" s="1"/>
  <c r="AO539" i="4" a="1"/>
  <c r="AO539" i="4" s="1"/>
  <c r="AO540" i="4" a="1"/>
  <c r="AO540" i="4" s="1"/>
  <c r="AO541" i="4" a="1"/>
  <c r="AO541" i="4" s="1"/>
  <c r="AO542" i="4" a="1"/>
  <c r="AO542" i="4" s="1"/>
  <c r="AO543" i="4" a="1"/>
  <c r="AO543" i="4" s="1"/>
  <c r="AO544" i="4" a="1"/>
  <c r="AO544" i="4" s="1"/>
  <c r="AO545" i="4" a="1"/>
  <c r="AO545" i="4" s="1"/>
  <c r="AO546" i="4" a="1"/>
  <c r="AO546" i="4" s="1"/>
  <c r="AO547" i="4" a="1"/>
  <c r="AO547" i="4" s="1"/>
  <c r="AO548" i="4" a="1"/>
  <c r="AO548" i="4" s="1"/>
  <c r="AO549" i="4" a="1"/>
  <c r="AO549" i="4" s="1"/>
  <c r="AO550" i="4" a="1"/>
  <c r="AO550" i="4" s="1"/>
  <c r="AO551" i="4" a="1"/>
  <c r="AO551" i="4" s="1"/>
  <c r="AO552" i="4" a="1"/>
  <c r="AO552" i="4" s="1"/>
  <c r="AO553" i="4" a="1"/>
  <c r="AO553" i="4" s="1"/>
  <c r="AO554" i="4" a="1"/>
  <c r="AO554" i="4" s="1"/>
  <c r="AO555" i="4" a="1"/>
  <c r="AO555" i="4" s="1"/>
  <c r="AO556" i="4" a="1"/>
  <c r="AO556" i="4" s="1"/>
  <c r="AO557" i="4" a="1"/>
  <c r="AO557" i="4" s="1"/>
  <c r="AO558" i="4" a="1"/>
  <c r="AO558" i="4" s="1"/>
  <c r="AO559" i="4" a="1"/>
  <c r="AO559" i="4" s="1"/>
  <c r="AO560" i="4" a="1"/>
  <c r="AO560" i="4" s="1"/>
  <c r="AO561" i="4" a="1"/>
  <c r="AO561" i="4" s="1"/>
  <c r="AO562" i="4" a="1"/>
  <c r="AO562" i="4" s="1"/>
  <c r="AO563" i="4" a="1"/>
  <c r="AO563" i="4" s="1"/>
  <c r="AO564" i="4" a="1"/>
  <c r="AO564" i="4" s="1"/>
  <c r="AO565" i="4" a="1"/>
  <c r="AO565" i="4" s="1"/>
  <c r="AO566" i="4" a="1"/>
  <c r="AO566" i="4" s="1"/>
  <c r="AO567" i="4" a="1"/>
  <c r="AO567" i="4" s="1"/>
  <c r="AO568" i="4" a="1"/>
  <c r="AO568" i="4" s="1"/>
  <c r="AO569" i="4" a="1"/>
  <c r="AO569" i="4" s="1"/>
  <c r="AO570" i="4" a="1"/>
  <c r="AO570" i="4" s="1"/>
  <c r="AO571" i="4" a="1"/>
  <c r="AO571" i="4" s="1"/>
  <c r="AO572" i="4" a="1"/>
  <c r="AO572" i="4" s="1"/>
  <c r="AO573" i="4" a="1"/>
  <c r="AO573" i="4" s="1"/>
  <c r="AO574" i="4" a="1"/>
  <c r="AO574" i="4" s="1"/>
  <c r="AO575" i="4" a="1"/>
  <c r="AO575" i="4" s="1"/>
  <c r="AO576" i="4" a="1"/>
  <c r="AO576" i="4" s="1"/>
  <c r="AO577" i="4" a="1"/>
  <c r="AO577" i="4" s="1"/>
  <c r="AO578" i="4" a="1"/>
  <c r="AO578" i="4" s="1"/>
  <c r="AO579" i="4" a="1"/>
  <c r="AO579" i="4" s="1"/>
  <c r="AO580" i="4" a="1"/>
  <c r="AO580" i="4" s="1"/>
  <c r="AO581" i="4" a="1"/>
  <c r="AO581" i="4" s="1"/>
  <c r="AO582" i="4" a="1"/>
  <c r="AO582" i="4" s="1"/>
  <c r="AO583" i="4" a="1"/>
  <c r="AO583" i="4" s="1"/>
  <c r="AO584" i="4" a="1"/>
  <c r="AO584" i="4" s="1"/>
  <c r="AO585" i="4" a="1"/>
  <c r="AO585" i="4" s="1"/>
  <c r="AO586" i="4" a="1"/>
  <c r="AO586" i="4" s="1"/>
  <c r="AO587" i="4" a="1"/>
  <c r="AO587" i="4" s="1"/>
  <c r="AO588" i="4" a="1"/>
  <c r="AO588" i="4" s="1"/>
  <c r="AO589" i="4" a="1"/>
  <c r="AO589" i="4" s="1"/>
  <c r="AO590" i="4" a="1"/>
  <c r="AO590" i="4" s="1"/>
  <c r="AO591" i="4" a="1"/>
  <c r="AO591" i="4"/>
  <c r="AO592" i="4" a="1"/>
  <c r="AO592" i="4" s="1"/>
  <c r="AO593" i="4" a="1"/>
  <c r="AO593" i="4" s="1"/>
  <c r="AO594" i="4" a="1"/>
  <c r="AO594" i="4" s="1"/>
  <c r="AO595" i="4" a="1"/>
  <c r="AO595" i="4" s="1"/>
  <c r="AO596" i="4" a="1"/>
  <c r="AO596" i="4" s="1"/>
  <c r="AO597" i="4" a="1"/>
  <c r="AO597" i="4" s="1"/>
  <c r="AO598" i="4" a="1"/>
  <c r="AO598" i="4" s="1"/>
  <c r="AO599" i="4" a="1"/>
  <c r="AO599" i="4" s="1"/>
  <c r="AO600" i="4" a="1"/>
  <c r="AO600" i="4" s="1"/>
  <c r="AO601" i="4" a="1"/>
  <c r="AO601" i="4" s="1"/>
  <c r="AO602" i="4" a="1"/>
  <c r="AO602" i="4" s="1"/>
  <c r="AO603" i="4" a="1"/>
  <c r="AO603" i="4" s="1"/>
  <c r="AO604" i="4" a="1"/>
  <c r="AO604" i="4" s="1"/>
  <c r="AO605" i="4" a="1"/>
  <c r="AO605" i="4" s="1"/>
  <c r="AO606" i="4" a="1"/>
  <c r="AO606" i="4" s="1"/>
  <c r="AO607" i="4" a="1"/>
  <c r="AO607" i="4" s="1"/>
  <c r="AO608" i="4" a="1"/>
  <c r="AO608" i="4" s="1"/>
  <c r="AO609" i="4" a="1"/>
  <c r="AO609" i="4" s="1"/>
  <c r="AO610" i="4" a="1"/>
  <c r="AO610" i="4" s="1"/>
  <c r="AO611" i="4" a="1"/>
  <c r="AO611" i="4" s="1"/>
  <c r="AO612" i="4" a="1"/>
  <c r="AO612" i="4" s="1"/>
  <c r="AO613" i="4" a="1"/>
  <c r="AO613" i="4" s="1"/>
  <c r="AO614" i="4" a="1"/>
  <c r="AO614" i="4" s="1"/>
  <c r="AO615" i="4" a="1"/>
  <c r="AO615" i="4" s="1"/>
  <c r="AO616" i="4" a="1"/>
  <c r="AO616" i="4" s="1"/>
  <c r="AO617" i="4" a="1"/>
  <c r="AO617" i="4" s="1"/>
  <c r="AO618" i="4" a="1"/>
  <c r="AO618" i="4" s="1"/>
  <c r="AO619" i="4" a="1"/>
  <c r="AO619" i="4" s="1"/>
  <c r="AO620" i="4" a="1"/>
  <c r="AO620" i="4" s="1"/>
  <c r="AO621" i="4" a="1"/>
  <c r="AO621" i="4" s="1"/>
  <c r="AO622" i="4" a="1"/>
  <c r="AO622" i="4" s="1"/>
  <c r="AO623" i="4" a="1"/>
  <c r="AO623" i="4" s="1"/>
  <c r="AO624" i="4" a="1"/>
  <c r="AO624" i="4" s="1"/>
  <c r="AO625" i="4" a="1"/>
  <c r="AO625" i="4" s="1"/>
  <c r="AO626" i="4" a="1"/>
  <c r="AO626" i="4" s="1"/>
  <c r="AO627" i="4" a="1"/>
  <c r="AO627" i="4" s="1"/>
  <c r="AO628" i="4" a="1"/>
  <c r="AO628" i="4" s="1"/>
  <c r="AO629" i="4" a="1"/>
  <c r="AO629" i="4" s="1"/>
  <c r="AO630" i="4" a="1"/>
  <c r="AO630" i="4" s="1"/>
  <c r="AO631" i="4" a="1"/>
  <c r="AO631" i="4" s="1"/>
  <c r="AO632" i="4" a="1"/>
  <c r="AO632" i="4" s="1"/>
  <c r="AO633" i="4" a="1"/>
  <c r="AO633" i="4" s="1"/>
  <c r="AO634" i="4" a="1"/>
  <c r="AO634" i="4" s="1"/>
  <c r="AO635" i="4" a="1"/>
  <c r="AO635" i="4" s="1"/>
  <c r="AO636" i="4" a="1"/>
  <c r="AO636" i="4" s="1"/>
  <c r="AO637" i="4" a="1"/>
  <c r="AO637" i="4" s="1"/>
  <c r="AO638" i="4" a="1"/>
  <c r="AO638" i="4" s="1"/>
  <c r="AO639" i="4" a="1"/>
  <c r="AO639" i="4" s="1"/>
  <c r="AO640" i="4" a="1"/>
  <c r="AO640" i="4" s="1"/>
  <c r="AO641" i="4" a="1"/>
  <c r="AO641" i="4" s="1"/>
  <c r="AO642" i="4" a="1"/>
  <c r="AO642" i="4" s="1"/>
  <c r="AO643" i="4" a="1"/>
  <c r="AO643" i="4" s="1"/>
  <c r="AO644" i="4" a="1"/>
  <c r="AO644" i="4" s="1"/>
  <c r="AO645" i="4" a="1"/>
  <c r="AO645" i="4" s="1"/>
  <c r="AO646" i="4" a="1"/>
  <c r="AO646" i="4" s="1"/>
  <c r="AO647" i="4" a="1"/>
  <c r="AO647" i="4" s="1"/>
  <c r="AO648" i="4" a="1"/>
  <c r="AO648" i="4" s="1"/>
  <c r="AO649" i="4" a="1"/>
  <c r="AO649" i="4" s="1"/>
  <c r="AO650" i="4" a="1"/>
  <c r="AO650" i="4" s="1"/>
  <c r="AO651" i="4" a="1"/>
  <c r="AO651" i="4" s="1"/>
  <c r="AO652" i="4" a="1"/>
  <c r="AO652" i="4" s="1"/>
  <c r="AO653" i="4" a="1"/>
  <c r="AO653" i="4" s="1"/>
  <c r="AO654" i="4" a="1"/>
  <c r="AO654" i="4" s="1"/>
  <c r="AO655" i="4" a="1"/>
  <c r="AO655" i="4" s="1"/>
  <c r="AO656" i="4" a="1"/>
  <c r="AO656" i="4" s="1"/>
  <c r="AO657" i="4" a="1"/>
  <c r="AO657" i="4" s="1"/>
  <c r="AO658" i="4" a="1"/>
  <c r="AO658" i="4" s="1"/>
  <c r="AO659" i="4" a="1"/>
  <c r="AO659" i="4" s="1"/>
  <c r="AO660" i="4" a="1"/>
  <c r="AO660" i="4" s="1"/>
  <c r="AO661" i="4" a="1"/>
  <c r="AO661" i="4" s="1"/>
  <c r="AO662" i="4" a="1"/>
  <c r="AO662" i="4" s="1"/>
  <c r="AO663" i="4" a="1"/>
  <c r="AO663" i="4" s="1"/>
  <c r="AO664" i="4" a="1"/>
  <c r="AO664" i="4" s="1"/>
  <c r="AO665" i="4" a="1"/>
  <c r="AO665" i="4" s="1"/>
  <c r="AO666" i="4" a="1"/>
  <c r="AO666" i="4" s="1"/>
  <c r="AO667" i="4" a="1"/>
  <c r="AO667" i="4" s="1"/>
  <c r="AO668" i="4" a="1"/>
  <c r="AO668" i="4" s="1"/>
  <c r="AO669" i="4" a="1"/>
  <c r="AO669" i="4" s="1"/>
  <c r="AO670" i="4" a="1"/>
  <c r="AO670" i="4" s="1"/>
  <c r="AO671" i="4" a="1"/>
  <c r="AO671" i="4" s="1"/>
  <c r="AO672" i="4" a="1"/>
  <c r="AO672" i="4" s="1"/>
  <c r="AO673" i="4" a="1"/>
  <c r="AO673" i="4" s="1"/>
  <c r="AO674" i="4" a="1"/>
  <c r="AO674" i="4" s="1"/>
  <c r="AO675" i="4" a="1"/>
  <c r="AO675" i="4" s="1"/>
  <c r="AO676" i="4" a="1"/>
  <c r="AO676" i="4" s="1"/>
  <c r="AO677" i="4" a="1"/>
  <c r="AO677" i="4" s="1"/>
  <c r="AO678" i="4" a="1"/>
  <c r="AO678" i="4" s="1"/>
  <c r="AO679" i="4" a="1"/>
  <c r="AO679" i="4" s="1"/>
  <c r="AO680" i="4" a="1"/>
  <c r="AO680" i="4" s="1"/>
  <c r="AO681" i="4" a="1"/>
  <c r="AO681" i="4" s="1"/>
  <c r="AO682" i="4" a="1"/>
  <c r="AO682" i="4" s="1"/>
  <c r="AO683" i="4" a="1"/>
  <c r="AO683" i="4" s="1"/>
  <c r="AO684" i="4" a="1"/>
  <c r="AO684" i="4" s="1"/>
  <c r="AO685" i="4" a="1"/>
  <c r="AO685" i="4"/>
  <c r="AO686" i="4" a="1"/>
  <c r="AO686" i="4" s="1"/>
  <c r="AO687" i="4" a="1"/>
  <c r="AO687" i="4" s="1"/>
  <c r="AO688" i="4" a="1"/>
  <c r="AO688" i="4" s="1"/>
  <c r="AO689" i="4" a="1"/>
  <c r="AO689" i="4" s="1"/>
  <c r="AO690" i="4" a="1"/>
  <c r="AO690" i="4" s="1"/>
  <c r="AO691" i="4" a="1"/>
  <c r="AO691" i="4" s="1"/>
  <c r="AO692" i="4" a="1"/>
  <c r="AO692" i="4" s="1"/>
  <c r="AO693" i="4" a="1"/>
  <c r="AO693" i="4" s="1"/>
  <c r="AO694" i="4" a="1"/>
  <c r="AO694" i="4" s="1"/>
  <c r="AO695" i="4" a="1"/>
  <c r="AO695" i="4" s="1"/>
  <c r="AO696" i="4" a="1"/>
  <c r="AO696" i="4" s="1"/>
  <c r="AO697" i="4" a="1"/>
  <c r="AO697" i="4" s="1"/>
  <c r="AO698" i="4" a="1"/>
  <c r="AO698" i="4" s="1"/>
  <c r="AO699" i="4" a="1"/>
  <c r="AO699" i="4" s="1"/>
  <c r="AO700" i="4" a="1"/>
  <c r="AO700" i="4" s="1"/>
  <c r="AO701" i="4" a="1"/>
  <c r="AO701" i="4" s="1"/>
  <c r="AO702" i="4" a="1"/>
  <c r="AO702" i="4" s="1"/>
  <c r="AO703" i="4" a="1"/>
  <c r="AO703" i="4" s="1"/>
  <c r="AO704" i="4" a="1"/>
  <c r="AO704" i="4" s="1"/>
  <c r="AO705" i="4" a="1"/>
  <c r="AO705" i="4" s="1"/>
  <c r="AO706" i="4" a="1"/>
  <c r="AO706" i="4" s="1"/>
  <c r="AO707" i="4" a="1"/>
  <c r="AO707" i="4" s="1"/>
  <c r="AO708" i="4" a="1"/>
  <c r="AO708" i="4" s="1"/>
  <c r="AO709" i="4" a="1"/>
  <c r="AO709" i="4" s="1"/>
  <c r="AO710" i="4" a="1"/>
  <c r="AO710" i="4" s="1"/>
  <c r="AO711" i="4" a="1"/>
  <c r="AO711" i="4" s="1"/>
  <c r="AO712" i="4" a="1"/>
  <c r="AO712" i="4" s="1"/>
  <c r="AO713" i="4" a="1"/>
  <c r="AO713" i="4" s="1"/>
  <c r="AO714" i="4" a="1"/>
  <c r="AO714" i="4" s="1"/>
  <c r="AO715" i="4" a="1"/>
  <c r="AO715" i="4" s="1"/>
  <c r="AO716" i="4" a="1"/>
  <c r="AO716" i="4" s="1"/>
  <c r="AO717" i="4" a="1"/>
  <c r="AO717" i="4" s="1"/>
  <c r="AO718" i="4" a="1"/>
  <c r="AO718" i="4" s="1"/>
  <c r="AO719" i="4" a="1"/>
  <c r="AO719" i="4" s="1"/>
  <c r="AO720" i="4" a="1"/>
  <c r="AO720" i="4" s="1"/>
  <c r="AO721" i="4" a="1"/>
  <c r="AO721" i="4" s="1"/>
  <c r="AO722" i="4" a="1"/>
  <c r="AO722" i="4" s="1"/>
  <c r="AO723" i="4" a="1"/>
  <c r="AO723" i="4" s="1"/>
  <c r="AO724" i="4" a="1"/>
  <c r="AO724" i="4" s="1"/>
  <c r="AO725" i="4" a="1"/>
  <c r="AO725" i="4" s="1"/>
  <c r="AO726" i="4" a="1"/>
  <c r="AO726" i="4" s="1"/>
  <c r="AO727" i="4" a="1"/>
  <c r="AO727" i="4" s="1"/>
  <c r="AO728" i="4" a="1"/>
  <c r="AO728" i="4" s="1"/>
  <c r="AO729" i="4" a="1"/>
  <c r="AO729" i="4" s="1"/>
  <c r="AO730" i="4" a="1"/>
  <c r="AO730" i="4" s="1"/>
  <c r="AO731" i="4" a="1"/>
  <c r="AO731" i="4" s="1"/>
  <c r="AO732" i="4" a="1"/>
  <c r="AO732" i="4" s="1"/>
  <c r="AO733" i="4" a="1"/>
  <c r="AO733" i="4" s="1"/>
  <c r="AO734" i="4" a="1"/>
  <c r="AO734" i="4" s="1"/>
  <c r="AO735" i="4" a="1"/>
  <c r="AO735" i="4" s="1"/>
  <c r="AO736" i="4" a="1"/>
  <c r="AO736" i="4" s="1"/>
  <c r="AO737" i="4" a="1"/>
  <c r="AO737" i="4" s="1"/>
  <c r="AO738" i="4" a="1"/>
  <c r="AO738" i="4" s="1"/>
  <c r="AO739" i="4" a="1"/>
  <c r="AO739" i="4" s="1"/>
  <c r="AO740" i="4" a="1"/>
  <c r="AO740" i="4" s="1"/>
  <c r="AO741" i="4" a="1"/>
  <c r="AO741" i="4" s="1"/>
  <c r="AO742" i="4" a="1"/>
  <c r="AO742" i="4" s="1"/>
  <c r="AO743" i="4" a="1"/>
  <c r="AO743" i="4" s="1"/>
  <c r="AO744" i="4" a="1"/>
  <c r="AO744" i="4" s="1"/>
  <c r="AO745" i="4" a="1"/>
  <c r="AO745" i="4" s="1"/>
  <c r="AO746" i="4" a="1"/>
  <c r="AO746" i="4" s="1"/>
  <c r="AO747" i="4" a="1"/>
  <c r="AO747" i="4" s="1"/>
  <c r="AO748" i="4" a="1"/>
  <c r="AO748" i="4" s="1"/>
  <c r="AO749" i="4" a="1"/>
  <c r="AO749" i="4" s="1"/>
  <c r="AO750" i="4" a="1"/>
  <c r="AO750" i="4" s="1"/>
  <c r="AO751" i="4" a="1"/>
  <c r="AO751" i="4" s="1"/>
  <c r="AO752" i="4" a="1"/>
  <c r="AO752" i="4" s="1"/>
  <c r="AO753" i="4" a="1"/>
  <c r="AO753" i="4" s="1"/>
  <c r="AO754" i="4" a="1"/>
  <c r="AO754" i="4" s="1"/>
  <c r="AO755" i="4" a="1"/>
  <c r="AO755" i="4" s="1"/>
  <c r="AO756" i="4" a="1"/>
  <c r="AO756" i="4" s="1"/>
  <c r="AO757" i="4" a="1"/>
  <c r="AO757" i="4" s="1"/>
  <c r="AO758" i="4" a="1"/>
  <c r="AO758" i="4" s="1"/>
  <c r="AO759" i="4" a="1"/>
  <c r="AO759" i="4" s="1"/>
  <c r="AO760" i="4" a="1"/>
  <c r="AO760" i="4" s="1"/>
  <c r="AO761" i="4" a="1"/>
  <c r="AO761" i="4" s="1"/>
  <c r="AO762" i="4" a="1"/>
  <c r="AO762" i="4" s="1"/>
  <c r="AO763" i="4" a="1"/>
  <c r="AO763" i="4" s="1"/>
  <c r="AO764" i="4" a="1"/>
  <c r="AO764" i="4" s="1"/>
  <c r="AO765" i="4" a="1"/>
  <c r="AO765" i="4" s="1"/>
  <c r="AO766" i="4" a="1"/>
  <c r="AO766" i="4" s="1"/>
  <c r="AO767" i="4" a="1"/>
  <c r="AO767" i="4" s="1"/>
  <c r="AO768" i="4" a="1"/>
  <c r="AO768" i="4" s="1"/>
  <c r="AO769" i="4" a="1"/>
  <c r="AO769" i="4" s="1"/>
  <c r="AO770" i="4" a="1"/>
  <c r="AO770" i="4" s="1"/>
  <c r="AO771" i="4" a="1"/>
  <c r="AO771" i="4" s="1"/>
  <c r="AO772" i="4" a="1"/>
  <c r="AO772" i="4" s="1"/>
  <c r="AO773" i="4" a="1"/>
  <c r="AO773" i="4" s="1"/>
  <c r="AO774" i="4" a="1"/>
  <c r="AO774" i="4" s="1"/>
  <c r="AO775" i="4" a="1"/>
  <c r="AO775" i="4" s="1"/>
  <c r="AO776" i="4" a="1"/>
  <c r="AO776" i="4" s="1"/>
  <c r="AO777" i="4" a="1"/>
  <c r="AO777" i="4" s="1"/>
  <c r="AO778" i="4" a="1"/>
  <c r="AO778" i="4" s="1"/>
  <c r="AO779" i="4" a="1"/>
  <c r="AO779" i="4" s="1"/>
  <c r="AO780" i="4" a="1"/>
  <c r="AO780" i="4" s="1"/>
  <c r="AO781" i="4" a="1"/>
  <c r="AO781" i="4" s="1"/>
  <c r="AO782" i="4" a="1"/>
  <c r="AO782" i="4" s="1"/>
  <c r="AO783" i="4" a="1"/>
  <c r="AO783" i="4" s="1"/>
  <c r="AO784" i="4" a="1"/>
  <c r="AO784" i="4" s="1"/>
  <c r="AO785" i="4" a="1"/>
  <c r="AO785" i="4" s="1"/>
  <c r="AO786" i="4" a="1"/>
  <c r="AO786" i="4" s="1"/>
  <c r="AO787" i="4" a="1"/>
  <c r="AO787" i="4" s="1"/>
  <c r="AO788" i="4" a="1"/>
  <c r="AO788" i="4" s="1"/>
  <c r="AO789" i="4" a="1"/>
  <c r="AO789" i="4" s="1"/>
  <c r="AO790" i="4" a="1"/>
  <c r="AO790" i="4" s="1"/>
  <c r="AO791" i="4" a="1"/>
  <c r="AO791" i="4" s="1"/>
  <c r="AO792" i="4" a="1"/>
  <c r="AO792" i="4" s="1"/>
  <c r="AO793" i="4" a="1"/>
  <c r="AO793" i="4" s="1"/>
  <c r="AO794" i="4" a="1"/>
  <c r="AO794" i="4" s="1"/>
  <c r="AO795" i="4" a="1"/>
  <c r="AO795" i="4" s="1"/>
  <c r="AO796" i="4" a="1"/>
  <c r="AO796" i="4" s="1"/>
  <c r="AO797" i="4" a="1"/>
  <c r="AO797" i="4" s="1"/>
  <c r="AO798" i="4" a="1"/>
  <c r="AO798" i="4" s="1"/>
  <c r="AO799" i="4" a="1"/>
  <c r="AO799" i="4" s="1"/>
  <c r="AO800" i="4" a="1"/>
  <c r="AO800" i="4" s="1"/>
  <c r="AO801" i="4" a="1"/>
  <c r="AO801" i="4" s="1"/>
  <c r="AO802" i="4" a="1"/>
  <c r="AO802" i="4" s="1"/>
  <c r="AO803" i="4" a="1"/>
  <c r="AO803" i="4" s="1"/>
  <c r="AO804" i="4" a="1"/>
  <c r="AO804" i="4" s="1"/>
  <c r="AO805" i="4" a="1"/>
  <c r="AO805" i="4" s="1"/>
  <c r="AO806" i="4" a="1"/>
  <c r="AO806" i="4" s="1"/>
  <c r="AO807" i="4" a="1"/>
  <c r="AO807" i="4" s="1"/>
  <c r="AO808" i="4" a="1"/>
  <c r="AO808" i="4" s="1"/>
  <c r="AO809" i="4" a="1"/>
  <c r="AO809" i="4" s="1"/>
  <c r="AO810" i="4" a="1"/>
  <c r="AO810" i="4" s="1"/>
  <c r="AO811" i="4" a="1"/>
  <c r="AO811" i="4" s="1"/>
  <c r="AO812" i="4" a="1"/>
  <c r="AO812" i="4" s="1"/>
  <c r="AO813" i="4" a="1"/>
  <c r="AO813" i="4" s="1"/>
  <c r="AO814" i="4" a="1"/>
  <c r="AO814" i="4" s="1"/>
  <c r="AO815" i="4" a="1"/>
  <c r="AO815" i="4" s="1"/>
  <c r="AO816" i="4" a="1"/>
  <c r="AO816" i="4" s="1"/>
  <c r="AO817" i="4" a="1"/>
  <c r="AO817" i="4" s="1"/>
  <c r="AO818" i="4" a="1"/>
  <c r="AO818" i="4" s="1"/>
  <c r="AO819" i="4" a="1"/>
  <c r="AO819" i="4" s="1"/>
  <c r="AO820" i="4" a="1"/>
  <c r="AO820" i="4" s="1"/>
  <c r="AO821" i="4" a="1"/>
  <c r="AO821" i="4" s="1"/>
  <c r="AO822" i="4" a="1"/>
  <c r="AO822" i="4" s="1"/>
  <c r="AO823" i="4" a="1"/>
  <c r="AO823" i="4" s="1"/>
  <c r="AO824" i="4" a="1"/>
  <c r="AO824" i="4" s="1"/>
  <c r="AO825" i="4" a="1"/>
  <c r="AO825" i="4" s="1"/>
  <c r="AO826" i="4" a="1"/>
  <c r="AO826" i="4" s="1"/>
  <c r="AO827" i="4" a="1"/>
  <c r="AO827" i="4" s="1"/>
  <c r="AO828" i="4" a="1"/>
  <c r="AO828" i="4" s="1"/>
  <c r="AO829" i="4" a="1"/>
  <c r="AO829" i="4" s="1"/>
  <c r="AO830" i="4" a="1"/>
  <c r="AO830" i="4" s="1"/>
  <c r="AO831" i="4" a="1"/>
  <c r="AO831" i="4" s="1"/>
  <c r="AO832" i="4" a="1"/>
  <c r="AO832" i="4" s="1"/>
  <c r="AO833" i="4" a="1"/>
  <c r="AO833" i="4" s="1"/>
  <c r="AO834" i="4" a="1"/>
  <c r="AO834" i="4" s="1"/>
  <c r="AO835" i="4" a="1"/>
  <c r="AO835" i="4" s="1"/>
  <c r="AO836" i="4" a="1"/>
  <c r="AO836" i="4" s="1"/>
  <c r="AO837" i="4" a="1"/>
  <c r="AO837" i="4" s="1"/>
  <c r="AO838" i="4" a="1"/>
  <c r="AO838" i="4" s="1"/>
  <c r="AO839" i="4" a="1"/>
  <c r="AO839" i="4" s="1"/>
  <c r="AO840" i="4" a="1"/>
  <c r="AO840" i="4" s="1"/>
  <c r="AO841" i="4" a="1"/>
  <c r="AO841" i="4" s="1"/>
  <c r="AO842" i="4" a="1"/>
  <c r="AO842" i="4" s="1"/>
  <c r="AO843" i="4" a="1"/>
  <c r="AO843" i="4" s="1"/>
  <c r="AO844" i="4" a="1"/>
  <c r="AO844" i="4" s="1"/>
  <c r="AO845" i="4" a="1"/>
  <c r="AO845" i="4"/>
  <c r="AO846" i="4" a="1"/>
  <c r="AO846" i="4" s="1"/>
  <c r="AO847" i="4" a="1"/>
  <c r="AO847" i="4" s="1"/>
  <c r="AO848" i="4" a="1"/>
  <c r="AO848" i="4" s="1"/>
  <c r="AO849" i="4" a="1"/>
  <c r="AO849" i="4"/>
  <c r="AO850" i="4" a="1"/>
  <c r="AO850" i="4" s="1"/>
  <c r="AO851" i="4" a="1"/>
  <c r="AO851" i="4" s="1"/>
  <c r="AO852" i="4" a="1"/>
  <c r="AO852" i="4" s="1"/>
  <c r="AO853" i="4" a="1"/>
  <c r="AO853" i="4" s="1"/>
  <c r="AO854" i="4" a="1"/>
  <c r="AO854" i="4" s="1"/>
  <c r="AO855" i="4" a="1"/>
  <c r="AO855" i="4"/>
  <c r="AO856" i="4" a="1"/>
  <c r="AO856" i="4" s="1"/>
  <c r="AO857" i="4" a="1"/>
  <c r="AO857" i="4" s="1"/>
  <c r="AO858" i="4" a="1"/>
  <c r="AO858" i="4" s="1"/>
  <c r="AO859" i="4" a="1"/>
  <c r="AO859" i="4" s="1"/>
  <c r="AO860" i="4" a="1"/>
  <c r="AO860" i="4" s="1"/>
  <c r="AO861" i="4" a="1"/>
  <c r="AO861" i="4" s="1"/>
  <c r="AO862" i="4" a="1"/>
  <c r="AO862" i="4" s="1"/>
  <c r="AO863" i="4" a="1"/>
  <c r="AO863" i="4" s="1"/>
  <c r="AO864" i="4" a="1"/>
  <c r="AO864" i="4" s="1"/>
  <c r="AO865" i="4" a="1"/>
  <c r="AO865" i="4" s="1"/>
  <c r="AO866" i="4" a="1"/>
  <c r="AO866" i="4" s="1"/>
  <c r="AO867" i="4" a="1"/>
  <c r="AO867" i="4" s="1"/>
  <c r="AO868" i="4" a="1"/>
  <c r="AO868" i="4" s="1"/>
  <c r="AO869" i="4" a="1"/>
  <c r="AO869" i="4" s="1"/>
  <c r="AO870" i="4" a="1"/>
  <c r="AO870" i="4" s="1"/>
  <c r="AO871" i="4" a="1"/>
  <c r="AO871" i="4" s="1"/>
  <c r="AO872" i="4" a="1"/>
  <c r="AO872" i="4" s="1"/>
  <c r="AO873" i="4" a="1"/>
  <c r="AO873" i="4" s="1"/>
  <c r="AO874" i="4" a="1"/>
  <c r="AO874" i="4" s="1"/>
  <c r="AO875" i="4" a="1"/>
  <c r="AO875" i="4" s="1"/>
  <c r="AO876" i="4" a="1"/>
  <c r="AO876" i="4" s="1"/>
  <c r="AO877" i="4" a="1"/>
  <c r="AO877" i="4" s="1"/>
  <c r="AO878" i="4" a="1"/>
  <c r="AO878" i="4" s="1"/>
  <c r="AO879" i="4" a="1"/>
  <c r="AO879" i="4" s="1"/>
  <c r="AO880" i="4" a="1"/>
  <c r="AO880" i="4" s="1"/>
  <c r="AO881" i="4" a="1"/>
  <c r="AO881" i="4" s="1"/>
  <c r="AO882" i="4" a="1"/>
  <c r="AO882" i="4" s="1"/>
  <c r="AO883" i="4" a="1"/>
  <c r="AO883" i="4" s="1"/>
  <c r="AO884" i="4" a="1"/>
  <c r="AO884" i="4" s="1"/>
  <c r="AO885" i="4" a="1"/>
  <c r="AO885" i="4" s="1"/>
  <c r="AO886" i="4" a="1"/>
  <c r="AO886" i="4" s="1"/>
  <c r="AO887" i="4" a="1"/>
  <c r="AO887" i="4" s="1"/>
  <c r="AO888" i="4" a="1"/>
  <c r="AO888" i="4" s="1"/>
  <c r="AO889" i="4" a="1"/>
  <c r="AO889" i="4" s="1"/>
  <c r="AO890" i="4" a="1"/>
  <c r="AO890" i="4" s="1"/>
  <c r="AO891" i="4" a="1"/>
  <c r="AO891" i="4" s="1"/>
  <c r="AO892" i="4" a="1"/>
  <c r="AO892" i="4" s="1"/>
  <c r="AO893" i="4" a="1"/>
  <c r="AO893" i="4" s="1"/>
  <c r="AO894" i="4" a="1"/>
  <c r="AO894" i="4" s="1"/>
  <c r="AO895" i="4" a="1"/>
  <c r="AO895" i="4" s="1"/>
  <c r="AO896" i="4" a="1"/>
  <c r="AO896" i="4" s="1"/>
  <c r="AO897" i="4" a="1"/>
  <c r="AO897" i="4" s="1"/>
  <c r="AO898" i="4" a="1"/>
  <c r="AO898" i="4" s="1"/>
  <c r="AO899" i="4" a="1"/>
  <c r="AO899" i="4" s="1"/>
  <c r="AO900" i="4" a="1"/>
  <c r="AO900" i="4" s="1"/>
  <c r="AO901" i="4" a="1"/>
  <c r="AO901" i="4" s="1"/>
  <c r="AO902" i="4" a="1"/>
  <c r="AO902" i="4" s="1"/>
  <c r="AO903" i="4" a="1"/>
  <c r="AO903" i="4" s="1"/>
  <c r="AO904" i="4" a="1"/>
  <c r="AO904" i="4" s="1"/>
  <c r="AO905" i="4" a="1"/>
  <c r="AO905" i="4" s="1"/>
  <c r="AO906" i="4" a="1"/>
  <c r="AO906" i="4" s="1"/>
  <c r="AO907" i="4" a="1"/>
  <c r="AO907" i="4" s="1"/>
  <c r="AO908" i="4" a="1"/>
  <c r="AO908" i="4" s="1"/>
  <c r="AO909" i="4" a="1"/>
  <c r="AO909" i="4" s="1"/>
  <c r="AO910" i="4" a="1"/>
  <c r="AO910" i="4" s="1"/>
  <c r="AO911" i="4" a="1"/>
  <c r="AO911" i="4" s="1"/>
  <c r="AO912" i="4" a="1"/>
  <c r="AO912" i="4" s="1"/>
  <c r="AO913" i="4" a="1"/>
  <c r="AO913" i="4" s="1"/>
  <c r="AO914" i="4" a="1"/>
  <c r="AO914" i="4" s="1"/>
  <c r="AO915" i="4" a="1"/>
  <c r="AO915" i="4" s="1"/>
  <c r="AO916" i="4" a="1"/>
  <c r="AO916" i="4" s="1"/>
  <c r="AO917" i="4" a="1"/>
  <c r="AO917" i="4" s="1"/>
  <c r="AO918" i="4" a="1"/>
  <c r="AO918" i="4" s="1"/>
  <c r="AO919" i="4" a="1"/>
  <c r="AO919" i="4" s="1"/>
  <c r="AO920" i="4" a="1"/>
  <c r="AO920" i="4" s="1"/>
  <c r="AO921" i="4" a="1"/>
  <c r="AO921" i="4" s="1"/>
  <c r="AO922" i="4" a="1"/>
  <c r="AO922" i="4" s="1"/>
  <c r="AO923" i="4" a="1"/>
  <c r="AO923" i="4" s="1"/>
  <c r="AO924" i="4" a="1"/>
  <c r="AO924" i="4" s="1"/>
  <c r="AO925" i="4" a="1"/>
  <c r="AO925" i="4" s="1"/>
  <c r="AO926" i="4" a="1"/>
  <c r="AO926" i="4" s="1"/>
  <c r="AO927" i="4" a="1"/>
  <c r="AO927" i="4" s="1"/>
  <c r="AO928" i="4" a="1"/>
  <c r="AO928" i="4" s="1"/>
  <c r="AO929" i="4" a="1"/>
  <c r="AO929" i="4" s="1"/>
  <c r="AO930" i="4" a="1"/>
  <c r="AO930" i="4" s="1"/>
  <c r="AO931" i="4" a="1"/>
  <c r="AO931" i="4" s="1"/>
  <c r="AO932" i="4" a="1"/>
  <c r="AO932" i="4" s="1"/>
  <c r="AO933" i="4" a="1"/>
  <c r="AO933" i="4" s="1"/>
  <c r="AO934" i="4" a="1"/>
  <c r="AO934" i="4" s="1"/>
  <c r="AO935" i="4" a="1"/>
  <c r="AO935" i="4" s="1"/>
  <c r="AO936" i="4" a="1"/>
  <c r="AO936" i="4" s="1"/>
  <c r="AO937" i="4" a="1"/>
  <c r="AO937" i="4" s="1"/>
  <c r="AO938" i="4" a="1"/>
  <c r="AO938" i="4" s="1"/>
  <c r="AO939" i="4" a="1"/>
  <c r="AO939" i="4" s="1"/>
  <c r="AO940" i="4" a="1"/>
  <c r="AO940" i="4" s="1"/>
  <c r="AO941" i="4" a="1"/>
  <c r="AO941" i="4" s="1"/>
  <c r="AO942" i="4" a="1"/>
  <c r="AO942" i="4" s="1"/>
  <c r="AO943" i="4" a="1"/>
  <c r="AO943" i="4" s="1"/>
  <c r="AO944" i="4" a="1"/>
  <c r="AO944" i="4" s="1"/>
  <c r="AO945" i="4" a="1"/>
  <c r="AO945" i="4" s="1"/>
  <c r="AO946" i="4" a="1"/>
  <c r="AO946" i="4" s="1"/>
  <c r="AO947" i="4" a="1"/>
  <c r="AO947" i="4" s="1"/>
  <c r="AO948" i="4" a="1"/>
  <c r="AO948" i="4" s="1"/>
  <c r="AO949" i="4" a="1"/>
  <c r="AO949" i="4" s="1"/>
  <c r="AO950" i="4" a="1"/>
  <c r="AO950" i="4" s="1"/>
  <c r="AO951" i="4" a="1"/>
  <c r="AO951" i="4" s="1"/>
  <c r="AO952" i="4" a="1"/>
  <c r="AO952" i="4" s="1"/>
  <c r="AN225" i="4" a="1"/>
  <c r="AN225" i="4" s="1"/>
  <c r="AN226" i="4" a="1"/>
  <c r="AN226" i="4"/>
  <c r="AN227" i="4" a="1"/>
  <c r="AN227" i="4" s="1"/>
  <c r="AN228" i="4" a="1"/>
  <c r="AN228" i="4" s="1"/>
  <c r="AN229" i="4" a="1"/>
  <c r="AN229" i="4" s="1"/>
  <c r="AN230" i="4" a="1"/>
  <c r="AN230" i="4" s="1"/>
  <c r="AN231" i="4" a="1"/>
  <c r="AN231" i="4" s="1"/>
  <c r="AN232" i="4" a="1"/>
  <c r="AN232" i="4" s="1"/>
  <c r="AN233" i="4" a="1"/>
  <c r="AN233" i="4" s="1"/>
  <c r="AN234" i="4" a="1"/>
  <c r="AN234" i="4" s="1"/>
  <c r="AN235" i="4" a="1"/>
  <c r="AN235" i="4" s="1"/>
  <c r="AN236" i="4" a="1"/>
  <c r="AN236" i="4" s="1"/>
  <c r="AN237" i="4" a="1"/>
  <c r="AN237" i="4" s="1"/>
  <c r="AN238" i="4" a="1"/>
  <c r="AN238" i="4" s="1"/>
  <c r="AN239" i="4" a="1"/>
  <c r="AN239" i="4" s="1"/>
  <c r="AN240" i="4" a="1"/>
  <c r="AN240" i="4" s="1"/>
  <c r="AN241" i="4" a="1"/>
  <c r="AN241" i="4" s="1"/>
  <c r="AN242" i="4" a="1"/>
  <c r="AN242" i="4" s="1"/>
  <c r="AN243" i="4" a="1"/>
  <c r="AN243" i="4" s="1"/>
  <c r="AN244" i="4" a="1"/>
  <c r="AN244" i="4" s="1"/>
  <c r="AN245" i="4" a="1"/>
  <c r="AN245" i="4" s="1"/>
  <c r="AN246" i="4" a="1"/>
  <c r="AN246" i="4" s="1"/>
  <c r="AN247" i="4" a="1"/>
  <c r="AN247" i="4" s="1"/>
  <c r="AN248" i="4" a="1"/>
  <c r="AN248" i="4" s="1"/>
  <c r="AN249" i="4" a="1"/>
  <c r="AN249" i="4" s="1"/>
  <c r="AN250" i="4" a="1"/>
  <c r="AN250" i="4" s="1"/>
  <c r="AN251" i="4" a="1"/>
  <c r="AN251" i="4" s="1"/>
  <c r="AN252" i="4" a="1"/>
  <c r="AN252" i="4" s="1"/>
  <c r="AN253" i="4" a="1"/>
  <c r="AN253" i="4" s="1"/>
  <c r="AN254" i="4" a="1"/>
  <c r="AN254" i="4" s="1"/>
  <c r="AN255" i="4" a="1"/>
  <c r="AN255" i="4" s="1"/>
  <c r="AN256" i="4" a="1"/>
  <c r="AN256" i="4" s="1"/>
  <c r="AN257" i="4" a="1"/>
  <c r="AN257" i="4" s="1"/>
  <c r="AN258" i="4" a="1"/>
  <c r="AN258" i="4" s="1"/>
  <c r="AN259" i="4" a="1"/>
  <c r="AN259" i="4" s="1"/>
  <c r="AN260" i="4" a="1"/>
  <c r="AN260" i="4" s="1"/>
  <c r="AN261" i="4" a="1"/>
  <c r="AN261" i="4" s="1"/>
  <c r="AN262" i="4" a="1"/>
  <c r="AN262" i="4" s="1"/>
  <c r="AN263" i="4" a="1"/>
  <c r="AN263" i="4" s="1"/>
  <c r="AN264" i="4" a="1"/>
  <c r="AN264" i="4" s="1"/>
  <c r="AN265" i="4" a="1"/>
  <c r="AN265" i="4" s="1"/>
  <c r="AN266" i="4" a="1"/>
  <c r="AN266" i="4" s="1"/>
  <c r="AN267" i="4" a="1"/>
  <c r="AN267" i="4" s="1"/>
  <c r="AN268" i="4" a="1"/>
  <c r="AN268" i="4" s="1"/>
  <c r="AN269" i="4" a="1"/>
  <c r="AN269" i="4" s="1"/>
  <c r="AN270" i="4" a="1"/>
  <c r="AN270" i="4" s="1"/>
  <c r="AN271" i="4" a="1"/>
  <c r="AN271" i="4" s="1"/>
  <c r="AN272" i="4" a="1"/>
  <c r="AN272" i="4" s="1"/>
  <c r="AN273" i="4" a="1"/>
  <c r="AN273" i="4" s="1"/>
  <c r="AN274" i="4" a="1"/>
  <c r="AN274" i="4" s="1"/>
  <c r="AN275" i="4" a="1"/>
  <c r="AN275" i="4" s="1"/>
  <c r="AN276" i="4" a="1"/>
  <c r="AN276" i="4" s="1"/>
  <c r="AN277" i="4" a="1"/>
  <c r="AN277" i="4" s="1"/>
  <c r="AN278" i="4" a="1"/>
  <c r="AN278" i="4" s="1"/>
  <c r="AN279" i="4" a="1"/>
  <c r="AN279" i="4" s="1"/>
  <c r="AN280" i="4" a="1"/>
  <c r="AN280" i="4" s="1"/>
  <c r="AN281" i="4" a="1"/>
  <c r="AN281" i="4" s="1"/>
  <c r="AN282" i="4" a="1"/>
  <c r="AN282" i="4" s="1"/>
  <c r="AN283" i="4" a="1"/>
  <c r="AN283" i="4" s="1"/>
  <c r="AN284" i="4" a="1"/>
  <c r="AN284" i="4" s="1"/>
  <c r="AN285" i="4" a="1"/>
  <c r="AN285" i="4" s="1"/>
  <c r="AN286" i="4" a="1"/>
  <c r="AN286" i="4" s="1"/>
  <c r="AN287" i="4" a="1"/>
  <c r="AN287" i="4" s="1"/>
  <c r="AN288" i="4" a="1"/>
  <c r="AN288" i="4" s="1"/>
  <c r="AN289" i="4" a="1"/>
  <c r="AN289" i="4" s="1"/>
  <c r="AN290" i="4" a="1"/>
  <c r="AN290" i="4" s="1"/>
  <c r="AN291" i="4" a="1"/>
  <c r="AN291" i="4" s="1"/>
  <c r="AN292" i="4" a="1"/>
  <c r="AN292" i="4" s="1"/>
  <c r="AN293" i="4" a="1"/>
  <c r="AN293" i="4" s="1"/>
  <c r="AN294" i="4" a="1"/>
  <c r="AN294" i="4" s="1"/>
  <c r="AN295" i="4" a="1"/>
  <c r="AN295" i="4" s="1"/>
  <c r="AN296" i="4" a="1"/>
  <c r="AN296" i="4" s="1"/>
  <c r="AN297" i="4" a="1"/>
  <c r="AN297" i="4" s="1"/>
  <c r="AN298" i="4" a="1"/>
  <c r="AN298" i="4" s="1"/>
  <c r="AN299" i="4" a="1"/>
  <c r="AN299" i="4" s="1"/>
  <c r="AN300" i="4" a="1"/>
  <c r="AN300" i="4" s="1"/>
  <c r="AN301" i="4" a="1"/>
  <c r="AN301" i="4" s="1"/>
  <c r="AN302" i="4" a="1"/>
  <c r="AN302" i="4" s="1"/>
  <c r="AN303" i="4" a="1"/>
  <c r="AN303" i="4" s="1"/>
  <c r="AN304" i="4" a="1"/>
  <c r="AN304" i="4" s="1"/>
  <c r="AN305" i="4" a="1"/>
  <c r="AN305" i="4" s="1"/>
  <c r="AN306" i="4" a="1"/>
  <c r="AN306" i="4" s="1"/>
  <c r="AN307" i="4" a="1"/>
  <c r="AN307" i="4" s="1"/>
  <c r="AN308" i="4" a="1"/>
  <c r="AN308" i="4" s="1"/>
  <c r="AN309" i="4" a="1"/>
  <c r="AN309" i="4" s="1"/>
  <c r="AN310" i="4" a="1"/>
  <c r="AN310" i="4" s="1"/>
  <c r="AN311" i="4" a="1"/>
  <c r="AN311" i="4" s="1"/>
  <c r="AN312" i="4" a="1"/>
  <c r="AN312" i="4" s="1"/>
  <c r="AN313" i="4" a="1"/>
  <c r="AN313" i="4" s="1"/>
  <c r="AN314" i="4" a="1"/>
  <c r="AN314" i="4" s="1"/>
  <c r="AN315" i="4" a="1"/>
  <c r="AN315" i="4" s="1"/>
  <c r="AN316" i="4" a="1"/>
  <c r="AN316" i="4" s="1"/>
  <c r="AN317" i="4" a="1"/>
  <c r="AN317" i="4" s="1"/>
  <c r="AN318" i="4" a="1"/>
  <c r="AN318" i="4" s="1"/>
  <c r="AN319" i="4" a="1"/>
  <c r="AN319" i="4" s="1"/>
  <c r="AN320" i="4" a="1"/>
  <c r="AN320" i="4" s="1"/>
  <c r="AN321" i="4" a="1"/>
  <c r="AN321" i="4" s="1"/>
  <c r="AN322" i="4" a="1"/>
  <c r="AN322" i="4" s="1"/>
  <c r="AN323" i="4" a="1"/>
  <c r="AN323" i="4" s="1"/>
  <c r="AN324" i="4" a="1"/>
  <c r="AN324" i="4" s="1"/>
  <c r="AN325" i="4" a="1"/>
  <c r="AN325" i="4" s="1"/>
  <c r="AN326" i="4" a="1"/>
  <c r="AN326" i="4" s="1"/>
  <c r="AN327" i="4" a="1"/>
  <c r="AN327" i="4" s="1"/>
  <c r="AN328" i="4" a="1"/>
  <c r="AN328" i="4" s="1"/>
  <c r="AN329" i="4" a="1"/>
  <c r="AN329" i="4" s="1"/>
  <c r="AN330" i="4" a="1"/>
  <c r="AN330" i="4" s="1"/>
  <c r="AN331" i="4" a="1"/>
  <c r="AN331" i="4" s="1"/>
  <c r="AN332" i="4" a="1"/>
  <c r="AN332" i="4" s="1"/>
  <c r="AN333" i="4" a="1"/>
  <c r="AN333" i="4" s="1"/>
  <c r="AN334" i="4" a="1"/>
  <c r="AN334" i="4" s="1"/>
  <c r="AN335" i="4" a="1"/>
  <c r="AN335" i="4" s="1"/>
  <c r="AN336" i="4" a="1"/>
  <c r="AN336" i="4" s="1"/>
  <c r="AN337" i="4" a="1"/>
  <c r="AN337" i="4" s="1"/>
  <c r="AN338" i="4" a="1"/>
  <c r="AN338" i="4" s="1"/>
  <c r="AN339" i="4" a="1"/>
  <c r="AN339" i="4" s="1"/>
  <c r="AN340" i="4" a="1"/>
  <c r="AN340" i="4" s="1"/>
  <c r="AN341" i="4" a="1"/>
  <c r="AN341" i="4" s="1"/>
  <c r="AN342" i="4" a="1"/>
  <c r="AN342" i="4" s="1"/>
  <c r="AN343" i="4" a="1"/>
  <c r="AN343" i="4" s="1"/>
  <c r="AN344" i="4" a="1"/>
  <c r="AN344" i="4" s="1"/>
  <c r="AN345" i="4" a="1"/>
  <c r="AN345" i="4" s="1"/>
  <c r="AN346" i="4" a="1"/>
  <c r="AN346" i="4" s="1"/>
  <c r="AN347" i="4" a="1"/>
  <c r="AN347" i="4" s="1"/>
  <c r="AN348" i="4" a="1"/>
  <c r="AN348" i="4" s="1"/>
  <c r="AN349" i="4" a="1"/>
  <c r="AN349" i="4" s="1"/>
  <c r="AN350" i="4" a="1"/>
  <c r="AN350" i="4" s="1"/>
  <c r="AN351" i="4" a="1"/>
  <c r="AN351" i="4" s="1"/>
  <c r="AN352" i="4" a="1"/>
  <c r="AN352" i="4" s="1"/>
  <c r="AN353" i="4" a="1"/>
  <c r="AN353" i="4" s="1"/>
  <c r="AN354" i="4" a="1"/>
  <c r="AN354" i="4" s="1"/>
  <c r="AN355" i="4" a="1"/>
  <c r="AN355" i="4" s="1"/>
  <c r="AN356" i="4" a="1"/>
  <c r="AN356" i="4" s="1"/>
  <c r="AN357" i="4" a="1"/>
  <c r="AN357" i="4" s="1"/>
  <c r="AN358" i="4" a="1"/>
  <c r="AN358" i="4" s="1"/>
  <c r="AN359" i="4" a="1"/>
  <c r="AN359" i="4" s="1"/>
  <c r="AN360" i="4" a="1"/>
  <c r="AN360" i="4" s="1"/>
  <c r="AN361" i="4" a="1"/>
  <c r="AN361" i="4" s="1"/>
  <c r="AN362" i="4" a="1"/>
  <c r="AN362" i="4" s="1"/>
  <c r="AN363" i="4" a="1"/>
  <c r="AN363" i="4" s="1"/>
  <c r="AN364" i="4" a="1"/>
  <c r="AN364" i="4" s="1"/>
  <c r="AN365" i="4" a="1"/>
  <c r="AN365" i="4" s="1"/>
  <c r="AN366" i="4" a="1"/>
  <c r="AN366" i="4" s="1"/>
  <c r="AN367" i="4" a="1"/>
  <c r="AN367" i="4" s="1"/>
  <c r="AN368" i="4" a="1"/>
  <c r="AN368" i="4" s="1"/>
  <c r="AN369" i="4" a="1"/>
  <c r="AN369" i="4" s="1"/>
  <c r="AN370" i="4" a="1"/>
  <c r="AN370" i="4" s="1"/>
  <c r="AN371" i="4" a="1"/>
  <c r="AN371" i="4" s="1"/>
  <c r="AN372" i="4" a="1"/>
  <c r="AN372" i="4" s="1"/>
  <c r="AN373" i="4" a="1"/>
  <c r="AN373" i="4" s="1"/>
  <c r="AN374" i="4" a="1"/>
  <c r="AN374" i="4" s="1"/>
  <c r="AN375" i="4" a="1"/>
  <c r="AN375" i="4" s="1"/>
  <c r="AN376" i="4" a="1"/>
  <c r="AN376" i="4" s="1"/>
  <c r="AN377" i="4" a="1"/>
  <c r="AN377" i="4" s="1"/>
  <c r="AN378" i="4" a="1"/>
  <c r="AN378" i="4" s="1"/>
  <c r="AN379" i="4" a="1"/>
  <c r="AN379" i="4" s="1"/>
  <c r="AN380" i="4" a="1"/>
  <c r="AN380" i="4" s="1"/>
  <c r="AN381" i="4" a="1"/>
  <c r="AN381" i="4" s="1"/>
  <c r="AN382" i="4" a="1"/>
  <c r="AN382" i="4" s="1"/>
  <c r="AN383" i="4" a="1"/>
  <c r="AN383" i="4" s="1"/>
  <c r="AN384" i="4" a="1"/>
  <c r="AN384" i="4" s="1"/>
  <c r="AN385" i="4" a="1"/>
  <c r="AN385" i="4" s="1"/>
  <c r="AN386" i="4" a="1"/>
  <c r="AN386" i="4" s="1"/>
  <c r="AN387" i="4" a="1"/>
  <c r="AN387" i="4" s="1"/>
  <c r="AN388" i="4" a="1"/>
  <c r="AN388" i="4" s="1"/>
  <c r="AN389" i="4" a="1"/>
  <c r="AN389" i="4" s="1"/>
  <c r="AN390" i="4" a="1"/>
  <c r="AN390" i="4" s="1"/>
  <c r="AN391" i="4" a="1"/>
  <c r="AN391" i="4" s="1"/>
  <c r="AN392" i="4" a="1"/>
  <c r="AN392" i="4" s="1"/>
  <c r="AN393" i="4" a="1"/>
  <c r="AN393" i="4" s="1"/>
  <c r="AN394" i="4" a="1"/>
  <c r="AN394" i="4" s="1"/>
  <c r="AN395" i="4" a="1"/>
  <c r="AN395" i="4" s="1"/>
  <c r="AN396" i="4" a="1"/>
  <c r="AN396" i="4" s="1"/>
  <c r="AN397" i="4" a="1"/>
  <c r="AN397" i="4" s="1"/>
  <c r="AN398" i="4" a="1"/>
  <c r="AN398" i="4" s="1"/>
  <c r="AN399" i="4" a="1"/>
  <c r="AN399" i="4" s="1"/>
  <c r="AN400" i="4" a="1"/>
  <c r="AN400" i="4" s="1"/>
  <c r="AN401" i="4" a="1"/>
  <c r="AN401" i="4" s="1"/>
  <c r="AN402" i="4" a="1"/>
  <c r="AN402" i="4" s="1"/>
  <c r="AN403" i="4" a="1"/>
  <c r="AN403" i="4" s="1"/>
  <c r="AN404" i="4" a="1"/>
  <c r="AN404" i="4" s="1"/>
  <c r="AN405" i="4" a="1"/>
  <c r="AN405" i="4" s="1"/>
  <c r="AN406" i="4" a="1"/>
  <c r="AN406" i="4" s="1"/>
  <c r="AN407" i="4" a="1"/>
  <c r="AN407" i="4" s="1"/>
  <c r="AN408" i="4" a="1"/>
  <c r="AN408" i="4" s="1"/>
  <c r="AN409" i="4" a="1"/>
  <c r="AN409" i="4" s="1"/>
  <c r="AN410" i="4" a="1"/>
  <c r="AN410" i="4" s="1"/>
  <c r="AN411" i="4" a="1"/>
  <c r="AN411" i="4" s="1"/>
  <c r="AN412" i="4" a="1"/>
  <c r="AN412" i="4" s="1"/>
  <c r="AN413" i="4" a="1"/>
  <c r="AN413" i="4" s="1"/>
  <c r="AN414" i="4" a="1"/>
  <c r="AN414" i="4" s="1"/>
  <c r="AN415" i="4" a="1"/>
  <c r="AN415" i="4" s="1"/>
  <c r="AN416" i="4" a="1"/>
  <c r="AN416" i="4" s="1"/>
  <c r="AN417" i="4" a="1"/>
  <c r="AN417" i="4" s="1"/>
  <c r="AN418" i="4" a="1"/>
  <c r="AN418" i="4" s="1"/>
  <c r="AN419" i="4" a="1"/>
  <c r="AN419" i="4" s="1"/>
  <c r="AN420" i="4" a="1"/>
  <c r="AN420" i="4" s="1"/>
  <c r="AN421" i="4" a="1"/>
  <c r="AN421" i="4" s="1"/>
  <c r="AN422" i="4" a="1"/>
  <c r="AN422" i="4" s="1"/>
  <c r="AN423" i="4" a="1"/>
  <c r="AN423" i="4" s="1"/>
  <c r="AN424" i="4" a="1"/>
  <c r="AN424" i="4" s="1"/>
  <c r="AN425" i="4" a="1"/>
  <c r="AN425" i="4" s="1"/>
  <c r="AN426" i="4" a="1"/>
  <c r="AN426" i="4" s="1"/>
  <c r="AN427" i="4" a="1"/>
  <c r="AN427" i="4" s="1"/>
  <c r="AN428" i="4" a="1"/>
  <c r="AN428" i="4"/>
  <c r="AN429" i="4" a="1"/>
  <c r="AN429" i="4" s="1"/>
  <c r="AN430" i="4" a="1"/>
  <c r="AN430" i="4" s="1"/>
  <c r="AN431" i="4" a="1"/>
  <c r="AN431" i="4" s="1"/>
  <c r="AN432" i="4" a="1"/>
  <c r="AN432" i="4" s="1"/>
  <c r="AN433" i="4" a="1"/>
  <c r="AN433" i="4" s="1"/>
  <c r="AN434" i="4" a="1"/>
  <c r="AN434" i="4" s="1"/>
  <c r="AN435" i="4" a="1"/>
  <c r="AN435" i="4" s="1"/>
  <c r="AN436" i="4" a="1"/>
  <c r="AN436" i="4" s="1"/>
  <c r="AN437" i="4" a="1"/>
  <c r="AN437" i="4" s="1"/>
  <c r="AN438" i="4" a="1"/>
  <c r="AN438" i="4" s="1"/>
  <c r="AN439" i="4" a="1"/>
  <c r="AN439" i="4" s="1"/>
  <c r="AN440" i="4" a="1"/>
  <c r="AN440" i="4" s="1"/>
  <c r="AN441" i="4" a="1"/>
  <c r="AN441" i="4" s="1"/>
  <c r="AN442" i="4" a="1"/>
  <c r="AN442" i="4" s="1"/>
  <c r="AN443" i="4" a="1"/>
  <c r="AN443" i="4" s="1"/>
  <c r="AN444" i="4" a="1"/>
  <c r="AN444" i="4" s="1"/>
  <c r="AN445" i="4" a="1"/>
  <c r="AN445" i="4" s="1"/>
  <c r="AN446" i="4" a="1"/>
  <c r="AN446" i="4" s="1"/>
  <c r="AN447" i="4" a="1"/>
  <c r="AN447" i="4" s="1"/>
  <c r="AN448" i="4" a="1"/>
  <c r="AN448" i="4" s="1"/>
  <c r="AN449" i="4" a="1"/>
  <c r="AN449" i="4" s="1"/>
  <c r="AN450" i="4" a="1"/>
  <c r="AN450" i="4" s="1"/>
  <c r="AN451" i="4" a="1"/>
  <c r="AN451" i="4" s="1"/>
  <c r="AN452" i="4" a="1"/>
  <c r="AN452" i="4" s="1"/>
  <c r="AN453" i="4" a="1"/>
  <c r="AN453" i="4" s="1"/>
  <c r="AN454" i="4" a="1"/>
  <c r="AN454" i="4" s="1"/>
  <c r="AN455" i="4" a="1"/>
  <c r="AN455" i="4" s="1"/>
  <c r="AN456" i="4" a="1"/>
  <c r="AN456" i="4" s="1"/>
  <c r="AN457" i="4" a="1"/>
  <c r="AN457" i="4" s="1"/>
  <c r="AN458" i="4" a="1"/>
  <c r="AN458" i="4" s="1"/>
  <c r="AN459" i="4" a="1"/>
  <c r="AN459" i="4" s="1"/>
  <c r="AN460" i="4" a="1"/>
  <c r="AN460" i="4" s="1"/>
  <c r="AN461" i="4" a="1"/>
  <c r="AN461" i="4" s="1"/>
  <c r="AN462" i="4" a="1"/>
  <c r="AN462" i="4" s="1"/>
  <c r="AN463" i="4" a="1"/>
  <c r="AN463" i="4" s="1"/>
  <c r="AN464" i="4" a="1"/>
  <c r="AN464" i="4" s="1"/>
  <c r="AN465" i="4" a="1"/>
  <c r="AN465" i="4" s="1"/>
  <c r="AN466" i="4" a="1"/>
  <c r="AN466" i="4" s="1"/>
  <c r="AN467" i="4" a="1"/>
  <c r="AN467" i="4" s="1"/>
  <c r="AN468" i="4" a="1"/>
  <c r="AN468" i="4" s="1"/>
  <c r="AN469" i="4" a="1"/>
  <c r="AN469" i="4" s="1"/>
  <c r="AN470" i="4" a="1"/>
  <c r="AN470" i="4" s="1"/>
  <c r="AN471" i="4" a="1"/>
  <c r="AN471" i="4" s="1"/>
  <c r="AN472" i="4" a="1"/>
  <c r="AN472" i="4" s="1"/>
  <c r="AN473" i="4" a="1"/>
  <c r="AN473" i="4" s="1"/>
  <c r="AN474" i="4" a="1"/>
  <c r="AN474" i="4" s="1"/>
  <c r="AN475" i="4" a="1"/>
  <c r="AN475" i="4" s="1"/>
  <c r="AN476" i="4" a="1"/>
  <c r="AN476" i="4" s="1"/>
  <c r="AN477" i="4" a="1"/>
  <c r="AN477" i="4" s="1"/>
  <c r="AN478" i="4" a="1"/>
  <c r="AN478" i="4" s="1"/>
  <c r="AN479" i="4" a="1"/>
  <c r="AN479" i="4" s="1"/>
  <c r="AN480" i="4" a="1"/>
  <c r="AN480" i="4" s="1"/>
  <c r="AN481" i="4" a="1"/>
  <c r="AN481" i="4" s="1"/>
  <c r="AN482" i="4" a="1"/>
  <c r="AN482" i="4" s="1"/>
  <c r="AN483" i="4" a="1"/>
  <c r="AN483" i="4" s="1"/>
  <c r="AN484" i="4" a="1"/>
  <c r="AN484" i="4"/>
  <c r="AN485" i="4" a="1"/>
  <c r="AN485" i="4" s="1"/>
  <c r="AN486" i="4" a="1"/>
  <c r="AN486" i="4" s="1"/>
  <c r="AN487" i="4" a="1"/>
  <c r="AN487" i="4" s="1"/>
  <c r="AN488" i="4" a="1"/>
  <c r="AN488" i="4" s="1"/>
  <c r="AN489" i="4" a="1"/>
  <c r="AN489" i="4" s="1"/>
  <c r="AN490" i="4" a="1"/>
  <c r="AN490" i="4" s="1"/>
  <c r="AN491" i="4" a="1"/>
  <c r="AN491" i="4" s="1"/>
  <c r="AN492" i="4" a="1"/>
  <c r="AN492" i="4" s="1"/>
  <c r="AN493" i="4" a="1"/>
  <c r="AN493" i="4" s="1"/>
  <c r="AN494" i="4" a="1"/>
  <c r="AN494" i="4" s="1"/>
  <c r="AN495" i="4" a="1"/>
  <c r="AN495" i="4" s="1"/>
  <c r="AN496" i="4" a="1"/>
  <c r="AN496" i="4" s="1"/>
  <c r="AN497" i="4" a="1"/>
  <c r="AN497" i="4" s="1"/>
  <c r="AN498" i="4" a="1"/>
  <c r="AN498" i="4" s="1"/>
  <c r="AN499" i="4" a="1"/>
  <c r="AN499" i="4" s="1"/>
  <c r="AN500" i="4" a="1"/>
  <c r="AN500" i="4" s="1"/>
  <c r="AN501" i="4" a="1"/>
  <c r="AN501" i="4" s="1"/>
  <c r="AN502" i="4" a="1"/>
  <c r="AN502" i="4" s="1"/>
  <c r="AN503" i="4" a="1"/>
  <c r="AN503" i="4" s="1"/>
  <c r="AN504" i="4" a="1"/>
  <c r="AN504" i="4" s="1"/>
  <c r="AN505" i="4" a="1"/>
  <c r="AN505" i="4" s="1"/>
  <c r="AN506" i="4" a="1"/>
  <c r="AN506" i="4" s="1"/>
  <c r="AN507" i="4" a="1"/>
  <c r="AN507" i="4" s="1"/>
  <c r="AN508" i="4" a="1"/>
  <c r="AN508" i="4" s="1"/>
  <c r="AN509" i="4" a="1"/>
  <c r="AN509" i="4" s="1"/>
  <c r="AN510" i="4" a="1"/>
  <c r="AN510" i="4" s="1"/>
  <c r="AN511" i="4" a="1"/>
  <c r="AN511" i="4" s="1"/>
  <c r="AN512" i="4" a="1"/>
  <c r="AN512" i="4" s="1"/>
  <c r="AN513" i="4" a="1"/>
  <c r="AN513" i="4" s="1"/>
  <c r="AN514" i="4" a="1"/>
  <c r="AN514" i="4" s="1"/>
  <c r="AN515" i="4" a="1"/>
  <c r="AN515" i="4" s="1"/>
  <c r="AN516" i="4" a="1"/>
  <c r="AN516" i="4" s="1"/>
  <c r="AN517" i="4" a="1"/>
  <c r="AN517" i="4" s="1"/>
  <c r="AN518" i="4" a="1"/>
  <c r="AN518" i="4" s="1"/>
  <c r="AN519" i="4" a="1"/>
  <c r="AN519" i="4" s="1"/>
  <c r="AN520" i="4" a="1"/>
  <c r="AN520" i="4" s="1"/>
  <c r="AN521" i="4" a="1"/>
  <c r="AN521" i="4" s="1"/>
  <c r="AN522" i="4" a="1"/>
  <c r="AN522" i="4" s="1"/>
  <c r="AN523" i="4" a="1"/>
  <c r="AN523" i="4" s="1"/>
  <c r="AN524" i="4" a="1"/>
  <c r="AN524" i="4" s="1"/>
  <c r="AN525" i="4" a="1"/>
  <c r="AN525" i="4" s="1"/>
  <c r="AN526" i="4" a="1"/>
  <c r="AN526" i="4" s="1"/>
  <c r="AN527" i="4" a="1"/>
  <c r="AN527" i="4" s="1"/>
  <c r="AN528" i="4" a="1"/>
  <c r="AN528" i="4" s="1"/>
  <c r="AN529" i="4" a="1"/>
  <c r="AN529" i="4" s="1"/>
  <c r="AN530" i="4" a="1"/>
  <c r="AN530" i="4" s="1"/>
  <c r="AN531" i="4" a="1"/>
  <c r="AN531" i="4" s="1"/>
  <c r="AN532" i="4" a="1"/>
  <c r="AN532" i="4" s="1"/>
  <c r="AN533" i="4" a="1"/>
  <c r="AN533" i="4" s="1"/>
  <c r="AN534" i="4" a="1"/>
  <c r="AN534" i="4" s="1"/>
  <c r="AN535" i="4" a="1"/>
  <c r="AN535" i="4" s="1"/>
  <c r="AN536" i="4" a="1"/>
  <c r="AN536" i="4" s="1"/>
  <c r="AN537" i="4" a="1"/>
  <c r="AN537" i="4" s="1"/>
  <c r="AN538" i="4" a="1"/>
  <c r="AN538" i="4" s="1"/>
  <c r="AN539" i="4" a="1"/>
  <c r="AN539" i="4" s="1"/>
  <c r="AN540" i="4" a="1"/>
  <c r="AN540" i="4" s="1"/>
  <c r="AN541" i="4" a="1"/>
  <c r="AN541" i="4" s="1"/>
  <c r="AN542" i="4" a="1"/>
  <c r="AN542" i="4" s="1"/>
  <c r="AN543" i="4" a="1"/>
  <c r="AN543" i="4" s="1"/>
  <c r="AN544" i="4" a="1"/>
  <c r="AN544" i="4" s="1"/>
  <c r="AN545" i="4" a="1"/>
  <c r="AN545" i="4" s="1"/>
  <c r="AN546" i="4" a="1"/>
  <c r="AN546" i="4" s="1"/>
  <c r="AN547" i="4" a="1"/>
  <c r="AN547" i="4" s="1"/>
  <c r="AN548" i="4" a="1"/>
  <c r="AN548" i="4" s="1"/>
  <c r="AN549" i="4" a="1"/>
  <c r="AN549" i="4" s="1"/>
  <c r="AN550" i="4" a="1"/>
  <c r="AN550" i="4" s="1"/>
  <c r="AN551" i="4" a="1"/>
  <c r="AN551" i="4" s="1"/>
  <c r="AN552" i="4" a="1"/>
  <c r="AN552" i="4" s="1"/>
  <c r="AN553" i="4" a="1"/>
  <c r="AN553" i="4" s="1"/>
  <c r="AN554" i="4" a="1"/>
  <c r="AN554" i="4" s="1"/>
  <c r="AN555" i="4" a="1"/>
  <c r="AN555" i="4" s="1"/>
  <c r="AN556" i="4" a="1"/>
  <c r="AN556" i="4" s="1"/>
  <c r="AN557" i="4" a="1"/>
  <c r="AN557" i="4" s="1"/>
  <c r="AN558" i="4" a="1"/>
  <c r="AN558" i="4" s="1"/>
  <c r="AN559" i="4" a="1"/>
  <c r="AN559" i="4" s="1"/>
  <c r="AN560" i="4" a="1"/>
  <c r="AN560" i="4" s="1"/>
  <c r="AN561" i="4" a="1"/>
  <c r="AN561" i="4" s="1"/>
  <c r="AN562" i="4" a="1"/>
  <c r="AN562" i="4" s="1"/>
  <c r="AN563" i="4" a="1"/>
  <c r="AN563" i="4" s="1"/>
  <c r="AN564" i="4" a="1"/>
  <c r="AN564" i="4" s="1"/>
  <c r="AN565" i="4" a="1"/>
  <c r="AN565" i="4" s="1"/>
  <c r="AN566" i="4" a="1"/>
  <c r="AN566" i="4" s="1"/>
  <c r="AN567" i="4" a="1"/>
  <c r="AN567" i="4" s="1"/>
  <c r="AN568" i="4" a="1"/>
  <c r="AN568" i="4" s="1"/>
  <c r="AN569" i="4" a="1"/>
  <c r="AN569" i="4" s="1"/>
  <c r="AN570" i="4" a="1"/>
  <c r="AN570" i="4" s="1"/>
  <c r="AN571" i="4" a="1"/>
  <c r="AN571" i="4" s="1"/>
  <c r="AN572" i="4" a="1"/>
  <c r="AN572" i="4" s="1"/>
  <c r="AN573" i="4" a="1"/>
  <c r="AN573" i="4" s="1"/>
  <c r="AN574" i="4" a="1"/>
  <c r="AN574" i="4" s="1"/>
  <c r="AN575" i="4" a="1"/>
  <c r="AN575" i="4" s="1"/>
  <c r="AN576" i="4" a="1"/>
  <c r="AN576" i="4" s="1"/>
  <c r="AN577" i="4" a="1"/>
  <c r="AN577" i="4" s="1"/>
  <c r="AN578" i="4" a="1"/>
  <c r="AN578" i="4" s="1"/>
  <c r="AN579" i="4" a="1"/>
  <c r="AN579" i="4" s="1"/>
  <c r="AN580" i="4" a="1"/>
  <c r="AN580" i="4" s="1"/>
  <c r="AN581" i="4" a="1"/>
  <c r="AN581" i="4" s="1"/>
  <c r="AN582" i="4" a="1"/>
  <c r="AN582" i="4" s="1"/>
  <c r="AN583" i="4" a="1"/>
  <c r="AN583" i="4" s="1"/>
  <c r="AN584" i="4" a="1"/>
  <c r="AN584" i="4" s="1"/>
  <c r="AN585" i="4" a="1"/>
  <c r="AN585" i="4" s="1"/>
  <c r="AN586" i="4" a="1"/>
  <c r="AN586" i="4" s="1"/>
  <c r="AN587" i="4" a="1"/>
  <c r="AN587" i="4" s="1"/>
  <c r="AN588" i="4" a="1"/>
  <c r="AN588" i="4" s="1"/>
  <c r="AN589" i="4" a="1"/>
  <c r="AN589" i="4" s="1"/>
  <c r="AN590" i="4" a="1"/>
  <c r="AN590" i="4" s="1"/>
  <c r="AN591" i="4" a="1"/>
  <c r="AN591" i="4" s="1"/>
  <c r="AN592" i="4" a="1"/>
  <c r="AN592" i="4" s="1"/>
  <c r="AN593" i="4" a="1"/>
  <c r="AN593" i="4" s="1"/>
  <c r="AN594" i="4" a="1"/>
  <c r="AN594" i="4" s="1"/>
  <c r="AN595" i="4" a="1"/>
  <c r="AN595" i="4" s="1"/>
  <c r="AN596" i="4" a="1"/>
  <c r="AN596" i="4" s="1"/>
  <c r="AN597" i="4" a="1"/>
  <c r="AN597" i="4" s="1"/>
  <c r="AN598" i="4" a="1"/>
  <c r="AN598" i="4" s="1"/>
  <c r="AN599" i="4" a="1"/>
  <c r="AN599" i="4" s="1"/>
  <c r="AN600" i="4" a="1"/>
  <c r="AN600" i="4" s="1"/>
  <c r="AN601" i="4" a="1"/>
  <c r="AN601" i="4" s="1"/>
  <c r="AN602" i="4" a="1"/>
  <c r="AN602" i="4" s="1"/>
  <c r="AN603" i="4" a="1"/>
  <c r="AN603" i="4" s="1"/>
  <c r="AN604" i="4" a="1"/>
  <c r="AN604" i="4" s="1"/>
  <c r="AN605" i="4" a="1"/>
  <c r="AN605" i="4" s="1"/>
  <c r="AN606" i="4" a="1"/>
  <c r="AN606" i="4" s="1"/>
  <c r="AN607" i="4" a="1"/>
  <c r="AN607" i="4" s="1"/>
  <c r="AN608" i="4" a="1"/>
  <c r="AN608" i="4" s="1"/>
  <c r="AN609" i="4" a="1"/>
  <c r="AN609" i="4" s="1"/>
  <c r="AN610" i="4" a="1"/>
  <c r="AN610" i="4" s="1"/>
  <c r="AN611" i="4" a="1"/>
  <c r="AN611" i="4" s="1"/>
  <c r="AN612" i="4" a="1"/>
  <c r="AN612" i="4" s="1"/>
  <c r="AN613" i="4" a="1"/>
  <c r="AN613" i="4" s="1"/>
  <c r="AN614" i="4" a="1"/>
  <c r="AN614" i="4" s="1"/>
  <c r="AN615" i="4" a="1"/>
  <c r="AN615" i="4" s="1"/>
  <c r="AN616" i="4" a="1"/>
  <c r="AN616" i="4" s="1"/>
  <c r="AN617" i="4" a="1"/>
  <c r="AN617" i="4" s="1"/>
  <c r="AN618" i="4" a="1"/>
  <c r="AN618" i="4" s="1"/>
  <c r="AN619" i="4" a="1"/>
  <c r="AN619" i="4" s="1"/>
  <c r="AN620" i="4" a="1"/>
  <c r="AN620" i="4" s="1"/>
  <c r="AN621" i="4" a="1"/>
  <c r="AN621" i="4" s="1"/>
  <c r="AN622" i="4" a="1"/>
  <c r="AN622" i="4" s="1"/>
  <c r="AN623" i="4" a="1"/>
  <c r="AN623" i="4" s="1"/>
  <c r="AN624" i="4" a="1"/>
  <c r="AN624" i="4" s="1"/>
  <c r="AN625" i="4" a="1"/>
  <c r="AN625" i="4" s="1"/>
  <c r="AN626" i="4" a="1"/>
  <c r="AN626" i="4" s="1"/>
  <c r="AN627" i="4" a="1"/>
  <c r="AN627" i="4" s="1"/>
  <c r="AN628" i="4" a="1"/>
  <c r="AN628" i="4" s="1"/>
  <c r="AN629" i="4" a="1"/>
  <c r="AN629" i="4" s="1"/>
  <c r="AN630" i="4" a="1"/>
  <c r="AN630" i="4" s="1"/>
  <c r="AN631" i="4" a="1"/>
  <c r="AN631" i="4" s="1"/>
  <c r="AN632" i="4" a="1"/>
  <c r="AN632" i="4" s="1"/>
  <c r="AN633" i="4" a="1"/>
  <c r="AN633" i="4" s="1"/>
  <c r="AN634" i="4" a="1"/>
  <c r="AN634" i="4" s="1"/>
  <c r="AN635" i="4" a="1"/>
  <c r="AN635" i="4" s="1"/>
  <c r="AN636" i="4" a="1"/>
  <c r="AN636" i="4" s="1"/>
  <c r="AN637" i="4" a="1"/>
  <c r="AN637" i="4" s="1"/>
  <c r="AN638" i="4" a="1"/>
  <c r="AN638" i="4" s="1"/>
  <c r="AN639" i="4" a="1"/>
  <c r="AN639" i="4" s="1"/>
  <c r="AN640" i="4" a="1"/>
  <c r="AN640" i="4" s="1"/>
  <c r="AN641" i="4" a="1"/>
  <c r="AN641" i="4" s="1"/>
  <c r="AN642" i="4" a="1"/>
  <c r="AN642" i="4" s="1"/>
  <c r="AN643" i="4" a="1"/>
  <c r="AN643" i="4" s="1"/>
  <c r="AN644" i="4" a="1"/>
  <c r="AN644" i="4" s="1"/>
  <c r="AN645" i="4" a="1"/>
  <c r="AN645" i="4" s="1"/>
  <c r="AN646" i="4" a="1"/>
  <c r="AN646" i="4" s="1"/>
  <c r="AN647" i="4" a="1"/>
  <c r="AN647" i="4" s="1"/>
  <c r="AN648" i="4" a="1"/>
  <c r="AN648" i="4" s="1"/>
  <c r="AN649" i="4" a="1"/>
  <c r="AN649" i="4" s="1"/>
  <c r="AN650" i="4" a="1"/>
  <c r="AN650" i="4" s="1"/>
  <c r="AN651" i="4" a="1"/>
  <c r="AN651" i="4" s="1"/>
  <c r="AN652" i="4" a="1"/>
  <c r="AN652" i="4" s="1"/>
  <c r="AN653" i="4" a="1"/>
  <c r="AN653" i="4" s="1"/>
  <c r="AN654" i="4" a="1"/>
  <c r="AN654" i="4" s="1"/>
  <c r="AN655" i="4" a="1"/>
  <c r="AN655" i="4" s="1"/>
  <c r="AN656" i="4" a="1"/>
  <c r="AN656" i="4" s="1"/>
  <c r="AN657" i="4" a="1"/>
  <c r="AN657" i="4" s="1"/>
  <c r="AN658" i="4" a="1"/>
  <c r="AN658" i="4" s="1"/>
  <c r="AN659" i="4" a="1"/>
  <c r="AN659" i="4" s="1"/>
  <c r="AN660" i="4" a="1"/>
  <c r="AN660" i="4" s="1"/>
  <c r="AN661" i="4" a="1"/>
  <c r="AN661" i="4" s="1"/>
  <c r="AN662" i="4" a="1"/>
  <c r="AN662" i="4" s="1"/>
  <c r="AN663" i="4" a="1"/>
  <c r="AN663" i="4" s="1"/>
  <c r="AN664" i="4" a="1"/>
  <c r="AN664" i="4" s="1"/>
  <c r="AN665" i="4" a="1"/>
  <c r="AN665" i="4" s="1"/>
  <c r="AN666" i="4" a="1"/>
  <c r="AN666" i="4" s="1"/>
  <c r="AN667" i="4" a="1"/>
  <c r="AN667" i="4" s="1"/>
  <c r="AN668" i="4" a="1"/>
  <c r="AN668" i="4" s="1"/>
  <c r="AN669" i="4" a="1"/>
  <c r="AN669" i="4" s="1"/>
  <c r="AN670" i="4" a="1"/>
  <c r="AN670" i="4" s="1"/>
  <c r="AN671" i="4" a="1"/>
  <c r="AN671" i="4" s="1"/>
  <c r="AN672" i="4" a="1"/>
  <c r="AN672" i="4" s="1"/>
  <c r="AN673" i="4" a="1"/>
  <c r="AN673" i="4" s="1"/>
  <c r="AN674" i="4" a="1"/>
  <c r="AN674" i="4" s="1"/>
  <c r="AN675" i="4" a="1"/>
  <c r="AN675" i="4" s="1"/>
  <c r="AN676" i="4" a="1"/>
  <c r="AN676" i="4" s="1"/>
  <c r="AN677" i="4" a="1"/>
  <c r="AN677" i="4" s="1"/>
  <c r="AN678" i="4" a="1"/>
  <c r="AN678" i="4" s="1"/>
  <c r="AN679" i="4" a="1"/>
  <c r="AN679" i="4" s="1"/>
  <c r="AN680" i="4" a="1"/>
  <c r="AN680" i="4" s="1"/>
  <c r="AN681" i="4" a="1"/>
  <c r="AN681" i="4" s="1"/>
  <c r="AN682" i="4" a="1"/>
  <c r="AN682" i="4" s="1"/>
  <c r="AN683" i="4" a="1"/>
  <c r="AN683" i="4" s="1"/>
  <c r="AN684" i="4" a="1"/>
  <c r="AN684" i="4" s="1"/>
  <c r="AN685" i="4" a="1"/>
  <c r="AN685" i="4" s="1"/>
  <c r="AN686" i="4" a="1"/>
  <c r="AN686" i="4" s="1"/>
  <c r="AN687" i="4" a="1"/>
  <c r="AN687" i="4" s="1"/>
  <c r="AN688" i="4" a="1"/>
  <c r="AN688" i="4" s="1"/>
  <c r="AN689" i="4" a="1"/>
  <c r="AN689" i="4" s="1"/>
  <c r="AN690" i="4" a="1"/>
  <c r="AN690" i="4" s="1"/>
  <c r="AN691" i="4" a="1"/>
  <c r="AN691" i="4" s="1"/>
  <c r="AN692" i="4" a="1"/>
  <c r="AN692" i="4" s="1"/>
  <c r="AN693" i="4" a="1"/>
  <c r="AN693" i="4" s="1"/>
  <c r="AN694" i="4" a="1"/>
  <c r="AN694" i="4" s="1"/>
  <c r="AN695" i="4" a="1"/>
  <c r="AN695" i="4"/>
  <c r="AN696" i="4" a="1"/>
  <c r="AN696" i="4" s="1"/>
  <c r="AN697" i="4" a="1"/>
  <c r="AN697" i="4" s="1"/>
  <c r="AN698" i="4" a="1"/>
  <c r="AN698" i="4" s="1"/>
  <c r="AN699" i="4" a="1"/>
  <c r="AN699" i="4" s="1"/>
  <c r="AN700" i="4" a="1"/>
  <c r="AN700" i="4" s="1"/>
  <c r="AN701" i="4" a="1"/>
  <c r="AN701" i="4" s="1"/>
  <c r="AN702" i="4" a="1"/>
  <c r="AN702" i="4" s="1"/>
  <c r="AN703" i="4" a="1"/>
  <c r="AN703" i="4" s="1"/>
  <c r="AN704" i="4" a="1"/>
  <c r="AN704" i="4" s="1"/>
  <c r="AN705" i="4" a="1"/>
  <c r="AN705" i="4" s="1"/>
  <c r="AN706" i="4" a="1"/>
  <c r="AN706" i="4" s="1"/>
  <c r="AN707" i="4" a="1"/>
  <c r="AN707" i="4" s="1"/>
  <c r="AN708" i="4" a="1"/>
  <c r="AN708" i="4" s="1"/>
  <c r="AN709" i="4" a="1"/>
  <c r="AN709" i="4" s="1"/>
  <c r="AN710" i="4" a="1"/>
  <c r="AN710" i="4" s="1"/>
  <c r="AN711" i="4" a="1"/>
  <c r="AN711" i="4" s="1"/>
  <c r="AN712" i="4" a="1"/>
  <c r="AN712" i="4" s="1"/>
  <c r="AN713" i="4" a="1"/>
  <c r="AN713" i="4" s="1"/>
  <c r="AN714" i="4" a="1"/>
  <c r="AN714" i="4" s="1"/>
  <c r="AN715" i="4" a="1"/>
  <c r="AN715" i="4" s="1"/>
  <c r="AN716" i="4" a="1"/>
  <c r="AN716" i="4" s="1"/>
  <c r="AN717" i="4" a="1"/>
  <c r="AN717" i="4" s="1"/>
  <c r="AN718" i="4" a="1"/>
  <c r="AN718" i="4" s="1"/>
  <c r="AN719" i="4" a="1"/>
  <c r="AN719" i="4" s="1"/>
  <c r="AN720" i="4" a="1"/>
  <c r="AN720" i="4" s="1"/>
  <c r="AN721" i="4" a="1"/>
  <c r="AN721" i="4" s="1"/>
  <c r="AN722" i="4" a="1"/>
  <c r="AN722" i="4" s="1"/>
  <c r="AN723" i="4" a="1"/>
  <c r="AN723" i="4" s="1"/>
  <c r="AN724" i="4" a="1"/>
  <c r="AN724" i="4" s="1"/>
  <c r="AN725" i="4" a="1"/>
  <c r="AN725" i="4" s="1"/>
  <c r="AN726" i="4" a="1"/>
  <c r="AN726" i="4" s="1"/>
  <c r="AN727" i="4" a="1"/>
  <c r="AN727" i="4" s="1"/>
  <c r="AN728" i="4" a="1"/>
  <c r="AN728" i="4" s="1"/>
  <c r="AN729" i="4" a="1"/>
  <c r="AN729" i="4" s="1"/>
  <c r="AN730" i="4" a="1"/>
  <c r="AN730" i="4" s="1"/>
  <c r="AN731" i="4" a="1"/>
  <c r="AN731" i="4" s="1"/>
  <c r="AN732" i="4" a="1"/>
  <c r="AN732" i="4" s="1"/>
  <c r="AN733" i="4" a="1"/>
  <c r="AN733" i="4" s="1"/>
  <c r="AN734" i="4" a="1"/>
  <c r="AN734" i="4" s="1"/>
  <c r="AN735" i="4" a="1"/>
  <c r="AN735" i="4" s="1"/>
  <c r="AN736" i="4" a="1"/>
  <c r="AN736" i="4" s="1"/>
  <c r="AN737" i="4" a="1"/>
  <c r="AN737" i="4" s="1"/>
  <c r="AN738" i="4" a="1"/>
  <c r="AN738" i="4" s="1"/>
  <c r="AN739" i="4" a="1"/>
  <c r="AN739" i="4" s="1"/>
  <c r="AN740" i="4" a="1"/>
  <c r="AN740" i="4" s="1"/>
  <c r="AN741" i="4" a="1"/>
  <c r="AN741" i="4" s="1"/>
  <c r="AN742" i="4" a="1"/>
  <c r="AN742" i="4" s="1"/>
  <c r="AN743" i="4" a="1"/>
  <c r="AN743" i="4" s="1"/>
  <c r="AN744" i="4" a="1"/>
  <c r="AN744" i="4" s="1"/>
  <c r="AN745" i="4" a="1"/>
  <c r="AN745" i="4" s="1"/>
  <c r="AN746" i="4" a="1"/>
  <c r="AN746" i="4" s="1"/>
  <c r="AN747" i="4" a="1"/>
  <c r="AN747" i="4" s="1"/>
  <c r="AN748" i="4" a="1"/>
  <c r="AN748" i="4" s="1"/>
  <c r="AN749" i="4" a="1"/>
  <c r="AN749" i="4" s="1"/>
  <c r="AN750" i="4" a="1"/>
  <c r="AN750" i="4" s="1"/>
  <c r="AN751" i="4" a="1"/>
  <c r="AN751" i="4" s="1"/>
  <c r="AN752" i="4" a="1"/>
  <c r="AN752" i="4" s="1"/>
  <c r="AN753" i="4" a="1"/>
  <c r="AN753" i="4" s="1"/>
  <c r="AN754" i="4" a="1"/>
  <c r="AN754" i="4" s="1"/>
  <c r="AN755" i="4" a="1"/>
  <c r="AN755" i="4" s="1"/>
  <c r="AN756" i="4" a="1"/>
  <c r="AN756" i="4" s="1"/>
  <c r="AN757" i="4" a="1"/>
  <c r="AN757" i="4" s="1"/>
  <c r="AN758" i="4" a="1"/>
  <c r="AN758" i="4" s="1"/>
  <c r="AN759" i="4" a="1"/>
  <c r="AN759" i="4" s="1"/>
  <c r="AN760" i="4" a="1"/>
  <c r="AN760" i="4" s="1"/>
  <c r="AN761" i="4" a="1"/>
  <c r="AN761" i="4" s="1"/>
  <c r="AN762" i="4" a="1"/>
  <c r="AN762" i="4" s="1"/>
  <c r="AN763" i="4" a="1"/>
  <c r="AN763" i="4" s="1"/>
  <c r="AN764" i="4" a="1"/>
  <c r="AN764" i="4" s="1"/>
  <c r="AN765" i="4" a="1"/>
  <c r="AN765" i="4" s="1"/>
  <c r="AN766" i="4" a="1"/>
  <c r="AN766" i="4" s="1"/>
  <c r="AN767" i="4" a="1"/>
  <c r="AN767" i="4" s="1"/>
  <c r="AN768" i="4" a="1"/>
  <c r="AN768" i="4" s="1"/>
  <c r="AN769" i="4" a="1"/>
  <c r="AN769" i="4"/>
  <c r="AN770" i="4" a="1"/>
  <c r="AN770" i="4" s="1"/>
  <c r="AN771" i="4" a="1"/>
  <c r="AN771" i="4" s="1"/>
  <c r="AN772" i="4" a="1"/>
  <c r="AN772" i="4" s="1"/>
  <c r="AN773" i="4" a="1"/>
  <c r="AN773" i="4" s="1"/>
  <c r="AN774" i="4" a="1"/>
  <c r="AN774" i="4" s="1"/>
  <c r="AN775" i="4" a="1"/>
  <c r="AN775" i="4" s="1"/>
  <c r="AN776" i="4" a="1"/>
  <c r="AN776" i="4" s="1"/>
  <c r="AN777" i="4" a="1"/>
  <c r="AN777" i="4" s="1"/>
  <c r="AN778" i="4" a="1"/>
  <c r="AN778" i="4" s="1"/>
  <c r="AN779" i="4" a="1"/>
  <c r="AN779" i="4" s="1"/>
  <c r="AN780" i="4" a="1"/>
  <c r="AN780" i="4" s="1"/>
  <c r="AN781" i="4" a="1"/>
  <c r="AN781" i="4" s="1"/>
  <c r="AN782" i="4" a="1"/>
  <c r="AN782" i="4" s="1"/>
  <c r="AN783" i="4" a="1"/>
  <c r="AN783" i="4" s="1"/>
  <c r="AN784" i="4" a="1"/>
  <c r="AN784" i="4" s="1"/>
  <c r="AN785" i="4" a="1"/>
  <c r="AN785" i="4" s="1"/>
  <c r="AN786" i="4" a="1"/>
  <c r="AN786" i="4" s="1"/>
  <c r="AN787" i="4" a="1"/>
  <c r="AN787" i="4" s="1"/>
  <c r="AN788" i="4" a="1"/>
  <c r="AN788" i="4" s="1"/>
  <c r="AN789" i="4" a="1"/>
  <c r="AN789" i="4" s="1"/>
  <c r="AN790" i="4" a="1"/>
  <c r="AN790" i="4" s="1"/>
  <c r="AN791" i="4" a="1"/>
  <c r="AN791" i="4" s="1"/>
  <c r="AN792" i="4" a="1"/>
  <c r="AN792" i="4" s="1"/>
  <c r="AN793" i="4" a="1"/>
  <c r="AN793" i="4" s="1"/>
  <c r="AN794" i="4" a="1"/>
  <c r="AN794" i="4" s="1"/>
  <c r="AN795" i="4" a="1"/>
  <c r="AN795" i="4" s="1"/>
  <c r="AN796" i="4" a="1"/>
  <c r="AN796" i="4" s="1"/>
  <c r="AN797" i="4" a="1"/>
  <c r="AN797" i="4" s="1"/>
  <c r="AN798" i="4" a="1"/>
  <c r="AN798" i="4" s="1"/>
  <c r="AN799" i="4" a="1"/>
  <c r="AN799" i="4" s="1"/>
  <c r="AN800" i="4" a="1"/>
  <c r="AN800" i="4" s="1"/>
  <c r="AN801" i="4" a="1"/>
  <c r="AN801" i="4" s="1"/>
  <c r="AN802" i="4" a="1"/>
  <c r="AN802" i="4" s="1"/>
  <c r="AN803" i="4" a="1"/>
  <c r="AN803" i="4" s="1"/>
  <c r="AN804" i="4" a="1"/>
  <c r="AN804" i="4" s="1"/>
  <c r="AN805" i="4" a="1"/>
  <c r="AN805" i="4" s="1"/>
  <c r="AN806" i="4" a="1"/>
  <c r="AN806" i="4" s="1"/>
  <c r="AN807" i="4" a="1"/>
  <c r="AN807" i="4" s="1"/>
  <c r="AN808" i="4" a="1"/>
  <c r="AN808" i="4" s="1"/>
  <c r="AN809" i="4" a="1"/>
  <c r="AN809" i="4" s="1"/>
  <c r="AN810" i="4" a="1"/>
  <c r="AN810" i="4" s="1"/>
  <c r="AN811" i="4" a="1"/>
  <c r="AN811" i="4" s="1"/>
  <c r="AN812" i="4" a="1"/>
  <c r="AN812" i="4" s="1"/>
  <c r="AN813" i="4" a="1"/>
  <c r="AN813" i="4" s="1"/>
  <c r="AN814" i="4" a="1"/>
  <c r="AN814" i="4" s="1"/>
  <c r="AN815" i="4" a="1"/>
  <c r="AN815" i="4" s="1"/>
  <c r="AN816" i="4" a="1"/>
  <c r="AN816" i="4" s="1"/>
  <c r="AN817" i="4" a="1"/>
  <c r="AN817" i="4" s="1"/>
  <c r="AN818" i="4" a="1"/>
  <c r="AN818" i="4" s="1"/>
  <c r="AN819" i="4" a="1"/>
  <c r="AN819" i="4" s="1"/>
  <c r="AN820" i="4" a="1"/>
  <c r="AN820" i="4" s="1"/>
  <c r="AN821" i="4" a="1"/>
  <c r="AN821" i="4" s="1"/>
  <c r="AN822" i="4" a="1"/>
  <c r="AN822" i="4" s="1"/>
  <c r="AN823" i="4" a="1"/>
  <c r="AN823" i="4" s="1"/>
  <c r="AN824" i="4" a="1"/>
  <c r="AN824" i="4" s="1"/>
  <c r="AN825" i="4" a="1"/>
  <c r="AN825" i="4" s="1"/>
  <c r="AN826" i="4" a="1"/>
  <c r="AN826" i="4" s="1"/>
  <c r="AN827" i="4" a="1"/>
  <c r="AN827" i="4" s="1"/>
  <c r="AN828" i="4" a="1"/>
  <c r="AN828" i="4" s="1"/>
  <c r="AN829" i="4" a="1"/>
  <c r="AN829" i="4" s="1"/>
  <c r="AN830" i="4" a="1"/>
  <c r="AN830" i="4" s="1"/>
  <c r="AN831" i="4" a="1"/>
  <c r="AN831" i="4" s="1"/>
  <c r="AN832" i="4" a="1"/>
  <c r="AN832" i="4" s="1"/>
  <c r="AN833" i="4" a="1"/>
  <c r="AN833" i="4" s="1"/>
  <c r="AN834" i="4" a="1"/>
  <c r="AN834" i="4" s="1"/>
  <c r="AN835" i="4" a="1"/>
  <c r="AN835" i="4" s="1"/>
  <c r="AN836" i="4" a="1"/>
  <c r="AN836" i="4" s="1"/>
  <c r="AN837" i="4" a="1"/>
  <c r="AN837" i="4" s="1"/>
  <c r="AN838" i="4" a="1"/>
  <c r="AN838" i="4" s="1"/>
  <c r="AN839" i="4" a="1"/>
  <c r="AN839" i="4" s="1"/>
  <c r="AN840" i="4" a="1"/>
  <c r="AN840" i="4" s="1"/>
  <c r="AN841" i="4" a="1"/>
  <c r="AN841" i="4" s="1"/>
  <c r="AN842" i="4" a="1"/>
  <c r="AN842" i="4" s="1"/>
  <c r="AN843" i="4" a="1"/>
  <c r="AN843" i="4" s="1"/>
  <c r="AN844" i="4" a="1"/>
  <c r="AN844" i="4" s="1"/>
  <c r="AN845" i="4" a="1"/>
  <c r="AN845" i="4" s="1"/>
  <c r="AN846" i="4" a="1"/>
  <c r="AN846" i="4" s="1"/>
  <c r="AN847" i="4" a="1"/>
  <c r="AN847" i="4" s="1"/>
  <c r="AN848" i="4" a="1"/>
  <c r="AN848" i="4" s="1"/>
  <c r="AN849" i="4" a="1"/>
  <c r="AN849" i="4" s="1"/>
  <c r="AN850" i="4" a="1"/>
  <c r="AN850" i="4" s="1"/>
  <c r="AN851" i="4" a="1"/>
  <c r="AN851" i="4" s="1"/>
  <c r="AN852" i="4" a="1"/>
  <c r="AN852" i="4" s="1"/>
  <c r="AN853" i="4" a="1"/>
  <c r="AN853" i="4" s="1"/>
  <c r="AN854" i="4" a="1"/>
  <c r="AN854" i="4" s="1"/>
  <c r="AN855" i="4" a="1"/>
  <c r="AN855" i="4"/>
  <c r="AN856" i="4" a="1"/>
  <c r="AN856" i="4" s="1"/>
  <c r="AN857" i="4" a="1"/>
  <c r="AN857" i="4" s="1"/>
  <c r="AN858" i="4" a="1"/>
  <c r="AN858" i="4" s="1"/>
  <c r="AN859" i="4" a="1"/>
  <c r="AN859" i="4" s="1"/>
  <c r="AN860" i="4" a="1"/>
  <c r="AN860" i="4" s="1"/>
  <c r="AN861" i="4" a="1"/>
  <c r="AN861" i="4" s="1"/>
  <c r="AN862" i="4" a="1"/>
  <c r="AN862" i="4" s="1"/>
  <c r="AN863" i="4" a="1"/>
  <c r="AN863" i="4" s="1"/>
  <c r="AN864" i="4" a="1"/>
  <c r="AN864" i="4" s="1"/>
  <c r="AN865" i="4" a="1"/>
  <c r="AN865" i="4" s="1"/>
  <c r="AN866" i="4" a="1"/>
  <c r="AN866" i="4" s="1"/>
  <c r="AN867" i="4" a="1"/>
  <c r="AN867" i="4" s="1"/>
  <c r="AN868" i="4" a="1"/>
  <c r="AN868" i="4" s="1"/>
  <c r="AN869" i="4" a="1"/>
  <c r="AN869" i="4" s="1"/>
  <c r="AN870" i="4" a="1"/>
  <c r="AN870" i="4" s="1"/>
  <c r="AN871" i="4" a="1"/>
  <c r="AN871" i="4" s="1"/>
  <c r="AN872" i="4" a="1"/>
  <c r="AN872" i="4" s="1"/>
  <c r="AN873" i="4" a="1"/>
  <c r="AN873" i="4" s="1"/>
  <c r="AN874" i="4" a="1"/>
  <c r="AN874" i="4" s="1"/>
  <c r="AN875" i="4" a="1"/>
  <c r="AN875" i="4" s="1"/>
  <c r="AN876" i="4" a="1"/>
  <c r="AN876" i="4" s="1"/>
  <c r="AN877" i="4" a="1"/>
  <c r="AN877" i="4" s="1"/>
  <c r="AN878" i="4" a="1"/>
  <c r="AN878" i="4" s="1"/>
  <c r="AN879" i="4" a="1"/>
  <c r="AN879" i="4" s="1"/>
  <c r="AN880" i="4" a="1"/>
  <c r="AN880" i="4" s="1"/>
  <c r="AN881" i="4" a="1"/>
  <c r="AN881" i="4" s="1"/>
  <c r="AN882" i="4" a="1"/>
  <c r="AN882" i="4" s="1"/>
  <c r="AN883" i="4" a="1"/>
  <c r="AN883" i="4" s="1"/>
  <c r="AN884" i="4" a="1"/>
  <c r="AN884" i="4" s="1"/>
  <c r="AN885" i="4" a="1"/>
  <c r="AN885" i="4" s="1"/>
  <c r="AN886" i="4" a="1"/>
  <c r="AN886" i="4" s="1"/>
  <c r="AN887" i="4" a="1"/>
  <c r="AN887" i="4" s="1"/>
  <c r="AN888" i="4" a="1"/>
  <c r="AN888" i="4" s="1"/>
  <c r="AN889" i="4" a="1"/>
  <c r="AN889" i="4" s="1"/>
  <c r="AN890" i="4" a="1"/>
  <c r="AN890" i="4" s="1"/>
  <c r="AN891" i="4" a="1"/>
  <c r="AN891" i="4" s="1"/>
  <c r="AN892" i="4" a="1"/>
  <c r="AN892" i="4" s="1"/>
  <c r="AN893" i="4" a="1"/>
  <c r="AN893" i="4" s="1"/>
  <c r="AN894" i="4" a="1"/>
  <c r="AN894" i="4" s="1"/>
  <c r="AN895" i="4" a="1"/>
  <c r="AN895" i="4" s="1"/>
  <c r="AN896" i="4" a="1"/>
  <c r="AN896" i="4" s="1"/>
  <c r="AN897" i="4" a="1"/>
  <c r="AN897" i="4" s="1"/>
  <c r="AN898" i="4" a="1"/>
  <c r="AN898" i="4" s="1"/>
  <c r="AN899" i="4" a="1"/>
  <c r="AN899" i="4" s="1"/>
  <c r="AN900" i="4" a="1"/>
  <c r="AN900" i="4" s="1"/>
  <c r="AN901" i="4" a="1"/>
  <c r="AN901" i="4" s="1"/>
  <c r="AN902" i="4" a="1"/>
  <c r="AN902" i="4" s="1"/>
  <c r="AN903" i="4" a="1"/>
  <c r="AN903" i="4" s="1"/>
  <c r="AN904" i="4" a="1"/>
  <c r="AN904" i="4" s="1"/>
  <c r="AN905" i="4" a="1"/>
  <c r="AN905" i="4" s="1"/>
  <c r="AN906" i="4" a="1"/>
  <c r="AN906" i="4" s="1"/>
  <c r="AN907" i="4" a="1"/>
  <c r="AN907" i="4" s="1"/>
  <c r="AN908" i="4" a="1"/>
  <c r="AN908" i="4" s="1"/>
  <c r="AN909" i="4" a="1"/>
  <c r="AN909" i="4" s="1"/>
  <c r="AN910" i="4" a="1"/>
  <c r="AN910" i="4" s="1"/>
  <c r="AN911" i="4" a="1"/>
  <c r="AN911" i="4" s="1"/>
  <c r="AN912" i="4" a="1"/>
  <c r="AN912" i="4" s="1"/>
  <c r="AN913" i="4" a="1"/>
  <c r="AN913" i="4" s="1"/>
  <c r="AN914" i="4" a="1"/>
  <c r="AN914" i="4" s="1"/>
  <c r="AN915" i="4" a="1"/>
  <c r="AN915" i="4" s="1"/>
  <c r="AN916" i="4" a="1"/>
  <c r="AN916" i="4" s="1"/>
  <c r="AN917" i="4" a="1"/>
  <c r="AN917" i="4" s="1"/>
  <c r="AN918" i="4" a="1"/>
  <c r="AN918" i="4" s="1"/>
  <c r="AN919" i="4" a="1"/>
  <c r="AN919" i="4" s="1"/>
  <c r="AN920" i="4" a="1"/>
  <c r="AN920" i="4" s="1"/>
  <c r="AN921" i="4" a="1"/>
  <c r="AN921" i="4" s="1"/>
  <c r="AN922" i="4" a="1"/>
  <c r="AN922" i="4" s="1"/>
  <c r="AN923" i="4" a="1"/>
  <c r="AN923" i="4" s="1"/>
  <c r="AN924" i="4" a="1"/>
  <c r="AN924" i="4" s="1"/>
  <c r="AN925" i="4" a="1"/>
  <c r="AN925" i="4" s="1"/>
  <c r="AN926" i="4" a="1"/>
  <c r="AN926" i="4" s="1"/>
  <c r="AN927" i="4" a="1"/>
  <c r="AN927" i="4" s="1"/>
  <c r="AN928" i="4" a="1"/>
  <c r="AN928" i="4" s="1"/>
  <c r="AN929" i="4" a="1"/>
  <c r="AN929" i="4" s="1"/>
  <c r="AN930" i="4" a="1"/>
  <c r="AN930" i="4" s="1"/>
  <c r="AN931" i="4" a="1"/>
  <c r="AN931" i="4" s="1"/>
  <c r="AN932" i="4" a="1"/>
  <c r="AN932" i="4" s="1"/>
  <c r="AN933" i="4" a="1"/>
  <c r="AN933" i="4" s="1"/>
  <c r="AN934" i="4" a="1"/>
  <c r="AN934" i="4" s="1"/>
  <c r="AN935" i="4" a="1"/>
  <c r="AN935" i="4" s="1"/>
  <c r="AN936" i="4" a="1"/>
  <c r="AN936" i="4" s="1"/>
  <c r="AN937" i="4" a="1"/>
  <c r="AN937" i="4" s="1"/>
  <c r="AN938" i="4" a="1"/>
  <c r="AN938" i="4" s="1"/>
  <c r="AN939" i="4" a="1"/>
  <c r="AN939" i="4" s="1"/>
  <c r="AN940" i="4" a="1"/>
  <c r="AN940" i="4" s="1"/>
  <c r="AN941" i="4" a="1"/>
  <c r="AN941" i="4" s="1"/>
  <c r="AN942" i="4" a="1"/>
  <c r="AN942" i="4" s="1"/>
  <c r="AN943" i="4" a="1"/>
  <c r="AN943" i="4" s="1"/>
  <c r="AN944" i="4" a="1"/>
  <c r="AN944" i="4" s="1"/>
  <c r="AN945" i="4" a="1"/>
  <c r="AN945" i="4" s="1"/>
  <c r="AN946" i="4" a="1"/>
  <c r="AN946" i="4" s="1"/>
  <c r="AN947" i="4" a="1"/>
  <c r="AN947" i="4" s="1"/>
  <c r="AN948" i="4" a="1"/>
  <c r="AN948" i="4" s="1"/>
  <c r="AN949" i="4" a="1"/>
  <c r="AN949" i="4" s="1"/>
  <c r="AN950" i="4" a="1"/>
  <c r="AN950" i="4" s="1"/>
  <c r="AN951" i="4" a="1"/>
  <c r="AN951" i="4" s="1"/>
  <c r="AN952" i="4" a="1"/>
  <c r="AN952" i="4" s="1"/>
  <c r="AM225" i="4" a="1"/>
  <c r="AM225" i="4" s="1"/>
  <c r="AM226" i="4" a="1"/>
  <c r="AM226" i="4" s="1"/>
  <c r="AM227" i="4" a="1"/>
  <c r="AM227" i="4" s="1"/>
  <c r="AM228" i="4" a="1"/>
  <c r="AM228" i="4" s="1"/>
  <c r="AM229" i="4" a="1"/>
  <c r="AM229" i="4" s="1"/>
  <c r="AM230" i="4" a="1"/>
  <c r="AM230" i="4" s="1"/>
  <c r="AM231" i="4" a="1"/>
  <c r="AM231" i="4" s="1"/>
  <c r="AM232" i="4" a="1"/>
  <c r="AM232" i="4" s="1"/>
  <c r="AM233" i="4" a="1"/>
  <c r="AM233" i="4" s="1"/>
  <c r="AM234" i="4" a="1"/>
  <c r="AM234" i="4" s="1"/>
  <c r="AM235" i="4" a="1"/>
  <c r="AM235" i="4" s="1"/>
  <c r="AM236" i="4" a="1"/>
  <c r="AM236" i="4" s="1"/>
  <c r="AM237" i="4" a="1"/>
  <c r="AM237" i="4" s="1"/>
  <c r="AM238" i="4" a="1"/>
  <c r="AM238" i="4" s="1"/>
  <c r="AM239" i="4" a="1"/>
  <c r="AM239" i="4" s="1"/>
  <c r="AM240" i="4" a="1"/>
  <c r="AM240" i="4" s="1"/>
  <c r="AM241" i="4" a="1"/>
  <c r="AM241" i="4" s="1"/>
  <c r="AM242" i="4" a="1"/>
  <c r="AM242" i="4" s="1"/>
  <c r="AM243" i="4" a="1"/>
  <c r="AM243" i="4" s="1"/>
  <c r="AM244" i="4" a="1"/>
  <c r="AM244" i="4" s="1"/>
  <c r="AM245" i="4" a="1"/>
  <c r="AM245" i="4" s="1"/>
  <c r="AM246" i="4" a="1"/>
  <c r="AM246" i="4" s="1"/>
  <c r="AM247" i="4" a="1"/>
  <c r="AM247" i="4" s="1"/>
  <c r="AM248" i="4" a="1"/>
  <c r="AM248" i="4" s="1"/>
  <c r="AM249" i="4" a="1"/>
  <c r="AM249" i="4" s="1"/>
  <c r="AM250" i="4" a="1"/>
  <c r="AM250" i="4" s="1"/>
  <c r="AM251" i="4" a="1"/>
  <c r="AM251" i="4" s="1"/>
  <c r="AM252" i="4" a="1"/>
  <c r="AM252" i="4" s="1"/>
  <c r="AM253" i="4" a="1"/>
  <c r="AM253" i="4" s="1"/>
  <c r="AM254" i="4" a="1"/>
  <c r="AM254" i="4" s="1"/>
  <c r="AM255" i="4" a="1"/>
  <c r="AM255" i="4" s="1"/>
  <c r="AM256" i="4" a="1"/>
  <c r="AM256" i="4" s="1"/>
  <c r="AM257" i="4" a="1"/>
  <c r="AM257" i="4" s="1"/>
  <c r="AM258" i="4" a="1"/>
  <c r="AM258" i="4" s="1"/>
  <c r="AM259" i="4" a="1"/>
  <c r="AM259" i="4" s="1"/>
  <c r="AM260" i="4" a="1"/>
  <c r="AM260" i="4" s="1"/>
  <c r="AM261" i="4" a="1"/>
  <c r="AM261" i="4" s="1"/>
  <c r="AM262" i="4" a="1"/>
  <c r="AM262" i="4" s="1"/>
  <c r="AM263" i="4" a="1"/>
  <c r="AM263" i="4" s="1"/>
  <c r="AM264" i="4" a="1"/>
  <c r="AM264" i="4" s="1"/>
  <c r="AM265" i="4" a="1"/>
  <c r="AM265" i="4" s="1"/>
  <c r="AM266" i="4" a="1"/>
  <c r="AM266" i="4" s="1"/>
  <c r="AM267" i="4" a="1"/>
  <c r="AM267" i="4" s="1"/>
  <c r="AM268" i="4" a="1"/>
  <c r="AM268" i="4" s="1"/>
  <c r="AM269" i="4" a="1"/>
  <c r="AM269" i="4" s="1"/>
  <c r="AM270" i="4" a="1"/>
  <c r="AM270" i="4" s="1"/>
  <c r="AM271" i="4" a="1"/>
  <c r="AM271" i="4" s="1"/>
  <c r="AM272" i="4" a="1"/>
  <c r="AM272" i="4" s="1"/>
  <c r="AM273" i="4" a="1"/>
  <c r="AM273" i="4" s="1"/>
  <c r="AM274" i="4" a="1"/>
  <c r="AM274" i="4" s="1"/>
  <c r="AM275" i="4" a="1"/>
  <c r="AM275" i="4" s="1"/>
  <c r="AM276" i="4" a="1"/>
  <c r="AM276" i="4" s="1"/>
  <c r="AM277" i="4" a="1"/>
  <c r="AM277" i="4" s="1"/>
  <c r="AM278" i="4" a="1"/>
  <c r="AM278" i="4" s="1"/>
  <c r="AM279" i="4" a="1"/>
  <c r="AM279" i="4" s="1"/>
  <c r="AM280" i="4" a="1"/>
  <c r="AM280" i="4" s="1"/>
  <c r="AM281" i="4" a="1"/>
  <c r="AM281" i="4" s="1"/>
  <c r="AM282" i="4" a="1"/>
  <c r="AM282" i="4" s="1"/>
  <c r="AM283" i="4" a="1"/>
  <c r="AM283" i="4" s="1"/>
  <c r="AM284" i="4" a="1"/>
  <c r="AM284" i="4" s="1"/>
  <c r="AM285" i="4" a="1"/>
  <c r="AM285" i="4" s="1"/>
  <c r="AM286" i="4" a="1"/>
  <c r="AM286" i="4" s="1"/>
  <c r="AM287" i="4" a="1"/>
  <c r="AM287" i="4" s="1"/>
  <c r="AM288" i="4" a="1"/>
  <c r="AM288" i="4" s="1"/>
  <c r="AM289" i="4" a="1"/>
  <c r="AM289" i="4" s="1"/>
  <c r="AM290" i="4" a="1"/>
  <c r="AM290" i="4" s="1"/>
  <c r="AM291" i="4" a="1"/>
  <c r="AM291" i="4" s="1"/>
  <c r="AM292" i="4" a="1"/>
  <c r="AM292" i="4" s="1"/>
  <c r="AM293" i="4" a="1"/>
  <c r="AM293" i="4" s="1"/>
  <c r="AM294" i="4" a="1"/>
  <c r="AM294" i="4" s="1"/>
  <c r="AM295" i="4" a="1"/>
  <c r="AM295" i="4" s="1"/>
  <c r="AM296" i="4" a="1"/>
  <c r="AM296" i="4" s="1"/>
  <c r="AM297" i="4" a="1"/>
  <c r="AM297" i="4" s="1"/>
  <c r="AM298" i="4" a="1"/>
  <c r="AM298" i="4" s="1"/>
  <c r="AM299" i="4" a="1"/>
  <c r="AM299" i="4" s="1"/>
  <c r="AM300" i="4" a="1"/>
  <c r="AM300" i="4" s="1"/>
  <c r="AM301" i="4" a="1"/>
  <c r="AM301" i="4" s="1"/>
  <c r="AM302" i="4" a="1"/>
  <c r="AM302" i="4"/>
  <c r="AM303" i="4" a="1"/>
  <c r="AM303" i="4" s="1"/>
  <c r="AM304" i="4" a="1"/>
  <c r="AM304" i="4" s="1"/>
  <c r="AM305" i="4" a="1"/>
  <c r="AM305" i="4" s="1"/>
  <c r="AM306" i="4" a="1"/>
  <c r="AM306" i="4" s="1"/>
  <c r="AM307" i="4" a="1"/>
  <c r="AM307" i="4" s="1"/>
  <c r="AM308" i="4" a="1"/>
  <c r="AM308" i="4" s="1"/>
  <c r="AM309" i="4" a="1"/>
  <c r="AM309" i="4" s="1"/>
  <c r="AM310" i="4" a="1"/>
  <c r="AM310" i="4" s="1"/>
  <c r="AM311" i="4" a="1"/>
  <c r="AM311" i="4" s="1"/>
  <c r="AM312" i="4" a="1"/>
  <c r="AM312" i="4" s="1"/>
  <c r="AM313" i="4" a="1"/>
  <c r="AM313" i="4" s="1"/>
  <c r="AM314" i="4" a="1"/>
  <c r="AM314" i="4" s="1"/>
  <c r="AM315" i="4" a="1"/>
  <c r="AM315" i="4" s="1"/>
  <c r="AM316" i="4" a="1"/>
  <c r="AM316" i="4" s="1"/>
  <c r="AM317" i="4" a="1"/>
  <c r="AM317" i="4" s="1"/>
  <c r="AM318" i="4" a="1"/>
  <c r="AM318" i="4" s="1"/>
  <c r="AM319" i="4" a="1"/>
  <c r="AM319" i="4" s="1"/>
  <c r="AM320" i="4" a="1"/>
  <c r="AM320" i="4" s="1"/>
  <c r="AM321" i="4" a="1"/>
  <c r="AM321" i="4" s="1"/>
  <c r="AM322" i="4" a="1"/>
  <c r="AM322" i="4" s="1"/>
  <c r="AM323" i="4" a="1"/>
  <c r="AM323" i="4" s="1"/>
  <c r="AM324" i="4" a="1"/>
  <c r="AM324" i="4" s="1"/>
  <c r="AM325" i="4" a="1"/>
  <c r="AM325" i="4" s="1"/>
  <c r="AM326" i="4" a="1"/>
  <c r="AM326" i="4" s="1"/>
  <c r="AM327" i="4" a="1"/>
  <c r="AM327" i="4" s="1"/>
  <c r="AM328" i="4" a="1"/>
  <c r="AM328" i="4" s="1"/>
  <c r="AM329" i="4" a="1"/>
  <c r="AM329" i="4" s="1"/>
  <c r="AM330" i="4" a="1"/>
  <c r="AM330" i="4" s="1"/>
  <c r="AM331" i="4" a="1"/>
  <c r="AM331" i="4" s="1"/>
  <c r="AM332" i="4" a="1"/>
  <c r="AM332" i="4" s="1"/>
  <c r="AM333" i="4" a="1"/>
  <c r="AM333" i="4" s="1"/>
  <c r="AM334" i="4" a="1"/>
  <c r="AM334" i="4" s="1"/>
  <c r="AM335" i="4" a="1"/>
  <c r="AM335" i="4" s="1"/>
  <c r="AM336" i="4" a="1"/>
  <c r="AM336" i="4" s="1"/>
  <c r="AM337" i="4" a="1"/>
  <c r="AM337" i="4" s="1"/>
  <c r="AM338" i="4" a="1"/>
  <c r="AM338" i="4" s="1"/>
  <c r="AM339" i="4" a="1"/>
  <c r="AM339" i="4" s="1"/>
  <c r="AM340" i="4" a="1"/>
  <c r="AM340" i="4" s="1"/>
  <c r="AM341" i="4" a="1"/>
  <c r="AM341" i="4" s="1"/>
  <c r="AM342" i="4" a="1"/>
  <c r="AM342" i="4" s="1"/>
  <c r="AM343" i="4" a="1"/>
  <c r="AM343" i="4" s="1"/>
  <c r="AM344" i="4" a="1"/>
  <c r="AM344" i="4" s="1"/>
  <c r="AM345" i="4" a="1"/>
  <c r="AM345" i="4" s="1"/>
  <c r="AM346" i="4" a="1"/>
  <c r="AM346" i="4" s="1"/>
  <c r="AM347" i="4" a="1"/>
  <c r="AM347" i="4" s="1"/>
  <c r="AM348" i="4" a="1"/>
  <c r="AM348" i="4" s="1"/>
  <c r="AM349" i="4" a="1"/>
  <c r="AM349" i="4" s="1"/>
  <c r="AM350" i="4" a="1"/>
  <c r="AM350" i="4" s="1"/>
  <c r="AM351" i="4" a="1"/>
  <c r="AM351" i="4" s="1"/>
  <c r="AM352" i="4" a="1"/>
  <c r="AM352" i="4" s="1"/>
  <c r="AM353" i="4" a="1"/>
  <c r="AM353" i="4" s="1"/>
  <c r="AM354" i="4" a="1"/>
  <c r="AM354" i="4" s="1"/>
  <c r="AM355" i="4" a="1"/>
  <c r="AM355" i="4" s="1"/>
  <c r="AM356" i="4" a="1"/>
  <c r="AM356" i="4" s="1"/>
  <c r="AM357" i="4" a="1"/>
  <c r="AM357" i="4" s="1"/>
  <c r="AM358" i="4" a="1"/>
  <c r="AM358" i="4" s="1"/>
  <c r="AM359" i="4" a="1"/>
  <c r="AM359" i="4" s="1"/>
  <c r="AM360" i="4" a="1"/>
  <c r="AM360" i="4" s="1"/>
  <c r="AM361" i="4" a="1"/>
  <c r="AM361" i="4" s="1"/>
  <c r="AM362" i="4" a="1"/>
  <c r="AM362" i="4" s="1"/>
  <c r="AM363" i="4" a="1"/>
  <c r="AM363" i="4" s="1"/>
  <c r="AM364" i="4" a="1"/>
  <c r="AM364" i="4" s="1"/>
  <c r="AM365" i="4" a="1"/>
  <c r="AM365" i="4" s="1"/>
  <c r="AM366" i="4" a="1"/>
  <c r="AM366" i="4" s="1"/>
  <c r="AM367" i="4" a="1"/>
  <c r="AM367" i="4" s="1"/>
  <c r="AM368" i="4" a="1"/>
  <c r="AM368" i="4" s="1"/>
  <c r="AM369" i="4" a="1"/>
  <c r="AM369" i="4" s="1"/>
  <c r="AM370" i="4" a="1"/>
  <c r="AM370" i="4"/>
  <c r="AM371" i="4" a="1"/>
  <c r="AM371" i="4" s="1"/>
  <c r="AM372" i="4" a="1"/>
  <c r="AM372" i="4" s="1"/>
  <c r="AM373" i="4" a="1"/>
  <c r="AM373" i="4" s="1"/>
  <c r="AM374" i="4" a="1"/>
  <c r="AM374" i="4" s="1"/>
  <c r="AM375" i="4" a="1"/>
  <c r="AM375" i="4" s="1"/>
  <c r="AM376" i="4" a="1"/>
  <c r="AM376" i="4" s="1"/>
  <c r="AM377" i="4" a="1"/>
  <c r="AM377" i="4" s="1"/>
  <c r="AM378" i="4" a="1"/>
  <c r="AM378" i="4" s="1"/>
  <c r="AM379" i="4" a="1"/>
  <c r="AM379" i="4" s="1"/>
  <c r="AM380" i="4" a="1"/>
  <c r="AM380" i="4" s="1"/>
  <c r="AM381" i="4" a="1"/>
  <c r="AM381" i="4" s="1"/>
  <c r="AM382" i="4" a="1"/>
  <c r="AM382" i="4" s="1"/>
  <c r="AM383" i="4" a="1"/>
  <c r="AM383" i="4" s="1"/>
  <c r="AM384" i="4" a="1"/>
  <c r="AM384" i="4" s="1"/>
  <c r="AM385" i="4" a="1"/>
  <c r="AM385" i="4" s="1"/>
  <c r="AM386" i="4" a="1"/>
  <c r="AM386" i="4" s="1"/>
  <c r="AM387" i="4" a="1"/>
  <c r="AM387" i="4" s="1"/>
  <c r="AM388" i="4" a="1"/>
  <c r="AM388" i="4" s="1"/>
  <c r="AM389" i="4" a="1"/>
  <c r="AM389" i="4" s="1"/>
  <c r="AM390" i="4" a="1"/>
  <c r="AM390" i="4" s="1"/>
  <c r="AM391" i="4" a="1"/>
  <c r="AM391" i="4" s="1"/>
  <c r="AM392" i="4" a="1"/>
  <c r="AM392" i="4" s="1"/>
  <c r="AM393" i="4" a="1"/>
  <c r="AM393" i="4" s="1"/>
  <c r="AM394" i="4" a="1"/>
  <c r="AM394" i="4" s="1"/>
  <c r="AM395" i="4" a="1"/>
  <c r="AM395" i="4" s="1"/>
  <c r="AM396" i="4" a="1"/>
  <c r="AM396" i="4" s="1"/>
  <c r="AM397" i="4" a="1"/>
  <c r="AM397" i="4" s="1"/>
  <c r="AM398" i="4" a="1"/>
  <c r="AM398" i="4" s="1"/>
  <c r="AM399" i="4" a="1"/>
  <c r="AM399" i="4" s="1"/>
  <c r="AM400" i="4" a="1"/>
  <c r="AM400" i="4" s="1"/>
  <c r="AM401" i="4" a="1"/>
  <c r="AM401" i="4" s="1"/>
  <c r="AM402" i="4" a="1"/>
  <c r="AM402" i="4" s="1"/>
  <c r="AM403" i="4" a="1"/>
  <c r="AM403" i="4" s="1"/>
  <c r="AM404" i="4" a="1"/>
  <c r="AM404" i="4" s="1"/>
  <c r="AM405" i="4" a="1"/>
  <c r="AM405" i="4" s="1"/>
  <c r="AM406" i="4" a="1"/>
  <c r="AM406" i="4" s="1"/>
  <c r="AM407" i="4" a="1"/>
  <c r="AM407" i="4" s="1"/>
  <c r="AM408" i="4" a="1"/>
  <c r="AM408" i="4" s="1"/>
  <c r="AM409" i="4" a="1"/>
  <c r="AM409" i="4" s="1"/>
  <c r="AM410" i="4" a="1"/>
  <c r="AM410" i="4" s="1"/>
  <c r="AM411" i="4" a="1"/>
  <c r="AM411" i="4" s="1"/>
  <c r="AM412" i="4" a="1"/>
  <c r="AM412" i="4" s="1"/>
  <c r="AM413" i="4" a="1"/>
  <c r="AM413" i="4" s="1"/>
  <c r="AM414" i="4" a="1"/>
  <c r="AM414" i="4" s="1"/>
  <c r="AM415" i="4" a="1"/>
  <c r="AM415" i="4" s="1"/>
  <c r="AM416" i="4" a="1"/>
  <c r="AM416" i="4" s="1"/>
  <c r="AM417" i="4" a="1"/>
  <c r="AM417" i="4" s="1"/>
  <c r="AM418" i="4" a="1"/>
  <c r="AM418" i="4" s="1"/>
  <c r="AM419" i="4" a="1"/>
  <c r="AM419" i="4" s="1"/>
  <c r="AM420" i="4" a="1"/>
  <c r="AM420" i="4" s="1"/>
  <c r="AM421" i="4" a="1"/>
  <c r="AM421" i="4" s="1"/>
  <c r="AM422" i="4" a="1"/>
  <c r="AM422" i="4" s="1"/>
  <c r="AM423" i="4" a="1"/>
  <c r="AM423" i="4" s="1"/>
  <c r="AM424" i="4" a="1"/>
  <c r="AM424" i="4" s="1"/>
  <c r="AM425" i="4" a="1"/>
  <c r="AM425" i="4" s="1"/>
  <c r="AM426" i="4" a="1"/>
  <c r="AM426" i="4" s="1"/>
  <c r="AM427" i="4" a="1"/>
  <c r="AM427" i="4" s="1"/>
  <c r="AM428" i="4" a="1"/>
  <c r="AM428" i="4" s="1"/>
  <c r="AM429" i="4" a="1"/>
  <c r="AM429" i="4" s="1"/>
  <c r="AM430" i="4" a="1"/>
  <c r="AM430" i="4" s="1"/>
  <c r="AM431" i="4" a="1"/>
  <c r="AM431" i="4" s="1"/>
  <c r="AM432" i="4" a="1"/>
  <c r="AM432" i="4" s="1"/>
  <c r="AM433" i="4" a="1"/>
  <c r="AM433" i="4" s="1"/>
  <c r="AM434" i="4" a="1"/>
  <c r="AM434" i="4" s="1"/>
  <c r="AM435" i="4" a="1"/>
  <c r="AM435" i="4" s="1"/>
  <c r="AM436" i="4" a="1"/>
  <c r="AM436" i="4" s="1"/>
  <c r="AM437" i="4" a="1"/>
  <c r="AM437" i="4" s="1"/>
  <c r="AM438" i="4" a="1"/>
  <c r="AM438" i="4" s="1"/>
  <c r="AM439" i="4" a="1"/>
  <c r="AM439" i="4" s="1"/>
  <c r="AM440" i="4" a="1"/>
  <c r="AM440" i="4" s="1"/>
  <c r="AM441" i="4" a="1"/>
  <c r="AM441" i="4" s="1"/>
  <c r="AM442" i="4" a="1"/>
  <c r="AM442" i="4" s="1"/>
  <c r="AM443" i="4" a="1"/>
  <c r="AM443" i="4" s="1"/>
  <c r="AM444" i="4" a="1"/>
  <c r="AM444" i="4"/>
  <c r="AM445" i="4" a="1"/>
  <c r="AM445" i="4" s="1"/>
  <c r="AM446" i="4" a="1"/>
  <c r="AM446" i="4" s="1"/>
  <c r="AM447" i="4" a="1"/>
  <c r="AM447" i="4" s="1"/>
  <c r="AM448" i="4" a="1"/>
  <c r="AM448" i="4" s="1"/>
  <c r="AM449" i="4" a="1"/>
  <c r="AM449" i="4" s="1"/>
  <c r="AM450" i="4" a="1"/>
  <c r="AM450" i="4" s="1"/>
  <c r="AM451" i="4" a="1"/>
  <c r="AM451" i="4" s="1"/>
  <c r="AM452" i="4" a="1"/>
  <c r="AM452" i="4" s="1"/>
  <c r="AM453" i="4" a="1"/>
  <c r="AM453" i="4" s="1"/>
  <c r="AM454" i="4" a="1"/>
  <c r="AM454" i="4" s="1"/>
  <c r="AM455" i="4" a="1"/>
  <c r="AM455" i="4" s="1"/>
  <c r="AM456" i="4" a="1"/>
  <c r="AM456" i="4" s="1"/>
  <c r="AM457" i="4" a="1"/>
  <c r="AM457" i="4" s="1"/>
  <c r="AM458" i="4" a="1"/>
  <c r="AM458" i="4" s="1"/>
  <c r="AM459" i="4" a="1"/>
  <c r="AM459" i="4" s="1"/>
  <c r="AM460" i="4" a="1"/>
  <c r="AM460" i="4" s="1"/>
  <c r="AM461" i="4" a="1"/>
  <c r="AM461" i="4" s="1"/>
  <c r="AM462" i="4" a="1"/>
  <c r="AM462" i="4" s="1"/>
  <c r="AM463" i="4" a="1"/>
  <c r="AM463" i="4" s="1"/>
  <c r="AM464" i="4" a="1"/>
  <c r="AM464" i="4" s="1"/>
  <c r="AM465" i="4" a="1"/>
  <c r="AM465" i="4" s="1"/>
  <c r="AM466" i="4" a="1"/>
  <c r="AM466" i="4" s="1"/>
  <c r="AM467" i="4" a="1"/>
  <c r="AM467" i="4" s="1"/>
  <c r="AM468" i="4" a="1"/>
  <c r="AM468" i="4" s="1"/>
  <c r="AM469" i="4" a="1"/>
  <c r="AM469" i="4" s="1"/>
  <c r="AM470" i="4" a="1"/>
  <c r="AM470" i="4" s="1"/>
  <c r="AM471" i="4" a="1"/>
  <c r="AM471" i="4" s="1"/>
  <c r="AM472" i="4" a="1"/>
  <c r="AM472" i="4" s="1"/>
  <c r="AM473" i="4" a="1"/>
  <c r="AM473" i="4" s="1"/>
  <c r="AM474" i="4" a="1"/>
  <c r="AM474" i="4" s="1"/>
  <c r="AM475" i="4" a="1"/>
  <c r="AM475" i="4" s="1"/>
  <c r="AM476" i="4" a="1"/>
  <c r="AM476" i="4"/>
  <c r="AM477" i="4" a="1"/>
  <c r="AM477" i="4" s="1"/>
  <c r="AM478" i="4" a="1"/>
  <c r="AM478" i="4" s="1"/>
  <c r="AM479" i="4" a="1"/>
  <c r="AM479" i="4" s="1"/>
  <c r="AM480" i="4" a="1"/>
  <c r="AM480" i="4" s="1"/>
  <c r="AM481" i="4" a="1"/>
  <c r="AM481" i="4" s="1"/>
  <c r="AM482" i="4" a="1"/>
  <c r="AM482" i="4" s="1"/>
  <c r="AM483" i="4" a="1"/>
  <c r="AM483" i="4" s="1"/>
  <c r="AM484" i="4" a="1"/>
  <c r="AM484" i="4" s="1"/>
  <c r="AM485" i="4" a="1"/>
  <c r="AM485" i="4" s="1"/>
  <c r="AM486" i="4" a="1"/>
  <c r="AM486" i="4" s="1"/>
  <c r="AM487" i="4" a="1"/>
  <c r="AM487" i="4" s="1"/>
  <c r="AM488" i="4" a="1"/>
  <c r="AM488" i="4" s="1"/>
  <c r="AM489" i="4" a="1"/>
  <c r="AM489" i="4" s="1"/>
  <c r="AM490" i="4" a="1"/>
  <c r="AM490" i="4" s="1"/>
  <c r="AM491" i="4" a="1"/>
  <c r="AM491" i="4" s="1"/>
  <c r="AM492" i="4" a="1"/>
  <c r="AM492" i="4" s="1"/>
  <c r="AM493" i="4" a="1"/>
  <c r="AM493" i="4" s="1"/>
  <c r="AM494" i="4" a="1"/>
  <c r="AM494" i="4" s="1"/>
  <c r="AM495" i="4" a="1"/>
  <c r="AM495" i="4" s="1"/>
  <c r="AM496" i="4" a="1"/>
  <c r="AM496" i="4" s="1"/>
  <c r="AM497" i="4" a="1"/>
  <c r="AM497" i="4" s="1"/>
  <c r="AM498" i="4" a="1"/>
  <c r="AM498" i="4" s="1"/>
  <c r="AM499" i="4" a="1"/>
  <c r="AM499" i="4" s="1"/>
  <c r="AM500" i="4" a="1"/>
  <c r="AM500" i="4" s="1"/>
  <c r="AM501" i="4" a="1"/>
  <c r="AM501" i="4" s="1"/>
  <c r="AM502" i="4" a="1"/>
  <c r="AM502" i="4" s="1"/>
  <c r="AM503" i="4" a="1"/>
  <c r="AM503" i="4" s="1"/>
  <c r="AM504" i="4" a="1"/>
  <c r="AM504" i="4" s="1"/>
  <c r="AM505" i="4" a="1"/>
  <c r="AM505" i="4" s="1"/>
  <c r="AM506" i="4" a="1"/>
  <c r="AM506" i="4" s="1"/>
  <c r="AM507" i="4" a="1"/>
  <c r="AM507" i="4" s="1"/>
  <c r="AM508" i="4" a="1"/>
  <c r="AM508" i="4" s="1"/>
  <c r="AM509" i="4" a="1"/>
  <c r="AM509" i="4" s="1"/>
  <c r="AM510" i="4" a="1"/>
  <c r="AM510" i="4" s="1"/>
  <c r="AM511" i="4" a="1"/>
  <c r="AM511" i="4" s="1"/>
  <c r="AM512" i="4" a="1"/>
  <c r="AM512" i="4" s="1"/>
  <c r="AM513" i="4" a="1"/>
  <c r="AM513" i="4" s="1"/>
  <c r="AM514" i="4" a="1"/>
  <c r="AM514" i="4" s="1"/>
  <c r="AM515" i="4" a="1"/>
  <c r="AM515" i="4" s="1"/>
  <c r="AM516" i="4" a="1"/>
  <c r="AM516" i="4" s="1"/>
  <c r="AM517" i="4" a="1"/>
  <c r="AM517" i="4" s="1"/>
  <c r="AM518" i="4" a="1"/>
  <c r="AM518" i="4" s="1"/>
  <c r="AM519" i="4" a="1"/>
  <c r="AM519" i="4" s="1"/>
  <c r="AM520" i="4" a="1"/>
  <c r="AM520" i="4" s="1"/>
  <c r="AM521" i="4" a="1"/>
  <c r="AM521" i="4" s="1"/>
  <c r="AM522" i="4" a="1"/>
  <c r="AM522" i="4" s="1"/>
  <c r="AM523" i="4" a="1"/>
  <c r="AM523" i="4" s="1"/>
  <c r="AM524" i="4" a="1"/>
  <c r="AM524" i="4" s="1"/>
  <c r="AM525" i="4" a="1"/>
  <c r="AM525" i="4" s="1"/>
  <c r="AM526" i="4" a="1"/>
  <c r="AM526" i="4" s="1"/>
  <c r="AM527" i="4" a="1"/>
  <c r="AM527" i="4" s="1"/>
  <c r="AM528" i="4" a="1"/>
  <c r="AM528" i="4" s="1"/>
  <c r="AM529" i="4" a="1"/>
  <c r="AM529" i="4" s="1"/>
  <c r="AM530" i="4" a="1"/>
  <c r="AM530" i="4" s="1"/>
  <c r="AM531" i="4" a="1"/>
  <c r="AM531" i="4" s="1"/>
  <c r="AM532" i="4" a="1"/>
  <c r="AM532" i="4" s="1"/>
  <c r="AM533" i="4" a="1"/>
  <c r="AM533" i="4" s="1"/>
  <c r="AM534" i="4" a="1"/>
  <c r="AM534" i="4" s="1"/>
  <c r="AM535" i="4" a="1"/>
  <c r="AM535" i="4" s="1"/>
  <c r="AM536" i="4" a="1"/>
  <c r="AM536" i="4" s="1"/>
  <c r="AM537" i="4" a="1"/>
  <c r="AM537" i="4" s="1"/>
  <c r="AM538" i="4" a="1"/>
  <c r="AM538" i="4" s="1"/>
  <c r="AM539" i="4" a="1"/>
  <c r="AM539" i="4" s="1"/>
  <c r="AM540" i="4" a="1"/>
  <c r="AM540" i="4" s="1"/>
  <c r="AM541" i="4" a="1"/>
  <c r="AM541" i="4" s="1"/>
  <c r="AM542" i="4" a="1"/>
  <c r="AM542" i="4" s="1"/>
  <c r="AM543" i="4" a="1"/>
  <c r="AM543" i="4" s="1"/>
  <c r="AM544" i="4" a="1"/>
  <c r="AM544" i="4" s="1"/>
  <c r="AM545" i="4" a="1"/>
  <c r="AM545" i="4" s="1"/>
  <c r="AM546" i="4" a="1"/>
  <c r="AM546" i="4" s="1"/>
  <c r="AM547" i="4" a="1"/>
  <c r="AM547" i="4" s="1"/>
  <c r="AM548" i="4" a="1"/>
  <c r="AM548" i="4" s="1"/>
  <c r="AM549" i="4" a="1"/>
  <c r="AM549" i="4" s="1"/>
  <c r="AM550" i="4" a="1"/>
  <c r="AM550" i="4" s="1"/>
  <c r="AM551" i="4" a="1"/>
  <c r="AM551" i="4" s="1"/>
  <c r="AM552" i="4" a="1"/>
  <c r="AM552" i="4" s="1"/>
  <c r="AM553" i="4" a="1"/>
  <c r="AM553" i="4" s="1"/>
  <c r="AM554" i="4" a="1"/>
  <c r="AM554" i="4" s="1"/>
  <c r="AM555" i="4" a="1"/>
  <c r="AM555" i="4" s="1"/>
  <c r="AM556" i="4" a="1"/>
  <c r="AM556" i="4"/>
  <c r="AM557" i="4" a="1"/>
  <c r="AM557" i="4" s="1"/>
  <c r="AM558" i="4" a="1"/>
  <c r="AM558" i="4" s="1"/>
  <c r="AM559" i="4" a="1"/>
  <c r="AM559" i="4" s="1"/>
  <c r="AM560" i="4" a="1"/>
  <c r="AM560" i="4" s="1"/>
  <c r="AM561" i="4" a="1"/>
  <c r="AM561" i="4" s="1"/>
  <c r="AM562" i="4" a="1"/>
  <c r="AM562" i="4" s="1"/>
  <c r="AM563" i="4" a="1"/>
  <c r="AM563" i="4" s="1"/>
  <c r="AM564" i="4" a="1"/>
  <c r="AM564" i="4" s="1"/>
  <c r="AM565" i="4" a="1"/>
  <c r="AM565" i="4" s="1"/>
  <c r="AM566" i="4" a="1"/>
  <c r="AM566" i="4" s="1"/>
  <c r="AM567" i="4" a="1"/>
  <c r="AM567" i="4" s="1"/>
  <c r="AM568" i="4" a="1"/>
  <c r="AM568" i="4" s="1"/>
  <c r="AM569" i="4" a="1"/>
  <c r="AM569" i="4" s="1"/>
  <c r="AM570" i="4" a="1"/>
  <c r="AM570" i="4" s="1"/>
  <c r="AM571" i="4" a="1"/>
  <c r="AM571" i="4" s="1"/>
  <c r="AM572" i="4" a="1"/>
  <c r="AM572" i="4" s="1"/>
  <c r="AM573" i="4" a="1"/>
  <c r="AM573" i="4" s="1"/>
  <c r="AM574" i="4" a="1"/>
  <c r="AM574" i="4" s="1"/>
  <c r="AM575" i="4" a="1"/>
  <c r="AM575" i="4" s="1"/>
  <c r="AM576" i="4" a="1"/>
  <c r="AM576" i="4" s="1"/>
  <c r="AM577" i="4" a="1"/>
  <c r="AM577" i="4" s="1"/>
  <c r="AM578" i="4" a="1"/>
  <c r="AM578" i="4" s="1"/>
  <c r="AM579" i="4" a="1"/>
  <c r="AM579" i="4" s="1"/>
  <c r="AM580" i="4" a="1"/>
  <c r="AM580" i="4" s="1"/>
  <c r="AM581" i="4" a="1"/>
  <c r="AM581" i="4" s="1"/>
  <c r="AM582" i="4" a="1"/>
  <c r="AM582" i="4" s="1"/>
  <c r="AM583" i="4" a="1"/>
  <c r="AM583" i="4" s="1"/>
  <c r="AM584" i="4" a="1"/>
  <c r="AM584" i="4" s="1"/>
  <c r="AM585" i="4" a="1"/>
  <c r="AM585" i="4" s="1"/>
  <c r="AM586" i="4" a="1"/>
  <c r="AM586" i="4" s="1"/>
  <c r="AM587" i="4" a="1"/>
  <c r="AM587" i="4" s="1"/>
  <c r="AM588" i="4" a="1"/>
  <c r="AM588" i="4" s="1"/>
  <c r="AM589" i="4" a="1"/>
  <c r="AM589" i="4" s="1"/>
  <c r="AM590" i="4" a="1"/>
  <c r="AM590" i="4" s="1"/>
  <c r="AM591" i="4" a="1"/>
  <c r="AM591" i="4" s="1"/>
  <c r="AM592" i="4" a="1"/>
  <c r="AM592" i="4" s="1"/>
  <c r="AM593" i="4" a="1"/>
  <c r="AM593" i="4" s="1"/>
  <c r="AM594" i="4" a="1"/>
  <c r="AM594" i="4" s="1"/>
  <c r="AM595" i="4" a="1"/>
  <c r="AM595" i="4" s="1"/>
  <c r="AM596" i="4" a="1"/>
  <c r="AM596" i="4" s="1"/>
  <c r="AM597" i="4" a="1"/>
  <c r="AM597" i="4" s="1"/>
  <c r="AM598" i="4" a="1"/>
  <c r="AM598" i="4" s="1"/>
  <c r="AM599" i="4" a="1"/>
  <c r="AM599" i="4" s="1"/>
  <c r="AM600" i="4" a="1"/>
  <c r="AM600" i="4" s="1"/>
  <c r="AM601" i="4" a="1"/>
  <c r="AM601" i="4" s="1"/>
  <c r="AM602" i="4" a="1"/>
  <c r="AM602" i="4" s="1"/>
  <c r="AM603" i="4" a="1"/>
  <c r="AM603" i="4" s="1"/>
  <c r="AM604" i="4" a="1"/>
  <c r="AM604" i="4" s="1"/>
  <c r="AM605" i="4" a="1"/>
  <c r="AM605" i="4" s="1"/>
  <c r="AM606" i="4" a="1"/>
  <c r="AM606" i="4" s="1"/>
  <c r="AM607" i="4" a="1"/>
  <c r="AM607" i="4" s="1"/>
  <c r="AM608" i="4" a="1"/>
  <c r="AM608" i="4" s="1"/>
  <c r="AM609" i="4" a="1"/>
  <c r="AM609" i="4" s="1"/>
  <c r="AM610" i="4" a="1"/>
  <c r="AM610" i="4" s="1"/>
  <c r="AM611" i="4" a="1"/>
  <c r="AM611" i="4" s="1"/>
  <c r="AM612" i="4" a="1"/>
  <c r="AM612" i="4" s="1"/>
  <c r="AM613" i="4" a="1"/>
  <c r="AM613" i="4" s="1"/>
  <c r="AM614" i="4" a="1"/>
  <c r="AM614" i="4" s="1"/>
  <c r="AM615" i="4" a="1"/>
  <c r="AM615" i="4" s="1"/>
  <c r="AM616" i="4" a="1"/>
  <c r="AM616" i="4" s="1"/>
  <c r="AM617" i="4" a="1"/>
  <c r="AM617" i="4" s="1"/>
  <c r="AM618" i="4" a="1"/>
  <c r="AM618" i="4" s="1"/>
  <c r="AM619" i="4" a="1"/>
  <c r="AM619" i="4" s="1"/>
  <c r="AM620" i="4" a="1"/>
  <c r="AM620" i="4" s="1"/>
  <c r="AM621" i="4" a="1"/>
  <c r="AM621" i="4" s="1"/>
  <c r="AM622" i="4" a="1"/>
  <c r="AM622" i="4" s="1"/>
  <c r="AM623" i="4" a="1"/>
  <c r="AM623" i="4" s="1"/>
  <c r="AM624" i="4" a="1"/>
  <c r="AM624" i="4" s="1"/>
  <c r="AM625" i="4" a="1"/>
  <c r="AM625" i="4" s="1"/>
  <c r="AM626" i="4" a="1"/>
  <c r="AM626" i="4" s="1"/>
  <c r="AM627" i="4" a="1"/>
  <c r="AM627" i="4" s="1"/>
  <c r="AM628" i="4" a="1"/>
  <c r="AM628" i="4" s="1"/>
  <c r="AM629" i="4" a="1"/>
  <c r="AM629" i="4" s="1"/>
  <c r="AM630" i="4" a="1"/>
  <c r="AM630" i="4" s="1"/>
  <c r="AM631" i="4" a="1"/>
  <c r="AM631" i="4" s="1"/>
  <c r="AM632" i="4" a="1"/>
  <c r="AM632" i="4" s="1"/>
  <c r="AM633" i="4" a="1"/>
  <c r="AM633" i="4" s="1"/>
  <c r="AM634" i="4" a="1"/>
  <c r="AM634" i="4" s="1"/>
  <c r="AM635" i="4" a="1"/>
  <c r="AM635" i="4" s="1"/>
  <c r="AM636" i="4" a="1"/>
  <c r="AM636" i="4" s="1"/>
  <c r="AM637" i="4" a="1"/>
  <c r="AM637" i="4" s="1"/>
  <c r="AM638" i="4" a="1"/>
  <c r="AM638" i="4" s="1"/>
  <c r="AM639" i="4" a="1"/>
  <c r="AM639" i="4" s="1"/>
  <c r="AM640" i="4" a="1"/>
  <c r="AM640" i="4" s="1"/>
  <c r="AM641" i="4" a="1"/>
  <c r="AM641" i="4" s="1"/>
  <c r="AM642" i="4" a="1"/>
  <c r="AM642" i="4" s="1"/>
  <c r="AM643" i="4" a="1"/>
  <c r="AM643" i="4" s="1"/>
  <c r="AM644" i="4" a="1"/>
  <c r="AM644" i="4" s="1"/>
  <c r="AM645" i="4" a="1"/>
  <c r="AM645" i="4" s="1"/>
  <c r="AM646" i="4" a="1"/>
  <c r="AM646" i="4" s="1"/>
  <c r="AM647" i="4" a="1"/>
  <c r="AM647" i="4" s="1"/>
  <c r="AM648" i="4" a="1"/>
  <c r="AM648" i="4" s="1"/>
  <c r="AM649" i="4" a="1"/>
  <c r="AM649" i="4" s="1"/>
  <c r="AM650" i="4" a="1"/>
  <c r="AM650" i="4" s="1"/>
  <c r="AM651" i="4" a="1"/>
  <c r="AM651" i="4" s="1"/>
  <c r="AM652" i="4" a="1"/>
  <c r="AM652" i="4" s="1"/>
  <c r="AM653" i="4" a="1"/>
  <c r="AM653" i="4" s="1"/>
  <c r="AM654" i="4" a="1"/>
  <c r="AM654" i="4" s="1"/>
  <c r="AM655" i="4" a="1"/>
  <c r="AM655" i="4" s="1"/>
  <c r="AM656" i="4" a="1"/>
  <c r="AM656" i="4" s="1"/>
  <c r="AM657" i="4" a="1"/>
  <c r="AM657" i="4" s="1"/>
  <c r="AM658" i="4" a="1"/>
  <c r="AM658" i="4" s="1"/>
  <c r="AM659" i="4" a="1"/>
  <c r="AM659" i="4" s="1"/>
  <c r="AM660" i="4" a="1"/>
  <c r="AM660" i="4" s="1"/>
  <c r="AM661" i="4" a="1"/>
  <c r="AM661" i="4" s="1"/>
  <c r="AM662" i="4" a="1"/>
  <c r="AM662" i="4" s="1"/>
  <c r="AM663" i="4" a="1"/>
  <c r="AM663" i="4" s="1"/>
  <c r="AM664" i="4" a="1"/>
  <c r="AM664" i="4" s="1"/>
  <c r="AM665" i="4" a="1"/>
  <c r="AM665" i="4" s="1"/>
  <c r="AM666" i="4" a="1"/>
  <c r="AM666" i="4" s="1"/>
  <c r="AM667" i="4" a="1"/>
  <c r="AM667" i="4" s="1"/>
  <c r="AM668" i="4" a="1"/>
  <c r="AM668" i="4" s="1"/>
  <c r="AM669" i="4" a="1"/>
  <c r="AM669" i="4" s="1"/>
  <c r="AM670" i="4" a="1"/>
  <c r="AM670" i="4" s="1"/>
  <c r="AM671" i="4" a="1"/>
  <c r="AM671" i="4" s="1"/>
  <c r="AM672" i="4" a="1"/>
  <c r="AM672" i="4" s="1"/>
  <c r="AM673" i="4" a="1"/>
  <c r="AM673" i="4" s="1"/>
  <c r="AM674" i="4" a="1"/>
  <c r="AM674" i="4" s="1"/>
  <c r="AM675" i="4" a="1"/>
  <c r="AM675" i="4" s="1"/>
  <c r="AM676" i="4" a="1"/>
  <c r="AM676" i="4" s="1"/>
  <c r="AM677" i="4" a="1"/>
  <c r="AM677" i="4" s="1"/>
  <c r="AM678" i="4" a="1"/>
  <c r="AM678" i="4" s="1"/>
  <c r="AM679" i="4" a="1"/>
  <c r="AM679" i="4" s="1"/>
  <c r="AM680" i="4" a="1"/>
  <c r="AM680" i="4" s="1"/>
  <c r="AM681" i="4" a="1"/>
  <c r="AM681" i="4" s="1"/>
  <c r="AM682" i="4" a="1"/>
  <c r="AM682" i="4" s="1"/>
  <c r="AM683" i="4" a="1"/>
  <c r="AM683" i="4" s="1"/>
  <c r="AM684" i="4" a="1"/>
  <c r="AM684" i="4" s="1"/>
  <c r="AM685" i="4" a="1"/>
  <c r="AM685" i="4" s="1"/>
  <c r="AM686" i="4" a="1"/>
  <c r="AM686" i="4" s="1"/>
  <c r="AM687" i="4" a="1"/>
  <c r="AM687" i="4" s="1"/>
  <c r="AM688" i="4" a="1"/>
  <c r="AM688" i="4" s="1"/>
  <c r="AM689" i="4" a="1"/>
  <c r="AM689" i="4" s="1"/>
  <c r="AM690" i="4" a="1"/>
  <c r="AM690" i="4" s="1"/>
  <c r="AM691" i="4" a="1"/>
  <c r="AM691" i="4" s="1"/>
  <c r="AM692" i="4" a="1"/>
  <c r="AM692" i="4" s="1"/>
  <c r="AM693" i="4" a="1"/>
  <c r="AM693" i="4" s="1"/>
  <c r="AM694" i="4" a="1"/>
  <c r="AM694" i="4" s="1"/>
  <c r="AM695" i="4" a="1"/>
  <c r="AM695" i="4" s="1"/>
  <c r="AM696" i="4" a="1"/>
  <c r="AM696" i="4" s="1"/>
  <c r="AM697" i="4" a="1"/>
  <c r="AM697" i="4" s="1"/>
  <c r="AM698" i="4" a="1"/>
  <c r="AM698" i="4" s="1"/>
  <c r="AM699" i="4" a="1"/>
  <c r="AM699" i="4" s="1"/>
  <c r="AM700" i="4" a="1"/>
  <c r="AM700" i="4" s="1"/>
  <c r="AM701" i="4" a="1"/>
  <c r="AM701" i="4" s="1"/>
  <c r="AM702" i="4" a="1"/>
  <c r="AM702" i="4" s="1"/>
  <c r="AM703" i="4" a="1"/>
  <c r="AM703" i="4" s="1"/>
  <c r="AM704" i="4" a="1"/>
  <c r="AM704" i="4" s="1"/>
  <c r="AM705" i="4" a="1"/>
  <c r="AM705" i="4" s="1"/>
  <c r="AM706" i="4" a="1"/>
  <c r="AM706" i="4" s="1"/>
  <c r="AM707" i="4" a="1"/>
  <c r="AM707" i="4" s="1"/>
  <c r="AM708" i="4" a="1"/>
  <c r="AM708" i="4" s="1"/>
  <c r="AM709" i="4" a="1"/>
  <c r="AM709" i="4" s="1"/>
  <c r="AM710" i="4" a="1"/>
  <c r="AM710" i="4" s="1"/>
  <c r="AM711" i="4" a="1"/>
  <c r="AM711" i="4" s="1"/>
  <c r="AM712" i="4" a="1"/>
  <c r="AM712" i="4" s="1"/>
  <c r="AM713" i="4" a="1"/>
  <c r="AM713" i="4" s="1"/>
  <c r="AM714" i="4" a="1"/>
  <c r="AM714" i="4" s="1"/>
  <c r="AM715" i="4" a="1"/>
  <c r="AM715" i="4" s="1"/>
  <c r="AM716" i="4" a="1"/>
  <c r="AM716" i="4" s="1"/>
  <c r="AM717" i="4" a="1"/>
  <c r="AM717" i="4" s="1"/>
  <c r="AM718" i="4" a="1"/>
  <c r="AM718" i="4" s="1"/>
  <c r="AM719" i="4" a="1"/>
  <c r="AM719" i="4" s="1"/>
  <c r="AM720" i="4" a="1"/>
  <c r="AM720" i="4" s="1"/>
  <c r="AM721" i="4" a="1"/>
  <c r="AM721" i="4" s="1"/>
  <c r="AM722" i="4" a="1"/>
  <c r="AM722" i="4" s="1"/>
  <c r="AM723" i="4" a="1"/>
  <c r="AM723" i="4" s="1"/>
  <c r="AM724" i="4" a="1"/>
  <c r="AM724" i="4" s="1"/>
  <c r="AM725" i="4" a="1"/>
  <c r="AM725" i="4" s="1"/>
  <c r="AM726" i="4" a="1"/>
  <c r="AM726" i="4" s="1"/>
  <c r="AM727" i="4" a="1"/>
  <c r="AM727" i="4" s="1"/>
  <c r="AM728" i="4" a="1"/>
  <c r="AM728" i="4" s="1"/>
  <c r="AM729" i="4" a="1"/>
  <c r="AM729" i="4" s="1"/>
  <c r="AM730" i="4" a="1"/>
  <c r="AM730" i="4" s="1"/>
  <c r="AM731" i="4" a="1"/>
  <c r="AM731" i="4" s="1"/>
  <c r="AM732" i="4" a="1"/>
  <c r="AM732" i="4" s="1"/>
  <c r="AM733" i="4" a="1"/>
  <c r="AM733" i="4" s="1"/>
  <c r="AM734" i="4" a="1"/>
  <c r="AM734" i="4" s="1"/>
  <c r="AM735" i="4" a="1"/>
  <c r="AM735" i="4" s="1"/>
  <c r="AM736" i="4" a="1"/>
  <c r="AM736" i="4" s="1"/>
  <c r="AM737" i="4" a="1"/>
  <c r="AM737" i="4"/>
  <c r="AM738" i="4" a="1"/>
  <c r="AM738" i="4" s="1"/>
  <c r="AM739" i="4" a="1"/>
  <c r="AM739" i="4" s="1"/>
  <c r="AM740" i="4" a="1"/>
  <c r="AM740" i="4" s="1"/>
  <c r="AM741" i="4" a="1"/>
  <c r="AM741" i="4" s="1"/>
  <c r="AM742" i="4" a="1"/>
  <c r="AM742" i="4" s="1"/>
  <c r="AM743" i="4" a="1"/>
  <c r="AM743" i="4" s="1"/>
  <c r="AM744" i="4" a="1"/>
  <c r="AM744" i="4" s="1"/>
  <c r="AM745" i="4" a="1"/>
  <c r="AM745" i="4" s="1"/>
  <c r="AM746" i="4" a="1"/>
  <c r="AM746" i="4" s="1"/>
  <c r="AM747" i="4" a="1"/>
  <c r="AM747" i="4" s="1"/>
  <c r="AM748" i="4" a="1"/>
  <c r="AM748" i="4" s="1"/>
  <c r="AM749" i="4" a="1"/>
  <c r="AM749" i="4" s="1"/>
  <c r="AM750" i="4" a="1"/>
  <c r="AM750" i="4" s="1"/>
  <c r="AM751" i="4" a="1"/>
  <c r="AM751" i="4" s="1"/>
  <c r="AM752" i="4" a="1"/>
  <c r="AM752" i="4" s="1"/>
  <c r="AM753" i="4" a="1"/>
  <c r="AM753" i="4" s="1"/>
  <c r="AM754" i="4" a="1"/>
  <c r="AM754" i="4" s="1"/>
  <c r="AM755" i="4" a="1"/>
  <c r="AM755" i="4" s="1"/>
  <c r="AM756" i="4" a="1"/>
  <c r="AM756" i="4" s="1"/>
  <c r="AM757" i="4" a="1"/>
  <c r="AM757" i="4" s="1"/>
  <c r="AM758" i="4" a="1"/>
  <c r="AM758" i="4" s="1"/>
  <c r="AM759" i="4" a="1"/>
  <c r="AM759" i="4" s="1"/>
  <c r="AM760" i="4" a="1"/>
  <c r="AM760" i="4" s="1"/>
  <c r="AM761" i="4" a="1"/>
  <c r="AM761" i="4" s="1"/>
  <c r="AM762" i="4" a="1"/>
  <c r="AM762" i="4" s="1"/>
  <c r="AM763" i="4" a="1"/>
  <c r="AM763" i="4" s="1"/>
  <c r="AM764" i="4" a="1"/>
  <c r="AM764" i="4" s="1"/>
  <c r="AM765" i="4" a="1"/>
  <c r="AM765" i="4"/>
  <c r="AM766" i="4" a="1"/>
  <c r="AM766" i="4" s="1"/>
  <c r="AM767" i="4" a="1"/>
  <c r="AM767" i="4" s="1"/>
  <c r="AM768" i="4" a="1"/>
  <c r="AM768" i="4" s="1"/>
  <c r="AM769" i="4" a="1"/>
  <c r="AM769" i="4" s="1"/>
  <c r="AM770" i="4" a="1"/>
  <c r="AM770" i="4" s="1"/>
  <c r="AM771" i="4" a="1"/>
  <c r="AM771" i="4" s="1"/>
  <c r="AM772" i="4" a="1"/>
  <c r="AM772" i="4" s="1"/>
  <c r="AM773" i="4" a="1"/>
  <c r="AM773" i="4" s="1"/>
  <c r="AM774" i="4" a="1"/>
  <c r="AM774" i="4" s="1"/>
  <c r="AM775" i="4" a="1"/>
  <c r="AM775" i="4" s="1"/>
  <c r="AM776" i="4" a="1"/>
  <c r="AM776" i="4" s="1"/>
  <c r="AM777" i="4" a="1"/>
  <c r="AM777" i="4" s="1"/>
  <c r="AM778" i="4" a="1"/>
  <c r="AM778" i="4" s="1"/>
  <c r="AM779" i="4" a="1"/>
  <c r="AM779" i="4" s="1"/>
  <c r="AM780" i="4" a="1"/>
  <c r="AM780" i="4" s="1"/>
  <c r="AM781" i="4" a="1"/>
  <c r="AM781" i="4" s="1"/>
  <c r="AM782" i="4" a="1"/>
  <c r="AM782" i="4" s="1"/>
  <c r="AM783" i="4" a="1"/>
  <c r="AM783" i="4" s="1"/>
  <c r="AM784" i="4" a="1"/>
  <c r="AM784" i="4" s="1"/>
  <c r="AM785" i="4" a="1"/>
  <c r="AM785" i="4" s="1"/>
  <c r="AM786" i="4" a="1"/>
  <c r="AM786" i="4" s="1"/>
  <c r="AM787" i="4" a="1"/>
  <c r="AM787" i="4" s="1"/>
  <c r="AM788" i="4" a="1"/>
  <c r="AM788" i="4" s="1"/>
  <c r="AM789" i="4" a="1"/>
  <c r="AM789" i="4" s="1"/>
  <c r="AM790" i="4" a="1"/>
  <c r="AM790" i="4" s="1"/>
  <c r="AM791" i="4" a="1"/>
  <c r="AM791" i="4" s="1"/>
  <c r="AM792" i="4" a="1"/>
  <c r="AM792" i="4" s="1"/>
  <c r="AM793" i="4" a="1"/>
  <c r="AM793" i="4" s="1"/>
  <c r="AM794" i="4" a="1"/>
  <c r="AM794" i="4" s="1"/>
  <c r="AM795" i="4" a="1"/>
  <c r="AM795" i="4" s="1"/>
  <c r="AM796" i="4" a="1"/>
  <c r="AM796" i="4" s="1"/>
  <c r="AM797" i="4" a="1"/>
  <c r="AM797" i="4" s="1"/>
  <c r="AM798" i="4" a="1"/>
  <c r="AM798" i="4" s="1"/>
  <c r="AM799" i="4" a="1"/>
  <c r="AM799" i="4" s="1"/>
  <c r="AM800" i="4" a="1"/>
  <c r="AM800" i="4" s="1"/>
  <c r="AM801" i="4" a="1"/>
  <c r="AM801" i="4" s="1"/>
  <c r="AM802" i="4" a="1"/>
  <c r="AM802" i="4" s="1"/>
  <c r="AM803" i="4" a="1"/>
  <c r="AM803" i="4" s="1"/>
  <c r="AM804" i="4" a="1"/>
  <c r="AM804" i="4" s="1"/>
  <c r="AM805" i="4" a="1"/>
  <c r="AM805" i="4" s="1"/>
  <c r="AM806" i="4" a="1"/>
  <c r="AM806" i="4" s="1"/>
  <c r="AM807" i="4" a="1"/>
  <c r="AM807" i="4" s="1"/>
  <c r="AM808" i="4" a="1"/>
  <c r="AM808" i="4" s="1"/>
  <c r="AM809" i="4" a="1"/>
  <c r="AM809" i="4" s="1"/>
  <c r="AM810" i="4" a="1"/>
  <c r="AM810" i="4" s="1"/>
  <c r="AM811" i="4" a="1"/>
  <c r="AM811" i="4" s="1"/>
  <c r="AM812" i="4" a="1"/>
  <c r="AM812" i="4" s="1"/>
  <c r="AM813" i="4" a="1"/>
  <c r="AM813" i="4" s="1"/>
  <c r="AM814" i="4" a="1"/>
  <c r="AM814" i="4" s="1"/>
  <c r="AM815" i="4" a="1"/>
  <c r="AM815" i="4" s="1"/>
  <c r="AM816" i="4" a="1"/>
  <c r="AM816" i="4" s="1"/>
  <c r="AM817" i="4" a="1"/>
  <c r="AM817" i="4" s="1"/>
  <c r="AM818" i="4" a="1"/>
  <c r="AM818" i="4" s="1"/>
  <c r="AM819" i="4" a="1"/>
  <c r="AM819" i="4" s="1"/>
  <c r="AM820" i="4" a="1"/>
  <c r="AM820" i="4" s="1"/>
  <c r="AM821" i="4" a="1"/>
  <c r="AM821" i="4" s="1"/>
  <c r="AM822" i="4" a="1"/>
  <c r="AM822" i="4" s="1"/>
  <c r="AM823" i="4" a="1"/>
  <c r="AM823" i="4" s="1"/>
  <c r="AM824" i="4" a="1"/>
  <c r="AM824" i="4" s="1"/>
  <c r="AM825" i="4" a="1"/>
  <c r="AM825" i="4" s="1"/>
  <c r="AM826" i="4" a="1"/>
  <c r="AM826" i="4" s="1"/>
  <c r="AM827" i="4" a="1"/>
  <c r="AM827" i="4" s="1"/>
  <c r="AM828" i="4" a="1"/>
  <c r="AM828" i="4" s="1"/>
  <c r="AM829" i="4" a="1"/>
  <c r="AM829" i="4" s="1"/>
  <c r="AM830" i="4" a="1"/>
  <c r="AM830" i="4" s="1"/>
  <c r="AM831" i="4" a="1"/>
  <c r="AM831" i="4" s="1"/>
  <c r="AM832" i="4" a="1"/>
  <c r="AM832" i="4" s="1"/>
  <c r="AM833" i="4" a="1"/>
  <c r="AM833" i="4" s="1"/>
  <c r="AM834" i="4" a="1"/>
  <c r="AM834" i="4" s="1"/>
  <c r="AM835" i="4" a="1"/>
  <c r="AM835" i="4" s="1"/>
  <c r="AM836" i="4" a="1"/>
  <c r="AM836" i="4" s="1"/>
  <c r="AM837" i="4" a="1"/>
  <c r="AM837" i="4" s="1"/>
  <c r="AM838" i="4" a="1"/>
  <c r="AM838" i="4" s="1"/>
  <c r="AM839" i="4" a="1"/>
  <c r="AM839" i="4" s="1"/>
  <c r="AM840" i="4" a="1"/>
  <c r="AM840" i="4" s="1"/>
  <c r="AM841" i="4" a="1"/>
  <c r="AM841" i="4" s="1"/>
  <c r="AM842" i="4" a="1"/>
  <c r="AM842" i="4" s="1"/>
  <c r="AM843" i="4" a="1"/>
  <c r="AM843" i="4" s="1"/>
  <c r="AM844" i="4" a="1"/>
  <c r="AM844" i="4" s="1"/>
  <c r="AM845" i="4" a="1"/>
  <c r="AM845" i="4" s="1"/>
  <c r="AM846" i="4" a="1"/>
  <c r="AM846" i="4" s="1"/>
  <c r="AM847" i="4" a="1"/>
  <c r="AM847" i="4" s="1"/>
  <c r="AM848" i="4" a="1"/>
  <c r="AM848" i="4" s="1"/>
  <c r="AM849" i="4" a="1"/>
  <c r="AM849" i="4" s="1"/>
  <c r="AM850" i="4" a="1"/>
  <c r="AM850" i="4" s="1"/>
  <c r="AM851" i="4" a="1"/>
  <c r="AM851" i="4" s="1"/>
  <c r="AM852" i="4" a="1"/>
  <c r="AM852" i="4" s="1"/>
  <c r="AM853" i="4" a="1"/>
  <c r="AM853" i="4" s="1"/>
  <c r="AM854" i="4" a="1"/>
  <c r="AM854" i="4" s="1"/>
  <c r="AM855" i="4" a="1"/>
  <c r="AM855" i="4"/>
  <c r="AM856" i="4" a="1"/>
  <c r="AM856" i="4" s="1"/>
  <c r="AM857" i="4" a="1"/>
  <c r="AM857" i="4" s="1"/>
  <c r="AM858" i="4" a="1"/>
  <c r="AM858" i="4" s="1"/>
  <c r="AM859" i="4" a="1"/>
  <c r="AM859" i="4" s="1"/>
  <c r="AM860" i="4" a="1"/>
  <c r="AM860" i="4" s="1"/>
  <c r="AM861" i="4" a="1"/>
  <c r="AM861" i="4" s="1"/>
  <c r="AM862" i="4" a="1"/>
  <c r="AM862" i="4" s="1"/>
  <c r="AM863" i="4" a="1"/>
  <c r="AM863" i="4" s="1"/>
  <c r="AM864" i="4" a="1"/>
  <c r="AM864" i="4" s="1"/>
  <c r="AM865" i="4" a="1"/>
  <c r="AM865" i="4" s="1"/>
  <c r="AM866" i="4" a="1"/>
  <c r="AM866" i="4" s="1"/>
  <c r="AM867" i="4" a="1"/>
  <c r="AM867" i="4" s="1"/>
  <c r="AM868" i="4" a="1"/>
  <c r="AM868" i="4" s="1"/>
  <c r="AM869" i="4" a="1"/>
  <c r="AM869" i="4" s="1"/>
  <c r="AM870" i="4" a="1"/>
  <c r="AM870" i="4" s="1"/>
  <c r="AM871" i="4" a="1"/>
  <c r="AM871" i="4" s="1"/>
  <c r="AM872" i="4" a="1"/>
  <c r="AM872" i="4" s="1"/>
  <c r="AM873" i="4" a="1"/>
  <c r="AM873" i="4" s="1"/>
  <c r="AM874" i="4" a="1"/>
  <c r="AM874" i="4" s="1"/>
  <c r="AM875" i="4" a="1"/>
  <c r="AM875" i="4" s="1"/>
  <c r="AM876" i="4" a="1"/>
  <c r="AM876" i="4" s="1"/>
  <c r="AM877" i="4" a="1"/>
  <c r="AM877" i="4" s="1"/>
  <c r="AM878" i="4" a="1"/>
  <c r="AM878" i="4" s="1"/>
  <c r="AM879" i="4" a="1"/>
  <c r="AM879" i="4" s="1"/>
  <c r="AM880" i="4" a="1"/>
  <c r="AM880" i="4" s="1"/>
  <c r="AM881" i="4" a="1"/>
  <c r="AM881" i="4" s="1"/>
  <c r="AM882" i="4" a="1"/>
  <c r="AM882" i="4" s="1"/>
  <c r="AM883" i="4" a="1"/>
  <c r="AM883" i="4"/>
  <c r="AM884" i="4" a="1"/>
  <c r="AM884" i="4" s="1"/>
  <c r="AM885" i="4" a="1"/>
  <c r="AM885" i="4" s="1"/>
  <c r="AM886" i="4" a="1"/>
  <c r="AM886" i="4" s="1"/>
  <c r="AM887" i="4" a="1"/>
  <c r="AM887" i="4" s="1"/>
  <c r="AM888" i="4" a="1"/>
  <c r="AM888" i="4" s="1"/>
  <c r="AM889" i="4" a="1"/>
  <c r="AM889" i="4" s="1"/>
  <c r="AM890" i="4" a="1"/>
  <c r="AM890" i="4" s="1"/>
  <c r="AM891" i="4" a="1"/>
  <c r="AM891" i="4" s="1"/>
  <c r="AM892" i="4" a="1"/>
  <c r="AM892" i="4" s="1"/>
  <c r="AM893" i="4" a="1"/>
  <c r="AM893" i="4" s="1"/>
  <c r="AM894" i="4" a="1"/>
  <c r="AM894" i="4" s="1"/>
  <c r="AM895" i="4" a="1"/>
  <c r="AM895" i="4" s="1"/>
  <c r="AM896" i="4" a="1"/>
  <c r="AM896" i="4" s="1"/>
  <c r="AM897" i="4" a="1"/>
  <c r="AM897" i="4" s="1"/>
  <c r="AM898" i="4" a="1"/>
  <c r="AM898" i="4" s="1"/>
  <c r="AM899" i="4" a="1"/>
  <c r="AM899" i="4" s="1"/>
  <c r="AM900" i="4" a="1"/>
  <c r="AM900" i="4" s="1"/>
  <c r="AM901" i="4" a="1"/>
  <c r="AM901" i="4" s="1"/>
  <c r="AM902" i="4" a="1"/>
  <c r="AM902" i="4" s="1"/>
  <c r="AM903" i="4" a="1"/>
  <c r="AM903" i="4" s="1"/>
  <c r="AM904" i="4" a="1"/>
  <c r="AM904" i="4" s="1"/>
  <c r="AM905" i="4" a="1"/>
  <c r="AM905" i="4" s="1"/>
  <c r="AM906" i="4" a="1"/>
  <c r="AM906" i="4" s="1"/>
  <c r="AM907" i="4" a="1"/>
  <c r="AM907" i="4" s="1"/>
  <c r="AM908" i="4" a="1"/>
  <c r="AM908" i="4" s="1"/>
  <c r="AM909" i="4" a="1"/>
  <c r="AM909" i="4" s="1"/>
  <c r="AM910" i="4" a="1"/>
  <c r="AM910" i="4" s="1"/>
  <c r="AM911" i="4" a="1"/>
  <c r="AM911" i="4" s="1"/>
  <c r="AM912" i="4" a="1"/>
  <c r="AM912" i="4" s="1"/>
  <c r="AM913" i="4" a="1"/>
  <c r="AM913" i="4" s="1"/>
  <c r="AM914" i="4" a="1"/>
  <c r="AM914" i="4" s="1"/>
  <c r="AM915" i="4" a="1"/>
  <c r="AM915" i="4" s="1"/>
  <c r="AM916" i="4" a="1"/>
  <c r="AM916" i="4" s="1"/>
  <c r="AM917" i="4" a="1"/>
  <c r="AM917" i="4" s="1"/>
  <c r="AM918" i="4" a="1"/>
  <c r="AM918" i="4" s="1"/>
  <c r="AM919" i="4" a="1"/>
  <c r="AM919" i="4" s="1"/>
  <c r="AM920" i="4" a="1"/>
  <c r="AM920" i="4" s="1"/>
  <c r="AM921" i="4" a="1"/>
  <c r="AM921" i="4" s="1"/>
  <c r="AM922" i="4" a="1"/>
  <c r="AM922" i="4" s="1"/>
  <c r="AM923" i="4" a="1"/>
  <c r="AM923" i="4" s="1"/>
  <c r="AM924" i="4" a="1"/>
  <c r="AM924" i="4" s="1"/>
  <c r="AM925" i="4" a="1"/>
  <c r="AM925" i="4" s="1"/>
  <c r="AM926" i="4" a="1"/>
  <c r="AM926" i="4" s="1"/>
  <c r="AM927" i="4" a="1"/>
  <c r="AM927" i="4" s="1"/>
  <c r="AM928" i="4" a="1"/>
  <c r="AM928" i="4" s="1"/>
  <c r="AM929" i="4" a="1"/>
  <c r="AM929" i="4" s="1"/>
  <c r="AM930" i="4" a="1"/>
  <c r="AM930" i="4" s="1"/>
  <c r="AM931" i="4" a="1"/>
  <c r="AM931" i="4" s="1"/>
  <c r="AM932" i="4" a="1"/>
  <c r="AM932" i="4" s="1"/>
  <c r="AM933" i="4" a="1"/>
  <c r="AM933" i="4" s="1"/>
  <c r="AM934" i="4" a="1"/>
  <c r="AM934" i="4" s="1"/>
  <c r="AM935" i="4" a="1"/>
  <c r="AM935" i="4" s="1"/>
  <c r="AM936" i="4" a="1"/>
  <c r="AM936" i="4" s="1"/>
  <c r="AM937" i="4" a="1"/>
  <c r="AM937" i="4" s="1"/>
  <c r="AM938" i="4" a="1"/>
  <c r="AM938" i="4" s="1"/>
  <c r="AM939" i="4" a="1"/>
  <c r="AM939" i="4" s="1"/>
  <c r="AM940" i="4" a="1"/>
  <c r="AM940" i="4" s="1"/>
  <c r="AM941" i="4" a="1"/>
  <c r="AM941" i="4" s="1"/>
  <c r="AM942" i="4" a="1"/>
  <c r="AM942" i="4" s="1"/>
  <c r="AM943" i="4" a="1"/>
  <c r="AM943" i="4" s="1"/>
  <c r="AM944" i="4" a="1"/>
  <c r="AM944" i="4" s="1"/>
  <c r="AM945" i="4" a="1"/>
  <c r="AM945" i="4" s="1"/>
  <c r="AM946" i="4" a="1"/>
  <c r="AM946" i="4" s="1"/>
  <c r="AM947" i="4" a="1"/>
  <c r="AM947" i="4" s="1"/>
  <c r="AM948" i="4" a="1"/>
  <c r="AM948" i="4" s="1"/>
  <c r="AM949" i="4" a="1"/>
  <c r="AM949" i="4" s="1"/>
  <c r="AM950" i="4" a="1"/>
  <c r="AM950" i="4" s="1"/>
  <c r="AM951" i="4" a="1"/>
  <c r="AM951" i="4" s="1"/>
  <c r="AM952" i="4" a="1"/>
  <c r="AM952" i="4" s="1"/>
  <c r="AL225" i="4" a="1"/>
  <c r="AL225" i="4" s="1"/>
  <c r="AL226" i="4" a="1"/>
  <c r="AL226" i="4" s="1"/>
  <c r="AL227" i="4" a="1"/>
  <c r="AL227" i="4" s="1"/>
  <c r="AL228" i="4" a="1"/>
  <c r="AL228" i="4" s="1"/>
  <c r="AL229" i="4" a="1"/>
  <c r="AL229" i="4" s="1"/>
  <c r="AL230" i="4" a="1"/>
  <c r="AL230" i="4" s="1"/>
  <c r="AL231" i="4" a="1"/>
  <c r="AL231" i="4" s="1"/>
  <c r="AL232" i="4" a="1"/>
  <c r="AL232" i="4" s="1"/>
  <c r="AL233" i="4" a="1"/>
  <c r="AL233" i="4" s="1"/>
  <c r="AL234" i="4" a="1"/>
  <c r="AL234" i="4" s="1"/>
  <c r="AL235" i="4" a="1"/>
  <c r="AL235" i="4" s="1"/>
  <c r="AL236" i="4" a="1"/>
  <c r="AL236" i="4" s="1"/>
  <c r="AL237" i="4" a="1"/>
  <c r="AL237" i="4" s="1"/>
  <c r="AL238" i="4" a="1"/>
  <c r="AL238" i="4" s="1"/>
  <c r="AL239" i="4" a="1"/>
  <c r="AL239" i="4" s="1"/>
  <c r="AL240" i="4" a="1"/>
  <c r="AL240" i="4" s="1"/>
  <c r="AL241" i="4" a="1"/>
  <c r="AL241" i="4" s="1"/>
  <c r="AL242" i="4" a="1"/>
  <c r="AL242" i="4" s="1"/>
  <c r="AL243" i="4" a="1"/>
  <c r="AL243" i="4" s="1"/>
  <c r="AL244" i="4" a="1"/>
  <c r="AL244" i="4" s="1"/>
  <c r="AL245" i="4" a="1"/>
  <c r="AL245" i="4" s="1"/>
  <c r="AL246" i="4" a="1"/>
  <c r="AL246" i="4" s="1"/>
  <c r="AL247" i="4" a="1"/>
  <c r="AL247" i="4" s="1"/>
  <c r="AL248" i="4" a="1"/>
  <c r="AL248" i="4" s="1"/>
  <c r="AL249" i="4" a="1"/>
  <c r="AL249" i="4" s="1"/>
  <c r="AL250" i="4" a="1"/>
  <c r="AL250" i="4" s="1"/>
  <c r="AL251" i="4" a="1"/>
  <c r="AL251" i="4" s="1"/>
  <c r="AL252" i="4" a="1"/>
  <c r="AL252" i="4" s="1"/>
  <c r="AL253" i="4" a="1"/>
  <c r="AL253" i="4" s="1"/>
  <c r="AL254" i="4" a="1"/>
  <c r="AL254" i="4" s="1"/>
  <c r="AL255" i="4" a="1"/>
  <c r="AL255" i="4" s="1"/>
  <c r="AL256" i="4" a="1"/>
  <c r="AL256" i="4" s="1"/>
  <c r="AL257" i="4" a="1"/>
  <c r="AL257" i="4" s="1"/>
  <c r="AL258" i="4" a="1"/>
  <c r="AL258" i="4" s="1"/>
  <c r="AL259" i="4" a="1"/>
  <c r="AL259" i="4" s="1"/>
  <c r="AL260" i="4" a="1"/>
  <c r="AL260" i="4" s="1"/>
  <c r="AL261" i="4" a="1"/>
  <c r="AL261" i="4" s="1"/>
  <c r="AL262" i="4" a="1"/>
  <c r="AL262" i="4" s="1"/>
  <c r="AL263" i="4" a="1"/>
  <c r="AL263" i="4" s="1"/>
  <c r="AL264" i="4" a="1"/>
  <c r="AL264" i="4" s="1"/>
  <c r="AL265" i="4" a="1"/>
  <c r="AL265" i="4" s="1"/>
  <c r="AL266" i="4" a="1"/>
  <c r="AL266" i="4" s="1"/>
  <c r="AL267" i="4" a="1"/>
  <c r="AL267" i="4" s="1"/>
  <c r="AL268" i="4" a="1"/>
  <c r="AL268" i="4" s="1"/>
  <c r="AL269" i="4" a="1"/>
  <c r="AL269" i="4" s="1"/>
  <c r="AL270" i="4" a="1"/>
  <c r="AL270" i="4" s="1"/>
  <c r="AL271" i="4" a="1"/>
  <c r="AL271" i="4" s="1"/>
  <c r="AL272" i="4" a="1"/>
  <c r="AL272" i="4" s="1"/>
  <c r="AL273" i="4" a="1"/>
  <c r="AL273" i="4" s="1"/>
  <c r="AL274" i="4" a="1"/>
  <c r="AL274" i="4" s="1"/>
  <c r="AL275" i="4" a="1"/>
  <c r="AL275" i="4" s="1"/>
  <c r="AL276" i="4" a="1"/>
  <c r="AL276" i="4" s="1"/>
  <c r="AL277" i="4" a="1"/>
  <c r="AL277" i="4" s="1"/>
  <c r="AL278" i="4" a="1"/>
  <c r="AL278" i="4" s="1"/>
  <c r="AL279" i="4" a="1"/>
  <c r="AL279" i="4" s="1"/>
  <c r="AL280" i="4" a="1"/>
  <c r="AL280" i="4" s="1"/>
  <c r="AL281" i="4" a="1"/>
  <c r="AL281" i="4" s="1"/>
  <c r="AL282" i="4" a="1"/>
  <c r="AL282" i="4" s="1"/>
  <c r="AL283" i="4" a="1"/>
  <c r="AL283" i="4" s="1"/>
  <c r="AL284" i="4" a="1"/>
  <c r="AL284" i="4" s="1"/>
  <c r="AL285" i="4" a="1"/>
  <c r="AL285" i="4" s="1"/>
  <c r="AL286" i="4" a="1"/>
  <c r="AL286" i="4" s="1"/>
  <c r="AL287" i="4" a="1"/>
  <c r="AL287" i="4" s="1"/>
  <c r="AL288" i="4" a="1"/>
  <c r="AL288" i="4" s="1"/>
  <c r="AL289" i="4" a="1"/>
  <c r="AL289" i="4" s="1"/>
  <c r="AL290" i="4" a="1"/>
  <c r="AL290" i="4" s="1"/>
  <c r="AL291" i="4" a="1"/>
  <c r="AL291" i="4" s="1"/>
  <c r="AL292" i="4" a="1"/>
  <c r="AL292" i="4" s="1"/>
  <c r="AL293" i="4" a="1"/>
  <c r="AL293" i="4" s="1"/>
  <c r="AL294" i="4" a="1"/>
  <c r="AL294" i="4" s="1"/>
  <c r="AL295" i="4" a="1"/>
  <c r="AL295" i="4" s="1"/>
  <c r="AL296" i="4" a="1"/>
  <c r="AL296" i="4" s="1"/>
  <c r="AL297" i="4" a="1"/>
  <c r="AL297" i="4" s="1"/>
  <c r="AL298" i="4" a="1"/>
  <c r="AL298" i="4" s="1"/>
  <c r="AL299" i="4" a="1"/>
  <c r="AL299" i="4" s="1"/>
  <c r="AL300" i="4" a="1"/>
  <c r="AL300" i="4" s="1"/>
  <c r="AL301" i="4" a="1"/>
  <c r="AL301" i="4" s="1"/>
  <c r="AL302" i="4" a="1"/>
  <c r="AL302" i="4" s="1"/>
  <c r="AL303" i="4" a="1"/>
  <c r="AL303" i="4" s="1"/>
  <c r="AL304" i="4" a="1"/>
  <c r="AL304" i="4" s="1"/>
  <c r="AL305" i="4" a="1"/>
  <c r="AL305" i="4" s="1"/>
  <c r="AL306" i="4" a="1"/>
  <c r="AL306" i="4" s="1"/>
  <c r="AL307" i="4" a="1"/>
  <c r="AL307" i="4" s="1"/>
  <c r="AL308" i="4" a="1"/>
  <c r="AL308" i="4" s="1"/>
  <c r="AL309" i="4" a="1"/>
  <c r="AL309" i="4" s="1"/>
  <c r="AL310" i="4" a="1"/>
  <c r="AL310" i="4" s="1"/>
  <c r="AL311" i="4" a="1"/>
  <c r="AL311" i="4" s="1"/>
  <c r="AL312" i="4" a="1"/>
  <c r="AL312" i="4" s="1"/>
  <c r="AL313" i="4" a="1"/>
  <c r="AL313" i="4" s="1"/>
  <c r="AL314" i="4" a="1"/>
  <c r="AL314" i="4" s="1"/>
  <c r="AL315" i="4" a="1"/>
  <c r="AL315" i="4" s="1"/>
  <c r="AL316" i="4" a="1"/>
  <c r="AL316" i="4" s="1"/>
  <c r="AL317" i="4" a="1"/>
  <c r="AL317" i="4" s="1"/>
  <c r="AL318" i="4" a="1"/>
  <c r="AL318" i="4" s="1"/>
  <c r="AL319" i="4" a="1"/>
  <c r="AL319" i="4" s="1"/>
  <c r="AL320" i="4" a="1"/>
  <c r="AL320" i="4" s="1"/>
  <c r="AL321" i="4" a="1"/>
  <c r="AL321" i="4" s="1"/>
  <c r="AL322" i="4" a="1"/>
  <c r="AL322" i="4" s="1"/>
  <c r="AL323" i="4" a="1"/>
  <c r="AL323" i="4" s="1"/>
  <c r="AL324" i="4" a="1"/>
  <c r="AL324" i="4" s="1"/>
  <c r="AL325" i="4" a="1"/>
  <c r="AL325" i="4" s="1"/>
  <c r="AL326" i="4" a="1"/>
  <c r="AL326" i="4" s="1"/>
  <c r="AL327" i="4" a="1"/>
  <c r="AL327" i="4" s="1"/>
  <c r="AL328" i="4" a="1"/>
  <c r="AL328" i="4" s="1"/>
  <c r="AL329" i="4" a="1"/>
  <c r="AL329" i="4" s="1"/>
  <c r="AL330" i="4" a="1"/>
  <c r="AL330" i="4" s="1"/>
  <c r="AL331" i="4" a="1"/>
  <c r="AL331" i="4" s="1"/>
  <c r="AL332" i="4" a="1"/>
  <c r="AL332" i="4"/>
  <c r="AL333" i="4" a="1"/>
  <c r="AL333" i="4" s="1"/>
  <c r="AL334" i="4" a="1"/>
  <c r="AL334" i="4" s="1"/>
  <c r="AL335" i="4" a="1"/>
  <c r="AL335" i="4" s="1"/>
  <c r="AL336" i="4" a="1"/>
  <c r="AL336" i="4" s="1"/>
  <c r="AL337" i="4" a="1"/>
  <c r="AL337" i="4" s="1"/>
  <c r="AL338" i="4" a="1"/>
  <c r="AL338" i="4" s="1"/>
  <c r="AL339" i="4" a="1"/>
  <c r="AL339" i="4" s="1"/>
  <c r="AL340" i="4" a="1"/>
  <c r="AL340" i="4" s="1"/>
  <c r="AL341" i="4" a="1"/>
  <c r="AL341" i="4" s="1"/>
  <c r="AL342" i="4" a="1"/>
  <c r="AL342" i="4" s="1"/>
  <c r="AL343" i="4" a="1"/>
  <c r="AL343" i="4" s="1"/>
  <c r="AL344" i="4" a="1"/>
  <c r="AL344" i="4" s="1"/>
  <c r="AL345" i="4" a="1"/>
  <c r="AL345" i="4" s="1"/>
  <c r="AL346" i="4" a="1"/>
  <c r="AL346" i="4" s="1"/>
  <c r="AL347" i="4" a="1"/>
  <c r="AL347" i="4" s="1"/>
  <c r="AL348" i="4" a="1"/>
  <c r="AL348" i="4" s="1"/>
  <c r="AL349" i="4" a="1"/>
  <c r="AL349" i="4" s="1"/>
  <c r="AL350" i="4" a="1"/>
  <c r="AL350" i="4" s="1"/>
  <c r="AL351" i="4" a="1"/>
  <c r="AL351" i="4" s="1"/>
  <c r="AL352" i="4" a="1"/>
  <c r="AL352" i="4" s="1"/>
  <c r="AL353" i="4" a="1"/>
  <c r="AL353" i="4" s="1"/>
  <c r="AL354" i="4" a="1"/>
  <c r="AL354" i="4" s="1"/>
  <c r="AL355" i="4" a="1"/>
  <c r="AL355" i="4" s="1"/>
  <c r="AL356" i="4" a="1"/>
  <c r="AL356" i="4" s="1"/>
  <c r="AL357" i="4" a="1"/>
  <c r="AL357" i="4" s="1"/>
  <c r="AL358" i="4" a="1"/>
  <c r="AL358" i="4" s="1"/>
  <c r="AL359" i="4" a="1"/>
  <c r="AL359" i="4" s="1"/>
  <c r="AL360" i="4" a="1"/>
  <c r="AL360" i="4" s="1"/>
  <c r="AL361" i="4" a="1"/>
  <c r="AL361" i="4" s="1"/>
  <c r="AL362" i="4" a="1"/>
  <c r="AL362" i="4" s="1"/>
  <c r="AL363" i="4" a="1"/>
  <c r="AL363" i="4" s="1"/>
  <c r="AL364" i="4" a="1"/>
  <c r="AL364" i="4" s="1"/>
  <c r="AL365" i="4" a="1"/>
  <c r="AL365" i="4" s="1"/>
  <c r="AL366" i="4" a="1"/>
  <c r="AL366" i="4" s="1"/>
  <c r="AL367" i="4" a="1"/>
  <c r="AL367" i="4" s="1"/>
  <c r="AL368" i="4" a="1"/>
  <c r="AL368" i="4" s="1"/>
  <c r="AL369" i="4" a="1"/>
  <c r="AL369" i="4" s="1"/>
  <c r="AL370" i="4" a="1"/>
  <c r="AL370" i="4" s="1"/>
  <c r="AL371" i="4" a="1"/>
  <c r="AL371" i="4" s="1"/>
  <c r="AL372" i="4" a="1"/>
  <c r="AL372" i="4" s="1"/>
  <c r="AL373" i="4" a="1"/>
  <c r="AL373" i="4" s="1"/>
  <c r="AL374" i="4" a="1"/>
  <c r="AL374" i="4" s="1"/>
  <c r="AL375" i="4" a="1"/>
  <c r="AL375" i="4" s="1"/>
  <c r="AL376" i="4" a="1"/>
  <c r="AL376" i="4" s="1"/>
  <c r="AL377" i="4" a="1"/>
  <c r="AL377" i="4" s="1"/>
  <c r="AL378" i="4" a="1"/>
  <c r="AL378" i="4" s="1"/>
  <c r="AL379" i="4" a="1"/>
  <c r="AL379" i="4" s="1"/>
  <c r="AL380" i="4" a="1"/>
  <c r="AL380" i="4" s="1"/>
  <c r="AL381" i="4" a="1"/>
  <c r="AL381" i="4" s="1"/>
  <c r="AL382" i="4" a="1"/>
  <c r="AL382" i="4" s="1"/>
  <c r="AL383" i="4" a="1"/>
  <c r="AL383" i="4" s="1"/>
  <c r="AL384" i="4" a="1"/>
  <c r="AL384" i="4" s="1"/>
  <c r="AL385" i="4" a="1"/>
  <c r="AL385" i="4" s="1"/>
  <c r="AL386" i="4" a="1"/>
  <c r="AL386" i="4" s="1"/>
  <c r="AL387" i="4" a="1"/>
  <c r="AL387" i="4" s="1"/>
  <c r="AL388" i="4" a="1"/>
  <c r="AL388" i="4" s="1"/>
  <c r="AL389" i="4" a="1"/>
  <c r="AL389" i="4" s="1"/>
  <c r="AL390" i="4" a="1"/>
  <c r="AL390" i="4" s="1"/>
  <c r="AL391" i="4" a="1"/>
  <c r="AL391" i="4" s="1"/>
  <c r="AL392" i="4" a="1"/>
  <c r="AL392" i="4" s="1"/>
  <c r="AL393" i="4" a="1"/>
  <c r="AL393" i="4" s="1"/>
  <c r="AL394" i="4" a="1"/>
  <c r="AL394" i="4" s="1"/>
  <c r="AL395" i="4" a="1"/>
  <c r="AL395" i="4" s="1"/>
  <c r="AL396" i="4" a="1"/>
  <c r="AL396" i="4" s="1"/>
  <c r="AL397" i="4" a="1"/>
  <c r="AL397" i="4" s="1"/>
  <c r="AL398" i="4" a="1"/>
  <c r="AL398" i="4" s="1"/>
  <c r="AL399" i="4" a="1"/>
  <c r="AL399" i="4" s="1"/>
  <c r="AL400" i="4" a="1"/>
  <c r="AL400" i="4" s="1"/>
  <c r="AL401" i="4" a="1"/>
  <c r="AL401" i="4" s="1"/>
  <c r="AL402" i="4" a="1"/>
  <c r="AL402" i="4" s="1"/>
  <c r="AL403" i="4" a="1"/>
  <c r="AL403" i="4" s="1"/>
  <c r="AL404" i="4" a="1"/>
  <c r="AL404" i="4" s="1"/>
  <c r="AL405" i="4" a="1"/>
  <c r="AL405" i="4" s="1"/>
  <c r="AL406" i="4" a="1"/>
  <c r="AL406" i="4" s="1"/>
  <c r="AL407" i="4" a="1"/>
  <c r="AL407" i="4" s="1"/>
  <c r="AL408" i="4" a="1"/>
  <c r="AL408" i="4" s="1"/>
  <c r="AL409" i="4" a="1"/>
  <c r="AL409" i="4" s="1"/>
  <c r="AL410" i="4" a="1"/>
  <c r="AL410" i="4" s="1"/>
  <c r="AL411" i="4" a="1"/>
  <c r="AL411" i="4" s="1"/>
  <c r="AL412" i="4" a="1"/>
  <c r="AL412" i="4" s="1"/>
  <c r="AL413" i="4" a="1"/>
  <c r="AL413" i="4" s="1"/>
  <c r="AL414" i="4" a="1"/>
  <c r="AL414" i="4" s="1"/>
  <c r="AL415" i="4" a="1"/>
  <c r="AL415" i="4" s="1"/>
  <c r="AL416" i="4" a="1"/>
  <c r="AL416" i="4" s="1"/>
  <c r="AL417" i="4" a="1"/>
  <c r="AL417" i="4" s="1"/>
  <c r="AL418" i="4" a="1"/>
  <c r="AL418" i="4" s="1"/>
  <c r="AL419" i="4" a="1"/>
  <c r="AL419" i="4" s="1"/>
  <c r="AL420" i="4" a="1"/>
  <c r="AL420" i="4" s="1"/>
  <c r="AL421" i="4" a="1"/>
  <c r="AL421" i="4" s="1"/>
  <c r="AL422" i="4" a="1"/>
  <c r="AL422" i="4" s="1"/>
  <c r="AL423" i="4" a="1"/>
  <c r="AL423" i="4" s="1"/>
  <c r="AL424" i="4" a="1"/>
  <c r="AL424" i="4" s="1"/>
  <c r="AL425" i="4" a="1"/>
  <c r="AL425" i="4" s="1"/>
  <c r="AL426" i="4" a="1"/>
  <c r="AL426" i="4" s="1"/>
  <c r="AL427" i="4" a="1"/>
  <c r="AL427" i="4" s="1"/>
  <c r="AL428" i="4" a="1"/>
  <c r="AL428" i="4" s="1"/>
  <c r="AL429" i="4" a="1"/>
  <c r="AL429" i="4" s="1"/>
  <c r="AL430" i="4" a="1"/>
  <c r="AL430" i="4" s="1"/>
  <c r="AL431" i="4" a="1"/>
  <c r="AL431" i="4" s="1"/>
  <c r="AL432" i="4" a="1"/>
  <c r="AL432" i="4" s="1"/>
  <c r="AL433" i="4" a="1"/>
  <c r="AL433" i="4" s="1"/>
  <c r="AL434" i="4" a="1"/>
  <c r="AL434" i="4" s="1"/>
  <c r="AL435" i="4" a="1"/>
  <c r="AL435" i="4" s="1"/>
  <c r="AL436" i="4" a="1"/>
  <c r="AL436" i="4" s="1"/>
  <c r="AL437" i="4" a="1"/>
  <c r="AL437" i="4" s="1"/>
  <c r="AL438" i="4" a="1"/>
  <c r="AL438" i="4" s="1"/>
  <c r="AL439" i="4" a="1"/>
  <c r="AL439" i="4" s="1"/>
  <c r="AL440" i="4" a="1"/>
  <c r="AL440" i="4" s="1"/>
  <c r="AL441" i="4" a="1"/>
  <c r="AL441" i="4" s="1"/>
  <c r="AL442" i="4" a="1"/>
  <c r="AL442" i="4" s="1"/>
  <c r="AL443" i="4" a="1"/>
  <c r="AL443" i="4" s="1"/>
  <c r="AL444" i="4" a="1"/>
  <c r="AL444" i="4" s="1"/>
  <c r="AL445" i="4" a="1"/>
  <c r="AL445" i="4" s="1"/>
  <c r="AL446" i="4" a="1"/>
  <c r="AL446" i="4" s="1"/>
  <c r="AL447" i="4" a="1"/>
  <c r="AL447" i="4" s="1"/>
  <c r="AL448" i="4" a="1"/>
  <c r="AL448" i="4" s="1"/>
  <c r="AL449" i="4" a="1"/>
  <c r="AL449" i="4" s="1"/>
  <c r="AL450" i="4" a="1"/>
  <c r="AL450" i="4" s="1"/>
  <c r="AL451" i="4" a="1"/>
  <c r="AL451" i="4" s="1"/>
  <c r="AL452" i="4" a="1"/>
  <c r="AL452" i="4" s="1"/>
  <c r="AL453" i="4" a="1"/>
  <c r="AL453" i="4" s="1"/>
  <c r="AL454" i="4" a="1"/>
  <c r="AL454" i="4" s="1"/>
  <c r="AL455" i="4" a="1"/>
  <c r="AL455" i="4" s="1"/>
  <c r="AL456" i="4" a="1"/>
  <c r="AL456" i="4" s="1"/>
  <c r="AL457" i="4" a="1"/>
  <c r="AL457" i="4" s="1"/>
  <c r="AL458" i="4" a="1"/>
  <c r="AL458" i="4" s="1"/>
  <c r="AL459" i="4" a="1"/>
  <c r="AL459" i="4" s="1"/>
  <c r="AL460" i="4" a="1"/>
  <c r="AL460" i="4" s="1"/>
  <c r="AL461" i="4" a="1"/>
  <c r="AL461" i="4" s="1"/>
  <c r="AL462" i="4" a="1"/>
  <c r="AL462" i="4" s="1"/>
  <c r="AL463" i="4" a="1"/>
  <c r="AL463" i="4" s="1"/>
  <c r="AL464" i="4" a="1"/>
  <c r="AL464" i="4" s="1"/>
  <c r="AL465" i="4" a="1"/>
  <c r="AL465" i="4" s="1"/>
  <c r="AL466" i="4" a="1"/>
  <c r="AL466" i="4" s="1"/>
  <c r="AL467" i="4" a="1"/>
  <c r="AL467" i="4" s="1"/>
  <c r="AL468" i="4" a="1"/>
  <c r="AL468" i="4" s="1"/>
  <c r="AL469" i="4" a="1"/>
  <c r="AL469" i="4" s="1"/>
  <c r="AL470" i="4" a="1"/>
  <c r="AL470" i="4" s="1"/>
  <c r="AL471" i="4" a="1"/>
  <c r="AL471" i="4" s="1"/>
  <c r="AL472" i="4" a="1"/>
  <c r="AL472" i="4" s="1"/>
  <c r="AL473" i="4" a="1"/>
  <c r="AL473" i="4" s="1"/>
  <c r="AL474" i="4" a="1"/>
  <c r="AL474" i="4" s="1"/>
  <c r="AL475" i="4" a="1"/>
  <c r="AL475" i="4" s="1"/>
  <c r="AL476" i="4" a="1"/>
  <c r="AL476" i="4" s="1"/>
  <c r="AL477" i="4" a="1"/>
  <c r="AL477" i="4" s="1"/>
  <c r="AL478" i="4" a="1"/>
  <c r="AL478" i="4" s="1"/>
  <c r="AL479" i="4" a="1"/>
  <c r="AL479" i="4" s="1"/>
  <c r="AL480" i="4" a="1"/>
  <c r="AL480" i="4" s="1"/>
  <c r="AL481" i="4" a="1"/>
  <c r="AL481" i="4" s="1"/>
  <c r="AL482" i="4" a="1"/>
  <c r="AL482" i="4" s="1"/>
  <c r="AL483" i="4" a="1"/>
  <c r="AL483" i="4" s="1"/>
  <c r="AL484" i="4" a="1"/>
  <c r="AL484" i="4" s="1"/>
  <c r="AL485" i="4" a="1"/>
  <c r="AL485" i="4" s="1"/>
  <c r="AL486" i="4" a="1"/>
  <c r="AL486" i="4" s="1"/>
  <c r="AL487" i="4" a="1"/>
  <c r="AL487" i="4" s="1"/>
  <c r="AL488" i="4" a="1"/>
  <c r="AL488" i="4" s="1"/>
  <c r="AL489" i="4" a="1"/>
  <c r="AL489" i="4" s="1"/>
  <c r="AL490" i="4" a="1"/>
  <c r="AL490" i="4" s="1"/>
  <c r="AL491" i="4" a="1"/>
  <c r="AL491" i="4" s="1"/>
  <c r="AL492" i="4" a="1"/>
  <c r="AL492" i="4" s="1"/>
  <c r="AL493" i="4" a="1"/>
  <c r="AL493" i="4" s="1"/>
  <c r="AL494" i="4" a="1"/>
  <c r="AL494" i="4" s="1"/>
  <c r="AL495" i="4" a="1"/>
  <c r="AL495" i="4" s="1"/>
  <c r="AL496" i="4" a="1"/>
  <c r="AL496" i="4" s="1"/>
  <c r="AL497" i="4" a="1"/>
  <c r="AL497" i="4" s="1"/>
  <c r="AL498" i="4" a="1"/>
  <c r="AL498" i="4" s="1"/>
  <c r="AL499" i="4" a="1"/>
  <c r="AL499" i="4" s="1"/>
  <c r="AL500" i="4" a="1"/>
  <c r="AL500" i="4" s="1"/>
  <c r="AL501" i="4" a="1"/>
  <c r="AL501" i="4" s="1"/>
  <c r="AL502" i="4" a="1"/>
  <c r="AL502" i="4" s="1"/>
  <c r="AL503" i="4" a="1"/>
  <c r="AL503" i="4" s="1"/>
  <c r="AL504" i="4" a="1"/>
  <c r="AL504" i="4" s="1"/>
  <c r="AL505" i="4" a="1"/>
  <c r="AL505" i="4" s="1"/>
  <c r="AL506" i="4" a="1"/>
  <c r="AL506" i="4" s="1"/>
  <c r="AL507" i="4" a="1"/>
  <c r="AL507" i="4" s="1"/>
  <c r="AL508" i="4" a="1"/>
  <c r="AL508" i="4" s="1"/>
  <c r="AL509" i="4" a="1"/>
  <c r="AL509" i="4" s="1"/>
  <c r="AL510" i="4" a="1"/>
  <c r="AL510" i="4" s="1"/>
  <c r="AL511" i="4" a="1"/>
  <c r="AL511" i="4" s="1"/>
  <c r="AL512" i="4" a="1"/>
  <c r="AL512" i="4" s="1"/>
  <c r="AL513" i="4" a="1"/>
  <c r="AL513" i="4" s="1"/>
  <c r="AL514" i="4" a="1"/>
  <c r="AL514" i="4" s="1"/>
  <c r="AL515" i="4" a="1"/>
  <c r="AL515" i="4" s="1"/>
  <c r="AL516" i="4" a="1"/>
  <c r="AL516" i="4" s="1"/>
  <c r="AL517" i="4" a="1"/>
  <c r="AL517" i="4" s="1"/>
  <c r="AL518" i="4" a="1"/>
  <c r="AL518" i="4" s="1"/>
  <c r="AL519" i="4" a="1"/>
  <c r="AL519" i="4" s="1"/>
  <c r="AL520" i="4" a="1"/>
  <c r="AL520" i="4" s="1"/>
  <c r="AL521" i="4" a="1"/>
  <c r="AL521" i="4" s="1"/>
  <c r="AL522" i="4" a="1"/>
  <c r="AL522" i="4" s="1"/>
  <c r="AL523" i="4" a="1"/>
  <c r="AL523" i="4" s="1"/>
  <c r="AL524" i="4" a="1"/>
  <c r="AL524" i="4" s="1"/>
  <c r="AL525" i="4" a="1"/>
  <c r="AL525" i="4" s="1"/>
  <c r="AL526" i="4" a="1"/>
  <c r="AL526" i="4" s="1"/>
  <c r="AL527" i="4" a="1"/>
  <c r="AL527" i="4" s="1"/>
  <c r="AL528" i="4" a="1"/>
  <c r="AL528" i="4" s="1"/>
  <c r="AL529" i="4" a="1"/>
  <c r="AL529" i="4" s="1"/>
  <c r="AL530" i="4" a="1"/>
  <c r="AL530" i="4" s="1"/>
  <c r="AL531" i="4" a="1"/>
  <c r="AL531" i="4" s="1"/>
  <c r="AL532" i="4" a="1"/>
  <c r="AL532" i="4" s="1"/>
  <c r="AL533" i="4" a="1"/>
  <c r="AL533" i="4" s="1"/>
  <c r="AL534" i="4" a="1"/>
  <c r="AL534" i="4" s="1"/>
  <c r="AL535" i="4" a="1"/>
  <c r="AL535" i="4" s="1"/>
  <c r="AL536" i="4" a="1"/>
  <c r="AL536" i="4" s="1"/>
  <c r="AL537" i="4" a="1"/>
  <c r="AL537" i="4" s="1"/>
  <c r="AL538" i="4" a="1"/>
  <c r="AL538" i="4" s="1"/>
  <c r="AL539" i="4" a="1"/>
  <c r="AL539" i="4" s="1"/>
  <c r="AL540" i="4" a="1"/>
  <c r="AL540" i="4" s="1"/>
  <c r="AL541" i="4" a="1"/>
  <c r="AL541" i="4" s="1"/>
  <c r="AL542" i="4" a="1"/>
  <c r="AL542" i="4" s="1"/>
  <c r="AL543" i="4" a="1"/>
  <c r="AL543" i="4" s="1"/>
  <c r="AL544" i="4" a="1"/>
  <c r="AL544" i="4" s="1"/>
  <c r="AL545" i="4" a="1"/>
  <c r="AL545" i="4" s="1"/>
  <c r="AL546" i="4" a="1"/>
  <c r="AL546" i="4" s="1"/>
  <c r="AL547" i="4" a="1"/>
  <c r="AL547" i="4" s="1"/>
  <c r="AL548" i="4" a="1"/>
  <c r="AL548" i="4" s="1"/>
  <c r="AL549" i="4" a="1"/>
  <c r="AL549" i="4" s="1"/>
  <c r="AL550" i="4" a="1"/>
  <c r="AL550" i="4" s="1"/>
  <c r="AL551" i="4" a="1"/>
  <c r="AL551" i="4" s="1"/>
  <c r="AL552" i="4" a="1"/>
  <c r="AL552" i="4" s="1"/>
  <c r="AL553" i="4" a="1"/>
  <c r="AL553" i="4" s="1"/>
  <c r="AL554" i="4" a="1"/>
  <c r="AL554" i="4" s="1"/>
  <c r="AL555" i="4" a="1"/>
  <c r="AL555" i="4" s="1"/>
  <c r="AL556" i="4" a="1"/>
  <c r="AL556" i="4" s="1"/>
  <c r="AL557" i="4" a="1"/>
  <c r="AL557" i="4" s="1"/>
  <c r="AL558" i="4" a="1"/>
  <c r="AL558" i="4" s="1"/>
  <c r="AL559" i="4" a="1"/>
  <c r="AL559" i="4" s="1"/>
  <c r="AL560" i="4" a="1"/>
  <c r="AL560" i="4" s="1"/>
  <c r="AL561" i="4" a="1"/>
  <c r="AL561" i="4" s="1"/>
  <c r="AL562" i="4" a="1"/>
  <c r="AL562" i="4" s="1"/>
  <c r="AL563" i="4" a="1"/>
  <c r="AL563" i="4" s="1"/>
  <c r="AL564" i="4" a="1"/>
  <c r="AL564" i="4" s="1"/>
  <c r="AL565" i="4" a="1"/>
  <c r="AL565" i="4" s="1"/>
  <c r="AL566" i="4" a="1"/>
  <c r="AL566" i="4" s="1"/>
  <c r="AL567" i="4" a="1"/>
  <c r="AL567" i="4" s="1"/>
  <c r="AL568" i="4" a="1"/>
  <c r="AL568" i="4" s="1"/>
  <c r="AL569" i="4" a="1"/>
  <c r="AL569" i="4" s="1"/>
  <c r="AL570" i="4" a="1"/>
  <c r="AL570" i="4" s="1"/>
  <c r="AL571" i="4" a="1"/>
  <c r="AL571" i="4" s="1"/>
  <c r="AL572" i="4" a="1"/>
  <c r="AL572" i="4" s="1"/>
  <c r="AL573" i="4" a="1"/>
  <c r="AL573" i="4" s="1"/>
  <c r="AL574" i="4" a="1"/>
  <c r="AL574" i="4" s="1"/>
  <c r="AL575" i="4" a="1"/>
  <c r="AL575" i="4" s="1"/>
  <c r="AL576" i="4" a="1"/>
  <c r="AL576" i="4" s="1"/>
  <c r="AL577" i="4" a="1"/>
  <c r="AL577" i="4" s="1"/>
  <c r="AL578" i="4" a="1"/>
  <c r="AL578" i="4" s="1"/>
  <c r="AL579" i="4" a="1"/>
  <c r="AL579" i="4" s="1"/>
  <c r="AL580" i="4" a="1"/>
  <c r="AL580" i="4" s="1"/>
  <c r="AL581" i="4" a="1"/>
  <c r="AL581" i="4" s="1"/>
  <c r="AL582" i="4" a="1"/>
  <c r="AL582" i="4" s="1"/>
  <c r="AL583" i="4" a="1"/>
  <c r="AL583" i="4" s="1"/>
  <c r="AL584" i="4" a="1"/>
  <c r="AL584" i="4" s="1"/>
  <c r="AL585" i="4" a="1"/>
  <c r="AL585" i="4" s="1"/>
  <c r="AL586" i="4" a="1"/>
  <c r="AL586" i="4" s="1"/>
  <c r="AL587" i="4" a="1"/>
  <c r="AL587" i="4" s="1"/>
  <c r="AL588" i="4" a="1"/>
  <c r="AL588" i="4" s="1"/>
  <c r="AL589" i="4" a="1"/>
  <c r="AL589" i="4" s="1"/>
  <c r="AL590" i="4" a="1"/>
  <c r="AL590" i="4" s="1"/>
  <c r="AL591" i="4" a="1"/>
  <c r="AL591" i="4" s="1"/>
  <c r="AL592" i="4" a="1"/>
  <c r="AL592" i="4" s="1"/>
  <c r="AL593" i="4" a="1"/>
  <c r="AL593" i="4" s="1"/>
  <c r="AL594" i="4" a="1"/>
  <c r="AL594" i="4" s="1"/>
  <c r="AL595" i="4" a="1"/>
  <c r="AL595" i="4" s="1"/>
  <c r="AL596" i="4" a="1"/>
  <c r="AL596" i="4" s="1"/>
  <c r="AL597" i="4" a="1"/>
  <c r="AL597" i="4" s="1"/>
  <c r="AL598" i="4" a="1"/>
  <c r="AL598" i="4" s="1"/>
  <c r="AL599" i="4" a="1"/>
  <c r="AL599" i="4" s="1"/>
  <c r="AL600" i="4" a="1"/>
  <c r="AL600" i="4" s="1"/>
  <c r="AL601" i="4" a="1"/>
  <c r="AL601" i="4" s="1"/>
  <c r="AL602" i="4" a="1"/>
  <c r="AL602" i="4" s="1"/>
  <c r="AL603" i="4" a="1"/>
  <c r="AL603" i="4" s="1"/>
  <c r="AL604" i="4" a="1"/>
  <c r="AL604" i="4" s="1"/>
  <c r="AL605" i="4" a="1"/>
  <c r="AL605" i="4" s="1"/>
  <c r="AL606" i="4" a="1"/>
  <c r="AL606" i="4" s="1"/>
  <c r="AL607" i="4" a="1"/>
  <c r="AL607" i="4" s="1"/>
  <c r="AL608" i="4" a="1"/>
  <c r="AL608" i="4" s="1"/>
  <c r="AL609" i="4" a="1"/>
  <c r="AL609" i="4" s="1"/>
  <c r="AL610" i="4" a="1"/>
  <c r="AL610" i="4" s="1"/>
  <c r="AL611" i="4" a="1"/>
  <c r="AL611" i="4" s="1"/>
  <c r="AL612" i="4" a="1"/>
  <c r="AL612" i="4" s="1"/>
  <c r="AL613" i="4" a="1"/>
  <c r="AL613" i="4" s="1"/>
  <c r="AL614" i="4" a="1"/>
  <c r="AL614" i="4" s="1"/>
  <c r="AL615" i="4" a="1"/>
  <c r="AL615" i="4" s="1"/>
  <c r="AL616" i="4" a="1"/>
  <c r="AL616" i="4" s="1"/>
  <c r="AL617" i="4" a="1"/>
  <c r="AL617" i="4" s="1"/>
  <c r="AL618" i="4" a="1"/>
  <c r="AL618" i="4" s="1"/>
  <c r="AL619" i="4" a="1"/>
  <c r="AL619" i="4" s="1"/>
  <c r="AL620" i="4" a="1"/>
  <c r="AL620" i="4" s="1"/>
  <c r="AL621" i="4" a="1"/>
  <c r="AL621" i="4" s="1"/>
  <c r="AL622" i="4" a="1"/>
  <c r="AL622" i="4" s="1"/>
  <c r="AL623" i="4" a="1"/>
  <c r="AL623" i="4" s="1"/>
  <c r="AL624" i="4" a="1"/>
  <c r="AL624" i="4" s="1"/>
  <c r="AL625" i="4" a="1"/>
  <c r="AL625" i="4" s="1"/>
  <c r="AL626" i="4" a="1"/>
  <c r="AL626" i="4" s="1"/>
  <c r="AL627" i="4" a="1"/>
  <c r="AL627" i="4" s="1"/>
  <c r="AL628" i="4" a="1"/>
  <c r="AL628" i="4" s="1"/>
  <c r="AL629" i="4" a="1"/>
  <c r="AL629" i="4" s="1"/>
  <c r="AL630" i="4" a="1"/>
  <c r="AL630" i="4" s="1"/>
  <c r="AL631" i="4" a="1"/>
  <c r="AL631" i="4" s="1"/>
  <c r="AL632" i="4" a="1"/>
  <c r="AL632" i="4" s="1"/>
  <c r="AL633" i="4" a="1"/>
  <c r="AL633" i="4" s="1"/>
  <c r="AL634" i="4" a="1"/>
  <c r="AL634" i="4" s="1"/>
  <c r="AL635" i="4" a="1"/>
  <c r="AL635" i="4" s="1"/>
  <c r="AL636" i="4" a="1"/>
  <c r="AL636" i="4" s="1"/>
  <c r="AL637" i="4" a="1"/>
  <c r="AL637" i="4" s="1"/>
  <c r="AL638" i="4" a="1"/>
  <c r="AL638" i="4" s="1"/>
  <c r="AL639" i="4" a="1"/>
  <c r="AL639" i="4" s="1"/>
  <c r="AL640" i="4" a="1"/>
  <c r="AL640" i="4" s="1"/>
  <c r="AL641" i="4" a="1"/>
  <c r="AL641" i="4" s="1"/>
  <c r="AL642" i="4" a="1"/>
  <c r="AL642" i="4" s="1"/>
  <c r="AL643" i="4" a="1"/>
  <c r="AL643" i="4" s="1"/>
  <c r="AL644" i="4" a="1"/>
  <c r="AL644" i="4" s="1"/>
  <c r="AL645" i="4" a="1"/>
  <c r="AL645" i="4" s="1"/>
  <c r="AL646" i="4" a="1"/>
  <c r="AL646" i="4" s="1"/>
  <c r="AL647" i="4" a="1"/>
  <c r="AL647" i="4" s="1"/>
  <c r="AL648" i="4" a="1"/>
  <c r="AL648" i="4" s="1"/>
  <c r="AL649" i="4" a="1"/>
  <c r="AL649" i="4" s="1"/>
  <c r="AL650" i="4" a="1"/>
  <c r="AL650" i="4" s="1"/>
  <c r="AL651" i="4" a="1"/>
  <c r="AL651" i="4" s="1"/>
  <c r="AL652" i="4" a="1"/>
  <c r="AL652" i="4" s="1"/>
  <c r="AL653" i="4" a="1"/>
  <c r="AL653" i="4" s="1"/>
  <c r="AL654" i="4" a="1"/>
  <c r="AL654" i="4" s="1"/>
  <c r="AL655" i="4" a="1"/>
  <c r="AL655" i="4" s="1"/>
  <c r="AL656" i="4" a="1"/>
  <c r="AL656" i="4" s="1"/>
  <c r="AL657" i="4" a="1"/>
  <c r="AL657" i="4" s="1"/>
  <c r="AL658" i="4" a="1"/>
  <c r="AL658" i="4" s="1"/>
  <c r="AL659" i="4" a="1"/>
  <c r="AL659" i="4" s="1"/>
  <c r="AL660" i="4" a="1"/>
  <c r="AL660" i="4" s="1"/>
  <c r="AL661" i="4" a="1"/>
  <c r="AL661" i="4" s="1"/>
  <c r="AL662" i="4" a="1"/>
  <c r="AL662" i="4" s="1"/>
  <c r="AL663" i="4" a="1"/>
  <c r="AL663" i="4" s="1"/>
  <c r="AL664" i="4" a="1"/>
  <c r="AL664" i="4" s="1"/>
  <c r="AL665" i="4" a="1"/>
  <c r="AL665" i="4" s="1"/>
  <c r="AL666" i="4" a="1"/>
  <c r="AL666" i="4" s="1"/>
  <c r="AL667" i="4" a="1"/>
  <c r="AL667" i="4" s="1"/>
  <c r="AL668" i="4" a="1"/>
  <c r="AL668" i="4" s="1"/>
  <c r="AL669" i="4" a="1"/>
  <c r="AL669" i="4" s="1"/>
  <c r="AL670" i="4" a="1"/>
  <c r="AL670" i="4" s="1"/>
  <c r="AL671" i="4" a="1"/>
  <c r="AL671" i="4" s="1"/>
  <c r="AL672" i="4" a="1"/>
  <c r="AL672" i="4" s="1"/>
  <c r="AL673" i="4" a="1"/>
  <c r="AL673" i="4" s="1"/>
  <c r="AL674" i="4" a="1"/>
  <c r="AL674" i="4" s="1"/>
  <c r="AL675" i="4" a="1"/>
  <c r="AL675" i="4" s="1"/>
  <c r="AL676" i="4" a="1"/>
  <c r="AL676" i="4" s="1"/>
  <c r="AL677" i="4" a="1"/>
  <c r="AL677" i="4" s="1"/>
  <c r="AL678" i="4" a="1"/>
  <c r="AL678" i="4" s="1"/>
  <c r="AL679" i="4" a="1"/>
  <c r="AL679" i="4" s="1"/>
  <c r="AL680" i="4" a="1"/>
  <c r="AL680" i="4"/>
  <c r="AL681" i="4" a="1"/>
  <c r="AL681" i="4" s="1"/>
  <c r="AL682" i="4" a="1"/>
  <c r="AL682" i="4" s="1"/>
  <c r="AL683" i="4" a="1"/>
  <c r="AL683" i="4" s="1"/>
  <c r="AL684" i="4" a="1"/>
  <c r="AL684" i="4" s="1"/>
  <c r="AL685" i="4" a="1"/>
  <c r="AL685" i="4" s="1"/>
  <c r="AL686" i="4" a="1"/>
  <c r="AL686" i="4" s="1"/>
  <c r="AL687" i="4" a="1"/>
  <c r="AL687" i="4" s="1"/>
  <c r="AL688" i="4" a="1"/>
  <c r="AL688" i="4" s="1"/>
  <c r="AL689" i="4" a="1"/>
  <c r="AL689" i="4" s="1"/>
  <c r="AL690" i="4" a="1"/>
  <c r="AL690" i="4" s="1"/>
  <c r="AL691" i="4" a="1"/>
  <c r="AL691" i="4" s="1"/>
  <c r="AL692" i="4" a="1"/>
  <c r="AL692" i="4" s="1"/>
  <c r="AL693" i="4" a="1"/>
  <c r="AL693" i="4" s="1"/>
  <c r="AL694" i="4" a="1"/>
  <c r="AL694" i="4" s="1"/>
  <c r="AL695" i="4" a="1"/>
  <c r="AL695" i="4" s="1"/>
  <c r="AL696" i="4" a="1"/>
  <c r="AL696" i="4" s="1"/>
  <c r="AL697" i="4" a="1"/>
  <c r="AL697" i="4" s="1"/>
  <c r="AL698" i="4" a="1"/>
  <c r="AL698" i="4" s="1"/>
  <c r="AL699" i="4" a="1"/>
  <c r="AL699" i="4" s="1"/>
  <c r="AL700" i="4" a="1"/>
  <c r="AL700" i="4" s="1"/>
  <c r="AL701" i="4" a="1"/>
  <c r="AL701" i="4" s="1"/>
  <c r="AL702" i="4" a="1"/>
  <c r="AL702" i="4" s="1"/>
  <c r="AL703" i="4" a="1"/>
  <c r="AL703" i="4" s="1"/>
  <c r="AL704" i="4" a="1"/>
  <c r="AL704" i="4" s="1"/>
  <c r="AL705" i="4" a="1"/>
  <c r="AL705" i="4" s="1"/>
  <c r="AL706" i="4" a="1"/>
  <c r="AL706" i="4" s="1"/>
  <c r="AL707" i="4" a="1"/>
  <c r="AL707" i="4" s="1"/>
  <c r="AL708" i="4" a="1"/>
  <c r="AL708" i="4" s="1"/>
  <c r="AL709" i="4" a="1"/>
  <c r="AL709" i="4" s="1"/>
  <c r="AL710" i="4" a="1"/>
  <c r="AL710" i="4" s="1"/>
  <c r="AL711" i="4" a="1"/>
  <c r="AL711" i="4" s="1"/>
  <c r="AL712" i="4" a="1"/>
  <c r="AL712" i="4" s="1"/>
  <c r="AL713" i="4" a="1"/>
  <c r="AL713" i="4" s="1"/>
  <c r="AL714" i="4" a="1"/>
  <c r="AL714" i="4" s="1"/>
  <c r="AL715" i="4" a="1"/>
  <c r="AL715" i="4" s="1"/>
  <c r="AL716" i="4" a="1"/>
  <c r="AL716" i="4" s="1"/>
  <c r="AL717" i="4" a="1"/>
  <c r="AL717" i="4" s="1"/>
  <c r="AL718" i="4" a="1"/>
  <c r="AL718" i="4" s="1"/>
  <c r="AL719" i="4" a="1"/>
  <c r="AL719" i="4" s="1"/>
  <c r="AL720" i="4" a="1"/>
  <c r="AL720" i="4" s="1"/>
  <c r="AL721" i="4" a="1"/>
  <c r="AL721" i="4" s="1"/>
  <c r="AL722" i="4" a="1"/>
  <c r="AL722" i="4" s="1"/>
  <c r="AL723" i="4" a="1"/>
  <c r="AL723" i="4" s="1"/>
  <c r="AL724" i="4" a="1"/>
  <c r="AL724" i="4" s="1"/>
  <c r="AL725" i="4" a="1"/>
  <c r="AL725" i="4" s="1"/>
  <c r="AL726" i="4" a="1"/>
  <c r="AL726" i="4" s="1"/>
  <c r="AL727" i="4" a="1"/>
  <c r="AL727" i="4" s="1"/>
  <c r="AL728" i="4" a="1"/>
  <c r="AL728" i="4" s="1"/>
  <c r="AL729" i="4" a="1"/>
  <c r="AL729" i="4" s="1"/>
  <c r="AL730" i="4" a="1"/>
  <c r="AL730" i="4" s="1"/>
  <c r="AL731" i="4" a="1"/>
  <c r="AL731" i="4" s="1"/>
  <c r="AL732" i="4" a="1"/>
  <c r="AL732" i="4"/>
  <c r="AL733" i="4" a="1"/>
  <c r="AL733" i="4" s="1"/>
  <c r="AL734" i="4" a="1"/>
  <c r="AL734" i="4" s="1"/>
  <c r="AL735" i="4" a="1"/>
  <c r="AL735" i="4" s="1"/>
  <c r="AL736" i="4" a="1"/>
  <c r="AL736" i="4" s="1"/>
  <c r="AL737" i="4" a="1"/>
  <c r="AL737" i="4" s="1"/>
  <c r="AL738" i="4" a="1"/>
  <c r="AL738" i="4" s="1"/>
  <c r="AL739" i="4" a="1"/>
  <c r="AL739" i="4" s="1"/>
  <c r="AL740" i="4" a="1"/>
  <c r="AL740" i="4" s="1"/>
  <c r="AL741" i="4" a="1"/>
  <c r="AL741" i="4" s="1"/>
  <c r="AL742" i="4" a="1"/>
  <c r="AL742" i="4" s="1"/>
  <c r="AL743" i="4" a="1"/>
  <c r="AL743" i="4" s="1"/>
  <c r="AL744" i="4" a="1"/>
  <c r="AL744" i="4" s="1"/>
  <c r="AL745" i="4" a="1"/>
  <c r="AL745" i="4" s="1"/>
  <c r="AL746" i="4" a="1"/>
  <c r="AL746" i="4" s="1"/>
  <c r="AL747" i="4" a="1"/>
  <c r="AL747" i="4" s="1"/>
  <c r="AL748" i="4" a="1"/>
  <c r="AL748" i="4" s="1"/>
  <c r="AL749" i="4" a="1"/>
  <c r="AL749" i="4" s="1"/>
  <c r="AL750" i="4" a="1"/>
  <c r="AL750" i="4"/>
  <c r="AL751" i="4" a="1"/>
  <c r="AL751" i="4" s="1"/>
  <c r="AL752" i="4" a="1"/>
  <c r="AL752" i="4" s="1"/>
  <c r="AL753" i="4" a="1"/>
  <c r="AL753" i="4" s="1"/>
  <c r="AL754" i="4" a="1"/>
  <c r="AL754" i="4" s="1"/>
  <c r="AL755" i="4" a="1"/>
  <c r="AL755" i="4" s="1"/>
  <c r="AL756" i="4" a="1"/>
  <c r="AL756" i="4" s="1"/>
  <c r="AL757" i="4" a="1"/>
  <c r="AL757" i="4" s="1"/>
  <c r="AL758" i="4" a="1"/>
  <c r="AL758" i="4" s="1"/>
  <c r="AL759" i="4" a="1"/>
  <c r="AL759" i="4" s="1"/>
  <c r="AL760" i="4" a="1"/>
  <c r="AL760" i="4" s="1"/>
  <c r="AL761" i="4" a="1"/>
  <c r="AL761" i="4" s="1"/>
  <c r="AL762" i="4" a="1"/>
  <c r="AL762" i="4" s="1"/>
  <c r="AL763" i="4" a="1"/>
  <c r="AL763" i="4" s="1"/>
  <c r="AL764" i="4" a="1"/>
  <c r="AL764" i="4" s="1"/>
  <c r="AL765" i="4" a="1"/>
  <c r="AL765" i="4" s="1"/>
  <c r="AL766" i="4" a="1"/>
  <c r="AL766" i="4" s="1"/>
  <c r="AL767" i="4" a="1"/>
  <c r="AL767" i="4" s="1"/>
  <c r="AL768" i="4" a="1"/>
  <c r="AL768" i="4" s="1"/>
  <c r="AL769" i="4" a="1"/>
  <c r="AL769" i="4" s="1"/>
  <c r="AL770" i="4" a="1"/>
  <c r="AL770" i="4" s="1"/>
  <c r="AL771" i="4" a="1"/>
  <c r="AL771" i="4" s="1"/>
  <c r="AL772" i="4" a="1"/>
  <c r="AL772" i="4" s="1"/>
  <c r="AL773" i="4" a="1"/>
  <c r="AL773" i="4" s="1"/>
  <c r="AL774" i="4" a="1"/>
  <c r="AL774" i="4" s="1"/>
  <c r="AL775" i="4" a="1"/>
  <c r="AL775" i="4" s="1"/>
  <c r="AL776" i="4" a="1"/>
  <c r="AL776" i="4" s="1"/>
  <c r="AL777" i="4" a="1"/>
  <c r="AL777" i="4" s="1"/>
  <c r="AL778" i="4" a="1"/>
  <c r="AL778" i="4" s="1"/>
  <c r="AL779" i="4" a="1"/>
  <c r="AL779" i="4" s="1"/>
  <c r="AL780" i="4" a="1"/>
  <c r="AL780" i="4" s="1"/>
  <c r="AL781" i="4" a="1"/>
  <c r="AL781" i="4" s="1"/>
  <c r="AL782" i="4" a="1"/>
  <c r="AL782" i="4" s="1"/>
  <c r="AL783" i="4" a="1"/>
  <c r="AL783" i="4" s="1"/>
  <c r="AL784" i="4" a="1"/>
  <c r="AL784" i="4" s="1"/>
  <c r="AL785" i="4" a="1"/>
  <c r="AL785" i="4" s="1"/>
  <c r="AL786" i="4" a="1"/>
  <c r="AL786" i="4" s="1"/>
  <c r="AL787" i="4" a="1"/>
  <c r="AL787" i="4" s="1"/>
  <c r="AL788" i="4" a="1"/>
  <c r="AL788" i="4" s="1"/>
  <c r="AL789" i="4" a="1"/>
  <c r="AL789" i="4" s="1"/>
  <c r="AL790" i="4" a="1"/>
  <c r="AL790" i="4" s="1"/>
  <c r="AL791" i="4" a="1"/>
  <c r="AL791" i="4" s="1"/>
  <c r="AL792" i="4" a="1"/>
  <c r="AL792" i="4" s="1"/>
  <c r="AL793" i="4" a="1"/>
  <c r="AL793" i="4" s="1"/>
  <c r="AL794" i="4" a="1"/>
  <c r="AL794" i="4" s="1"/>
  <c r="AL795" i="4" a="1"/>
  <c r="AL795" i="4" s="1"/>
  <c r="AL796" i="4" a="1"/>
  <c r="AL796" i="4" s="1"/>
  <c r="AL797" i="4" a="1"/>
  <c r="AL797" i="4" s="1"/>
  <c r="AL798" i="4" a="1"/>
  <c r="AL798" i="4" s="1"/>
  <c r="AL799" i="4" a="1"/>
  <c r="AL799" i="4" s="1"/>
  <c r="AL800" i="4" a="1"/>
  <c r="AL800" i="4" s="1"/>
  <c r="AL801" i="4" a="1"/>
  <c r="AL801" i="4" s="1"/>
  <c r="AL802" i="4" a="1"/>
  <c r="AL802" i="4" s="1"/>
  <c r="AL803" i="4" a="1"/>
  <c r="AL803" i="4" s="1"/>
  <c r="AL804" i="4" a="1"/>
  <c r="AL804" i="4" s="1"/>
  <c r="AL805" i="4" a="1"/>
  <c r="AL805" i="4" s="1"/>
  <c r="AL806" i="4" a="1"/>
  <c r="AL806" i="4" s="1"/>
  <c r="AL807" i="4" a="1"/>
  <c r="AL807" i="4" s="1"/>
  <c r="AL808" i="4" a="1"/>
  <c r="AL808" i="4" s="1"/>
  <c r="AL809" i="4" a="1"/>
  <c r="AL809" i="4" s="1"/>
  <c r="AL810" i="4" a="1"/>
  <c r="AL810" i="4" s="1"/>
  <c r="AL811" i="4" a="1"/>
  <c r="AL811" i="4" s="1"/>
  <c r="AL812" i="4" a="1"/>
  <c r="AL812" i="4" s="1"/>
  <c r="AL813" i="4" a="1"/>
  <c r="AL813" i="4" s="1"/>
  <c r="AL814" i="4" a="1"/>
  <c r="AL814" i="4" s="1"/>
  <c r="AL815" i="4" a="1"/>
  <c r="AL815" i="4" s="1"/>
  <c r="AL816" i="4" a="1"/>
  <c r="AL816" i="4" s="1"/>
  <c r="AL817" i="4" a="1"/>
  <c r="AL817" i="4" s="1"/>
  <c r="AL818" i="4" a="1"/>
  <c r="AL818" i="4" s="1"/>
  <c r="AL819" i="4" a="1"/>
  <c r="AL819" i="4" s="1"/>
  <c r="AL820" i="4" a="1"/>
  <c r="AL820" i="4" s="1"/>
  <c r="AL821" i="4" a="1"/>
  <c r="AL821" i="4" s="1"/>
  <c r="AL822" i="4" a="1"/>
  <c r="AL822" i="4" s="1"/>
  <c r="AL823" i="4" a="1"/>
  <c r="AL823" i="4" s="1"/>
  <c r="AL824" i="4" a="1"/>
  <c r="AL824" i="4" s="1"/>
  <c r="AL825" i="4" a="1"/>
  <c r="AL825" i="4" s="1"/>
  <c r="AL826" i="4" a="1"/>
  <c r="AL826" i="4" s="1"/>
  <c r="AL827" i="4" a="1"/>
  <c r="AL827" i="4" s="1"/>
  <c r="AL828" i="4" a="1"/>
  <c r="AL828" i="4" s="1"/>
  <c r="AL829" i="4" a="1"/>
  <c r="AL829" i="4" s="1"/>
  <c r="AL830" i="4" a="1"/>
  <c r="AL830" i="4" s="1"/>
  <c r="AL831" i="4" a="1"/>
  <c r="AL831" i="4" s="1"/>
  <c r="AL832" i="4" a="1"/>
  <c r="AL832" i="4" s="1"/>
  <c r="AL833" i="4" a="1"/>
  <c r="AL833" i="4" s="1"/>
  <c r="AL834" i="4" a="1"/>
  <c r="AL834" i="4" s="1"/>
  <c r="AL835" i="4" a="1"/>
  <c r="AL835" i="4" s="1"/>
  <c r="AL836" i="4" a="1"/>
  <c r="AL836" i="4"/>
  <c r="AL837" i="4" a="1"/>
  <c r="AL837" i="4" s="1"/>
  <c r="AL838" i="4" a="1"/>
  <c r="AL838" i="4" s="1"/>
  <c r="AL839" i="4" a="1"/>
  <c r="AL839" i="4" s="1"/>
  <c r="AL840" i="4" a="1"/>
  <c r="AL840" i="4" s="1"/>
  <c r="AL841" i="4" a="1"/>
  <c r="AL841" i="4" s="1"/>
  <c r="AL842" i="4" a="1"/>
  <c r="AL842" i="4" s="1"/>
  <c r="AL843" i="4" a="1"/>
  <c r="AL843" i="4" s="1"/>
  <c r="AL844" i="4" a="1"/>
  <c r="AL844" i="4" s="1"/>
  <c r="AL845" i="4" a="1"/>
  <c r="AL845" i="4" s="1"/>
  <c r="AL846" i="4" a="1"/>
  <c r="AL846" i="4" s="1"/>
  <c r="AL847" i="4" a="1"/>
  <c r="AL847" i="4" s="1"/>
  <c r="AL848" i="4" a="1"/>
  <c r="AL848" i="4" s="1"/>
  <c r="AL849" i="4" a="1"/>
  <c r="AL849" i="4" s="1"/>
  <c r="AL850" i="4" a="1"/>
  <c r="AL850" i="4" s="1"/>
  <c r="AL851" i="4" a="1"/>
  <c r="AL851" i="4" s="1"/>
  <c r="AL852" i="4" a="1"/>
  <c r="AL852" i="4" s="1"/>
  <c r="AL853" i="4" a="1"/>
  <c r="AL853" i="4" s="1"/>
  <c r="AL854" i="4" a="1"/>
  <c r="AL854" i="4" s="1"/>
  <c r="AL855" i="4" a="1"/>
  <c r="AL855" i="4" s="1"/>
  <c r="AL856" i="4" a="1"/>
  <c r="AL856" i="4" s="1"/>
  <c r="AL857" i="4" a="1"/>
  <c r="AL857" i="4" s="1"/>
  <c r="AL858" i="4" a="1"/>
  <c r="AL858" i="4" s="1"/>
  <c r="AL859" i="4" a="1"/>
  <c r="AL859" i="4" s="1"/>
  <c r="AL860" i="4" a="1"/>
  <c r="AL860" i="4" s="1"/>
  <c r="AL861" i="4" a="1"/>
  <c r="AL861" i="4" s="1"/>
  <c r="AL862" i="4" a="1"/>
  <c r="AL862" i="4" s="1"/>
  <c r="AL863" i="4" a="1"/>
  <c r="AL863" i="4" s="1"/>
  <c r="AL864" i="4" a="1"/>
  <c r="AL864" i="4" s="1"/>
  <c r="AL865" i="4" a="1"/>
  <c r="AL865" i="4" s="1"/>
  <c r="AL866" i="4" a="1"/>
  <c r="AL866" i="4" s="1"/>
  <c r="AL867" i="4" a="1"/>
  <c r="AL867" i="4" s="1"/>
  <c r="AL868" i="4" a="1"/>
  <c r="AL868" i="4"/>
  <c r="AL869" i="4" a="1"/>
  <c r="AL869" i="4" s="1"/>
  <c r="AL870" i="4" a="1"/>
  <c r="AL870" i="4" s="1"/>
  <c r="AL871" i="4" a="1"/>
  <c r="AL871" i="4" s="1"/>
  <c r="AL872" i="4" a="1"/>
  <c r="AL872" i="4" s="1"/>
  <c r="AL873" i="4" a="1"/>
  <c r="AL873" i="4" s="1"/>
  <c r="AL874" i="4" a="1"/>
  <c r="AL874" i="4" s="1"/>
  <c r="AL875" i="4" a="1"/>
  <c r="AL875" i="4" s="1"/>
  <c r="AL876" i="4" a="1"/>
  <c r="AL876" i="4" s="1"/>
  <c r="AL877" i="4" a="1"/>
  <c r="AL877" i="4" s="1"/>
  <c r="AL878" i="4" a="1"/>
  <c r="AL878" i="4" s="1"/>
  <c r="AL879" i="4" a="1"/>
  <c r="AL879" i="4" s="1"/>
  <c r="AL880" i="4" a="1"/>
  <c r="AL880" i="4" s="1"/>
  <c r="AL881" i="4" a="1"/>
  <c r="AL881" i="4" s="1"/>
  <c r="AL882" i="4" a="1"/>
  <c r="AL882" i="4" s="1"/>
  <c r="AL883" i="4" a="1"/>
  <c r="AL883" i="4" s="1"/>
  <c r="AL884" i="4" a="1"/>
  <c r="AL884" i="4" s="1"/>
  <c r="AL885" i="4" a="1"/>
  <c r="AL885" i="4" s="1"/>
  <c r="AL886" i="4" a="1"/>
  <c r="AL886" i="4" s="1"/>
  <c r="AL887" i="4" a="1"/>
  <c r="AL887" i="4" s="1"/>
  <c r="AL888" i="4" a="1"/>
  <c r="AL888" i="4" s="1"/>
  <c r="AL889" i="4" a="1"/>
  <c r="AL889" i="4" s="1"/>
  <c r="AL890" i="4" a="1"/>
  <c r="AL890" i="4" s="1"/>
  <c r="AL891" i="4" a="1"/>
  <c r="AL891" i="4" s="1"/>
  <c r="AL892" i="4" a="1"/>
  <c r="AL892" i="4" s="1"/>
  <c r="AL893" i="4" a="1"/>
  <c r="AL893" i="4" s="1"/>
  <c r="AL894" i="4" a="1"/>
  <c r="AL894" i="4" s="1"/>
  <c r="AL895" i="4" a="1"/>
  <c r="AL895" i="4" s="1"/>
  <c r="AL896" i="4" a="1"/>
  <c r="AL896" i="4" s="1"/>
  <c r="AL897" i="4" a="1"/>
  <c r="AL897" i="4" s="1"/>
  <c r="AL898" i="4" a="1"/>
  <c r="AL898" i="4" s="1"/>
  <c r="AL899" i="4" a="1"/>
  <c r="AL899" i="4" s="1"/>
  <c r="AL900" i="4" a="1"/>
  <c r="AL900" i="4" s="1"/>
  <c r="AL901" i="4" a="1"/>
  <c r="AL901" i="4" s="1"/>
  <c r="AL902" i="4" a="1"/>
  <c r="AL902" i="4" s="1"/>
  <c r="AL903" i="4" a="1"/>
  <c r="AL903" i="4" s="1"/>
  <c r="AL904" i="4" a="1"/>
  <c r="AL904" i="4" s="1"/>
  <c r="AL905" i="4" a="1"/>
  <c r="AL905" i="4" s="1"/>
  <c r="AL906" i="4" a="1"/>
  <c r="AL906" i="4" s="1"/>
  <c r="AL907" i="4" a="1"/>
  <c r="AL907" i="4" s="1"/>
  <c r="AL908" i="4" a="1"/>
  <c r="AL908" i="4" s="1"/>
  <c r="AL909" i="4" a="1"/>
  <c r="AL909" i="4" s="1"/>
  <c r="AL910" i="4" a="1"/>
  <c r="AL910" i="4" s="1"/>
  <c r="AL911" i="4" a="1"/>
  <c r="AL911" i="4" s="1"/>
  <c r="AL912" i="4" a="1"/>
  <c r="AL912" i="4" s="1"/>
  <c r="AL913" i="4" a="1"/>
  <c r="AL913" i="4" s="1"/>
  <c r="AL914" i="4" a="1"/>
  <c r="AL914" i="4" s="1"/>
  <c r="AL915" i="4" a="1"/>
  <c r="AL915" i="4" s="1"/>
  <c r="AL916" i="4" a="1"/>
  <c r="AL916" i="4" s="1"/>
  <c r="AL917" i="4" a="1"/>
  <c r="AL917" i="4" s="1"/>
  <c r="AL918" i="4" a="1"/>
  <c r="AL918" i="4" s="1"/>
  <c r="AL919" i="4" a="1"/>
  <c r="AL919" i="4" s="1"/>
  <c r="AL920" i="4" a="1"/>
  <c r="AL920" i="4" s="1"/>
  <c r="AL921" i="4" a="1"/>
  <c r="AL921" i="4" s="1"/>
  <c r="AL922" i="4" a="1"/>
  <c r="AL922" i="4" s="1"/>
  <c r="AL923" i="4" a="1"/>
  <c r="AL923" i="4" s="1"/>
  <c r="AL924" i="4" a="1"/>
  <c r="AL924" i="4" s="1"/>
  <c r="AL925" i="4" a="1"/>
  <c r="AL925" i="4" s="1"/>
  <c r="AL926" i="4" a="1"/>
  <c r="AL926" i="4" s="1"/>
  <c r="AL927" i="4" a="1"/>
  <c r="AL927" i="4" s="1"/>
  <c r="AL928" i="4" a="1"/>
  <c r="AL928" i="4" s="1"/>
  <c r="AL929" i="4" a="1"/>
  <c r="AL929" i="4" s="1"/>
  <c r="AL930" i="4" a="1"/>
  <c r="AL930" i="4" s="1"/>
  <c r="AL931" i="4" a="1"/>
  <c r="AL931" i="4" s="1"/>
  <c r="AL932" i="4" a="1"/>
  <c r="AL932" i="4" s="1"/>
  <c r="AL933" i="4" a="1"/>
  <c r="AL933" i="4" s="1"/>
  <c r="AL934" i="4" a="1"/>
  <c r="AL934" i="4" s="1"/>
  <c r="AL935" i="4" a="1"/>
  <c r="AL935" i="4" s="1"/>
  <c r="AL936" i="4" a="1"/>
  <c r="AL936" i="4" s="1"/>
  <c r="AL937" i="4" a="1"/>
  <c r="AL937" i="4" s="1"/>
  <c r="AL938" i="4" a="1"/>
  <c r="AL938" i="4" s="1"/>
  <c r="AL939" i="4" a="1"/>
  <c r="AL939" i="4" s="1"/>
  <c r="AL940" i="4" a="1"/>
  <c r="AL940" i="4" s="1"/>
  <c r="AL941" i="4" a="1"/>
  <c r="AL941" i="4" s="1"/>
  <c r="AL942" i="4" a="1"/>
  <c r="AL942" i="4" s="1"/>
  <c r="AL943" i="4" a="1"/>
  <c r="AL943" i="4" s="1"/>
  <c r="AL944" i="4" a="1"/>
  <c r="AL944" i="4" s="1"/>
  <c r="AL945" i="4" a="1"/>
  <c r="AL945" i="4" s="1"/>
  <c r="AL946" i="4" a="1"/>
  <c r="AL946" i="4" s="1"/>
  <c r="AL947" i="4" a="1"/>
  <c r="AL947" i="4" s="1"/>
  <c r="AL948" i="4" a="1"/>
  <c r="AL948" i="4" s="1"/>
  <c r="AL949" i="4" a="1"/>
  <c r="AL949" i="4" s="1"/>
  <c r="AL950" i="4" a="1"/>
  <c r="AL950" i="4" s="1"/>
  <c r="AL951" i="4" a="1"/>
  <c r="AL951" i="4" s="1"/>
  <c r="AL952" i="4" a="1"/>
  <c r="AL952" i="4" s="1"/>
  <c r="AK225" i="4" a="1"/>
  <c r="AK225" i="4" s="1"/>
  <c r="AK226" i="4" a="1"/>
  <c r="AK226" i="4" s="1"/>
  <c r="AK227" i="4" a="1"/>
  <c r="AK227" i="4" s="1"/>
  <c r="AK228" i="4" a="1"/>
  <c r="AK228" i="4" s="1"/>
  <c r="AK229" i="4" a="1"/>
  <c r="AK229" i="4" s="1"/>
  <c r="AK230" i="4" a="1"/>
  <c r="AK230" i="4" s="1"/>
  <c r="AK231" i="4" a="1"/>
  <c r="AK231" i="4" s="1"/>
  <c r="AK232" i="4" a="1"/>
  <c r="AK232" i="4" s="1"/>
  <c r="AK233" i="4" a="1"/>
  <c r="AK233" i="4" s="1"/>
  <c r="AK234" i="4" a="1"/>
  <c r="AK234" i="4" s="1"/>
  <c r="AK235" i="4" a="1"/>
  <c r="AK235" i="4" s="1"/>
  <c r="AK236" i="4" a="1"/>
  <c r="AK236" i="4" s="1"/>
  <c r="AK237" i="4" a="1"/>
  <c r="AK237" i="4" s="1"/>
  <c r="AK238" i="4" a="1"/>
  <c r="AK238" i="4" s="1"/>
  <c r="AK239" i="4" a="1"/>
  <c r="AK239" i="4" s="1"/>
  <c r="AK240" i="4" a="1"/>
  <c r="AK240" i="4" s="1"/>
  <c r="AK241" i="4" a="1"/>
  <c r="AK241" i="4" s="1"/>
  <c r="AK242" i="4" a="1"/>
  <c r="AK242" i="4" s="1"/>
  <c r="AK243" i="4" a="1"/>
  <c r="AK243" i="4" s="1"/>
  <c r="AK244" i="4" a="1"/>
  <c r="AK244" i="4" s="1"/>
  <c r="AK245" i="4" a="1"/>
  <c r="AK245" i="4" s="1"/>
  <c r="AK246" i="4" a="1"/>
  <c r="AK246" i="4" s="1"/>
  <c r="AK247" i="4" a="1"/>
  <c r="AK247" i="4" s="1"/>
  <c r="AK248" i="4" a="1"/>
  <c r="AK248" i="4" s="1"/>
  <c r="AK249" i="4" a="1"/>
  <c r="AK249" i="4" s="1"/>
  <c r="AK250" i="4" a="1"/>
  <c r="AK250" i="4" s="1"/>
  <c r="AK251" i="4" a="1"/>
  <c r="AK251" i="4" s="1"/>
  <c r="AK252" i="4" a="1"/>
  <c r="AK252" i="4" s="1"/>
  <c r="AK253" i="4" a="1"/>
  <c r="AK253" i="4" s="1"/>
  <c r="AK254" i="4" a="1"/>
  <c r="AK254" i="4" s="1"/>
  <c r="AK255" i="4" a="1"/>
  <c r="AK255" i="4" s="1"/>
  <c r="AK256" i="4" a="1"/>
  <c r="AK256" i="4" s="1"/>
  <c r="AK257" i="4" a="1"/>
  <c r="AK257" i="4" s="1"/>
  <c r="AK258" i="4" a="1"/>
  <c r="AK258" i="4" s="1"/>
  <c r="AK259" i="4" a="1"/>
  <c r="AK259" i="4" s="1"/>
  <c r="AK260" i="4" a="1"/>
  <c r="AK260" i="4" s="1"/>
  <c r="AK261" i="4" a="1"/>
  <c r="AK261" i="4" s="1"/>
  <c r="AK262" i="4" a="1"/>
  <c r="AK262" i="4" s="1"/>
  <c r="AK263" i="4" a="1"/>
  <c r="AK263" i="4" s="1"/>
  <c r="AK264" i="4" a="1"/>
  <c r="AK264" i="4" s="1"/>
  <c r="AK265" i="4" a="1"/>
  <c r="AK265" i="4" s="1"/>
  <c r="AK266" i="4" a="1"/>
  <c r="AK266" i="4" s="1"/>
  <c r="AK267" i="4" a="1"/>
  <c r="AK267" i="4" s="1"/>
  <c r="AK268" i="4" a="1"/>
  <c r="AK268" i="4" s="1"/>
  <c r="AK269" i="4" a="1"/>
  <c r="AK269" i="4" s="1"/>
  <c r="AK270" i="4" a="1"/>
  <c r="AK270" i="4" s="1"/>
  <c r="AK271" i="4" a="1"/>
  <c r="AK271" i="4" s="1"/>
  <c r="AK272" i="4" a="1"/>
  <c r="AK272" i="4" s="1"/>
  <c r="AK273" i="4" a="1"/>
  <c r="AK273" i="4" s="1"/>
  <c r="AK274" i="4" a="1"/>
  <c r="AK274" i="4" s="1"/>
  <c r="AK275" i="4" a="1"/>
  <c r="AK275" i="4" s="1"/>
  <c r="AK276" i="4" a="1"/>
  <c r="AK276" i="4" s="1"/>
  <c r="AK277" i="4" a="1"/>
  <c r="AK277" i="4" s="1"/>
  <c r="AK278" i="4" a="1"/>
  <c r="AK278" i="4" s="1"/>
  <c r="AK279" i="4" a="1"/>
  <c r="AK279" i="4" s="1"/>
  <c r="AK280" i="4" a="1"/>
  <c r="AK280" i="4" s="1"/>
  <c r="AK281" i="4" a="1"/>
  <c r="AK281" i="4" s="1"/>
  <c r="AK282" i="4" a="1"/>
  <c r="AK282" i="4" s="1"/>
  <c r="AK283" i="4" a="1"/>
  <c r="AK283" i="4" s="1"/>
  <c r="AK284" i="4" a="1"/>
  <c r="AK284" i="4" s="1"/>
  <c r="AK285" i="4" a="1"/>
  <c r="AK285" i="4" s="1"/>
  <c r="AK286" i="4" a="1"/>
  <c r="AK286" i="4" s="1"/>
  <c r="AK287" i="4" a="1"/>
  <c r="AK287" i="4" s="1"/>
  <c r="AK288" i="4" a="1"/>
  <c r="AK288" i="4" s="1"/>
  <c r="AK289" i="4" a="1"/>
  <c r="AK289" i="4" s="1"/>
  <c r="AK290" i="4" a="1"/>
  <c r="AK290" i="4" s="1"/>
  <c r="AK291" i="4" a="1"/>
  <c r="AK291" i="4" s="1"/>
  <c r="AK292" i="4" a="1"/>
  <c r="AK292" i="4" s="1"/>
  <c r="AK293" i="4" a="1"/>
  <c r="AK293" i="4" s="1"/>
  <c r="AK294" i="4" a="1"/>
  <c r="AK294" i="4" s="1"/>
  <c r="AK295" i="4" a="1"/>
  <c r="AK295" i="4" s="1"/>
  <c r="AK296" i="4" a="1"/>
  <c r="AK296" i="4" s="1"/>
  <c r="AK297" i="4" a="1"/>
  <c r="AK297" i="4" s="1"/>
  <c r="AK298" i="4" a="1"/>
  <c r="AK298" i="4" s="1"/>
  <c r="AK299" i="4" a="1"/>
  <c r="AK299" i="4" s="1"/>
  <c r="AK300" i="4" a="1"/>
  <c r="AK300" i="4" s="1"/>
  <c r="AK301" i="4" a="1"/>
  <c r="AK301" i="4" s="1"/>
  <c r="AK302" i="4" a="1"/>
  <c r="AK302" i="4" s="1"/>
  <c r="AK303" i="4" a="1"/>
  <c r="AK303" i="4" s="1"/>
  <c r="AK304" i="4" a="1"/>
  <c r="AK304" i="4" s="1"/>
  <c r="AK305" i="4" a="1"/>
  <c r="AK305" i="4" s="1"/>
  <c r="AK306" i="4" a="1"/>
  <c r="AK306" i="4" s="1"/>
  <c r="AK307" i="4" a="1"/>
  <c r="AK307" i="4" s="1"/>
  <c r="AK308" i="4" a="1"/>
  <c r="AK308" i="4" s="1"/>
  <c r="AK309" i="4" a="1"/>
  <c r="AK309" i="4" s="1"/>
  <c r="AK310" i="4" a="1"/>
  <c r="AK310" i="4" s="1"/>
  <c r="AK311" i="4" a="1"/>
  <c r="AK311" i="4" s="1"/>
  <c r="AK312" i="4" a="1"/>
  <c r="AK312" i="4" s="1"/>
  <c r="AK313" i="4" a="1"/>
  <c r="AK313" i="4" s="1"/>
  <c r="AK314" i="4" a="1"/>
  <c r="AK314" i="4" s="1"/>
  <c r="AK315" i="4" a="1"/>
  <c r="AK315" i="4" s="1"/>
  <c r="AK316" i="4" a="1"/>
  <c r="AK316" i="4" s="1"/>
  <c r="AK317" i="4" a="1"/>
  <c r="AK317" i="4" s="1"/>
  <c r="AK318" i="4" a="1"/>
  <c r="AK318" i="4" s="1"/>
  <c r="AK319" i="4" a="1"/>
  <c r="AK319" i="4" s="1"/>
  <c r="AK320" i="4" a="1"/>
  <c r="AK320" i="4" s="1"/>
  <c r="AK321" i="4" a="1"/>
  <c r="AK321" i="4" s="1"/>
  <c r="AK322" i="4" a="1"/>
  <c r="AK322" i="4" s="1"/>
  <c r="AK323" i="4" a="1"/>
  <c r="AK323" i="4" s="1"/>
  <c r="AK324" i="4" a="1"/>
  <c r="AK324" i="4" s="1"/>
  <c r="AK325" i="4" a="1"/>
  <c r="AK325" i="4" s="1"/>
  <c r="AK326" i="4" a="1"/>
  <c r="AK326" i="4" s="1"/>
  <c r="AK327" i="4" a="1"/>
  <c r="AK327" i="4" s="1"/>
  <c r="AK328" i="4" a="1"/>
  <c r="AK328" i="4" s="1"/>
  <c r="AK329" i="4" a="1"/>
  <c r="AK329" i="4" s="1"/>
  <c r="AK330" i="4" a="1"/>
  <c r="AK330" i="4" s="1"/>
  <c r="AK331" i="4" a="1"/>
  <c r="AK331" i="4" s="1"/>
  <c r="AK332" i="4" a="1"/>
  <c r="AK332" i="4" s="1"/>
  <c r="AK333" i="4" a="1"/>
  <c r="AK333" i="4" s="1"/>
  <c r="AK334" i="4" a="1"/>
  <c r="AK334" i="4" s="1"/>
  <c r="AK335" i="4" a="1"/>
  <c r="AK335" i="4" s="1"/>
  <c r="AK336" i="4" a="1"/>
  <c r="AK336" i="4" s="1"/>
  <c r="AK337" i="4" a="1"/>
  <c r="AK337" i="4" s="1"/>
  <c r="AK338" i="4" a="1"/>
  <c r="AK338" i="4" s="1"/>
  <c r="AK339" i="4" a="1"/>
  <c r="AK339" i="4" s="1"/>
  <c r="AK340" i="4" a="1"/>
  <c r="AK340" i="4" s="1"/>
  <c r="AK341" i="4" a="1"/>
  <c r="AK341" i="4" s="1"/>
  <c r="AK342" i="4" a="1"/>
  <c r="AK342" i="4" s="1"/>
  <c r="AK343" i="4" a="1"/>
  <c r="AK343" i="4" s="1"/>
  <c r="AK344" i="4" a="1"/>
  <c r="AK344" i="4" s="1"/>
  <c r="AK345" i="4" a="1"/>
  <c r="AK345" i="4" s="1"/>
  <c r="AK346" i="4" a="1"/>
  <c r="AK346" i="4" s="1"/>
  <c r="AK347" i="4" a="1"/>
  <c r="AK347" i="4" s="1"/>
  <c r="AK348" i="4" a="1"/>
  <c r="AK348" i="4" s="1"/>
  <c r="AK349" i="4" a="1"/>
  <c r="AK349" i="4" s="1"/>
  <c r="AK350" i="4" a="1"/>
  <c r="AK350" i="4" s="1"/>
  <c r="AK351" i="4" a="1"/>
  <c r="AK351" i="4" s="1"/>
  <c r="AK352" i="4" a="1"/>
  <c r="AK352" i="4" s="1"/>
  <c r="AK353" i="4" a="1"/>
  <c r="AK353" i="4" s="1"/>
  <c r="AK354" i="4" a="1"/>
  <c r="AK354" i="4" s="1"/>
  <c r="AK355" i="4" a="1"/>
  <c r="AK355" i="4" s="1"/>
  <c r="AK356" i="4" a="1"/>
  <c r="AK356" i="4" s="1"/>
  <c r="AK357" i="4" a="1"/>
  <c r="AK357" i="4" s="1"/>
  <c r="AK358" i="4" a="1"/>
  <c r="AK358" i="4" s="1"/>
  <c r="AK359" i="4" a="1"/>
  <c r="AK359" i="4" s="1"/>
  <c r="AK360" i="4" a="1"/>
  <c r="AK360" i="4" s="1"/>
  <c r="AK361" i="4" a="1"/>
  <c r="AK361" i="4" s="1"/>
  <c r="AK362" i="4" a="1"/>
  <c r="AK362" i="4" s="1"/>
  <c r="AK363" i="4" a="1"/>
  <c r="AK363" i="4" s="1"/>
  <c r="AK364" i="4" a="1"/>
  <c r="AK364" i="4" s="1"/>
  <c r="AK365" i="4" a="1"/>
  <c r="AK365" i="4" s="1"/>
  <c r="AK366" i="4" a="1"/>
  <c r="AK366" i="4" s="1"/>
  <c r="AK367" i="4" a="1"/>
  <c r="AK367" i="4" s="1"/>
  <c r="AK368" i="4" a="1"/>
  <c r="AK368" i="4" s="1"/>
  <c r="AK369" i="4" a="1"/>
  <c r="AK369" i="4" s="1"/>
  <c r="AK370" i="4" a="1"/>
  <c r="AK370" i="4" s="1"/>
  <c r="AK371" i="4" a="1"/>
  <c r="AK371" i="4" s="1"/>
  <c r="AK372" i="4" a="1"/>
  <c r="AK372" i="4" s="1"/>
  <c r="AK373" i="4" a="1"/>
  <c r="AK373" i="4" s="1"/>
  <c r="AK374" i="4" a="1"/>
  <c r="AK374" i="4" s="1"/>
  <c r="AK375" i="4" a="1"/>
  <c r="AK375" i="4" s="1"/>
  <c r="AK376" i="4" a="1"/>
  <c r="AK376" i="4"/>
  <c r="AK377" i="4" a="1"/>
  <c r="AK377" i="4" s="1"/>
  <c r="AK378" i="4" a="1"/>
  <c r="AK378" i="4" s="1"/>
  <c r="AK379" i="4" a="1"/>
  <c r="AK379" i="4" s="1"/>
  <c r="AK380" i="4" a="1"/>
  <c r="AK380" i="4" s="1"/>
  <c r="AK381" i="4" a="1"/>
  <c r="AK381" i="4" s="1"/>
  <c r="AK382" i="4" a="1"/>
  <c r="AK382" i="4" s="1"/>
  <c r="AK383" i="4" a="1"/>
  <c r="AK383" i="4" s="1"/>
  <c r="AK384" i="4" a="1"/>
  <c r="AK384" i="4" s="1"/>
  <c r="AK385" i="4" a="1"/>
  <c r="AK385" i="4" s="1"/>
  <c r="AK386" i="4" a="1"/>
  <c r="AK386" i="4" s="1"/>
  <c r="AK387" i="4" a="1"/>
  <c r="AK387" i="4" s="1"/>
  <c r="AK388" i="4" a="1"/>
  <c r="AK388" i="4" s="1"/>
  <c r="AK389" i="4" a="1"/>
  <c r="AK389" i="4" s="1"/>
  <c r="AK390" i="4" a="1"/>
  <c r="AK390" i="4" s="1"/>
  <c r="AK391" i="4" a="1"/>
  <c r="AK391" i="4" s="1"/>
  <c r="AK392" i="4" a="1"/>
  <c r="AK392" i="4" s="1"/>
  <c r="AK393" i="4" a="1"/>
  <c r="AK393" i="4" s="1"/>
  <c r="AK394" i="4" a="1"/>
  <c r="AK394" i="4" s="1"/>
  <c r="AK395" i="4" a="1"/>
  <c r="AK395" i="4" s="1"/>
  <c r="AK396" i="4" a="1"/>
  <c r="AK396" i="4" s="1"/>
  <c r="AK397" i="4" a="1"/>
  <c r="AK397" i="4" s="1"/>
  <c r="AK398" i="4" a="1"/>
  <c r="AK398" i="4" s="1"/>
  <c r="AK399" i="4" a="1"/>
  <c r="AK399" i="4" s="1"/>
  <c r="AK400" i="4" a="1"/>
  <c r="AK400" i="4" s="1"/>
  <c r="AK401" i="4" a="1"/>
  <c r="AK401" i="4" s="1"/>
  <c r="AK402" i="4" a="1"/>
  <c r="AK402" i="4" s="1"/>
  <c r="AK403" i="4" a="1"/>
  <c r="AK403" i="4" s="1"/>
  <c r="AK404" i="4" a="1"/>
  <c r="AK404" i="4" s="1"/>
  <c r="AK405" i="4" a="1"/>
  <c r="AK405" i="4" s="1"/>
  <c r="AK406" i="4" a="1"/>
  <c r="AK406" i="4" s="1"/>
  <c r="AK407" i="4" a="1"/>
  <c r="AK407" i="4" s="1"/>
  <c r="AK408" i="4" a="1"/>
  <c r="AK408" i="4" s="1"/>
  <c r="AK409" i="4" a="1"/>
  <c r="AK409" i="4" s="1"/>
  <c r="AK410" i="4" a="1"/>
  <c r="AK410" i="4" s="1"/>
  <c r="AK411" i="4" a="1"/>
  <c r="AK411" i="4" s="1"/>
  <c r="AK412" i="4" a="1"/>
  <c r="AK412" i="4" s="1"/>
  <c r="AK413" i="4" a="1"/>
  <c r="AK413" i="4" s="1"/>
  <c r="AK414" i="4" a="1"/>
  <c r="AK414" i="4" s="1"/>
  <c r="AK415" i="4" a="1"/>
  <c r="AK415" i="4" s="1"/>
  <c r="AK416" i="4" a="1"/>
  <c r="AK416" i="4" s="1"/>
  <c r="AK417" i="4" a="1"/>
  <c r="AK417" i="4" s="1"/>
  <c r="AK418" i="4" a="1"/>
  <c r="AK418" i="4" s="1"/>
  <c r="AK419" i="4" a="1"/>
  <c r="AK419" i="4" s="1"/>
  <c r="AK420" i="4" a="1"/>
  <c r="AK420" i="4" s="1"/>
  <c r="AK421" i="4" a="1"/>
  <c r="AK421" i="4" s="1"/>
  <c r="AK422" i="4" a="1"/>
  <c r="AK422" i="4" s="1"/>
  <c r="AK423" i="4" a="1"/>
  <c r="AK423" i="4" s="1"/>
  <c r="AK424" i="4" a="1"/>
  <c r="AK424" i="4" s="1"/>
  <c r="AK425" i="4" a="1"/>
  <c r="AK425" i="4" s="1"/>
  <c r="AK426" i="4" a="1"/>
  <c r="AK426" i="4" s="1"/>
  <c r="AK427" i="4" a="1"/>
  <c r="AK427" i="4" s="1"/>
  <c r="AK428" i="4" a="1"/>
  <c r="AK428" i="4" s="1"/>
  <c r="AK429" i="4" a="1"/>
  <c r="AK429" i="4" s="1"/>
  <c r="AK430" i="4" a="1"/>
  <c r="AK430" i="4" s="1"/>
  <c r="AK431" i="4" a="1"/>
  <c r="AK431" i="4" s="1"/>
  <c r="AK432" i="4" a="1"/>
  <c r="AK432" i="4" s="1"/>
  <c r="AK433" i="4" a="1"/>
  <c r="AK433" i="4" s="1"/>
  <c r="AK434" i="4" a="1"/>
  <c r="AK434" i="4" s="1"/>
  <c r="AK435" i="4" a="1"/>
  <c r="AK435" i="4" s="1"/>
  <c r="AK436" i="4" a="1"/>
  <c r="AK436" i="4" s="1"/>
  <c r="AK437" i="4" a="1"/>
  <c r="AK437" i="4" s="1"/>
  <c r="AK438" i="4" a="1"/>
  <c r="AK438" i="4" s="1"/>
  <c r="AK439" i="4" a="1"/>
  <c r="AK439" i="4" s="1"/>
  <c r="AK440" i="4" a="1"/>
  <c r="AK440" i="4" s="1"/>
  <c r="AK441" i="4" a="1"/>
  <c r="AK441" i="4" s="1"/>
  <c r="AK442" i="4" a="1"/>
  <c r="AK442" i="4" s="1"/>
  <c r="AK443" i="4" a="1"/>
  <c r="AK443" i="4" s="1"/>
  <c r="AK444" i="4" a="1"/>
  <c r="AK444" i="4" s="1"/>
  <c r="AK445" i="4" a="1"/>
  <c r="AK445" i="4" s="1"/>
  <c r="AK446" i="4" a="1"/>
  <c r="AK446" i="4" s="1"/>
  <c r="AK447" i="4" a="1"/>
  <c r="AK447" i="4" s="1"/>
  <c r="AK448" i="4" a="1"/>
  <c r="AK448" i="4" s="1"/>
  <c r="AK449" i="4" a="1"/>
  <c r="AK449" i="4" s="1"/>
  <c r="AK450" i="4" a="1"/>
  <c r="AK450" i="4" s="1"/>
  <c r="AK451" i="4" a="1"/>
  <c r="AK451" i="4" s="1"/>
  <c r="AK452" i="4" a="1"/>
  <c r="AK452" i="4" s="1"/>
  <c r="AK453" i="4" a="1"/>
  <c r="AK453" i="4" s="1"/>
  <c r="AK454" i="4" a="1"/>
  <c r="AK454" i="4" s="1"/>
  <c r="AK455" i="4" a="1"/>
  <c r="AK455" i="4" s="1"/>
  <c r="AK456" i="4" a="1"/>
  <c r="AK456" i="4" s="1"/>
  <c r="AK457" i="4" a="1"/>
  <c r="AK457" i="4" s="1"/>
  <c r="AK458" i="4" a="1"/>
  <c r="AK458" i="4" s="1"/>
  <c r="AK459" i="4" a="1"/>
  <c r="AK459" i="4" s="1"/>
  <c r="AK460" i="4" a="1"/>
  <c r="AK460" i="4" s="1"/>
  <c r="AK461" i="4" a="1"/>
  <c r="AK461" i="4" s="1"/>
  <c r="AK462" i="4" a="1"/>
  <c r="AK462" i="4" s="1"/>
  <c r="AK463" i="4" a="1"/>
  <c r="AK463" i="4" s="1"/>
  <c r="AK464" i="4" a="1"/>
  <c r="AK464" i="4" s="1"/>
  <c r="AK465" i="4" a="1"/>
  <c r="AK465" i="4" s="1"/>
  <c r="AK466" i="4" a="1"/>
  <c r="AK466" i="4" s="1"/>
  <c r="AK467" i="4" a="1"/>
  <c r="AK467" i="4" s="1"/>
  <c r="AK468" i="4" a="1"/>
  <c r="AK468" i="4" s="1"/>
  <c r="AK469" i="4" a="1"/>
  <c r="AK469" i="4" s="1"/>
  <c r="AK470" i="4" a="1"/>
  <c r="AK470" i="4" s="1"/>
  <c r="AK471" i="4" a="1"/>
  <c r="AK471" i="4" s="1"/>
  <c r="AK472" i="4" a="1"/>
  <c r="AK472" i="4" s="1"/>
  <c r="AK473" i="4" a="1"/>
  <c r="AK473" i="4" s="1"/>
  <c r="AK474" i="4" a="1"/>
  <c r="AK474" i="4" s="1"/>
  <c r="AK475" i="4" a="1"/>
  <c r="AK475" i="4" s="1"/>
  <c r="AK476" i="4" a="1"/>
  <c r="AK476" i="4" s="1"/>
  <c r="AK477" i="4" a="1"/>
  <c r="AK477" i="4" s="1"/>
  <c r="AK478" i="4" a="1"/>
  <c r="AK478" i="4" s="1"/>
  <c r="AK479" i="4" a="1"/>
  <c r="AK479" i="4" s="1"/>
  <c r="AK480" i="4" a="1"/>
  <c r="AK480" i="4" s="1"/>
  <c r="AK481" i="4" a="1"/>
  <c r="AK481" i="4" s="1"/>
  <c r="AK482" i="4" a="1"/>
  <c r="AK482" i="4" s="1"/>
  <c r="AK483" i="4" a="1"/>
  <c r="AK483" i="4" s="1"/>
  <c r="AK484" i="4" a="1"/>
  <c r="AK484" i="4" s="1"/>
  <c r="AK485" i="4" a="1"/>
  <c r="AK485" i="4" s="1"/>
  <c r="AK486" i="4" a="1"/>
  <c r="AK486" i="4"/>
  <c r="AK487" i="4" a="1"/>
  <c r="AK487" i="4" s="1"/>
  <c r="AK488" i="4" a="1"/>
  <c r="AK488" i="4" s="1"/>
  <c r="AK489" i="4" a="1"/>
  <c r="AK489" i="4" s="1"/>
  <c r="AK490" i="4" a="1"/>
  <c r="AK490" i="4" s="1"/>
  <c r="AK491" i="4" a="1"/>
  <c r="AK491" i="4" s="1"/>
  <c r="AK492" i="4" a="1"/>
  <c r="AK492" i="4" s="1"/>
  <c r="AK493" i="4" a="1"/>
  <c r="AK493" i="4" s="1"/>
  <c r="AK494" i="4" a="1"/>
  <c r="AK494" i="4" s="1"/>
  <c r="AK495" i="4" a="1"/>
  <c r="AK495" i="4" s="1"/>
  <c r="AK496" i="4" a="1"/>
  <c r="AK496" i="4" s="1"/>
  <c r="AK497" i="4" a="1"/>
  <c r="AK497" i="4" s="1"/>
  <c r="AK498" i="4" a="1"/>
  <c r="AK498" i="4" s="1"/>
  <c r="AK499" i="4" a="1"/>
  <c r="AK499" i="4" s="1"/>
  <c r="AK500" i="4" a="1"/>
  <c r="AK500" i="4" s="1"/>
  <c r="AK501" i="4" a="1"/>
  <c r="AK501" i="4" s="1"/>
  <c r="AK502" i="4" a="1"/>
  <c r="AK502" i="4" s="1"/>
  <c r="AK503" i="4" a="1"/>
  <c r="AK503" i="4" s="1"/>
  <c r="AK504" i="4" a="1"/>
  <c r="AK504" i="4" s="1"/>
  <c r="AK505" i="4" a="1"/>
  <c r="AK505" i="4" s="1"/>
  <c r="AK506" i="4" a="1"/>
  <c r="AK506" i="4" s="1"/>
  <c r="AK507" i="4" a="1"/>
  <c r="AK507" i="4" s="1"/>
  <c r="AK508" i="4" a="1"/>
  <c r="AK508" i="4" s="1"/>
  <c r="AK509" i="4" a="1"/>
  <c r="AK509" i="4" s="1"/>
  <c r="AK510" i="4" a="1"/>
  <c r="AK510" i="4" s="1"/>
  <c r="AK511" i="4" a="1"/>
  <c r="AK511" i="4" s="1"/>
  <c r="AK512" i="4" a="1"/>
  <c r="AK512" i="4" s="1"/>
  <c r="AK513" i="4" a="1"/>
  <c r="AK513" i="4" s="1"/>
  <c r="AK514" i="4" a="1"/>
  <c r="AK514" i="4" s="1"/>
  <c r="AK515" i="4" a="1"/>
  <c r="AK515" i="4" s="1"/>
  <c r="AK516" i="4" a="1"/>
  <c r="AK516" i="4" s="1"/>
  <c r="AK517" i="4" a="1"/>
  <c r="AK517" i="4" s="1"/>
  <c r="AK518" i="4" a="1"/>
  <c r="AK518" i="4" s="1"/>
  <c r="AK519" i="4" a="1"/>
  <c r="AK519" i="4" s="1"/>
  <c r="AK520" i="4" a="1"/>
  <c r="AK520" i="4" s="1"/>
  <c r="AK521" i="4" a="1"/>
  <c r="AK521" i="4" s="1"/>
  <c r="AK522" i="4" a="1"/>
  <c r="AK522" i="4" s="1"/>
  <c r="AK523" i="4" a="1"/>
  <c r="AK523" i="4" s="1"/>
  <c r="AK524" i="4" a="1"/>
  <c r="AK524" i="4" s="1"/>
  <c r="AK525" i="4" a="1"/>
  <c r="AK525" i="4" s="1"/>
  <c r="AK526" i="4" a="1"/>
  <c r="AK526" i="4" s="1"/>
  <c r="AK527" i="4" a="1"/>
  <c r="AK527" i="4" s="1"/>
  <c r="AK528" i="4" a="1"/>
  <c r="AK528" i="4" s="1"/>
  <c r="AK529" i="4" a="1"/>
  <c r="AK529" i="4" s="1"/>
  <c r="AK530" i="4" a="1"/>
  <c r="AK530" i="4" s="1"/>
  <c r="AK531" i="4" a="1"/>
  <c r="AK531" i="4" s="1"/>
  <c r="AK532" i="4" a="1"/>
  <c r="AK532" i="4" s="1"/>
  <c r="AK533" i="4" a="1"/>
  <c r="AK533" i="4" s="1"/>
  <c r="AK534" i="4" a="1"/>
  <c r="AK534" i="4" s="1"/>
  <c r="AK535" i="4" a="1"/>
  <c r="AK535" i="4" s="1"/>
  <c r="AK536" i="4" a="1"/>
  <c r="AK536" i="4" s="1"/>
  <c r="AK537" i="4" a="1"/>
  <c r="AK537" i="4" s="1"/>
  <c r="AK538" i="4" a="1"/>
  <c r="AK538" i="4" s="1"/>
  <c r="AK539" i="4" a="1"/>
  <c r="AK539" i="4" s="1"/>
  <c r="AK540" i="4" a="1"/>
  <c r="AK540" i="4" s="1"/>
  <c r="AK541" i="4" a="1"/>
  <c r="AK541" i="4" s="1"/>
  <c r="AK542" i="4" a="1"/>
  <c r="AK542" i="4" s="1"/>
  <c r="AK543" i="4" a="1"/>
  <c r="AK543" i="4" s="1"/>
  <c r="AK544" i="4" a="1"/>
  <c r="AK544" i="4" s="1"/>
  <c r="AK545" i="4" a="1"/>
  <c r="AK545" i="4" s="1"/>
  <c r="AK546" i="4" a="1"/>
  <c r="AK546" i="4" s="1"/>
  <c r="AK547" i="4" a="1"/>
  <c r="AK547" i="4" s="1"/>
  <c r="AK548" i="4" a="1"/>
  <c r="AK548" i="4" s="1"/>
  <c r="AK549" i="4" a="1"/>
  <c r="AK549" i="4" s="1"/>
  <c r="AK550" i="4" a="1"/>
  <c r="AK550" i="4" s="1"/>
  <c r="AK551" i="4" a="1"/>
  <c r="AK551" i="4" s="1"/>
  <c r="AK552" i="4" a="1"/>
  <c r="AK552" i="4" s="1"/>
  <c r="AK553" i="4" a="1"/>
  <c r="AK553" i="4" s="1"/>
  <c r="AK554" i="4" a="1"/>
  <c r="AK554" i="4" s="1"/>
  <c r="AK555" i="4" a="1"/>
  <c r="AK555" i="4" s="1"/>
  <c r="AK556" i="4" a="1"/>
  <c r="AK556" i="4" s="1"/>
  <c r="AK557" i="4" a="1"/>
  <c r="AK557" i="4" s="1"/>
  <c r="AK558" i="4" a="1"/>
  <c r="AK558" i="4" s="1"/>
  <c r="AK559" i="4" a="1"/>
  <c r="AK559" i="4" s="1"/>
  <c r="AK560" i="4" a="1"/>
  <c r="AK560" i="4" s="1"/>
  <c r="AK561" i="4" a="1"/>
  <c r="AK561" i="4" s="1"/>
  <c r="AK562" i="4" a="1"/>
  <c r="AK562" i="4" s="1"/>
  <c r="AK563" i="4" a="1"/>
  <c r="AK563" i="4" s="1"/>
  <c r="AK564" i="4" a="1"/>
  <c r="AK564" i="4" s="1"/>
  <c r="AK565" i="4" a="1"/>
  <c r="AK565" i="4" s="1"/>
  <c r="AK566" i="4" a="1"/>
  <c r="AK566" i="4" s="1"/>
  <c r="AK567" i="4" a="1"/>
  <c r="AK567" i="4" s="1"/>
  <c r="AK568" i="4" a="1"/>
  <c r="AK568" i="4" s="1"/>
  <c r="AK569" i="4" a="1"/>
  <c r="AK569" i="4" s="1"/>
  <c r="AK570" i="4" a="1"/>
  <c r="AK570" i="4" s="1"/>
  <c r="AK571" i="4" a="1"/>
  <c r="AK571" i="4" s="1"/>
  <c r="AK572" i="4" a="1"/>
  <c r="AK572" i="4" s="1"/>
  <c r="AK573" i="4" a="1"/>
  <c r="AK573" i="4" s="1"/>
  <c r="AK574" i="4" a="1"/>
  <c r="AK574" i="4" s="1"/>
  <c r="AK575" i="4" a="1"/>
  <c r="AK575" i="4" s="1"/>
  <c r="AK576" i="4" a="1"/>
  <c r="AK576" i="4" s="1"/>
  <c r="AK577" i="4" a="1"/>
  <c r="AK577" i="4" s="1"/>
  <c r="AK578" i="4" a="1"/>
  <c r="AK578" i="4" s="1"/>
  <c r="AK579" i="4" a="1"/>
  <c r="AK579" i="4" s="1"/>
  <c r="AK580" i="4" a="1"/>
  <c r="AK580" i="4" s="1"/>
  <c r="AK581" i="4" a="1"/>
  <c r="AK581" i="4" s="1"/>
  <c r="AK582" i="4" a="1"/>
  <c r="AK582" i="4" s="1"/>
  <c r="AK583" i="4" a="1"/>
  <c r="AK583" i="4" s="1"/>
  <c r="AK584" i="4" a="1"/>
  <c r="AK584" i="4" s="1"/>
  <c r="AK585" i="4" a="1"/>
  <c r="AK585" i="4" s="1"/>
  <c r="AK586" i="4" a="1"/>
  <c r="AK586" i="4" s="1"/>
  <c r="AK587" i="4" a="1"/>
  <c r="AK587" i="4" s="1"/>
  <c r="AK588" i="4" a="1"/>
  <c r="AK588" i="4" s="1"/>
  <c r="AK589" i="4" a="1"/>
  <c r="AK589" i="4" s="1"/>
  <c r="AK590" i="4" a="1"/>
  <c r="AK590" i="4" s="1"/>
  <c r="AK591" i="4" a="1"/>
  <c r="AK591" i="4" s="1"/>
  <c r="AK592" i="4" a="1"/>
  <c r="AK592" i="4" s="1"/>
  <c r="AK593" i="4" a="1"/>
  <c r="AK593" i="4" s="1"/>
  <c r="AK594" i="4" a="1"/>
  <c r="AK594" i="4" s="1"/>
  <c r="AK595" i="4" a="1"/>
  <c r="AK595" i="4" s="1"/>
  <c r="AK596" i="4" a="1"/>
  <c r="AK596" i="4" s="1"/>
  <c r="AK597" i="4" a="1"/>
  <c r="AK597" i="4" s="1"/>
  <c r="AK598" i="4" a="1"/>
  <c r="AK598" i="4" s="1"/>
  <c r="AK599" i="4" a="1"/>
  <c r="AK599" i="4" s="1"/>
  <c r="AK600" i="4" a="1"/>
  <c r="AK600" i="4" s="1"/>
  <c r="AK601" i="4" a="1"/>
  <c r="AK601" i="4" s="1"/>
  <c r="AK602" i="4" a="1"/>
  <c r="AK602" i="4" s="1"/>
  <c r="AK603" i="4" a="1"/>
  <c r="AK603" i="4" s="1"/>
  <c r="AK604" i="4" a="1"/>
  <c r="AK604" i="4" s="1"/>
  <c r="AK605" i="4" a="1"/>
  <c r="AK605" i="4" s="1"/>
  <c r="AK606" i="4" a="1"/>
  <c r="AK606" i="4" s="1"/>
  <c r="AK607" i="4" a="1"/>
  <c r="AK607" i="4" s="1"/>
  <c r="AK608" i="4" a="1"/>
  <c r="AK608" i="4" s="1"/>
  <c r="AK609" i="4" a="1"/>
  <c r="AK609" i="4" s="1"/>
  <c r="AK610" i="4" a="1"/>
  <c r="AK610" i="4" s="1"/>
  <c r="AK611" i="4" a="1"/>
  <c r="AK611" i="4" s="1"/>
  <c r="AK612" i="4" a="1"/>
  <c r="AK612" i="4" s="1"/>
  <c r="AK613" i="4" a="1"/>
  <c r="AK613" i="4" s="1"/>
  <c r="AK614" i="4" a="1"/>
  <c r="AK614" i="4" s="1"/>
  <c r="AK615" i="4" a="1"/>
  <c r="AK615" i="4" s="1"/>
  <c r="AK616" i="4" a="1"/>
  <c r="AK616" i="4" s="1"/>
  <c r="AK617" i="4" a="1"/>
  <c r="AK617" i="4" s="1"/>
  <c r="AK618" i="4" a="1"/>
  <c r="AK618" i="4" s="1"/>
  <c r="AK619" i="4" a="1"/>
  <c r="AK619" i="4" s="1"/>
  <c r="AK620" i="4" a="1"/>
  <c r="AK620" i="4" s="1"/>
  <c r="AK621" i="4" a="1"/>
  <c r="AK621" i="4" s="1"/>
  <c r="AK622" i="4" a="1"/>
  <c r="AK622" i="4" s="1"/>
  <c r="AK623" i="4" a="1"/>
  <c r="AK623" i="4" s="1"/>
  <c r="AK624" i="4" a="1"/>
  <c r="AK624" i="4" s="1"/>
  <c r="AK625" i="4" a="1"/>
  <c r="AK625" i="4" s="1"/>
  <c r="AK626" i="4" a="1"/>
  <c r="AK626" i="4" s="1"/>
  <c r="AK627" i="4" a="1"/>
  <c r="AK627" i="4" s="1"/>
  <c r="AK628" i="4" a="1"/>
  <c r="AK628" i="4" s="1"/>
  <c r="AK629" i="4" a="1"/>
  <c r="AK629" i="4" s="1"/>
  <c r="AK630" i="4" a="1"/>
  <c r="AK630" i="4" s="1"/>
  <c r="AK631" i="4" a="1"/>
  <c r="AK631" i="4" s="1"/>
  <c r="AK632" i="4" a="1"/>
  <c r="AK632" i="4" s="1"/>
  <c r="AK633" i="4" a="1"/>
  <c r="AK633" i="4" s="1"/>
  <c r="AK634" i="4" a="1"/>
  <c r="AK634" i="4" s="1"/>
  <c r="AK635" i="4" a="1"/>
  <c r="AK635" i="4" s="1"/>
  <c r="AK636" i="4" a="1"/>
  <c r="AK636" i="4" s="1"/>
  <c r="AK637" i="4" a="1"/>
  <c r="AK637" i="4" s="1"/>
  <c r="AK638" i="4" a="1"/>
  <c r="AK638" i="4" s="1"/>
  <c r="AK639" i="4" a="1"/>
  <c r="AK639" i="4" s="1"/>
  <c r="AK640" i="4" a="1"/>
  <c r="AK640" i="4" s="1"/>
  <c r="AK641" i="4" a="1"/>
  <c r="AK641" i="4" s="1"/>
  <c r="AK642" i="4" a="1"/>
  <c r="AK642" i="4" s="1"/>
  <c r="AK643" i="4" a="1"/>
  <c r="AK643" i="4" s="1"/>
  <c r="AK644" i="4" a="1"/>
  <c r="AK644" i="4" s="1"/>
  <c r="AK645" i="4" a="1"/>
  <c r="AK645" i="4" s="1"/>
  <c r="AK646" i="4" a="1"/>
  <c r="AK646" i="4" s="1"/>
  <c r="AK647" i="4" a="1"/>
  <c r="AK647" i="4" s="1"/>
  <c r="AK648" i="4" a="1"/>
  <c r="AK648" i="4" s="1"/>
  <c r="AK649" i="4" a="1"/>
  <c r="AK649" i="4" s="1"/>
  <c r="AK650" i="4" a="1"/>
  <c r="AK650" i="4" s="1"/>
  <c r="AK651" i="4" a="1"/>
  <c r="AK651" i="4" s="1"/>
  <c r="AK652" i="4" a="1"/>
  <c r="AK652" i="4" s="1"/>
  <c r="AK653" i="4" a="1"/>
  <c r="AK653" i="4" s="1"/>
  <c r="AK654" i="4" a="1"/>
  <c r="AK654" i="4" s="1"/>
  <c r="AK655" i="4" a="1"/>
  <c r="AK655" i="4" s="1"/>
  <c r="AK656" i="4" a="1"/>
  <c r="AK656" i="4" s="1"/>
  <c r="AK657" i="4" a="1"/>
  <c r="AK657" i="4" s="1"/>
  <c r="AK658" i="4" a="1"/>
  <c r="AK658" i="4" s="1"/>
  <c r="AK659" i="4" a="1"/>
  <c r="AK659" i="4" s="1"/>
  <c r="AK660" i="4" a="1"/>
  <c r="AK660" i="4" s="1"/>
  <c r="AK661" i="4" a="1"/>
  <c r="AK661" i="4" s="1"/>
  <c r="AK662" i="4" a="1"/>
  <c r="AK662" i="4" s="1"/>
  <c r="AK663" i="4" a="1"/>
  <c r="AK663" i="4" s="1"/>
  <c r="AK664" i="4" a="1"/>
  <c r="AK664" i="4" s="1"/>
  <c r="AK665" i="4" a="1"/>
  <c r="AK665" i="4" s="1"/>
  <c r="AK666" i="4" a="1"/>
  <c r="AK666" i="4" s="1"/>
  <c r="AK667" i="4" a="1"/>
  <c r="AK667" i="4" s="1"/>
  <c r="AK668" i="4" a="1"/>
  <c r="AK668" i="4" s="1"/>
  <c r="AK669" i="4" a="1"/>
  <c r="AK669" i="4" s="1"/>
  <c r="AK670" i="4" a="1"/>
  <c r="AK670" i="4" s="1"/>
  <c r="AK671" i="4" a="1"/>
  <c r="AK671" i="4" s="1"/>
  <c r="AK672" i="4" a="1"/>
  <c r="AK672" i="4" s="1"/>
  <c r="AK673" i="4" a="1"/>
  <c r="AK673" i="4" s="1"/>
  <c r="AK674" i="4" a="1"/>
  <c r="AK674" i="4" s="1"/>
  <c r="AK675" i="4" a="1"/>
  <c r="AK675" i="4" s="1"/>
  <c r="AK676" i="4" a="1"/>
  <c r="AK676" i="4" s="1"/>
  <c r="AK677" i="4" a="1"/>
  <c r="AK677" i="4" s="1"/>
  <c r="AK678" i="4" a="1"/>
  <c r="AK678" i="4" s="1"/>
  <c r="AK679" i="4" a="1"/>
  <c r="AK679" i="4" s="1"/>
  <c r="AK680" i="4" a="1"/>
  <c r="AK680" i="4" s="1"/>
  <c r="AK681" i="4" a="1"/>
  <c r="AK681" i="4" s="1"/>
  <c r="AK682" i="4" a="1"/>
  <c r="AK682" i="4" s="1"/>
  <c r="AK683" i="4" a="1"/>
  <c r="AK683" i="4" s="1"/>
  <c r="AK684" i="4" a="1"/>
  <c r="AK684" i="4" s="1"/>
  <c r="AK685" i="4" a="1"/>
  <c r="AK685" i="4" s="1"/>
  <c r="AK686" i="4" a="1"/>
  <c r="AK686" i="4" s="1"/>
  <c r="AK687" i="4" a="1"/>
  <c r="AK687" i="4" s="1"/>
  <c r="AK688" i="4" a="1"/>
  <c r="AK688" i="4" s="1"/>
  <c r="AK689" i="4" a="1"/>
  <c r="AK689" i="4" s="1"/>
  <c r="AK690" i="4" a="1"/>
  <c r="AK690" i="4" s="1"/>
  <c r="AK691" i="4" a="1"/>
  <c r="AK691" i="4" s="1"/>
  <c r="AK692" i="4" a="1"/>
  <c r="AK692" i="4" s="1"/>
  <c r="AK693" i="4" a="1"/>
  <c r="AK693" i="4" s="1"/>
  <c r="AK694" i="4" a="1"/>
  <c r="AK694" i="4" s="1"/>
  <c r="AK695" i="4" a="1"/>
  <c r="AK695" i="4" s="1"/>
  <c r="AK696" i="4" a="1"/>
  <c r="AK696" i="4" s="1"/>
  <c r="AK697" i="4" a="1"/>
  <c r="AK697" i="4" s="1"/>
  <c r="AK698" i="4" a="1"/>
  <c r="AK698" i="4" s="1"/>
  <c r="AK699" i="4" a="1"/>
  <c r="AK699" i="4" s="1"/>
  <c r="AK700" i="4" a="1"/>
  <c r="AK700" i="4" s="1"/>
  <c r="AK701" i="4" a="1"/>
  <c r="AK701" i="4" s="1"/>
  <c r="AK702" i="4" a="1"/>
  <c r="AK702" i="4" s="1"/>
  <c r="AK703" i="4" a="1"/>
  <c r="AK703" i="4" s="1"/>
  <c r="AK704" i="4" a="1"/>
  <c r="AK704" i="4" s="1"/>
  <c r="AK705" i="4" a="1"/>
  <c r="AK705" i="4" s="1"/>
  <c r="AK706" i="4" a="1"/>
  <c r="AK706" i="4" s="1"/>
  <c r="AK707" i="4" a="1"/>
  <c r="AK707" i="4" s="1"/>
  <c r="AK708" i="4" a="1"/>
  <c r="AK708" i="4" s="1"/>
  <c r="AK709" i="4" a="1"/>
  <c r="AK709" i="4" s="1"/>
  <c r="AK710" i="4" a="1"/>
  <c r="AK710" i="4" s="1"/>
  <c r="AK711" i="4" a="1"/>
  <c r="AK711" i="4" s="1"/>
  <c r="AK712" i="4" a="1"/>
  <c r="AK712" i="4" s="1"/>
  <c r="AK713" i="4" a="1"/>
  <c r="AK713" i="4" s="1"/>
  <c r="AK714" i="4" a="1"/>
  <c r="AK714" i="4" s="1"/>
  <c r="AK715" i="4" a="1"/>
  <c r="AK715" i="4" s="1"/>
  <c r="AK716" i="4" a="1"/>
  <c r="AK716" i="4" s="1"/>
  <c r="AK717" i="4" a="1"/>
  <c r="AK717" i="4" s="1"/>
  <c r="AK718" i="4" a="1"/>
  <c r="AK718" i="4" s="1"/>
  <c r="AK719" i="4" a="1"/>
  <c r="AK719" i="4" s="1"/>
  <c r="AK720" i="4" a="1"/>
  <c r="AK720" i="4" s="1"/>
  <c r="AK721" i="4" a="1"/>
  <c r="AK721" i="4" s="1"/>
  <c r="AK722" i="4" a="1"/>
  <c r="AK722" i="4" s="1"/>
  <c r="AK723" i="4" a="1"/>
  <c r="AK723" i="4" s="1"/>
  <c r="AK724" i="4" a="1"/>
  <c r="AK724" i="4" s="1"/>
  <c r="AK725" i="4" a="1"/>
  <c r="AK725" i="4" s="1"/>
  <c r="AK726" i="4" a="1"/>
  <c r="AK726" i="4" s="1"/>
  <c r="AK727" i="4" a="1"/>
  <c r="AK727" i="4" s="1"/>
  <c r="AK728" i="4" a="1"/>
  <c r="AK728" i="4" s="1"/>
  <c r="AK729" i="4" a="1"/>
  <c r="AK729" i="4" s="1"/>
  <c r="AK730" i="4" a="1"/>
  <c r="AK730" i="4" s="1"/>
  <c r="AK731" i="4" a="1"/>
  <c r="AK731" i="4" s="1"/>
  <c r="AK732" i="4" a="1"/>
  <c r="AK732" i="4" s="1"/>
  <c r="AK733" i="4" a="1"/>
  <c r="AK733" i="4" s="1"/>
  <c r="AK734" i="4" a="1"/>
  <c r="AK734" i="4" s="1"/>
  <c r="AK735" i="4" a="1"/>
  <c r="AK735" i="4" s="1"/>
  <c r="AK736" i="4" a="1"/>
  <c r="AK736" i="4" s="1"/>
  <c r="AK737" i="4" a="1"/>
  <c r="AK737" i="4" s="1"/>
  <c r="AK738" i="4" a="1"/>
  <c r="AK738" i="4" s="1"/>
  <c r="AK739" i="4" a="1"/>
  <c r="AK739" i="4" s="1"/>
  <c r="AK740" i="4" a="1"/>
  <c r="AK740" i="4" s="1"/>
  <c r="AK741" i="4" a="1"/>
  <c r="AK741" i="4" s="1"/>
  <c r="AK742" i="4" a="1"/>
  <c r="AK742" i="4" s="1"/>
  <c r="AK743" i="4" a="1"/>
  <c r="AK743" i="4" s="1"/>
  <c r="AK744" i="4" a="1"/>
  <c r="AK744" i="4" s="1"/>
  <c r="AK745" i="4" a="1"/>
  <c r="AK745" i="4" s="1"/>
  <c r="AK746" i="4" a="1"/>
  <c r="AK746" i="4" s="1"/>
  <c r="AK747" i="4" a="1"/>
  <c r="AK747" i="4" s="1"/>
  <c r="AK748" i="4" a="1"/>
  <c r="AK748" i="4" s="1"/>
  <c r="AK749" i="4" a="1"/>
  <c r="AK749" i="4" s="1"/>
  <c r="AK750" i="4" a="1"/>
  <c r="AK750" i="4" s="1"/>
  <c r="AK751" i="4" a="1"/>
  <c r="AK751" i="4" s="1"/>
  <c r="AK752" i="4" a="1"/>
  <c r="AK752" i="4" s="1"/>
  <c r="AK753" i="4" a="1"/>
  <c r="AK753" i="4" s="1"/>
  <c r="AK754" i="4" a="1"/>
  <c r="AK754" i="4" s="1"/>
  <c r="AK755" i="4" a="1"/>
  <c r="AK755" i="4" s="1"/>
  <c r="AK756" i="4" a="1"/>
  <c r="AK756" i="4" s="1"/>
  <c r="AK757" i="4" a="1"/>
  <c r="AK757" i="4" s="1"/>
  <c r="AK758" i="4" a="1"/>
  <c r="AK758" i="4" s="1"/>
  <c r="AK759" i="4" a="1"/>
  <c r="AK759" i="4" s="1"/>
  <c r="AK760" i="4" a="1"/>
  <c r="AK760" i="4" s="1"/>
  <c r="AK761" i="4" a="1"/>
  <c r="AK761" i="4" s="1"/>
  <c r="AK762" i="4" a="1"/>
  <c r="AK762" i="4" s="1"/>
  <c r="AK763" i="4" a="1"/>
  <c r="AK763" i="4" s="1"/>
  <c r="AK764" i="4" a="1"/>
  <c r="AK764" i="4" s="1"/>
  <c r="AK765" i="4" a="1"/>
  <c r="AK765" i="4" s="1"/>
  <c r="AK766" i="4" a="1"/>
  <c r="AK766" i="4" s="1"/>
  <c r="AK767" i="4" a="1"/>
  <c r="AK767" i="4" s="1"/>
  <c r="AK768" i="4" a="1"/>
  <c r="AK768" i="4" s="1"/>
  <c r="AK769" i="4" a="1"/>
  <c r="AK769" i="4" s="1"/>
  <c r="AK770" i="4" a="1"/>
  <c r="AK770" i="4" s="1"/>
  <c r="AK771" i="4" a="1"/>
  <c r="AK771" i="4" s="1"/>
  <c r="AK772" i="4" a="1"/>
  <c r="AK772" i="4" s="1"/>
  <c r="AK773" i="4" a="1"/>
  <c r="AK773" i="4" s="1"/>
  <c r="AK774" i="4" a="1"/>
  <c r="AK774" i="4" s="1"/>
  <c r="AK775" i="4" a="1"/>
  <c r="AK775" i="4" s="1"/>
  <c r="AK776" i="4" a="1"/>
  <c r="AK776" i="4" s="1"/>
  <c r="AK777" i="4" a="1"/>
  <c r="AK777" i="4" s="1"/>
  <c r="AK778" i="4" a="1"/>
  <c r="AK778" i="4" s="1"/>
  <c r="AK779" i="4" a="1"/>
  <c r="AK779" i="4" s="1"/>
  <c r="AK780" i="4" a="1"/>
  <c r="AK780" i="4" s="1"/>
  <c r="AK781" i="4" a="1"/>
  <c r="AK781" i="4" s="1"/>
  <c r="AK782" i="4" a="1"/>
  <c r="AK782" i="4" s="1"/>
  <c r="AK783" i="4" a="1"/>
  <c r="AK783" i="4" s="1"/>
  <c r="AK784" i="4" a="1"/>
  <c r="AK784" i="4" s="1"/>
  <c r="AK785" i="4" a="1"/>
  <c r="AK785" i="4" s="1"/>
  <c r="AK786" i="4" a="1"/>
  <c r="AK786" i="4" s="1"/>
  <c r="AK787" i="4" a="1"/>
  <c r="AK787" i="4" s="1"/>
  <c r="AK788" i="4" a="1"/>
  <c r="AK788" i="4" s="1"/>
  <c r="AK789" i="4" a="1"/>
  <c r="AK789" i="4" s="1"/>
  <c r="AK790" i="4" a="1"/>
  <c r="AK790" i="4" s="1"/>
  <c r="AK791" i="4" a="1"/>
  <c r="AK791" i="4" s="1"/>
  <c r="AK792" i="4" a="1"/>
  <c r="AK792" i="4" s="1"/>
  <c r="AK793" i="4" a="1"/>
  <c r="AK793" i="4" s="1"/>
  <c r="AK794" i="4" a="1"/>
  <c r="AK794" i="4" s="1"/>
  <c r="AK795" i="4" a="1"/>
  <c r="AK795" i="4" s="1"/>
  <c r="AK796" i="4" a="1"/>
  <c r="AK796" i="4" s="1"/>
  <c r="AK797" i="4" a="1"/>
  <c r="AK797" i="4" s="1"/>
  <c r="AK798" i="4" a="1"/>
  <c r="AK798" i="4" s="1"/>
  <c r="AK799" i="4" a="1"/>
  <c r="AK799" i="4" s="1"/>
  <c r="AK800" i="4" a="1"/>
  <c r="AK800" i="4" s="1"/>
  <c r="AK801" i="4" a="1"/>
  <c r="AK801" i="4" s="1"/>
  <c r="AK802" i="4" a="1"/>
  <c r="AK802" i="4" s="1"/>
  <c r="AK803" i="4" a="1"/>
  <c r="AK803" i="4" s="1"/>
  <c r="AK804" i="4" a="1"/>
  <c r="AK804" i="4" s="1"/>
  <c r="AK805" i="4" a="1"/>
  <c r="AK805" i="4" s="1"/>
  <c r="AK806" i="4" a="1"/>
  <c r="AK806" i="4" s="1"/>
  <c r="AK807" i="4" a="1"/>
  <c r="AK807" i="4" s="1"/>
  <c r="AK808" i="4" a="1"/>
  <c r="AK808" i="4" s="1"/>
  <c r="AK809" i="4" a="1"/>
  <c r="AK809" i="4"/>
  <c r="AK810" i="4" a="1"/>
  <c r="AK810" i="4" s="1"/>
  <c r="AK811" i="4" a="1"/>
  <c r="AK811" i="4" s="1"/>
  <c r="AK812" i="4" a="1"/>
  <c r="AK812" i="4" s="1"/>
  <c r="AK813" i="4" a="1"/>
  <c r="AK813" i="4" s="1"/>
  <c r="AK814" i="4" a="1"/>
  <c r="AK814" i="4" s="1"/>
  <c r="AK815" i="4" a="1"/>
  <c r="AK815" i="4" s="1"/>
  <c r="AK816" i="4" a="1"/>
  <c r="AK816" i="4" s="1"/>
  <c r="AK817" i="4" a="1"/>
  <c r="AK817" i="4" s="1"/>
  <c r="AK818" i="4" a="1"/>
  <c r="AK818" i="4" s="1"/>
  <c r="AK819" i="4" a="1"/>
  <c r="AK819" i="4" s="1"/>
  <c r="AK820" i="4" a="1"/>
  <c r="AK820" i="4" s="1"/>
  <c r="AK821" i="4" a="1"/>
  <c r="AK821" i="4" s="1"/>
  <c r="AK822" i="4" a="1"/>
  <c r="AK822" i="4" s="1"/>
  <c r="AK823" i="4" a="1"/>
  <c r="AK823" i="4" s="1"/>
  <c r="AK824" i="4" a="1"/>
  <c r="AK824" i="4" s="1"/>
  <c r="AK825" i="4" a="1"/>
  <c r="AK825" i="4" s="1"/>
  <c r="AK826" i="4" a="1"/>
  <c r="AK826" i="4" s="1"/>
  <c r="AK827" i="4" a="1"/>
  <c r="AK827" i="4" s="1"/>
  <c r="AK828" i="4" a="1"/>
  <c r="AK828" i="4" s="1"/>
  <c r="AK829" i="4" a="1"/>
  <c r="AK829" i="4" s="1"/>
  <c r="AK830" i="4" a="1"/>
  <c r="AK830" i="4" s="1"/>
  <c r="AK831" i="4" a="1"/>
  <c r="AK831" i="4" s="1"/>
  <c r="AK832" i="4" a="1"/>
  <c r="AK832" i="4" s="1"/>
  <c r="AK833" i="4" a="1"/>
  <c r="AK833" i="4" s="1"/>
  <c r="AK834" i="4" a="1"/>
  <c r="AK834" i="4" s="1"/>
  <c r="AK835" i="4" a="1"/>
  <c r="AK835" i="4" s="1"/>
  <c r="AK836" i="4" a="1"/>
  <c r="AK836" i="4" s="1"/>
  <c r="AK837" i="4" a="1"/>
  <c r="AK837" i="4" s="1"/>
  <c r="AK838" i="4" a="1"/>
  <c r="AK838" i="4" s="1"/>
  <c r="AK839" i="4" a="1"/>
  <c r="AK839" i="4" s="1"/>
  <c r="AK840" i="4" a="1"/>
  <c r="AK840" i="4" s="1"/>
  <c r="AK841" i="4" a="1"/>
  <c r="AK841" i="4" s="1"/>
  <c r="AK842" i="4" a="1"/>
  <c r="AK842" i="4" s="1"/>
  <c r="AK843" i="4" a="1"/>
  <c r="AK843" i="4" s="1"/>
  <c r="AK844" i="4" a="1"/>
  <c r="AK844" i="4" s="1"/>
  <c r="AK845" i="4" a="1"/>
  <c r="AK845" i="4" s="1"/>
  <c r="AK846" i="4" a="1"/>
  <c r="AK846" i="4" s="1"/>
  <c r="AK847" i="4" a="1"/>
  <c r="AK847" i="4" s="1"/>
  <c r="AK848" i="4" a="1"/>
  <c r="AK848" i="4" s="1"/>
  <c r="AK849" i="4" a="1"/>
  <c r="AK849" i="4" s="1"/>
  <c r="AK850" i="4" a="1"/>
  <c r="AK850" i="4" s="1"/>
  <c r="AK851" i="4" a="1"/>
  <c r="AK851" i="4" s="1"/>
  <c r="AK852" i="4" a="1"/>
  <c r="AK852" i="4" s="1"/>
  <c r="AK853" i="4" a="1"/>
  <c r="AK853" i="4" s="1"/>
  <c r="AK854" i="4" a="1"/>
  <c r="AK854" i="4" s="1"/>
  <c r="AK855" i="4" a="1"/>
  <c r="AK855" i="4" s="1"/>
  <c r="AK856" i="4" a="1"/>
  <c r="AK856" i="4" s="1"/>
  <c r="AK857" i="4" a="1"/>
  <c r="AK857" i="4" s="1"/>
  <c r="AK858" i="4" a="1"/>
  <c r="AK858" i="4" s="1"/>
  <c r="AK859" i="4" a="1"/>
  <c r="AK859" i="4" s="1"/>
  <c r="AK860" i="4" a="1"/>
  <c r="AK860" i="4" s="1"/>
  <c r="AK861" i="4" a="1"/>
  <c r="AK861" i="4" s="1"/>
  <c r="AK862" i="4" a="1"/>
  <c r="AK862" i="4" s="1"/>
  <c r="AK863" i="4" a="1"/>
  <c r="AK863" i="4" s="1"/>
  <c r="AK864" i="4" a="1"/>
  <c r="AK864" i="4" s="1"/>
  <c r="AK865" i="4" a="1"/>
  <c r="AK865" i="4" s="1"/>
  <c r="AK866" i="4" a="1"/>
  <c r="AK866" i="4" s="1"/>
  <c r="AK867" i="4" a="1"/>
  <c r="AK867" i="4" s="1"/>
  <c r="AK868" i="4" a="1"/>
  <c r="AK868" i="4" s="1"/>
  <c r="AK869" i="4" a="1"/>
  <c r="AK869" i="4" s="1"/>
  <c r="AK870" i="4" a="1"/>
  <c r="AK870" i="4" s="1"/>
  <c r="AK871" i="4" a="1"/>
  <c r="AK871" i="4" s="1"/>
  <c r="AK872" i="4" a="1"/>
  <c r="AK872" i="4" s="1"/>
  <c r="AK873" i="4" a="1"/>
  <c r="AK873" i="4" s="1"/>
  <c r="AK874" i="4" a="1"/>
  <c r="AK874" i="4" s="1"/>
  <c r="AK875" i="4" a="1"/>
  <c r="AK875" i="4" s="1"/>
  <c r="AK876" i="4" a="1"/>
  <c r="AK876" i="4" s="1"/>
  <c r="AK877" i="4" a="1"/>
  <c r="AK877" i="4" s="1"/>
  <c r="AK878" i="4" a="1"/>
  <c r="AK878" i="4" s="1"/>
  <c r="AK879" i="4" a="1"/>
  <c r="AK879" i="4" s="1"/>
  <c r="AK880" i="4" a="1"/>
  <c r="AK880" i="4" s="1"/>
  <c r="AK881" i="4" a="1"/>
  <c r="AK881" i="4" s="1"/>
  <c r="AK882" i="4" a="1"/>
  <c r="AK882" i="4" s="1"/>
  <c r="AK883" i="4" a="1"/>
  <c r="AK883" i="4" s="1"/>
  <c r="AK884" i="4" a="1"/>
  <c r="AK884" i="4" s="1"/>
  <c r="AK885" i="4" a="1"/>
  <c r="AK885" i="4" s="1"/>
  <c r="AK886" i="4" a="1"/>
  <c r="AK886" i="4" s="1"/>
  <c r="AK887" i="4" a="1"/>
  <c r="AK887" i="4" s="1"/>
  <c r="AK888" i="4" a="1"/>
  <c r="AK888" i="4" s="1"/>
  <c r="AK889" i="4" a="1"/>
  <c r="AK889" i="4" s="1"/>
  <c r="AK890" i="4" a="1"/>
  <c r="AK890" i="4" s="1"/>
  <c r="AK891" i="4" a="1"/>
  <c r="AK891" i="4" s="1"/>
  <c r="AK892" i="4" a="1"/>
  <c r="AK892" i="4" s="1"/>
  <c r="AK893" i="4" a="1"/>
  <c r="AK893" i="4" s="1"/>
  <c r="AK894" i="4" a="1"/>
  <c r="AK894" i="4" s="1"/>
  <c r="AK895" i="4" a="1"/>
  <c r="AK895" i="4" s="1"/>
  <c r="AK896" i="4" a="1"/>
  <c r="AK896" i="4" s="1"/>
  <c r="AK897" i="4" a="1"/>
  <c r="AK897" i="4" s="1"/>
  <c r="AK898" i="4" a="1"/>
  <c r="AK898" i="4" s="1"/>
  <c r="AK899" i="4" a="1"/>
  <c r="AK899" i="4" s="1"/>
  <c r="AK900" i="4" a="1"/>
  <c r="AK900" i="4" s="1"/>
  <c r="AK901" i="4" a="1"/>
  <c r="AK901" i="4" s="1"/>
  <c r="AK902" i="4" a="1"/>
  <c r="AK902" i="4" s="1"/>
  <c r="AK903" i="4" a="1"/>
  <c r="AK903" i="4" s="1"/>
  <c r="AK904" i="4" a="1"/>
  <c r="AK904" i="4" s="1"/>
  <c r="AK905" i="4" a="1"/>
  <c r="AK905" i="4" s="1"/>
  <c r="AK906" i="4" a="1"/>
  <c r="AK906" i="4" s="1"/>
  <c r="AK907" i="4" a="1"/>
  <c r="AK907" i="4" s="1"/>
  <c r="AK908" i="4" a="1"/>
  <c r="AK908" i="4" s="1"/>
  <c r="AK909" i="4" a="1"/>
  <c r="AK909" i="4" s="1"/>
  <c r="AK910" i="4" a="1"/>
  <c r="AK910" i="4" s="1"/>
  <c r="AK911" i="4" a="1"/>
  <c r="AK911" i="4" s="1"/>
  <c r="AK912" i="4" a="1"/>
  <c r="AK912" i="4" s="1"/>
  <c r="AK913" i="4" a="1"/>
  <c r="AK913" i="4" s="1"/>
  <c r="AK914" i="4" a="1"/>
  <c r="AK914" i="4" s="1"/>
  <c r="AK915" i="4" a="1"/>
  <c r="AK915" i="4" s="1"/>
  <c r="AK916" i="4" a="1"/>
  <c r="AK916" i="4" s="1"/>
  <c r="AK917" i="4" a="1"/>
  <c r="AK917" i="4" s="1"/>
  <c r="AK918" i="4" a="1"/>
  <c r="AK918" i="4" s="1"/>
  <c r="AK919" i="4" a="1"/>
  <c r="AK919" i="4" s="1"/>
  <c r="AK920" i="4" a="1"/>
  <c r="AK920" i="4" s="1"/>
  <c r="AK921" i="4" a="1"/>
  <c r="AK921" i="4" s="1"/>
  <c r="AK922" i="4" a="1"/>
  <c r="AK922" i="4" s="1"/>
  <c r="AK923" i="4" a="1"/>
  <c r="AK923" i="4" s="1"/>
  <c r="AK924" i="4" a="1"/>
  <c r="AK924" i="4" s="1"/>
  <c r="AK925" i="4" a="1"/>
  <c r="AK925" i="4" s="1"/>
  <c r="AK926" i="4" a="1"/>
  <c r="AK926" i="4" s="1"/>
  <c r="AK927" i="4" a="1"/>
  <c r="AK927" i="4" s="1"/>
  <c r="AK928" i="4" a="1"/>
  <c r="AK928" i="4" s="1"/>
  <c r="AK929" i="4" a="1"/>
  <c r="AK929" i="4" s="1"/>
  <c r="AK930" i="4" a="1"/>
  <c r="AK930" i="4" s="1"/>
  <c r="AK931" i="4" a="1"/>
  <c r="AK931" i="4" s="1"/>
  <c r="AK932" i="4" a="1"/>
  <c r="AK932" i="4" s="1"/>
  <c r="AK933" i="4" a="1"/>
  <c r="AK933" i="4" s="1"/>
  <c r="AK934" i="4" a="1"/>
  <c r="AK934" i="4" s="1"/>
  <c r="AK935" i="4" a="1"/>
  <c r="AK935" i="4" s="1"/>
  <c r="AK936" i="4" a="1"/>
  <c r="AK936" i="4" s="1"/>
  <c r="AK937" i="4" a="1"/>
  <c r="AK937" i="4" s="1"/>
  <c r="AK938" i="4" a="1"/>
  <c r="AK938" i="4" s="1"/>
  <c r="AK939" i="4" a="1"/>
  <c r="AK939" i="4" s="1"/>
  <c r="AK940" i="4" a="1"/>
  <c r="AK940" i="4" s="1"/>
  <c r="AK941" i="4" a="1"/>
  <c r="AK941" i="4" s="1"/>
  <c r="AK942" i="4" a="1"/>
  <c r="AK942" i="4" s="1"/>
  <c r="AK943" i="4" a="1"/>
  <c r="AK943" i="4" s="1"/>
  <c r="AK944" i="4" a="1"/>
  <c r="AK944" i="4" s="1"/>
  <c r="AK945" i="4" a="1"/>
  <c r="AK945" i="4" s="1"/>
  <c r="AK946" i="4" a="1"/>
  <c r="AK946" i="4" s="1"/>
  <c r="AK947" i="4" a="1"/>
  <c r="AK947" i="4" s="1"/>
  <c r="AK948" i="4" a="1"/>
  <c r="AK948" i="4" s="1"/>
  <c r="AK949" i="4" a="1"/>
  <c r="AK949" i="4" s="1"/>
  <c r="AK950" i="4" a="1"/>
  <c r="AK950" i="4" s="1"/>
  <c r="AK951" i="4" a="1"/>
  <c r="AK951" i="4" s="1"/>
  <c r="AK952" i="4" a="1"/>
  <c r="AK952" i="4" s="1"/>
  <c r="AJ225" i="4" a="1"/>
  <c r="AJ225" i="4" s="1"/>
  <c r="AJ226" i="4" a="1"/>
  <c r="AJ226" i="4" s="1"/>
  <c r="AJ227" i="4" a="1"/>
  <c r="AJ227" i="4" s="1"/>
  <c r="AJ228" i="4" a="1"/>
  <c r="AJ228" i="4" s="1"/>
  <c r="AJ229" i="4" a="1"/>
  <c r="AJ229" i="4" s="1"/>
  <c r="AJ230" i="4" a="1"/>
  <c r="AJ230" i="4" s="1"/>
  <c r="AJ231" i="4" a="1"/>
  <c r="AJ231" i="4" s="1"/>
  <c r="AJ232" i="4" a="1"/>
  <c r="AJ232" i="4" s="1"/>
  <c r="AJ233" i="4" a="1"/>
  <c r="AJ233" i="4" s="1"/>
  <c r="AJ234" i="4" a="1"/>
  <c r="AJ234" i="4" s="1"/>
  <c r="AJ235" i="4" a="1"/>
  <c r="AJ235" i="4" s="1"/>
  <c r="AJ236" i="4" a="1"/>
  <c r="AJ236" i="4" s="1"/>
  <c r="AJ237" i="4" a="1"/>
  <c r="AJ237" i="4" s="1"/>
  <c r="AJ238" i="4" a="1"/>
  <c r="AJ238" i="4" s="1"/>
  <c r="AJ239" i="4" a="1"/>
  <c r="AJ239" i="4" s="1"/>
  <c r="AJ240" i="4" a="1"/>
  <c r="AJ240" i="4" s="1"/>
  <c r="AJ241" i="4" a="1"/>
  <c r="AJ241" i="4" s="1"/>
  <c r="AJ242" i="4" a="1"/>
  <c r="AJ242" i="4" s="1"/>
  <c r="AJ243" i="4" a="1"/>
  <c r="AJ243" i="4" s="1"/>
  <c r="AJ244" i="4" a="1"/>
  <c r="AJ244" i="4" s="1"/>
  <c r="AJ245" i="4" a="1"/>
  <c r="AJ245" i="4" s="1"/>
  <c r="AJ246" i="4" a="1"/>
  <c r="AJ246" i="4" s="1"/>
  <c r="AJ247" i="4" a="1"/>
  <c r="AJ247" i="4" s="1"/>
  <c r="AJ248" i="4" a="1"/>
  <c r="AJ248" i="4" s="1"/>
  <c r="AJ249" i="4" a="1"/>
  <c r="AJ249" i="4" s="1"/>
  <c r="AJ250" i="4" a="1"/>
  <c r="AJ250" i="4" s="1"/>
  <c r="AJ251" i="4" a="1"/>
  <c r="AJ251" i="4" s="1"/>
  <c r="AJ252" i="4" a="1"/>
  <c r="AJ252" i="4" s="1"/>
  <c r="AJ253" i="4" a="1"/>
  <c r="AJ253" i="4" s="1"/>
  <c r="AJ254" i="4" a="1"/>
  <c r="AJ254" i="4" s="1"/>
  <c r="AJ255" i="4" a="1"/>
  <c r="AJ255" i="4" s="1"/>
  <c r="AJ256" i="4" a="1"/>
  <c r="AJ256" i="4" s="1"/>
  <c r="AJ257" i="4" a="1"/>
  <c r="AJ257" i="4" s="1"/>
  <c r="AJ258" i="4" a="1"/>
  <c r="AJ258" i="4" s="1"/>
  <c r="AJ259" i="4" a="1"/>
  <c r="AJ259" i="4" s="1"/>
  <c r="AJ260" i="4" a="1"/>
  <c r="AJ260" i="4" s="1"/>
  <c r="AJ261" i="4" a="1"/>
  <c r="AJ261" i="4" s="1"/>
  <c r="AJ262" i="4" a="1"/>
  <c r="AJ262" i="4" s="1"/>
  <c r="AJ263" i="4" a="1"/>
  <c r="AJ263" i="4" s="1"/>
  <c r="AJ264" i="4" a="1"/>
  <c r="AJ264" i="4" s="1"/>
  <c r="AJ265" i="4" a="1"/>
  <c r="AJ265" i="4" s="1"/>
  <c r="AJ266" i="4" a="1"/>
  <c r="AJ266" i="4" s="1"/>
  <c r="AJ267" i="4" a="1"/>
  <c r="AJ267" i="4" s="1"/>
  <c r="AJ268" i="4" a="1"/>
  <c r="AJ268" i="4" s="1"/>
  <c r="AJ269" i="4" a="1"/>
  <c r="AJ269" i="4" s="1"/>
  <c r="AJ270" i="4" a="1"/>
  <c r="AJ270" i="4" s="1"/>
  <c r="AJ271" i="4" a="1"/>
  <c r="AJ271" i="4" s="1"/>
  <c r="AJ272" i="4" a="1"/>
  <c r="AJ272" i="4" s="1"/>
  <c r="AJ273" i="4" a="1"/>
  <c r="AJ273" i="4" s="1"/>
  <c r="AJ274" i="4" a="1"/>
  <c r="AJ274" i="4" s="1"/>
  <c r="AJ275" i="4" a="1"/>
  <c r="AJ275" i="4" s="1"/>
  <c r="AJ276" i="4" a="1"/>
  <c r="AJ276" i="4"/>
  <c r="AJ277" i="4" a="1"/>
  <c r="AJ277" i="4" s="1"/>
  <c r="AJ278" i="4" a="1"/>
  <c r="AJ278" i="4" s="1"/>
  <c r="AJ279" i="4" a="1"/>
  <c r="AJ279" i="4" s="1"/>
  <c r="AJ280" i="4" a="1"/>
  <c r="AJ280" i="4" s="1"/>
  <c r="AJ281" i="4" a="1"/>
  <c r="AJ281" i="4" s="1"/>
  <c r="AJ282" i="4" a="1"/>
  <c r="AJ282" i="4" s="1"/>
  <c r="AJ283" i="4" a="1"/>
  <c r="AJ283" i="4" s="1"/>
  <c r="AJ284" i="4" a="1"/>
  <c r="AJ284" i="4" s="1"/>
  <c r="AJ285" i="4" a="1"/>
  <c r="AJ285" i="4" s="1"/>
  <c r="AJ286" i="4" a="1"/>
  <c r="AJ286" i="4" s="1"/>
  <c r="AJ287" i="4" a="1"/>
  <c r="AJ287" i="4" s="1"/>
  <c r="AJ288" i="4" a="1"/>
  <c r="AJ288" i="4" s="1"/>
  <c r="AJ289" i="4" a="1"/>
  <c r="AJ289" i="4" s="1"/>
  <c r="AJ290" i="4" a="1"/>
  <c r="AJ290" i="4" s="1"/>
  <c r="AJ291" i="4" a="1"/>
  <c r="AJ291" i="4" s="1"/>
  <c r="AJ292" i="4" a="1"/>
  <c r="AJ292" i="4" s="1"/>
  <c r="AJ293" i="4" a="1"/>
  <c r="AJ293" i="4" s="1"/>
  <c r="AJ294" i="4" a="1"/>
  <c r="AJ294" i="4" s="1"/>
  <c r="AJ295" i="4" a="1"/>
  <c r="AJ295" i="4" s="1"/>
  <c r="AJ296" i="4" a="1"/>
  <c r="AJ296" i="4" s="1"/>
  <c r="AJ297" i="4" a="1"/>
  <c r="AJ297" i="4" s="1"/>
  <c r="AJ298" i="4" a="1"/>
  <c r="AJ298" i="4" s="1"/>
  <c r="AJ299" i="4" a="1"/>
  <c r="AJ299" i="4" s="1"/>
  <c r="AJ300" i="4" a="1"/>
  <c r="AJ300" i="4" s="1"/>
  <c r="AJ301" i="4" a="1"/>
  <c r="AJ301" i="4" s="1"/>
  <c r="AJ302" i="4" a="1"/>
  <c r="AJ302" i="4" s="1"/>
  <c r="AJ303" i="4" a="1"/>
  <c r="AJ303" i="4" s="1"/>
  <c r="AJ304" i="4" a="1"/>
  <c r="AJ304" i="4" s="1"/>
  <c r="AJ305" i="4" a="1"/>
  <c r="AJ305" i="4" s="1"/>
  <c r="AJ306" i="4" a="1"/>
  <c r="AJ306" i="4" s="1"/>
  <c r="AJ307" i="4" a="1"/>
  <c r="AJ307" i="4" s="1"/>
  <c r="AJ308" i="4" a="1"/>
  <c r="AJ308" i="4" s="1"/>
  <c r="AJ309" i="4" a="1"/>
  <c r="AJ309" i="4" s="1"/>
  <c r="AJ310" i="4" a="1"/>
  <c r="AJ310" i="4" s="1"/>
  <c r="AJ311" i="4" a="1"/>
  <c r="AJ311" i="4" s="1"/>
  <c r="AJ312" i="4" a="1"/>
  <c r="AJ312" i="4" s="1"/>
  <c r="AJ313" i="4" a="1"/>
  <c r="AJ313" i="4" s="1"/>
  <c r="AJ314" i="4" a="1"/>
  <c r="AJ314" i="4" s="1"/>
  <c r="AJ315" i="4" a="1"/>
  <c r="AJ315" i="4" s="1"/>
  <c r="AJ316" i="4" a="1"/>
  <c r="AJ316" i="4" s="1"/>
  <c r="AJ317" i="4" a="1"/>
  <c r="AJ317" i="4" s="1"/>
  <c r="AJ318" i="4" a="1"/>
  <c r="AJ318" i="4" s="1"/>
  <c r="AJ319" i="4" a="1"/>
  <c r="AJ319" i="4" s="1"/>
  <c r="AJ320" i="4" a="1"/>
  <c r="AJ320" i="4" s="1"/>
  <c r="AJ321" i="4" a="1"/>
  <c r="AJ321" i="4" s="1"/>
  <c r="AJ322" i="4" a="1"/>
  <c r="AJ322" i="4" s="1"/>
  <c r="AJ323" i="4" a="1"/>
  <c r="AJ323" i="4" s="1"/>
  <c r="AJ324" i="4" a="1"/>
  <c r="AJ324" i="4" s="1"/>
  <c r="AJ325" i="4" a="1"/>
  <c r="AJ325" i="4" s="1"/>
  <c r="AJ326" i="4" a="1"/>
  <c r="AJ326" i="4"/>
  <c r="AJ327" i="4" a="1"/>
  <c r="AJ327" i="4" s="1"/>
  <c r="AJ328" i="4" a="1"/>
  <c r="AJ328" i="4" s="1"/>
  <c r="AJ329" i="4" a="1"/>
  <c r="AJ329" i="4" s="1"/>
  <c r="AJ330" i="4" a="1"/>
  <c r="AJ330" i="4" s="1"/>
  <c r="AJ331" i="4" a="1"/>
  <c r="AJ331" i="4" s="1"/>
  <c r="AJ332" i="4" a="1"/>
  <c r="AJ332" i="4" s="1"/>
  <c r="AJ333" i="4" a="1"/>
  <c r="AJ333" i="4" s="1"/>
  <c r="AJ334" i="4" a="1"/>
  <c r="AJ334" i="4" s="1"/>
  <c r="AJ335" i="4" a="1"/>
  <c r="AJ335" i="4" s="1"/>
  <c r="AJ336" i="4" a="1"/>
  <c r="AJ336" i="4" s="1"/>
  <c r="AJ337" i="4" a="1"/>
  <c r="AJ337" i="4" s="1"/>
  <c r="AJ338" i="4" a="1"/>
  <c r="AJ338" i="4" s="1"/>
  <c r="AJ339" i="4" a="1"/>
  <c r="AJ339" i="4" s="1"/>
  <c r="AJ340" i="4" a="1"/>
  <c r="AJ340" i="4" s="1"/>
  <c r="AJ341" i="4" a="1"/>
  <c r="AJ341" i="4" s="1"/>
  <c r="AJ342" i="4" a="1"/>
  <c r="AJ342" i="4" s="1"/>
  <c r="AJ343" i="4" a="1"/>
  <c r="AJ343" i="4" s="1"/>
  <c r="AJ344" i="4" a="1"/>
  <c r="AJ344" i="4" s="1"/>
  <c r="AJ345" i="4" a="1"/>
  <c r="AJ345" i="4" s="1"/>
  <c r="AJ346" i="4" a="1"/>
  <c r="AJ346" i="4" s="1"/>
  <c r="AJ347" i="4" a="1"/>
  <c r="AJ347" i="4" s="1"/>
  <c r="AJ348" i="4" a="1"/>
  <c r="AJ348" i="4" s="1"/>
  <c r="AJ349" i="4" a="1"/>
  <c r="AJ349" i="4" s="1"/>
  <c r="AJ350" i="4" a="1"/>
  <c r="AJ350" i="4" s="1"/>
  <c r="AJ351" i="4" a="1"/>
  <c r="AJ351" i="4" s="1"/>
  <c r="AJ352" i="4" a="1"/>
  <c r="AJ352" i="4" s="1"/>
  <c r="AJ353" i="4" a="1"/>
  <c r="AJ353" i="4" s="1"/>
  <c r="AJ354" i="4" a="1"/>
  <c r="AJ354" i="4" s="1"/>
  <c r="AJ355" i="4" a="1"/>
  <c r="AJ355" i="4" s="1"/>
  <c r="AJ356" i="4" a="1"/>
  <c r="AJ356" i="4" s="1"/>
  <c r="AJ357" i="4" a="1"/>
  <c r="AJ357" i="4" s="1"/>
  <c r="AJ358" i="4" a="1"/>
  <c r="AJ358" i="4"/>
  <c r="AJ359" i="4" a="1"/>
  <c r="AJ359" i="4" s="1"/>
  <c r="AJ360" i="4" a="1"/>
  <c r="AJ360" i="4" s="1"/>
  <c r="AJ361" i="4" a="1"/>
  <c r="AJ361" i="4" s="1"/>
  <c r="AJ362" i="4" a="1"/>
  <c r="AJ362" i="4" s="1"/>
  <c r="AJ363" i="4" a="1"/>
  <c r="AJ363" i="4" s="1"/>
  <c r="AJ364" i="4" a="1"/>
  <c r="AJ364" i="4" s="1"/>
  <c r="AJ365" i="4" a="1"/>
  <c r="AJ365" i="4" s="1"/>
  <c r="AJ366" i="4" a="1"/>
  <c r="AJ366" i="4" s="1"/>
  <c r="AJ367" i="4" a="1"/>
  <c r="AJ367" i="4" s="1"/>
  <c r="AJ368" i="4" a="1"/>
  <c r="AJ368" i="4" s="1"/>
  <c r="AJ369" i="4" a="1"/>
  <c r="AJ369" i="4" s="1"/>
  <c r="AJ370" i="4" a="1"/>
  <c r="AJ370" i="4" s="1"/>
  <c r="AJ371" i="4" a="1"/>
  <c r="AJ371" i="4" s="1"/>
  <c r="AJ372" i="4" a="1"/>
  <c r="AJ372" i="4" s="1"/>
  <c r="AJ373" i="4" a="1"/>
  <c r="AJ373" i="4" s="1"/>
  <c r="AJ374" i="4" a="1"/>
  <c r="AJ374" i="4" s="1"/>
  <c r="AJ375" i="4" a="1"/>
  <c r="AJ375" i="4" s="1"/>
  <c r="AJ376" i="4" a="1"/>
  <c r="AJ376" i="4" s="1"/>
  <c r="AJ377" i="4" a="1"/>
  <c r="AJ377" i="4" s="1"/>
  <c r="AJ378" i="4" a="1"/>
  <c r="AJ378" i="4" s="1"/>
  <c r="AJ379" i="4" a="1"/>
  <c r="AJ379" i="4" s="1"/>
  <c r="AJ380" i="4" a="1"/>
  <c r="AJ380" i="4" s="1"/>
  <c r="AJ381" i="4" a="1"/>
  <c r="AJ381" i="4" s="1"/>
  <c r="AJ382" i="4" a="1"/>
  <c r="AJ382" i="4" s="1"/>
  <c r="AJ383" i="4" a="1"/>
  <c r="AJ383" i="4" s="1"/>
  <c r="AJ384" i="4" a="1"/>
  <c r="AJ384" i="4" s="1"/>
  <c r="AJ385" i="4" a="1"/>
  <c r="AJ385" i="4" s="1"/>
  <c r="AJ386" i="4" a="1"/>
  <c r="AJ386" i="4" s="1"/>
  <c r="AJ387" i="4" a="1"/>
  <c r="AJ387" i="4" s="1"/>
  <c r="AJ388" i="4" a="1"/>
  <c r="AJ388" i="4" s="1"/>
  <c r="AJ389" i="4" a="1"/>
  <c r="AJ389" i="4" s="1"/>
  <c r="AJ390" i="4" a="1"/>
  <c r="AJ390" i="4" s="1"/>
  <c r="AJ391" i="4" a="1"/>
  <c r="AJ391" i="4" s="1"/>
  <c r="AJ392" i="4" a="1"/>
  <c r="AJ392" i="4" s="1"/>
  <c r="AJ393" i="4" a="1"/>
  <c r="AJ393" i="4" s="1"/>
  <c r="AJ394" i="4" a="1"/>
  <c r="AJ394" i="4" s="1"/>
  <c r="AJ395" i="4" a="1"/>
  <c r="AJ395" i="4"/>
  <c r="AJ396" i="4" a="1"/>
  <c r="AJ396" i="4" s="1"/>
  <c r="AJ397" i="4" a="1"/>
  <c r="AJ397" i="4" s="1"/>
  <c r="AJ398" i="4" a="1"/>
  <c r="AJ398" i="4" s="1"/>
  <c r="AJ399" i="4" a="1"/>
  <c r="AJ399" i="4" s="1"/>
  <c r="AJ400" i="4" a="1"/>
  <c r="AJ400" i="4" s="1"/>
  <c r="AJ401" i="4" a="1"/>
  <c r="AJ401" i="4" s="1"/>
  <c r="AJ402" i="4" a="1"/>
  <c r="AJ402" i="4" s="1"/>
  <c r="AJ403" i="4" a="1"/>
  <c r="AJ403" i="4" s="1"/>
  <c r="AJ404" i="4" a="1"/>
  <c r="AJ404" i="4" s="1"/>
  <c r="AJ405" i="4" a="1"/>
  <c r="AJ405" i="4" s="1"/>
  <c r="AJ406" i="4" a="1"/>
  <c r="AJ406" i="4" s="1"/>
  <c r="AJ407" i="4" a="1"/>
  <c r="AJ407" i="4" s="1"/>
  <c r="AJ408" i="4" a="1"/>
  <c r="AJ408" i="4" s="1"/>
  <c r="AJ409" i="4" a="1"/>
  <c r="AJ409" i="4" s="1"/>
  <c r="AJ410" i="4" a="1"/>
  <c r="AJ410" i="4"/>
  <c r="AJ411" i="4" a="1"/>
  <c r="AJ411" i="4" s="1"/>
  <c r="AJ412" i="4" a="1"/>
  <c r="AJ412" i="4" s="1"/>
  <c r="AJ413" i="4" a="1"/>
  <c r="AJ413" i="4" s="1"/>
  <c r="AJ414" i="4" a="1"/>
  <c r="AJ414" i="4" s="1"/>
  <c r="AJ415" i="4" a="1"/>
  <c r="AJ415" i="4" s="1"/>
  <c r="AJ416" i="4" a="1"/>
  <c r="AJ416" i="4" s="1"/>
  <c r="AJ417" i="4" a="1"/>
  <c r="AJ417" i="4" s="1"/>
  <c r="AJ418" i="4" a="1"/>
  <c r="AJ418" i="4" s="1"/>
  <c r="AJ419" i="4" a="1"/>
  <c r="AJ419" i="4" s="1"/>
  <c r="AJ420" i="4" a="1"/>
  <c r="AJ420" i="4" s="1"/>
  <c r="AJ421" i="4" a="1"/>
  <c r="AJ421" i="4" s="1"/>
  <c r="AJ422" i="4" a="1"/>
  <c r="AJ422" i="4" s="1"/>
  <c r="AJ423" i="4" a="1"/>
  <c r="AJ423" i="4" s="1"/>
  <c r="AJ424" i="4" a="1"/>
  <c r="AJ424" i="4" s="1"/>
  <c r="AJ425" i="4" a="1"/>
  <c r="AJ425" i="4" s="1"/>
  <c r="AJ426" i="4" a="1"/>
  <c r="AJ426" i="4" s="1"/>
  <c r="AJ427" i="4" a="1"/>
  <c r="AJ427" i="4" s="1"/>
  <c r="AJ428" i="4" a="1"/>
  <c r="AJ428" i="4" s="1"/>
  <c r="AJ429" i="4" a="1"/>
  <c r="AJ429" i="4" s="1"/>
  <c r="AJ430" i="4" a="1"/>
  <c r="AJ430" i="4" s="1"/>
  <c r="AJ431" i="4" a="1"/>
  <c r="AJ431" i="4" s="1"/>
  <c r="AJ432" i="4" a="1"/>
  <c r="AJ432" i="4" s="1"/>
  <c r="AJ433" i="4" a="1"/>
  <c r="AJ433" i="4" s="1"/>
  <c r="AJ434" i="4" a="1"/>
  <c r="AJ434" i="4" s="1"/>
  <c r="AJ435" i="4" a="1"/>
  <c r="AJ435" i="4" s="1"/>
  <c r="AJ436" i="4" a="1"/>
  <c r="AJ436" i="4" s="1"/>
  <c r="AJ437" i="4" a="1"/>
  <c r="AJ437" i="4" s="1"/>
  <c r="AJ438" i="4" a="1"/>
  <c r="AJ438" i="4" s="1"/>
  <c r="AJ439" i="4" a="1"/>
  <c r="AJ439" i="4" s="1"/>
  <c r="AJ440" i="4" a="1"/>
  <c r="AJ440" i="4" s="1"/>
  <c r="AJ441" i="4" a="1"/>
  <c r="AJ441" i="4" s="1"/>
  <c r="AJ442" i="4" a="1"/>
  <c r="AJ442" i="4" s="1"/>
  <c r="AJ443" i="4" a="1"/>
  <c r="AJ443" i="4" s="1"/>
  <c r="AJ444" i="4" a="1"/>
  <c r="AJ444" i="4" s="1"/>
  <c r="AJ445" i="4" a="1"/>
  <c r="AJ445" i="4" s="1"/>
  <c r="AJ446" i="4" a="1"/>
  <c r="AJ446" i="4" s="1"/>
  <c r="AJ447" i="4" a="1"/>
  <c r="AJ447" i="4" s="1"/>
  <c r="AJ448" i="4" a="1"/>
  <c r="AJ448" i="4" s="1"/>
  <c r="AJ449" i="4" a="1"/>
  <c r="AJ449" i="4" s="1"/>
  <c r="AJ450" i="4" a="1"/>
  <c r="AJ450" i="4" s="1"/>
  <c r="AJ451" i="4" a="1"/>
  <c r="AJ451" i="4" s="1"/>
  <c r="AJ452" i="4" a="1"/>
  <c r="AJ452" i="4" s="1"/>
  <c r="AJ453" i="4" a="1"/>
  <c r="AJ453" i="4" s="1"/>
  <c r="AJ454" i="4" a="1"/>
  <c r="AJ454" i="4" s="1"/>
  <c r="AJ455" i="4" a="1"/>
  <c r="AJ455" i="4" s="1"/>
  <c r="AJ456" i="4" a="1"/>
  <c r="AJ456" i="4" s="1"/>
  <c r="AJ457" i="4" a="1"/>
  <c r="AJ457" i="4" s="1"/>
  <c r="AJ458" i="4" a="1"/>
  <c r="AJ458" i="4" s="1"/>
  <c r="AJ459" i="4" a="1"/>
  <c r="AJ459" i="4" s="1"/>
  <c r="AJ460" i="4" a="1"/>
  <c r="AJ460" i="4" s="1"/>
  <c r="AJ461" i="4" a="1"/>
  <c r="AJ461" i="4" s="1"/>
  <c r="AJ462" i="4" a="1"/>
  <c r="AJ462" i="4" s="1"/>
  <c r="AJ463" i="4" a="1"/>
  <c r="AJ463" i="4" s="1"/>
  <c r="AJ464" i="4" a="1"/>
  <c r="AJ464" i="4" s="1"/>
  <c r="AJ465" i="4" a="1"/>
  <c r="AJ465" i="4" s="1"/>
  <c r="AJ466" i="4" a="1"/>
  <c r="AJ466" i="4" s="1"/>
  <c r="AJ467" i="4" a="1"/>
  <c r="AJ467" i="4" s="1"/>
  <c r="AJ468" i="4" a="1"/>
  <c r="AJ468" i="4" s="1"/>
  <c r="AJ469" i="4" a="1"/>
  <c r="AJ469" i="4" s="1"/>
  <c r="AJ470" i="4" a="1"/>
  <c r="AJ470" i="4" s="1"/>
  <c r="AJ471" i="4" a="1"/>
  <c r="AJ471" i="4" s="1"/>
  <c r="AJ472" i="4" a="1"/>
  <c r="AJ472" i="4" s="1"/>
  <c r="AJ473" i="4" a="1"/>
  <c r="AJ473" i="4" s="1"/>
  <c r="AJ474" i="4" a="1"/>
  <c r="AJ474" i="4" s="1"/>
  <c r="AJ475" i="4" a="1"/>
  <c r="AJ475" i="4" s="1"/>
  <c r="AJ476" i="4" a="1"/>
  <c r="AJ476" i="4" s="1"/>
  <c r="AJ477" i="4" a="1"/>
  <c r="AJ477" i="4" s="1"/>
  <c r="AJ478" i="4" a="1"/>
  <c r="AJ478" i="4" s="1"/>
  <c r="AJ479" i="4" a="1"/>
  <c r="AJ479" i="4" s="1"/>
  <c r="AJ480" i="4" a="1"/>
  <c r="AJ480" i="4" s="1"/>
  <c r="AJ481" i="4" a="1"/>
  <c r="AJ481" i="4" s="1"/>
  <c r="AJ482" i="4" a="1"/>
  <c r="AJ482" i="4" s="1"/>
  <c r="AJ483" i="4" a="1"/>
  <c r="AJ483" i="4" s="1"/>
  <c r="AJ484" i="4" a="1"/>
  <c r="AJ484" i="4" s="1"/>
  <c r="AJ485" i="4" a="1"/>
  <c r="AJ485" i="4" s="1"/>
  <c r="AJ486" i="4" a="1"/>
  <c r="AJ486" i="4" s="1"/>
  <c r="AJ487" i="4" a="1"/>
  <c r="AJ487" i="4" s="1"/>
  <c r="AJ488" i="4" a="1"/>
  <c r="AJ488" i="4" s="1"/>
  <c r="AJ489" i="4" a="1"/>
  <c r="AJ489" i="4" s="1"/>
  <c r="AJ490" i="4" a="1"/>
  <c r="AJ490" i="4" s="1"/>
  <c r="AJ491" i="4" a="1"/>
  <c r="AJ491" i="4" s="1"/>
  <c r="AJ492" i="4" a="1"/>
  <c r="AJ492" i="4" s="1"/>
  <c r="AJ493" i="4" a="1"/>
  <c r="AJ493" i="4" s="1"/>
  <c r="AJ494" i="4" a="1"/>
  <c r="AJ494" i="4" s="1"/>
  <c r="AJ495" i="4" a="1"/>
  <c r="AJ495" i="4" s="1"/>
  <c r="AJ496" i="4" a="1"/>
  <c r="AJ496" i="4" s="1"/>
  <c r="AJ497" i="4" a="1"/>
  <c r="AJ497" i="4" s="1"/>
  <c r="AJ498" i="4" a="1"/>
  <c r="AJ498" i="4" s="1"/>
  <c r="AJ499" i="4" a="1"/>
  <c r="AJ499" i="4" s="1"/>
  <c r="AJ500" i="4" a="1"/>
  <c r="AJ500" i="4" s="1"/>
  <c r="AJ501" i="4" a="1"/>
  <c r="AJ501" i="4" s="1"/>
  <c r="AJ502" i="4" a="1"/>
  <c r="AJ502" i="4" s="1"/>
  <c r="AJ503" i="4" a="1"/>
  <c r="AJ503" i="4" s="1"/>
  <c r="AJ504" i="4" a="1"/>
  <c r="AJ504" i="4" s="1"/>
  <c r="AJ505" i="4" a="1"/>
  <c r="AJ505" i="4" s="1"/>
  <c r="AJ506" i="4" a="1"/>
  <c r="AJ506" i="4" s="1"/>
  <c r="AJ507" i="4" a="1"/>
  <c r="AJ507" i="4" s="1"/>
  <c r="AJ508" i="4" a="1"/>
  <c r="AJ508" i="4" s="1"/>
  <c r="AJ509" i="4" a="1"/>
  <c r="AJ509" i="4" s="1"/>
  <c r="AJ510" i="4" a="1"/>
  <c r="AJ510" i="4" s="1"/>
  <c r="AJ511" i="4" a="1"/>
  <c r="AJ511" i="4" s="1"/>
  <c r="AJ512" i="4" a="1"/>
  <c r="AJ512" i="4" s="1"/>
  <c r="AJ513" i="4" a="1"/>
  <c r="AJ513" i="4" s="1"/>
  <c r="AJ514" i="4" a="1"/>
  <c r="AJ514" i="4" s="1"/>
  <c r="AJ515" i="4" a="1"/>
  <c r="AJ515" i="4" s="1"/>
  <c r="AJ516" i="4" a="1"/>
  <c r="AJ516" i="4" s="1"/>
  <c r="AJ517" i="4" a="1"/>
  <c r="AJ517" i="4" s="1"/>
  <c r="AJ518" i="4" a="1"/>
  <c r="AJ518" i="4" s="1"/>
  <c r="AJ519" i="4" a="1"/>
  <c r="AJ519" i="4" s="1"/>
  <c r="AJ520" i="4" a="1"/>
  <c r="AJ520" i="4" s="1"/>
  <c r="AJ521" i="4" a="1"/>
  <c r="AJ521" i="4" s="1"/>
  <c r="AJ522" i="4" a="1"/>
  <c r="AJ522" i="4" s="1"/>
  <c r="AJ523" i="4" a="1"/>
  <c r="AJ523" i="4" s="1"/>
  <c r="AJ524" i="4" a="1"/>
  <c r="AJ524" i="4" s="1"/>
  <c r="AJ525" i="4" a="1"/>
  <c r="AJ525" i="4" s="1"/>
  <c r="AJ526" i="4" a="1"/>
  <c r="AJ526" i="4" s="1"/>
  <c r="AJ527" i="4" a="1"/>
  <c r="AJ527" i="4" s="1"/>
  <c r="AJ528" i="4" a="1"/>
  <c r="AJ528" i="4" s="1"/>
  <c r="AJ529" i="4" a="1"/>
  <c r="AJ529" i="4" s="1"/>
  <c r="AJ530" i="4" a="1"/>
  <c r="AJ530" i="4" s="1"/>
  <c r="AJ531" i="4" a="1"/>
  <c r="AJ531" i="4" s="1"/>
  <c r="AJ532" i="4" a="1"/>
  <c r="AJ532" i="4" s="1"/>
  <c r="AJ533" i="4" a="1"/>
  <c r="AJ533" i="4" s="1"/>
  <c r="AJ534" i="4" a="1"/>
  <c r="AJ534" i="4" s="1"/>
  <c r="AJ535" i="4" a="1"/>
  <c r="AJ535" i="4" s="1"/>
  <c r="AJ536" i="4" a="1"/>
  <c r="AJ536" i="4" s="1"/>
  <c r="AJ537" i="4" a="1"/>
  <c r="AJ537" i="4" s="1"/>
  <c r="AJ538" i="4" a="1"/>
  <c r="AJ538" i="4" s="1"/>
  <c r="AJ539" i="4" a="1"/>
  <c r="AJ539" i="4" s="1"/>
  <c r="AJ540" i="4" a="1"/>
  <c r="AJ540" i="4" s="1"/>
  <c r="AJ541" i="4" a="1"/>
  <c r="AJ541" i="4" s="1"/>
  <c r="AJ542" i="4" a="1"/>
  <c r="AJ542" i="4" s="1"/>
  <c r="AJ543" i="4" a="1"/>
  <c r="AJ543" i="4" s="1"/>
  <c r="AJ544" i="4" a="1"/>
  <c r="AJ544" i="4" s="1"/>
  <c r="AJ545" i="4" a="1"/>
  <c r="AJ545" i="4" s="1"/>
  <c r="AJ546" i="4" a="1"/>
  <c r="AJ546" i="4" s="1"/>
  <c r="AJ547" i="4" a="1"/>
  <c r="AJ547" i="4" s="1"/>
  <c r="AJ548" i="4" a="1"/>
  <c r="AJ548" i="4" s="1"/>
  <c r="AJ549" i="4" a="1"/>
  <c r="AJ549" i="4" s="1"/>
  <c r="AJ550" i="4" a="1"/>
  <c r="AJ550" i="4" s="1"/>
  <c r="AJ551" i="4" a="1"/>
  <c r="AJ551" i="4" s="1"/>
  <c r="AJ552" i="4" a="1"/>
  <c r="AJ552" i="4" s="1"/>
  <c r="AJ553" i="4" a="1"/>
  <c r="AJ553" i="4" s="1"/>
  <c r="AJ554" i="4" a="1"/>
  <c r="AJ554" i="4" s="1"/>
  <c r="AJ555" i="4" a="1"/>
  <c r="AJ555" i="4" s="1"/>
  <c r="AJ556" i="4" a="1"/>
  <c r="AJ556" i="4" s="1"/>
  <c r="AJ557" i="4" a="1"/>
  <c r="AJ557" i="4" s="1"/>
  <c r="AJ558" i="4" a="1"/>
  <c r="AJ558" i="4" s="1"/>
  <c r="AJ559" i="4" a="1"/>
  <c r="AJ559" i="4" s="1"/>
  <c r="AJ560" i="4" a="1"/>
  <c r="AJ560" i="4" s="1"/>
  <c r="AJ561" i="4" a="1"/>
  <c r="AJ561" i="4" s="1"/>
  <c r="AJ562" i="4" a="1"/>
  <c r="AJ562" i="4" s="1"/>
  <c r="AJ563" i="4" a="1"/>
  <c r="AJ563" i="4" s="1"/>
  <c r="AJ564" i="4" a="1"/>
  <c r="AJ564" i="4" s="1"/>
  <c r="AJ565" i="4" a="1"/>
  <c r="AJ565" i="4" s="1"/>
  <c r="AJ566" i="4" a="1"/>
  <c r="AJ566" i="4" s="1"/>
  <c r="AJ567" i="4" a="1"/>
  <c r="AJ567" i="4" s="1"/>
  <c r="AJ568" i="4" a="1"/>
  <c r="AJ568" i="4" s="1"/>
  <c r="AJ569" i="4" a="1"/>
  <c r="AJ569" i="4" s="1"/>
  <c r="AJ570" i="4" a="1"/>
  <c r="AJ570" i="4" s="1"/>
  <c r="AJ571" i="4" a="1"/>
  <c r="AJ571" i="4" s="1"/>
  <c r="AJ572" i="4" a="1"/>
  <c r="AJ572" i="4" s="1"/>
  <c r="AJ573" i="4" a="1"/>
  <c r="AJ573" i="4" s="1"/>
  <c r="AJ574" i="4" a="1"/>
  <c r="AJ574" i="4" s="1"/>
  <c r="AJ575" i="4" a="1"/>
  <c r="AJ575" i="4" s="1"/>
  <c r="AJ576" i="4" a="1"/>
  <c r="AJ576" i="4" s="1"/>
  <c r="AJ577" i="4" a="1"/>
  <c r="AJ577" i="4" s="1"/>
  <c r="AJ578" i="4" a="1"/>
  <c r="AJ578" i="4" s="1"/>
  <c r="AJ579" i="4" a="1"/>
  <c r="AJ579" i="4" s="1"/>
  <c r="AJ580" i="4" a="1"/>
  <c r="AJ580" i="4" s="1"/>
  <c r="AJ581" i="4" a="1"/>
  <c r="AJ581" i="4" s="1"/>
  <c r="AJ582" i="4" a="1"/>
  <c r="AJ582" i="4" s="1"/>
  <c r="AJ583" i="4" a="1"/>
  <c r="AJ583" i="4" s="1"/>
  <c r="AJ584" i="4" a="1"/>
  <c r="AJ584" i="4" s="1"/>
  <c r="AJ585" i="4" a="1"/>
  <c r="AJ585" i="4" s="1"/>
  <c r="AJ586" i="4" a="1"/>
  <c r="AJ586" i="4"/>
  <c r="AJ587" i="4" a="1"/>
  <c r="AJ587" i="4" s="1"/>
  <c r="AJ588" i="4" a="1"/>
  <c r="AJ588" i="4" s="1"/>
  <c r="AJ589" i="4" a="1"/>
  <c r="AJ589" i="4" s="1"/>
  <c r="AJ590" i="4" a="1"/>
  <c r="AJ590" i="4" s="1"/>
  <c r="AJ591" i="4" a="1"/>
  <c r="AJ591" i="4" s="1"/>
  <c r="AJ592" i="4" a="1"/>
  <c r="AJ592" i="4" s="1"/>
  <c r="AJ593" i="4" a="1"/>
  <c r="AJ593" i="4" s="1"/>
  <c r="AJ594" i="4" a="1"/>
  <c r="AJ594" i="4" s="1"/>
  <c r="AJ595" i="4" a="1"/>
  <c r="AJ595" i="4" s="1"/>
  <c r="AJ596" i="4" a="1"/>
  <c r="AJ596" i="4" s="1"/>
  <c r="AJ597" i="4" a="1"/>
  <c r="AJ597" i="4" s="1"/>
  <c r="AJ598" i="4" a="1"/>
  <c r="AJ598" i="4" s="1"/>
  <c r="AJ599" i="4" a="1"/>
  <c r="AJ599" i="4" s="1"/>
  <c r="AJ600" i="4" a="1"/>
  <c r="AJ600" i="4" s="1"/>
  <c r="AJ601" i="4" a="1"/>
  <c r="AJ601" i="4" s="1"/>
  <c r="AJ602" i="4" a="1"/>
  <c r="AJ602" i="4" s="1"/>
  <c r="AJ603" i="4" a="1"/>
  <c r="AJ603" i="4" s="1"/>
  <c r="AJ604" i="4" a="1"/>
  <c r="AJ604" i="4" s="1"/>
  <c r="AJ605" i="4" a="1"/>
  <c r="AJ605" i="4" s="1"/>
  <c r="AJ606" i="4" a="1"/>
  <c r="AJ606" i="4" s="1"/>
  <c r="AJ607" i="4" a="1"/>
  <c r="AJ607" i="4" s="1"/>
  <c r="AJ608" i="4" a="1"/>
  <c r="AJ608" i="4" s="1"/>
  <c r="AJ609" i="4" a="1"/>
  <c r="AJ609" i="4" s="1"/>
  <c r="AJ610" i="4" a="1"/>
  <c r="AJ610" i="4" s="1"/>
  <c r="AJ611" i="4" a="1"/>
  <c r="AJ611" i="4" s="1"/>
  <c r="AJ612" i="4" a="1"/>
  <c r="AJ612" i="4" s="1"/>
  <c r="AJ613" i="4" a="1"/>
  <c r="AJ613" i="4" s="1"/>
  <c r="AJ614" i="4" a="1"/>
  <c r="AJ614" i="4" s="1"/>
  <c r="AJ615" i="4" a="1"/>
  <c r="AJ615" i="4" s="1"/>
  <c r="AJ616" i="4" a="1"/>
  <c r="AJ616" i="4" s="1"/>
  <c r="AJ617" i="4" a="1"/>
  <c r="AJ617" i="4" s="1"/>
  <c r="AJ618" i="4" a="1"/>
  <c r="AJ618" i="4" s="1"/>
  <c r="AJ619" i="4" a="1"/>
  <c r="AJ619" i="4" s="1"/>
  <c r="AJ620" i="4" a="1"/>
  <c r="AJ620" i="4" s="1"/>
  <c r="AJ621" i="4" a="1"/>
  <c r="AJ621" i="4" s="1"/>
  <c r="AJ622" i="4" a="1"/>
  <c r="AJ622" i="4" s="1"/>
  <c r="AJ623" i="4" a="1"/>
  <c r="AJ623" i="4" s="1"/>
  <c r="AJ624" i="4" a="1"/>
  <c r="AJ624" i="4" s="1"/>
  <c r="AJ625" i="4" a="1"/>
  <c r="AJ625" i="4" s="1"/>
  <c r="AJ626" i="4" a="1"/>
  <c r="AJ626" i="4" s="1"/>
  <c r="AJ627" i="4" a="1"/>
  <c r="AJ627" i="4" s="1"/>
  <c r="AJ628" i="4" a="1"/>
  <c r="AJ628" i="4" s="1"/>
  <c r="AJ629" i="4" a="1"/>
  <c r="AJ629" i="4" s="1"/>
  <c r="AJ630" i="4" a="1"/>
  <c r="AJ630" i="4" s="1"/>
  <c r="AJ631" i="4" a="1"/>
  <c r="AJ631" i="4" s="1"/>
  <c r="AJ632" i="4" a="1"/>
  <c r="AJ632" i="4" s="1"/>
  <c r="AJ633" i="4" a="1"/>
  <c r="AJ633" i="4" s="1"/>
  <c r="AJ634" i="4" a="1"/>
  <c r="AJ634" i="4" s="1"/>
  <c r="AJ635" i="4" a="1"/>
  <c r="AJ635" i="4" s="1"/>
  <c r="AJ636" i="4" a="1"/>
  <c r="AJ636" i="4" s="1"/>
  <c r="AJ637" i="4" a="1"/>
  <c r="AJ637" i="4" s="1"/>
  <c r="AJ638" i="4" a="1"/>
  <c r="AJ638" i="4" s="1"/>
  <c r="AJ639" i="4" a="1"/>
  <c r="AJ639" i="4" s="1"/>
  <c r="AJ640" i="4" a="1"/>
  <c r="AJ640" i="4" s="1"/>
  <c r="AJ641" i="4" a="1"/>
  <c r="AJ641" i="4" s="1"/>
  <c r="AJ642" i="4" a="1"/>
  <c r="AJ642" i="4" s="1"/>
  <c r="AJ643" i="4" a="1"/>
  <c r="AJ643" i="4" s="1"/>
  <c r="AJ644" i="4" a="1"/>
  <c r="AJ644" i="4" s="1"/>
  <c r="AJ645" i="4" a="1"/>
  <c r="AJ645" i="4" s="1"/>
  <c r="AJ646" i="4" a="1"/>
  <c r="AJ646" i="4" s="1"/>
  <c r="AJ647" i="4" a="1"/>
  <c r="AJ647" i="4" s="1"/>
  <c r="AJ648" i="4" a="1"/>
  <c r="AJ648" i="4" s="1"/>
  <c r="AJ649" i="4" a="1"/>
  <c r="AJ649" i="4" s="1"/>
  <c r="AJ650" i="4" a="1"/>
  <c r="AJ650" i="4"/>
  <c r="AJ651" i="4" a="1"/>
  <c r="AJ651" i="4" s="1"/>
  <c r="AJ652" i="4" a="1"/>
  <c r="AJ652" i="4" s="1"/>
  <c r="AJ653" i="4" a="1"/>
  <c r="AJ653" i="4" s="1"/>
  <c r="AJ654" i="4" a="1"/>
  <c r="AJ654" i="4" s="1"/>
  <c r="AJ655" i="4" a="1"/>
  <c r="AJ655" i="4" s="1"/>
  <c r="AJ656" i="4" a="1"/>
  <c r="AJ656" i="4" s="1"/>
  <c r="AJ657" i="4" a="1"/>
  <c r="AJ657" i="4" s="1"/>
  <c r="AJ658" i="4" a="1"/>
  <c r="AJ658" i="4" s="1"/>
  <c r="AJ659" i="4" a="1"/>
  <c r="AJ659" i="4" s="1"/>
  <c r="AJ660" i="4" a="1"/>
  <c r="AJ660" i="4" s="1"/>
  <c r="AJ661" i="4" a="1"/>
  <c r="AJ661" i="4" s="1"/>
  <c r="AJ662" i="4" a="1"/>
  <c r="AJ662" i="4" s="1"/>
  <c r="AJ663" i="4" a="1"/>
  <c r="AJ663" i="4" s="1"/>
  <c r="AJ664" i="4" a="1"/>
  <c r="AJ664" i="4" s="1"/>
  <c r="AJ665" i="4" a="1"/>
  <c r="AJ665" i="4" s="1"/>
  <c r="AJ666" i="4" a="1"/>
  <c r="AJ666" i="4" s="1"/>
  <c r="AJ667" i="4" a="1"/>
  <c r="AJ667" i="4" s="1"/>
  <c r="AJ668" i="4" a="1"/>
  <c r="AJ668" i="4" s="1"/>
  <c r="AJ669" i="4" a="1"/>
  <c r="AJ669" i="4" s="1"/>
  <c r="AJ670" i="4" a="1"/>
  <c r="AJ670" i="4" s="1"/>
  <c r="AJ671" i="4" a="1"/>
  <c r="AJ671" i="4" s="1"/>
  <c r="AJ672" i="4" a="1"/>
  <c r="AJ672" i="4" s="1"/>
  <c r="AJ673" i="4" a="1"/>
  <c r="AJ673" i="4" s="1"/>
  <c r="AJ674" i="4" a="1"/>
  <c r="AJ674" i="4" s="1"/>
  <c r="AJ675" i="4" a="1"/>
  <c r="AJ675" i="4" s="1"/>
  <c r="AJ676" i="4" a="1"/>
  <c r="AJ676" i="4" s="1"/>
  <c r="AJ677" i="4" a="1"/>
  <c r="AJ677" i="4" s="1"/>
  <c r="AJ678" i="4" a="1"/>
  <c r="AJ678" i="4" s="1"/>
  <c r="AJ679" i="4" a="1"/>
  <c r="AJ679" i="4" s="1"/>
  <c r="AJ680" i="4" a="1"/>
  <c r="AJ680" i="4" s="1"/>
  <c r="AJ681" i="4" a="1"/>
  <c r="AJ681" i="4" s="1"/>
  <c r="AJ682" i="4" a="1"/>
  <c r="AJ682" i="4" s="1"/>
  <c r="AJ683" i="4" a="1"/>
  <c r="AJ683" i="4" s="1"/>
  <c r="AJ684" i="4" a="1"/>
  <c r="AJ684" i="4" s="1"/>
  <c r="AJ685" i="4" a="1"/>
  <c r="AJ685" i="4" s="1"/>
  <c r="AJ686" i="4" a="1"/>
  <c r="AJ686" i="4" s="1"/>
  <c r="AJ687" i="4" a="1"/>
  <c r="AJ687" i="4" s="1"/>
  <c r="AJ688" i="4" a="1"/>
  <c r="AJ688" i="4" s="1"/>
  <c r="AJ689" i="4" a="1"/>
  <c r="AJ689" i="4" s="1"/>
  <c r="AJ690" i="4" a="1"/>
  <c r="AJ690" i="4" s="1"/>
  <c r="AJ691" i="4" a="1"/>
  <c r="AJ691" i="4" s="1"/>
  <c r="AJ692" i="4" a="1"/>
  <c r="AJ692" i="4" s="1"/>
  <c r="AJ693" i="4" a="1"/>
  <c r="AJ693" i="4" s="1"/>
  <c r="AJ694" i="4" a="1"/>
  <c r="AJ694" i="4" s="1"/>
  <c r="AJ695" i="4" a="1"/>
  <c r="AJ695" i="4" s="1"/>
  <c r="AJ696" i="4" a="1"/>
  <c r="AJ696" i="4" s="1"/>
  <c r="AJ697" i="4" a="1"/>
  <c r="AJ697" i="4" s="1"/>
  <c r="AJ698" i="4" a="1"/>
  <c r="AJ698" i="4" s="1"/>
  <c r="AJ699" i="4" a="1"/>
  <c r="AJ699" i="4" s="1"/>
  <c r="AJ700" i="4" a="1"/>
  <c r="AJ700" i="4" s="1"/>
  <c r="AJ701" i="4" a="1"/>
  <c r="AJ701" i="4" s="1"/>
  <c r="AJ702" i="4" a="1"/>
  <c r="AJ702" i="4" s="1"/>
  <c r="AJ703" i="4" a="1"/>
  <c r="AJ703" i="4" s="1"/>
  <c r="AJ704" i="4" a="1"/>
  <c r="AJ704" i="4" s="1"/>
  <c r="AJ705" i="4" a="1"/>
  <c r="AJ705" i="4" s="1"/>
  <c r="AJ706" i="4" a="1"/>
  <c r="AJ706" i="4" s="1"/>
  <c r="AJ707" i="4" a="1"/>
  <c r="AJ707" i="4" s="1"/>
  <c r="AJ708" i="4" a="1"/>
  <c r="AJ708" i="4" s="1"/>
  <c r="AJ709" i="4" a="1"/>
  <c r="AJ709" i="4" s="1"/>
  <c r="AJ710" i="4" a="1"/>
  <c r="AJ710" i="4" s="1"/>
  <c r="AJ711" i="4" a="1"/>
  <c r="AJ711" i="4" s="1"/>
  <c r="AJ712" i="4" a="1"/>
  <c r="AJ712" i="4" s="1"/>
  <c r="AJ713" i="4" a="1"/>
  <c r="AJ713" i="4" s="1"/>
  <c r="AJ714" i="4" a="1"/>
  <c r="AJ714" i="4" s="1"/>
  <c r="AJ715" i="4" a="1"/>
  <c r="AJ715" i="4" s="1"/>
  <c r="AJ716" i="4" a="1"/>
  <c r="AJ716" i="4" s="1"/>
  <c r="AJ717" i="4" a="1"/>
  <c r="AJ717" i="4" s="1"/>
  <c r="AJ718" i="4" a="1"/>
  <c r="AJ718" i="4" s="1"/>
  <c r="AJ719" i="4" a="1"/>
  <c r="AJ719" i="4" s="1"/>
  <c r="AJ720" i="4" a="1"/>
  <c r="AJ720" i="4" s="1"/>
  <c r="AJ721" i="4" a="1"/>
  <c r="AJ721" i="4" s="1"/>
  <c r="AJ722" i="4" a="1"/>
  <c r="AJ722" i="4" s="1"/>
  <c r="AJ723" i="4" a="1"/>
  <c r="AJ723" i="4" s="1"/>
  <c r="AJ724" i="4" a="1"/>
  <c r="AJ724" i="4" s="1"/>
  <c r="AJ725" i="4" a="1"/>
  <c r="AJ725" i="4" s="1"/>
  <c r="AJ726" i="4" a="1"/>
  <c r="AJ726" i="4" s="1"/>
  <c r="AJ727" i="4" a="1"/>
  <c r="AJ727" i="4" s="1"/>
  <c r="AJ728" i="4" a="1"/>
  <c r="AJ728" i="4" s="1"/>
  <c r="AJ729" i="4" a="1"/>
  <c r="AJ729" i="4" s="1"/>
  <c r="AJ730" i="4" a="1"/>
  <c r="AJ730" i="4" s="1"/>
  <c r="AJ731" i="4" a="1"/>
  <c r="AJ731" i="4" s="1"/>
  <c r="AJ732" i="4" a="1"/>
  <c r="AJ732" i="4" s="1"/>
  <c r="AJ733" i="4" a="1"/>
  <c r="AJ733" i="4" s="1"/>
  <c r="AJ734" i="4" a="1"/>
  <c r="AJ734" i="4" s="1"/>
  <c r="AJ735" i="4" a="1"/>
  <c r="AJ735" i="4" s="1"/>
  <c r="AJ736" i="4" a="1"/>
  <c r="AJ736" i="4" s="1"/>
  <c r="AJ737" i="4" a="1"/>
  <c r="AJ737" i="4" s="1"/>
  <c r="AJ738" i="4" a="1"/>
  <c r="AJ738" i="4" s="1"/>
  <c r="AJ739" i="4" a="1"/>
  <c r="AJ739" i="4" s="1"/>
  <c r="AJ740" i="4" a="1"/>
  <c r="AJ740" i="4" s="1"/>
  <c r="AJ741" i="4" a="1"/>
  <c r="AJ741" i="4" s="1"/>
  <c r="AJ742" i="4" a="1"/>
  <c r="AJ742" i="4" s="1"/>
  <c r="AJ743" i="4" a="1"/>
  <c r="AJ743" i="4" s="1"/>
  <c r="AJ744" i="4" a="1"/>
  <c r="AJ744" i="4" s="1"/>
  <c r="AJ745" i="4" a="1"/>
  <c r="AJ745" i="4" s="1"/>
  <c r="AJ746" i="4" a="1"/>
  <c r="AJ746" i="4" s="1"/>
  <c r="AJ747" i="4" a="1"/>
  <c r="AJ747" i="4" s="1"/>
  <c r="AJ748" i="4" a="1"/>
  <c r="AJ748" i="4" s="1"/>
  <c r="AJ749" i="4" a="1"/>
  <c r="AJ749" i="4" s="1"/>
  <c r="AJ750" i="4" a="1"/>
  <c r="AJ750" i="4" s="1"/>
  <c r="AJ751" i="4" a="1"/>
  <c r="AJ751" i="4" s="1"/>
  <c r="AJ752" i="4" a="1"/>
  <c r="AJ752" i="4" s="1"/>
  <c r="AJ753" i="4" a="1"/>
  <c r="AJ753" i="4" s="1"/>
  <c r="AJ754" i="4" a="1"/>
  <c r="AJ754" i="4" s="1"/>
  <c r="AJ755" i="4" a="1"/>
  <c r="AJ755" i="4" s="1"/>
  <c r="AJ756" i="4" a="1"/>
  <c r="AJ756" i="4" s="1"/>
  <c r="AJ757" i="4" a="1"/>
  <c r="AJ757" i="4" s="1"/>
  <c r="AJ758" i="4" a="1"/>
  <c r="AJ758" i="4" s="1"/>
  <c r="AJ759" i="4" a="1"/>
  <c r="AJ759" i="4" s="1"/>
  <c r="AJ760" i="4" a="1"/>
  <c r="AJ760" i="4" s="1"/>
  <c r="AJ761" i="4" a="1"/>
  <c r="AJ761" i="4" s="1"/>
  <c r="AJ762" i="4" a="1"/>
  <c r="AJ762" i="4" s="1"/>
  <c r="AJ763" i="4" a="1"/>
  <c r="AJ763" i="4" s="1"/>
  <c r="AJ764" i="4" a="1"/>
  <c r="AJ764" i="4" s="1"/>
  <c r="AJ765" i="4" a="1"/>
  <c r="AJ765" i="4" s="1"/>
  <c r="AJ766" i="4" a="1"/>
  <c r="AJ766" i="4" s="1"/>
  <c r="AJ767" i="4" a="1"/>
  <c r="AJ767" i="4" s="1"/>
  <c r="AJ768" i="4" a="1"/>
  <c r="AJ768" i="4" s="1"/>
  <c r="AJ769" i="4" a="1"/>
  <c r="AJ769" i="4" s="1"/>
  <c r="AJ770" i="4" a="1"/>
  <c r="AJ770" i="4" s="1"/>
  <c r="AJ771" i="4" a="1"/>
  <c r="AJ771" i="4" s="1"/>
  <c r="AJ772" i="4" a="1"/>
  <c r="AJ772" i="4" s="1"/>
  <c r="AJ773" i="4" a="1"/>
  <c r="AJ773" i="4" s="1"/>
  <c r="AJ774" i="4" a="1"/>
  <c r="AJ774" i="4" s="1"/>
  <c r="AJ775" i="4" a="1"/>
  <c r="AJ775" i="4" s="1"/>
  <c r="AJ776" i="4" a="1"/>
  <c r="AJ776" i="4" s="1"/>
  <c r="AJ777" i="4" a="1"/>
  <c r="AJ777" i="4" s="1"/>
  <c r="AJ778" i="4" a="1"/>
  <c r="AJ778" i="4" s="1"/>
  <c r="AJ779" i="4" a="1"/>
  <c r="AJ779" i="4" s="1"/>
  <c r="AJ780" i="4" a="1"/>
  <c r="AJ780" i="4" s="1"/>
  <c r="AJ781" i="4" a="1"/>
  <c r="AJ781" i="4" s="1"/>
  <c r="AJ782" i="4" a="1"/>
  <c r="AJ782" i="4" s="1"/>
  <c r="AJ783" i="4" a="1"/>
  <c r="AJ783" i="4" s="1"/>
  <c r="AJ784" i="4" a="1"/>
  <c r="AJ784" i="4" s="1"/>
  <c r="AJ785" i="4" a="1"/>
  <c r="AJ785" i="4" s="1"/>
  <c r="AJ786" i="4" a="1"/>
  <c r="AJ786" i="4" s="1"/>
  <c r="AJ787" i="4" a="1"/>
  <c r="AJ787" i="4" s="1"/>
  <c r="AJ788" i="4" a="1"/>
  <c r="AJ788" i="4" s="1"/>
  <c r="AJ789" i="4" a="1"/>
  <c r="AJ789" i="4" s="1"/>
  <c r="AJ790" i="4" a="1"/>
  <c r="AJ790" i="4" s="1"/>
  <c r="AJ791" i="4" a="1"/>
  <c r="AJ791" i="4" s="1"/>
  <c r="AJ792" i="4" a="1"/>
  <c r="AJ792" i="4" s="1"/>
  <c r="AJ793" i="4" a="1"/>
  <c r="AJ793" i="4" s="1"/>
  <c r="AJ794" i="4" a="1"/>
  <c r="AJ794" i="4" s="1"/>
  <c r="AJ795" i="4" a="1"/>
  <c r="AJ795" i="4" s="1"/>
  <c r="AJ796" i="4" a="1"/>
  <c r="AJ796" i="4" s="1"/>
  <c r="AJ797" i="4" a="1"/>
  <c r="AJ797" i="4" s="1"/>
  <c r="AJ798" i="4" a="1"/>
  <c r="AJ798" i="4" s="1"/>
  <c r="AJ799" i="4" a="1"/>
  <c r="AJ799" i="4" s="1"/>
  <c r="AJ800" i="4" a="1"/>
  <c r="AJ800" i="4" s="1"/>
  <c r="AJ801" i="4" a="1"/>
  <c r="AJ801" i="4" s="1"/>
  <c r="AJ802" i="4" a="1"/>
  <c r="AJ802" i="4" s="1"/>
  <c r="AJ803" i="4" a="1"/>
  <c r="AJ803" i="4" s="1"/>
  <c r="AJ804" i="4" a="1"/>
  <c r="AJ804" i="4" s="1"/>
  <c r="AJ805" i="4" a="1"/>
  <c r="AJ805" i="4" s="1"/>
  <c r="AJ806" i="4" a="1"/>
  <c r="AJ806" i="4" s="1"/>
  <c r="AJ807" i="4" a="1"/>
  <c r="AJ807" i="4" s="1"/>
  <c r="AJ808" i="4" a="1"/>
  <c r="AJ808" i="4" s="1"/>
  <c r="AJ809" i="4" a="1"/>
  <c r="AJ809" i="4" s="1"/>
  <c r="AJ810" i="4" a="1"/>
  <c r="AJ810" i="4" s="1"/>
  <c r="AJ811" i="4" a="1"/>
  <c r="AJ811" i="4" s="1"/>
  <c r="AJ812" i="4" a="1"/>
  <c r="AJ812" i="4" s="1"/>
  <c r="AJ813" i="4" a="1"/>
  <c r="AJ813" i="4" s="1"/>
  <c r="AJ814" i="4" a="1"/>
  <c r="AJ814" i="4" s="1"/>
  <c r="AJ815" i="4" a="1"/>
  <c r="AJ815" i="4" s="1"/>
  <c r="AJ816" i="4" a="1"/>
  <c r="AJ816" i="4" s="1"/>
  <c r="AJ817" i="4" a="1"/>
  <c r="AJ817" i="4" s="1"/>
  <c r="AJ818" i="4" a="1"/>
  <c r="AJ818" i="4" s="1"/>
  <c r="AJ819" i="4" a="1"/>
  <c r="AJ819" i="4" s="1"/>
  <c r="AJ820" i="4" a="1"/>
  <c r="AJ820" i="4" s="1"/>
  <c r="AJ821" i="4" a="1"/>
  <c r="AJ821" i="4" s="1"/>
  <c r="AJ822" i="4" a="1"/>
  <c r="AJ822" i="4" s="1"/>
  <c r="AJ823" i="4" a="1"/>
  <c r="AJ823" i="4" s="1"/>
  <c r="AJ824" i="4" a="1"/>
  <c r="AJ824" i="4" s="1"/>
  <c r="AJ825" i="4" a="1"/>
  <c r="AJ825" i="4" s="1"/>
  <c r="AJ826" i="4" a="1"/>
  <c r="AJ826" i="4" s="1"/>
  <c r="AJ827" i="4" a="1"/>
  <c r="AJ827" i="4" s="1"/>
  <c r="AJ828" i="4" a="1"/>
  <c r="AJ828" i="4" s="1"/>
  <c r="AJ829" i="4" a="1"/>
  <c r="AJ829" i="4" s="1"/>
  <c r="AJ830" i="4" a="1"/>
  <c r="AJ830" i="4" s="1"/>
  <c r="AJ831" i="4" a="1"/>
  <c r="AJ831" i="4" s="1"/>
  <c r="AJ832" i="4" a="1"/>
  <c r="AJ832" i="4" s="1"/>
  <c r="AJ833" i="4" a="1"/>
  <c r="AJ833" i="4" s="1"/>
  <c r="AJ834" i="4" a="1"/>
  <c r="AJ834" i="4" s="1"/>
  <c r="AJ835" i="4" a="1"/>
  <c r="AJ835" i="4" s="1"/>
  <c r="AJ836" i="4" a="1"/>
  <c r="AJ836" i="4" s="1"/>
  <c r="AJ837" i="4" a="1"/>
  <c r="AJ837" i="4" s="1"/>
  <c r="AJ838" i="4" a="1"/>
  <c r="AJ838" i="4" s="1"/>
  <c r="AJ839" i="4" a="1"/>
  <c r="AJ839" i="4" s="1"/>
  <c r="AJ840" i="4" a="1"/>
  <c r="AJ840" i="4" s="1"/>
  <c r="AJ841" i="4" a="1"/>
  <c r="AJ841" i="4" s="1"/>
  <c r="AJ842" i="4" a="1"/>
  <c r="AJ842" i="4" s="1"/>
  <c r="AJ843" i="4" a="1"/>
  <c r="AJ843" i="4" s="1"/>
  <c r="AJ844" i="4" a="1"/>
  <c r="AJ844" i="4" s="1"/>
  <c r="AJ845" i="4" a="1"/>
  <c r="AJ845" i="4" s="1"/>
  <c r="AJ846" i="4" a="1"/>
  <c r="AJ846" i="4" s="1"/>
  <c r="AJ847" i="4" a="1"/>
  <c r="AJ847" i="4" s="1"/>
  <c r="AJ848" i="4" a="1"/>
  <c r="AJ848" i="4" s="1"/>
  <c r="AJ849" i="4" a="1"/>
  <c r="AJ849" i="4" s="1"/>
  <c r="AJ850" i="4" a="1"/>
  <c r="AJ850" i="4" s="1"/>
  <c r="AJ851" i="4" a="1"/>
  <c r="AJ851" i="4" s="1"/>
  <c r="AJ852" i="4" a="1"/>
  <c r="AJ852" i="4" s="1"/>
  <c r="AJ853" i="4" a="1"/>
  <c r="AJ853" i="4" s="1"/>
  <c r="AJ854" i="4" a="1"/>
  <c r="AJ854" i="4" s="1"/>
  <c r="AJ855" i="4" a="1"/>
  <c r="AJ855" i="4" s="1"/>
  <c r="AJ856" i="4" a="1"/>
  <c r="AJ856" i="4" s="1"/>
  <c r="AJ857" i="4" a="1"/>
  <c r="AJ857" i="4" s="1"/>
  <c r="AJ858" i="4" a="1"/>
  <c r="AJ858" i="4" s="1"/>
  <c r="AJ859" i="4" a="1"/>
  <c r="AJ859" i="4" s="1"/>
  <c r="AJ860" i="4" a="1"/>
  <c r="AJ860" i="4" s="1"/>
  <c r="AJ861" i="4" a="1"/>
  <c r="AJ861" i="4" s="1"/>
  <c r="AJ862" i="4" a="1"/>
  <c r="AJ862" i="4" s="1"/>
  <c r="AJ863" i="4" a="1"/>
  <c r="AJ863" i="4" s="1"/>
  <c r="AJ864" i="4" a="1"/>
  <c r="AJ864" i="4" s="1"/>
  <c r="AJ865" i="4" a="1"/>
  <c r="AJ865" i="4" s="1"/>
  <c r="AJ866" i="4" a="1"/>
  <c r="AJ866" i="4" s="1"/>
  <c r="AJ867" i="4" a="1"/>
  <c r="AJ867" i="4" s="1"/>
  <c r="AJ868" i="4" a="1"/>
  <c r="AJ868" i="4" s="1"/>
  <c r="AJ869" i="4" a="1"/>
  <c r="AJ869" i="4" s="1"/>
  <c r="AJ870" i="4" a="1"/>
  <c r="AJ870" i="4" s="1"/>
  <c r="AJ871" i="4" a="1"/>
  <c r="AJ871" i="4" s="1"/>
  <c r="AJ872" i="4" a="1"/>
  <c r="AJ872" i="4" s="1"/>
  <c r="AJ873" i="4" a="1"/>
  <c r="AJ873" i="4" s="1"/>
  <c r="AJ874" i="4" a="1"/>
  <c r="AJ874" i="4" s="1"/>
  <c r="AJ875" i="4" a="1"/>
  <c r="AJ875" i="4" s="1"/>
  <c r="AJ876" i="4" a="1"/>
  <c r="AJ876" i="4" s="1"/>
  <c r="AJ877" i="4" a="1"/>
  <c r="AJ877" i="4" s="1"/>
  <c r="AJ878" i="4" a="1"/>
  <c r="AJ878" i="4" s="1"/>
  <c r="AJ879" i="4" a="1"/>
  <c r="AJ879" i="4" s="1"/>
  <c r="AJ880" i="4" a="1"/>
  <c r="AJ880" i="4" s="1"/>
  <c r="AJ881" i="4" a="1"/>
  <c r="AJ881" i="4" s="1"/>
  <c r="AJ882" i="4" a="1"/>
  <c r="AJ882" i="4"/>
  <c r="AJ883" i="4" a="1"/>
  <c r="AJ883" i="4" s="1"/>
  <c r="AJ884" i="4" a="1"/>
  <c r="AJ884" i="4" s="1"/>
  <c r="AJ885" i="4" a="1"/>
  <c r="AJ885" i="4" s="1"/>
  <c r="AJ886" i="4" a="1"/>
  <c r="AJ886" i="4" s="1"/>
  <c r="AJ887" i="4" a="1"/>
  <c r="AJ887" i="4" s="1"/>
  <c r="AJ888" i="4" a="1"/>
  <c r="AJ888" i="4" s="1"/>
  <c r="AJ889" i="4" a="1"/>
  <c r="AJ889" i="4" s="1"/>
  <c r="AJ890" i="4" a="1"/>
  <c r="AJ890" i="4" s="1"/>
  <c r="AJ891" i="4" a="1"/>
  <c r="AJ891" i="4" s="1"/>
  <c r="AJ892" i="4" a="1"/>
  <c r="AJ892" i="4" s="1"/>
  <c r="AJ893" i="4" a="1"/>
  <c r="AJ893" i="4" s="1"/>
  <c r="AJ894" i="4" a="1"/>
  <c r="AJ894" i="4" s="1"/>
  <c r="AJ895" i="4" a="1"/>
  <c r="AJ895" i="4" s="1"/>
  <c r="AJ896" i="4" a="1"/>
  <c r="AJ896" i="4" s="1"/>
  <c r="AJ897" i="4" a="1"/>
  <c r="AJ897" i="4" s="1"/>
  <c r="AJ898" i="4" a="1"/>
  <c r="AJ898" i="4" s="1"/>
  <c r="AJ899" i="4" a="1"/>
  <c r="AJ899" i="4" s="1"/>
  <c r="AJ900" i="4" a="1"/>
  <c r="AJ900" i="4" s="1"/>
  <c r="AJ901" i="4" a="1"/>
  <c r="AJ901" i="4" s="1"/>
  <c r="AJ902" i="4" a="1"/>
  <c r="AJ902" i="4" s="1"/>
  <c r="AJ903" i="4" a="1"/>
  <c r="AJ903" i="4" s="1"/>
  <c r="AJ904" i="4" a="1"/>
  <c r="AJ904" i="4" s="1"/>
  <c r="AJ905" i="4" a="1"/>
  <c r="AJ905" i="4" s="1"/>
  <c r="AJ906" i="4" a="1"/>
  <c r="AJ906" i="4" s="1"/>
  <c r="AJ907" i="4" a="1"/>
  <c r="AJ907" i="4" s="1"/>
  <c r="AJ908" i="4" a="1"/>
  <c r="AJ908" i="4" s="1"/>
  <c r="AJ909" i="4" a="1"/>
  <c r="AJ909" i="4" s="1"/>
  <c r="AJ910" i="4" a="1"/>
  <c r="AJ910" i="4" s="1"/>
  <c r="AJ911" i="4" a="1"/>
  <c r="AJ911" i="4" s="1"/>
  <c r="AJ912" i="4" a="1"/>
  <c r="AJ912" i="4" s="1"/>
  <c r="AJ913" i="4" a="1"/>
  <c r="AJ913" i="4" s="1"/>
  <c r="AJ914" i="4" a="1"/>
  <c r="AJ914" i="4" s="1"/>
  <c r="AJ915" i="4" a="1"/>
  <c r="AJ915" i="4" s="1"/>
  <c r="AJ916" i="4" a="1"/>
  <c r="AJ916" i="4" s="1"/>
  <c r="AJ917" i="4" a="1"/>
  <c r="AJ917" i="4" s="1"/>
  <c r="AJ918" i="4" a="1"/>
  <c r="AJ918" i="4" s="1"/>
  <c r="AJ919" i="4" a="1"/>
  <c r="AJ919" i="4" s="1"/>
  <c r="AJ920" i="4" a="1"/>
  <c r="AJ920" i="4" s="1"/>
  <c r="AJ921" i="4" a="1"/>
  <c r="AJ921" i="4" s="1"/>
  <c r="AJ922" i="4" a="1"/>
  <c r="AJ922" i="4" s="1"/>
  <c r="AJ923" i="4" a="1"/>
  <c r="AJ923" i="4" s="1"/>
  <c r="AJ924" i="4" a="1"/>
  <c r="AJ924" i="4" s="1"/>
  <c r="AJ925" i="4" a="1"/>
  <c r="AJ925" i="4" s="1"/>
  <c r="AJ926" i="4" a="1"/>
  <c r="AJ926" i="4" s="1"/>
  <c r="AJ927" i="4" a="1"/>
  <c r="AJ927" i="4" s="1"/>
  <c r="AJ928" i="4" a="1"/>
  <c r="AJ928" i="4" s="1"/>
  <c r="AJ929" i="4" a="1"/>
  <c r="AJ929" i="4" s="1"/>
  <c r="AJ930" i="4" a="1"/>
  <c r="AJ930" i="4" s="1"/>
  <c r="AJ931" i="4" a="1"/>
  <c r="AJ931" i="4" s="1"/>
  <c r="AJ932" i="4" a="1"/>
  <c r="AJ932" i="4" s="1"/>
  <c r="AJ933" i="4" a="1"/>
  <c r="AJ933" i="4" s="1"/>
  <c r="AJ934" i="4" a="1"/>
  <c r="AJ934" i="4" s="1"/>
  <c r="AJ935" i="4" a="1"/>
  <c r="AJ935" i="4" s="1"/>
  <c r="AJ936" i="4" a="1"/>
  <c r="AJ936" i="4" s="1"/>
  <c r="AJ937" i="4" a="1"/>
  <c r="AJ937" i="4" s="1"/>
  <c r="AJ938" i="4" a="1"/>
  <c r="AJ938" i="4" s="1"/>
  <c r="AJ939" i="4" a="1"/>
  <c r="AJ939" i="4" s="1"/>
  <c r="AJ940" i="4" a="1"/>
  <c r="AJ940" i="4" s="1"/>
  <c r="AJ941" i="4" a="1"/>
  <c r="AJ941" i="4" s="1"/>
  <c r="AJ942" i="4" a="1"/>
  <c r="AJ942" i="4" s="1"/>
  <c r="AJ943" i="4" a="1"/>
  <c r="AJ943" i="4" s="1"/>
  <c r="AJ944" i="4" a="1"/>
  <c r="AJ944" i="4" s="1"/>
  <c r="AJ945" i="4" a="1"/>
  <c r="AJ945" i="4" s="1"/>
  <c r="AJ946" i="4" a="1"/>
  <c r="AJ946" i="4" s="1"/>
  <c r="AJ947" i="4" a="1"/>
  <c r="AJ947" i="4" s="1"/>
  <c r="AJ948" i="4" a="1"/>
  <c r="AJ948" i="4" s="1"/>
  <c r="AJ949" i="4" a="1"/>
  <c r="AJ949" i="4" s="1"/>
  <c r="AJ950" i="4" a="1"/>
  <c r="AJ950" i="4" s="1"/>
  <c r="AJ951" i="4" a="1"/>
  <c r="AJ951" i="4" s="1"/>
  <c r="AJ952" i="4" a="1"/>
  <c r="AJ952" i="4" s="1"/>
  <c r="AI225" i="4" a="1"/>
  <c r="AI225" i="4" s="1"/>
  <c r="AI226" i="4" a="1"/>
  <c r="AI226" i="4" s="1"/>
  <c r="AI227" i="4" a="1"/>
  <c r="AI227" i="4" s="1"/>
  <c r="AI228" i="4" a="1"/>
  <c r="AI228" i="4" s="1"/>
  <c r="AI229" i="4" a="1"/>
  <c r="AI229" i="4" s="1"/>
  <c r="AI230" i="4" a="1"/>
  <c r="AI230" i="4" s="1"/>
  <c r="AI231" i="4" a="1"/>
  <c r="AI231" i="4" s="1"/>
  <c r="AI232" i="4" a="1"/>
  <c r="AI232" i="4" s="1"/>
  <c r="AI233" i="4" a="1"/>
  <c r="AI233" i="4" s="1"/>
  <c r="AI234" i="4" a="1"/>
  <c r="AI234" i="4" s="1"/>
  <c r="AI235" i="4" a="1"/>
  <c r="AI235" i="4" s="1"/>
  <c r="AI236" i="4" a="1"/>
  <c r="AI236" i="4" s="1"/>
  <c r="AI237" i="4" a="1"/>
  <c r="AI237" i="4" s="1"/>
  <c r="AI238" i="4" a="1"/>
  <c r="AI238" i="4" s="1"/>
  <c r="AI239" i="4" a="1"/>
  <c r="AI239" i="4" s="1"/>
  <c r="AI240" i="4" a="1"/>
  <c r="AI240" i="4" s="1"/>
  <c r="AI241" i="4" a="1"/>
  <c r="AI241" i="4" s="1"/>
  <c r="AI242" i="4" a="1"/>
  <c r="AI242" i="4" s="1"/>
  <c r="AI243" i="4" a="1"/>
  <c r="AI243" i="4" s="1"/>
  <c r="AI244" i="4" a="1"/>
  <c r="AI244" i="4" s="1"/>
  <c r="AI245" i="4" a="1"/>
  <c r="AI245" i="4" s="1"/>
  <c r="AI246" i="4" a="1"/>
  <c r="AI246" i="4" s="1"/>
  <c r="AI247" i="4" a="1"/>
  <c r="AI247" i="4" s="1"/>
  <c r="AI248" i="4" a="1"/>
  <c r="AI248" i="4" s="1"/>
  <c r="AI249" i="4" a="1"/>
  <c r="AI249" i="4" s="1"/>
  <c r="AI250" i="4" a="1"/>
  <c r="AI250" i="4" s="1"/>
  <c r="AI251" i="4" a="1"/>
  <c r="AI251" i="4" s="1"/>
  <c r="AI252" i="4" a="1"/>
  <c r="AI252" i="4" s="1"/>
  <c r="AI253" i="4" a="1"/>
  <c r="AI253" i="4" s="1"/>
  <c r="AI254" i="4" a="1"/>
  <c r="AI254" i="4" s="1"/>
  <c r="AI255" i="4" a="1"/>
  <c r="AI255" i="4" s="1"/>
  <c r="AI256" i="4" a="1"/>
  <c r="AI256" i="4" s="1"/>
  <c r="AI257" i="4" a="1"/>
  <c r="AI257" i="4" s="1"/>
  <c r="AI258" i="4" a="1"/>
  <c r="AI258" i="4" s="1"/>
  <c r="AI259" i="4" a="1"/>
  <c r="AI259" i="4" s="1"/>
  <c r="AI260" i="4" a="1"/>
  <c r="AI260" i="4" s="1"/>
  <c r="AI261" i="4" a="1"/>
  <c r="AI261" i="4" s="1"/>
  <c r="AI262" i="4" a="1"/>
  <c r="AI262" i="4" s="1"/>
  <c r="AI263" i="4" a="1"/>
  <c r="AI263" i="4" s="1"/>
  <c r="AI264" i="4" a="1"/>
  <c r="AI264" i="4" s="1"/>
  <c r="AI265" i="4" a="1"/>
  <c r="AI265" i="4" s="1"/>
  <c r="AI266" i="4" a="1"/>
  <c r="AI266" i="4" s="1"/>
  <c r="AI267" i="4" a="1"/>
  <c r="AI267" i="4" s="1"/>
  <c r="AI268" i="4" a="1"/>
  <c r="AI268" i="4"/>
  <c r="AI269" i="4" a="1"/>
  <c r="AI269" i="4" s="1"/>
  <c r="AI270" i="4" a="1"/>
  <c r="AI270" i="4" s="1"/>
  <c r="AI271" i="4" a="1"/>
  <c r="AI271" i="4" s="1"/>
  <c r="AI272" i="4" a="1"/>
  <c r="AI272" i="4" s="1"/>
  <c r="AI273" i="4" a="1"/>
  <c r="AI273" i="4" s="1"/>
  <c r="AI274" i="4" a="1"/>
  <c r="AI274" i="4" s="1"/>
  <c r="AI275" i="4" a="1"/>
  <c r="AI275" i="4" s="1"/>
  <c r="AI276" i="4" a="1"/>
  <c r="AI276" i="4" s="1"/>
  <c r="AI277" i="4" a="1"/>
  <c r="AI277" i="4" s="1"/>
  <c r="AI278" i="4" a="1"/>
  <c r="AI278" i="4" s="1"/>
  <c r="AI279" i="4" a="1"/>
  <c r="AI279" i="4" s="1"/>
  <c r="AI280" i="4" a="1"/>
  <c r="AI280" i="4" s="1"/>
  <c r="AI281" i="4" a="1"/>
  <c r="AI281" i="4" s="1"/>
  <c r="AI282" i="4" a="1"/>
  <c r="AI282" i="4" s="1"/>
  <c r="AI283" i="4" a="1"/>
  <c r="AI283" i="4" s="1"/>
  <c r="AI284" i="4" a="1"/>
  <c r="AI284" i="4" s="1"/>
  <c r="AI285" i="4" a="1"/>
  <c r="AI285" i="4" s="1"/>
  <c r="AI286" i="4" a="1"/>
  <c r="AI286" i="4" s="1"/>
  <c r="AI287" i="4" a="1"/>
  <c r="AI287" i="4" s="1"/>
  <c r="AI288" i="4" a="1"/>
  <c r="AI288" i="4" s="1"/>
  <c r="AI289" i="4" a="1"/>
  <c r="AI289" i="4" s="1"/>
  <c r="AI290" i="4" a="1"/>
  <c r="AI290" i="4" s="1"/>
  <c r="AI291" i="4" a="1"/>
  <c r="AI291" i="4" s="1"/>
  <c r="AI292" i="4" a="1"/>
  <c r="AI292" i="4" s="1"/>
  <c r="AI293" i="4" a="1"/>
  <c r="AI293" i="4" s="1"/>
  <c r="AI294" i="4" a="1"/>
  <c r="AI294" i="4" s="1"/>
  <c r="AI295" i="4" a="1"/>
  <c r="AI295" i="4" s="1"/>
  <c r="AI296" i="4" a="1"/>
  <c r="AI296" i="4" s="1"/>
  <c r="AI297" i="4" a="1"/>
  <c r="AI297" i="4" s="1"/>
  <c r="AI298" i="4" a="1"/>
  <c r="AI298" i="4" s="1"/>
  <c r="AI299" i="4" a="1"/>
  <c r="AI299" i="4" s="1"/>
  <c r="AI300" i="4" a="1"/>
  <c r="AI300" i="4" s="1"/>
  <c r="AI301" i="4" a="1"/>
  <c r="AI301" i="4" s="1"/>
  <c r="AI302" i="4" a="1"/>
  <c r="AI302" i="4" s="1"/>
  <c r="AI303" i="4" a="1"/>
  <c r="AI303" i="4" s="1"/>
  <c r="AI304" i="4" a="1"/>
  <c r="AI304" i="4" s="1"/>
  <c r="AI305" i="4" a="1"/>
  <c r="AI305" i="4" s="1"/>
  <c r="AI306" i="4" a="1"/>
  <c r="AI306" i="4" s="1"/>
  <c r="AI307" i="4" a="1"/>
  <c r="AI307" i="4" s="1"/>
  <c r="AI308" i="4" a="1"/>
  <c r="AI308" i="4" s="1"/>
  <c r="AI309" i="4" a="1"/>
  <c r="AI309" i="4" s="1"/>
  <c r="AI310" i="4" a="1"/>
  <c r="AI310" i="4" s="1"/>
  <c r="AI311" i="4" a="1"/>
  <c r="AI311" i="4" s="1"/>
  <c r="AI312" i="4" a="1"/>
  <c r="AI312" i="4" s="1"/>
  <c r="AI313" i="4" a="1"/>
  <c r="AI313" i="4" s="1"/>
  <c r="AI314" i="4" a="1"/>
  <c r="AI314" i="4" s="1"/>
  <c r="AI315" i="4" a="1"/>
  <c r="AI315" i="4" s="1"/>
  <c r="AI316" i="4" a="1"/>
  <c r="AI316" i="4" s="1"/>
  <c r="AI317" i="4" a="1"/>
  <c r="AI317" i="4" s="1"/>
  <c r="AI318" i="4" a="1"/>
  <c r="AI318" i="4" s="1"/>
  <c r="AI319" i="4" a="1"/>
  <c r="AI319" i="4" s="1"/>
  <c r="AI320" i="4" a="1"/>
  <c r="AI320" i="4" s="1"/>
  <c r="AI321" i="4" a="1"/>
  <c r="AI321" i="4" s="1"/>
  <c r="AI322" i="4" a="1"/>
  <c r="AI322" i="4" s="1"/>
  <c r="AI323" i="4" a="1"/>
  <c r="AI323" i="4" s="1"/>
  <c r="AI324" i="4" a="1"/>
  <c r="AI324" i="4"/>
  <c r="AI325" i="4" a="1"/>
  <c r="AI325" i="4" s="1"/>
  <c r="AI326" i="4" a="1"/>
  <c r="AI326" i="4" s="1"/>
  <c r="AI327" i="4" a="1"/>
  <c r="AI327" i="4" s="1"/>
  <c r="AI328" i="4" a="1"/>
  <c r="AI328" i="4" s="1"/>
  <c r="AI329" i="4" a="1"/>
  <c r="AI329" i="4" s="1"/>
  <c r="AI330" i="4" a="1"/>
  <c r="AI330" i="4" s="1"/>
  <c r="AI331" i="4" a="1"/>
  <c r="AI331" i="4" s="1"/>
  <c r="AI332" i="4" a="1"/>
  <c r="AI332" i="4" s="1"/>
  <c r="AI333" i="4" a="1"/>
  <c r="AI333" i="4" s="1"/>
  <c r="AI334" i="4" a="1"/>
  <c r="AI334" i="4" s="1"/>
  <c r="AI335" i="4" a="1"/>
  <c r="AI335" i="4" s="1"/>
  <c r="AI336" i="4" a="1"/>
  <c r="AI336" i="4" s="1"/>
  <c r="AI337" i="4" a="1"/>
  <c r="AI337" i="4" s="1"/>
  <c r="AI338" i="4" a="1"/>
  <c r="AI338" i="4" s="1"/>
  <c r="AI339" i="4" a="1"/>
  <c r="AI339" i="4" s="1"/>
  <c r="AI340" i="4" a="1"/>
  <c r="AI340" i="4" s="1"/>
  <c r="AI341" i="4" a="1"/>
  <c r="AI341" i="4" s="1"/>
  <c r="AI342" i="4" a="1"/>
  <c r="AI342" i="4" s="1"/>
  <c r="AI343" i="4" a="1"/>
  <c r="AI343" i="4" s="1"/>
  <c r="AI344" i="4" a="1"/>
  <c r="AI344" i="4" s="1"/>
  <c r="AI345" i="4" a="1"/>
  <c r="AI345" i="4" s="1"/>
  <c r="AI346" i="4" a="1"/>
  <c r="AI346" i="4" s="1"/>
  <c r="AI347" i="4" a="1"/>
  <c r="AI347" i="4" s="1"/>
  <c r="AI348" i="4" a="1"/>
  <c r="AI348" i="4" s="1"/>
  <c r="AI349" i="4" a="1"/>
  <c r="AI349" i="4" s="1"/>
  <c r="AI350" i="4" a="1"/>
  <c r="AI350" i="4" s="1"/>
  <c r="AI351" i="4" a="1"/>
  <c r="AI351" i="4" s="1"/>
  <c r="AI352" i="4" a="1"/>
  <c r="AI352" i="4" s="1"/>
  <c r="AI353" i="4" a="1"/>
  <c r="AI353" i="4" s="1"/>
  <c r="AI354" i="4" a="1"/>
  <c r="AI354" i="4" s="1"/>
  <c r="AI355" i="4" a="1"/>
  <c r="AI355" i="4" s="1"/>
  <c r="AI356" i="4" a="1"/>
  <c r="AI356" i="4" s="1"/>
  <c r="AI357" i="4" a="1"/>
  <c r="AI357" i="4" s="1"/>
  <c r="AI358" i="4" a="1"/>
  <c r="AI358" i="4" s="1"/>
  <c r="AI359" i="4" a="1"/>
  <c r="AI359" i="4" s="1"/>
  <c r="AI360" i="4" a="1"/>
  <c r="AI360" i="4" s="1"/>
  <c r="AI361" i="4" a="1"/>
  <c r="AI361" i="4" s="1"/>
  <c r="AI362" i="4" a="1"/>
  <c r="AI362" i="4" s="1"/>
  <c r="AI363" i="4" a="1"/>
  <c r="AI363" i="4" s="1"/>
  <c r="AI364" i="4" a="1"/>
  <c r="AI364" i="4" s="1"/>
  <c r="AI365" i="4" a="1"/>
  <c r="AI365" i="4" s="1"/>
  <c r="AI366" i="4" a="1"/>
  <c r="AI366" i="4" s="1"/>
  <c r="AI367" i="4" a="1"/>
  <c r="AI367" i="4" s="1"/>
  <c r="AI368" i="4" a="1"/>
  <c r="AI368" i="4" s="1"/>
  <c r="AI369" i="4" a="1"/>
  <c r="AI369" i="4" s="1"/>
  <c r="AI370" i="4" a="1"/>
  <c r="AI370" i="4" s="1"/>
  <c r="AI371" i="4" a="1"/>
  <c r="AI371" i="4" s="1"/>
  <c r="AI372" i="4" a="1"/>
  <c r="AI372" i="4" s="1"/>
  <c r="AI373" i="4" a="1"/>
  <c r="AI373" i="4" s="1"/>
  <c r="AI374" i="4" a="1"/>
  <c r="AI374" i="4" s="1"/>
  <c r="AI375" i="4" a="1"/>
  <c r="AI375" i="4" s="1"/>
  <c r="AI376" i="4" a="1"/>
  <c r="AI376" i="4" s="1"/>
  <c r="AI377" i="4" a="1"/>
  <c r="AI377" i="4" s="1"/>
  <c r="AI378" i="4" a="1"/>
  <c r="AI378" i="4" s="1"/>
  <c r="AI379" i="4" a="1"/>
  <c r="AI379" i="4" s="1"/>
  <c r="AI380" i="4" a="1"/>
  <c r="AI380" i="4" s="1"/>
  <c r="AI381" i="4" a="1"/>
  <c r="AI381" i="4" s="1"/>
  <c r="AI382" i="4" a="1"/>
  <c r="AI382" i="4" s="1"/>
  <c r="AI383" i="4" a="1"/>
  <c r="AI383" i="4" s="1"/>
  <c r="AI384" i="4" a="1"/>
  <c r="AI384" i="4" s="1"/>
  <c r="AI385" i="4" a="1"/>
  <c r="AI385" i="4" s="1"/>
  <c r="AI386" i="4" a="1"/>
  <c r="AI386" i="4" s="1"/>
  <c r="AI387" i="4" a="1"/>
  <c r="AI387" i="4" s="1"/>
  <c r="AI388" i="4" a="1"/>
  <c r="AI388" i="4" s="1"/>
  <c r="AI389" i="4" a="1"/>
  <c r="AI389" i="4" s="1"/>
  <c r="AI390" i="4" a="1"/>
  <c r="AI390" i="4" s="1"/>
  <c r="AI391" i="4" a="1"/>
  <c r="AI391" i="4" s="1"/>
  <c r="AI392" i="4" a="1"/>
  <c r="AI392" i="4" s="1"/>
  <c r="AI393" i="4" a="1"/>
  <c r="AI393" i="4" s="1"/>
  <c r="AI394" i="4" a="1"/>
  <c r="AI394" i="4" s="1"/>
  <c r="AI395" i="4" a="1"/>
  <c r="AI395" i="4" s="1"/>
  <c r="AI396" i="4" a="1"/>
  <c r="AI396" i="4" s="1"/>
  <c r="AI397" i="4" a="1"/>
  <c r="AI397" i="4" s="1"/>
  <c r="AI398" i="4" a="1"/>
  <c r="AI398" i="4" s="1"/>
  <c r="AI399" i="4" a="1"/>
  <c r="AI399" i="4" s="1"/>
  <c r="AI400" i="4" a="1"/>
  <c r="AI400" i="4" s="1"/>
  <c r="AI401" i="4" a="1"/>
  <c r="AI401" i="4" s="1"/>
  <c r="AI402" i="4" a="1"/>
  <c r="AI402" i="4" s="1"/>
  <c r="AI403" i="4" a="1"/>
  <c r="AI403" i="4" s="1"/>
  <c r="AI404" i="4" a="1"/>
  <c r="AI404" i="4" s="1"/>
  <c r="AI405" i="4" a="1"/>
  <c r="AI405" i="4" s="1"/>
  <c r="AI406" i="4" a="1"/>
  <c r="AI406" i="4" s="1"/>
  <c r="AI407" i="4" a="1"/>
  <c r="AI407" i="4" s="1"/>
  <c r="AI408" i="4" a="1"/>
  <c r="AI408" i="4" s="1"/>
  <c r="AI409" i="4" a="1"/>
  <c r="AI409" i="4" s="1"/>
  <c r="AI410" i="4" a="1"/>
  <c r="AI410" i="4"/>
  <c r="AI411" i="4" a="1"/>
  <c r="AI411" i="4" s="1"/>
  <c r="AI412" i="4" a="1"/>
  <c r="AI412" i="4" s="1"/>
  <c r="AI413" i="4" a="1"/>
  <c r="AI413" i="4" s="1"/>
  <c r="AI414" i="4" a="1"/>
  <c r="AI414" i="4" s="1"/>
  <c r="AI415" i="4" a="1"/>
  <c r="AI415" i="4" s="1"/>
  <c r="AI416" i="4" a="1"/>
  <c r="AI416" i="4" s="1"/>
  <c r="AI417" i="4" a="1"/>
  <c r="AI417" i="4" s="1"/>
  <c r="AI418" i="4" a="1"/>
  <c r="AI418" i="4" s="1"/>
  <c r="AI419" i="4" a="1"/>
  <c r="AI419" i="4" s="1"/>
  <c r="AI420" i="4" a="1"/>
  <c r="AI420" i="4" s="1"/>
  <c r="AI421" i="4" a="1"/>
  <c r="AI421" i="4" s="1"/>
  <c r="AI422" i="4" a="1"/>
  <c r="AI422" i="4" s="1"/>
  <c r="AI423" i="4" a="1"/>
  <c r="AI423" i="4" s="1"/>
  <c r="AI424" i="4" a="1"/>
  <c r="AI424" i="4" s="1"/>
  <c r="AI425" i="4" a="1"/>
  <c r="AI425" i="4" s="1"/>
  <c r="AI426" i="4" a="1"/>
  <c r="AI426" i="4" s="1"/>
  <c r="AI427" i="4" a="1"/>
  <c r="AI427" i="4" s="1"/>
  <c r="AI428" i="4" a="1"/>
  <c r="AI428" i="4" s="1"/>
  <c r="AI429" i="4" a="1"/>
  <c r="AI429" i="4" s="1"/>
  <c r="AI430" i="4" a="1"/>
  <c r="AI430" i="4" s="1"/>
  <c r="AI431" i="4" a="1"/>
  <c r="AI431" i="4" s="1"/>
  <c r="AI432" i="4" a="1"/>
  <c r="AI432" i="4" s="1"/>
  <c r="AI433" i="4" a="1"/>
  <c r="AI433" i="4" s="1"/>
  <c r="AI434" i="4" a="1"/>
  <c r="AI434" i="4" s="1"/>
  <c r="AI435" i="4" a="1"/>
  <c r="AI435" i="4" s="1"/>
  <c r="AI436" i="4" a="1"/>
  <c r="AI436" i="4" s="1"/>
  <c r="AI437" i="4" a="1"/>
  <c r="AI437" i="4" s="1"/>
  <c r="AI438" i="4" a="1"/>
  <c r="AI438" i="4" s="1"/>
  <c r="AI439" i="4" a="1"/>
  <c r="AI439" i="4" s="1"/>
  <c r="AI440" i="4" a="1"/>
  <c r="AI440" i="4" s="1"/>
  <c r="AI441" i="4" a="1"/>
  <c r="AI441" i="4" s="1"/>
  <c r="AI442" i="4" a="1"/>
  <c r="AI442" i="4" s="1"/>
  <c r="AI443" i="4" a="1"/>
  <c r="AI443" i="4" s="1"/>
  <c r="AI444" i="4" a="1"/>
  <c r="AI444" i="4" s="1"/>
  <c r="AI445" i="4" a="1"/>
  <c r="AI445" i="4" s="1"/>
  <c r="AI446" i="4" a="1"/>
  <c r="AI446" i="4" s="1"/>
  <c r="AI447" i="4" a="1"/>
  <c r="AI447" i="4" s="1"/>
  <c r="AI448" i="4" a="1"/>
  <c r="AI448" i="4" s="1"/>
  <c r="AI449" i="4" a="1"/>
  <c r="AI449" i="4" s="1"/>
  <c r="AI450" i="4" a="1"/>
  <c r="AI450" i="4" s="1"/>
  <c r="AI451" i="4" a="1"/>
  <c r="AI451" i="4" s="1"/>
  <c r="AI452" i="4" a="1"/>
  <c r="AI452" i="4" s="1"/>
  <c r="AI453" i="4" a="1"/>
  <c r="AI453" i="4" s="1"/>
  <c r="AI454" i="4" a="1"/>
  <c r="AI454" i="4" s="1"/>
  <c r="AI455" i="4" a="1"/>
  <c r="AI455" i="4" s="1"/>
  <c r="AI456" i="4" a="1"/>
  <c r="AI456" i="4" s="1"/>
  <c r="AI457" i="4" a="1"/>
  <c r="AI457" i="4" s="1"/>
  <c r="AI458" i="4" a="1"/>
  <c r="AI458" i="4" s="1"/>
  <c r="AI459" i="4" a="1"/>
  <c r="AI459" i="4" s="1"/>
  <c r="AI460" i="4" a="1"/>
  <c r="AI460" i="4" s="1"/>
  <c r="AI461" i="4" a="1"/>
  <c r="AI461" i="4" s="1"/>
  <c r="AI462" i="4" a="1"/>
  <c r="AI462" i="4" s="1"/>
  <c r="AI463" i="4" a="1"/>
  <c r="AI463" i="4" s="1"/>
  <c r="AI464" i="4" a="1"/>
  <c r="AI464" i="4" s="1"/>
  <c r="AI465" i="4" a="1"/>
  <c r="AI465" i="4" s="1"/>
  <c r="AI466" i="4" a="1"/>
  <c r="AI466" i="4" s="1"/>
  <c r="AI467" i="4" a="1"/>
  <c r="AI467" i="4" s="1"/>
  <c r="AI468" i="4" a="1"/>
  <c r="AI468" i="4" s="1"/>
  <c r="AI469" i="4" a="1"/>
  <c r="AI469" i="4" s="1"/>
  <c r="AI470" i="4" a="1"/>
  <c r="AI470" i="4" s="1"/>
  <c r="AI471" i="4" a="1"/>
  <c r="AI471" i="4" s="1"/>
  <c r="AI472" i="4" a="1"/>
  <c r="AI472" i="4" s="1"/>
  <c r="AI473" i="4" a="1"/>
  <c r="AI473" i="4" s="1"/>
  <c r="AI474" i="4" a="1"/>
  <c r="AI474" i="4" s="1"/>
  <c r="AI475" i="4" a="1"/>
  <c r="AI475" i="4" s="1"/>
  <c r="AI476" i="4" a="1"/>
  <c r="AI476" i="4" s="1"/>
  <c r="AI477" i="4" a="1"/>
  <c r="AI477" i="4" s="1"/>
  <c r="AI478" i="4" a="1"/>
  <c r="AI478" i="4"/>
  <c r="AI479" i="4" a="1"/>
  <c r="AI479" i="4" s="1"/>
  <c r="AI480" i="4" a="1"/>
  <c r="AI480" i="4" s="1"/>
  <c r="AI481" i="4" a="1"/>
  <c r="AI481" i="4" s="1"/>
  <c r="AI482" i="4" a="1"/>
  <c r="AI482" i="4" s="1"/>
  <c r="AI483" i="4" a="1"/>
  <c r="AI483" i="4" s="1"/>
  <c r="AI484" i="4" a="1"/>
  <c r="AI484" i="4" s="1"/>
  <c r="AI485" i="4" a="1"/>
  <c r="AI485" i="4" s="1"/>
  <c r="AI486" i="4" a="1"/>
  <c r="AI486" i="4" s="1"/>
  <c r="AI487" i="4" a="1"/>
  <c r="AI487" i="4" s="1"/>
  <c r="AI488" i="4" a="1"/>
  <c r="AI488" i="4" s="1"/>
  <c r="AI489" i="4" a="1"/>
  <c r="AI489" i="4" s="1"/>
  <c r="AI490" i="4" a="1"/>
  <c r="AI490" i="4" s="1"/>
  <c r="AI491" i="4" a="1"/>
  <c r="AI491" i="4" s="1"/>
  <c r="AI492" i="4" a="1"/>
  <c r="AI492" i="4" s="1"/>
  <c r="AI493" i="4" a="1"/>
  <c r="AI493" i="4" s="1"/>
  <c r="AI494" i="4" a="1"/>
  <c r="AI494" i="4" s="1"/>
  <c r="AI495" i="4" a="1"/>
  <c r="AI495" i="4" s="1"/>
  <c r="AI496" i="4" a="1"/>
  <c r="AI496" i="4" s="1"/>
  <c r="AI497" i="4" a="1"/>
  <c r="AI497" i="4" s="1"/>
  <c r="AI498" i="4" a="1"/>
  <c r="AI498" i="4" s="1"/>
  <c r="AI499" i="4" a="1"/>
  <c r="AI499" i="4" s="1"/>
  <c r="AI500" i="4" a="1"/>
  <c r="AI500" i="4" s="1"/>
  <c r="AI501" i="4" a="1"/>
  <c r="AI501" i="4" s="1"/>
  <c r="AI502" i="4" a="1"/>
  <c r="AI502" i="4" s="1"/>
  <c r="AI503" i="4" a="1"/>
  <c r="AI503" i="4" s="1"/>
  <c r="AI504" i="4" a="1"/>
  <c r="AI504" i="4" s="1"/>
  <c r="AI505" i="4" a="1"/>
  <c r="AI505" i="4" s="1"/>
  <c r="AI506" i="4" a="1"/>
  <c r="AI506" i="4" s="1"/>
  <c r="AI507" i="4" a="1"/>
  <c r="AI507" i="4" s="1"/>
  <c r="AI508" i="4" a="1"/>
  <c r="AI508" i="4" s="1"/>
  <c r="AI509" i="4" a="1"/>
  <c r="AI509" i="4" s="1"/>
  <c r="AI510" i="4" a="1"/>
  <c r="AI510" i="4" s="1"/>
  <c r="AI511" i="4" a="1"/>
  <c r="AI511" i="4" s="1"/>
  <c r="AI512" i="4" a="1"/>
  <c r="AI512" i="4" s="1"/>
  <c r="AI513" i="4" a="1"/>
  <c r="AI513" i="4" s="1"/>
  <c r="AI514" i="4" a="1"/>
  <c r="AI514" i="4" s="1"/>
  <c r="AI515" i="4" a="1"/>
  <c r="AI515" i="4" s="1"/>
  <c r="AI516" i="4" a="1"/>
  <c r="AI516" i="4" s="1"/>
  <c r="AI517" i="4" a="1"/>
  <c r="AI517" i="4" s="1"/>
  <c r="AI518" i="4" a="1"/>
  <c r="AI518" i="4" s="1"/>
  <c r="AI519" i="4" a="1"/>
  <c r="AI519" i="4" s="1"/>
  <c r="AI520" i="4" a="1"/>
  <c r="AI520" i="4" s="1"/>
  <c r="AI521" i="4" a="1"/>
  <c r="AI521" i="4" s="1"/>
  <c r="AI522" i="4" a="1"/>
  <c r="AI522" i="4" s="1"/>
  <c r="AI523" i="4" a="1"/>
  <c r="AI523" i="4" s="1"/>
  <c r="AI524" i="4" a="1"/>
  <c r="AI524" i="4" s="1"/>
  <c r="AI525" i="4" a="1"/>
  <c r="AI525" i="4" s="1"/>
  <c r="AI526" i="4" a="1"/>
  <c r="AI526" i="4" s="1"/>
  <c r="AI527" i="4" a="1"/>
  <c r="AI527" i="4" s="1"/>
  <c r="AI528" i="4" a="1"/>
  <c r="AI528" i="4" s="1"/>
  <c r="AI529" i="4" a="1"/>
  <c r="AI529" i="4" s="1"/>
  <c r="AI530" i="4" a="1"/>
  <c r="AI530" i="4" s="1"/>
  <c r="AI531" i="4" a="1"/>
  <c r="AI531" i="4" s="1"/>
  <c r="AI532" i="4" a="1"/>
  <c r="AI532" i="4" s="1"/>
  <c r="AI533" i="4" a="1"/>
  <c r="AI533" i="4" s="1"/>
  <c r="AI534" i="4" a="1"/>
  <c r="AI534" i="4" s="1"/>
  <c r="AI535" i="4" a="1"/>
  <c r="AI535" i="4" s="1"/>
  <c r="AI536" i="4" a="1"/>
  <c r="AI536" i="4" s="1"/>
  <c r="AI537" i="4" a="1"/>
  <c r="AI537" i="4" s="1"/>
  <c r="AI538" i="4" a="1"/>
  <c r="AI538" i="4" s="1"/>
  <c r="AI539" i="4" a="1"/>
  <c r="AI539" i="4" s="1"/>
  <c r="AI540" i="4" a="1"/>
  <c r="AI540" i="4" s="1"/>
  <c r="AI541" i="4" a="1"/>
  <c r="AI541" i="4" s="1"/>
  <c r="AI542" i="4" a="1"/>
  <c r="AI542" i="4" s="1"/>
  <c r="AI543" i="4" a="1"/>
  <c r="AI543" i="4" s="1"/>
  <c r="AI544" i="4" a="1"/>
  <c r="AI544" i="4" s="1"/>
  <c r="AI545" i="4" a="1"/>
  <c r="AI545" i="4" s="1"/>
  <c r="AI546" i="4" a="1"/>
  <c r="AI546" i="4" s="1"/>
  <c r="AI547" i="4" a="1"/>
  <c r="AI547" i="4" s="1"/>
  <c r="AI548" i="4" a="1"/>
  <c r="AI548" i="4" s="1"/>
  <c r="AI549" i="4" a="1"/>
  <c r="AI549" i="4" s="1"/>
  <c r="AI550" i="4" a="1"/>
  <c r="AI550" i="4" s="1"/>
  <c r="AI551" i="4" a="1"/>
  <c r="AI551" i="4" s="1"/>
  <c r="AI552" i="4" a="1"/>
  <c r="AI552" i="4" s="1"/>
  <c r="AI553" i="4" a="1"/>
  <c r="AI553" i="4" s="1"/>
  <c r="AI554" i="4" a="1"/>
  <c r="AI554" i="4" s="1"/>
  <c r="AI555" i="4" a="1"/>
  <c r="AI555" i="4" s="1"/>
  <c r="AI556" i="4" a="1"/>
  <c r="AI556" i="4" s="1"/>
  <c r="AI557" i="4" a="1"/>
  <c r="AI557" i="4" s="1"/>
  <c r="AI558" i="4" a="1"/>
  <c r="AI558" i="4" s="1"/>
  <c r="AI559" i="4" a="1"/>
  <c r="AI559" i="4" s="1"/>
  <c r="AI560" i="4" a="1"/>
  <c r="AI560" i="4" s="1"/>
  <c r="AI561" i="4" a="1"/>
  <c r="AI561" i="4" s="1"/>
  <c r="AI562" i="4" a="1"/>
  <c r="AI562" i="4" s="1"/>
  <c r="AI563" i="4" a="1"/>
  <c r="AI563" i="4" s="1"/>
  <c r="AI564" i="4" a="1"/>
  <c r="AI564" i="4" s="1"/>
  <c r="AI565" i="4" a="1"/>
  <c r="AI565" i="4" s="1"/>
  <c r="AI566" i="4" a="1"/>
  <c r="AI566" i="4" s="1"/>
  <c r="AI567" i="4" a="1"/>
  <c r="AI567" i="4" s="1"/>
  <c r="AI568" i="4" a="1"/>
  <c r="AI568" i="4" s="1"/>
  <c r="AI569" i="4" a="1"/>
  <c r="AI569" i="4" s="1"/>
  <c r="AI570" i="4" a="1"/>
  <c r="AI570" i="4" s="1"/>
  <c r="AI571" i="4" a="1"/>
  <c r="AI571" i="4" s="1"/>
  <c r="AI572" i="4" a="1"/>
  <c r="AI572" i="4" s="1"/>
  <c r="AI573" i="4" a="1"/>
  <c r="AI573" i="4" s="1"/>
  <c r="AI574" i="4" a="1"/>
  <c r="AI574" i="4" s="1"/>
  <c r="AI575" i="4" a="1"/>
  <c r="AI575" i="4" s="1"/>
  <c r="AI576" i="4" a="1"/>
  <c r="AI576" i="4" s="1"/>
  <c r="AI577" i="4" a="1"/>
  <c r="AI577" i="4" s="1"/>
  <c r="AI578" i="4" a="1"/>
  <c r="AI578" i="4" s="1"/>
  <c r="AI579" i="4" a="1"/>
  <c r="AI579" i="4" s="1"/>
  <c r="AI580" i="4" a="1"/>
  <c r="AI580" i="4" s="1"/>
  <c r="AI581" i="4" a="1"/>
  <c r="AI581" i="4" s="1"/>
  <c r="AI582" i="4" a="1"/>
  <c r="AI582" i="4" s="1"/>
  <c r="AI583" i="4" a="1"/>
  <c r="AI583" i="4" s="1"/>
  <c r="AI584" i="4" a="1"/>
  <c r="AI584" i="4" s="1"/>
  <c r="AI585" i="4" a="1"/>
  <c r="AI585" i="4" s="1"/>
  <c r="AI586" i="4" a="1"/>
  <c r="AI586" i="4" s="1"/>
  <c r="AI587" i="4" a="1"/>
  <c r="AI587" i="4" s="1"/>
  <c r="AI588" i="4" a="1"/>
  <c r="AI588" i="4" s="1"/>
  <c r="AI589" i="4" a="1"/>
  <c r="AI589" i="4" s="1"/>
  <c r="AI590" i="4" a="1"/>
  <c r="AI590" i="4"/>
  <c r="AI591" i="4" a="1"/>
  <c r="AI591" i="4" s="1"/>
  <c r="AI592" i="4" a="1"/>
  <c r="AI592" i="4" s="1"/>
  <c r="AI593" i="4" a="1"/>
  <c r="AI593" i="4" s="1"/>
  <c r="AI594" i="4" a="1"/>
  <c r="AI594" i="4" s="1"/>
  <c r="AI595" i="4" a="1"/>
  <c r="AI595" i="4" s="1"/>
  <c r="AI596" i="4" a="1"/>
  <c r="AI596" i="4" s="1"/>
  <c r="AI597" i="4" a="1"/>
  <c r="AI597" i="4" s="1"/>
  <c r="AI598" i="4" a="1"/>
  <c r="AI598" i="4" s="1"/>
  <c r="AI599" i="4" a="1"/>
  <c r="AI599" i="4" s="1"/>
  <c r="AI600" i="4" a="1"/>
  <c r="AI600" i="4" s="1"/>
  <c r="AI601" i="4" a="1"/>
  <c r="AI601" i="4" s="1"/>
  <c r="AI602" i="4" a="1"/>
  <c r="AI602" i="4" s="1"/>
  <c r="AI603" i="4" a="1"/>
  <c r="AI603" i="4" s="1"/>
  <c r="AI604" i="4" a="1"/>
  <c r="AI604" i="4" s="1"/>
  <c r="AI605" i="4" a="1"/>
  <c r="AI605" i="4" s="1"/>
  <c r="AI606" i="4" a="1"/>
  <c r="AI606" i="4" s="1"/>
  <c r="AI607" i="4" a="1"/>
  <c r="AI607" i="4" s="1"/>
  <c r="AI608" i="4" a="1"/>
  <c r="AI608" i="4" s="1"/>
  <c r="AI609" i="4" a="1"/>
  <c r="AI609" i="4" s="1"/>
  <c r="AI610" i="4" a="1"/>
  <c r="AI610" i="4" s="1"/>
  <c r="AI611" i="4" a="1"/>
  <c r="AI611" i="4" s="1"/>
  <c r="AI612" i="4" a="1"/>
  <c r="AI612" i="4" s="1"/>
  <c r="AI613" i="4" a="1"/>
  <c r="AI613" i="4" s="1"/>
  <c r="AI614" i="4" a="1"/>
  <c r="AI614" i="4" s="1"/>
  <c r="AI615" i="4" a="1"/>
  <c r="AI615" i="4" s="1"/>
  <c r="AI616" i="4" a="1"/>
  <c r="AI616" i="4" s="1"/>
  <c r="AI617" i="4" a="1"/>
  <c r="AI617" i="4" s="1"/>
  <c r="AI618" i="4" a="1"/>
  <c r="AI618" i="4" s="1"/>
  <c r="AI619" i="4" a="1"/>
  <c r="AI619" i="4" s="1"/>
  <c r="AI620" i="4" a="1"/>
  <c r="AI620" i="4" s="1"/>
  <c r="AI621" i="4" a="1"/>
  <c r="AI621" i="4" s="1"/>
  <c r="AI622" i="4" a="1"/>
  <c r="AI622" i="4" s="1"/>
  <c r="AI623" i="4" a="1"/>
  <c r="AI623" i="4" s="1"/>
  <c r="AI624" i="4" a="1"/>
  <c r="AI624" i="4" s="1"/>
  <c r="AI625" i="4" a="1"/>
  <c r="AI625" i="4" s="1"/>
  <c r="AI626" i="4" a="1"/>
  <c r="AI626" i="4" s="1"/>
  <c r="AI627" i="4" a="1"/>
  <c r="AI627" i="4" s="1"/>
  <c r="AI628" i="4" a="1"/>
  <c r="AI628" i="4" s="1"/>
  <c r="AI629" i="4" a="1"/>
  <c r="AI629" i="4" s="1"/>
  <c r="AI630" i="4" a="1"/>
  <c r="AI630" i="4" s="1"/>
  <c r="AI631" i="4" a="1"/>
  <c r="AI631" i="4" s="1"/>
  <c r="AI632" i="4" a="1"/>
  <c r="AI632" i="4" s="1"/>
  <c r="AI633" i="4" a="1"/>
  <c r="AI633" i="4" s="1"/>
  <c r="AI634" i="4" a="1"/>
  <c r="AI634" i="4" s="1"/>
  <c r="AI635" i="4" a="1"/>
  <c r="AI635" i="4" s="1"/>
  <c r="AI636" i="4" a="1"/>
  <c r="AI636" i="4" s="1"/>
  <c r="AI637" i="4" a="1"/>
  <c r="AI637" i="4" s="1"/>
  <c r="AI638" i="4" a="1"/>
  <c r="AI638" i="4" s="1"/>
  <c r="AI639" i="4" a="1"/>
  <c r="AI639" i="4" s="1"/>
  <c r="AI640" i="4" a="1"/>
  <c r="AI640" i="4" s="1"/>
  <c r="AI641" i="4" a="1"/>
  <c r="AI641" i="4" s="1"/>
  <c r="AI642" i="4" a="1"/>
  <c r="AI642" i="4" s="1"/>
  <c r="AI643" i="4" a="1"/>
  <c r="AI643" i="4" s="1"/>
  <c r="AI644" i="4" a="1"/>
  <c r="AI644" i="4" s="1"/>
  <c r="AI645" i="4" a="1"/>
  <c r="AI645" i="4" s="1"/>
  <c r="AI646" i="4" a="1"/>
  <c r="AI646" i="4" s="1"/>
  <c r="AI647" i="4" a="1"/>
  <c r="AI647" i="4" s="1"/>
  <c r="AI648" i="4" a="1"/>
  <c r="AI648" i="4" s="1"/>
  <c r="AI649" i="4" a="1"/>
  <c r="AI649" i="4" s="1"/>
  <c r="AI650" i="4" a="1"/>
  <c r="AI650" i="4" s="1"/>
  <c r="AI651" i="4" a="1"/>
  <c r="AI651" i="4" s="1"/>
  <c r="AI652" i="4" a="1"/>
  <c r="AI652" i="4" s="1"/>
  <c r="AI653" i="4" a="1"/>
  <c r="AI653" i="4" s="1"/>
  <c r="AI654" i="4" a="1"/>
  <c r="AI654" i="4" s="1"/>
  <c r="AI655" i="4" a="1"/>
  <c r="AI655" i="4" s="1"/>
  <c r="AI656" i="4" a="1"/>
  <c r="AI656" i="4" s="1"/>
  <c r="AI657" i="4" a="1"/>
  <c r="AI657" i="4" s="1"/>
  <c r="AI658" i="4" a="1"/>
  <c r="AI658" i="4" s="1"/>
  <c r="AI659" i="4" a="1"/>
  <c r="AI659" i="4" s="1"/>
  <c r="AI660" i="4" a="1"/>
  <c r="AI660" i="4" s="1"/>
  <c r="AI661" i="4" a="1"/>
  <c r="AI661" i="4" s="1"/>
  <c r="AI662" i="4" a="1"/>
  <c r="AI662" i="4" s="1"/>
  <c r="AI663" i="4" a="1"/>
  <c r="AI663" i="4" s="1"/>
  <c r="AI664" i="4" a="1"/>
  <c r="AI664" i="4" s="1"/>
  <c r="AI665" i="4" a="1"/>
  <c r="AI665" i="4" s="1"/>
  <c r="AI666" i="4" a="1"/>
  <c r="AI666" i="4" s="1"/>
  <c r="AI667" i="4" a="1"/>
  <c r="AI667" i="4" s="1"/>
  <c r="AI668" i="4" a="1"/>
  <c r="AI668" i="4" s="1"/>
  <c r="AI669" i="4" a="1"/>
  <c r="AI669" i="4" s="1"/>
  <c r="AI670" i="4" a="1"/>
  <c r="AI670" i="4" s="1"/>
  <c r="AI671" i="4" a="1"/>
  <c r="AI671" i="4" s="1"/>
  <c r="AI672" i="4" a="1"/>
  <c r="AI672" i="4" s="1"/>
  <c r="AI673" i="4" a="1"/>
  <c r="AI673" i="4" s="1"/>
  <c r="AI674" i="4" a="1"/>
  <c r="AI674" i="4" s="1"/>
  <c r="AI675" i="4" a="1"/>
  <c r="AI675" i="4" s="1"/>
  <c r="AI676" i="4" a="1"/>
  <c r="AI676" i="4" s="1"/>
  <c r="AI677" i="4" a="1"/>
  <c r="AI677" i="4" s="1"/>
  <c r="AI678" i="4" a="1"/>
  <c r="AI678" i="4" s="1"/>
  <c r="AI679" i="4" a="1"/>
  <c r="AI679" i="4" s="1"/>
  <c r="AI680" i="4" a="1"/>
  <c r="AI680" i="4" s="1"/>
  <c r="AI681" i="4" a="1"/>
  <c r="AI681" i="4" s="1"/>
  <c r="AI682" i="4" a="1"/>
  <c r="AI682" i="4" s="1"/>
  <c r="AI683" i="4" a="1"/>
  <c r="AI683" i="4" s="1"/>
  <c r="AI684" i="4" a="1"/>
  <c r="AI684" i="4" s="1"/>
  <c r="AI685" i="4" a="1"/>
  <c r="AI685" i="4" s="1"/>
  <c r="AI686" i="4" a="1"/>
  <c r="AI686" i="4" s="1"/>
  <c r="AI687" i="4" a="1"/>
  <c r="AI687" i="4" s="1"/>
  <c r="AI688" i="4" a="1"/>
  <c r="AI688" i="4" s="1"/>
  <c r="AI689" i="4" a="1"/>
  <c r="AI689" i="4" s="1"/>
  <c r="AI690" i="4" a="1"/>
  <c r="AI690" i="4" s="1"/>
  <c r="AI691" i="4" a="1"/>
  <c r="AI691" i="4" s="1"/>
  <c r="AI692" i="4" a="1"/>
  <c r="AI692" i="4" s="1"/>
  <c r="AI693" i="4" a="1"/>
  <c r="AI693" i="4" s="1"/>
  <c r="AI694" i="4" a="1"/>
  <c r="AI694" i="4" s="1"/>
  <c r="AI695" i="4" a="1"/>
  <c r="AI695" i="4" s="1"/>
  <c r="AI696" i="4" a="1"/>
  <c r="AI696" i="4" s="1"/>
  <c r="AI697" i="4" a="1"/>
  <c r="AI697" i="4" s="1"/>
  <c r="AI698" i="4" a="1"/>
  <c r="AI698" i="4" s="1"/>
  <c r="AI699" i="4" a="1"/>
  <c r="AI699" i="4" s="1"/>
  <c r="AI700" i="4" a="1"/>
  <c r="AI700" i="4" s="1"/>
  <c r="AI701" i="4" a="1"/>
  <c r="AI701" i="4" s="1"/>
  <c r="AI702" i="4" a="1"/>
  <c r="AI702" i="4" s="1"/>
  <c r="AI703" i="4" a="1"/>
  <c r="AI703" i="4" s="1"/>
  <c r="AI704" i="4" a="1"/>
  <c r="AI704" i="4" s="1"/>
  <c r="AI705" i="4" a="1"/>
  <c r="AI705" i="4" s="1"/>
  <c r="AI706" i="4" a="1"/>
  <c r="AI706" i="4" s="1"/>
  <c r="AI707" i="4" a="1"/>
  <c r="AI707" i="4" s="1"/>
  <c r="AI708" i="4" a="1"/>
  <c r="AI708" i="4"/>
  <c r="AI709" i="4" a="1"/>
  <c r="AI709" i="4" s="1"/>
  <c r="AI710" i="4" a="1"/>
  <c r="AI710" i="4" s="1"/>
  <c r="AI711" i="4" a="1"/>
  <c r="AI711" i="4" s="1"/>
  <c r="AI712" i="4" a="1"/>
  <c r="AI712" i="4" s="1"/>
  <c r="AI713" i="4" a="1"/>
  <c r="AI713" i="4" s="1"/>
  <c r="AI714" i="4" a="1"/>
  <c r="AI714" i="4" s="1"/>
  <c r="AI715" i="4" a="1"/>
  <c r="AI715" i="4" s="1"/>
  <c r="AI716" i="4" a="1"/>
  <c r="AI716" i="4" s="1"/>
  <c r="AI717" i="4" a="1"/>
  <c r="AI717" i="4" s="1"/>
  <c r="AI718" i="4" a="1"/>
  <c r="AI718" i="4" s="1"/>
  <c r="AI719" i="4" a="1"/>
  <c r="AI719" i="4" s="1"/>
  <c r="AI720" i="4" a="1"/>
  <c r="AI720" i="4" s="1"/>
  <c r="AI721" i="4" a="1"/>
  <c r="AI721" i="4" s="1"/>
  <c r="AI722" i="4" a="1"/>
  <c r="AI722" i="4" s="1"/>
  <c r="AI723" i="4" a="1"/>
  <c r="AI723" i="4" s="1"/>
  <c r="AI724" i="4" a="1"/>
  <c r="AI724" i="4" s="1"/>
  <c r="AI725" i="4" a="1"/>
  <c r="AI725" i="4" s="1"/>
  <c r="AI726" i="4" a="1"/>
  <c r="AI726" i="4" s="1"/>
  <c r="AI727" i="4" a="1"/>
  <c r="AI727" i="4" s="1"/>
  <c r="AI728" i="4" a="1"/>
  <c r="AI728" i="4" s="1"/>
  <c r="AI729" i="4" a="1"/>
  <c r="AI729" i="4" s="1"/>
  <c r="AI730" i="4" a="1"/>
  <c r="AI730" i="4" s="1"/>
  <c r="AI731" i="4" a="1"/>
  <c r="AI731" i="4" s="1"/>
  <c r="AI732" i="4" a="1"/>
  <c r="AI732" i="4" s="1"/>
  <c r="AI733" i="4" a="1"/>
  <c r="AI733" i="4" s="1"/>
  <c r="AI734" i="4" a="1"/>
  <c r="AI734" i="4" s="1"/>
  <c r="AI735" i="4" a="1"/>
  <c r="AI735" i="4" s="1"/>
  <c r="AI736" i="4" a="1"/>
  <c r="AI736" i="4" s="1"/>
  <c r="AI737" i="4" a="1"/>
  <c r="AI737" i="4" s="1"/>
  <c r="AI738" i="4" a="1"/>
  <c r="AI738" i="4" s="1"/>
  <c r="AI739" i="4" a="1"/>
  <c r="AI739" i="4" s="1"/>
  <c r="AI740" i="4" a="1"/>
  <c r="AI740" i="4" s="1"/>
  <c r="AI741" i="4" a="1"/>
  <c r="AI741" i="4" s="1"/>
  <c r="AI742" i="4" a="1"/>
  <c r="AI742" i="4" s="1"/>
  <c r="AI743" i="4" a="1"/>
  <c r="AI743" i="4" s="1"/>
  <c r="AI744" i="4" a="1"/>
  <c r="AI744" i="4" s="1"/>
  <c r="AI745" i="4" a="1"/>
  <c r="AI745" i="4" s="1"/>
  <c r="AI746" i="4" a="1"/>
  <c r="AI746" i="4" s="1"/>
  <c r="AI747" i="4" a="1"/>
  <c r="AI747" i="4" s="1"/>
  <c r="AI748" i="4" a="1"/>
  <c r="AI748" i="4"/>
  <c r="AI749" i="4" a="1"/>
  <c r="AI749" i="4" s="1"/>
  <c r="AI750" i="4" a="1"/>
  <c r="AI750" i="4" s="1"/>
  <c r="AI751" i="4" a="1"/>
  <c r="AI751" i="4" s="1"/>
  <c r="AI752" i="4" a="1"/>
  <c r="AI752" i="4" s="1"/>
  <c r="AI753" i="4" a="1"/>
  <c r="AI753" i="4" s="1"/>
  <c r="AI754" i="4" a="1"/>
  <c r="AI754" i="4" s="1"/>
  <c r="AI755" i="4" a="1"/>
  <c r="AI755" i="4" s="1"/>
  <c r="AI756" i="4" a="1"/>
  <c r="AI756" i="4" s="1"/>
  <c r="AI757" i="4" a="1"/>
  <c r="AI757" i="4" s="1"/>
  <c r="AI758" i="4" a="1"/>
  <c r="AI758" i="4" s="1"/>
  <c r="AI759" i="4" a="1"/>
  <c r="AI759" i="4" s="1"/>
  <c r="AI760" i="4" a="1"/>
  <c r="AI760" i="4" s="1"/>
  <c r="AI761" i="4" a="1"/>
  <c r="AI761" i="4" s="1"/>
  <c r="AI762" i="4" a="1"/>
  <c r="AI762" i="4" s="1"/>
  <c r="AI763" i="4" a="1"/>
  <c r="AI763" i="4" s="1"/>
  <c r="AI764" i="4" a="1"/>
  <c r="AI764" i="4" s="1"/>
  <c r="AI765" i="4" a="1"/>
  <c r="AI765" i="4" s="1"/>
  <c r="AI766" i="4" a="1"/>
  <c r="AI766" i="4" s="1"/>
  <c r="AI767" i="4" a="1"/>
  <c r="AI767" i="4" s="1"/>
  <c r="AI768" i="4" a="1"/>
  <c r="AI768" i="4" s="1"/>
  <c r="AI769" i="4" a="1"/>
  <c r="AI769" i="4" s="1"/>
  <c r="AI770" i="4" a="1"/>
  <c r="AI770" i="4" s="1"/>
  <c r="AI771" i="4" a="1"/>
  <c r="AI771" i="4" s="1"/>
  <c r="AI772" i="4" a="1"/>
  <c r="AI772" i="4" s="1"/>
  <c r="AI773" i="4" a="1"/>
  <c r="AI773" i="4" s="1"/>
  <c r="AI774" i="4" a="1"/>
  <c r="AI774" i="4" s="1"/>
  <c r="AI775" i="4" a="1"/>
  <c r="AI775" i="4" s="1"/>
  <c r="AI776" i="4" a="1"/>
  <c r="AI776" i="4" s="1"/>
  <c r="AI777" i="4" a="1"/>
  <c r="AI777" i="4" s="1"/>
  <c r="AI778" i="4" a="1"/>
  <c r="AI778" i="4" s="1"/>
  <c r="AI779" i="4" a="1"/>
  <c r="AI779" i="4" s="1"/>
  <c r="AI780" i="4" a="1"/>
  <c r="AI780" i="4" s="1"/>
  <c r="AI781" i="4" a="1"/>
  <c r="AI781" i="4" s="1"/>
  <c r="AI782" i="4" a="1"/>
  <c r="AI782" i="4" s="1"/>
  <c r="AI783" i="4" a="1"/>
  <c r="AI783" i="4" s="1"/>
  <c r="AI784" i="4" a="1"/>
  <c r="AI784" i="4" s="1"/>
  <c r="AI785" i="4" a="1"/>
  <c r="AI785" i="4" s="1"/>
  <c r="AI786" i="4" a="1"/>
  <c r="AI786" i="4" s="1"/>
  <c r="AI787" i="4" a="1"/>
  <c r="AI787" i="4" s="1"/>
  <c r="AI788" i="4" a="1"/>
  <c r="AI788" i="4" s="1"/>
  <c r="AI789" i="4" a="1"/>
  <c r="AI789" i="4" s="1"/>
  <c r="AI790" i="4" a="1"/>
  <c r="AI790" i="4" s="1"/>
  <c r="AI791" i="4" a="1"/>
  <c r="AI791" i="4" s="1"/>
  <c r="AI792" i="4" a="1"/>
  <c r="AI792" i="4" s="1"/>
  <c r="AI793" i="4" a="1"/>
  <c r="AI793" i="4" s="1"/>
  <c r="AI794" i="4" a="1"/>
  <c r="AI794" i="4" s="1"/>
  <c r="AI795" i="4" a="1"/>
  <c r="AI795" i="4" s="1"/>
  <c r="AI796" i="4" a="1"/>
  <c r="AI796" i="4" s="1"/>
  <c r="AI797" i="4" a="1"/>
  <c r="AI797" i="4" s="1"/>
  <c r="AI798" i="4" a="1"/>
  <c r="AI798" i="4" s="1"/>
  <c r="AI799" i="4" a="1"/>
  <c r="AI799" i="4" s="1"/>
  <c r="AI800" i="4" a="1"/>
  <c r="AI800" i="4" s="1"/>
  <c r="AI801" i="4" a="1"/>
  <c r="AI801" i="4" s="1"/>
  <c r="AI802" i="4" a="1"/>
  <c r="AI802" i="4" s="1"/>
  <c r="AI803" i="4" a="1"/>
  <c r="AI803" i="4" s="1"/>
  <c r="AI804" i="4" a="1"/>
  <c r="AI804" i="4" s="1"/>
  <c r="AI805" i="4" a="1"/>
  <c r="AI805" i="4" s="1"/>
  <c r="AI806" i="4" a="1"/>
  <c r="AI806" i="4" s="1"/>
  <c r="AI807" i="4" a="1"/>
  <c r="AI807" i="4" s="1"/>
  <c r="AI808" i="4" a="1"/>
  <c r="AI808" i="4" s="1"/>
  <c r="AI809" i="4" a="1"/>
  <c r="AI809" i="4" s="1"/>
  <c r="AI810" i="4" a="1"/>
  <c r="AI810" i="4" s="1"/>
  <c r="AI811" i="4" a="1"/>
  <c r="AI811" i="4" s="1"/>
  <c r="AI812" i="4" a="1"/>
  <c r="AI812" i="4" s="1"/>
  <c r="AI813" i="4" a="1"/>
  <c r="AI813" i="4" s="1"/>
  <c r="AI814" i="4" a="1"/>
  <c r="AI814" i="4" s="1"/>
  <c r="AI815" i="4" a="1"/>
  <c r="AI815" i="4" s="1"/>
  <c r="AI816" i="4" a="1"/>
  <c r="AI816" i="4" s="1"/>
  <c r="AI817" i="4" a="1"/>
  <c r="AI817" i="4" s="1"/>
  <c r="AI818" i="4" a="1"/>
  <c r="AI818" i="4" s="1"/>
  <c r="AI819" i="4" a="1"/>
  <c r="AI819" i="4" s="1"/>
  <c r="AI820" i="4" a="1"/>
  <c r="AI820" i="4" s="1"/>
  <c r="AI821" i="4" a="1"/>
  <c r="AI821" i="4" s="1"/>
  <c r="AI822" i="4" a="1"/>
  <c r="AI822" i="4" s="1"/>
  <c r="AI823" i="4" a="1"/>
  <c r="AI823" i="4" s="1"/>
  <c r="AI824" i="4" a="1"/>
  <c r="AI824" i="4" s="1"/>
  <c r="AI825" i="4" a="1"/>
  <c r="AI825" i="4" s="1"/>
  <c r="AI826" i="4" a="1"/>
  <c r="AI826" i="4" s="1"/>
  <c r="AI827" i="4" a="1"/>
  <c r="AI827" i="4" s="1"/>
  <c r="AI828" i="4" a="1"/>
  <c r="AI828" i="4" s="1"/>
  <c r="AI829" i="4" a="1"/>
  <c r="AI829" i="4" s="1"/>
  <c r="AI830" i="4" a="1"/>
  <c r="AI830" i="4" s="1"/>
  <c r="AI831" i="4" a="1"/>
  <c r="AI831" i="4" s="1"/>
  <c r="AI832" i="4" a="1"/>
  <c r="AI832" i="4" s="1"/>
  <c r="AI833" i="4" a="1"/>
  <c r="AI833" i="4" s="1"/>
  <c r="AI834" i="4" a="1"/>
  <c r="AI834" i="4" s="1"/>
  <c r="AI835" i="4" a="1"/>
  <c r="AI835" i="4" s="1"/>
  <c r="AI836" i="4" a="1"/>
  <c r="AI836" i="4" s="1"/>
  <c r="AI837" i="4" a="1"/>
  <c r="AI837" i="4" s="1"/>
  <c r="AI838" i="4" a="1"/>
  <c r="AI838" i="4" s="1"/>
  <c r="AI839" i="4" a="1"/>
  <c r="AI839" i="4" s="1"/>
  <c r="AI840" i="4" a="1"/>
  <c r="AI840" i="4" s="1"/>
  <c r="AI841" i="4" a="1"/>
  <c r="AI841" i="4" s="1"/>
  <c r="AI842" i="4" a="1"/>
  <c r="AI842" i="4" s="1"/>
  <c r="AI843" i="4" a="1"/>
  <c r="AI843" i="4" s="1"/>
  <c r="AI844" i="4" a="1"/>
  <c r="AI844" i="4" s="1"/>
  <c r="AI845" i="4" a="1"/>
  <c r="AI845" i="4" s="1"/>
  <c r="AI846" i="4" a="1"/>
  <c r="AI846" i="4" s="1"/>
  <c r="AI847" i="4" a="1"/>
  <c r="AI847" i="4" s="1"/>
  <c r="AI848" i="4" a="1"/>
  <c r="AI848" i="4" s="1"/>
  <c r="AI849" i="4" a="1"/>
  <c r="AI849" i="4" s="1"/>
  <c r="AI850" i="4" a="1"/>
  <c r="AI850" i="4" s="1"/>
  <c r="AI851" i="4" a="1"/>
  <c r="AI851" i="4" s="1"/>
  <c r="AI852" i="4" a="1"/>
  <c r="AI852" i="4" s="1"/>
  <c r="AI853" i="4" a="1"/>
  <c r="AI853" i="4" s="1"/>
  <c r="AI854" i="4" a="1"/>
  <c r="AI854" i="4" s="1"/>
  <c r="AI855" i="4" a="1"/>
  <c r="AI855" i="4" s="1"/>
  <c r="AI856" i="4" a="1"/>
  <c r="AI856" i="4" s="1"/>
  <c r="AI857" i="4" a="1"/>
  <c r="AI857" i="4" s="1"/>
  <c r="AI858" i="4" a="1"/>
  <c r="AI858" i="4" s="1"/>
  <c r="AI859" i="4" a="1"/>
  <c r="AI859" i="4" s="1"/>
  <c r="AI860" i="4" a="1"/>
  <c r="AI860" i="4" s="1"/>
  <c r="AI861" i="4" a="1"/>
  <c r="AI861" i="4" s="1"/>
  <c r="AI862" i="4" a="1"/>
  <c r="AI862" i="4" s="1"/>
  <c r="AI863" i="4" a="1"/>
  <c r="AI863" i="4" s="1"/>
  <c r="AI864" i="4" a="1"/>
  <c r="AI864" i="4" s="1"/>
  <c r="AI865" i="4" a="1"/>
  <c r="AI865" i="4" s="1"/>
  <c r="AI866" i="4" a="1"/>
  <c r="AI866" i="4" s="1"/>
  <c r="AI867" i="4" a="1"/>
  <c r="AI867" i="4" s="1"/>
  <c r="AI868" i="4" a="1"/>
  <c r="AI868" i="4" s="1"/>
  <c r="AI869" i="4" a="1"/>
  <c r="AI869" i="4" s="1"/>
  <c r="AI870" i="4" a="1"/>
  <c r="AI870" i="4" s="1"/>
  <c r="AI871" i="4" a="1"/>
  <c r="AI871" i="4" s="1"/>
  <c r="AI872" i="4" a="1"/>
  <c r="AI872" i="4" s="1"/>
  <c r="AI873" i="4" a="1"/>
  <c r="AI873" i="4" s="1"/>
  <c r="AI874" i="4" a="1"/>
  <c r="AI874" i="4" s="1"/>
  <c r="AI875" i="4" a="1"/>
  <c r="AI875" i="4" s="1"/>
  <c r="AI876" i="4" a="1"/>
  <c r="AI876" i="4" s="1"/>
  <c r="AI877" i="4" a="1"/>
  <c r="AI877" i="4" s="1"/>
  <c r="AI878" i="4" a="1"/>
  <c r="AI878" i="4" s="1"/>
  <c r="AI879" i="4" a="1"/>
  <c r="AI879" i="4" s="1"/>
  <c r="AI880" i="4" a="1"/>
  <c r="AI880" i="4" s="1"/>
  <c r="AI881" i="4" a="1"/>
  <c r="AI881" i="4" s="1"/>
  <c r="AI882" i="4" a="1"/>
  <c r="AI882" i="4" s="1"/>
  <c r="AI883" i="4" a="1"/>
  <c r="AI883" i="4" s="1"/>
  <c r="AI884" i="4" a="1"/>
  <c r="AI884" i="4" s="1"/>
  <c r="AI885" i="4" a="1"/>
  <c r="AI885" i="4" s="1"/>
  <c r="AI886" i="4" a="1"/>
  <c r="AI886" i="4" s="1"/>
  <c r="AI887" i="4" a="1"/>
  <c r="AI887" i="4" s="1"/>
  <c r="AI888" i="4" a="1"/>
  <c r="AI888" i="4" s="1"/>
  <c r="AI889" i="4" a="1"/>
  <c r="AI889" i="4" s="1"/>
  <c r="AI890" i="4" a="1"/>
  <c r="AI890" i="4" s="1"/>
  <c r="AI891" i="4" a="1"/>
  <c r="AI891" i="4" s="1"/>
  <c r="AI892" i="4" a="1"/>
  <c r="AI892" i="4" s="1"/>
  <c r="AI893" i="4" a="1"/>
  <c r="AI893" i="4" s="1"/>
  <c r="AI894" i="4" a="1"/>
  <c r="AI894" i="4" s="1"/>
  <c r="AI895" i="4" a="1"/>
  <c r="AI895" i="4" s="1"/>
  <c r="AI896" i="4" a="1"/>
  <c r="AI896" i="4" s="1"/>
  <c r="AI897" i="4" a="1"/>
  <c r="AI897" i="4" s="1"/>
  <c r="AI898" i="4" a="1"/>
  <c r="AI898" i="4" s="1"/>
  <c r="AI899" i="4" a="1"/>
  <c r="AI899" i="4" s="1"/>
  <c r="AI900" i="4" a="1"/>
  <c r="AI900" i="4" s="1"/>
  <c r="AI901" i="4" a="1"/>
  <c r="AI901" i="4" s="1"/>
  <c r="AI902" i="4" a="1"/>
  <c r="AI902" i="4" s="1"/>
  <c r="AI903" i="4" a="1"/>
  <c r="AI903" i="4" s="1"/>
  <c r="AI904" i="4" a="1"/>
  <c r="AI904" i="4" s="1"/>
  <c r="AI905" i="4" a="1"/>
  <c r="AI905" i="4" s="1"/>
  <c r="AI906" i="4" a="1"/>
  <c r="AI906" i="4" s="1"/>
  <c r="AI907" i="4" a="1"/>
  <c r="AI907" i="4" s="1"/>
  <c r="AI908" i="4" a="1"/>
  <c r="AI908" i="4" s="1"/>
  <c r="AI909" i="4" a="1"/>
  <c r="AI909" i="4" s="1"/>
  <c r="AI910" i="4" a="1"/>
  <c r="AI910" i="4" s="1"/>
  <c r="AI911" i="4" a="1"/>
  <c r="AI911" i="4" s="1"/>
  <c r="AI912" i="4" a="1"/>
  <c r="AI912" i="4" s="1"/>
  <c r="AI913" i="4" a="1"/>
  <c r="AI913" i="4" s="1"/>
  <c r="AI914" i="4" a="1"/>
  <c r="AI914" i="4" s="1"/>
  <c r="AI915" i="4" a="1"/>
  <c r="AI915" i="4" s="1"/>
  <c r="AI916" i="4" a="1"/>
  <c r="AI916" i="4" s="1"/>
  <c r="AI917" i="4" a="1"/>
  <c r="AI917" i="4" s="1"/>
  <c r="AI918" i="4" a="1"/>
  <c r="AI918" i="4" s="1"/>
  <c r="AI919" i="4" a="1"/>
  <c r="AI919" i="4" s="1"/>
  <c r="AI920" i="4" a="1"/>
  <c r="AI920" i="4" s="1"/>
  <c r="AI921" i="4" a="1"/>
  <c r="AI921" i="4" s="1"/>
  <c r="AI922" i="4" a="1"/>
  <c r="AI922" i="4" s="1"/>
  <c r="AI923" i="4" a="1"/>
  <c r="AI923" i="4" s="1"/>
  <c r="AI924" i="4" a="1"/>
  <c r="AI924" i="4" s="1"/>
  <c r="AI925" i="4" a="1"/>
  <c r="AI925" i="4" s="1"/>
  <c r="AI926" i="4" a="1"/>
  <c r="AI926" i="4" s="1"/>
  <c r="AI927" i="4" a="1"/>
  <c r="AI927" i="4" s="1"/>
  <c r="AI928" i="4" a="1"/>
  <c r="AI928" i="4" s="1"/>
  <c r="AI929" i="4" a="1"/>
  <c r="AI929" i="4" s="1"/>
  <c r="AI930" i="4" a="1"/>
  <c r="AI930" i="4" s="1"/>
  <c r="AI931" i="4" a="1"/>
  <c r="AI931" i="4" s="1"/>
  <c r="AI932" i="4" a="1"/>
  <c r="AI932" i="4" s="1"/>
  <c r="AI933" i="4" a="1"/>
  <c r="AI933" i="4" s="1"/>
  <c r="AI934" i="4" a="1"/>
  <c r="AI934" i="4" s="1"/>
  <c r="AI935" i="4" a="1"/>
  <c r="AI935" i="4" s="1"/>
  <c r="AI936" i="4" a="1"/>
  <c r="AI936" i="4" s="1"/>
  <c r="AI937" i="4" a="1"/>
  <c r="AI937" i="4" s="1"/>
  <c r="AI938" i="4" a="1"/>
  <c r="AI938" i="4" s="1"/>
  <c r="AI939" i="4" a="1"/>
  <c r="AI939" i="4" s="1"/>
  <c r="AI940" i="4" a="1"/>
  <c r="AI940" i="4" s="1"/>
  <c r="AI941" i="4" a="1"/>
  <c r="AI941" i="4" s="1"/>
  <c r="AI942" i="4" a="1"/>
  <c r="AI942" i="4" s="1"/>
  <c r="AI943" i="4" a="1"/>
  <c r="AI943" i="4" s="1"/>
  <c r="AI944" i="4" a="1"/>
  <c r="AI944" i="4" s="1"/>
  <c r="AI945" i="4" a="1"/>
  <c r="AI945" i="4" s="1"/>
  <c r="AI946" i="4" a="1"/>
  <c r="AI946" i="4" s="1"/>
  <c r="AI947" i="4" a="1"/>
  <c r="AI947" i="4" s="1"/>
  <c r="AI948" i="4" a="1"/>
  <c r="AI948" i="4" s="1"/>
  <c r="AI949" i="4" a="1"/>
  <c r="AI949" i="4" s="1"/>
  <c r="AI950" i="4" a="1"/>
  <c r="AI950" i="4" s="1"/>
  <c r="AI951" i="4" a="1"/>
  <c r="AI951" i="4" s="1"/>
  <c r="AI952" i="4" a="1"/>
  <c r="AI952" i="4" s="1"/>
  <c r="AH225" i="4" a="1"/>
  <c r="AH225" i="4" s="1"/>
  <c r="AH226" i="4" a="1"/>
  <c r="AH226" i="4" s="1"/>
  <c r="AH227" i="4" a="1"/>
  <c r="AH227" i="4" s="1"/>
  <c r="AH228" i="4" a="1"/>
  <c r="AH228" i="4" s="1"/>
  <c r="AH229" i="4" a="1"/>
  <c r="AH229" i="4" s="1"/>
  <c r="AH230" i="4" a="1"/>
  <c r="AH230" i="4" s="1"/>
  <c r="AH231" i="4" a="1"/>
  <c r="AH231" i="4" s="1"/>
  <c r="AH232" i="4" a="1"/>
  <c r="AH232" i="4" s="1"/>
  <c r="AH233" i="4" a="1"/>
  <c r="AH233" i="4" s="1"/>
  <c r="AH234" i="4" a="1"/>
  <c r="AH234" i="4" s="1"/>
  <c r="AH235" i="4" a="1"/>
  <c r="AH235" i="4" s="1"/>
  <c r="AH236" i="4" a="1"/>
  <c r="AH236" i="4" s="1"/>
  <c r="AH237" i="4" a="1"/>
  <c r="AH237" i="4" s="1"/>
  <c r="AH238" i="4" a="1"/>
  <c r="AH238" i="4" s="1"/>
  <c r="AH239" i="4" a="1"/>
  <c r="AH239" i="4" s="1"/>
  <c r="AH240" i="4" a="1"/>
  <c r="AH240" i="4" s="1"/>
  <c r="AH241" i="4" a="1"/>
  <c r="AH241" i="4" s="1"/>
  <c r="AH242" i="4" a="1"/>
  <c r="AH242" i="4" s="1"/>
  <c r="AH243" i="4" a="1"/>
  <c r="AH243" i="4" s="1"/>
  <c r="AH244" i="4" a="1"/>
  <c r="AH244" i="4" s="1"/>
  <c r="AH245" i="4" a="1"/>
  <c r="AH245" i="4" s="1"/>
  <c r="AH246" i="4" a="1"/>
  <c r="AH246" i="4" s="1"/>
  <c r="AH247" i="4" a="1"/>
  <c r="AH247" i="4" s="1"/>
  <c r="AH248" i="4" a="1"/>
  <c r="AH248" i="4" s="1"/>
  <c r="AH249" i="4" a="1"/>
  <c r="AH249" i="4" s="1"/>
  <c r="AH250" i="4" a="1"/>
  <c r="AH250" i="4"/>
  <c r="AH251" i="4" a="1"/>
  <c r="AH251" i="4" s="1"/>
  <c r="AH252" i="4" a="1"/>
  <c r="AH252" i="4" s="1"/>
  <c r="AH253" i="4" a="1"/>
  <c r="AH253" i="4" s="1"/>
  <c r="AH254" i="4" a="1"/>
  <c r="AH254" i="4" s="1"/>
  <c r="AH255" i="4" a="1"/>
  <c r="AH255" i="4" s="1"/>
  <c r="AH256" i="4" a="1"/>
  <c r="AH256" i="4" s="1"/>
  <c r="AH257" i="4" a="1"/>
  <c r="AH257" i="4" s="1"/>
  <c r="AH258" i="4" a="1"/>
  <c r="AH258" i="4" s="1"/>
  <c r="AH259" i="4" a="1"/>
  <c r="AH259" i="4" s="1"/>
  <c r="AH260" i="4" a="1"/>
  <c r="AH260" i="4" s="1"/>
  <c r="AH261" i="4" a="1"/>
  <c r="AH261" i="4" s="1"/>
  <c r="AH262" i="4" a="1"/>
  <c r="AH262" i="4" s="1"/>
  <c r="AH263" i="4" a="1"/>
  <c r="AH263" i="4" s="1"/>
  <c r="AH264" i="4" a="1"/>
  <c r="AH264" i="4" s="1"/>
  <c r="AH265" i="4" a="1"/>
  <c r="AH265" i="4" s="1"/>
  <c r="AH266" i="4" a="1"/>
  <c r="AH266" i="4" s="1"/>
  <c r="AH267" i="4" a="1"/>
  <c r="AH267" i="4" s="1"/>
  <c r="AH268" i="4" a="1"/>
  <c r="AH268" i="4" s="1"/>
  <c r="AH269" i="4" a="1"/>
  <c r="AH269" i="4" s="1"/>
  <c r="AH270" i="4" a="1"/>
  <c r="AH270" i="4" s="1"/>
  <c r="AH271" i="4" a="1"/>
  <c r="AH271" i="4" s="1"/>
  <c r="AH272" i="4" a="1"/>
  <c r="AH272" i="4" s="1"/>
  <c r="AH273" i="4" a="1"/>
  <c r="AH273" i="4" s="1"/>
  <c r="AH274" i="4" a="1"/>
  <c r="AH274" i="4" s="1"/>
  <c r="AH275" i="4" a="1"/>
  <c r="AH275" i="4" s="1"/>
  <c r="AH276" i="4" a="1"/>
  <c r="AH276" i="4" s="1"/>
  <c r="AH277" i="4" a="1"/>
  <c r="AH277" i="4" s="1"/>
  <c r="AH278" i="4" a="1"/>
  <c r="AH278" i="4" s="1"/>
  <c r="AH279" i="4" a="1"/>
  <c r="AH279" i="4" s="1"/>
  <c r="AH280" i="4" a="1"/>
  <c r="AH280" i="4" s="1"/>
  <c r="AH281" i="4" a="1"/>
  <c r="AH281" i="4" s="1"/>
  <c r="AH282" i="4" a="1"/>
  <c r="AH282" i="4" s="1"/>
  <c r="AH283" i="4" a="1"/>
  <c r="AH283" i="4" s="1"/>
  <c r="AH284" i="4" a="1"/>
  <c r="AH284" i="4" s="1"/>
  <c r="AH285" i="4" a="1"/>
  <c r="AH285" i="4" s="1"/>
  <c r="AH286" i="4" a="1"/>
  <c r="AH286" i="4" s="1"/>
  <c r="AH287" i="4" a="1"/>
  <c r="AH287" i="4" s="1"/>
  <c r="AH288" i="4" a="1"/>
  <c r="AH288" i="4" s="1"/>
  <c r="AH289" i="4" a="1"/>
  <c r="AH289" i="4" s="1"/>
  <c r="AH290" i="4" a="1"/>
  <c r="AH290" i="4" s="1"/>
  <c r="AH291" i="4" a="1"/>
  <c r="AH291" i="4" s="1"/>
  <c r="AH292" i="4" a="1"/>
  <c r="AH292" i="4" s="1"/>
  <c r="AH293" i="4" a="1"/>
  <c r="AH293" i="4" s="1"/>
  <c r="AH294" i="4" a="1"/>
  <c r="AH294" i="4" s="1"/>
  <c r="AH295" i="4" a="1"/>
  <c r="AH295" i="4" s="1"/>
  <c r="AH296" i="4" a="1"/>
  <c r="AH296" i="4" s="1"/>
  <c r="AH297" i="4" a="1"/>
  <c r="AH297" i="4" s="1"/>
  <c r="AH298" i="4" a="1"/>
  <c r="AH298" i="4" s="1"/>
  <c r="AH299" i="4" a="1"/>
  <c r="AH299" i="4" s="1"/>
  <c r="AH300" i="4" a="1"/>
  <c r="AH300" i="4" s="1"/>
  <c r="AH301" i="4" a="1"/>
  <c r="AH301" i="4" s="1"/>
  <c r="AH302" i="4" a="1"/>
  <c r="AH302" i="4" s="1"/>
  <c r="AH303" i="4" a="1"/>
  <c r="AH303" i="4" s="1"/>
  <c r="AH304" i="4" a="1"/>
  <c r="AH304" i="4" s="1"/>
  <c r="AH305" i="4" a="1"/>
  <c r="AH305" i="4" s="1"/>
  <c r="AH306" i="4" a="1"/>
  <c r="AH306" i="4" s="1"/>
  <c r="AH307" i="4" a="1"/>
  <c r="AH307" i="4" s="1"/>
  <c r="AH308" i="4" a="1"/>
  <c r="AH308" i="4" s="1"/>
  <c r="AH309" i="4" a="1"/>
  <c r="AH309" i="4" s="1"/>
  <c r="AH310" i="4" a="1"/>
  <c r="AH310" i="4" s="1"/>
  <c r="AH311" i="4" a="1"/>
  <c r="AH311" i="4" s="1"/>
  <c r="AH312" i="4" a="1"/>
  <c r="AH312" i="4" s="1"/>
  <c r="AH313" i="4" a="1"/>
  <c r="AH313" i="4" s="1"/>
  <c r="AH314" i="4" a="1"/>
  <c r="AH314" i="4" s="1"/>
  <c r="AH315" i="4" a="1"/>
  <c r="AH315" i="4" s="1"/>
  <c r="AH316" i="4" a="1"/>
  <c r="AH316" i="4" s="1"/>
  <c r="AH317" i="4" a="1"/>
  <c r="AH317" i="4" s="1"/>
  <c r="AH318" i="4" a="1"/>
  <c r="AH318" i="4" s="1"/>
  <c r="AH319" i="4" a="1"/>
  <c r="AH319" i="4" s="1"/>
  <c r="AH320" i="4" a="1"/>
  <c r="AH320" i="4" s="1"/>
  <c r="AH321" i="4" a="1"/>
  <c r="AH321" i="4" s="1"/>
  <c r="AH322" i="4" a="1"/>
  <c r="AH322" i="4" s="1"/>
  <c r="AH323" i="4" a="1"/>
  <c r="AH323" i="4" s="1"/>
  <c r="AH324" i="4" a="1"/>
  <c r="AH324" i="4" s="1"/>
  <c r="AH325" i="4" a="1"/>
  <c r="AH325" i="4" s="1"/>
  <c r="AH326" i="4" a="1"/>
  <c r="AH326" i="4" s="1"/>
  <c r="AH327" i="4" a="1"/>
  <c r="AH327" i="4" s="1"/>
  <c r="AH328" i="4" a="1"/>
  <c r="AH328" i="4" s="1"/>
  <c r="AH329" i="4" a="1"/>
  <c r="AH329" i="4" s="1"/>
  <c r="AH330" i="4" a="1"/>
  <c r="AH330" i="4" s="1"/>
  <c r="AH331" i="4" a="1"/>
  <c r="AH331" i="4" s="1"/>
  <c r="AH332" i="4" a="1"/>
  <c r="AH332" i="4" s="1"/>
  <c r="AH333" i="4" a="1"/>
  <c r="AH333" i="4" s="1"/>
  <c r="AH334" i="4" a="1"/>
  <c r="AH334" i="4" s="1"/>
  <c r="AH335" i="4" a="1"/>
  <c r="AH335" i="4" s="1"/>
  <c r="AH336" i="4" a="1"/>
  <c r="AH336" i="4" s="1"/>
  <c r="AH337" i="4" a="1"/>
  <c r="AH337" i="4" s="1"/>
  <c r="AH338" i="4" a="1"/>
  <c r="AH338" i="4" s="1"/>
  <c r="AH339" i="4" a="1"/>
  <c r="AH339" i="4" s="1"/>
  <c r="AH340" i="4" a="1"/>
  <c r="AH340" i="4" s="1"/>
  <c r="AH341" i="4" a="1"/>
  <c r="AH341" i="4" s="1"/>
  <c r="AH342" i="4" a="1"/>
  <c r="AH342" i="4" s="1"/>
  <c r="AH343" i="4" a="1"/>
  <c r="AH343" i="4" s="1"/>
  <c r="AH344" i="4" a="1"/>
  <c r="AH344" i="4" s="1"/>
  <c r="AH345" i="4" a="1"/>
  <c r="AH345" i="4" s="1"/>
  <c r="AH346" i="4" a="1"/>
  <c r="AH346" i="4" s="1"/>
  <c r="AH347" i="4" a="1"/>
  <c r="AH347" i="4" s="1"/>
  <c r="AH348" i="4" a="1"/>
  <c r="AH348" i="4" s="1"/>
  <c r="AH349" i="4" a="1"/>
  <c r="AH349" i="4" s="1"/>
  <c r="AH350" i="4" a="1"/>
  <c r="AH350" i="4" s="1"/>
  <c r="AH351" i="4" a="1"/>
  <c r="AH351" i="4" s="1"/>
  <c r="AH352" i="4" a="1"/>
  <c r="AH352" i="4" s="1"/>
  <c r="AH353" i="4" a="1"/>
  <c r="AH353" i="4" s="1"/>
  <c r="AH354" i="4" a="1"/>
  <c r="AH354" i="4" s="1"/>
  <c r="AH355" i="4" a="1"/>
  <c r="AH355" i="4" s="1"/>
  <c r="AH356" i="4" a="1"/>
  <c r="AH356" i="4" s="1"/>
  <c r="AH357" i="4" a="1"/>
  <c r="AH357" i="4" s="1"/>
  <c r="AH358" i="4" a="1"/>
  <c r="AH358" i="4" s="1"/>
  <c r="AH359" i="4" a="1"/>
  <c r="AH359" i="4" s="1"/>
  <c r="AH360" i="4" a="1"/>
  <c r="AH360" i="4" s="1"/>
  <c r="AH361" i="4" a="1"/>
  <c r="AH361" i="4" s="1"/>
  <c r="AH362" i="4" a="1"/>
  <c r="AH362" i="4" s="1"/>
  <c r="AH363" i="4" a="1"/>
  <c r="AH363" i="4" s="1"/>
  <c r="AH364" i="4" a="1"/>
  <c r="AH364" i="4" s="1"/>
  <c r="AH365" i="4" a="1"/>
  <c r="AH365" i="4" s="1"/>
  <c r="AH366" i="4" a="1"/>
  <c r="AH366" i="4" s="1"/>
  <c r="AH367" i="4" a="1"/>
  <c r="AH367" i="4" s="1"/>
  <c r="AH368" i="4" a="1"/>
  <c r="AH368" i="4" s="1"/>
  <c r="AH369" i="4" a="1"/>
  <c r="AH369" i="4" s="1"/>
  <c r="AH370" i="4" a="1"/>
  <c r="AH370" i="4" s="1"/>
  <c r="AH371" i="4" a="1"/>
  <c r="AH371" i="4" s="1"/>
  <c r="AH372" i="4" a="1"/>
  <c r="AH372" i="4" s="1"/>
  <c r="AH373" i="4" a="1"/>
  <c r="AH373" i="4" s="1"/>
  <c r="AH374" i="4" a="1"/>
  <c r="AH374" i="4" s="1"/>
  <c r="AH375" i="4" a="1"/>
  <c r="AH375" i="4" s="1"/>
  <c r="AH376" i="4" a="1"/>
  <c r="AH376" i="4" s="1"/>
  <c r="AH377" i="4" a="1"/>
  <c r="AH377" i="4" s="1"/>
  <c r="AH378" i="4" a="1"/>
  <c r="AH378" i="4" s="1"/>
  <c r="AH379" i="4" a="1"/>
  <c r="AH379" i="4" s="1"/>
  <c r="AH380" i="4" a="1"/>
  <c r="AH380" i="4" s="1"/>
  <c r="AH381" i="4" a="1"/>
  <c r="AH381" i="4" s="1"/>
  <c r="AH382" i="4" a="1"/>
  <c r="AH382" i="4" s="1"/>
  <c r="AH383" i="4" a="1"/>
  <c r="AH383" i="4" s="1"/>
  <c r="AH384" i="4" a="1"/>
  <c r="AH384" i="4" s="1"/>
  <c r="AH385" i="4" a="1"/>
  <c r="AH385" i="4" s="1"/>
  <c r="AH386" i="4" a="1"/>
  <c r="AH386" i="4" s="1"/>
  <c r="AH387" i="4" a="1"/>
  <c r="AH387" i="4" s="1"/>
  <c r="AH388" i="4" a="1"/>
  <c r="AH388" i="4" s="1"/>
  <c r="AH389" i="4" a="1"/>
  <c r="AH389" i="4" s="1"/>
  <c r="AH390" i="4" a="1"/>
  <c r="AH390" i="4" s="1"/>
  <c r="AH391" i="4" a="1"/>
  <c r="AH391" i="4" s="1"/>
  <c r="AH392" i="4" a="1"/>
  <c r="AH392" i="4" s="1"/>
  <c r="AH393" i="4" a="1"/>
  <c r="AH393" i="4" s="1"/>
  <c r="AH394" i="4" a="1"/>
  <c r="AH394" i="4" s="1"/>
  <c r="AH395" i="4" a="1"/>
  <c r="AH395" i="4" s="1"/>
  <c r="AH396" i="4" a="1"/>
  <c r="AH396" i="4" s="1"/>
  <c r="AH397" i="4" a="1"/>
  <c r="AH397" i="4" s="1"/>
  <c r="AH398" i="4" a="1"/>
  <c r="AH398" i="4"/>
  <c r="AH399" i="4" a="1"/>
  <c r="AH399" i="4" s="1"/>
  <c r="AH400" i="4" a="1"/>
  <c r="AH400" i="4" s="1"/>
  <c r="AH401" i="4" a="1"/>
  <c r="AH401" i="4" s="1"/>
  <c r="AH402" i="4" a="1"/>
  <c r="AH402" i="4" s="1"/>
  <c r="AH403" i="4" a="1"/>
  <c r="AH403" i="4" s="1"/>
  <c r="AH404" i="4" a="1"/>
  <c r="AH404" i="4" s="1"/>
  <c r="AH405" i="4" a="1"/>
  <c r="AH405" i="4" s="1"/>
  <c r="AH406" i="4" a="1"/>
  <c r="AH406" i="4" s="1"/>
  <c r="AH407" i="4" a="1"/>
  <c r="AH407" i="4" s="1"/>
  <c r="AH408" i="4" a="1"/>
  <c r="AH408" i="4" s="1"/>
  <c r="AH409" i="4" a="1"/>
  <c r="AH409" i="4" s="1"/>
  <c r="AH410" i="4" a="1"/>
  <c r="AH410" i="4" s="1"/>
  <c r="AH411" i="4" a="1"/>
  <c r="AH411" i="4" s="1"/>
  <c r="AH412" i="4" a="1"/>
  <c r="AH412" i="4" s="1"/>
  <c r="AH413" i="4" a="1"/>
  <c r="AH413" i="4" s="1"/>
  <c r="AH414" i="4" a="1"/>
  <c r="AH414" i="4" s="1"/>
  <c r="AH415" i="4" a="1"/>
  <c r="AH415" i="4" s="1"/>
  <c r="AH416" i="4" a="1"/>
  <c r="AH416" i="4" s="1"/>
  <c r="AH417" i="4" a="1"/>
  <c r="AH417" i="4" s="1"/>
  <c r="AH418" i="4" a="1"/>
  <c r="AH418" i="4" s="1"/>
  <c r="AH419" i="4" a="1"/>
  <c r="AH419" i="4" s="1"/>
  <c r="AH420" i="4" a="1"/>
  <c r="AH420" i="4" s="1"/>
  <c r="AH421" i="4" a="1"/>
  <c r="AH421" i="4" s="1"/>
  <c r="AH422" i="4" a="1"/>
  <c r="AH422" i="4" s="1"/>
  <c r="AH423" i="4" a="1"/>
  <c r="AH423" i="4" s="1"/>
  <c r="AH424" i="4" a="1"/>
  <c r="AH424" i="4" s="1"/>
  <c r="AH425" i="4" a="1"/>
  <c r="AH425" i="4" s="1"/>
  <c r="AH426" i="4" a="1"/>
  <c r="AH426" i="4" s="1"/>
  <c r="AH427" i="4" a="1"/>
  <c r="AH427" i="4" s="1"/>
  <c r="AH428" i="4" a="1"/>
  <c r="AH428" i="4" s="1"/>
  <c r="AH429" i="4" a="1"/>
  <c r="AH429" i="4" s="1"/>
  <c r="AH430" i="4" a="1"/>
  <c r="AH430" i="4" s="1"/>
  <c r="AH431" i="4" a="1"/>
  <c r="AH431" i="4" s="1"/>
  <c r="AH432" i="4" a="1"/>
  <c r="AH432" i="4" s="1"/>
  <c r="AH433" i="4" a="1"/>
  <c r="AH433" i="4" s="1"/>
  <c r="AH434" i="4" a="1"/>
  <c r="AH434" i="4" s="1"/>
  <c r="AH435" i="4" a="1"/>
  <c r="AH435" i="4" s="1"/>
  <c r="AH436" i="4" a="1"/>
  <c r="AH436" i="4" s="1"/>
  <c r="AH437" i="4" a="1"/>
  <c r="AH437" i="4" s="1"/>
  <c r="AH438" i="4" a="1"/>
  <c r="AH438" i="4" s="1"/>
  <c r="AH439" i="4" a="1"/>
  <c r="AH439" i="4" s="1"/>
  <c r="AH440" i="4" a="1"/>
  <c r="AH440" i="4" s="1"/>
  <c r="AH441" i="4" a="1"/>
  <c r="AH441" i="4" s="1"/>
  <c r="AH442" i="4" a="1"/>
  <c r="AH442" i="4" s="1"/>
  <c r="AH443" i="4" a="1"/>
  <c r="AH443" i="4" s="1"/>
  <c r="AH444" i="4" a="1"/>
  <c r="AH444" i="4" s="1"/>
  <c r="AH445" i="4" a="1"/>
  <c r="AH445" i="4" s="1"/>
  <c r="AH446" i="4" a="1"/>
  <c r="AH446" i="4" s="1"/>
  <c r="AH447" i="4" a="1"/>
  <c r="AH447" i="4" s="1"/>
  <c r="AH448" i="4" a="1"/>
  <c r="AH448" i="4" s="1"/>
  <c r="AH449" i="4" a="1"/>
  <c r="AH449" i="4" s="1"/>
  <c r="AH450" i="4" a="1"/>
  <c r="AH450" i="4" s="1"/>
  <c r="AH451" i="4" a="1"/>
  <c r="AH451" i="4" s="1"/>
  <c r="AH452" i="4" a="1"/>
  <c r="AH452" i="4" s="1"/>
  <c r="AH453" i="4" a="1"/>
  <c r="AH453" i="4" s="1"/>
  <c r="AH454" i="4" a="1"/>
  <c r="AH454" i="4" s="1"/>
  <c r="AH455" i="4" a="1"/>
  <c r="AH455" i="4" s="1"/>
  <c r="AH456" i="4" a="1"/>
  <c r="AH456" i="4" s="1"/>
  <c r="AH457" i="4" a="1"/>
  <c r="AH457" i="4" s="1"/>
  <c r="AH458" i="4" a="1"/>
  <c r="AH458" i="4" s="1"/>
  <c r="AH459" i="4" a="1"/>
  <c r="AH459" i="4" s="1"/>
  <c r="AH460" i="4" a="1"/>
  <c r="AH460" i="4" s="1"/>
  <c r="AH461" i="4" a="1"/>
  <c r="AH461" i="4" s="1"/>
  <c r="AH462" i="4" a="1"/>
  <c r="AH462" i="4" s="1"/>
  <c r="AH463" i="4" a="1"/>
  <c r="AH463" i="4" s="1"/>
  <c r="AH464" i="4" a="1"/>
  <c r="AH464" i="4" s="1"/>
  <c r="AH465" i="4" a="1"/>
  <c r="AH465" i="4" s="1"/>
  <c r="AH466" i="4" a="1"/>
  <c r="AH466" i="4" s="1"/>
  <c r="AH467" i="4" a="1"/>
  <c r="AH467" i="4" s="1"/>
  <c r="AH468" i="4" a="1"/>
  <c r="AH468" i="4" s="1"/>
  <c r="AH469" i="4" a="1"/>
  <c r="AH469" i="4" s="1"/>
  <c r="AH470" i="4" a="1"/>
  <c r="AH470" i="4" s="1"/>
  <c r="AH471" i="4" a="1"/>
  <c r="AH471" i="4" s="1"/>
  <c r="AH472" i="4" a="1"/>
  <c r="AH472" i="4" s="1"/>
  <c r="AH473" i="4" a="1"/>
  <c r="AH473" i="4" s="1"/>
  <c r="AH474" i="4" a="1"/>
  <c r="AH474" i="4" s="1"/>
  <c r="AH475" i="4" a="1"/>
  <c r="AH475" i="4" s="1"/>
  <c r="AH476" i="4" a="1"/>
  <c r="AH476" i="4" s="1"/>
  <c r="AH477" i="4" a="1"/>
  <c r="AH477" i="4" s="1"/>
  <c r="AH478" i="4" a="1"/>
  <c r="AH478" i="4" s="1"/>
  <c r="AH479" i="4" a="1"/>
  <c r="AH479" i="4" s="1"/>
  <c r="AH480" i="4" a="1"/>
  <c r="AH480" i="4" s="1"/>
  <c r="AH481" i="4" a="1"/>
  <c r="AH481" i="4" s="1"/>
  <c r="AH482" i="4" a="1"/>
  <c r="AH482" i="4" s="1"/>
  <c r="AH483" i="4" a="1"/>
  <c r="AH483" i="4" s="1"/>
  <c r="AH484" i="4" a="1"/>
  <c r="AH484" i="4" s="1"/>
  <c r="AH485" i="4" a="1"/>
  <c r="AH485" i="4" s="1"/>
  <c r="AH486" i="4" a="1"/>
  <c r="AH486" i="4" s="1"/>
  <c r="AH487" i="4" a="1"/>
  <c r="AH487" i="4" s="1"/>
  <c r="AH488" i="4" a="1"/>
  <c r="AH488" i="4"/>
  <c r="AH489" i="4" a="1"/>
  <c r="AH489" i="4" s="1"/>
  <c r="AH490" i="4" a="1"/>
  <c r="AH490" i="4" s="1"/>
  <c r="AH491" i="4" a="1"/>
  <c r="AH491" i="4" s="1"/>
  <c r="AH492" i="4" a="1"/>
  <c r="AH492" i="4" s="1"/>
  <c r="AH493" i="4" a="1"/>
  <c r="AH493" i="4" s="1"/>
  <c r="AH494" i="4" a="1"/>
  <c r="AH494" i="4" s="1"/>
  <c r="AH495" i="4" a="1"/>
  <c r="AH495" i="4" s="1"/>
  <c r="AH496" i="4" a="1"/>
  <c r="AH496" i="4" s="1"/>
  <c r="AH497" i="4" a="1"/>
  <c r="AH497" i="4" s="1"/>
  <c r="AH498" i="4" a="1"/>
  <c r="AH498" i="4" s="1"/>
  <c r="AH499" i="4" a="1"/>
  <c r="AH499" i="4" s="1"/>
  <c r="AH500" i="4" a="1"/>
  <c r="AH500" i="4" s="1"/>
  <c r="AH501" i="4" a="1"/>
  <c r="AH501" i="4" s="1"/>
  <c r="AH502" i="4" a="1"/>
  <c r="AH502" i="4" s="1"/>
  <c r="AH503" i="4" a="1"/>
  <c r="AH503" i="4" s="1"/>
  <c r="AH504" i="4" a="1"/>
  <c r="AH504" i="4" s="1"/>
  <c r="AH505" i="4" a="1"/>
  <c r="AH505" i="4" s="1"/>
  <c r="AH506" i="4" a="1"/>
  <c r="AH506" i="4" s="1"/>
  <c r="AH507" i="4" a="1"/>
  <c r="AH507" i="4" s="1"/>
  <c r="AH508" i="4" a="1"/>
  <c r="AH508" i="4" s="1"/>
  <c r="AH509" i="4" a="1"/>
  <c r="AH509" i="4" s="1"/>
  <c r="AH510" i="4" a="1"/>
  <c r="AH510" i="4" s="1"/>
  <c r="AH511" i="4" a="1"/>
  <c r="AH511" i="4" s="1"/>
  <c r="AH512" i="4" a="1"/>
  <c r="AH512" i="4" s="1"/>
  <c r="AH513" i="4" a="1"/>
  <c r="AH513" i="4" s="1"/>
  <c r="AH514" i="4" a="1"/>
  <c r="AH514" i="4" s="1"/>
  <c r="AH515" i="4" a="1"/>
  <c r="AH515" i="4" s="1"/>
  <c r="AH516" i="4" a="1"/>
  <c r="AH516" i="4" s="1"/>
  <c r="AH517" i="4" a="1"/>
  <c r="AH517" i="4" s="1"/>
  <c r="AH518" i="4" a="1"/>
  <c r="AH518" i="4" s="1"/>
  <c r="AH519" i="4" a="1"/>
  <c r="AH519" i="4" s="1"/>
  <c r="AH520" i="4" a="1"/>
  <c r="AH520" i="4" s="1"/>
  <c r="AH521" i="4" a="1"/>
  <c r="AH521" i="4" s="1"/>
  <c r="AH522" i="4" a="1"/>
  <c r="AH522" i="4" s="1"/>
  <c r="AH523" i="4" a="1"/>
  <c r="AH523" i="4" s="1"/>
  <c r="AH524" i="4" a="1"/>
  <c r="AH524" i="4" s="1"/>
  <c r="AH525" i="4" a="1"/>
  <c r="AH525" i="4" s="1"/>
  <c r="AH526" i="4" a="1"/>
  <c r="AH526" i="4" s="1"/>
  <c r="AH527" i="4" a="1"/>
  <c r="AH527" i="4" s="1"/>
  <c r="AH528" i="4" a="1"/>
  <c r="AH528" i="4" s="1"/>
  <c r="AH529" i="4" a="1"/>
  <c r="AH529" i="4" s="1"/>
  <c r="AH530" i="4" a="1"/>
  <c r="AH530" i="4" s="1"/>
  <c r="AH531" i="4" a="1"/>
  <c r="AH531" i="4" s="1"/>
  <c r="AH532" i="4" a="1"/>
  <c r="AH532" i="4" s="1"/>
  <c r="AH533" i="4" a="1"/>
  <c r="AH533" i="4" s="1"/>
  <c r="AH534" i="4" a="1"/>
  <c r="AH534" i="4" s="1"/>
  <c r="AH535" i="4" a="1"/>
  <c r="AH535" i="4" s="1"/>
  <c r="AH536" i="4" a="1"/>
  <c r="AH536" i="4" s="1"/>
  <c r="AH537" i="4" a="1"/>
  <c r="AH537" i="4" s="1"/>
  <c r="AH538" i="4" a="1"/>
  <c r="AH538" i="4" s="1"/>
  <c r="AH539" i="4" a="1"/>
  <c r="AH539" i="4" s="1"/>
  <c r="AH540" i="4" a="1"/>
  <c r="AH540" i="4" s="1"/>
  <c r="AH541" i="4" a="1"/>
  <c r="AH541" i="4" s="1"/>
  <c r="AH542" i="4" a="1"/>
  <c r="AH542" i="4" s="1"/>
  <c r="AH543" i="4" a="1"/>
  <c r="AH543" i="4" s="1"/>
  <c r="AH544" i="4" a="1"/>
  <c r="AH544" i="4" s="1"/>
  <c r="AH545" i="4" a="1"/>
  <c r="AH545" i="4" s="1"/>
  <c r="AH546" i="4" a="1"/>
  <c r="AH546" i="4" s="1"/>
  <c r="AH547" i="4" a="1"/>
  <c r="AH547" i="4" s="1"/>
  <c r="AH548" i="4" a="1"/>
  <c r="AH548" i="4" s="1"/>
  <c r="AH549" i="4" a="1"/>
  <c r="AH549" i="4" s="1"/>
  <c r="AH550" i="4" a="1"/>
  <c r="AH550" i="4" s="1"/>
  <c r="AH551" i="4" a="1"/>
  <c r="AH551" i="4" s="1"/>
  <c r="AH552" i="4" a="1"/>
  <c r="AH552" i="4" s="1"/>
  <c r="AH553" i="4" a="1"/>
  <c r="AH553" i="4" s="1"/>
  <c r="AH554" i="4" a="1"/>
  <c r="AH554" i="4" s="1"/>
  <c r="AH555" i="4" a="1"/>
  <c r="AH555" i="4" s="1"/>
  <c r="AH556" i="4" a="1"/>
  <c r="AH556" i="4" s="1"/>
  <c r="AH557" i="4" a="1"/>
  <c r="AH557" i="4" s="1"/>
  <c r="AH558" i="4" a="1"/>
  <c r="AH558" i="4" s="1"/>
  <c r="AH559" i="4" a="1"/>
  <c r="AH559" i="4" s="1"/>
  <c r="AH560" i="4" a="1"/>
  <c r="AH560" i="4" s="1"/>
  <c r="AH561" i="4" a="1"/>
  <c r="AH561" i="4" s="1"/>
  <c r="AH562" i="4" a="1"/>
  <c r="AH562" i="4" s="1"/>
  <c r="AH563" i="4" a="1"/>
  <c r="AH563" i="4" s="1"/>
  <c r="AH564" i="4" a="1"/>
  <c r="AH564" i="4" s="1"/>
  <c r="AH565" i="4" a="1"/>
  <c r="AH565" i="4" s="1"/>
  <c r="AH566" i="4" a="1"/>
  <c r="AH566" i="4" s="1"/>
  <c r="AH567" i="4" a="1"/>
  <c r="AH567" i="4" s="1"/>
  <c r="AH568" i="4" a="1"/>
  <c r="AH568" i="4" s="1"/>
  <c r="AH569" i="4" a="1"/>
  <c r="AH569" i="4" s="1"/>
  <c r="AH570" i="4" a="1"/>
  <c r="AH570" i="4" s="1"/>
  <c r="AH571" i="4" a="1"/>
  <c r="AH571" i="4" s="1"/>
  <c r="AH572" i="4" a="1"/>
  <c r="AH572" i="4" s="1"/>
  <c r="AH573" i="4" a="1"/>
  <c r="AH573" i="4" s="1"/>
  <c r="AH574" i="4" a="1"/>
  <c r="AH574" i="4" s="1"/>
  <c r="AH575" i="4" a="1"/>
  <c r="AH575" i="4" s="1"/>
  <c r="AH576" i="4" a="1"/>
  <c r="AH576" i="4" s="1"/>
  <c r="AH577" i="4" a="1"/>
  <c r="AH577" i="4" s="1"/>
  <c r="AH578" i="4" a="1"/>
  <c r="AH578" i="4" s="1"/>
  <c r="AH579" i="4" a="1"/>
  <c r="AH579" i="4" s="1"/>
  <c r="AH580" i="4" a="1"/>
  <c r="AH580" i="4" s="1"/>
  <c r="AH581" i="4" a="1"/>
  <c r="AH581" i="4" s="1"/>
  <c r="AH582" i="4" a="1"/>
  <c r="AH582" i="4" s="1"/>
  <c r="AH583" i="4" a="1"/>
  <c r="AH583" i="4" s="1"/>
  <c r="AH584" i="4" a="1"/>
  <c r="AH584" i="4" s="1"/>
  <c r="AH585" i="4" a="1"/>
  <c r="AH585" i="4" s="1"/>
  <c r="AH586" i="4" a="1"/>
  <c r="AH586" i="4"/>
  <c r="AH587" i="4" a="1"/>
  <c r="AH587" i="4" s="1"/>
  <c r="AH588" i="4" a="1"/>
  <c r="AH588" i="4" s="1"/>
  <c r="AH589" i="4" a="1"/>
  <c r="AH589" i="4" s="1"/>
  <c r="AH590" i="4" a="1"/>
  <c r="AH590" i="4" s="1"/>
  <c r="AH591" i="4" a="1"/>
  <c r="AH591" i="4" s="1"/>
  <c r="AH592" i="4" a="1"/>
  <c r="AH592" i="4" s="1"/>
  <c r="AH593" i="4" a="1"/>
  <c r="AH593" i="4" s="1"/>
  <c r="AH594" i="4" a="1"/>
  <c r="AH594" i="4" s="1"/>
  <c r="AH595" i="4" a="1"/>
  <c r="AH595" i="4" s="1"/>
  <c r="AH596" i="4" a="1"/>
  <c r="AH596" i="4" s="1"/>
  <c r="AH597" i="4" a="1"/>
  <c r="AH597" i="4" s="1"/>
  <c r="AH598" i="4" a="1"/>
  <c r="AH598" i="4" s="1"/>
  <c r="AH599" i="4" a="1"/>
  <c r="AH599" i="4" s="1"/>
  <c r="AH600" i="4" a="1"/>
  <c r="AH600" i="4" s="1"/>
  <c r="AH601" i="4" a="1"/>
  <c r="AH601" i="4" s="1"/>
  <c r="AH602" i="4" a="1"/>
  <c r="AH602" i="4" s="1"/>
  <c r="AH603" i="4" a="1"/>
  <c r="AH603" i="4" s="1"/>
  <c r="AH604" i="4" a="1"/>
  <c r="AH604" i="4" s="1"/>
  <c r="AH605" i="4" a="1"/>
  <c r="AH605" i="4" s="1"/>
  <c r="AH606" i="4" a="1"/>
  <c r="AH606" i="4" s="1"/>
  <c r="AH607" i="4" a="1"/>
  <c r="AH607" i="4" s="1"/>
  <c r="AH608" i="4" a="1"/>
  <c r="AH608" i="4" s="1"/>
  <c r="AH609" i="4" a="1"/>
  <c r="AH609" i="4" s="1"/>
  <c r="AH610" i="4" a="1"/>
  <c r="AH610" i="4" s="1"/>
  <c r="AH611" i="4" a="1"/>
  <c r="AH611" i="4" s="1"/>
  <c r="AH612" i="4" a="1"/>
  <c r="AH612" i="4" s="1"/>
  <c r="AH613" i="4" a="1"/>
  <c r="AH613" i="4" s="1"/>
  <c r="AH614" i="4" a="1"/>
  <c r="AH614" i="4" s="1"/>
  <c r="AH615" i="4" a="1"/>
  <c r="AH615" i="4" s="1"/>
  <c r="AH616" i="4" a="1"/>
  <c r="AH616" i="4" s="1"/>
  <c r="AH617" i="4" a="1"/>
  <c r="AH617" i="4" s="1"/>
  <c r="AH618" i="4" a="1"/>
  <c r="AH618" i="4" s="1"/>
  <c r="AH619" i="4" a="1"/>
  <c r="AH619" i="4" s="1"/>
  <c r="AH620" i="4" a="1"/>
  <c r="AH620" i="4" s="1"/>
  <c r="AH621" i="4" a="1"/>
  <c r="AH621" i="4" s="1"/>
  <c r="AH622" i="4" a="1"/>
  <c r="AH622" i="4" s="1"/>
  <c r="AH623" i="4" a="1"/>
  <c r="AH623" i="4" s="1"/>
  <c r="AH624" i="4" a="1"/>
  <c r="AH624" i="4" s="1"/>
  <c r="AH625" i="4" a="1"/>
  <c r="AH625" i="4" s="1"/>
  <c r="AH626" i="4" a="1"/>
  <c r="AH626" i="4" s="1"/>
  <c r="AH627" i="4" a="1"/>
  <c r="AH627" i="4" s="1"/>
  <c r="AH628" i="4" a="1"/>
  <c r="AH628" i="4" s="1"/>
  <c r="AH629" i="4" a="1"/>
  <c r="AH629" i="4" s="1"/>
  <c r="AH630" i="4" a="1"/>
  <c r="AH630" i="4" s="1"/>
  <c r="AH631" i="4" a="1"/>
  <c r="AH631" i="4" s="1"/>
  <c r="AH632" i="4" a="1"/>
  <c r="AH632" i="4" s="1"/>
  <c r="AH633" i="4" a="1"/>
  <c r="AH633" i="4" s="1"/>
  <c r="AH634" i="4" a="1"/>
  <c r="AH634" i="4" s="1"/>
  <c r="AH635" i="4" a="1"/>
  <c r="AH635" i="4" s="1"/>
  <c r="AH636" i="4" a="1"/>
  <c r="AH636" i="4" s="1"/>
  <c r="AH637" i="4" a="1"/>
  <c r="AH637" i="4" s="1"/>
  <c r="AH638" i="4" a="1"/>
  <c r="AH638" i="4" s="1"/>
  <c r="AH639" i="4" a="1"/>
  <c r="AH639" i="4" s="1"/>
  <c r="AH640" i="4" a="1"/>
  <c r="AH640" i="4" s="1"/>
  <c r="AH641" i="4" a="1"/>
  <c r="AH641" i="4" s="1"/>
  <c r="AH642" i="4" a="1"/>
  <c r="AH642" i="4" s="1"/>
  <c r="AH643" i="4" a="1"/>
  <c r="AH643" i="4" s="1"/>
  <c r="AH644" i="4" a="1"/>
  <c r="AH644" i="4" s="1"/>
  <c r="AH645" i="4" a="1"/>
  <c r="AH645" i="4" s="1"/>
  <c r="AH646" i="4" a="1"/>
  <c r="AH646" i="4" s="1"/>
  <c r="AH647" i="4" a="1"/>
  <c r="AH647" i="4" s="1"/>
  <c r="AH648" i="4" a="1"/>
  <c r="AH648" i="4" s="1"/>
  <c r="AH649" i="4" a="1"/>
  <c r="AH649" i="4" s="1"/>
  <c r="AH650" i="4" a="1"/>
  <c r="AH650" i="4" s="1"/>
  <c r="AH651" i="4" a="1"/>
  <c r="AH651" i="4" s="1"/>
  <c r="AH652" i="4" a="1"/>
  <c r="AH652" i="4" s="1"/>
  <c r="AH653" i="4" a="1"/>
  <c r="AH653" i="4" s="1"/>
  <c r="AH654" i="4" a="1"/>
  <c r="AH654" i="4" s="1"/>
  <c r="AH655" i="4" a="1"/>
  <c r="AH655" i="4" s="1"/>
  <c r="AH656" i="4" a="1"/>
  <c r="AH656" i="4" s="1"/>
  <c r="AH657" i="4" a="1"/>
  <c r="AH657" i="4" s="1"/>
  <c r="AH658" i="4" a="1"/>
  <c r="AH658" i="4" s="1"/>
  <c r="AH659" i="4" a="1"/>
  <c r="AH659" i="4" s="1"/>
  <c r="AH660" i="4" a="1"/>
  <c r="AH660" i="4" s="1"/>
  <c r="AH661" i="4" a="1"/>
  <c r="AH661" i="4" s="1"/>
  <c r="AH662" i="4" a="1"/>
  <c r="AH662" i="4" s="1"/>
  <c r="AH663" i="4" a="1"/>
  <c r="AH663" i="4" s="1"/>
  <c r="AH664" i="4" a="1"/>
  <c r="AH664" i="4" s="1"/>
  <c r="AH665" i="4" a="1"/>
  <c r="AH665" i="4" s="1"/>
  <c r="AH666" i="4" a="1"/>
  <c r="AH666" i="4" s="1"/>
  <c r="AH667" i="4" a="1"/>
  <c r="AH667" i="4" s="1"/>
  <c r="AH668" i="4" a="1"/>
  <c r="AH668" i="4" s="1"/>
  <c r="AH669" i="4" a="1"/>
  <c r="AH669" i="4" s="1"/>
  <c r="AH670" i="4" a="1"/>
  <c r="AH670" i="4" s="1"/>
  <c r="AH671" i="4" a="1"/>
  <c r="AH671" i="4" s="1"/>
  <c r="AH672" i="4" a="1"/>
  <c r="AH672" i="4" s="1"/>
  <c r="AH673" i="4" a="1"/>
  <c r="AH673" i="4" s="1"/>
  <c r="AH674" i="4" a="1"/>
  <c r="AH674" i="4" s="1"/>
  <c r="AH675" i="4" a="1"/>
  <c r="AH675" i="4" s="1"/>
  <c r="AH676" i="4" a="1"/>
  <c r="AH676" i="4" s="1"/>
  <c r="AH677" i="4" a="1"/>
  <c r="AH677" i="4" s="1"/>
  <c r="AH678" i="4" a="1"/>
  <c r="AH678" i="4" s="1"/>
  <c r="AH679" i="4" a="1"/>
  <c r="AH679" i="4" s="1"/>
  <c r="AH680" i="4" a="1"/>
  <c r="AH680" i="4" s="1"/>
  <c r="AH681" i="4" a="1"/>
  <c r="AH681" i="4" s="1"/>
  <c r="AH682" i="4" a="1"/>
  <c r="AH682" i="4" s="1"/>
  <c r="AH683" i="4" a="1"/>
  <c r="AH683" i="4" s="1"/>
  <c r="AH684" i="4" a="1"/>
  <c r="AH684" i="4" s="1"/>
  <c r="AH685" i="4" a="1"/>
  <c r="AH685" i="4" s="1"/>
  <c r="AH686" i="4" a="1"/>
  <c r="AH686" i="4" s="1"/>
  <c r="AH687" i="4" a="1"/>
  <c r="AH687" i="4" s="1"/>
  <c r="AH688" i="4" a="1"/>
  <c r="AH688" i="4" s="1"/>
  <c r="AH689" i="4" a="1"/>
  <c r="AH689" i="4" s="1"/>
  <c r="AH690" i="4" a="1"/>
  <c r="AH690" i="4" s="1"/>
  <c r="AH691" i="4" a="1"/>
  <c r="AH691" i="4" s="1"/>
  <c r="AH692" i="4" a="1"/>
  <c r="AH692" i="4" s="1"/>
  <c r="AH693" i="4" a="1"/>
  <c r="AH693" i="4" s="1"/>
  <c r="AH694" i="4" a="1"/>
  <c r="AH694" i="4" s="1"/>
  <c r="AH695" i="4" a="1"/>
  <c r="AH695" i="4" s="1"/>
  <c r="AH696" i="4" a="1"/>
  <c r="AH696" i="4" s="1"/>
  <c r="AH697" i="4" a="1"/>
  <c r="AH697" i="4" s="1"/>
  <c r="AH698" i="4" a="1"/>
  <c r="AH698" i="4" s="1"/>
  <c r="AH699" i="4" a="1"/>
  <c r="AH699" i="4" s="1"/>
  <c r="AH700" i="4" a="1"/>
  <c r="AH700" i="4" s="1"/>
  <c r="AH701" i="4" a="1"/>
  <c r="AH701" i="4" s="1"/>
  <c r="AH702" i="4" a="1"/>
  <c r="AH702" i="4"/>
  <c r="AH703" i="4" a="1"/>
  <c r="AH703" i="4" s="1"/>
  <c r="AH704" i="4" a="1"/>
  <c r="AH704" i="4" s="1"/>
  <c r="AH705" i="4" a="1"/>
  <c r="AH705" i="4" s="1"/>
  <c r="AH706" i="4" a="1"/>
  <c r="AH706" i="4" s="1"/>
  <c r="AH707" i="4" a="1"/>
  <c r="AH707" i="4" s="1"/>
  <c r="AH708" i="4" a="1"/>
  <c r="AH708" i="4" s="1"/>
  <c r="AH709" i="4" a="1"/>
  <c r="AH709" i="4" s="1"/>
  <c r="AH710" i="4" a="1"/>
  <c r="AH710" i="4" s="1"/>
  <c r="AH711" i="4" a="1"/>
  <c r="AH711" i="4" s="1"/>
  <c r="AH712" i="4" a="1"/>
  <c r="AH712" i="4" s="1"/>
  <c r="AH713" i="4" a="1"/>
  <c r="AH713" i="4" s="1"/>
  <c r="AH714" i="4" a="1"/>
  <c r="AH714" i="4" s="1"/>
  <c r="AH715" i="4" a="1"/>
  <c r="AH715" i="4" s="1"/>
  <c r="AH716" i="4" a="1"/>
  <c r="AH716" i="4" s="1"/>
  <c r="AH717" i="4" a="1"/>
  <c r="AH717" i="4" s="1"/>
  <c r="AH718" i="4" a="1"/>
  <c r="AH718" i="4" s="1"/>
  <c r="AH719" i="4" a="1"/>
  <c r="AH719" i="4" s="1"/>
  <c r="AH720" i="4" a="1"/>
  <c r="AH720" i="4" s="1"/>
  <c r="AH721" i="4" a="1"/>
  <c r="AH721" i="4" s="1"/>
  <c r="AH722" i="4" a="1"/>
  <c r="AH722" i="4" s="1"/>
  <c r="AH723" i="4" a="1"/>
  <c r="AH723" i="4" s="1"/>
  <c r="AH724" i="4" a="1"/>
  <c r="AH724" i="4" s="1"/>
  <c r="AH725" i="4" a="1"/>
  <c r="AH725" i="4" s="1"/>
  <c r="AH726" i="4" a="1"/>
  <c r="AH726" i="4" s="1"/>
  <c r="AH727" i="4" a="1"/>
  <c r="AH727" i="4" s="1"/>
  <c r="AH728" i="4" a="1"/>
  <c r="AH728" i="4" s="1"/>
  <c r="AH729" i="4" a="1"/>
  <c r="AH729" i="4" s="1"/>
  <c r="AH730" i="4" a="1"/>
  <c r="AH730" i="4" s="1"/>
  <c r="AH731" i="4" a="1"/>
  <c r="AH731" i="4" s="1"/>
  <c r="AH732" i="4" a="1"/>
  <c r="AH732" i="4" s="1"/>
  <c r="AH733" i="4" a="1"/>
  <c r="AH733" i="4" s="1"/>
  <c r="AH734" i="4" a="1"/>
  <c r="AH734" i="4" s="1"/>
  <c r="AH735" i="4" a="1"/>
  <c r="AH735" i="4" s="1"/>
  <c r="AH736" i="4" a="1"/>
  <c r="AH736" i="4" s="1"/>
  <c r="AH737" i="4" a="1"/>
  <c r="AH737" i="4" s="1"/>
  <c r="AH738" i="4" a="1"/>
  <c r="AH738" i="4" s="1"/>
  <c r="AH739" i="4" a="1"/>
  <c r="AH739" i="4" s="1"/>
  <c r="AH740" i="4" a="1"/>
  <c r="AH740" i="4" s="1"/>
  <c r="AH741" i="4" a="1"/>
  <c r="AH741" i="4" s="1"/>
  <c r="AH742" i="4" a="1"/>
  <c r="AH742" i="4" s="1"/>
  <c r="AH743" i="4" a="1"/>
  <c r="AH743" i="4" s="1"/>
  <c r="AH744" i="4" a="1"/>
  <c r="AH744" i="4" s="1"/>
  <c r="AH745" i="4" a="1"/>
  <c r="AH745" i="4" s="1"/>
  <c r="AH746" i="4" a="1"/>
  <c r="AH746" i="4" s="1"/>
  <c r="AH747" i="4" a="1"/>
  <c r="AH747" i="4" s="1"/>
  <c r="AH748" i="4" a="1"/>
  <c r="AH748" i="4" s="1"/>
  <c r="AH749" i="4" a="1"/>
  <c r="AH749" i="4" s="1"/>
  <c r="AH750" i="4" a="1"/>
  <c r="AH750" i="4" s="1"/>
  <c r="AH751" i="4" a="1"/>
  <c r="AH751" i="4" s="1"/>
  <c r="AH752" i="4" a="1"/>
  <c r="AH752" i="4" s="1"/>
  <c r="AH753" i="4" a="1"/>
  <c r="AH753" i="4" s="1"/>
  <c r="AH754" i="4" a="1"/>
  <c r="AH754" i="4"/>
  <c r="AH755" i="4" a="1"/>
  <c r="AH755" i="4" s="1"/>
  <c r="AH756" i="4" a="1"/>
  <c r="AH756" i="4" s="1"/>
  <c r="AH757" i="4" a="1"/>
  <c r="AH757" i="4" s="1"/>
  <c r="AH758" i="4" a="1"/>
  <c r="AH758" i="4" s="1"/>
  <c r="AH759" i="4" a="1"/>
  <c r="AH759" i="4" s="1"/>
  <c r="AH760" i="4" a="1"/>
  <c r="AH760" i="4" s="1"/>
  <c r="AH761" i="4" a="1"/>
  <c r="AH761" i="4" s="1"/>
  <c r="AH762" i="4" a="1"/>
  <c r="AH762" i="4" s="1"/>
  <c r="AH763" i="4" a="1"/>
  <c r="AH763" i="4" s="1"/>
  <c r="AH764" i="4" a="1"/>
  <c r="AH764" i="4" s="1"/>
  <c r="AH765" i="4" a="1"/>
  <c r="AH765" i="4" s="1"/>
  <c r="AH766" i="4" a="1"/>
  <c r="AH766" i="4" s="1"/>
  <c r="AH767" i="4" a="1"/>
  <c r="AH767" i="4" s="1"/>
  <c r="AH768" i="4" a="1"/>
  <c r="AH768" i="4" s="1"/>
  <c r="AH769" i="4" a="1"/>
  <c r="AH769" i="4" s="1"/>
  <c r="AH770" i="4" a="1"/>
  <c r="AH770" i="4" s="1"/>
  <c r="AH771" i="4" a="1"/>
  <c r="AH771" i="4" s="1"/>
  <c r="AH772" i="4" a="1"/>
  <c r="AH772" i="4" s="1"/>
  <c r="AH773" i="4" a="1"/>
  <c r="AH773" i="4" s="1"/>
  <c r="AH774" i="4" a="1"/>
  <c r="AH774" i="4" s="1"/>
  <c r="AH775" i="4" a="1"/>
  <c r="AH775" i="4" s="1"/>
  <c r="AH776" i="4" a="1"/>
  <c r="AH776" i="4" s="1"/>
  <c r="AH777" i="4" a="1"/>
  <c r="AH777" i="4" s="1"/>
  <c r="AH778" i="4" a="1"/>
  <c r="AH778" i="4" s="1"/>
  <c r="AH779" i="4" a="1"/>
  <c r="AH779" i="4" s="1"/>
  <c r="AH780" i="4" a="1"/>
  <c r="AH780" i="4" s="1"/>
  <c r="AH781" i="4" a="1"/>
  <c r="AH781" i="4" s="1"/>
  <c r="AH782" i="4" a="1"/>
  <c r="AH782" i="4" s="1"/>
  <c r="AH783" i="4" a="1"/>
  <c r="AH783" i="4" s="1"/>
  <c r="AH784" i="4" a="1"/>
  <c r="AH784" i="4" s="1"/>
  <c r="AH785" i="4" a="1"/>
  <c r="AH785" i="4" s="1"/>
  <c r="AH786" i="4" a="1"/>
  <c r="AH786" i="4" s="1"/>
  <c r="AH787" i="4" a="1"/>
  <c r="AH787" i="4" s="1"/>
  <c r="AH788" i="4" a="1"/>
  <c r="AH788" i="4" s="1"/>
  <c r="AH789" i="4" a="1"/>
  <c r="AH789" i="4" s="1"/>
  <c r="AH790" i="4" a="1"/>
  <c r="AH790" i="4" s="1"/>
  <c r="AH791" i="4" a="1"/>
  <c r="AH791" i="4" s="1"/>
  <c r="AH792" i="4" a="1"/>
  <c r="AH792" i="4" s="1"/>
  <c r="AH793" i="4" a="1"/>
  <c r="AH793" i="4" s="1"/>
  <c r="AH794" i="4" a="1"/>
  <c r="AH794" i="4" s="1"/>
  <c r="AH795" i="4" a="1"/>
  <c r="AH795" i="4" s="1"/>
  <c r="AH796" i="4" a="1"/>
  <c r="AH796" i="4" s="1"/>
  <c r="AH797" i="4" a="1"/>
  <c r="AH797" i="4" s="1"/>
  <c r="AH798" i="4" a="1"/>
  <c r="AH798" i="4" s="1"/>
  <c r="AH799" i="4" a="1"/>
  <c r="AH799" i="4" s="1"/>
  <c r="AH800" i="4" a="1"/>
  <c r="AH800" i="4" s="1"/>
  <c r="AH801" i="4" a="1"/>
  <c r="AH801" i="4" s="1"/>
  <c r="AH802" i="4" a="1"/>
  <c r="AH802" i="4" s="1"/>
  <c r="AH803" i="4" a="1"/>
  <c r="AH803" i="4" s="1"/>
  <c r="AH804" i="4" a="1"/>
  <c r="AH804" i="4" s="1"/>
  <c r="AH805" i="4" a="1"/>
  <c r="AH805" i="4" s="1"/>
  <c r="AH806" i="4" a="1"/>
  <c r="AH806" i="4" s="1"/>
  <c r="AH807" i="4" a="1"/>
  <c r="AH807" i="4" s="1"/>
  <c r="AH808" i="4" a="1"/>
  <c r="AH808" i="4" s="1"/>
  <c r="AH809" i="4" a="1"/>
  <c r="AH809" i="4" s="1"/>
  <c r="AH810" i="4" a="1"/>
  <c r="AH810" i="4" s="1"/>
  <c r="AH811" i="4" a="1"/>
  <c r="AH811" i="4" s="1"/>
  <c r="AH812" i="4" a="1"/>
  <c r="AH812" i="4" s="1"/>
  <c r="AH813" i="4" a="1"/>
  <c r="AH813" i="4" s="1"/>
  <c r="AH814" i="4" a="1"/>
  <c r="AH814" i="4" s="1"/>
  <c r="AH815" i="4" a="1"/>
  <c r="AH815" i="4" s="1"/>
  <c r="AH816" i="4" a="1"/>
  <c r="AH816" i="4" s="1"/>
  <c r="AH817" i="4" a="1"/>
  <c r="AH817" i="4" s="1"/>
  <c r="AH818" i="4" a="1"/>
  <c r="AH818" i="4" s="1"/>
  <c r="AH819" i="4" a="1"/>
  <c r="AH819" i="4" s="1"/>
  <c r="AH820" i="4" a="1"/>
  <c r="AH820" i="4" s="1"/>
  <c r="AH821" i="4" a="1"/>
  <c r="AH821" i="4" s="1"/>
  <c r="AH822" i="4" a="1"/>
  <c r="AH822" i="4" s="1"/>
  <c r="AH823" i="4" a="1"/>
  <c r="AH823" i="4" s="1"/>
  <c r="AH824" i="4" a="1"/>
  <c r="AH824" i="4"/>
  <c r="AH825" i="4" a="1"/>
  <c r="AH825" i="4" s="1"/>
  <c r="AH826" i="4" a="1"/>
  <c r="AH826" i="4" s="1"/>
  <c r="AH827" i="4" a="1"/>
  <c r="AH827" i="4" s="1"/>
  <c r="AH828" i="4" a="1"/>
  <c r="AH828" i="4" s="1"/>
  <c r="AH829" i="4" a="1"/>
  <c r="AH829" i="4" s="1"/>
  <c r="AH830" i="4" a="1"/>
  <c r="AH830" i="4" s="1"/>
  <c r="AH831" i="4" a="1"/>
  <c r="AH831" i="4" s="1"/>
  <c r="AH832" i="4" a="1"/>
  <c r="AH832" i="4" s="1"/>
  <c r="AH833" i="4" a="1"/>
  <c r="AH833" i="4" s="1"/>
  <c r="AH834" i="4" a="1"/>
  <c r="AH834" i="4" s="1"/>
  <c r="AH835" i="4" a="1"/>
  <c r="AH835" i="4" s="1"/>
  <c r="AH836" i="4" a="1"/>
  <c r="AH836" i="4" s="1"/>
  <c r="AH837" i="4" a="1"/>
  <c r="AH837" i="4" s="1"/>
  <c r="AH838" i="4" a="1"/>
  <c r="AH838" i="4" s="1"/>
  <c r="AH839" i="4" a="1"/>
  <c r="AH839" i="4" s="1"/>
  <c r="AH840" i="4" a="1"/>
  <c r="AH840" i="4" s="1"/>
  <c r="AH841" i="4" a="1"/>
  <c r="AH841" i="4" s="1"/>
  <c r="AH842" i="4" a="1"/>
  <c r="AH842" i="4" s="1"/>
  <c r="AH843" i="4" a="1"/>
  <c r="AH843" i="4" s="1"/>
  <c r="AH844" i="4" a="1"/>
  <c r="AH844" i="4" s="1"/>
  <c r="AH845" i="4" a="1"/>
  <c r="AH845" i="4" s="1"/>
  <c r="AH846" i="4" a="1"/>
  <c r="AH846" i="4" s="1"/>
  <c r="AH847" i="4" a="1"/>
  <c r="AH847" i="4" s="1"/>
  <c r="AH848" i="4" a="1"/>
  <c r="AH848" i="4"/>
  <c r="AH849" i="4" a="1"/>
  <c r="AH849" i="4" s="1"/>
  <c r="AH850" i="4" a="1"/>
  <c r="AH850" i="4" s="1"/>
  <c r="AH851" i="4" a="1"/>
  <c r="AH851" i="4" s="1"/>
  <c r="AH852" i="4" a="1"/>
  <c r="AH852" i="4" s="1"/>
  <c r="AH853" i="4" a="1"/>
  <c r="AH853" i="4" s="1"/>
  <c r="AH854" i="4" a="1"/>
  <c r="AH854" i="4" s="1"/>
  <c r="AH855" i="4" a="1"/>
  <c r="AH855" i="4" s="1"/>
  <c r="AH856" i="4" a="1"/>
  <c r="AH856" i="4" s="1"/>
  <c r="AH857" i="4" a="1"/>
  <c r="AH857" i="4" s="1"/>
  <c r="AH858" i="4" a="1"/>
  <c r="AH858" i="4" s="1"/>
  <c r="AH859" i="4" a="1"/>
  <c r="AH859" i="4" s="1"/>
  <c r="AH860" i="4" a="1"/>
  <c r="AH860" i="4" s="1"/>
  <c r="AH861" i="4" a="1"/>
  <c r="AH861" i="4" s="1"/>
  <c r="AH862" i="4" a="1"/>
  <c r="AH862" i="4" s="1"/>
  <c r="AH863" i="4" a="1"/>
  <c r="AH863" i="4" s="1"/>
  <c r="AH864" i="4" a="1"/>
  <c r="AH864" i="4" s="1"/>
  <c r="AH865" i="4" a="1"/>
  <c r="AH865" i="4" s="1"/>
  <c r="AH866" i="4" a="1"/>
  <c r="AH866" i="4" s="1"/>
  <c r="AH867" i="4" a="1"/>
  <c r="AH867" i="4" s="1"/>
  <c r="AH868" i="4" a="1"/>
  <c r="AH868" i="4" s="1"/>
  <c r="AH869" i="4" a="1"/>
  <c r="AH869" i="4" s="1"/>
  <c r="AH870" i="4" a="1"/>
  <c r="AH870" i="4" s="1"/>
  <c r="AH871" i="4" a="1"/>
  <c r="AH871" i="4" s="1"/>
  <c r="AH872" i="4" a="1"/>
  <c r="AH872" i="4" s="1"/>
  <c r="AH873" i="4" a="1"/>
  <c r="AH873" i="4" s="1"/>
  <c r="AH874" i="4" a="1"/>
  <c r="AH874" i="4"/>
  <c r="AH875" i="4" a="1"/>
  <c r="AH875" i="4" s="1"/>
  <c r="AH876" i="4" a="1"/>
  <c r="AH876" i="4" s="1"/>
  <c r="AH877" i="4" a="1"/>
  <c r="AH877" i="4" s="1"/>
  <c r="AH878" i="4" a="1"/>
  <c r="AH878" i="4" s="1"/>
  <c r="AH879" i="4" a="1"/>
  <c r="AH879" i="4" s="1"/>
  <c r="AH880" i="4" a="1"/>
  <c r="AH880" i="4" s="1"/>
  <c r="AH881" i="4" a="1"/>
  <c r="AH881" i="4" s="1"/>
  <c r="AH882" i="4" a="1"/>
  <c r="AH882" i="4" s="1"/>
  <c r="AH883" i="4" a="1"/>
  <c r="AH883" i="4" s="1"/>
  <c r="AH884" i="4" a="1"/>
  <c r="AH884" i="4" s="1"/>
  <c r="AH885" i="4" a="1"/>
  <c r="AH885" i="4" s="1"/>
  <c r="AH886" i="4" a="1"/>
  <c r="AH886" i="4" s="1"/>
  <c r="AH887" i="4" a="1"/>
  <c r="AH887" i="4" s="1"/>
  <c r="AH888" i="4" a="1"/>
  <c r="AH888" i="4" s="1"/>
  <c r="AH889" i="4" a="1"/>
  <c r="AH889" i="4" s="1"/>
  <c r="AH890" i="4" a="1"/>
  <c r="AH890" i="4" s="1"/>
  <c r="AH891" i="4" a="1"/>
  <c r="AH891" i="4" s="1"/>
  <c r="AH892" i="4" a="1"/>
  <c r="AH892" i="4"/>
  <c r="AH893" i="4" a="1"/>
  <c r="AH893" i="4" s="1"/>
  <c r="AH894" i="4" a="1"/>
  <c r="AH894" i="4" s="1"/>
  <c r="AH895" i="4" a="1"/>
  <c r="AH895" i="4" s="1"/>
  <c r="AH896" i="4" a="1"/>
  <c r="AH896" i="4" s="1"/>
  <c r="AH897" i="4" a="1"/>
  <c r="AH897" i="4" s="1"/>
  <c r="AH898" i="4" a="1"/>
  <c r="AH898" i="4" s="1"/>
  <c r="AH899" i="4" a="1"/>
  <c r="AH899" i="4" s="1"/>
  <c r="AH900" i="4" a="1"/>
  <c r="AH900" i="4" s="1"/>
  <c r="AH901" i="4" a="1"/>
  <c r="AH901" i="4" s="1"/>
  <c r="AH902" i="4" a="1"/>
  <c r="AH902" i="4" s="1"/>
  <c r="AH903" i="4" a="1"/>
  <c r="AH903" i="4" s="1"/>
  <c r="AH904" i="4" a="1"/>
  <c r="AH904" i="4" s="1"/>
  <c r="AH905" i="4" a="1"/>
  <c r="AH905" i="4" s="1"/>
  <c r="AH906" i="4" a="1"/>
  <c r="AH906" i="4" s="1"/>
  <c r="AH907" i="4" a="1"/>
  <c r="AH907" i="4" s="1"/>
  <c r="AH908" i="4" a="1"/>
  <c r="AH908" i="4" s="1"/>
  <c r="AH909" i="4" a="1"/>
  <c r="AH909" i="4" s="1"/>
  <c r="AH910" i="4" a="1"/>
  <c r="AH910" i="4" s="1"/>
  <c r="AH911" i="4" a="1"/>
  <c r="AH911" i="4" s="1"/>
  <c r="AH912" i="4" a="1"/>
  <c r="AH912" i="4" s="1"/>
  <c r="AH913" i="4" a="1"/>
  <c r="AH913" i="4" s="1"/>
  <c r="AH914" i="4" a="1"/>
  <c r="AH914" i="4" s="1"/>
  <c r="AH915" i="4" a="1"/>
  <c r="AH915" i="4" s="1"/>
  <c r="AH916" i="4" a="1"/>
  <c r="AH916" i="4" s="1"/>
  <c r="AH917" i="4" a="1"/>
  <c r="AH917" i="4" s="1"/>
  <c r="AH918" i="4" a="1"/>
  <c r="AH918" i="4" s="1"/>
  <c r="AH919" i="4" a="1"/>
  <c r="AH919" i="4" s="1"/>
  <c r="AH920" i="4" a="1"/>
  <c r="AH920" i="4" s="1"/>
  <c r="AH921" i="4" a="1"/>
  <c r="AH921" i="4" s="1"/>
  <c r="AH922" i="4" a="1"/>
  <c r="AH922" i="4" s="1"/>
  <c r="AH923" i="4" a="1"/>
  <c r="AH923" i="4" s="1"/>
  <c r="AH924" i="4" a="1"/>
  <c r="AH924" i="4" s="1"/>
  <c r="AH925" i="4" a="1"/>
  <c r="AH925" i="4" s="1"/>
  <c r="AH926" i="4" a="1"/>
  <c r="AH926" i="4" s="1"/>
  <c r="AH927" i="4" a="1"/>
  <c r="AH927" i="4" s="1"/>
  <c r="AH928" i="4" a="1"/>
  <c r="AH928" i="4" s="1"/>
  <c r="AH929" i="4" a="1"/>
  <c r="AH929" i="4" s="1"/>
  <c r="AH930" i="4" a="1"/>
  <c r="AH930" i="4" s="1"/>
  <c r="AH931" i="4" a="1"/>
  <c r="AH931" i="4" s="1"/>
  <c r="AH932" i="4" a="1"/>
  <c r="AH932" i="4" s="1"/>
  <c r="AH933" i="4" a="1"/>
  <c r="AH933" i="4" s="1"/>
  <c r="AH934" i="4" a="1"/>
  <c r="AH934" i="4" s="1"/>
  <c r="AH935" i="4" a="1"/>
  <c r="AH935" i="4" s="1"/>
  <c r="AH936" i="4" a="1"/>
  <c r="AH936" i="4" s="1"/>
  <c r="AH937" i="4" a="1"/>
  <c r="AH937" i="4" s="1"/>
  <c r="AH938" i="4" a="1"/>
  <c r="AH938" i="4" s="1"/>
  <c r="AH939" i="4" a="1"/>
  <c r="AH939" i="4" s="1"/>
  <c r="AH940" i="4" a="1"/>
  <c r="AH940" i="4" s="1"/>
  <c r="AH941" i="4" a="1"/>
  <c r="AH941" i="4" s="1"/>
  <c r="AH942" i="4" a="1"/>
  <c r="AH942" i="4" s="1"/>
  <c r="AH943" i="4" a="1"/>
  <c r="AH943" i="4" s="1"/>
  <c r="AH944" i="4" a="1"/>
  <c r="AH944" i="4" s="1"/>
  <c r="AH945" i="4" a="1"/>
  <c r="AH945" i="4" s="1"/>
  <c r="AH946" i="4" a="1"/>
  <c r="AH946" i="4" s="1"/>
  <c r="AH947" i="4" a="1"/>
  <c r="AH947" i="4" s="1"/>
  <c r="AH948" i="4" a="1"/>
  <c r="AH948" i="4" s="1"/>
  <c r="AH949" i="4" a="1"/>
  <c r="AH949" i="4" s="1"/>
  <c r="AH950" i="4" a="1"/>
  <c r="AH950" i="4" s="1"/>
  <c r="AH951" i="4" a="1"/>
  <c r="AH951" i="4" s="1"/>
  <c r="AH952" i="4" a="1"/>
  <c r="AH952" i="4" s="1"/>
  <c r="AC225" i="4" a="1"/>
  <c r="AC225" i="4" s="1"/>
  <c r="AC226" i="4" a="1"/>
  <c r="AC226" i="4" s="1"/>
  <c r="AC227" i="4" a="1"/>
  <c r="AC227" i="4" s="1"/>
  <c r="AC228" i="4" a="1"/>
  <c r="AC228" i="4" s="1"/>
  <c r="AC229" i="4" a="1"/>
  <c r="AC229" i="4" s="1"/>
  <c r="AC230" i="4" a="1"/>
  <c r="AC230" i="4" s="1"/>
  <c r="AC231" i="4" a="1"/>
  <c r="AC231" i="4" s="1"/>
  <c r="AC232" i="4" a="1"/>
  <c r="AC232" i="4" s="1"/>
  <c r="AC233" i="4" a="1"/>
  <c r="AC233" i="4" s="1"/>
  <c r="AC234" i="4" a="1"/>
  <c r="AC234" i="4" s="1"/>
  <c r="AC235" i="4" a="1"/>
  <c r="AC235" i="4" s="1"/>
  <c r="AC236" i="4" a="1"/>
  <c r="AC236" i="4" s="1"/>
  <c r="AC237" i="4" a="1"/>
  <c r="AC237" i="4" s="1"/>
  <c r="AC238" i="4" a="1"/>
  <c r="AC238" i="4" s="1"/>
  <c r="AC239" i="4" a="1"/>
  <c r="AC239" i="4" s="1"/>
  <c r="AC240" i="4" a="1"/>
  <c r="AC240" i="4" s="1"/>
  <c r="AC241" i="4" a="1"/>
  <c r="AC241" i="4" s="1"/>
  <c r="AC242" i="4" a="1"/>
  <c r="AC242" i="4" s="1"/>
  <c r="AC243" i="4" a="1"/>
  <c r="AC243" i="4" s="1"/>
  <c r="AC244" i="4" a="1"/>
  <c r="AC244" i="4"/>
  <c r="AC245" i="4" a="1"/>
  <c r="AC245" i="4" s="1"/>
  <c r="AC246" i="4" a="1"/>
  <c r="AC246" i="4" s="1"/>
  <c r="AC247" i="4" a="1"/>
  <c r="AC247" i="4" s="1"/>
  <c r="AC248" i="4" a="1"/>
  <c r="AC248" i="4" s="1"/>
  <c r="AC249" i="4" a="1"/>
  <c r="AC249" i="4" s="1"/>
  <c r="AC250" i="4" a="1"/>
  <c r="AC250" i="4" s="1"/>
  <c r="AC251" i="4" a="1"/>
  <c r="AC251" i="4" s="1"/>
  <c r="AC252" i="4" a="1"/>
  <c r="AC252" i="4" s="1"/>
  <c r="AC253" i="4" a="1"/>
  <c r="AC253" i="4" s="1"/>
  <c r="AC254" i="4" a="1"/>
  <c r="AC254" i="4" s="1"/>
  <c r="AC255" i="4" a="1"/>
  <c r="AC255" i="4" s="1"/>
  <c r="AC256" i="4" a="1"/>
  <c r="AC256" i="4" s="1"/>
  <c r="AC257" i="4" a="1"/>
  <c r="AC257" i="4" s="1"/>
  <c r="AC258" i="4" a="1"/>
  <c r="AC258" i="4" s="1"/>
  <c r="AC259" i="4" a="1"/>
  <c r="AC259" i="4" s="1"/>
  <c r="AC260" i="4" a="1"/>
  <c r="AC260" i="4" s="1"/>
  <c r="AC261" i="4" a="1"/>
  <c r="AC261" i="4" s="1"/>
  <c r="AC262" i="4" a="1"/>
  <c r="AC262" i="4" s="1"/>
  <c r="AC263" i="4" a="1"/>
  <c r="AC263" i="4" s="1"/>
  <c r="AC264" i="4" a="1"/>
  <c r="AC264" i="4" s="1"/>
  <c r="AC265" i="4" a="1"/>
  <c r="AC265" i="4" s="1"/>
  <c r="AC266" i="4" a="1"/>
  <c r="AC266" i="4" s="1"/>
  <c r="AC267" i="4" a="1"/>
  <c r="AC267" i="4" s="1"/>
  <c r="AC268" i="4" a="1"/>
  <c r="AC268" i="4" s="1"/>
  <c r="AC269" i="4" a="1"/>
  <c r="AC269" i="4" s="1"/>
  <c r="AC270" i="4" a="1"/>
  <c r="AC270" i="4" s="1"/>
  <c r="AC271" i="4" a="1"/>
  <c r="AC271" i="4" s="1"/>
  <c r="AC272" i="4" a="1"/>
  <c r="AC272" i="4" s="1"/>
  <c r="AC273" i="4" a="1"/>
  <c r="AC273" i="4" s="1"/>
  <c r="AC274" i="4" a="1"/>
  <c r="AC274" i="4" s="1"/>
  <c r="AC275" i="4" a="1"/>
  <c r="AC275" i="4" s="1"/>
  <c r="AC276" i="4" a="1"/>
  <c r="AC276" i="4" s="1"/>
  <c r="AC277" i="4" a="1"/>
  <c r="AC277" i="4" s="1"/>
  <c r="AC278" i="4" a="1"/>
  <c r="AC278" i="4" s="1"/>
  <c r="AC279" i="4" a="1"/>
  <c r="AC279" i="4" s="1"/>
  <c r="AC280" i="4" a="1"/>
  <c r="AC280" i="4" s="1"/>
  <c r="AC281" i="4" a="1"/>
  <c r="AC281" i="4" s="1"/>
  <c r="AC282" i="4" a="1"/>
  <c r="AC282" i="4" s="1"/>
  <c r="AC283" i="4" a="1"/>
  <c r="AC283" i="4" s="1"/>
  <c r="AC284" i="4" a="1"/>
  <c r="AC284" i="4" s="1"/>
  <c r="AC285" i="4" a="1"/>
  <c r="AC285" i="4" s="1"/>
  <c r="AC286" i="4" a="1"/>
  <c r="AC286" i="4" s="1"/>
  <c r="AC287" i="4" a="1"/>
  <c r="AC287" i="4" s="1"/>
  <c r="AC288" i="4" a="1"/>
  <c r="AC288" i="4" s="1"/>
  <c r="AC289" i="4" a="1"/>
  <c r="AC289" i="4" s="1"/>
  <c r="AC290" i="4" a="1"/>
  <c r="AC290" i="4" s="1"/>
  <c r="AC291" i="4" a="1"/>
  <c r="AC291" i="4" s="1"/>
  <c r="AC292" i="4" a="1"/>
  <c r="AC292" i="4" s="1"/>
  <c r="AC293" i="4" a="1"/>
  <c r="AC293" i="4" s="1"/>
  <c r="AC294" i="4" a="1"/>
  <c r="AC294" i="4" s="1"/>
  <c r="AC295" i="4" a="1"/>
  <c r="AC295" i="4" s="1"/>
  <c r="AC296" i="4" a="1"/>
  <c r="AC296" i="4" s="1"/>
  <c r="AC297" i="4" a="1"/>
  <c r="AC297" i="4" s="1"/>
  <c r="AC298" i="4" a="1"/>
  <c r="AC298" i="4" s="1"/>
  <c r="AC299" i="4" a="1"/>
  <c r="AC299" i="4" s="1"/>
  <c r="AC300" i="4" a="1"/>
  <c r="AC300" i="4" s="1"/>
  <c r="AC301" i="4" a="1"/>
  <c r="AC301" i="4" s="1"/>
  <c r="AC302" i="4" a="1"/>
  <c r="AC302" i="4" s="1"/>
  <c r="AC303" i="4" a="1"/>
  <c r="AC303" i="4" s="1"/>
  <c r="AC304" i="4" a="1"/>
  <c r="AC304" i="4" s="1"/>
  <c r="AC305" i="4" a="1"/>
  <c r="AC305" i="4" s="1"/>
  <c r="AC306" i="4" a="1"/>
  <c r="AC306" i="4"/>
  <c r="AC307" i="4" a="1"/>
  <c r="AC307" i="4" s="1"/>
  <c r="AC308" i="4" a="1"/>
  <c r="AC308" i="4" s="1"/>
  <c r="AC309" i="4" a="1"/>
  <c r="AC309" i="4" s="1"/>
  <c r="AC310" i="4" a="1"/>
  <c r="AC310" i="4" s="1"/>
  <c r="AC311" i="4" a="1"/>
  <c r="AC311" i="4" s="1"/>
  <c r="AC312" i="4" a="1"/>
  <c r="AC312" i="4" s="1"/>
  <c r="AC313" i="4" a="1"/>
  <c r="AC313" i="4" s="1"/>
  <c r="AC314" i="4" a="1"/>
  <c r="AC314" i="4" s="1"/>
  <c r="AC315" i="4" a="1"/>
  <c r="AC315" i="4" s="1"/>
  <c r="AC316" i="4" a="1"/>
  <c r="AC316" i="4"/>
  <c r="AC317" i="4" a="1"/>
  <c r="AC317" i="4" s="1"/>
  <c r="AC318" i="4" a="1"/>
  <c r="AC318" i="4" s="1"/>
  <c r="AC319" i="4" a="1"/>
  <c r="AC319" i="4" s="1"/>
  <c r="AC320" i="4" a="1"/>
  <c r="AC320" i="4" s="1"/>
  <c r="AC321" i="4" a="1"/>
  <c r="AC321" i="4" s="1"/>
  <c r="AC322" i="4" a="1"/>
  <c r="AC322" i="4" s="1"/>
  <c r="AC323" i="4" a="1"/>
  <c r="AC323" i="4" s="1"/>
  <c r="AC324" i="4" a="1"/>
  <c r="AC324" i="4" s="1"/>
  <c r="AC325" i="4" a="1"/>
  <c r="AC325" i="4" s="1"/>
  <c r="AC326" i="4" a="1"/>
  <c r="AC326" i="4" s="1"/>
  <c r="AC327" i="4" a="1"/>
  <c r="AC327" i="4" s="1"/>
  <c r="AC328" i="4" a="1"/>
  <c r="AC328" i="4" s="1"/>
  <c r="AC329" i="4" a="1"/>
  <c r="AC329" i="4" s="1"/>
  <c r="AC330" i="4" a="1"/>
  <c r="AC330" i="4" s="1"/>
  <c r="AC331" i="4" a="1"/>
  <c r="AC331" i="4" s="1"/>
  <c r="AC332" i="4" a="1"/>
  <c r="AC332" i="4" s="1"/>
  <c r="AC333" i="4" a="1"/>
  <c r="AC333" i="4" s="1"/>
  <c r="AC334" i="4" a="1"/>
  <c r="AC334" i="4" s="1"/>
  <c r="AC335" i="4" a="1"/>
  <c r="AC335" i="4" s="1"/>
  <c r="AC336" i="4" a="1"/>
  <c r="AC336" i="4"/>
  <c r="AC337" i="4" a="1"/>
  <c r="AC337" i="4" s="1"/>
  <c r="AC338" i="4" a="1"/>
  <c r="AC338" i="4" s="1"/>
  <c r="AC339" i="4" a="1"/>
  <c r="AC339" i="4" s="1"/>
  <c r="AC340" i="4" a="1"/>
  <c r="AC340" i="4" s="1"/>
  <c r="AC341" i="4" a="1"/>
  <c r="AC341" i="4" s="1"/>
  <c r="AC342" i="4" a="1"/>
  <c r="AC342" i="4" s="1"/>
  <c r="AC343" i="4" a="1"/>
  <c r="AC343" i="4" s="1"/>
  <c r="AC344" i="4" a="1"/>
  <c r="AC344" i="4" s="1"/>
  <c r="AC345" i="4" a="1"/>
  <c r="AC345" i="4" s="1"/>
  <c r="AC346" i="4" a="1"/>
  <c r="AC346" i="4" s="1"/>
  <c r="AC347" i="4" a="1"/>
  <c r="AC347" i="4" s="1"/>
  <c r="AC348" i="4" a="1"/>
  <c r="AC348" i="4" s="1"/>
  <c r="AC349" i="4" a="1"/>
  <c r="AC349" i="4" s="1"/>
  <c r="AC350" i="4" a="1"/>
  <c r="AC350" i="4" s="1"/>
  <c r="AC351" i="4" a="1"/>
  <c r="AC351" i="4" s="1"/>
  <c r="AC352" i="4" a="1"/>
  <c r="AC352" i="4" s="1"/>
  <c r="AC353" i="4" a="1"/>
  <c r="AC353" i="4" s="1"/>
  <c r="AC354" i="4" a="1"/>
  <c r="AC354" i="4" s="1"/>
  <c r="AC355" i="4" a="1"/>
  <c r="AC355" i="4" s="1"/>
  <c r="AC356" i="4" a="1"/>
  <c r="AC356" i="4" s="1"/>
  <c r="AC357" i="4" a="1"/>
  <c r="AC357" i="4" s="1"/>
  <c r="AC358" i="4" a="1"/>
  <c r="AC358" i="4" s="1"/>
  <c r="AC359" i="4" a="1"/>
  <c r="AC359" i="4" s="1"/>
  <c r="AC360" i="4" a="1"/>
  <c r="AC360" i="4" s="1"/>
  <c r="AC361" i="4" a="1"/>
  <c r="AC361" i="4" s="1"/>
  <c r="AC362" i="4" a="1"/>
  <c r="AC362" i="4" s="1"/>
  <c r="AC363" i="4" a="1"/>
  <c r="AC363" i="4" s="1"/>
  <c r="AC364" i="4" a="1"/>
  <c r="AC364" i="4" s="1"/>
  <c r="AC365" i="4" a="1"/>
  <c r="AC365" i="4" s="1"/>
  <c r="AC366" i="4" a="1"/>
  <c r="AC366" i="4" s="1"/>
  <c r="AC367" i="4" a="1"/>
  <c r="AC367" i="4" s="1"/>
  <c r="AC368" i="4" a="1"/>
  <c r="AC368" i="4" s="1"/>
  <c r="AC369" i="4" a="1"/>
  <c r="AC369" i="4" s="1"/>
  <c r="AC370" i="4" a="1"/>
  <c r="AC370" i="4" s="1"/>
  <c r="AC371" i="4" a="1"/>
  <c r="AC371" i="4" s="1"/>
  <c r="AC372" i="4" a="1"/>
  <c r="AC372" i="4" s="1"/>
  <c r="AC373" i="4" a="1"/>
  <c r="AC373" i="4" s="1"/>
  <c r="AC374" i="4" a="1"/>
  <c r="AC374" i="4" s="1"/>
  <c r="AC375" i="4" a="1"/>
  <c r="AC375" i="4" s="1"/>
  <c r="AC376" i="4" a="1"/>
  <c r="AC376" i="4"/>
  <c r="AC377" i="4" a="1"/>
  <c r="AC377" i="4" s="1"/>
  <c r="AC378" i="4" a="1"/>
  <c r="AC378" i="4" s="1"/>
  <c r="AC379" i="4" a="1"/>
  <c r="AC379" i="4" s="1"/>
  <c r="AC380" i="4" a="1"/>
  <c r="AC380" i="4" s="1"/>
  <c r="AC381" i="4" a="1"/>
  <c r="AC381" i="4" s="1"/>
  <c r="AC382" i="4" a="1"/>
  <c r="AC382" i="4" s="1"/>
  <c r="AC383" i="4" a="1"/>
  <c r="AC383" i="4" s="1"/>
  <c r="AC384" i="4" a="1"/>
  <c r="AC384" i="4" s="1"/>
  <c r="AC385" i="4" a="1"/>
  <c r="AC385" i="4" s="1"/>
  <c r="AC386" i="4" a="1"/>
  <c r="AC386" i="4" s="1"/>
  <c r="AC387" i="4" a="1"/>
  <c r="AC387" i="4" s="1"/>
  <c r="AC388" i="4" a="1"/>
  <c r="AC388" i="4" s="1"/>
  <c r="AC389" i="4" a="1"/>
  <c r="AC389" i="4" s="1"/>
  <c r="AC390" i="4" a="1"/>
  <c r="AC390" i="4" s="1"/>
  <c r="AC391" i="4" a="1"/>
  <c r="AC391" i="4" s="1"/>
  <c r="AC392" i="4" a="1"/>
  <c r="AC392" i="4" s="1"/>
  <c r="AC393" i="4" a="1"/>
  <c r="AC393" i="4" s="1"/>
  <c r="AC394" i="4" a="1"/>
  <c r="AC394" i="4" s="1"/>
  <c r="AC395" i="4" a="1"/>
  <c r="AC395" i="4" s="1"/>
  <c r="AC396" i="4" a="1"/>
  <c r="AC396" i="4" s="1"/>
  <c r="AC397" i="4" a="1"/>
  <c r="AC397" i="4" s="1"/>
  <c r="AC398" i="4" a="1"/>
  <c r="AC398" i="4" s="1"/>
  <c r="AC399" i="4" a="1"/>
  <c r="AC399" i="4" s="1"/>
  <c r="AC400" i="4" a="1"/>
  <c r="AC400" i="4" s="1"/>
  <c r="AC401" i="4" a="1"/>
  <c r="AC401" i="4" s="1"/>
  <c r="AC402" i="4" a="1"/>
  <c r="AC402" i="4" s="1"/>
  <c r="AC403" i="4" a="1"/>
  <c r="AC403" i="4" s="1"/>
  <c r="AC404" i="4" a="1"/>
  <c r="AC404" i="4" s="1"/>
  <c r="AC405" i="4" a="1"/>
  <c r="AC405" i="4" s="1"/>
  <c r="AC406" i="4" a="1"/>
  <c r="AC406" i="4" s="1"/>
  <c r="AC407" i="4" a="1"/>
  <c r="AC407" i="4" s="1"/>
  <c r="AC408" i="4" a="1"/>
  <c r="AC408" i="4" s="1"/>
  <c r="AC409" i="4" a="1"/>
  <c r="AC409" i="4" s="1"/>
  <c r="AC410" i="4" a="1"/>
  <c r="AC410" i="4" s="1"/>
  <c r="AC411" i="4" a="1"/>
  <c r="AC411" i="4" s="1"/>
  <c r="AC412" i="4" a="1"/>
  <c r="AC412" i="4" s="1"/>
  <c r="AC413" i="4" a="1"/>
  <c r="AC413" i="4" s="1"/>
  <c r="AC414" i="4" a="1"/>
  <c r="AC414" i="4" s="1"/>
  <c r="AC415" i="4" a="1"/>
  <c r="AC415" i="4" s="1"/>
  <c r="AC416" i="4" a="1"/>
  <c r="AC416" i="4" s="1"/>
  <c r="AC417" i="4" a="1"/>
  <c r="AC417" i="4" s="1"/>
  <c r="AC418" i="4" a="1"/>
  <c r="AC418" i="4" s="1"/>
  <c r="AC419" i="4" a="1"/>
  <c r="AC419" i="4" s="1"/>
  <c r="AC420" i="4" a="1"/>
  <c r="AC420" i="4" s="1"/>
  <c r="AC421" i="4" a="1"/>
  <c r="AC421" i="4" s="1"/>
  <c r="AC422" i="4" a="1"/>
  <c r="AC422" i="4" s="1"/>
  <c r="AC423" i="4" a="1"/>
  <c r="AC423" i="4" s="1"/>
  <c r="AC424" i="4" a="1"/>
  <c r="AC424" i="4" s="1"/>
  <c r="AC425" i="4" a="1"/>
  <c r="AC425" i="4" s="1"/>
  <c r="AC426" i="4" a="1"/>
  <c r="AC426" i="4" s="1"/>
  <c r="AC427" i="4" a="1"/>
  <c r="AC427" i="4" s="1"/>
  <c r="AC428" i="4" a="1"/>
  <c r="AC428" i="4" s="1"/>
  <c r="AC429" i="4" a="1"/>
  <c r="AC429" i="4" s="1"/>
  <c r="AC430" i="4" a="1"/>
  <c r="AC430" i="4" s="1"/>
  <c r="AC431" i="4" a="1"/>
  <c r="AC431" i="4" s="1"/>
  <c r="AC432" i="4" a="1"/>
  <c r="AC432" i="4" s="1"/>
  <c r="AC433" i="4" a="1"/>
  <c r="AC433" i="4" s="1"/>
  <c r="AC434" i="4" a="1"/>
  <c r="AC434" i="4" s="1"/>
  <c r="AC435" i="4" a="1"/>
  <c r="AC435" i="4" s="1"/>
  <c r="AC436" i="4" a="1"/>
  <c r="AC436" i="4" s="1"/>
  <c r="AC437" i="4" a="1"/>
  <c r="AC437" i="4" s="1"/>
  <c r="AC438" i="4" a="1"/>
  <c r="AC438" i="4" s="1"/>
  <c r="AC439" i="4" a="1"/>
  <c r="AC439" i="4" s="1"/>
  <c r="AC440" i="4" a="1"/>
  <c r="AC440" i="4" s="1"/>
  <c r="AC441" i="4" a="1"/>
  <c r="AC441" i="4" s="1"/>
  <c r="AC442" i="4" a="1"/>
  <c r="AC442" i="4" s="1"/>
  <c r="AC443" i="4" a="1"/>
  <c r="AC443" i="4" s="1"/>
  <c r="AC444" i="4" a="1"/>
  <c r="AC444" i="4" s="1"/>
  <c r="AC445" i="4" a="1"/>
  <c r="AC445" i="4" s="1"/>
  <c r="AC446" i="4" a="1"/>
  <c r="AC446" i="4" s="1"/>
  <c r="AC447" i="4" a="1"/>
  <c r="AC447" i="4" s="1"/>
  <c r="AC448" i="4" a="1"/>
  <c r="AC448" i="4" s="1"/>
  <c r="AC449" i="4" a="1"/>
  <c r="AC449" i="4" s="1"/>
  <c r="AC450" i="4" a="1"/>
  <c r="AC450" i="4" s="1"/>
  <c r="AC451" i="4" a="1"/>
  <c r="AC451" i="4" s="1"/>
  <c r="AC452" i="4" a="1"/>
  <c r="AC452" i="4"/>
  <c r="AC453" i="4" a="1"/>
  <c r="AC453" i="4" s="1"/>
  <c r="AC454" i="4" a="1"/>
  <c r="AC454" i="4" s="1"/>
  <c r="AC455" i="4" a="1"/>
  <c r="AC455" i="4" s="1"/>
  <c r="AC456" i="4" a="1"/>
  <c r="AC456" i="4" s="1"/>
  <c r="AC457" i="4" a="1"/>
  <c r="AC457" i="4" s="1"/>
  <c r="AC458" i="4" a="1"/>
  <c r="AC458" i="4" s="1"/>
  <c r="AC459" i="4" a="1"/>
  <c r="AC459" i="4" s="1"/>
  <c r="AC460" i="4" a="1"/>
  <c r="AC460" i="4" s="1"/>
  <c r="AC461" i="4" a="1"/>
  <c r="AC461" i="4" s="1"/>
  <c r="AC462" i="4" a="1"/>
  <c r="AC462" i="4" s="1"/>
  <c r="AC463" i="4" a="1"/>
  <c r="AC463" i="4" s="1"/>
  <c r="AC464" i="4" a="1"/>
  <c r="AC464" i="4" s="1"/>
  <c r="AC465" i="4" a="1"/>
  <c r="AC465" i="4" s="1"/>
  <c r="AC466" i="4" a="1"/>
  <c r="AC466" i="4" s="1"/>
  <c r="AC467" i="4" a="1"/>
  <c r="AC467" i="4" s="1"/>
  <c r="AC468" i="4" a="1"/>
  <c r="AC468" i="4" s="1"/>
  <c r="AC469" i="4" a="1"/>
  <c r="AC469" i="4" s="1"/>
  <c r="AC470" i="4" a="1"/>
  <c r="AC470" i="4" s="1"/>
  <c r="AC471" i="4" a="1"/>
  <c r="AC471" i="4" s="1"/>
  <c r="AC472" i="4" a="1"/>
  <c r="AC472" i="4" s="1"/>
  <c r="AC473" i="4" a="1"/>
  <c r="AC473" i="4" s="1"/>
  <c r="AC474" i="4" a="1"/>
  <c r="AC474" i="4" s="1"/>
  <c r="AC475" i="4" a="1"/>
  <c r="AC475" i="4" s="1"/>
  <c r="AC476" i="4" a="1"/>
  <c r="AC476" i="4" s="1"/>
  <c r="AC477" i="4" a="1"/>
  <c r="AC477" i="4" s="1"/>
  <c r="AC478" i="4" a="1"/>
  <c r="AC478" i="4" s="1"/>
  <c r="AC479" i="4" a="1"/>
  <c r="AC479" i="4" s="1"/>
  <c r="AC480" i="4" a="1"/>
  <c r="AC480" i="4" s="1"/>
  <c r="AC481" i="4" a="1"/>
  <c r="AC481" i="4" s="1"/>
  <c r="AC482" i="4" a="1"/>
  <c r="AC482" i="4" s="1"/>
  <c r="AC483" i="4" a="1"/>
  <c r="AC483" i="4" s="1"/>
  <c r="AC484" i="4" a="1"/>
  <c r="AC484" i="4" s="1"/>
  <c r="AC485" i="4" a="1"/>
  <c r="AC485" i="4" s="1"/>
  <c r="AC486" i="4" a="1"/>
  <c r="AC486" i="4" s="1"/>
  <c r="AC487" i="4" a="1"/>
  <c r="AC487" i="4" s="1"/>
  <c r="AC488" i="4" a="1"/>
  <c r="AC488" i="4" s="1"/>
  <c r="AC489" i="4" a="1"/>
  <c r="AC489" i="4" s="1"/>
  <c r="AC490" i="4" a="1"/>
  <c r="AC490" i="4" s="1"/>
  <c r="AC491" i="4" a="1"/>
  <c r="AC491" i="4" s="1"/>
  <c r="AC492" i="4" a="1"/>
  <c r="AC492" i="4" s="1"/>
  <c r="AC493" i="4" a="1"/>
  <c r="AC493" i="4" s="1"/>
  <c r="AC494" i="4" a="1"/>
  <c r="AC494" i="4" s="1"/>
  <c r="AC495" i="4" a="1"/>
  <c r="AC495" i="4" s="1"/>
  <c r="AC496" i="4" a="1"/>
  <c r="AC496" i="4" s="1"/>
  <c r="AC497" i="4" a="1"/>
  <c r="AC497" i="4" s="1"/>
  <c r="AC498" i="4" a="1"/>
  <c r="AC498" i="4" s="1"/>
  <c r="AC499" i="4" a="1"/>
  <c r="AC499" i="4" s="1"/>
  <c r="AC500" i="4" a="1"/>
  <c r="AC500" i="4" s="1"/>
  <c r="AC501" i="4" a="1"/>
  <c r="AC501" i="4" s="1"/>
  <c r="AC502" i="4" a="1"/>
  <c r="AC502" i="4" s="1"/>
  <c r="AC503" i="4" a="1"/>
  <c r="AC503" i="4" s="1"/>
  <c r="AC504" i="4" a="1"/>
  <c r="AC504" i="4" s="1"/>
  <c r="AC505" i="4" a="1"/>
  <c r="AC505" i="4" s="1"/>
  <c r="AC506" i="4" a="1"/>
  <c r="AC506" i="4" s="1"/>
  <c r="AC507" i="4" a="1"/>
  <c r="AC507" i="4" s="1"/>
  <c r="AC508" i="4" a="1"/>
  <c r="AC508" i="4" s="1"/>
  <c r="AC509" i="4" a="1"/>
  <c r="AC509" i="4" s="1"/>
  <c r="AC510" i="4" a="1"/>
  <c r="AC510" i="4" s="1"/>
  <c r="AC511" i="4" a="1"/>
  <c r="AC511" i="4" s="1"/>
  <c r="AC512" i="4" a="1"/>
  <c r="AC512" i="4" s="1"/>
  <c r="AC513" i="4" a="1"/>
  <c r="AC513" i="4" s="1"/>
  <c r="AC514" i="4" a="1"/>
  <c r="AC514" i="4" s="1"/>
  <c r="AC515" i="4" a="1"/>
  <c r="AC515" i="4" s="1"/>
  <c r="AC516" i="4" a="1"/>
  <c r="AC516" i="4" s="1"/>
  <c r="AC517" i="4" a="1"/>
  <c r="AC517" i="4" s="1"/>
  <c r="AC518" i="4" a="1"/>
  <c r="AC518" i="4"/>
  <c r="AC519" i="4" a="1"/>
  <c r="AC519" i="4" s="1"/>
  <c r="AC520" i="4" a="1"/>
  <c r="AC520" i="4" s="1"/>
  <c r="AC521" i="4" a="1"/>
  <c r="AC521" i="4" s="1"/>
  <c r="AC522" i="4" a="1"/>
  <c r="AC522" i="4" s="1"/>
  <c r="AC523" i="4" a="1"/>
  <c r="AC523" i="4"/>
  <c r="AC524" i="4" a="1"/>
  <c r="AC524" i="4" s="1"/>
  <c r="AC525" i="4" a="1"/>
  <c r="AC525" i="4" s="1"/>
  <c r="AC526" i="4" a="1"/>
  <c r="AC526" i="4" s="1"/>
  <c r="AC527" i="4" a="1"/>
  <c r="AC527" i="4" s="1"/>
  <c r="AC528" i="4" a="1"/>
  <c r="AC528" i="4" s="1"/>
  <c r="AC529" i="4" a="1"/>
  <c r="AC529" i="4" s="1"/>
  <c r="AC530" i="4" a="1"/>
  <c r="AC530" i="4" s="1"/>
  <c r="AC531" i="4" a="1"/>
  <c r="AC531" i="4" s="1"/>
  <c r="AC532" i="4" a="1"/>
  <c r="AC532" i="4" s="1"/>
  <c r="AC533" i="4" a="1"/>
  <c r="AC533" i="4" s="1"/>
  <c r="AC534" i="4" a="1"/>
  <c r="AC534" i="4" s="1"/>
  <c r="AC535" i="4" a="1"/>
  <c r="AC535" i="4"/>
  <c r="AC536" i="4" a="1"/>
  <c r="AC536" i="4" s="1"/>
  <c r="AC537" i="4" a="1"/>
  <c r="AC537" i="4" s="1"/>
  <c r="AC538" i="4" a="1"/>
  <c r="AC538" i="4" s="1"/>
  <c r="AC539" i="4" a="1"/>
  <c r="AC539" i="4" s="1"/>
  <c r="AC540" i="4" a="1"/>
  <c r="AC540" i="4" s="1"/>
  <c r="AC541" i="4" a="1"/>
  <c r="AC541" i="4" s="1"/>
  <c r="AC542" i="4" a="1"/>
  <c r="AC542" i="4" s="1"/>
  <c r="AC543" i="4" a="1"/>
  <c r="AC543" i="4" s="1"/>
  <c r="AC544" i="4" a="1"/>
  <c r="AC544" i="4" s="1"/>
  <c r="AC545" i="4" a="1"/>
  <c r="AC545" i="4" s="1"/>
  <c r="AC546" i="4" a="1"/>
  <c r="AC546" i="4" s="1"/>
  <c r="AC547" i="4" a="1"/>
  <c r="AC547" i="4" s="1"/>
  <c r="AC548" i="4" a="1"/>
  <c r="AC548" i="4" s="1"/>
  <c r="AC549" i="4" a="1"/>
  <c r="AC549" i="4" s="1"/>
  <c r="AC550" i="4" a="1"/>
  <c r="AC550" i="4" s="1"/>
  <c r="AC551" i="4" a="1"/>
  <c r="AC551" i="4" s="1"/>
  <c r="AC552" i="4" a="1"/>
  <c r="AC552" i="4" s="1"/>
  <c r="AC553" i="4" a="1"/>
  <c r="AC553" i="4" s="1"/>
  <c r="AC554" i="4" a="1"/>
  <c r="AC554" i="4" s="1"/>
  <c r="AC555" i="4" a="1"/>
  <c r="AC555" i="4" s="1"/>
  <c r="AC556" i="4" a="1"/>
  <c r="AC556" i="4" s="1"/>
  <c r="AC557" i="4" a="1"/>
  <c r="AC557" i="4" s="1"/>
  <c r="AC558" i="4" a="1"/>
  <c r="AC558" i="4" s="1"/>
  <c r="AC559" i="4" a="1"/>
  <c r="AC559" i="4" s="1"/>
  <c r="AC560" i="4" a="1"/>
  <c r="AC560" i="4" s="1"/>
  <c r="AC561" i="4" a="1"/>
  <c r="AC561" i="4" s="1"/>
  <c r="AC562" i="4" a="1"/>
  <c r="AC562" i="4" s="1"/>
  <c r="AC563" i="4" a="1"/>
  <c r="AC563" i="4" s="1"/>
  <c r="AC564" i="4" a="1"/>
  <c r="AC564" i="4" s="1"/>
  <c r="AC565" i="4" a="1"/>
  <c r="AC565" i="4" s="1"/>
  <c r="AC566" i="4" a="1"/>
  <c r="AC566" i="4" s="1"/>
  <c r="AC567" i="4" a="1"/>
  <c r="AC567" i="4" s="1"/>
  <c r="AC568" i="4" a="1"/>
  <c r="AC568" i="4" s="1"/>
  <c r="AC569" i="4" a="1"/>
  <c r="AC569" i="4" s="1"/>
  <c r="AC570" i="4" a="1"/>
  <c r="AC570" i="4" s="1"/>
  <c r="AC571" i="4" a="1"/>
  <c r="AC571" i="4" s="1"/>
  <c r="AC572" i="4" a="1"/>
  <c r="AC572" i="4" s="1"/>
  <c r="AC573" i="4" a="1"/>
  <c r="AC573" i="4" s="1"/>
  <c r="AC574" i="4" a="1"/>
  <c r="AC574" i="4" s="1"/>
  <c r="AC575" i="4" a="1"/>
  <c r="AC575" i="4" s="1"/>
  <c r="AC576" i="4" a="1"/>
  <c r="AC576" i="4" s="1"/>
  <c r="AC577" i="4" a="1"/>
  <c r="AC577" i="4" s="1"/>
  <c r="AC578" i="4" a="1"/>
  <c r="AC578" i="4" s="1"/>
  <c r="AC579" i="4" a="1"/>
  <c r="AC579" i="4" s="1"/>
  <c r="AC580" i="4" a="1"/>
  <c r="AC580" i="4"/>
  <c r="AC581" i="4" a="1"/>
  <c r="AC581" i="4" s="1"/>
  <c r="AC582" i="4" a="1"/>
  <c r="AC582" i="4" s="1"/>
  <c r="AC583" i="4" a="1"/>
  <c r="AC583" i="4" s="1"/>
  <c r="AC584" i="4" a="1"/>
  <c r="AC584" i="4" s="1"/>
  <c r="AC585" i="4" a="1"/>
  <c r="AC585" i="4" s="1"/>
  <c r="AC586" i="4" a="1"/>
  <c r="AC586" i="4" s="1"/>
  <c r="AC587" i="4" a="1"/>
  <c r="AC587" i="4" s="1"/>
  <c r="AC588" i="4" a="1"/>
  <c r="AC588" i="4" s="1"/>
  <c r="AC589" i="4" a="1"/>
  <c r="AC589" i="4" s="1"/>
  <c r="AC590" i="4" a="1"/>
  <c r="AC590" i="4" s="1"/>
  <c r="AC591" i="4" a="1"/>
  <c r="AC591" i="4" s="1"/>
  <c r="AC592" i="4" a="1"/>
  <c r="AC592" i="4" s="1"/>
  <c r="AC593" i="4" a="1"/>
  <c r="AC593" i="4" s="1"/>
  <c r="AC594" i="4" a="1"/>
  <c r="AC594" i="4" s="1"/>
  <c r="AC595" i="4" a="1"/>
  <c r="AC595" i="4" s="1"/>
  <c r="AC596" i="4" a="1"/>
  <c r="AC596" i="4" s="1"/>
  <c r="AC597" i="4" a="1"/>
  <c r="AC597" i="4" s="1"/>
  <c r="AC598" i="4" a="1"/>
  <c r="AC598" i="4" s="1"/>
  <c r="AC599" i="4" a="1"/>
  <c r="AC599" i="4" s="1"/>
  <c r="AC600" i="4" a="1"/>
  <c r="AC600" i="4" s="1"/>
  <c r="AC601" i="4" a="1"/>
  <c r="AC601" i="4" s="1"/>
  <c r="AC602" i="4" a="1"/>
  <c r="AC602" i="4" s="1"/>
  <c r="AC603" i="4" a="1"/>
  <c r="AC603" i="4" s="1"/>
  <c r="AC604" i="4" a="1"/>
  <c r="AC604" i="4" s="1"/>
  <c r="AC605" i="4" a="1"/>
  <c r="AC605" i="4" s="1"/>
  <c r="AC606" i="4" a="1"/>
  <c r="AC606" i="4" s="1"/>
  <c r="AC607" i="4" a="1"/>
  <c r="AC607" i="4" s="1"/>
  <c r="AC608" i="4" a="1"/>
  <c r="AC608" i="4" s="1"/>
  <c r="AC609" i="4" a="1"/>
  <c r="AC609" i="4" s="1"/>
  <c r="AC610" i="4" a="1"/>
  <c r="AC610" i="4" s="1"/>
  <c r="AC611" i="4" a="1"/>
  <c r="AC611" i="4" s="1"/>
  <c r="AC612" i="4" a="1"/>
  <c r="AC612" i="4" s="1"/>
  <c r="AC613" i="4" a="1"/>
  <c r="AC613" i="4" s="1"/>
  <c r="AC614" i="4" a="1"/>
  <c r="AC614" i="4" s="1"/>
  <c r="AC615" i="4" a="1"/>
  <c r="AC615" i="4" s="1"/>
  <c r="AC616" i="4" a="1"/>
  <c r="AC616" i="4" s="1"/>
  <c r="AC617" i="4" a="1"/>
  <c r="AC617" i="4" s="1"/>
  <c r="AC618" i="4" a="1"/>
  <c r="AC618" i="4" s="1"/>
  <c r="AC619" i="4" a="1"/>
  <c r="AC619" i="4" s="1"/>
  <c r="AC620" i="4" a="1"/>
  <c r="AC620" i="4"/>
  <c r="AC621" i="4" a="1"/>
  <c r="AC621" i="4" s="1"/>
  <c r="AC622" i="4" a="1"/>
  <c r="AC622" i="4" s="1"/>
  <c r="AC623" i="4" a="1"/>
  <c r="AC623" i="4" s="1"/>
  <c r="AC624" i="4" a="1"/>
  <c r="AC624" i="4" s="1"/>
  <c r="AC625" i="4" a="1"/>
  <c r="AC625" i="4" s="1"/>
  <c r="AC626" i="4" a="1"/>
  <c r="AC626" i="4" s="1"/>
  <c r="AC627" i="4" a="1"/>
  <c r="AC627" i="4" s="1"/>
  <c r="AC628" i="4" a="1"/>
  <c r="AC628" i="4"/>
  <c r="AC629" i="4" a="1"/>
  <c r="AC629" i="4" s="1"/>
  <c r="AC630" i="4" a="1"/>
  <c r="AC630" i="4" s="1"/>
  <c r="AC631" i="4" a="1"/>
  <c r="AC631" i="4" s="1"/>
  <c r="AC632" i="4" a="1"/>
  <c r="AC632" i="4" s="1"/>
  <c r="AC633" i="4" a="1"/>
  <c r="AC633" i="4" s="1"/>
  <c r="AC634" i="4" a="1"/>
  <c r="AC634" i="4" s="1"/>
  <c r="AC635" i="4" a="1"/>
  <c r="AC635" i="4" s="1"/>
  <c r="AC636" i="4" a="1"/>
  <c r="AC636" i="4" s="1"/>
  <c r="AC637" i="4" a="1"/>
  <c r="AC637" i="4" s="1"/>
  <c r="AC638" i="4" a="1"/>
  <c r="AC638" i="4" s="1"/>
  <c r="AC639" i="4" a="1"/>
  <c r="AC639" i="4" s="1"/>
  <c r="AC640" i="4" a="1"/>
  <c r="AC640" i="4" s="1"/>
  <c r="AC641" i="4" a="1"/>
  <c r="AC641" i="4" s="1"/>
  <c r="AC642" i="4" a="1"/>
  <c r="AC642" i="4" s="1"/>
  <c r="AC643" i="4" a="1"/>
  <c r="AC643" i="4" s="1"/>
  <c r="AC644" i="4" a="1"/>
  <c r="AC644" i="4" s="1"/>
  <c r="AC645" i="4" a="1"/>
  <c r="AC645" i="4" s="1"/>
  <c r="AC646" i="4" a="1"/>
  <c r="AC646" i="4" s="1"/>
  <c r="AC647" i="4" a="1"/>
  <c r="AC647" i="4" s="1"/>
  <c r="AC648" i="4" a="1"/>
  <c r="AC648" i="4" s="1"/>
  <c r="AC649" i="4" a="1"/>
  <c r="AC649" i="4" s="1"/>
  <c r="AC650" i="4" a="1"/>
  <c r="AC650" i="4" s="1"/>
  <c r="AC651" i="4" a="1"/>
  <c r="AC651" i="4" s="1"/>
  <c r="AC652" i="4" a="1"/>
  <c r="AC652" i="4" s="1"/>
  <c r="AC653" i="4" a="1"/>
  <c r="AC653" i="4" s="1"/>
  <c r="AC654" i="4" a="1"/>
  <c r="AC654" i="4" s="1"/>
  <c r="AC655" i="4" a="1"/>
  <c r="AC655" i="4" s="1"/>
  <c r="AC656" i="4" a="1"/>
  <c r="AC656" i="4" s="1"/>
  <c r="AC657" i="4" a="1"/>
  <c r="AC657" i="4" s="1"/>
  <c r="AC658" i="4" a="1"/>
  <c r="AC658" i="4" s="1"/>
  <c r="AC659" i="4" a="1"/>
  <c r="AC659" i="4" s="1"/>
  <c r="AC660" i="4" a="1"/>
  <c r="AC660" i="4" s="1"/>
  <c r="AC661" i="4" a="1"/>
  <c r="AC661" i="4" s="1"/>
  <c r="AC662" i="4" a="1"/>
  <c r="AC662" i="4" s="1"/>
  <c r="AC663" i="4" a="1"/>
  <c r="AC663" i="4" s="1"/>
  <c r="AC664" i="4" a="1"/>
  <c r="AC664" i="4" s="1"/>
  <c r="AC665" i="4" a="1"/>
  <c r="AC665" i="4" s="1"/>
  <c r="AC666" i="4" a="1"/>
  <c r="AC666" i="4" s="1"/>
  <c r="AC667" i="4" a="1"/>
  <c r="AC667" i="4" s="1"/>
  <c r="AC668" i="4" a="1"/>
  <c r="AC668" i="4" s="1"/>
  <c r="AC669" i="4" a="1"/>
  <c r="AC669" i="4" s="1"/>
  <c r="AC670" i="4" a="1"/>
  <c r="AC670" i="4" s="1"/>
  <c r="AC671" i="4" a="1"/>
  <c r="AC671" i="4" s="1"/>
  <c r="AC672" i="4" a="1"/>
  <c r="AC672" i="4" s="1"/>
  <c r="AC673" i="4" a="1"/>
  <c r="AC673" i="4" s="1"/>
  <c r="AC674" i="4" a="1"/>
  <c r="AC674" i="4" s="1"/>
  <c r="AC675" i="4" a="1"/>
  <c r="AC675" i="4" s="1"/>
  <c r="AC676" i="4" a="1"/>
  <c r="AC676" i="4" s="1"/>
  <c r="AC677" i="4" a="1"/>
  <c r="AC677" i="4" s="1"/>
  <c r="AC678" i="4" a="1"/>
  <c r="AC678" i="4" s="1"/>
  <c r="AC679" i="4" a="1"/>
  <c r="AC679" i="4" s="1"/>
  <c r="AC680" i="4" a="1"/>
  <c r="AC680" i="4" s="1"/>
  <c r="AC681" i="4" a="1"/>
  <c r="AC681" i="4" s="1"/>
  <c r="AC682" i="4" a="1"/>
  <c r="AC682" i="4" s="1"/>
  <c r="AC683" i="4" a="1"/>
  <c r="AC683" i="4" s="1"/>
  <c r="AC684" i="4" a="1"/>
  <c r="AC684" i="4" s="1"/>
  <c r="AC685" i="4" a="1"/>
  <c r="AC685" i="4" s="1"/>
  <c r="AC686" i="4" a="1"/>
  <c r="AC686" i="4" s="1"/>
  <c r="AC687" i="4" a="1"/>
  <c r="AC687" i="4" s="1"/>
  <c r="AC688" i="4" a="1"/>
  <c r="AC688" i="4" s="1"/>
  <c r="AC689" i="4" a="1"/>
  <c r="AC689" i="4" s="1"/>
  <c r="AC690" i="4" a="1"/>
  <c r="AC690" i="4" s="1"/>
  <c r="AC691" i="4" a="1"/>
  <c r="AC691" i="4" s="1"/>
  <c r="AC692" i="4" a="1"/>
  <c r="AC692" i="4" s="1"/>
  <c r="AC693" i="4" a="1"/>
  <c r="AC693" i="4" s="1"/>
  <c r="AC694" i="4" a="1"/>
  <c r="AC694" i="4" s="1"/>
  <c r="AC695" i="4" a="1"/>
  <c r="AC695" i="4" s="1"/>
  <c r="AC696" i="4" a="1"/>
  <c r="AC696" i="4" s="1"/>
  <c r="AC697" i="4" a="1"/>
  <c r="AC697" i="4" s="1"/>
  <c r="AC698" i="4" a="1"/>
  <c r="AC698" i="4" s="1"/>
  <c r="AC699" i="4" a="1"/>
  <c r="AC699" i="4" s="1"/>
  <c r="AC700" i="4" a="1"/>
  <c r="AC700" i="4" s="1"/>
  <c r="AC701" i="4" a="1"/>
  <c r="AC701" i="4" s="1"/>
  <c r="AC702" i="4" a="1"/>
  <c r="AC702" i="4" s="1"/>
  <c r="AC703" i="4" a="1"/>
  <c r="AC703" i="4" s="1"/>
  <c r="AC704" i="4" a="1"/>
  <c r="AC704" i="4" s="1"/>
  <c r="AC705" i="4" a="1"/>
  <c r="AC705" i="4" s="1"/>
  <c r="AC706" i="4" a="1"/>
  <c r="AC706" i="4" s="1"/>
  <c r="AC707" i="4" a="1"/>
  <c r="AC707" i="4" s="1"/>
  <c r="AC708" i="4" a="1"/>
  <c r="AC708" i="4" s="1"/>
  <c r="AC709" i="4" a="1"/>
  <c r="AC709" i="4" s="1"/>
  <c r="AC710" i="4" a="1"/>
  <c r="AC710" i="4" s="1"/>
  <c r="AC711" i="4" a="1"/>
  <c r="AC711" i="4" s="1"/>
  <c r="AC712" i="4" a="1"/>
  <c r="AC712" i="4" s="1"/>
  <c r="AC713" i="4" a="1"/>
  <c r="AC713" i="4" s="1"/>
  <c r="AC714" i="4" a="1"/>
  <c r="AC714" i="4" s="1"/>
  <c r="AC715" i="4" a="1"/>
  <c r="AC715" i="4" s="1"/>
  <c r="AC716" i="4" a="1"/>
  <c r="AC716" i="4"/>
  <c r="AC717" i="4" a="1"/>
  <c r="AC717" i="4" s="1"/>
  <c r="AC718" i="4" a="1"/>
  <c r="AC718" i="4" s="1"/>
  <c r="AC719" i="4" a="1"/>
  <c r="AC719" i="4" s="1"/>
  <c r="AC720" i="4" a="1"/>
  <c r="AC720" i="4" s="1"/>
  <c r="AC721" i="4" a="1"/>
  <c r="AC721" i="4" s="1"/>
  <c r="AC722" i="4" a="1"/>
  <c r="AC722" i="4" s="1"/>
  <c r="AC723" i="4" a="1"/>
  <c r="AC723" i="4" s="1"/>
  <c r="AC724" i="4" a="1"/>
  <c r="AC724" i="4"/>
  <c r="AC725" i="4" a="1"/>
  <c r="AC725" i="4" s="1"/>
  <c r="AC726" i="4" a="1"/>
  <c r="AC726" i="4" s="1"/>
  <c r="AC727" i="4" a="1"/>
  <c r="AC727" i="4" s="1"/>
  <c r="AC728" i="4" a="1"/>
  <c r="AC728" i="4" s="1"/>
  <c r="AC729" i="4" a="1"/>
  <c r="AC729" i="4" s="1"/>
  <c r="AC730" i="4" a="1"/>
  <c r="AC730" i="4" s="1"/>
  <c r="AC731" i="4" a="1"/>
  <c r="AC731" i="4" s="1"/>
  <c r="AC732" i="4" a="1"/>
  <c r="AC732" i="4" s="1"/>
  <c r="AC733" i="4" a="1"/>
  <c r="AC733" i="4" s="1"/>
  <c r="AC734" i="4" a="1"/>
  <c r="AC734" i="4" s="1"/>
  <c r="AC735" i="4" a="1"/>
  <c r="AC735" i="4" s="1"/>
  <c r="AC736" i="4" a="1"/>
  <c r="AC736" i="4" s="1"/>
  <c r="AC737" i="4" a="1"/>
  <c r="AC737" i="4" s="1"/>
  <c r="AC738" i="4" a="1"/>
  <c r="AC738" i="4" s="1"/>
  <c r="AC739" i="4" a="1"/>
  <c r="AC739" i="4" s="1"/>
  <c r="AC740" i="4" a="1"/>
  <c r="AC740" i="4" s="1"/>
  <c r="AC741" i="4" a="1"/>
  <c r="AC741" i="4" s="1"/>
  <c r="AC742" i="4" a="1"/>
  <c r="AC742" i="4" s="1"/>
  <c r="AC743" i="4" a="1"/>
  <c r="AC743" i="4" s="1"/>
  <c r="AC744" i="4" a="1"/>
  <c r="AC744" i="4" s="1"/>
  <c r="AC745" i="4" a="1"/>
  <c r="AC745" i="4" s="1"/>
  <c r="AC746" i="4" a="1"/>
  <c r="AC746" i="4" s="1"/>
  <c r="AC747" i="4" a="1"/>
  <c r="AC747" i="4" s="1"/>
  <c r="AC748" i="4" a="1"/>
  <c r="AC748" i="4" s="1"/>
  <c r="AC749" i="4" a="1"/>
  <c r="AC749" i="4" s="1"/>
  <c r="AC750" i="4" a="1"/>
  <c r="AC750" i="4" s="1"/>
  <c r="AC751" i="4" a="1"/>
  <c r="AC751" i="4" s="1"/>
  <c r="AC752" i="4" a="1"/>
  <c r="AC752" i="4" s="1"/>
  <c r="AC753" i="4" a="1"/>
  <c r="AC753" i="4" s="1"/>
  <c r="AC754" i="4" a="1"/>
  <c r="AC754" i="4" s="1"/>
  <c r="AC755" i="4" a="1"/>
  <c r="AC755" i="4" s="1"/>
  <c r="AC756" i="4" a="1"/>
  <c r="AC756" i="4" s="1"/>
  <c r="AC757" i="4" a="1"/>
  <c r="AC757" i="4" s="1"/>
  <c r="AC758" i="4" a="1"/>
  <c r="AC758" i="4" s="1"/>
  <c r="AC759" i="4" a="1"/>
  <c r="AC759" i="4" s="1"/>
  <c r="AC760" i="4" a="1"/>
  <c r="AC760" i="4" s="1"/>
  <c r="AC761" i="4" a="1"/>
  <c r="AC761" i="4" s="1"/>
  <c r="AC762" i="4" a="1"/>
  <c r="AC762" i="4" s="1"/>
  <c r="AC763" i="4" a="1"/>
  <c r="AC763" i="4" s="1"/>
  <c r="AC764" i="4" a="1"/>
  <c r="AC764" i="4" s="1"/>
  <c r="AC765" i="4" a="1"/>
  <c r="AC765" i="4" s="1"/>
  <c r="AC766" i="4" a="1"/>
  <c r="AC766" i="4" s="1"/>
  <c r="AC767" i="4" a="1"/>
  <c r="AC767" i="4" s="1"/>
  <c r="AC768" i="4" a="1"/>
  <c r="AC768" i="4" s="1"/>
  <c r="AC769" i="4" a="1"/>
  <c r="AC769" i="4" s="1"/>
  <c r="AC770" i="4" a="1"/>
  <c r="AC770" i="4" s="1"/>
  <c r="AC771" i="4" a="1"/>
  <c r="AC771" i="4" s="1"/>
  <c r="AC772" i="4" a="1"/>
  <c r="AC772" i="4" s="1"/>
  <c r="AC773" i="4" a="1"/>
  <c r="AC773" i="4" s="1"/>
  <c r="AC774" i="4" a="1"/>
  <c r="AC774" i="4" s="1"/>
  <c r="AC775" i="4" a="1"/>
  <c r="AC775" i="4" s="1"/>
  <c r="AC776" i="4" a="1"/>
  <c r="AC776" i="4" s="1"/>
  <c r="AC777" i="4" a="1"/>
  <c r="AC777" i="4" s="1"/>
  <c r="AC778" i="4" a="1"/>
  <c r="AC778" i="4" s="1"/>
  <c r="AC779" i="4" a="1"/>
  <c r="AC779" i="4" s="1"/>
  <c r="AC780" i="4" a="1"/>
  <c r="AC780" i="4" s="1"/>
  <c r="AC781" i="4" a="1"/>
  <c r="AC781" i="4" s="1"/>
  <c r="AC782" i="4" a="1"/>
  <c r="AC782" i="4" s="1"/>
  <c r="AC783" i="4" a="1"/>
  <c r="AC783" i="4" s="1"/>
  <c r="AC784" i="4" a="1"/>
  <c r="AC784" i="4" s="1"/>
  <c r="AC785" i="4" a="1"/>
  <c r="AC785" i="4" s="1"/>
  <c r="AC786" i="4" a="1"/>
  <c r="AC786" i="4" s="1"/>
  <c r="AC787" i="4" a="1"/>
  <c r="AC787" i="4" s="1"/>
  <c r="AC788" i="4" a="1"/>
  <c r="AC788" i="4"/>
  <c r="AC789" i="4" a="1"/>
  <c r="AC789" i="4" s="1"/>
  <c r="AC790" i="4" a="1"/>
  <c r="AC790" i="4" s="1"/>
  <c r="AC791" i="4" a="1"/>
  <c r="AC791" i="4" s="1"/>
  <c r="AC792" i="4" a="1"/>
  <c r="AC792" i="4" s="1"/>
  <c r="AC793" i="4" a="1"/>
  <c r="AC793" i="4" s="1"/>
  <c r="AC794" i="4" a="1"/>
  <c r="AC794" i="4" s="1"/>
  <c r="AC795" i="4" a="1"/>
  <c r="AC795" i="4" s="1"/>
  <c r="AC796" i="4" a="1"/>
  <c r="AC796" i="4" s="1"/>
  <c r="AC797" i="4" a="1"/>
  <c r="AC797" i="4" s="1"/>
  <c r="AC798" i="4" a="1"/>
  <c r="AC798" i="4" s="1"/>
  <c r="AC799" i="4" a="1"/>
  <c r="AC799" i="4" s="1"/>
  <c r="AC800" i="4" a="1"/>
  <c r="AC800" i="4" s="1"/>
  <c r="AC801" i="4" a="1"/>
  <c r="AC801" i="4" s="1"/>
  <c r="AC802" i="4" a="1"/>
  <c r="AC802" i="4" s="1"/>
  <c r="AC803" i="4" a="1"/>
  <c r="AC803" i="4" s="1"/>
  <c r="AC804" i="4" a="1"/>
  <c r="AC804" i="4" s="1"/>
  <c r="AC805" i="4" a="1"/>
  <c r="AC805" i="4" s="1"/>
  <c r="AC806" i="4" a="1"/>
  <c r="AC806" i="4" s="1"/>
  <c r="AC807" i="4" a="1"/>
  <c r="AC807" i="4" s="1"/>
  <c r="AC808" i="4" a="1"/>
  <c r="AC808" i="4" s="1"/>
  <c r="AC809" i="4" a="1"/>
  <c r="AC809" i="4" s="1"/>
  <c r="AC810" i="4" a="1"/>
  <c r="AC810" i="4" s="1"/>
  <c r="AC811" i="4" a="1"/>
  <c r="AC811" i="4" s="1"/>
  <c r="AC812" i="4" a="1"/>
  <c r="AC812" i="4" s="1"/>
  <c r="AC813" i="4" a="1"/>
  <c r="AC813" i="4" s="1"/>
  <c r="AC814" i="4" a="1"/>
  <c r="AC814" i="4" s="1"/>
  <c r="AC815" i="4" a="1"/>
  <c r="AC815" i="4" s="1"/>
  <c r="AC816" i="4" a="1"/>
  <c r="AC816" i="4" s="1"/>
  <c r="AC817" i="4" a="1"/>
  <c r="AC817" i="4" s="1"/>
  <c r="AC818" i="4" a="1"/>
  <c r="AC818" i="4" s="1"/>
  <c r="AC819" i="4" a="1"/>
  <c r="AC819" i="4" s="1"/>
  <c r="AC820" i="4" a="1"/>
  <c r="AC820" i="4" s="1"/>
  <c r="AC821" i="4" a="1"/>
  <c r="AC821" i="4" s="1"/>
  <c r="AC822" i="4" a="1"/>
  <c r="AC822" i="4" s="1"/>
  <c r="AC823" i="4" a="1"/>
  <c r="AC823" i="4" s="1"/>
  <c r="AC824" i="4" a="1"/>
  <c r="AC824" i="4" s="1"/>
  <c r="AC825" i="4" a="1"/>
  <c r="AC825" i="4" s="1"/>
  <c r="AC826" i="4" a="1"/>
  <c r="AC826" i="4"/>
  <c r="AC827" i="4" a="1"/>
  <c r="AC827" i="4" s="1"/>
  <c r="AC828" i="4" a="1"/>
  <c r="AC828" i="4" s="1"/>
  <c r="AC829" i="4" a="1"/>
  <c r="AC829" i="4" s="1"/>
  <c r="AC830" i="4" a="1"/>
  <c r="AC830" i="4" s="1"/>
  <c r="AC831" i="4" a="1"/>
  <c r="AC831" i="4" s="1"/>
  <c r="AC832" i="4" a="1"/>
  <c r="AC832" i="4" s="1"/>
  <c r="AC833" i="4" a="1"/>
  <c r="AC833" i="4" s="1"/>
  <c r="AC834" i="4" a="1"/>
  <c r="AC834" i="4" s="1"/>
  <c r="AC835" i="4" a="1"/>
  <c r="AC835" i="4" s="1"/>
  <c r="AC836" i="4" a="1"/>
  <c r="AC836" i="4" s="1"/>
  <c r="AC837" i="4" a="1"/>
  <c r="AC837" i="4" s="1"/>
  <c r="AC838" i="4" a="1"/>
  <c r="AC838" i="4" s="1"/>
  <c r="AC839" i="4" a="1"/>
  <c r="AC839" i="4" s="1"/>
  <c r="AC840" i="4" a="1"/>
  <c r="AC840" i="4" s="1"/>
  <c r="AC841" i="4" a="1"/>
  <c r="AC841" i="4" s="1"/>
  <c r="AC842" i="4" a="1"/>
  <c r="AC842" i="4" s="1"/>
  <c r="AC843" i="4" a="1"/>
  <c r="AC843" i="4" s="1"/>
  <c r="AC844" i="4" a="1"/>
  <c r="AC844" i="4"/>
  <c r="AC845" i="4" a="1"/>
  <c r="AC845" i="4" s="1"/>
  <c r="AC846" i="4" a="1"/>
  <c r="AC846" i="4" s="1"/>
  <c r="AC847" i="4" a="1"/>
  <c r="AC847" i="4" s="1"/>
  <c r="AC848" i="4" a="1"/>
  <c r="AC848" i="4" s="1"/>
  <c r="AC849" i="4" a="1"/>
  <c r="AC849" i="4" s="1"/>
  <c r="AC850" i="4" a="1"/>
  <c r="AC850" i="4" s="1"/>
  <c r="AC851" i="4" a="1"/>
  <c r="AC851" i="4" s="1"/>
  <c r="AC852" i="4" a="1"/>
  <c r="AC852" i="4" s="1"/>
  <c r="AC853" i="4" a="1"/>
  <c r="AC853" i="4" s="1"/>
  <c r="AC854" i="4" a="1"/>
  <c r="AC854" i="4" s="1"/>
  <c r="AC855" i="4" a="1"/>
  <c r="AC855" i="4" s="1"/>
  <c r="AC856" i="4" a="1"/>
  <c r="AC856" i="4" s="1"/>
  <c r="AC857" i="4" a="1"/>
  <c r="AC857" i="4" s="1"/>
  <c r="AC858" i="4" a="1"/>
  <c r="AC858" i="4" s="1"/>
  <c r="AC859" i="4" a="1"/>
  <c r="AC859" i="4" s="1"/>
  <c r="AC860" i="4" a="1"/>
  <c r="AC860" i="4" s="1"/>
  <c r="AC861" i="4" a="1"/>
  <c r="AC861" i="4" s="1"/>
  <c r="AC862" i="4" a="1"/>
  <c r="AC862" i="4" s="1"/>
  <c r="AC863" i="4" a="1"/>
  <c r="AC863" i="4" s="1"/>
  <c r="AC864" i="4" a="1"/>
  <c r="AC864" i="4" s="1"/>
  <c r="AC865" i="4" a="1"/>
  <c r="AC865" i="4" s="1"/>
  <c r="AC866" i="4" a="1"/>
  <c r="AC866" i="4" s="1"/>
  <c r="AC867" i="4" a="1"/>
  <c r="AC867" i="4" s="1"/>
  <c r="AC868" i="4" a="1"/>
  <c r="AC868" i="4" s="1"/>
  <c r="AC869" i="4" a="1"/>
  <c r="AC869" i="4" s="1"/>
  <c r="AC870" i="4" a="1"/>
  <c r="AC870" i="4" s="1"/>
  <c r="AC871" i="4" a="1"/>
  <c r="AC871" i="4" s="1"/>
  <c r="AC872" i="4" a="1"/>
  <c r="AC872" i="4"/>
  <c r="AC873" i="4" a="1"/>
  <c r="AC873" i="4" s="1"/>
  <c r="AC874" i="4" a="1"/>
  <c r="AC874" i="4" s="1"/>
  <c r="AC875" i="4" a="1"/>
  <c r="AC875" i="4" s="1"/>
  <c r="AC876" i="4" a="1"/>
  <c r="AC876" i="4" s="1"/>
  <c r="AC877" i="4" a="1"/>
  <c r="AC877" i="4" s="1"/>
  <c r="AC878" i="4" a="1"/>
  <c r="AC878" i="4" s="1"/>
  <c r="AC879" i="4" a="1"/>
  <c r="AC879" i="4" s="1"/>
  <c r="AC880" i="4" a="1"/>
  <c r="AC880" i="4" s="1"/>
  <c r="AC881" i="4" a="1"/>
  <c r="AC881" i="4" s="1"/>
  <c r="AC882" i="4" a="1"/>
  <c r="AC882" i="4" s="1"/>
  <c r="AC883" i="4" a="1"/>
  <c r="AC883" i="4" s="1"/>
  <c r="AC884" i="4" a="1"/>
  <c r="AC884" i="4" s="1"/>
  <c r="AC885" i="4" a="1"/>
  <c r="AC885" i="4" s="1"/>
  <c r="AC886" i="4" a="1"/>
  <c r="AC886" i="4" s="1"/>
  <c r="AC887" i="4" a="1"/>
  <c r="AC887" i="4" s="1"/>
  <c r="AC888" i="4" a="1"/>
  <c r="AC888" i="4" s="1"/>
  <c r="AC889" i="4" a="1"/>
  <c r="AC889" i="4" s="1"/>
  <c r="AC890" i="4" a="1"/>
  <c r="AC890" i="4" s="1"/>
  <c r="AC891" i="4" a="1"/>
  <c r="AC891" i="4" s="1"/>
  <c r="AC892" i="4" a="1"/>
  <c r="AC892" i="4" s="1"/>
  <c r="AC893" i="4" a="1"/>
  <c r="AC893" i="4" s="1"/>
  <c r="AC894" i="4" a="1"/>
  <c r="AC894" i="4" s="1"/>
  <c r="AC895" i="4" a="1"/>
  <c r="AC895" i="4" s="1"/>
  <c r="AC896" i="4" a="1"/>
  <c r="AC896" i="4" s="1"/>
  <c r="AC897" i="4" a="1"/>
  <c r="AC897" i="4" s="1"/>
  <c r="AC898" i="4" a="1"/>
  <c r="AC898" i="4" s="1"/>
  <c r="AC899" i="4" a="1"/>
  <c r="AC899" i="4" s="1"/>
  <c r="AC900" i="4" a="1"/>
  <c r="AC900" i="4" s="1"/>
  <c r="AC901" i="4" a="1"/>
  <c r="AC901" i="4" s="1"/>
  <c r="AC902" i="4" a="1"/>
  <c r="AC902" i="4" s="1"/>
  <c r="AC903" i="4" a="1"/>
  <c r="AC903" i="4" s="1"/>
  <c r="AC904" i="4" a="1"/>
  <c r="AC904" i="4" s="1"/>
  <c r="AC905" i="4" a="1"/>
  <c r="AC905" i="4" s="1"/>
  <c r="AC906" i="4" a="1"/>
  <c r="AC906" i="4" s="1"/>
  <c r="AC907" i="4" a="1"/>
  <c r="AC907" i="4" s="1"/>
  <c r="AC908" i="4" a="1"/>
  <c r="AC908" i="4" s="1"/>
  <c r="AC909" i="4" a="1"/>
  <c r="AC909" i="4" s="1"/>
  <c r="AC910" i="4" a="1"/>
  <c r="AC910" i="4" s="1"/>
  <c r="AC911" i="4" a="1"/>
  <c r="AC911" i="4" s="1"/>
  <c r="AC912" i="4" a="1"/>
  <c r="AC912" i="4" s="1"/>
  <c r="AC913" i="4" a="1"/>
  <c r="AC913" i="4" s="1"/>
  <c r="AC914" i="4" a="1"/>
  <c r="AC914" i="4" s="1"/>
  <c r="AC915" i="4" a="1"/>
  <c r="AC915" i="4" s="1"/>
  <c r="AC916" i="4" a="1"/>
  <c r="AC916" i="4" s="1"/>
  <c r="AC917" i="4" a="1"/>
  <c r="AC917" i="4" s="1"/>
  <c r="AC918" i="4" a="1"/>
  <c r="AC918" i="4" s="1"/>
  <c r="AC919" i="4" a="1"/>
  <c r="AC919" i="4" s="1"/>
  <c r="AC920" i="4" a="1"/>
  <c r="AC920" i="4" s="1"/>
  <c r="AC921" i="4" a="1"/>
  <c r="AC921" i="4" s="1"/>
  <c r="AC922" i="4" a="1"/>
  <c r="AC922" i="4" s="1"/>
  <c r="AC923" i="4" a="1"/>
  <c r="AC923" i="4" s="1"/>
  <c r="AC924" i="4" a="1"/>
  <c r="AC924" i="4" s="1"/>
  <c r="AC925" i="4" a="1"/>
  <c r="AC925" i="4" s="1"/>
  <c r="AC926" i="4" a="1"/>
  <c r="AC926" i="4"/>
  <c r="AC927" i="4" a="1"/>
  <c r="AC927" i="4" s="1"/>
  <c r="AC928" i="4" a="1"/>
  <c r="AC928" i="4" s="1"/>
  <c r="AC929" i="4" a="1"/>
  <c r="AC929" i="4" s="1"/>
  <c r="AC930" i="4" a="1"/>
  <c r="AC930" i="4" s="1"/>
  <c r="AC931" i="4" a="1"/>
  <c r="AC931" i="4" s="1"/>
  <c r="AC932" i="4" a="1"/>
  <c r="AC932" i="4" s="1"/>
  <c r="AC933" i="4" a="1"/>
  <c r="AC933" i="4" s="1"/>
  <c r="AC934" i="4" a="1"/>
  <c r="AC934" i="4" s="1"/>
  <c r="AC935" i="4" a="1"/>
  <c r="AC935" i="4" s="1"/>
  <c r="AC936" i="4" a="1"/>
  <c r="AC936" i="4" s="1"/>
  <c r="AC937" i="4" a="1"/>
  <c r="AC937" i="4" s="1"/>
  <c r="AC938" i="4" a="1"/>
  <c r="AC938" i="4" s="1"/>
  <c r="AC939" i="4" a="1"/>
  <c r="AC939" i="4" s="1"/>
  <c r="AC940" i="4" a="1"/>
  <c r="AC940" i="4" s="1"/>
  <c r="AC941" i="4" a="1"/>
  <c r="AC941" i="4" s="1"/>
  <c r="AC942" i="4" a="1"/>
  <c r="AC942" i="4" s="1"/>
  <c r="AC943" i="4" a="1"/>
  <c r="AC943" i="4" s="1"/>
  <c r="AC944" i="4" a="1"/>
  <c r="AC944" i="4" s="1"/>
  <c r="AC945" i="4" a="1"/>
  <c r="AC945" i="4" s="1"/>
  <c r="AC946" i="4" a="1"/>
  <c r="AC946" i="4" s="1"/>
  <c r="AC947" i="4" a="1"/>
  <c r="AC947" i="4" s="1"/>
  <c r="AC948" i="4" a="1"/>
  <c r="AC948" i="4" s="1"/>
  <c r="AC949" i="4" a="1"/>
  <c r="AC949" i="4" s="1"/>
  <c r="AC950" i="4" a="1"/>
  <c r="AC950" i="4" s="1"/>
  <c r="AC951" i="4" a="1"/>
  <c r="AC951" i="4" s="1"/>
  <c r="AC952" i="4" a="1"/>
  <c r="AC952" i="4" s="1"/>
  <c r="AG225" i="4" a="1"/>
  <c r="AG225" i="4" s="1"/>
  <c r="AG226" i="4" a="1"/>
  <c r="AG226" i="4"/>
  <c r="AG227" i="4" a="1"/>
  <c r="AG227" i="4" s="1"/>
  <c r="AG228" i="4" a="1"/>
  <c r="AG228" i="4" s="1"/>
  <c r="AG229" i="4" a="1"/>
  <c r="AG229" i="4" s="1"/>
  <c r="AG230" i="4" a="1"/>
  <c r="AG230" i="4" s="1"/>
  <c r="AG231" i="4" a="1"/>
  <c r="AG231" i="4" s="1"/>
  <c r="AG232" i="4" a="1"/>
  <c r="AG232" i="4" s="1"/>
  <c r="AG233" i="4" a="1"/>
  <c r="AG233" i="4" s="1"/>
  <c r="AG234" i="4" a="1"/>
  <c r="AG234" i="4" s="1"/>
  <c r="AG235" i="4" a="1"/>
  <c r="AG235" i="4" s="1"/>
  <c r="AG236" i="4" a="1"/>
  <c r="AG236" i="4" s="1"/>
  <c r="AG237" i="4" a="1"/>
  <c r="AG237" i="4" s="1"/>
  <c r="AG238" i="4" a="1"/>
  <c r="AG238" i="4" s="1"/>
  <c r="AG239" i="4" a="1"/>
  <c r="AG239" i="4" s="1"/>
  <c r="AG240" i="4" a="1"/>
  <c r="AG240" i="4" s="1"/>
  <c r="AG241" i="4" a="1"/>
  <c r="AG241" i="4" s="1"/>
  <c r="AG242" i="4" a="1"/>
  <c r="AG242" i="4" s="1"/>
  <c r="AG243" i="4" a="1"/>
  <c r="AG243" i="4" s="1"/>
  <c r="AG244" i="4" a="1"/>
  <c r="AG244" i="4" s="1"/>
  <c r="AG245" i="4" a="1"/>
  <c r="AG245" i="4" s="1"/>
  <c r="AG246" i="4" a="1"/>
  <c r="AG246" i="4" s="1"/>
  <c r="AG247" i="4" a="1"/>
  <c r="AG247" i="4" s="1"/>
  <c r="AG248" i="4" a="1"/>
  <c r="AG248" i="4" s="1"/>
  <c r="AG249" i="4" a="1"/>
  <c r="AG249" i="4" s="1"/>
  <c r="AG250" i="4" a="1"/>
  <c r="AG250" i="4" s="1"/>
  <c r="AG251" i="4" a="1"/>
  <c r="AG251" i="4" s="1"/>
  <c r="AG252" i="4" a="1"/>
  <c r="AG252" i="4" s="1"/>
  <c r="AG253" i="4" a="1"/>
  <c r="AG253" i="4" s="1"/>
  <c r="AG254" i="4" a="1"/>
  <c r="AG254" i="4" s="1"/>
  <c r="AG255" i="4" a="1"/>
  <c r="AG255" i="4" s="1"/>
  <c r="AG256" i="4" a="1"/>
  <c r="AG256" i="4" s="1"/>
  <c r="AG257" i="4" a="1"/>
  <c r="AG257" i="4" s="1"/>
  <c r="AG258" i="4" a="1"/>
  <c r="AG258" i="4" s="1"/>
  <c r="AG259" i="4" a="1"/>
  <c r="AG259" i="4" s="1"/>
  <c r="AG260" i="4" a="1"/>
  <c r="AG260" i="4" s="1"/>
  <c r="AG261" i="4" a="1"/>
  <c r="AG261" i="4" s="1"/>
  <c r="AG262" i="4" a="1"/>
  <c r="AG262" i="4" s="1"/>
  <c r="AG263" i="4" a="1"/>
  <c r="AG263" i="4" s="1"/>
  <c r="AG264" i="4" a="1"/>
  <c r="AG264" i="4" s="1"/>
  <c r="AG265" i="4" a="1"/>
  <c r="AG265" i="4" s="1"/>
  <c r="AG266" i="4" a="1"/>
  <c r="AG266" i="4" s="1"/>
  <c r="AG267" i="4" a="1"/>
  <c r="AG267" i="4" s="1"/>
  <c r="AG268" i="4" a="1"/>
  <c r="AG268" i="4" s="1"/>
  <c r="AG269" i="4" a="1"/>
  <c r="AG269" i="4" s="1"/>
  <c r="AG270" i="4" a="1"/>
  <c r="AG270" i="4" s="1"/>
  <c r="AG271" i="4" a="1"/>
  <c r="AG271" i="4" s="1"/>
  <c r="AG272" i="4" a="1"/>
  <c r="AG272" i="4" s="1"/>
  <c r="AG273" i="4" a="1"/>
  <c r="AG273" i="4" s="1"/>
  <c r="AG274" i="4" a="1"/>
  <c r="AG274" i="4" s="1"/>
  <c r="AG275" i="4" a="1"/>
  <c r="AG275" i="4" s="1"/>
  <c r="AG276" i="4" a="1"/>
  <c r="AG276" i="4" s="1"/>
  <c r="AG277" i="4" a="1"/>
  <c r="AG277" i="4" s="1"/>
  <c r="AG278" i="4" a="1"/>
  <c r="AG278" i="4" s="1"/>
  <c r="AG279" i="4" a="1"/>
  <c r="AG279" i="4" s="1"/>
  <c r="AG280" i="4" a="1"/>
  <c r="AG280" i="4" s="1"/>
  <c r="AG281" i="4" a="1"/>
  <c r="AG281" i="4" s="1"/>
  <c r="AG282" i="4" a="1"/>
  <c r="AG282" i="4" s="1"/>
  <c r="AG283" i="4" a="1"/>
  <c r="AG283" i="4" s="1"/>
  <c r="AG284" i="4" a="1"/>
  <c r="AG284" i="4" s="1"/>
  <c r="AG285" i="4" a="1"/>
  <c r="AG285" i="4" s="1"/>
  <c r="AG286" i="4" a="1"/>
  <c r="AG286" i="4" s="1"/>
  <c r="AG287" i="4" a="1"/>
  <c r="AG287" i="4" s="1"/>
  <c r="AG288" i="4" a="1"/>
  <c r="AG288" i="4" s="1"/>
  <c r="AG289" i="4" a="1"/>
  <c r="AG289" i="4" s="1"/>
  <c r="AG290" i="4" a="1"/>
  <c r="AG290" i="4" s="1"/>
  <c r="AG291" i="4" a="1"/>
  <c r="AG291" i="4" s="1"/>
  <c r="AG292" i="4" a="1"/>
  <c r="AG292" i="4" s="1"/>
  <c r="AG293" i="4" a="1"/>
  <c r="AG293" i="4" s="1"/>
  <c r="AG294" i="4" a="1"/>
  <c r="AG294" i="4" s="1"/>
  <c r="AG295" i="4" a="1"/>
  <c r="AG295" i="4" s="1"/>
  <c r="AG296" i="4" a="1"/>
  <c r="AG296" i="4" s="1"/>
  <c r="AG297" i="4" a="1"/>
  <c r="AG297" i="4" s="1"/>
  <c r="AG298" i="4" a="1"/>
  <c r="AG298" i="4" s="1"/>
  <c r="AG299" i="4" a="1"/>
  <c r="AG299" i="4" s="1"/>
  <c r="AG300" i="4" a="1"/>
  <c r="AG300" i="4" s="1"/>
  <c r="AG301" i="4" a="1"/>
  <c r="AG301" i="4" s="1"/>
  <c r="AG302" i="4" a="1"/>
  <c r="AG302" i="4" s="1"/>
  <c r="AG303" i="4" a="1"/>
  <c r="AG303" i="4" s="1"/>
  <c r="AG304" i="4" a="1"/>
  <c r="AG304" i="4" s="1"/>
  <c r="AG305" i="4" a="1"/>
  <c r="AG305" i="4" s="1"/>
  <c r="AG306" i="4" a="1"/>
  <c r="AG306" i="4" s="1"/>
  <c r="AG307" i="4" a="1"/>
  <c r="AG307" i="4" s="1"/>
  <c r="AG308" i="4" a="1"/>
  <c r="AG308" i="4" s="1"/>
  <c r="AG309" i="4" a="1"/>
  <c r="AG309" i="4" s="1"/>
  <c r="AG310" i="4" a="1"/>
  <c r="AG310" i="4" s="1"/>
  <c r="AG311" i="4" a="1"/>
  <c r="AG311" i="4" s="1"/>
  <c r="AG312" i="4" a="1"/>
  <c r="AG312" i="4" s="1"/>
  <c r="AG313" i="4" a="1"/>
  <c r="AG313" i="4" s="1"/>
  <c r="AG314" i="4" a="1"/>
  <c r="AG314" i="4" s="1"/>
  <c r="AG315" i="4" a="1"/>
  <c r="AG315" i="4" s="1"/>
  <c r="AG316" i="4" a="1"/>
  <c r="AG316" i="4" s="1"/>
  <c r="AG317" i="4" a="1"/>
  <c r="AG317" i="4" s="1"/>
  <c r="AG318" i="4" a="1"/>
  <c r="AG318" i="4" s="1"/>
  <c r="AG319" i="4" a="1"/>
  <c r="AG319" i="4" s="1"/>
  <c r="AG320" i="4" a="1"/>
  <c r="AG320" i="4" s="1"/>
  <c r="AG321" i="4" a="1"/>
  <c r="AG321" i="4" s="1"/>
  <c r="AG322" i="4" a="1"/>
  <c r="AG322" i="4"/>
  <c r="AG323" i="4" a="1"/>
  <c r="AG323" i="4" s="1"/>
  <c r="AG324" i="4" a="1"/>
  <c r="AG324" i="4" s="1"/>
  <c r="AG325" i="4" a="1"/>
  <c r="AG325" i="4" s="1"/>
  <c r="AG326" i="4" a="1"/>
  <c r="AG326" i="4" s="1"/>
  <c r="AG327" i="4" a="1"/>
  <c r="AG327" i="4" s="1"/>
  <c r="AG328" i="4" a="1"/>
  <c r="AG328" i="4" s="1"/>
  <c r="AG329" i="4" a="1"/>
  <c r="AG329" i="4" s="1"/>
  <c r="AG330" i="4" a="1"/>
  <c r="AG330" i="4" s="1"/>
  <c r="AG331" i="4" a="1"/>
  <c r="AG331" i="4" s="1"/>
  <c r="AG332" i="4" a="1"/>
  <c r="AG332" i="4" s="1"/>
  <c r="AG333" i="4" a="1"/>
  <c r="AG333" i="4" s="1"/>
  <c r="AG334" i="4" a="1"/>
  <c r="AG334" i="4" s="1"/>
  <c r="AG335" i="4" a="1"/>
  <c r="AG335" i="4" s="1"/>
  <c r="AG336" i="4" a="1"/>
  <c r="AG336" i="4" s="1"/>
  <c r="AG337" i="4" a="1"/>
  <c r="AG337" i="4" s="1"/>
  <c r="AG338" i="4" a="1"/>
  <c r="AG338" i="4" s="1"/>
  <c r="AG339" i="4" a="1"/>
  <c r="AG339" i="4" s="1"/>
  <c r="AG340" i="4" a="1"/>
  <c r="AG340" i="4" s="1"/>
  <c r="AG341" i="4" a="1"/>
  <c r="AG341" i="4" s="1"/>
  <c r="AG342" i="4" a="1"/>
  <c r="AG342" i="4" s="1"/>
  <c r="AG343" i="4" a="1"/>
  <c r="AG343" i="4" s="1"/>
  <c r="AG344" i="4" a="1"/>
  <c r="AG344" i="4" s="1"/>
  <c r="AG345" i="4" a="1"/>
  <c r="AG345" i="4" s="1"/>
  <c r="AG346" i="4" a="1"/>
  <c r="AG346" i="4" s="1"/>
  <c r="AG347" i="4" a="1"/>
  <c r="AG347" i="4" s="1"/>
  <c r="AG348" i="4" a="1"/>
  <c r="AG348" i="4" s="1"/>
  <c r="AG349" i="4" a="1"/>
  <c r="AG349" i="4" s="1"/>
  <c r="AG350" i="4" a="1"/>
  <c r="AG350" i="4" s="1"/>
  <c r="AG351" i="4" a="1"/>
  <c r="AG351" i="4" s="1"/>
  <c r="AG352" i="4" a="1"/>
  <c r="AG352" i="4" s="1"/>
  <c r="AG353" i="4" a="1"/>
  <c r="AG353" i="4" s="1"/>
  <c r="AG354" i="4" a="1"/>
  <c r="AG354" i="4" s="1"/>
  <c r="AG355" i="4" a="1"/>
  <c r="AG355" i="4" s="1"/>
  <c r="AG356" i="4" a="1"/>
  <c r="AG356" i="4" s="1"/>
  <c r="AG357" i="4" a="1"/>
  <c r="AG357" i="4" s="1"/>
  <c r="AG358" i="4" a="1"/>
  <c r="AG358" i="4" s="1"/>
  <c r="AG359" i="4" a="1"/>
  <c r="AG359" i="4" s="1"/>
  <c r="AG360" i="4" a="1"/>
  <c r="AG360" i="4" s="1"/>
  <c r="AG361" i="4" a="1"/>
  <c r="AG361" i="4" s="1"/>
  <c r="AG362" i="4" a="1"/>
  <c r="AG362" i="4" s="1"/>
  <c r="AG363" i="4" a="1"/>
  <c r="AG363" i="4" s="1"/>
  <c r="AG364" i="4" a="1"/>
  <c r="AG364" i="4" s="1"/>
  <c r="AG365" i="4" a="1"/>
  <c r="AG365" i="4" s="1"/>
  <c r="AG366" i="4" a="1"/>
  <c r="AG366" i="4" s="1"/>
  <c r="AG367" i="4" a="1"/>
  <c r="AG367" i="4" s="1"/>
  <c r="AG368" i="4" a="1"/>
  <c r="AG368" i="4" s="1"/>
  <c r="AG369" i="4" a="1"/>
  <c r="AG369" i="4" s="1"/>
  <c r="AG370" i="4" a="1"/>
  <c r="AG370" i="4"/>
  <c r="AG371" i="4" a="1"/>
  <c r="AG371" i="4" s="1"/>
  <c r="AG372" i="4" a="1"/>
  <c r="AG372" i="4" s="1"/>
  <c r="AG373" i="4" a="1"/>
  <c r="AG373" i="4" s="1"/>
  <c r="AG374" i="4" a="1"/>
  <c r="AG374" i="4" s="1"/>
  <c r="AG375" i="4" a="1"/>
  <c r="AG375" i="4" s="1"/>
  <c r="AG376" i="4" a="1"/>
  <c r="AG376" i="4" s="1"/>
  <c r="AG377" i="4" a="1"/>
  <c r="AG377" i="4" s="1"/>
  <c r="AG378" i="4" a="1"/>
  <c r="AG378" i="4" s="1"/>
  <c r="AG379" i="4" a="1"/>
  <c r="AG379" i="4" s="1"/>
  <c r="AG380" i="4" a="1"/>
  <c r="AG380" i="4" s="1"/>
  <c r="AG381" i="4" a="1"/>
  <c r="AG381" i="4" s="1"/>
  <c r="AG382" i="4" a="1"/>
  <c r="AG382" i="4" s="1"/>
  <c r="AG383" i="4" a="1"/>
  <c r="AG383" i="4" s="1"/>
  <c r="AG384" i="4" a="1"/>
  <c r="AG384" i="4" s="1"/>
  <c r="AG385" i="4" a="1"/>
  <c r="AG385" i="4" s="1"/>
  <c r="AG386" i="4" a="1"/>
  <c r="AG386" i="4" s="1"/>
  <c r="AG387" i="4" a="1"/>
  <c r="AG387" i="4" s="1"/>
  <c r="AG388" i="4" a="1"/>
  <c r="AG388" i="4" s="1"/>
  <c r="AG389" i="4" a="1"/>
  <c r="AG389" i="4" s="1"/>
  <c r="AG390" i="4" a="1"/>
  <c r="AG390" i="4" s="1"/>
  <c r="AG391" i="4" a="1"/>
  <c r="AG391" i="4" s="1"/>
  <c r="AG392" i="4" a="1"/>
  <c r="AG392" i="4" s="1"/>
  <c r="AG393" i="4" a="1"/>
  <c r="AG393" i="4" s="1"/>
  <c r="AG394" i="4" a="1"/>
  <c r="AG394" i="4" s="1"/>
  <c r="AG395" i="4" a="1"/>
  <c r="AG395" i="4" s="1"/>
  <c r="AG396" i="4" a="1"/>
  <c r="AG396" i="4" s="1"/>
  <c r="AG397" i="4" a="1"/>
  <c r="AG397" i="4" s="1"/>
  <c r="AG398" i="4" a="1"/>
  <c r="AG398" i="4" s="1"/>
  <c r="AG399" i="4" a="1"/>
  <c r="AG399" i="4" s="1"/>
  <c r="AG400" i="4" a="1"/>
  <c r="AG400" i="4" s="1"/>
  <c r="AG401" i="4" a="1"/>
  <c r="AG401" i="4"/>
  <c r="AG402" i="4" a="1"/>
  <c r="AG402" i="4" s="1"/>
  <c r="AG403" i="4" a="1"/>
  <c r="AG403" i="4" s="1"/>
  <c r="AG404" i="4" a="1"/>
  <c r="AG404" i="4"/>
  <c r="AG405" i="4" a="1"/>
  <c r="AG405" i="4" s="1"/>
  <c r="AG406" i="4" a="1"/>
  <c r="AG406" i="4" s="1"/>
  <c r="AG407" i="4" a="1"/>
  <c r="AG407" i="4" s="1"/>
  <c r="AG408" i="4" a="1"/>
  <c r="AG408" i="4" s="1"/>
  <c r="AG409" i="4" a="1"/>
  <c r="AG409" i="4" s="1"/>
  <c r="AG410" i="4" a="1"/>
  <c r="AG410" i="4" s="1"/>
  <c r="AG411" i="4" a="1"/>
  <c r="AG411" i="4" s="1"/>
  <c r="AG412" i="4" a="1"/>
  <c r="AG412" i="4" s="1"/>
  <c r="AG413" i="4" a="1"/>
  <c r="AG413" i="4" s="1"/>
  <c r="AG414" i="4" a="1"/>
  <c r="AG414" i="4" s="1"/>
  <c r="AG415" i="4" a="1"/>
  <c r="AG415" i="4" s="1"/>
  <c r="AG416" i="4" a="1"/>
  <c r="AG416" i="4" s="1"/>
  <c r="AG417" i="4" a="1"/>
  <c r="AG417" i="4" s="1"/>
  <c r="AG418" i="4" a="1"/>
  <c r="AG418" i="4" s="1"/>
  <c r="AG419" i="4" a="1"/>
  <c r="AG419" i="4" s="1"/>
  <c r="AG420" i="4" a="1"/>
  <c r="AG420" i="4" s="1"/>
  <c r="AG421" i="4" a="1"/>
  <c r="AG421" i="4" s="1"/>
  <c r="AG422" i="4" a="1"/>
  <c r="AG422" i="4" s="1"/>
  <c r="AG423" i="4" a="1"/>
  <c r="AG423" i="4" s="1"/>
  <c r="AG424" i="4" a="1"/>
  <c r="AG424" i="4" s="1"/>
  <c r="AG425" i="4" a="1"/>
  <c r="AG425" i="4" s="1"/>
  <c r="AG426" i="4" a="1"/>
  <c r="AG426" i="4" s="1"/>
  <c r="AG427" i="4" a="1"/>
  <c r="AG427" i="4" s="1"/>
  <c r="AG428" i="4" a="1"/>
  <c r="AG428" i="4" s="1"/>
  <c r="AG429" i="4" a="1"/>
  <c r="AG429" i="4" s="1"/>
  <c r="AG430" i="4" a="1"/>
  <c r="AG430" i="4" s="1"/>
  <c r="AG431" i="4" a="1"/>
  <c r="AG431" i="4" s="1"/>
  <c r="AG432" i="4" a="1"/>
  <c r="AG432" i="4" s="1"/>
  <c r="AG433" i="4" a="1"/>
  <c r="AG433" i="4" s="1"/>
  <c r="AG434" i="4" a="1"/>
  <c r="AG434" i="4" s="1"/>
  <c r="AG435" i="4" a="1"/>
  <c r="AG435" i="4" s="1"/>
  <c r="AG436" i="4" a="1"/>
  <c r="AG436" i="4" s="1"/>
  <c r="AG437" i="4" a="1"/>
  <c r="AG437" i="4" s="1"/>
  <c r="AG438" i="4" a="1"/>
  <c r="AG438" i="4" s="1"/>
  <c r="AG439" i="4" a="1"/>
  <c r="AG439" i="4" s="1"/>
  <c r="AG440" i="4" a="1"/>
  <c r="AG440" i="4" s="1"/>
  <c r="AG441" i="4" a="1"/>
  <c r="AG441" i="4" s="1"/>
  <c r="AG442" i="4" a="1"/>
  <c r="AG442" i="4" s="1"/>
  <c r="AG443" i="4" a="1"/>
  <c r="AG443" i="4" s="1"/>
  <c r="AG444" i="4" a="1"/>
  <c r="AG444" i="4" s="1"/>
  <c r="AG445" i="4" a="1"/>
  <c r="AG445" i="4" s="1"/>
  <c r="AG446" i="4" a="1"/>
  <c r="AG446" i="4" s="1"/>
  <c r="AG447" i="4" a="1"/>
  <c r="AG447" i="4" s="1"/>
  <c r="AG448" i="4" a="1"/>
  <c r="AG448" i="4" s="1"/>
  <c r="AG449" i="4" a="1"/>
  <c r="AG449" i="4" s="1"/>
  <c r="AG450" i="4" a="1"/>
  <c r="AG450" i="4" s="1"/>
  <c r="AG451" i="4" a="1"/>
  <c r="AG451" i="4" s="1"/>
  <c r="AG452" i="4" a="1"/>
  <c r="AG452" i="4" s="1"/>
  <c r="AG453" i="4" a="1"/>
  <c r="AG453" i="4" s="1"/>
  <c r="AG454" i="4" a="1"/>
  <c r="AG454" i="4" s="1"/>
  <c r="AG455" i="4" a="1"/>
  <c r="AG455" i="4" s="1"/>
  <c r="AG456" i="4" a="1"/>
  <c r="AG456" i="4" s="1"/>
  <c r="AG457" i="4" a="1"/>
  <c r="AG457" i="4" s="1"/>
  <c r="AG458" i="4" a="1"/>
  <c r="AG458" i="4" s="1"/>
  <c r="AG459" i="4" a="1"/>
  <c r="AG459" i="4" s="1"/>
  <c r="AG460" i="4" a="1"/>
  <c r="AG460" i="4" s="1"/>
  <c r="AG461" i="4" a="1"/>
  <c r="AG461" i="4" s="1"/>
  <c r="AG462" i="4" a="1"/>
  <c r="AG462" i="4" s="1"/>
  <c r="AG463" i="4" a="1"/>
  <c r="AG463" i="4" s="1"/>
  <c r="AG464" i="4" a="1"/>
  <c r="AG464" i="4" s="1"/>
  <c r="AG465" i="4" a="1"/>
  <c r="AG465" i="4" s="1"/>
  <c r="AG466" i="4" a="1"/>
  <c r="AG466" i="4" s="1"/>
  <c r="AG467" i="4" a="1"/>
  <c r="AG467" i="4" s="1"/>
  <c r="AG468" i="4" a="1"/>
  <c r="AG468" i="4" s="1"/>
  <c r="AG469" i="4" a="1"/>
  <c r="AG469" i="4" s="1"/>
  <c r="AG470" i="4" a="1"/>
  <c r="AG470" i="4" s="1"/>
  <c r="AG471" i="4" a="1"/>
  <c r="AG471" i="4" s="1"/>
  <c r="AG472" i="4" a="1"/>
  <c r="AG472" i="4" s="1"/>
  <c r="AG473" i="4" a="1"/>
  <c r="AG473" i="4" s="1"/>
  <c r="AG474" i="4" a="1"/>
  <c r="AG474" i="4" s="1"/>
  <c r="AG475" i="4" a="1"/>
  <c r="AG475" i="4" s="1"/>
  <c r="AG476" i="4" a="1"/>
  <c r="AG476" i="4" s="1"/>
  <c r="AG477" i="4" a="1"/>
  <c r="AG477" i="4" s="1"/>
  <c r="AG478" i="4" a="1"/>
  <c r="AG478" i="4" s="1"/>
  <c r="AG479" i="4" a="1"/>
  <c r="AG479" i="4" s="1"/>
  <c r="AG480" i="4" a="1"/>
  <c r="AG480" i="4" s="1"/>
  <c r="AG481" i="4" a="1"/>
  <c r="AG481" i="4" s="1"/>
  <c r="AG482" i="4" a="1"/>
  <c r="AG482" i="4" s="1"/>
  <c r="AG483" i="4" a="1"/>
  <c r="AG483" i="4" s="1"/>
  <c r="AG484" i="4" a="1"/>
  <c r="AG484" i="4" s="1"/>
  <c r="AG485" i="4" a="1"/>
  <c r="AG485" i="4" s="1"/>
  <c r="AG486" i="4" a="1"/>
  <c r="AG486" i="4" s="1"/>
  <c r="AG487" i="4" a="1"/>
  <c r="AG487" i="4" s="1"/>
  <c r="AG488" i="4" a="1"/>
  <c r="AG488" i="4" s="1"/>
  <c r="AG489" i="4" a="1"/>
  <c r="AG489" i="4" s="1"/>
  <c r="AG490" i="4" a="1"/>
  <c r="AG490" i="4" s="1"/>
  <c r="AG491" i="4" a="1"/>
  <c r="AG491" i="4" s="1"/>
  <c r="AG492" i="4" a="1"/>
  <c r="AG492" i="4" s="1"/>
  <c r="AG493" i="4" a="1"/>
  <c r="AG493" i="4" s="1"/>
  <c r="AG494" i="4" a="1"/>
  <c r="AG494" i="4" s="1"/>
  <c r="AG495" i="4" a="1"/>
  <c r="AG495" i="4" s="1"/>
  <c r="AG496" i="4" a="1"/>
  <c r="AG496" i="4" s="1"/>
  <c r="AG497" i="4" a="1"/>
  <c r="AG497" i="4" s="1"/>
  <c r="AG498" i="4" a="1"/>
  <c r="AG498" i="4" s="1"/>
  <c r="AG499" i="4" a="1"/>
  <c r="AG499" i="4" s="1"/>
  <c r="AG500" i="4" a="1"/>
  <c r="AG500" i="4" s="1"/>
  <c r="AG501" i="4" a="1"/>
  <c r="AG501" i="4" s="1"/>
  <c r="AG502" i="4" a="1"/>
  <c r="AG502" i="4" s="1"/>
  <c r="AG503" i="4" a="1"/>
  <c r="AG503" i="4" s="1"/>
  <c r="AG504" i="4" a="1"/>
  <c r="AG504" i="4"/>
  <c r="AG505" i="4" a="1"/>
  <c r="AG505" i="4" s="1"/>
  <c r="AG506" i="4" a="1"/>
  <c r="AG506" i="4" s="1"/>
  <c r="AG507" i="4" a="1"/>
  <c r="AG507" i="4" s="1"/>
  <c r="AG508" i="4" a="1"/>
  <c r="AG508" i="4" s="1"/>
  <c r="AG509" i="4" a="1"/>
  <c r="AG509" i="4" s="1"/>
  <c r="AG510" i="4" a="1"/>
  <c r="AG510" i="4" s="1"/>
  <c r="AG511" i="4" a="1"/>
  <c r="AG511" i="4" s="1"/>
  <c r="AG512" i="4" a="1"/>
  <c r="AG512" i="4" s="1"/>
  <c r="AG513" i="4" a="1"/>
  <c r="AG513" i="4" s="1"/>
  <c r="AG514" i="4" a="1"/>
  <c r="AG514" i="4" s="1"/>
  <c r="AG515" i="4" a="1"/>
  <c r="AG515" i="4" s="1"/>
  <c r="AG516" i="4" a="1"/>
  <c r="AG516" i="4" s="1"/>
  <c r="AG517" i="4" a="1"/>
  <c r="AG517" i="4" s="1"/>
  <c r="AG518" i="4" a="1"/>
  <c r="AG518" i="4" s="1"/>
  <c r="AG519" i="4" a="1"/>
  <c r="AG519" i="4" s="1"/>
  <c r="AG520" i="4" a="1"/>
  <c r="AG520" i="4"/>
  <c r="AG521" i="4" a="1"/>
  <c r="AG521" i="4" s="1"/>
  <c r="AG522" i="4" a="1"/>
  <c r="AG522" i="4" s="1"/>
  <c r="AG523" i="4" a="1"/>
  <c r="AG523" i="4" s="1"/>
  <c r="AG524" i="4" a="1"/>
  <c r="AG524" i="4" s="1"/>
  <c r="AG525" i="4" a="1"/>
  <c r="AG525" i="4" s="1"/>
  <c r="AG526" i="4" a="1"/>
  <c r="AG526" i="4" s="1"/>
  <c r="AG527" i="4" a="1"/>
  <c r="AG527" i="4" s="1"/>
  <c r="AG528" i="4" a="1"/>
  <c r="AG528" i="4" s="1"/>
  <c r="AG529" i="4" a="1"/>
  <c r="AG529" i="4" s="1"/>
  <c r="AG530" i="4" a="1"/>
  <c r="AG530" i="4" s="1"/>
  <c r="AG531" i="4" a="1"/>
  <c r="AG531" i="4" s="1"/>
  <c r="AG532" i="4" a="1"/>
  <c r="AG532" i="4" s="1"/>
  <c r="AG533" i="4" a="1"/>
  <c r="AG533" i="4" s="1"/>
  <c r="AG534" i="4" a="1"/>
  <c r="AG534" i="4" s="1"/>
  <c r="AG535" i="4" a="1"/>
  <c r="AG535" i="4" s="1"/>
  <c r="AG536" i="4" a="1"/>
  <c r="AG536" i="4" s="1"/>
  <c r="AG537" i="4" a="1"/>
  <c r="AG537" i="4" s="1"/>
  <c r="AG538" i="4" a="1"/>
  <c r="AG538" i="4" s="1"/>
  <c r="AG539" i="4" a="1"/>
  <c r="AG539" i="4" s="1"/>
  <c r="AG540" i="4" a="1"/>
  <c r="AG540" i="4" s="1"/>
  <c r="AG541" i="4" a="1"/>
  <c r="AG541" i="4" s="1"/>
  <c r="AG542" i="4" a="1"/>
  <c r="AG542" i="4" s="1"/>
  <c r="AG543" i="4" a="1"/>
  <c r="AG543" i="4" s="1"/>
  <c r="AG544" i="4" a="1"/>
  <c r="AG544" i="4" s="1"/>
  <c r="AG545" i="4" a="1"/>
  <c r="AG545" i="4" s="1"/>
  <c r="AG546" i="4" a="1"/>
  <c r="AG546" i="4" s="1"/>
  <c r="AG547" i="4" a="1"/>
  <c r="AG547" i="4" s="1"/>
  <c r="AG548" i="4" a="1"/>
  <c r="AG548" i="4" s="1"/>
  <c r="AG549" i="4" a="1"/>
  <c r="AG549" i="4" s="1"/>
  <c r="AG550" i="4" a="1"/>
  <c r="AG550" i="4"/>
  <c r="AG551" i="4" a="1"/>
  <c r="AG551" i="4" s="1"/>
  <c r="AG552" i="4" a="1"/>
  <c r="AG552" i="4" s="1"/>
  <c r="AG553" i="4" a="1"/>
  <c r="AG553" i="4" s="1"/>
  <c r="AG554" i="4" a="1"/>
  <c r="AG554" i="4" s="1"/>
  <c r="AG555" i="4" a="1"/>
  <c r="AG555" i="4" s="1"/>
  <c r="AG556" i="4" a="1"/>
  <c r="AG556" i="4" s="1"/>
  <c r="AG557" i="4" a="1"/>
  <c r="AG557" i="4" s="1"/>
  <c r="AG558" i="4" a="1"/>
  <c r="AG558" i="4" s="1"/>
  <c r="AG559" i="4" a="1"/>
  <c r="AG559" i="4" s="1"/>
  <c r="AG560" i="4" a="1"/>
  <c r="AG560" i="4" s="1"/>
  <c r="AG561" i="4" a="1"/>
  <c r="AG561" i="4" s="1"/>
  <c r="AG562" i="4" a="1"/>
  <c r="AG562" i="4" s="1"/>
  <c r="AG563" i="4" a="1"/>
  <c r="AG563" i="4" s="1"/>
  <c r="AG564" i="4" a="1"/>
  <c r="AG564" i="4" s="1"/>
  <c r="AG565" i="4" a="1"/>
  <c r="AG565" i="4" s="1"/>
  <c r="AG566" i="4" a="1"/>
  <c r="AG566" i="4" s="1"/>
  <c r="AG567" i="4" a="1"/>
  <c r="AG567" i="4" s="1"/>
  <c r="AG568" i="4" a="1"/>
  <c r="AG568" i="4" s="1"/>
  <c r="AG569" i="4" a="1"/>
  <c r="AG569" i="4" s="1"/>
  <c r="AG570" i="4" a="1"/>
  <c r="AG570" i="4"/>
  <c r="AG571" i="4" a="1"/>
  <c r="AG571" i="4" s="1"/>
  <c r="AG572" i="4" a="1"/>
  <c r="AG572" i="4" s="1"/>
  <c r="AG573" i="4" a="1"/>
  <c r="AG573" i="4" s="1"/>
  <c r="AG574" i="4" a="1"/>
  <c r="AG574" i="4" s="1"/>
  <c r="AG575" i="4" a="1"/>
  <c r="AG575" i="4" s="1"/>
  <c r="AG576" i="4" a="1"/>
  <c r="AG576" i="4" s="1"/>
  <c r="AG577" i="4" a="1"/>
  <c r="AG577" i="4" s="1"/>
  <c r="AG578" i="4" a="1"/>
  <c r="AG578" i="4" s="1"/>
  <c r="AG579" i="4" a="1"/>
  <c r="AG579" i="4" s="1"/>
  <c r="AG580" i="4" a="1"/>
  <c r="AG580" i="4" s="1"/>
  <c r="AG581" i="4" a="1"/>
  <c r="AG581" i="4" s="1"/>
  <c r="AG582" i="4" a="1"/>
  <c r="AG582" i="4" s="1"/>
  <c r="AG583" i="4" a="1"/>
  <c r="AG583" i="4" s="1"/>
  <c r="AG584" i="4" a="1"/>
  <c r="AG584" i="4" s="1"/>
  <c r="AG585" i="4" a="1"/>
  <c r="AG585" i="4" s="1"/>
  <c r="AG586" i="4" a="1"/>
  <c r="AG586" i="4" s="1"/>
  <c r="AG587" i="4" a="1"/>
  <c r="AG587" i="4" s="1"/>
  <c r="AG588" i="4" a="1"/>
  <c r="AG588" i="4" s="1"/>
  <c r="AG589" i="4" a="1"/>
  <c r="AG589" i="4" s="1"/>
  <c r="AG590" i="4" a="1"/>
  <c r="AG590" i="4" s="1"/>
  <c r="AG591" i="4" a="1"/>
  <c r="AG591" i="4" s="1"/>
  <c r="AG592" i="4" a="1"/>
  <c r="AG592" i="4" s="1"/>
  <c r="AG593" i="4" a="1"/>
  <c r="AG593" i="4" s="1"/>
  <c r="AG594" i="4" a="1"/>
  <c r="AG594" i="4" s="1"/>
  <c r="AG595" i="4" a="1"/>
  <c r="AG595" i="4" s="1"/>
  <c r="AG596" i="4" a="1"/>
  <c r="AG596" i="4" s="1"/>
  <c r="AG597" i="4" a="1"/>
  <c r="AG597" i="4" s="1"/>
  <c r="AG598" i="4" a="1"/>
  <c r="AG598" i="4" s="1"/>
  <c r="AG599" i="4" a="1"/>
  <c r="AG599" i="4" s="1"/>
  <c r="AG600" i="4" a="1"/>
  <c r="AG600" i="4" s="1"/>
  <c r="AG601" i="4" a="1"/>
  <c r="AG601" i="4" s="1"/>
  <c r="AG602" i="4" a="1"/>
  <c r="AG602" i="4" s="1"/>
  <c r="AG603" i="4" a="1"/>
  <c r="AG603" i="4" s="1"/>
  <c r="AG604" i="4" a="1"/>
  <c r="AG604" i="4" s="1"/>
  <c r="AG605" i="4" a="1"/>
  <c r="AG605" i="4" s="1"/>
  <c r="AG606" i="4" a="1"/>
  <c r="AG606" i="4" s="1"/>
  <c r="AG607" i="4" a="1"/>
  <c r="AG607" i="4" s="1"/>
  <c r="AG608" i="4" a="1"/>
  <c r="AG608" i="4" s="1"/>
  <c r="AG609" i="4" a="1"/>
  <c r="AG609" i="4" s="1"/>
  <c r="AG610" i="4" a="1"/>
  <c r="AG610" i="4" s="1"/>
  <c r="AG611" i="4" a="1"/>
  <c r="AG611" i="4" s="1"/>
  <c r="AG612" i="4" a="1"/>
  <c r="AG612" i="4" s="1"/>
  <c r="AG613" i="4" a="1"/>
  <c r="AG613" i="4" s="1"/>
  <c r="AG614" i="4" a="1"/>
  <c r="AG614" i="4" s="1"/>
  <c r="AG615" i="4" a="1"/>
  <c r="AG615" i="4" s="1"/>
  <c r="AG616" i="4" a="1"/>
  <c r="AG616" i="4" s="1"/>
  <c r="AG617" i="4" a="1"/>
  <c r="AG617" i="4" s="1"/>
  <c r="AG618" i="4" a="1"/>
  <c r="AG618" i="4" s="1"/>
  <c r="AG619" i="4" a="1"/>
  <c r="AG619" i="4" s="1"/>
  <c r="AG620" i="4" a="1"/>
  <c r="AG620" i="4" s="1"/>
  <c r="AG621" i="4" a="1"/>
  <c r="AG621" i="4" s="1"/>
  <c r="AG622" i="4" a="1"/>
  <c r="AG622" i="4" s="1"/>
  <c r="AG623" i="4" a="1"/>
  <c r="AG623" i="4" s="1"/>
  <c r="AG624" i="4" a="1"/>
  <c r="AG624" i="4"/>
  <c r="AG625" i="4" a="1"/>
  <c r="AG625" i="4" s="1"/>
  <c r="AG626" i="4" a="1"/>
  <c r="AG626" i="4" s="1"/>
  <c r="AG627" i="4" a="1"/>
  <c r="AG627" i="4" s="1"/>
  <c r="AG628" i="4" a="1"/>
  <c r="AG628" i="4" s="1"/>
  <c r="AG629" i="4" a="1"/>
  <c r="AG629" i="4" s="1"/>
  <c r="AG630" i="4" a="1"/>
  <c r="AG630" i="4" s="1"/>
  <c r="AG631" i="4" a="1"/>
  <c r="AG631" i="4" s="1"/>
  <c r="AG632" i="4" a="1"/>
  <c r="AG632" i="4" s="1"/>
  <c r="AG633" i="4" a="1"/>
  <c r="AG633" i="4" s="1"/>
  <c r="AG634" i="4" a="1"/>
  <c r="AG634" i="4" s="1"/>
  <c r="AG635" i="4" a="1"/>
  <c r="AG635" i="4" s="1"/>
  <c r="AG636" i="4" a="1"/>
  <c r="AG636" i="4" s="1"/>
  <c r="AG637" i="4" a="1"/>
  <c r="AG637" i="4" s="1"/>
  <c r="AG638" i="4" a="1"/>
  <c r="AG638" i="4" s="1"/>
  <c r="AG639" i="4" a="1"/>
  <c r="AG639" i="4" s="1"/>
  <c r="AG640" i="4" a="1"/>
  <c r="AG640" i="4" s="1"/>
  <c r="AG641" i="4" a="1"/>
  <c r="AG641" i="4" s="1"/>
  <c r="AG642" i="4" a="1"/>
  <c r="AG642" i="4" s="1"/>
  <c r="AG643" i="4" a="1"/>
  <c r="AG643" i="4" s="1"/>
  <c r="AG644" i="4" a="1"/>
  <c r="AG644" i="4" s="1"/>
  <c r="AG645" i="4" a="1"/>
  <c r="AG645" i="4" s="1"/>
  <c r="AG646" i="4" a="1"/>
  <c r="AG646" i="4" s="1"/>
  <c r="AG647" i="4" a="1"/>
  <c r="AG647" i="4" s="1"/>
  <c r="AG648" i="4" a="1"/>
  <c r="AG648" i="4"/>
  <c r="AG649" i="4" a="1"/>
  <c r="AG649" i="4" s="1"/>
  <c r="AG650" i="4" a="1"/>
  <c r="AG650" i="4" s="1"/>
  <c r="AG651" i="4" a="1"/>
  <c r="AG651" i="4" s="1"/>
  <c r="AG652" i="4" a="1"/>
  <c r="AG652" i="4" s="1"/>
  <c r="AG653" i="4" a="1"/>
  <c r="AG653" i="4" s="1"/>
  <c r="AG654" i="4" a="1"/>
  <c r="AG654" i="4" s="1"/>
  <c r="AG655" i="4" a="1"/>
  <c r="AG655" i="4" s="1"/>
  <c r="AG656" i="4" a="1"/>
  <c r="AG656" i="4" s="1"/>
  <c r="AG657" i="4" a="1"/>
  <c r="AG657" i="4" s="1"/>
  <c r="AG658" i="4" a="1"/>
  <c r="AG658" i="4" s="1"/>
  <c r="AG659" i="4" a="1"/>
  <c r="AG659" i="4" s="1"/>
  <c r="AG660" i="4" a="1"/>
  <c r="AG660" i="4" s="1"/>
  <c r="AG661" i="4" a="1"/>
  <c r="AG661" i="4" s="1"/>
  <c r="AG662" i="4" a="1"/>
  <c r="AG662" i="4" s="1"/>
  <c r="AG663" i="4" a="1"/>
  <c r="AG663" i="4" s="1"/>
  <c r="AG664" i="4" a="1"/>
  <c r="AG664" i="4" s="1"/>
  <c r="AG665" i="4" a="1"/>
  <c r="AG665" i="4" s="1"/>
  <c r="AG666" i="4" a="1"/>
  <c r="AG666" i="4" s="1"/>
  <c r="AG667" i="4" a="1"/>
  <c r="AG667" i="4" s="1"/>
  <c r="AG668" i="4" a="1"/>
  <c r="AG668" i="4" s="1"/>
  <c r="AG669" i="4" a="1"/>
  <c r="AG669" i="4" s="1"/>
  <c r="AG670" i="4" a="1"/>
  <c r="AG670" i="4" s="1"/>
  <c r="AG671" i="4" a="1"/>
  <c r="AG671" i="4" s="1"/>
  <c r="AG672" i="4" a="1"/>
  <c r="AG672" i="4" s="1"/>
  <c r="AG673" i="4" a="1"/>
  <c r="AG673" i="4" s="1"/>
  <c r="AG674" i="4" a="1"/>
  <c r="AG674" i="4" s="1"/>
  <c r="AG675" i="4" a="1"/>
  <c r="AG675" i="4" s="1"/>
  <c r="AG676" i="4" a="1"/>
  <c r="AG676" i="4" s="1"/>
  <c r="AG677" i="4" a="1"/>
  <c r="AG677" i="4" s="1"/>
  <c r="AG678" i="4" a="1"/>
  <c r="AG678" i="4" s="1"/>
  <c r="AG679" i="4" a="1"/>
  <c r="AG679" i="4" s="1"/>
  <c r="AG680" i="4" a="1"/>
  <c r="AG680" i="4" s="1"/>
  <c r="AG681" i="4" a="1"/>
  <c r="AG681" i="4" s="1"/>
  <c r="AG682" i="4" a="1"/>
  <c r="AG682" i="4"/>
  <c r="AG683" i="4" a="1"/>
  <c r="AG683" i="4" s="1"/>
  <c r="AG684" i="4" a="1"/>
  <c r="AG684" i="4" s="1"/>
  <c r="AG685" i="4" a="1"/>
  <c r="AG685" i="4" s="1"/>
  <c r="AG686" i="4" a="1"/>
  <c r="AG686" i="4" s="1"/>
  <c r="AG687" i="4" a="1"/>
  <c r="AG687" i="4" s="1"/>
  <c r="AG688" i="4" a="1"/>
  <c r="AG688" i="4" s="1"/>
  <c r="AG689" i="4" a="1"/>
  <c r="AG689" i="4" s="1"/>
  <c r="AG690" i="4" a="1"/>
  <c r="AG690" i="4" s="1"/>
  <c r="AG691" i="4" a="1"/>
  <c r="AG691" i="4" s="1"/>
  <c r="AG692" i="4" a="1"/>
  <c r="AG692" i="4" s="1"/>
  <c r="AG693" i="4" a="1"/>
  <c r="AG693" i="4" s="1"/>
  <c r="AG694" i="4" a="1"/>
  <c r="AG694" i="4" s="1"/>
  <c r="AG695" i="4" a="1"/>
  <c r="AG695" i="4" s="1"/>
  <c r="AG696" i="4" a="1"/>
  <c r="AG696" i="4" s="1"/>
  <c r="AG697" i="4" a="1"/>
  <c r="AG697" i="4" s="1"/>
  <c r="AG698" i="4" a="1"/>
  <c r="AG698" i="4" s="1"/>
  <c r="AG699" i="4" a="1"/>
  <c r="AG699" i="4" s="1"/>
  <c r="AG700" i="4" a="1"/>
  <c r="AG700" i="4" s="1"/>
  <c r="AG701" i="4" a="1"/>
  <c r="AG701" i="4" s="1"/>
  <c r="AG702" i="4" a="1"/>
  <c r="AG702" i="4" s="1"/>
  <c r="AG703" i="4" a="1"/>
  <c r="AG703" i="4" s="1"/>
  <c r="AG704" i="4" a="1"/>
  <c r="AG704" i="4" s="1"/>
  <c r="AG705" i="4" a="1"/>
  <c r="AG705" i="4" s="1"/>
  <c r="AG706" i="4" a="1"/>
  <c r="AG706" i="4" s="1"/>
  <c r="AG707" i="4" a="1"/>
  <c r="AG707" i="4" s="1"/>
  <c r="AG708" i="4" a="1"/>
  <c r="AG708" i="4" s="1"/>
  <c r="AG709" i="4" a="1"/>
  <c r="AG709" i="4" s="1"/>
  <c r="AG710" i="4" a="1"/>
  <c r="AG710" i="4" s="1"/>
  <c r="AG711" i="4" a="1"/>
  <c r="AG711" i="4" s="1"/>
  <c r="AG712" i="4" a="1"/>
  <c r="AG712" i="4" s="1"/>
  <c r="AG713" i="4" a="1"/>
  <c r="AG713" i="4" s="1"/>
  <c r="AG714" i="4" a="1"/>
  <c r="AG714" i="4" s="1"/>
  <c r="AG715" i="4" a="1"/>
  <c r="AG715" i="4" s="1"/>
  <c r="AG716" i="4" a="1"/>
  <c r="AG716" i="4" s="1"/>
  <c r="AG717" i="4" a="1"/>
  <c r="AG717" i="4" s="1"/>
  <c r="AG718" i="4" a="1"/>
  <c r="AG718" i="4" s="1"/>
  <c r="AG719" i="4" a="1"/>
  <c r="AG719" i="4" s="1"/>
  <c r="AG720" i="4" a="1"/>
  <c r="AG720" i="4" s="1"/>
  <c r="AG721" i="4" a="1"/>
  <c r="AG721" i="4" s="1"/>
  <c r="AG722" i="4" a="1"/>
  <c r="AG722" i="4" s="1"/>
  <c r="AG723" i="4" a="1"/>
  <c r="AG723" i="4" s="1"/>
  <c r="AG724" i="4" a="1"/>
  <c r="AG724" i="4" s="1"/>
  <c r="AG725" i="4" a="1"/>
  <c r="AG725" i="4" s="1"/>
  <c r="AG726" i="4" a="1"/>
  <c r="AG726" i="4" s="1"/>
  <c r="AG727" i="4" a="1"/>
  <c r="AG727" i="4" s="1"/>
  <c r="AG728" i="4" a="1"/>
  <c r="AG728" i="4" s="1"/>
  <c r="AG729" i="4" a="1"/>
  <c r="AG729" i="4" s="1"/>
  <c r="AG730" i="4" a="1"/>
  <c r="AG730" i="4" s="1"/>
  <c r="AG731" i="4" a="1"/>
  <c r="AG731" i="4" s="1"/>
  <c r="AG732" i="4" a="1"/>
  <c r="AG732" i="4" s="1"/>
  <c r="AG733" i="4" a="1"/>
  <c r="AG733" i="4" s="1"/>
  <c r="AG734" i="4" a="1"/>
  <c r="AG734" i="4" s="1"/>
  <c r="AG735" i="4" a="1"/>
  <c r="AG735" i="4" s="1"/>
  <c r="AG736" i="4" a="1"/>
  <c r="AG736" i="4" s="1"/>
  <c r="AG737" i="4" a="1"/>
  <c r="AG737" i="4" s="1"/>
  <c r="AG738" i="4" a="1"/>
  <c r="AG738" i="4" s="1"/>
  <c r="AG739" i="4" a="1"/>
  <c r="AG739" i="4" s="1"/>
  <c r="AG740" i="4" a="1"/>
  <c r="AG740" i="4" s="1"/>
  <c r="AG741" i="4" a="1"/>
  <c r="AG741" i="4" s="1"/>
  <c r="AG742" i="4" a="1"/>
  <c r="AG742" i="4" s="1"/>
  <c r="AG743" i="4" a="1"/>
  <c r="AG743" i="4" s="1"/>
  <c r="AG744" i="4" a="1"/>
  <c r="AG744" i="4" s="1"/>
  <c r="AG745" i="4" a="1"/>
  <c r="AG745" i="4" s="1"/>
  <c r="AG746" i="4" a="1"/>
  <c r="AG746" i="4" s="1"/>
  <c r="AG747" i="4" a="1"/>
  <c r="AG747" i="4" s="1"/>
  <c r="AG748" i="4" a="1"/>
  <c r="AG748" i="4" s="1"/>
  <c r="AG749" i="4" a="1"/>
  <c r="AG749" i="4" s="1"/>
  <c r="AG750" i="4" a="1"/>
  <c r="AG750" i="4" s="1"/>
  <c r="AG751" i="4" a="1"/>
  <c r="AG751" i="4" s="1"/>
  <c r="AG752" i="4" a="1"/>
  <c r="AG752" i="4" s="1"/>
  <c r="AG753" i="4" a="1"/>
  <c r="AG753" i="4" s="1"/>
  <c r="AG754" i="4" a="1"/>
  <c r="AG754" i="4" s="1"/>
  <c r="AG755" i="4" a="1"/>
  <c r="AG755" i="4" s="1"/>
  <c r="AG756" i="4" a="1"/>
  <c r="AG756" i="4" s="1"/>
  <c r="AG757" i="4" a="1"/>
  <c r="AG757" i="4" s="1"/>
  <c r="AG758" i="4" a="1"/>
  <c r="AG758" i="4" s="1"/>
  <c r="AG759" i="4" a="1"/>
  <c r="AG759" i="4" s="1"/>
  <c r="AG760" i="4" a="1"/>
  <c r="AG760" i="4" s="1"/>
  <c r="AG761" i="4" a="1"/>
  <c r="AG761" i="4" s="1"/>
  <c r="AG762" i="4" a="1"/>
  <c r="AG762" i="4" s="1"/>
  <c r="AG763" i="4" a="1"/>
  <c r="AG763" i="4" s="1"/>
  <c r="AG764" i="4" a="1"/>
  <c r="AG764" i="4" s="1"/>
  <c r="AG765" i="4" a="1"/>
  <c r="AG765" i="4" s="1"/>
  <c r="AG766" i="4" a="1"/>
  <c r="AG766" i="4" s="1"/>
  <c r="AG767" i="4" a="1"/>
  <c r="AG767" i="4" s="1"/>
  <c r="AG768" i="4" a="1"/>
  <c r="AG768" i="4" s="1"/>
  <c r="AG769" i="4" a="1"/>
  <c r="AG769" i="4" s="1"/>
  <c r="AG770" i="4" a="1"/>
  <c r="AG770" i="4" s="1"/>
  <c r="AG771" i="4" a="1"/>
  <c r="AG771" i="4" s="1"/>
  <c r="AG772" i="4" a="1"/>
  <c r="AG772" i="4" s="1"/>
  <c r="AG773" i="4" a="1"/>
  <c r="AG773" i="4" s="1"/>
  <c r="AG774" i="4" a="1"/>
  <c r="AG774" i="4" s="1"/>
  <c r="AG775" i="4" a="1"/>
  <c r="AG775" i="4" s="1"/>
  <c r="AG776" i="4" a="1"/>
  <c r="AG776" i="4" s="1"/>
  <c r="AG777" i="4" a="1"/>
  <c r="AG777" i="4" s="1"/>
  <c r="AG778" i="4" a="1"/>
  <c r="AG778" i="4" s="1"/>
  <c r="AG779" i="4" a="1"/>
  <c r="AG779" i="4" s="1"/>
  <c r="AG780" i="4" a="1"/>
  <c r="AG780" i="4" s="1"/>
  <c r="AG781" i="4" a="1"/>
  <c r="AG781" i="4" s="1"/>
  <c r="AG782" i="4" a="1"/>
  <c r="AG782" i="4" s="1"/>
  <c r="AG783" i="4" a="1"/>
  <c r="AG783" i="4" s="1"/>
  <c r="AG784" i="4" a="1"/>
  <c r="AG784" i="4" s="1"/>
  <c r="AG785" i="4" a="1"/>
  <c r="AG785" i="4" s="1"/>
  <c r="AG786" i="4" a="1"/>
  <c r="AG786" i="4" s="1"/>
  <c r="AG787" i="4" a="1"/>
  <c r="AG787" i="4" s="1"/>
  <c r="AG788" i="4" a="1"/>
  <c r="AG788" i="4" s="1"/>
  <c r="AG789" i="4" a="1"/>
  <c r="AG789" i="4" s="1"/>
  <c r="AG790" i="4" a="1"/>
  <c r="AG790" i="4" s="1"/>
  <c r="AG791" i="4" a="1"/>
  <c r="AG791" i="4" s="1"/>
  <c r="AG792" i="4" a="1"/>
  <c r="AG792" i="4" s="1"/>
  <c r="AG793" i="4" a="1"/>
  <c r="AG793" i="4" s="1"/>
  <c r="AG794" i="4" a="1"/>
  <c r="AG794" i="4" s="1"/>
  <c r="AG795" i="4" a="1"/>
  <c r="AG795" i="4" s="1"/>
  <c r="AG796" i="4" a="1"/>
  <c r="AG796" i="4" s="1"/>
  <c r="AG797" i="4" a="1"/>
  <c r="AG797" i="4" s="1"/>
  <c r="AG798" i="4" a="1"/>
  <c r="AG798" i="4" s="1"/>
  <c r="AG799" i="4" a="1"/>
  <c r="AG799" i="4" s="1"/>
  <c r="AG800" i="4" a="1"/>
  <c r="AG800" i="4" s="1"/>
  <c r="AG801" i="4" a="1"/>
  <c r="AG801" i="4" s="1"/>
  <c r="AG802" i="4" a="1"/>
  <c r="AG802" i="4" s="1"/>
  <c r="AG803" i="4" a="1"/>
  <c r="AG803" i="4" s="1"/>
  <c r="AG804" i="4" a="1"/>
  <c r="AG804" i="4" s="1"/>
  <c r="AG805" i="4" a="1"/>
  <c r="AG805" i="4" s="1"/>
  <c r="AG806" i="4" a="1"/>
  <c r="AG806" i="4" s="1"/>
  <c r="AG807" i="4" a="1"/>
  <c r="AG807" i="4" s="1"/>
  <c r="AG808" i="4" a="1"/>
  <c r="AG808" i="4" s="1"/>
  <c r="AG809" i="4" a="1"/>
  <c r="AG809" i="4" s="1"/>
  <c r="AG810" i="4" a="1"/>
  <c r="AG810" i="4" s="1"/>
  <c r="AG811" i="4" a="1"/>
  <c r="AG811" i="4" s="1"/>
  <c r="AG812" i="4" a="1"/>
  <c r="AG812" i="4" s="1"/>
  <c r="AG813" i="4" a="1"/>
  <c r="AG813" i="4" s="1"/>
  <c r="AG814" i="4" a="1"/>
  <c r="AG814" i="4" s="1"/>
  <c r="AG815" i="4" a="1"/>
  <c r="AG815" i="4" s="1"/>
  <c r="AG816" i="4" a="1"/>
  <c r="AG816" i="4" s="1"/>
  <c r="AG817" i="4" a="1"/>
  <c r="AG817" i="4" s="1"/>
  <c r="AG818" i="4" a="1"/>
  <c r="AG818" i="4" s="1"/>
  <c r="AG819" i="4" a="1"/>
  <c r="AG819" i="4" s="1"/>
  <c r="AG820" i="4" a="1"/>
  <c r="AG820" i="4" s="1"/>
  <c r="AG821" i="4" a="1"/>
  <c r="AG821" i="4" s="1"/>
  <c r="AG822" i="4" a="1"/>
  <c r="AG822" i="4" s="1"/>
  <c r="AG823" i="4" a="1"/>
  <c r="AG823" i="4" s="1"/>
  <c r="AG824" i="4" a="1"/>
  <c r="AG824" i="4" s="1"/>
  <c r="AG825" i="4" a="1"/>
  <c r="AG825" i="4" s="1"/>
  <c r="AG826" i="4" a="1"/>
  <c r="AG826" i="4" s="1"/>
  <c r="AG827" i="4" a="1"/>
  <c r="AG827" i="4" s="1"/>
  <c r="AG828" i="4" a="1"/>
  <c r="AG828" i="4" s="1"/>
  <c r="AG829" i="4" a="1"/>
  <c r="AG829" i="4" s="1"/>
  <c r="AG830" i="4" a="1"/>
  <c r="AG830" i="4" s="1"/>
  <c r="AG831" i="4" a="1"/>
  <c r="AG831" i="4" s="1"/>
  <c r="AG832" i="4" a="1"/>
  <c r="AG832" i="4" s="1"/>
  <c r="AG833" i="4" a="1"/>
  <c r="AG833" i="4" s="1"/>
  <c r="AG834" i="4" a="1"/>
  <c r="AG834" i="4" s="1"/>
  <c r="AG835" i="4" a="1"/>
  <c r="AG835" i="4" s="1"/>
  <c r="AG836" i="4" a="1"/>
  <c r="AG836" i="4" s="1"/>
  <c r="AG837" i="4" a="1"/>
  <c r="AG837" i="4" s="1"/>
  <c r="AG838" i="4" a="1"/>
  <c r="AG838" i="4" s="1"/>
  <c r="AG839" i="4" a="1"/>
  <c r="AG839" i="4" s="1"/>
  <c r="AG840" i="4" a="1"/>
  <c r="AG840" i="4" s="1"/>
  <c r="AG841" i="4" a="1"/>
  <c r="AG841" i="4" s="1"/>
  <c r="AG842" i="4" a="1"/>
  <c r="AG842" i="4" s="1"/>
  <c r="AG843" i="4" a="1"/>
  <c r="AG843" i="4" s="1"/>
  <c r="AG844" i="4" a="1"/>
  <c r="AG844" i="4" s="1"/>
  <c r="AG845" i="4" a="1"/>
  <c r="AG845" i="4" s="1"/>
  <c r="AG846" i="4" a="1"/>
  <c r="AG846" i="4" s="1"/>
  <c r="AG847" i="4" a="1"/>
  <c r="AG847" i="4" s="1"/>
  <c r="AG848" i="4" a="1"/>
  <c r="AG848" i="4" s="1"/>
  <c r="AG849" i="4" a="1"/>
  <c r="AG849" i="4" s="1"/>
  <c r="AG850" i="4" a="1"/>
  <c r="AG850" i="4" s="1"/>
  <c r="AG851" i="4" a="1"/>
  <c r="AG851" i="4" s="1"/>
  <c r="AG852" i="4" a="1"/>
  <c r="AG852" i="4" s="1"/>
  <c r="AG853" i="4" a="1"/>
  <c r="AG853" i="4" s="1"/>
  <c r="AG854" i="4" a="1"/>
  <c r="AG854" i="4" s="1"/>
  <c r="AG855" i="4" a="1"/>
  <c r="AG855" i="4" s="1"/>
  <c r="AG856" i="4" a="1"/>
  <c r="AG856" i="4" s="1"/>
  <c r="AG857" i="4" a="1"/>
  <c r="AG857" i="4" s="1"/>
  <c r="AG858" i="4" a="1"/>
  <c r="AG858" i="4" s="1"/>
  <c r="AG859" i="4" a="1"/>
  <c r="AG859" i="4" s="1"/>
  <c r="AG860" i="4" a="1"/>
  <c r="AG860" i="4" s="1"/>
  <c r="AG861" i="4" a="1"/>
  <c r="AG861" i="4" s="1"/>
  <c r="AG862" i="4" a="1"/>
  <c r="AG862" i="4" s="1"/>
  <c r="AG863" i="4" a="1"/>
  <c r="AG863" i="4" s="1"/>
  <c r="AG864" i="4" a="1"/>
  <c r="AG864" i="4" s="1"/>
  <c r="AG865" i="4" a="1"/>
  <c r="AG865" i="4" s="1"/>
  <c r="AG866" i="4" a="1"/>
  <c r="AG866" i="4" s="1"/>
  <c r="AG867" i="4" a="1"/>
  <c r="AG867" i="4" s="1"/>
  <c r="AG868" i="4" a="1"/>
  <c r="AG868" i="4" s="1"/>
  <c r="AG869" i="4" a="1"/>
  <c r="AG869" i="4" s="1"/>
  <c r="AG870" i="4" a="1"/>
  <c r="AG870" i="4" s="1"/>
  <c r="AG871" i="4" a="1"/>
  <c r="AG871" i="4" s="1"/>
  <c r="AG872" i="4" a="1"/>
  <c r="AG872" i="4" s="1"/>
  <c r="AG873" i="4" a="1"/>
  <c r="AG873" i="4" s="1"/>
  <c r="AG874" i="4" a="1"/>
  <c r="AG874" i="4" s="1"/>
  <c r="AG875" i="4" a="1"/>
  <c r="AG875" i="4" s="1"/>
  <c r="AG876" i="4" a="1"/>
  <c r="AG876" i="4" s="1"/>
  <c r="AG877" i="4" a="1"/>
  <c r="AG877" i="4" s="1"/>
  <c r="AG878" i="4" a="1"/>
  <c r="AG878" i="4" s="1"/>
  <c r="AG879" i="4" a="1"/>
  <c r="AG879" i="4" s="1"/>
  <c r="AG880" i="4" a="1"/>
  <c r="AG880" i="4" s="1"/>
  <c r="AG881" i="4" a="1"/>
  <c r="AG881" i="4" s="1"/>
  <c r="AG882" i="4" a="1"/>
  <c r="AG882" i="4" s="1"/>
  <c r="AG883" i="4" a="1"/>
  <c r="AG883" i="4" s="1"/>
  <c r="AG884" i="4" a="1"/>
  <c r="AG884" i="4" s="1"/>
  <c r="AG885" i="4" a="1"/>
  <c r="AG885" i="4" s="1"/>
  <c r="AG886" i="4" a="1"/>
  <c r="AG886" i="4" s="1"/>
  <c r="AG887" i="4" a="1"/>
  <c r="AG887" i="4" s="1"/>
  <c r="AG888" i="4" a="1"/>
  <c r="AG888" i="4" s="1"/>
  <c r="AG889" i="4" a="1"/>
  <c r="AG889" i="4" s="1"/>
  <c r="AG890" i="4" a="1"/>
  <c r="AG890" i="4" s="1"/>
  <c r="AG891" i="4" a="1"/>
  <c r="AG891" i="4" s="1"/>
  <c r="AG892" i="4" a="1"/>
  <c r="AG892" i="4" s="1"/>
  <c r="AG893" i="4" a="1"/>
  <c r="AG893" i="4" s="1"/>
  <c r="AG894" i="4" a="1"/>
  <c r="AG894" i="4" s="1"/>
  <c r="AG895" i="4" a="1"/>
  <c r="AG895" i="4" s="1"/>
  <c r="AG896" i="4" a="1"/>
  <c r="AG896" i="4" s="1"/>
  <c r="AG897" i="4" a="1"/>
  <c r="AG897" i="4" s="1"/>
  <c r="AG898" i="4" a="1"/>
  <c r="AG898" i="4" s="1"/>
  <c r="AG899" i="4" a="1"/>
  <c r="AG899" i="4" s="1"/>
  <c r="AG900" i="4" a="1"/>
  <c r="AG900" i="4" s="1"/>
  <c r="AG901" i="4" a="1"/>
  <c r="AG901" i="4" s="1"/>
  <c r="AG902" i="4" a="1"/>
  <c r="AG902" i="4" s="1"/>
  <c r="AG903" i="4" a="1"/>
  <c r="AG903" i="4" s="1"/>
  <c r="AG904" i="4" a="1"/>
  <c r="AG904" i="4" s="1"/>
  <c r="AG905" i="4" a="1"/>
  <c r="AG905" i="4" s="1"/>
  <c r="AG906" i="4" a="1"/>
  <c r="AG906" i="4" s="1"/>
  <c r="AG907" i="4" a="1"/>
  <c r="AG907" i="4" s="1"/>
  <c r="AG908" i="4" a="1"/>
  <c r="AG908" i="4" s="1"/>
  <c r="AG909" i="4" a="1"/>
  <c r="AG909" i="4" s="1"/>
  <c r="AG910" i="4" a="1"/>
  <c r="AG910" i="4" s="1"/>
  <c r="AG911" i="4" a="1"/>
  <c r="AG911" i="4" s="1"/>
  <c r="AG912" i="4" a="1"/>
  <c r="AG912" i="4" s="1"/>
  <c r="AG913" i="4" a="1"/>
  <c r="AG913" i="4" s="1"/>
  <c r="AG914" i="4" a="1"/>
  <c r="AG914" i="4" s="1"/>
  <c r="AG915" i="4" a="1"/>
  <c r="AG915" i="4" s="1"/>
  <c r="AG916" i="4" a="1"/>
  <c r="AG916" i="4" s="1"/>
  <c r="AG917" i="4" a="1"/>
  <c r="AG917" i="4" s="1"/>
  <c r="AG918" i="4" a="1"/>
  <c r="AG918" i="4" s="1"/>
  <c r="AG919" i="4" a="1"/>
  <c r="AG919" i="4" s="1"/>
  <c r="AG920" i="4" a="1"/>
  <c r="AG920" i="4" s="1"/>
  <c r="AG921" i="4" a="1"/>
  <c r="AG921" i="4" s="1"/>
  <c r="AG922" i="4" a="1"/>
  <c r="AG922" i="4" s="1"/>
  <c r="AG923" i="4" a="1"/>
  <c r="AG923" i="4" s="1"/>
  <c r="AG924" i="4" a="1"/>
  <c r="AG924" i="4" s="1"/>
  <c r="AG925" i="4" a="1"/>
  <c r="AG925" i="4" s="1"/>
  <c r="AG926" i="4" a="1"/>
  <c r="AG926" i="4" s="1"/>
  <c r="AG927" i="4" a="1"/>
  <c r="AG927" i="4" s="1"/>
  <c r="AG928" i="4" a="1"/>
  <c r="AG928" i="4" s="1"/>
  <c r="AG929" i="4" a="1"/>
  <c r="AG929" i="4" s="1"/>
  <c r="AG930" i="4" a="1"/>
  <c r="AG930" i="4" s="1"/>
  <c r="AG931" i="4" a="1"/>
  <c r="AG931" i="4" s="1"/>
  <c r="AG932" i="4" a="1"/>
  <c r="AG932" i="4" s="1"/>
  <c r="AG933" i="4" a="1"/>
  <c r="AG933" i="4" s="1"/>
  <c r="AG934" i="4" a="1"/>
  <c r="AG934" i="4" s="1"/>
  <c r="AG935" i="4" a="1"/>
  <c r="AG935" i="4" s="1"/>
  <c r="AG936" i="4" a="1"/>
  <c r="AG936" i="4" s="1"/>
  <c r="AG937" i="4" a="1"/>
  <c r="AG937" i="4" s="1"/>
  <c r="AG938" i="4" a="1"/>
  <c r="AG938" i="4" s="1"/>
  <c r="AG939" i="4" a="1"/>
  <c r="AG939" i="4" s="1"/>
  <c r="AG940" i="4" a="1"/>
  <c r="AG940" i="4" s="1"/>
  <c r="AG941" i="4" a="1"/>
  <c r="AG941" i="4" s="1"/>
  <c r="AG942" i="4" a="1"/>
  <c r="AG942" i="4" s="1"/>
  <c r="AG943" i="4" a="1"/>
  <c r="AG943" i="4" s="1"/>
  <c r="AG944" i="4" a="1"/>
  <c r="AG944" i="4" s="1"/>
  <c r="AG945" i="4" a="1"/>
  <c r="AG945" i="4" s="1"/>
  <c r="AG946" i="4" a="1"/>
  <c r="AG946" i="4" s="1"/>
  <c r="AG947" i="4" a="1"/>
  <c r="AG947" i="4" s="1"/>
  <c r="AG948" i="4" a="1"/>
  <c r="AG948" i="4" s="1"/>
  <c r="AG949" i="4" a="1"/>
  <c r="AG949" i="4" s="1"/>
  <c r="AG950" i="4" a="1"/>
  <c r="AG950" i="4" s="1"/>
  <c r="AG951" i="4" a="1"/>
  <c r="AG951" i="4" s="1"/>
  <c r="AG952" i="4" a="1"/>
  <c r="AG952" i="4" s="1"/>
  <c r="AF225" i="4" a="1"/>
  <c r="AF225" i="4" s="1"/>
  <c r="AF226" i="4" a="1"/>
  <c r="AF226" i="4" s="1"/>
  <c r="AF227" i="4" a="1"/>
  <c r="AF227" i="4" s="1"/>
  <c r="AF228" i="4" a="1"/>
  <c r="AF228" i="4" s="1"/>
  <c r="AF229" i="4" a="1"/>
  <c r="AF229" i="4" s="1"/>
  <c r="AF230" i="4" a="1"/>
  <c r="AF230" i="4" s="1"/>
  <c r="AF231" i="4" a="1"/>
  <c r="AF231" i="4" s="1"/>
  <c r="AF232" i="4" a="1"/>
  <c r="AF232" i="4" s="1"/>
  <c r="AF233" i="4" a="1"/>
  <c r="AF233" i="4" s="1"/>
  <c r="AF234" i="4" a="1"/>
  <c r="AF234" i="4" s="1"/>
  <c r="AF235" i="4" a="1"/>
  <c r="AF235" i="4" s="1"/>
  <c r="AF236" i="4" a="1"/>
  <c r="AF236" i="4" s="1"/>
  <c r="AF237" i="4" a="1"/>
  <c r="AF237" i="4" s="1"/>
  <c r="AF238" i="4" a="1"/>
  <c r="AF238" i="4" s="1"/>
  <c r="AF239" i="4" a="1"/>
  <c r="AF239" i="4" s="1"/>
  <c r="AF240" i="4" a="1"/>
  <c r="AF240" i="4" s="1"/>
  <c r="AF241" i="4" a="1"/>
  <c r="AF241" i="4" s="1"/>
  <c r="AF242" i="4" a="1"/>
  <c r="AF242" i="4" s="1"/>
  <c r="AF243" i="4" a="1"/>
  <c r="AF243" i="4" s="1"/>
  <c r="AF244" i="4" a="1"/>
  <c r="AF244" i="4" s="1"/>
  <c r="AF245" i="4" a="1"/>
  <c r="AF245" i="4" s="1"/>
  <c r="AF246" i="4" a="1"/>
  <c r="AF246" i="4" s="1"/>
  <c r="AF247" i="4" a="1"/>
  <c r="AF247" i="4" s="1"/>
  <c r="AF248" i="4" a="1"/>
  <c r="AF248" i="4"/>
  <c r="AF249" i="4" a="1"/>
  <c r="AF249" i="4" s="1"/>
  <c r="AF250" i="4" a="1"/>
  <c r="AF250" i="4" s="1"/>
  <c r="AF251" i="4" a="1"/>
  <c r="AF251" i="4" s="1"/>
  <c r="AF252" i="4" a="1"/>
  <c r="AF252" i="4" s="1"/>
  <c r="AF253" i="4" a="1"/>
  <c r="AF253" i="4" s="1"/>
  <c r="AF254" i="4" a="1"/>
  <c r="AF254" i="4" s="1"/>
  <c r="AF255" i="4" a="1"/>
  <c r="AF255" i="4" s="1"/>
  <c r="AF256" i="4" a="1"/>
  <c r="AF256" i="4" s="1"/>
  <c r="AF257" i="4" a="1"/>
  <c r="AF257" i="4" s="1"/>
  <c r="AF258" i="4" a="1"/>
  <c r="AF258" i="4" s="1"/>
  <c r="AF259" i="4" a="1"/>
  <c r="AF259" i="4" s="1"/>
  <c r="AF260" i="4" a="1"/>
  <c r="AF260" i="4" s="1"/>
  <c r="AF261" i="4" a="1"/>
  <c r="AF261" i="4" s="1"/>
  <c r="AF262" i="4" a="1"/>
  <c r="AF262" i="4" s="1"/>
  <c r="AF263" i="4" a="1"/>
  <c r="AF263" i="4" s="1"/>
  <c r="AF264" i="4" a="1"/>
  <c r="AF264" i="4" s="1"/>
  <c r="AF265" i="4" a="1"/>
  <c r="AF265" i="4" s="1"/>
  <c r="AF266" i="4" a="1"/>
  <c r="AF266" i="4" s="1"/>
  <c r="AF267" i="4" a="1"/>
  <c r="AF267" i="4" s="1"/>
  <c r="AF268" i="4" a="1"/>
  <c r="AF268" i="4" s="1"/>
  <c r="AF269" i="4" a="1"/>
  <c r="AF269" i="4" s="1"/>
  <c r="AF270" i="4" a="1"/>
  <c r="AF270" i="4" s="1"/>
  <c r="AF271" i="4" a="1"/>
  <c r="AF271" i="4" s="1"/>
  <c r="AF272" i="4" a="1"/>
  <c r="AF272" i="4" s="1"/>
  <c r="AF273" i="4" a="1"/>
  <c r="AF273" i="4" s="1"/>
  <c r="AF274" i="4" a="1"/>
  <c r="AF274" i="4" s="1"/>
  <c r="AF275" i="4" a="1"/>
  <c r="AF275" i="4" s="1"/>
  <c r="AF276" i="4" a="1"/>
  <c r="AF276" i="4" s="1"/>
  <c r="AF277" i="4" a="1"/>
  <c r="AF277" i="4" s="1"/>
  <c r="AF278" i="4" a="1"/>
  <c r="AF278" i="4" s="1"/>
  <c r="AF279" i="4" a="1"/>
  <c r="AF279" i="4" s="1"/>
  <c r="AF280" i="4" a="1"/>
  <c r="AF280" i="4"/>
  <c r="AF281" i="4" a="1"/>
  <c r="AF281" i="4" s="1"/>
  <c r="AF282" i="4" a="1"/>
  <c r="AF282" i="4" s="1"/>
  <c r="AF283" i="4" a="1"/>
  <c r="AF283" i="4" s="1"/>
  <c r="AF284" i="4" a="1"/>
  <c r="AF284" i="4" s="1"/>
  <c r="AF285" i="4" a="1"/>
  <c r="AF285" i="4" s="1"/>
  <c r="AF286" i="4" a="1"/>
  <c r="AF286" i="4" s="1"/>
  <c r="AF287" i="4" a="1"/>
  <c r="AF287" i="4" s="1"/>
  <c r="AF288" i="4" a="1"/>
  <c r="AF288" i="4" s="1"/>
  <c r="AF289" i="4" a="1"/>
  <c r="AF289" i="4" s="1"/>
  <c r="AF290" i="4" a="1"/>
  <c r="AF290" i="4" s="1"/>
  <c r="AF291" i="4" a="1"/>
  <c r="AF291" i="4" s="1"/>
  <c r="AF292" i="4" a="1"/>
  <c r="AF292" i="4" s="1"/>
  <c r="AF293" i="4" a="1"/>
  <c r="AF293" i="4" s="1"/>
  <c r="AF294" i="4" a="1"/>
  <c r="AF294" i="4" s="1"/>
  <c r="AF295" i="4" a="1"/>
  <c r="AF295" i="4" s="1"/>
  <c r="AF296" i="4" a="1"/>
  <c r="AF296" i="4" s="1"/>
  <c r="AF297" i="4" a="1"/>
  <c r="AF297" i="4" s="1"/>
  <c r="AF298" i="4" a="1"/>
  <c r="AF298" i="4" s="1"/>
  <c r="AF299" i="4" a="1"/>
  <c r="AF299" i="4" s="1"/>
  <c r="AF300" i="4" a="1"/>
  <c r="AF300" i="4" s="1"/>
  <c r="AF301" i="4" a="1"/>
  <c r="AF301" i="4" s="1"/>
  <c r="AF302" i="4" a="1"/>
  <c r="AF302" i="4" s="1"/>
  <c r="AF303" i="4" a="1"/>
  <c r="AF303" i="4" s="1"/>
  <c r="AF304" i="4" a="1"/>
  <c r="AF304" i="4" s="1"/>
  <c r="AF305" i="4" a="1"/>
  <c r="AF305" i="4" s="1"/>
  <c r="AF306" i="4" a="1"/>
  <c r="AF306" i="4" s="1"/>
  <c r="AF307" i="4" a="1"/>
  <c r="AF307" i="4" s="1"/>
  <c r="AF308" i="4" a="1"/>
  <c r="AF308" i="4" s="1"/>
  <c r="AF309" i="4" a="1"/>
  <c r="AF309" i="4" s="1"/>
  <c r="AF310" i="4" a="1"/>
  <c r="AF310" i="4" s="1"/>
  <c r="AF311" i="4" a="1"/>
  <c r="AF311" i="4" s="1"/>
  <c r="AF312" i="4" a="1"/>
  <c r="AF312" i="4" s="1"/>
  <c r="AF313" i="4" a="1"/>
  <c r="AF313" i="4" s="1"/>
  <c r="AF314" i="4" a="1"/>
  <c r="AF314" i="4" s="1"/>
  <c r="AF315" i="4" a="1"/>
  <c r="AF315" i="4" s="1"/>
  <c r="AF316" i="4" a="1"/>
  <c r="AF316" i="4" s="1"/>
  <c r="AF317" i="4" a="1"/>
  <c r="AF317" i="4" s="1"/>
  <c r="AF318" i="4" a="1"/>
  <c r="AF318" i="4" s="1"/>
  <c r="AF319" i="4" a="1"/>
  <c r="AF319" i="4" s="1"/>
  <c r="AF320" i="4" a="1"/>
  <c r="AF320" i="4" s="1"/>
  <c r="AF321" i="4" a="1"/>
  <c r="AF321" i="4" s="1"/>
  <c r="AF322" i="4" a="1"/>
  <c r="AF322" i="4" s="1"/>
  <c r="AF323" i="4" a="1"/>
  <c r="AF323" i="4" s="1"/>
  <c r="AF324" i="4" a="1"/>
  <c r="AF324" i="4" s="1"/>
  <c r="AF325" i="4" a="1"/>
  <c r="AF325" i="4" s="1"/>
  <c r="AF326" i="4" a="1"/>
  <c r="AF326" i="4" s="1"/>
  <c r="AF327" i="4" a="1"/>
  <c r="AF327" i="4" s="1"/>
  <c r="AF328" i="4" a="1"/>
  <c r="AF328" i="4"/>
  <c r="AF329" i="4" a="1"/>
  <c r="AF329" i="4" s="1"/>
  <c r="AF330" i="4" a="1"/>
  <c r="AF330" i="4" s="1"/>
  <c r="AF331" i="4" a="1"/>
  <c r="AF331" i="4" s="1"/>
  <c r="AF332" i="4" a="1"/>
  <c r="AF332" i="4" s="1"/>
  <c r="AF333" i="4" a="1"/>
  <c r="AF333" i="4" s="1"/>
  <c r="AF334" i="4" a="1"/>
  <c r="AF334" i="4" s="1"/>
  <c r="AF335" i="4" a="1"/>
  <c r="AF335" i="4" s="1"/>
  <c r="AF336" i="4" a="1"/>
  <c r="AF336" i="4" s="1"/>
  <c r="AF337" i="4" a="1"/>
  <c r="AF337" i="4" s="1"/>
  <c r="AF338" i="4" a="1"/>
  <c r="AF338" i="4" s="1"/>
  <c r="AF339" i="4" a="1"/>
  <c r="AF339" i="4" s="1"/>
  <c r="AF340" i="4" a="1"/>
  <c r="AF340" i="4" s="1"/>
  <c r="AF341" i="4" a="1"/>
  <c r="AF341" i="4" s="1"/>
  <c r="AF342" i="4" a="1"/>
  <c r="AF342" i="4" s="1"/>
  <c r="AF343" i="4" a="1"/>
  <c r="AF343" i="4" s="1"/>
  <c r="AF344" i="4" a="1"/>
  <c r="AF344" i="4" s="1"/>
  <c r="AF345" i="4" a="1"/>
  <c r="AF345" i="4" s="1"/>
  <c r="AF346" i="4" a="1"/>
  <c r="AF346" i="4" s="1"/>
  <c r="AF347" i="4" a="1"/>
  <c r="AF347" i="4" s="1"/>
  <c r="AF348" i="4" a="1"/>
  <c r="AF348" i="4" s="1"/>
  <c r="AF349" i="4" a="1"/>
  <c r="AF349" i="4" s="1"/>
  <c r="AF350" i="4" a="1"/>
  <c r="AF350" i="4" s="1"/>
  <c r="AF351" i="4" a="1"/>
  <c r="AF351" i="4" s="1"/>
  <c r="AF352" i="4" a="1"/>
  <c r="AF352" i="4" s="1"/>
  <c r="AF353" i="4" a="1"/>
  <c r="AF353" i="4" s="1"/>
  <c r="AF354" i="4" a="1"/>
  <c r="AF354" i="4" s="1"/>
  <c r="AF355" i="4" a="1"/>
  <c r="AF355" i="4" s="1"/>
  <c r="AF356" i="4" a="1"/>
  <c r="AF356" i="4" s="1"/>
  <c r="AF357" i="4" a="1"/>
  <c r="AF357" i="4" s="1"/>
  <c r="AF358" i="4" a="1"/>
  <c r="AF358" i="4" s="1"/>
  <c r="AF359" i="4" a="1"/>
  <c r="AF359" i="4" s="1"/>
  <c r="AF360" i="4" a="1"/>
  <c r="AF360" i="4" s="1"/>
  <c r="AF361" i="4" a="1"/>
  <c r="AF361" i="4" s="1"/>
  <c r="AF362" i="4" a="1"/>
  <c r="AF362" i="4" s="1"/>
  <c r="AF363" i="4" a="1"/>
  <c r="AF363" i="4" s="1"/>
  <c r="AF364" i="4" a="1"/>
  <c r="AF364" i="4" s="1"/>
  <c r="AF365" i="4" a="1"/>
  <c r="AF365" i="4" s="1"/>
  <c r="AF366" i="4" a="1"/>
  <c r="AF366" i="4" s="1"/>
  <c r="AF367" i="4" a="1"/>
  <c r="AF367" i="4" s="1"/>
  <c r="AF368" i="4" a="1"/>
  <c r="AF368" i="4" s="1"/>
  <c r="AF369" i="4" a="1"/>
  <c r="AF369" i="4" s="1"/>
  <c r="AF370" i="4" a="1"/>
  <c r="AF370" i="4"/>
  <c r="AF371" i="4" a="1"/>
  <c r="AF371" i="4" s="1"/>
  <c r="AF372" i="4" a="1"/>
  <c r="AF372" i="4" s="1"/>
  <c r="AF373" i="4" a="1"/>
  <c r="AF373" i="4" s="1"/>
  <c r="AF374" i="4" a="1"/>
  <c r="AF374" i="4" s="1"/>
  <c r="AF375" i="4" a="1"/>
  <c r="AF375" i="4" s="1"/>
  <c r="AF376" i="4" a="1"/>
  <c r="AF376" i="4" s="1"/>
  <c r="AF377" i="4" a="1"/>
  <c r="AF377" i="4" s="1"/>
  <c r="AF378" i="4" a="1"/>
  <c r="AF378" i="4" s="1"/>
  <c r="AF379" i="4" a="1"/>
  <c r="AF379" i="4" s="1"/>
  <c r="AF380" i="4" a="1"/>
  <c r="AF380" i="4"/>
  <c r="AF381" i="4" a="1"/>
  <c r="AF381" i="4" s="1"/>
  <c r="AF382" i="4" a="1"/>
  <c r="AF382" i="4" s="1"/>
  <c r="AF383" i="4" a="1"/>
  <c r="AF383" i="4" s="1"/>
  <c r="AF384" i="4" a="1"/>
  <c r="AF384" i="4" s="1"/>
  <c r="AF385" i="4" a="1"/>
  <c r="AF385" i="4" s="1"/>
  <c r="AF386" i="4" a="1"/>
  <c r="AF386" i="4" s="1"/>
  <c r="AF387" i="4" a="1"/>
  <c r="AF387" i="4" s="1"/>
  <c r="AF388" i="4" a="1"/>
  <c r="AF388" i="4" s="1"/>
  <c r="AF389" i="4" a="1"/>
  <c r="AF389" i="4" s="1"/>
  <c r="AF390" i="4" a="1"/>
  <c r="AF390" i="4" s="1"/>
  <c r="AF391" i="4" a="1"/>
  <c r="AF391" i="4" s="1"/>
  <c r="AF392" i="4" a="1"/>
  <c r="AF392" i="4" s="1"/>
  <c r="AF393" i="4" a="1"/>
  <c r="AF393" i="4" s="1"/>
  <c r="AF394" i="4" a="1"/>
  <c r="AF394" i="4" s="1"/>
  <c r="AF395" i="4" a="1"/>
  <c r="AF395" i="4" s="1"/>
  <c r="AF396" i="4" a="1"/>
  <c r="AF396" i="4" s="1"/>
  <c r="AF397" i="4" a="1"/>
  <c r="AF397" i="4" s="1"/>
  <c r="AF398" i="4" a="1"/>
  <c r="AF398" i="4" s="1"/>
  <c r="AF399" i="4" a="1"/>
  <c r="AF399" i="4" s="1"/>
  <c r="AF400" i="4" a="1"/>
  <c r="AF400" i="4" s="1"/>
  <c r="AF401" i="4" a="1"/>
  <c r="AF401" i="4" s="1"/>
  <c r="AF402" i="4" a="1"/>
  <c r="AF402" i="4" s="1"/>
  <c r="AF403" i="4" a="1"/>
  <c r="AF403" i="4" s="1"/>
  <c r="AF404" i="4" a="1"/>
  <c r="AF404" i="4" s="1"/>
  <c r="AF405" i="4" a="1"/>
  <c r="AF405" i="4" s="1"/>
  <c r="AF406" i="4" a="1"/>
  <c r="AF406" i="4" s="1"/>
  <c r="AF407" i="4" a="1"/>
  <c r="AF407" i="4" s="1"/>
  <c r="AF408" i="4" a="1"/>
  <c r="AF408" i="4" s="1"/>
  <c r="AF409" i="4" a="1"/>
  <c r="AF409" i="4" s="1"/>
  <c r="AF410" i="4" a="1"/>
  <c r="AF410" i="4" s="1"/>
  <c r="AF411" i="4" a="1"/>
  <c r="AF411" i="4" s="1"/>
  <c r="AF412" i="4" a="1"/>
  <c r="AF412" i="4" s="1"/>
  <c r="AF413" i="4" a="1"/>
  <c r="AF413" i="4" s="1"/>
  <c r="AF414" i="4" a="1"/>
  <c r="AF414" i="4" s="1"/>
  <c r="AF415" i="4" a="1"/>
  <c r="AF415" i="4" s="1"/>
  <c r="AF416" i="4" a="1"/>
  <c r="AF416" i="4" s="1"/>
  <c r="AF417" i="4" a="1"/>
  <c r="AF417" i="4" s="1"/>
  <c r="AF418" i="4" a="1"/>
  <c r="AF418" i="4" s="1"/>
  <c r="AF419" i="4" a="1"/>
  <c r="AF419" i="4" s="1"/>
  <c r="AF420" i="4" a="1"/>
  <c r="AF420" i="4" s="1"/>
  <c r="AF421" i="4" a="1"/>
  <c r="AF421" i="4" s="1"/>
  <c r="AF422" i="4" a="1"/>
  <c r="AF422" i="4" s="1"/>
  <c r="AF423" i="4" a="1"/>
  <c r="AF423" i="4" s="1"/>
  <c r="AF424" i="4" a="1"/>
  <c r="AF424" i="4" s="1"/>
  <c r="AF425" i="4" a="1"/>
  <c r="AF425" i="4" s="1"/>
  <c r="AF426" i="4" a="1"/>
  <c r="AF426" i="4" s="1"/>
  <c r="AF427" i="4" a="1"/>
  <c r="AF427" i="4" s="1"/>
  <c r="AF428" i="4" a="1"/>
  <c r="AF428" i="4"/>
  <c r="AF429" i="4" a="1"/>
  <c r="AF429" i="4" s="1"/>
  <c r="AF430" i="4" a="1"/>
  <c r="AF430" i="4" s="1"/>
  <c r="AF431" i="4" a="1"/>
  <c r="AF431" i="4" s="1"/>
  <c r="AF432" i="4" a="1"/>
  <c r="AF432" i="4" s="1"/>
  <c r="AF433" i="4" a="1"/>
  <c r="AF433" i="4" s="1"/>
  <c r="AF434" i="4" a="1"/>
  <c r="AF434" i="4" s="1"/>
  <c r="AF435" i="4" a="1"/>
  <c r="AF435" i="4" s="1"/>
  <c r="AF436" i="4" a="1"/>
  <c r="AF436" i="4" s="1"/>
  <c r="AF437" i="4" a="1"/>
  <c r="AF437" i="4" s="1"/>
  <c r="AF438" i="4" a="1"/>
  <c r="AF438" i="4" s="1"/>
  <c r="AF439" i="4" a="1"/>
  <c r="AF439" i="4" s="1"/>
  <c r="AF440" i="4" a="1"/>
  <c r="AF440" i="4" s="1"/>
  <c r="AF441" i="4" a="1"/>
  <c r="AF441" i="4" s="1"/>
  <c r="AF442" i="4" a="1"/>
  <c r="AF442" i="4" s="1"/>
  <c r="AF443" i="4" a="1"/>
  <c r="AF443" i="4" s="1"/>
  <c r="AF444" i="4" a="1"/>
  <c r="AF444" i="4" s="1"/>
  <c r="AF445" i="4" a="1"/>
  <c r="AF445" i="4" s="1"/>
  <c r="AF446" i="4" a="1"/>
  <c r="AF446" i="4" s="1"/>
  <c r="AF447" i="4" a="1"/>
  <c r="AF447" i="4" s="1"/>
  <c r="AF448" i="4" a="1"/>
  <c r="AF448" i="4" s="1"/>
  <c r="AF449" i="4" a="1"/>
  <c r="AF449" i="4" s="1"/>
  <c r="AF450" i="4" a="1"/>
  <c r="AF450" i="4" s="1"/>
  <c r="AF451" i="4" a="1"/>
  <c r="AF451" i="4" s="1"/>
  <c r="AF452" i="4" a="1"/>
  <c r="AF452" i="4" s="1"/>
  <c r="AF453" i="4" a="1"/>
  <c r="AF453" i="4" s="1"/>
  <c r="AF454" i="4" a="1"/>
  <c r="AF454" i="4" s="1"/>
  <c r="AF455" i="4" a="1"/>
  <c r="AF455" i="4" s="1"/>
  <c r="AF456" i="4" a="1"/>
  <c r="AF456" i="4" s="1"/>
  <c r="AF457" i="4" a="1"/>
  <c r="AF457" i="4" s="1"/>
  <c r="AF458" i="4" a="1"/>
  <c r="AF458" i="4" s="1"/>
  <c r="AF459" i="4" a="1"/>
  <c r="AF459" i="4" s="1"/>
  <c r="AF460" i="4" a="1"/>
  <c r="AF460" i="4" s="1"/>
  <c r="AF461" i="4" a="1"/>
  <c r="AF461" i="4" s="1"/>
  <c r="AF462" i="4" a="1"/>
  <c r="AF462" i="4" s="1"/>
  <c r="AF463" i="4" a="1"/>
  <c r="AF463" i="4" s="1"/>
  <c r="AF464" i="4" a="1"/>
  <c r="AF464" i="4" s="1"/>
  <c r="AF465" i="4" a="1"/>
  <c r="AF465" i="4" s="1"/>
  <c r="AF466" i="4" a="1"/>
  <c r="AF466" i="4" s="1"/>
  <c r="AF467" i="4" a="1"/>
  <c r="AF467" i="4" s="1"/>
  <c r="AF468" i="4" a="1"/>
  <c r="AF468" i="4" s="1"/>
  <c r="AF469" i="4" a="1"/>
  <c r="AF469" i="4" s="1"/>
  <c r="AF470" i="4" a="1"/>
  <c r="AF470" i="4" s="1"/>
  <c r="AF471" i="4" a="1"/>
  <c r="AF471" i="4" s="1"/>
  <c r="AF472" i="4" a="1"/>
  <c r="AF472" i="4" s="1"/>
  <c r="AF473" i="4" a="1"/>
  <c r="AF473" i="4" s="1"/>
  <c r="AF474" i="4" a="1"/>
  <c r="AF474" i="4" s="1"/>
  <c r="AF475" i="4" a="1"/>
  <c r="AF475" i="4" s="1"/>
  <c r="AF476" i="4" a="1"/>
  <c r="AF476" i="4" s="1"/>
  <c r="AF477" i="4" a="1"/>
  <c r="AF477" i="4" s="1"/>
  <c r="AF478" i="4" a="1"/>
  <c r="AF478" i="4" s="1"/>
  <c r="AF479" i="4" a="1"/>
  <c r="AF479" i="4" s="1"/>
  <c r="AF480" i="4" a="1"/>
  <c r="AF480" i="4" s="1"/>
  <c r="AF481" i="4" a="1"/>
  <c r="AF481" i="4" s="1"/>
  <c r="AF482" i="4" a="1"/>
  <c r="AF482" i="4" s="1"/>
  <c r="AF483" i="4" a="1"/>
  <c r="AF483" i="4" s="1"/>
  <c r="AF484" i="4" a="1"/>
  <c r="AF484" i="4" s="1"/>
  <c r="AF485" i="4" a="1"/>
  <c r="AF485" i="4" s="1"/>
  <c r="AF486" i="4" a="1"/>
  <c r="AF486" i="4" s="1"/>
  <c r="AF487" i="4" a="1"/>
  <c r="AF487" i="4" s="1"/>
  <c r="AF488" i="4" a="1"/>
  <c r="AF488" i="4" s="1"/>
  <c r="AF489" i="4" a="1"/>
  <c r="AF489" i="4" s="1"/>
  <c r="AF490" i="4" a="1"/>
  <c r="AF490" i="4" s="1"/>
  <c r="AF491" i="4" a="1"/>
  <c r="AF491" i="4" s="1"/>
  <c r="AF492" i="4" a="1"/>
  <c r="AF492" i="4" s="1"/>
  <c r="AF493" i="4" a="1"/>
  <c r="AF493" i="4" s="1"/>
  <c r="AF494" i="4" a="1"/>
  <c r="AF494" i="4" s="1"/>
  <c r="AF495" i="4" a="1"/>
  <c r="AF495" i="4" s="1"/>
  <c r="AF496" i="4" a="1"/>
  <c r="AF496" i="4" s="1"/>
  <c r="AF497" i="4" a="1"/>
  <c r="AF497" i="4" s="1"/>
  <c r="AF498" i="4" a="1"/>
  <c r="AF498" i="4" s="1"/>
  <c r="AF499" i="4" a="1"/>
  <c r="AF499" i="4" s="1"/>
  <c r="AF500" i="4" a="1"/>
  <c r="AF500" i="4"/>
  <c r="AF501" i="4" a="1"/>
  <c r="AF501" i="4" s="1"/>
  <c r="AF502" i="4" a="1"/>
  <c r="AF502" i="4" s="1"/>
  <c r="AF503" i="4" a="1"/>
  <c r="AF503" i="4" s="1"/>
  <c r="AF504" i="4" a="1"/>
  <c r="AF504" i="4" s="1"/>
  <c r="AF505" i="4" a="1"/>
  <c r="AF505" i="4" s="1"/>
  <c r="AF506" i="4" a="1"/>
  <c r="AF506" i="4" s="1"/>
  <c r="AF507" i="4" a="1"/>
  <c r="AF507" i="4" s="1"/>
  <c r="AF508" i="4" a="1"/>
  <c r="AF508" i="4" s="1"/>
  <c r="AF509" i="4" a="1"/>
  <c r="AF509" i="4" s="1"/>
  <c r="AF510" i="4" a="1"/>
  <c r="AF510" i="4" s="1"/>
  <c r="AF511" i="4" a="1"/>
  <c r="AF511" i="4" s="1"/>
  <c r="AF512" i="4" a="1"/>
  <c r="AF512" i="4" s="1"/>
  <c r="AF513" i="4" a="1"/>
  <c r="AF513" i="4" s="1"/>
  <c r="AF514" i="4" a="1"/>
  <c r="AF514" i="4" s="1"/>
  <c r="AF515" i="4" a="1"/>
  <c r="AF515" i="4" s="1"/>
  <c r="AF516" i="4" a="1"/>
  <c r="AF516" i="4" s="1"/>
  <c r="AF517" i="4" a="1"/>
  <c r="AF517" i="4" s="1"/>
  <c r="AF518" i="4" a="1"/>
  <c r="AF518" i="4" s="1"/>
  <c r="AF519" i="4" a="1"/>
  <c r="AF519" i="4" s="1"/>
  <c r="AF520" i="4" a="1"/>
  <c r="AF520" i="4" s="1"/>
  <c r="AF521" i="4" a="1"/>
  <c r="AF521" i="4" s="1"/>
  <c r="AF522" i="4" a="1"/>
  <c r="AF522" i="4" s="1"/>
  <c r="AF523" i="4" a="1"/>
  <c r="AF523" i="4" s="1"/>
  <c r="AF524" i="4" a="1"/>
  <c r="AF524" i="4" s="1"/>
  <c r="AF525" i="4" a="1"/>
  <c r="AF525" i="4" s="1"/>
  <c r="AF526" i="4" a="1"/>
  <c r="AF526" i="4" s="1"/>
  <c r="AF527" i="4" a="1"/>
  <c r="AF527" i="4" s="1"/>
  <c r="AF528" i="4" a="1"/>
  <c r="AF528" i="4"/>
  <c r="AF529" i="4" a="1"/>
  <c r="AF529" i="4" s="1"/>
  <c r="AF530" i="4" a="1"/>
  <c r="AF530" i="4" s="1"/>
  <c r="AF531" i="4" a="1"/>
  <c r="AF531" i="4" s="1"/>
  <c r="AF532" i="4" a="1"/>
  <c r="AF532" i="4" s="1"/>
  <c r="AF533" i="4" a="1"/>
  <c r="AF533" i="4" s="1"/>
  <c r="AF534" i="4" a="1"/>
  <c r="AF534" i="4" s="1"/>
  <c r="AF535" i="4" a="1"/>
  <c r="AF535" i="4" s="1"/>
  <c r="AF536" i="4" a="1"/>
  <c r="AF536" i="4" s="1"/>
  <c r="AF537" i="4" a="1"/>
  <c r="AF537" i="4" s="1"/>
  <c r="AF538" i="4" a="1"/>
  <c r="AF538" i="4" s="1"/>
  <c r="AF539" i="4" a="1"/>
  <c r="AF539" i="4" s="1"/>
  <c r="AF540" i="4" a="1"/>
  <c r="AF540" i="4" s="1"/>
  <c r="AF541" i="4" a="1"/>
  <c r="AF541" i="4" s="1"/>
  <c r="AF542" i="4" a="1"/>
  <c r="AF542" i="4" s="1"/>
  <c r="AF543" i="4" a="1"/>
  <c r="AF543" i="4" s="1"/>
  <c r="AF544" i="4" a="1"/>
  <c r="AF544" i="4" s="1"/>
  <c r="AF545" i="4" a="1"/>
  <c r="AF545" i="4" s="1"/>
  <c r="AF546" i="4" a="1"/>
  <c r="AF546" i="4" s="1"/>
  <c r="AF547" i="4" a="1"/>
  <c r="AF547" i="4" s="1"/>
  <c r="AF548" i="4" a="1"/>
  <c r="AF548" i="4" s="1"/>
  <c r="AF549" i="4" a="1"/>
  <c r="AF549" i="4" s="1"/>
  <c r="AF550" i="4" a="1"/>
  <c r="AF550" i="4" s="1"/>
  <c r="AF551" i="4" a="1"/>
  <c r="AF551" i="4" s="1"/>
  <c r="AF552" i="4" a="1"/>
  <c r="AF552" i="4" s="1"/>
  <c r="AF553" i="4" a="1"/>
  <c r="AF553" i="4" s="1"/>
  <c r="AF554" i="4" a="1"/>
  <c r="AF554" i="4" s="1"/>
  <c r="AF555" i="4" a="1"/>
  <c r="AF555" i="4" s="1"/>
  <c r="AF556" i="4" a="1"/>
  <c r="AF556" i="4" s="1"/>
  <c r="AF557" i="4" a="1"/>
  <c r="AF557" i="4" s="1"/>
  <c r="AF558" i="4" a="1"/>
  <c r="AF558" i="4" s="1"/>
  <c r="AF559" i="4" a="1"/>
  <c r="AF559" i="4" s="1"/>
  <c r="AF560" i="4" a="1"/>
  <c r="AF560" i="4" s="1"/>
  <c r="AF561" i="4" a="1"/>
  <c r="AF561" i="4" s="1"/>
  <c r="AF562" i="4" a="1"/>
  <c r="AF562" i="4"/>
  <c r="AF563" i="4" a="1"/>
  <c r="AF563" i="4" s="1"/>
  <c r="AF564" i="4" a="1"/>
  <c r="AF564" i="4" s="1"/>
  <c r="AF565" i="4" a="1"/>
  <c r="AF565" i="4" s="1"/>
  <c r="AF566" i="4" a="1"/>
  <c r="AF566" i="4" s="1"/>
  <c r="AF567" i="4" a="1"/>
  <c r="AF567" i="4" s="1"/>
  <c r="AF568" i="4" a="1"/>
  <c r="AF568" i="4" s="1"/>
  <c r="AF569" i="4" a="1"/>
  <c r="AF569" i="4" s="1"/>
  <c r="AF570" i="4" a="1"/>
  <c r="AF570" i="4" s="1"/>
  <c r="AF571" i="4" a="1"/>
  <c r="AF571" i="4" s="1"/>
  <c r="AF572" i="4" a="1"/>
  <c r="AF572" i="4" s="1"/>
  <c r="AF573" i="4" a="1"/>
  <c r="AF573" i="4" s="1"/>
  <c r="AF574" i="4" a="1"/>
  <c r="AF574" i="4" s="1"/>
  <c r="AF575" i="4" a="1"/>
  <c r="AF575" i="4" s="1"/>
  <c r="AF576" i="4" a="1"/>
  <c r="AF576" i="4" s="1"/>
  <c r="AF577" i="4" a="1"/>
  <c r="AF577" i="4" s="1"/>
  <c r="AF578" i="4" a="1"/>
  <c r="AF578" i="4" s="1"/>
  <c r="AF579" i="4" a="1"/>
  <c r="AF579" i="4" s="1"/>
  <c r="AF580" i="4" a="1"/>
  <c r="AF580" i="4" s="1"/>
  <c r="AF581" i="4" a="1"/>
  <c r="AF581" i="4" s="1"/>
  <c r="AF582" i="4" a="1"/>
  <c r="AF582" i="4" s="1"/>
  <c r="AF583" i="4" a="1"/>
  <c r="AF583" i="4" s="1"/>
  <c r="AF584" i="4" a="1"/>
  <c r="AF584" i="4" s="1"/>
  <c r="AF585" i="4" a="1"/>
  <c r="AF585" i="4" s="1"/>
  <c r="AF586" i="4" a="1"/>
  <c r="AF586" i="4" s="1"/>
  <c r="AF587" i="4" a="1"/>
  <c r="AF587" i="4" s="1"/>
  <c r="AF588" i="4" a="1"/>
  <c r="AF588" i="4" s="1"/>
  <c r="AF589" i="4" a="1"/>
  <c r="AF589" i="4" s="1"/>
  <c r="AF590" i="4" a="1"/>
  <c r="AF590" i="4" s="1"/>
  <c r="AF591" i="4" a="1"/>
  <c r="AF591" i="4" s="1"/>
  <c r="AF592" i="4" a="1"/>
  <c r="AF592" i="4"/>
  <c r="AF593" i="4" a="1"/>
  <c r="AF593" i="4" s="1"/>
  <c r="AF594" i="4" a="1"/>
  <c r="AF594" i="4" s="1"/>
  <c r="AF595" i="4" a="1"/>
  <c r="AF595" i="4" s="1"/>
  <c r="AF596" i="4" a="1"/>
  <c r="AF596" i="4" s="1"/>
  <c r="AF597" i="4" a="1"/>
  <c r="AF597" i="4" s="1"/>
  <c r="AF598" i="4" a="1"/>
  <c r="AF598" i="4" s="1"/>
  <c r="AF599" i="4" a="1"/>
  <c r="AF599" i="4" s="1"/>
  <c r="AF600" i="4" a="1"/>
  <c r="AF600" i="4" s="1"/>
  <c r="AF601" i="4" a="1"/>
  <c r="AF601" i="4" s="1"/>
  <c r="AF602" i="4" a="1"/>
  <c r="AF602" i="4" s="1"/>
  <c r="AF603" i="4" a="1"/>
  <c r="AF603" i="4" s="1"/>
  <c r="AF604" i="4" a="1"/>
  <c r="AF604" i="4" s="1"/>
  <c r="AF605" i="4" a="1"/>
  <c r="AF605" i="4" s="1"/>
  <c r="AF606" i="4" a="1"/>
  <c r="AF606" i="4" s="1"/>
  <c r="AF607" i="4" a="1"/>
  <c r="AF607" i="4" s="1"/>
  <c r="AF608" i="4" a="1"/>
  <c r="AF608" i="4" s="1"/>
  <c r="AF609" i="4" a="1"/>
  <c r="AF609" i="4" s="1"/>
  <c r="AF610" i="4" a="1"/>
  <c r="AF610" i="4" s="1"/>
  <c r="AF611" i="4" a="1"/>
  <c r="AF611" i="4" s="1"/>
  <c r="AF612" i="4" a="1"/>
  <c r="AF612" i="4" s="1"/>
  <c r="AF613" i="4" a="1"/>
  <c r="AF613" i="4" s="1"/>
  <c r="AF614" i="4" a="1"/>
  <c r="AF614" i="4" s="1"/>
  <c r="AF615" i="4" a="1"/>
  <c r="AF615" i="4" s="1"/>
  <c r="AF616" i="4" a="1"/>
  <c r="AF616" i="4" s="1"/>
  <c r="AF617" i="4" a="1"/>
  <c r="AF617" i="4" s="1"/>
  <c r="AF618" i="4" a="1"/>
  <c r="AF618" i="4" s="1"/>
  <c r="AF619" i="4" a="1"/>
  <c r="AF619" i="4" s="1"/>
  <c r="AF620" i="4" a="1"/>
  <c r="AF620" i="4" s="1"/>
  <c r="AF621" i="4" a="1"/>
  <c r="AF621" i="4" s="1"/>
  <c r="AF622" i="4" a="1"/>
  <c r="AF622" i="4" s="1"/>
  <c r="AF623" i="4" a="1"/>
  <c r="AF623" i="4" s="1"/>
  <c r="AF624" i="4" a="1"/>
  <c r="AF624" i="4" s="1"/>
  <c r="AF625" i="4" a="1"/>
  <c r="AF625" i="4" s="1"/>
  <c r="AF626" i="4" a="1"/>
  <c r="AF626" i="4" s="1"/>
  <c r="AF627" i="4" a="1"/>
  <c r="AF627" i="4" s="1"/>
  <c r="AF628" i="4" a="1"/>
  <c r="AF628" i="4" s="1"/>
  <c r="AF629" i="4" a="1"/>
  <c r="AF629" i="4" s="1"/>
  <c r="AF630" i="4" a="1"/>
  <c r="AF630" i="4" s="1"/>
  <c r="AF631" i="4" a="1"/>
  <c r="AF631" i="4" s="1"/>
  <c r="AF632" i="4" a="1"/>
  <c r="AF632" i="4"/>
  <c r="AF633" i="4" a="1"/>
  <c r="AF633" i="4" s="1"/>
  <c r="AF634" i="4" a="1"/>
  <c r="AF634" i="4" s="1"/>
  <c r="AF635" i="4" a="1"/>
  <c r="AF635" i="4" s="1"/>
  <c r="AF636" i="4" a="1"/>
  <c r="AF636" i="4" s="1"/>
  <c r="AF637" i="4" a="1"/>
  <c r="AF637" i="4" s="1"/>
  <c r="AF638" i="4" a="1"/>
  <c r="AF638" i="4" s="1"/>
  <c r="AF639" i="4" a="1"/>
  <c r="AF639" i="4" s="1"/>
  <c r="AF640" i="4" a="1"/>
  <c r="AF640" i="4" s="1"/>
  <c r="AF641" i="4" a="1"/>
  <c r="AF641" i="4" s="1"/>
  <c r="AF642" i="4" a="1"/>
  <c r="AF642" i="4" s="1"/>
  <c r="AF643" i="4" a="1"/>
  <c r="AF643" i="4" s="1"/>
  <c r="AF644" i="4" a="1"/>
  <c r="AF644" i="4" s="1"/>
  <c r="AF645" i="4" a="1"/>
  <c r="AF645" i="4" s="1"/>
  <c r="AF646" i="4" a="1"/>
  <c r="AF646" i="4" s="1"/>
  <c r="AF647" i="4" a="1"/>
  <c r="AF647" i="4" s="1"/>
  <c r="AF648" i="4" a="1"/>
  <c r="AF648" i="4" s="1"/>
  <c r="AF649" i="4" a="1"/>
  <c r="AF649" i="4" s="1"/>
  <c r="AF650" i="4" a="1"/>
  <c r="AF650" i="4" s="1"/>
  <c r="AF651" i="4" a="1"/>
  <c r="AF651" i="4" s="1"/>
  <c r="AF652" i="4" a="1"/>
  <c r="AF652" i="4" s="1"/>
  <c r="AF653" i="4" a="1"/>
  <c r="AF653" i="4" s="1"/>
  <c r="AF654" i="4" a="1"/>
  <c r="AF654" i="4" s="1"/>
  <c r="AF655" i="4" a="1"/>
  <c r="AF655" i="4" s="1"/>
  <c r="AF656" i="4" a="1"/>
  <c r="AF656" i="4" s="1"/>
  <c r="AF657" i="4" a="1"/>
  <c r="AF657" i="4" s="1"/>
  <c r="AF658" i="4" a="1"/>
  <c r="AF658" i="4" s="1"/>
  <c r="AF659" i="4" a="1"/>
  <c r="AF659" i="4" s="1"/>
  <c r="AF660" i="4" a="1"/>
  <c r="AF660" i="4" s="1"/>
  <c r="AF661" i="4" a="1"/>
  <c r="AF661" i="4" s="1"/>
  <c r="AF662" i="4" a="1"/>
  <c r="AF662" i="4" s="1"/>
  <c r="AF663" i="4" a="1"/>
  <c r="AF663" i="4" s="1"/>
  <c r="AF664" i="4" a="1"/>
  <c r="AF664" i="4" s="1"/>
  <c r="AF665" i="4" a="1"/>
  <c r="AF665" i="4" s="1"/>
  <c r="AF666" i="4" a="1"/>
  <c r="AF666" i="4" s="1"/>
  <c r="AF667" i="4" a="1"/>
  <c r="AF667" i="4" s="1"/>
  <c r="AF668" i="4" a="1"/>
  <c r="AF668" i="4" s="1"/>
  <c r="AF669" i="4" a="1"/>
  <c r="AF669" i="4" s="1"/>
  <c r="AF670" i="4" a="1"/>
  <c r="AF670" i="4" s="1"/>
  <c r="AF671" i="4" a="1"/>
  <c r="AF671" i="4" s="1"/>
  <c r="AF672" i="4" a="1"/>
  <c r="AF672" i="4" s="1"/>
  <c r="AF673" i="4" a="1"/>
  <c r="AF673" i="4" s="1"/>
  <c r="AF674" i="4" a="1"/>
  <c r="AF674" i="4" s="1"/>
  <c r="AF675" i="4" a="1"/>
  <c r="AF675" i="4" s="1"/>
  <c r="AF676" i="4" a="1"/>
  <c r="AF676" i="4" s="1"/>
  <c r="AF677" i="4" a="1"/>
  <c r="AF677" i="4" s="1"/>
  <c r="AF678" i="4" a="1"/>
  <c r="AF678" i="4" s="1"/>
  <c r="AF679" i="4" a="1"/>
  <c r="AF679" i="4" s="1"/>
  <c r="AF680" i="4" a="1"/>
  <c r="AF680" i="4" s="1"/>
  <c r="AF681" i="4" a="1"/>
  <c r="AF681" i="4" s="1"/>
  <c r="AF682" i="4" a="1"/>
  <c r="AF682" i="4" s="1"/>
  <c r="AF683" i="4" a="1"/>
  <c r="AF683" i="4" s="1"/>
  <c r="AF684" i="4" a="1"/>
  <c r="AF684" i="4" s="1"/>
  <c r="AF685" i="4" a="1"/>
  <c r="AF685" i="4" s="1"/>
  <c r="AF686" i="4" a="1"/>
  <c r="AF686" i="4" s="1"/>
  <c r="AF687" i="4" a="1"/>
  <c r="AF687" i="4" s="1"/>
  <c r="AF688" i="4" a="1"/>
  <c r="AF688" i="4" s="1"/>
  <c r="AF689" i="4" a="1"/>
  <c r="AF689" i="4" s="1"/>
  <c r="AF690" i="4" a="1"/>
  <c r="AF690" i="4" s="1"/>
  <c r="AF691" i="4" a="1"/>
  <c r="AF691" i="4" s="1"/>
  <c r="AF692" i="4" a="1"/>
  <c r="AF692" i="4" s="1"/>
  <c r="AF693" i="4" a="1"/>
  <c r="AF693" i="4" s="1"/>
  <c r="AF694" i="4" a="1"/>
  <c r="AF694" i="4" s="1"/>
  <c r="AF695" i="4" a="1"/>
  <c r="AF695" i="4" s="1"/>
  <c r="AF696" i="4" a="1"/>
  <c r="AF696" i="4" s="1"/>
  <c r="AF697" i="4" a="1"/>
  <c r="AF697" i="4" s="1"/>
  <c r="AF698" i="4" a="1"/>
  <c r="AF698" i="4" s="1"/>
  <c r="AF699" i="4" a="1"/>
  <c r="AF699" i="4" s="1"/>
  <c r="AF700" i="4" a="1"/>
  <c r="AF700" i="4" s="1"/>
  <c r="AF701" i="4" a="1"/>
  <c r="AF701" i="4" s="1"/>
  <c r="AF702" i="4" a="1"/>
  <c r="AF702" i="4" s="1"/>
  <c r="AF703" i="4" a="1"/>
  <c r="AF703" i="4" s="1"/>
  <c r="AF704" i="4" a="1"/>
  <c r="AF704" i="4" s="1"/>
  <c r="AF705" i="4" a="1"/>
  <c r="AF705" i="4" s="1"/>
  <c r="AF706" i="4" a="1"/>
  <c r="AF706" i="4" s="1"/>
  <c r="AF707" i="4" a="1"/>
  <c r="AF707" i="4" s="1"/>
  <c r="AF708" i="4" a="1"/>
  <c r="AF708" i="4" s="1"/>
  <c r="AF709" i="4" a="1"/>
  <c r="AF709" i="4" s="1"/>
  <c r="AF710" i="4" a="1"/>
  <c r="AF710" i="4" s="1"/>
  <c r="AF711" i="4" a="1"/>
  <c r="AF711" i="4" s="1"/>
  <c r="AF712" i="4" a="1"/>
  <c r="AF712" i="4" s="1"/>
  <c r="AF713" i="4" a="1"/>
  <c r="AF713" i="4" s="1"/>
  <c r="AF714" i="4" a="1"/>
  <c r="AF714" i="4" s="1"/>
  <c r="AF715" i="4" a="1"/>
  <c r="AF715" i="4" s="1"/>
  <c r="AF716" i="4" a="1"/>
  <c r="AF716" i="4" s="1"/>
  <c r="AF717" i="4" a="1"/>
  <c r="AF717" i="4" s="1"/>
  <c r="AF718" i="4" a="1"/>
  <c r="AF718" i="4" s="1"/>
  <c r="AF719" i="4" a="1"/>
  <c r="AF719" i="4" s="1"/>
  <c r="AF720" i="4" a="1"/>
  <c r="AF720" i="4" s="1"/>
  <c r="AF721" i="4" a="1"/>
  <c r="AF721" i="4" s="1"/>
  <c r="AF722" i="4" a="1"/>
  <c r="AF722" i="4" s="1"/>
  <c r="AF723" i="4" a="1"/>
  <c r="AF723" i="4" s="1"/>
  <c r="AF724" i="4" a="1"/>
  <c r="AF724" i="4" s="1"/>
  <c r="AF725" i="4" a="1"/>
  <c r="AF725" i="4" s="1"/>
  <c r="AF726" i="4" a="1"/>
  <c r="AF726" i="4" s="1"/>
  <c r="AF727" i="4" a="1"/>
  <c r="AF727" i="4" s="1"/>
  <c r="AF728" i="4" a="1"/>
  <c r="AF728" i="4" s="1"/>
  <c r="AF729" i="4" a="1"/>
  <c r="AF729" i="4" s="1"/>
  <c r="AF730" i="4" a="1"/>
  <c r="AF730" i="4" s="1"/>
  <c r="AF731" i="4" a="1"/>
  <c r="AF731" i="4" s="1"/>
  <c r="AF732" i="4" a="1"/>
  <c r="AF732" i="4" s="1"/>
  <c r="AF733" i="4" a="1"/>
  <c r="AF733" i="4" s="1"/>
  <c r="AF734" i="4" a="1"/>
  <c r="AF734" i="4" s="1"/>
  <c r="AF735" i="4" a="1"/>
  <c r="AF735" i="4" s="1"/>
  <c r="AF736" i="4" a="1"/>
  <c r="AF736" i="4" s="1"/>
  <c r="AF737" i="4" a="1"/>
  <c r="AF737" i="4" s="1"/>
  <c r="AF738" i="4" a="1"/>
  <c r="AF738" i="4" s="1"/>
  <c r="AF739" i="4" a="1"/>
  <c r="AF739" i="4" s="1"/>
  <c r="AF740" i="4" a="1"/>
  <c r="AF740" i="4" s="1"/>
  <c r="AF741" i="4" a="1"/>
  <c r="AF741" i="4" s="1"/>
  <c r="AF742" i="4" a="1"/>
  <c r="AF742" i="4" s="1"/>
  <c r="AF743" i="4" a="1"/>
  <c r="AF743" i="4" s="1"/>
  <c r="AF744" i="4" a="1"/>
  <c r="AF744" i="4" s="1"/>
  <c r="AF745" i="4" a="1"/>
  <c r="AF745" i="4" s="1"/>
  <c r="AF746" i="4" a="1"/>
  <c r="AF746" i="4" s="1"/>
  <c r="AF747" i="4" a="1"/>
  <c r="AF747" i="4" s="1"/>
  <c r="AF748" i="4" a="1"/>
  <c r="AF748" i="4" s="1"/>
  <c r="AF749" i="4" a="1"/>
  <c r="AF749" i="4" s="1"/>
  <c r="AF750" i="4" a="1"/>
  <c r="AF750" i="4" s="1"/>
  <c r="AF751" i="4" a="1"/>
  <c r="AF751" i="4" s="1"/>
  <c r="AF752" i="4" a="1"/>
  <c r="AF752" i="4" s="1"/>
  <c r="AF753" i="4" a="1"/>
  <c r="AF753" i="4" s="1"/>
  <c r="AF754" i="4" a="1"/>
  <c r="AF754" i="4" s="1"/>
  <c r="AF755" i="4" a="1"/>
  <c r="AF755" i="4" s="1"/>
  <c r="AF756" i="4" a="1"/>
  <c r="AF756" i="4" s="1"/>
  <c r="AF757" i="4" a="1"/>
  <c r="AF757" i="4" s="1"/>
  <c r="AF758" i="4" a="1"/>
  <c r="AF758" i="4" s="1"/>
  <c r="AF759" i="4" a="1"/>
  <c r="AF759" i="4" s="1"/>
  <c r="AF760" i="4" a="1"/>
  <c r="AF760" i="4" s="1"/>
  <c r="AF761" i="4" a="1"/>
  <c r="AF761" i="4" s="1"/>
  <c r="AF762" i="4" a="1"/>
  <c r="AF762" i="4" s="1"/>
  <c r="AF763" i="4" a="1"/>
  <c r="AF763" i="4" s="1"/>
  <c r="AF764" i="4" a="1"/>
  <c r="AF764" i="4" s="1"/>
  <c r="AF765" i="4" a="1"/>
  <c r="AF765" i="4" s="1"/>
  <c r="AF766" i="4" a="1"/>
  <c r="AF766" i="4" s="1"/>
  <c r="AF767" i="4" a="1"/>
  <c r="AF767" i="4" s="1"/>
  <c r="AF768" i="4" a="1"/>
  <c r="AF768" i="4" s="1"/>
  <c r="AF769" i="4" a="1"/>
  <c r="AF769" i="4" s="1"/>
  <c r="AF770" i="4" a="1"/>
  <c r="AF770" i="4" s="1"/>
  <c r="AF771" i="4" a="1"/>
  <c r="AF771" i="4" s="1"/>
  <c r="AF772" i="4" a="1"/>
  <c r="AF772" i="4" s="1"/>
  <c r="AF773" i="4" a="1"/>
  <c r="AF773" i="4" s="1"/>
  <c r="AF774" i="4" a="1"/>
  <c r="AF774" i="4" s="1"/>
  <c r="AF775" i="4" a="1"/>
  <c r="AF775" i="4" s="1"/>
  <c r="AF776" i="4" a="1"/>
  <c r="AF776" i="4" s="1"/>
  <c r="AF777" i="4" a="1"/>
  <c r="AF777" i="4" s="1"/>
  <c r="AF778" i="4" a="1"/>
  <c r="AF778" i="4" s="1"/>
  <c r="AF779" i="4" a="1"/>
  <c r="AF779" i="4" s="1"/>
  <c r="AF780" i="4" a="1"/>
  <c r="AF780" i="4" s="1"/>
  <c r="AF781" i="4" a="1"/>
  <c r="AF781" i="4" s="1"/>
  <c r="AF782" i="4" a="1"/>
  <c r="AF782" i="4" s="1"/>
  <c r="AF783" i="4" a="1"/>
  <c r="AF783" i="4" s="1"/>
  <c r="AF784" i="4" a="1"/>
  <c r="AF784" i="4" s="1"/>
  <c r="AF785" i="4" a="1"/>
  <c r="AF785" i="4" s="1"/>
  <c r="AF786" i="4" a="1"/>
  <c r="AF786" i="4" s="1"/>
  <c r="AF787" i="4" a="1"/>
  <c r="AF787" i="4" s="1"/>
  <c r="AF788" i="4" a="1"/>
  <c r="AF788" i="4" s="1"/>
  <c r="AF789" i="4" a="1"/>
  <c r="AF789" i="4" s="1"/>
  <c r="AF790" i="4" a="1"/>
  <c r="AF790" i="4" s="1"/>
  <c r="AF791" i="4" a="1"/>
  <c r="AF791" i="4" s="1"/>
  <c r="AF792" i="4" a="1"/>
  <c r="AF792" i="4" s="1"/>
  <c r="AF793" i="4" a="1"/>
  <c r="AF793" i="4" s="1"/>
  <c r="AF794" i="4" a="1"/>
  <c r="AF794" i="4" s="1"/>
  <c r="AF795" i="4" a="1"/>
  <c r="AF795" i="4" s="1"/>
  <c r="AF796" i="4" a="1"/>
  <c r="AF796" i="4" s="1"/>
  <c r="AF797" i="4" a="1"/>
  <c r="AF797" i="4" s="1"/>
  <c r="AF798" i="4" a="1"/>
  <c r="AF798" i="4" s="1"/>
  <c r="AF799" i="4" a="1"/>
  <c r="AF799" i="4" s="1"/>
  <c r="AF800" i="4" a="1"/>
  <c r="AF800" i="4" s="1"/>
  <c r="AF801" i="4" a="1"/>
  <c r="AF801" i="4" s="1"/>
  <c r="AF802" i="4" a="1"/>
  <c r="AF802" i="4" s="1"/>
  <c r="AF803" i="4" a="1"/>
  <c r="AF803" i="4" s="1"/>
  <c r="AF804" i="4" a="1"/>
  <c r="AF804" i="4" s="1"/>
  <c r="AF805" i="4" a="1"/>
  <c r="AF805" i="4" s="1"/>
  <c r="AF806" i="4" a="1"/>
  <c r="AF806" i="4" s="1"/>
  <c r="AF807" i="4" a="1"/>
  <c r="AF807" i="4" s="1"/>
  <c r="AF808" i="4" a="1"/>
  <c r="AF808" i="4" s="1"/>
  <c r="AF809" i="4" a="1"/>
  <c r="AF809" i="4" s="1"/>
  <c r="AF810" i="4" a="1"/>
  <c r="AF810" i="4" s="1"/>
  <c r="AF811" i="4" a="1"/>
  <c r="AF811" i="4" s="1"/>
  <c r="AF812" i="4" a="1"/>
  <c r="AF812" i="4" s="1"/>
  <c r="AF813" i="4" a="1"/>
  <c r="AF813" i="4" s="1"/>
  <c r="AF814" i="4" a="1"/>
  <c r="AF814" i="4" s="1"/>
  <c r="AF815" i="4" a="1"/>
  <c r="AF815" i="4" s="1"/>
  <c r="AF816" i="4" a="1"/>
  <c r="AF816" i="4" s="1"/>
  <c r="AF817" i="4" a="1"/>
  <c r="AF817" i="4" s="1"/>
  <c r="AF818" i="4" a="1"/>
  <c r="AF818" i="4" s="1"/>
  <c r="AF819" i="4" a="1"/>
  <c r="AF819" i="4" s="1"/>
  <c r="AF820" i="4" a="1"/>
  <c r="AF820" i="4" s="1"/>
  <c r="AF821" i="4" a="1"/>
  <c r="AF821" i="4" s="1"/>
  <c r="AF822" i="4" a="1"/>
  <c r="AF822" i="4" s="1"/>
  <c r="AF823" i="4" a="1"/>
  <c r="AF823" i="4" s="1"/>
  <c r="AF824" i="4" a="1"/>
  <c r="AF824" i="4" s="1"/>
  <c r="AF825" i="4" a="1"/>
  <c r="AF825" i="4" s="1"/>
  <c r="AF826" i="4" a="1"/>
  <c r="AF826" i="4" s="1"/>
  <c r="AF827" i="4" a="1"/>
  <c r="AF827" i="4" s="1"/>
  <c r="AF828" i="4" a="1"/>
  <c r="AF828" i="4" s="1"/>
  <c r="AF829" i="4" a="1"/>
  <c r="AF829" i="4" s="1"/>
  <c r="AF830" i="4" a="1"/>
  <c r="AF830" i="4" s="1"/>
  <c r="AF831" i="4" a="1"/>
  <c r="AF831" i="4" s="1"/>
  <c r="AF832" i="4" a="1"/>
  <c r="AF832" i="4" s="1"/>
  <c r="AF833" i="4" a="1"/>
  <c r="AF833" i="4" s="1"/>
  <c r="AF834" i="4" a="1"/>
  <c r="AF834" i="4" s="1"/>
  <c r="AF835" i="4" a="1"/>
  <c r="AF835" i="4" s="1"/>
  <c r="AF836" i="4" a="1"/>
  <c r="AF836" i="4" s="1"/>
  <c r="AF837" i="4" a="1"/>
  <c r="AF837" i="4" s="1"/>
  <c r="AF838" i="4" a="1"/>
  <c r="AF838" i="4" s="1"/>
  <c r="AF839" i="4" a="1"/>
  <c r="AF839" i="4" s="1"/>
  <c r="AF840" i="4" a="1"/>
  <c r="AF840" i="4" s="1"/>
  <c r="AF841" i="4" a="1"/>
  <c r="AF841" i="4" s="1"/>
  <c r="AF842" i="4" a="1"/>
  <c r="AF842" i="4" s="1"/>
  <c r="AF843" i="4" a="1"/>
  <c r="AF843" i="4" s="1"/>
  <c r="AF844" i="4" a="1"/>
  <c r="AF844" i="4" s="1"/>
  <c r="AF845" i="4" a="1"/>
  <c r="AF845" i="4" s="1"/>
  <c r="AF846" i="4" a="1"/>
  <c r="AF846" i="4" s="1"/>
  <c r="AF847" i="4" a="1"/>
  <c r="AF847" i="4" s="1"/>
  <c r="AF848" i="4" a="1"/>
  <c r="AF848" i="4" s="1"/>
  <c r="AF849" i="4" a="1"/>
  <c r="AF849" i="4" s="1"/>
  <c r="AF850" i="4" a="1"/>
  <c r="AF850" i="4" s="1"/>
  <c r="AF851" i="4" a="1"/>
  <c r="AF851" i="4" s="1"/>
  <c r="AF852" i="4" a="1"/>
  <c r="AF852" i="4" s="1"/>
  <c r="AF853" i="4" a="1"/>
  <c r="AF853" i="4" s="1"/>
  <c r="AF854" i="4" a="1"/>
  <c r="AF854" i="4" s="1"/>
  <c r="AF855" i="4" a="1"/>
  <c r="AF855" i="4" s="1"/>
  <c r="AF856" i="4" a="1"/>
  <c r="AF856" i="4" s="1"/>
  <c r="AF857" i="4" a="1"/>
  <c r="AF857" i="4" s="1"/>
  <c r="AF858" i="4" a="1"/>
  <c r="AF858" i="4" s="1"/>
  <c r="AF859" i="4" a="1"/>
  <c r="AF859" i="4" s="1"/>
  <c r="AF860" i="4" a="1"/>
  <c r="AF860" i="4" s="1"/>
  <c r="AF861" i="4" a="1"/>
  <c r="AF861" i="4" s="1"/>
  <c r="AF862" i="4" a="1"/>
  <c r="AF862" i="4" s="1"/>
  <c r="AF863" i="4" a="1"/>
  <c r="AF863" i="4" s="1"/>
  <c r="AF864" i="4" a="1"/>
  <c r="AF864" i="4" s="1"/>
  <c r="AF865" i="4" a="1"/>
  <c r="AF865" i="4" s="1"/>
  <c r="AF866" i="4" a="1"/>
  <c r="AF866" i="4" s="1"/>
  <c r="AF867" i="4" a="1"/>
  <c r="AF867" i="4" s="1"/>
  <c r="AF868" i="4" a="1"/>
  <c r="AF868" i="4" s="1"/>
  <c r="AF869" i="4" a="1"/>
  <c r="AF869" i="4" s="1"/>
  <c r="AF870" i="4" a="1"/>
  <c r="AF870" i="4" s="1"/>
  <c r="AF871" i="4" a="1"/>
  <c r="AF871" i="4" s="1"/>
  <c r="AF872" i="4" a="1"/>
  <c r="AF872" i="4" s="1"/>
  <c r="AF873" i="4" a="1"/>
  <c r="AF873" i="4" s="1"/>
  <c r="AF874" i="4" a="1"/>
  <c r="AF874" i="4" s="1"/>
  <c r="AF875" i="4" a="1"/>
  <c r="AF875" i="4" s="1"/>
  <c r="AF876" i="4" a="1"/>
  <c r="AF876" i="4" s="1"/>
  <c r="AF877" i="4" a="1"/>
  <c r="AF877" i="4" s="1"/>
  <c r="AF878" i="4" a="1"/>
  <c r="AF878" i="4" s="1"/>
  <c r="AF879" i="4" a="1"/>
  <c r="AF879" i="4" s="1"/>
  <c r="AF880" i="4" a="1"/>
  <c r="AF880" i="4" s="1"/>
  <c r="AF881" i="4" a="1"/>
  <c r="AF881" i="4" s="1"/>
  <c r="AF882" i="4" a="1"/>
  <c r="AF882" i="4" s="1"/>
  <c r="AF883" i="4" a="1"/>
  <c r="AF883" i="4" s="1"/>
  <c r="AF884" i="4" a="1"/>
  <c r="AF884" i="4" s="1"/>
  <c r="AF885" i="4" a="1"/>
  <c r="AF885" i="4" s="1"/>
  <c r="AF886" i="4" a="1"/>
  <c r="AF886" i="4" s="1"/>
  <c r="AF887" i="4" a="1"/>
  <c r="AF887" i="4" s="1"/>
  <c r="AF888" i="4" a="1"/>
  <c r="AF888" i="4" s="1"/>
  <c r="AF889" i="4" a="1"/>
  <c r="AF889" i="4" s="1"/>
  <c r="AF890" i="4" a="1"/>
  <c r="AF890" i="4" s="1"/>
  <c r="AF891" i="4" a="1"/>
  <c r="AF891" i="4" s="1"/>
  <c r="AF892" i="4" a="1"/>
  <c r="AF892" i="4" s="1"/>
  <c r="AF893" i="4" a="1"/>
  <c r="AF893" i="4" s="1"/>
  <c r="AF894" i="4" a="1"/>
  <c r="AF894" i="4" s="1"/>
  <c r="AF895" i="4" a="1"/>
  <c r="AF895" i="4" s="1"/>
  <c r="AF896" i="4" a="1"/>
  <c r="AF896" i="4" s="1"/>
  <c r="AF897" i="4" a="1"/>
  <c r="AF897" i="4" s="1"/>
  <c r="AF898" i="4" a="1"/>
  <c r="AF898" i="4" s="1"/>
  <c r="AF899" i="4" a="1"/>
  <c r="AF899" i="4" s="1"/>
  <c r="AF900" i="4" a="1"/>
  <c r="AF900" i="4" s="1"/>
  <c r="AF901" i="4" a="1"/>
  <c r="AF901" i="4" s="1"/>
  <c r="AF902" i="4" a="1"/>
  <c r="AF902" i="4" s="1"/>
  <c r="AF903" i="4" a="1"/>
  <c r="AF903" i="4" s="1"/>
  <c r="AF904" i="4" a="1"/>
  <c r="AF904" i="4" s="1"/>
  <c r="AF905" i="4" a="1"/>
  <c r="AF905" i="4" s="1"/>
  <c r="AF906" i="4" a="1"/>
  <c r="AF906" i="4" s="1"/>
  <c r="AF907" i="4" a="1"/>
  <c r="AF907" i="4" s="1"/>
  <c r="AF908" i="4" a="1"/>
  <c r="AF908" i="4" s="1"/>
  <c r="AF909" i="4" a="1"/>
  <c r="AF909" i="4" s="1"/>
  <c r="AF910" i="4" a="1"/>
  <c r="AF910" i="4" s="1"/>
  <c r="AF911" i="4" a="1"/>
  <c r="AF911" i="4" s="1"/>
  <c r="AF912" i="4" a="1"/>
  <c r="AF912" i="4" s="1"/>
  <c r="AF913" i="4" a="1"/>
  <c r="AF913" i="4" s="1"/>
  <c r="AF914" i="4" a="1"/>
  <c r="AF914" i="4" s="1"/>
  <c r="AF915" i="4" a="1"/>
  <c r="AF915" i="4" s="1"/>
  <c r="AF916" i="4" a="1"/>
  <c r="AF916" i="4" s="1"/>
  <c r="AF917" i="4" a="1"/>
  <c r="AF917" i="4" s="1"/>
  <c r="AF918" i="4" a="1"/>
  <c r="AF918" i="4" s="1"/>
  <c r="AF919" i="4" a="1"/>
  <c r="AF919" i="4" s="1"/>
  <c r="AF920" i="4" a="1"/>
  <c r="AF920" i="4" s="1"/>
  <c r="AF921" i="4" a="1"/>
  <c r="AF921" i="4" s="1"/>
  <c r="AF922" i="4" a="1"/>
  <c r="AF922" i="4" s="1"/>
  <c r="AF923" i="4" a="1"/>
  <c r="AF923" i="4" s="1"/>
  <c r="AF924" i="4" a="1"/>
  <c r="AF924" i="4" s="1"/>
  <c r="AF925" i="4" a="1"/>
  <c r="AF925" i="4" s="1"/>
  <c r="AF926" i="4" a="1"/>
  <c r="AF926" i="4" s="1"/>
  <c r="AF927" i="4" a="1"/>
  <c r="AF927" i="4" s="1"/>
  <c r="AF928" i="4" a="1"/>
  <c r="AF928" i="4" s="1"/>
  <c r="AF929" i="4" a="1"/>
  <c r="AF929" i="4" s="1"/>
  <c r="AF930" i="4" a="1"/>
  <c r="AF930" i="4" s="1"/>
  <c r="AF931" i="4" a="1"/>
  <c r="AF931" i="4" s="1"/>
  <c r="AF932" i="4" a="1"/>
  <c r="AF932" i="4" s="1"/>
  <c r="AF933" i="4" a="1"/>
  <c r="AF933" i="4" s="1"/>
  <c r="AF934" i="4" a="1"/>
  <c r="AF934" i="4" s="1"/>
  <c r="AF935" i="4" a="1"/>
  <c r="AF935" i="4" s="1"/>
  <c r="AF936" i="4" a="1"/>
  <c r="AF936" i="4" s="1"/>
  <c r="AF937" i="4" a="1"/>
  <c r="AF937" i="4" s="1"/>
  <c r="AF938" i="4" a="1"/>
  <c r="AF938" i="4" s="1"/>
  <c r="AF939" i="4" a="1"/>
  <c r="AF939" i="4" s="1"/>
  <c r="AF940" i="4" a="1"/>
  <c r="AF940" i="4" s="1"/>
  <c r="AF941" i="4" a="1"/>
  <c r="AF941" i="4" s="1"/>
  <c r="AF942" i="4" a="1"/>
  <c r="AF942" i="4" s="1"/>
  <c r="AF943" i="4" a="1"/>
  <c r="AF943" i="4" s="1"/>
  <c r="AF944" i="4" a="1"/>
  <c r="AF944" i="4" s="1"/>
  <c r="AF945" i="4" a="1"/>
  <c r="AF945" i="4" s="1"/>
  <c r="AF946" i="4" a="1"/>
  <c r="AF946" i="4" s="1"/>
  <c r="AF947" i="4" a="1"/>
  <c r="AF947" i="4" s="1"/>
  <c r="AF948" i="4" a="1"/>
  <c r="AF948" i="4" s="1"/>
  <c r="AF949" i="4" a="1"/>
  <c r="AF949" i="4" s="1"/>
  <c r="AF950" i="4" a="1"/>
  <c r="AF950" i="4" s="1"/>
  <c r="AF951" i="4" a="1"/>
  <c r="AF951" i="4" s="1"/>
  <c r="AF952" i="4" a="1"/>
  <c r="AF952" i="4" s="1"/>
  <c r="AE225" i="4" a="1"/>
  <c r="AE225" i="4" s="1"/>
  <c r="AE226" i="4" a="1"/>
  <c r="AE226" i="4" s="1"/>
  <c r="AE227" i="4" a="1"/>
  <c r="AE227" i="4" s="1"/>
  <c r="AE228" i="4" a="1"/>
  <c r="AE228" i="4" s="1"/>
  <c r="AE229" i="4" a="1"/>
  <c r="AE229" i="4" s="1"/>
  <c r="AE230" i="4" a="1"/>
  <c r="AE230" i="4" s="1"/>
  <c r="AE231" i="4" a="1"/>
  <c r="AE231" i="4" s="1"/>
  <c r="AE232" i="4" a="1"/>
  <c r="AE232" i="4" s="1"/>
  <c r="AE233" i="4" a="1"/>
  <c r="AE233" i="4" s="1"/>
  <c r="AE234" i="4" a="1"/>
  <c r="AE234" i="4" s="1"/>
  <c r="AE235" i="4" a="1"/>
  <c r="AE235" i="4" s="1"/>
  <c r="AE236" i="4" a="1"/>
  <c r="AE236" i="4" s="1"/>
  <c r="AE237" i="4" a="1"/>
  <c r="AE237" i="4" s="1"/>
  <c r="AE238" i="4" a="1"/>
  <c r="AE238" i="4" s="1"/>
  <c r="AE239" i="4" a="1"/>
  <c r="AE239" i="4" s="1"/>
  <c r="AE240" i="4" a="1"/>
  <c r="AE240" i="4" s="1"/>
  <c r="AE241" i="4" a="1"/>
  <c r="AE241" i="4" s="1"/>
  <c r="AE242" i="4" a="1"/>
  <c r="AE242" i="4"/>
  <c r="AE243" i="4" a="1"/>
  <c r="AE243" i="4" s="1"/>
  <c r="AE244" i="4" a="1"/>
  <c r="AE244" i="4" s="1"/>
  <c r="AE245" i="4" a="1"/>
  <c r="AE245" i="4" s="1"/>
  <c r="AE246" i="4" a="1"/>
  <c r="AE246" i="4" s="1"/>
  <c r="AE247" i="4" a="1"/>
  <c r="AE247" i="4" s="1"/>
  <c r="AE248" i="4" a="1"/>
  <c r="AE248" i="4" s="1"/>
  <c r="AE249" i="4" a="1"/>
  <c r="AE249" i="4" s="1"/>
  <c r="AE250" i="4" a="1"/>
  <c r="AE250" i="4" s="1"/>
  <c r="AE251" i="4" a="1"/>
  <c r="AE251" i="4" s="1"/>
  <c r="AE252" i="4" a="1"/>
  <c r="AE252" i="4" s="1"/>
  <c r="AE253" i="4" a="1"/>
  <c r="AE253" i="4" s="1"/>
  <c r="AE254" i="4" a="1"/>
  <c r="AE254" i="4" s="1"/>
  <c r="AE255" i="4" a="1"/>
  <c r="AE255" i="4" s="1"/>
  <c r="AE256" i="4" a="1"/>
  <c r="AE256" i="4" s="1"/>
  <c r="AE257" i="4" a="1"/>
  <c r="AE257" i="4" s="1"/>
  <c r="AE258" i="4" a="1"/>
  <c r="AE258" i="4" s="1"/>
  <c r="AE259" i="4" a="1"/>
  <c r="AE259" i="4" s="1"/>
  <c r="AE260" i="4" a="1"/>
  <c r="AE260" i="4" s="1"/>
  <c r="AE261" i="4" a="1"/>
  <c r="AE261" i="4" s="1"/>
  <c r="AE262" i="4" a="1"/>
  <c r="AE262" i="4" s="1"/>
  <c r="AE263" i="4" a="1"/>
  <c r="AE263" i="4" s="1"/>
  <c r="AE264" i="4" a="1"/>
  <c r="AE264" i="4" s="1"/>
  <c r="AE265" i="4" a="1"/>
  <c r="AE265" i="4" s="1"/>
  <c r="AE266" i="4" a="1"/>
  <c r="AE266" i="4" s="1"/>
  <c r="AE267" i="4" a="1"/>
  <c r="AE267" i="4" s="1"/>
  <c r="AE268" i="4" a="1"/>
  <c r="AE268" i="4" s="1"/>
  <c r="AE269" i="4" a="1"/>
  <c r="AE269" i="4" s="1"/>
  <c r="AE270" i="4" a="1"/>
  <c r="AE270" i="4" s="1"/>
  <c r="AE271" i="4" a="1"/>
  <c r="AE271" i="4" s="1"/>
  <c r="AE272" i="4" a="1"/>
  <c r="AE272" i="4" s="1"/>
  <c r="AE273" i="4" a="1"/>
  <c r="AE273" i="4" s="1"/>
  <c r="AE274" i="4" a="1"/>
  <c r="AE274" i="4" s="1"/>
  <c r="AE275" i="4" a="1"/>
  <c r="AE275" i="4" s="1"/>
  <c r="AE276" i="4" a="1"/>
  <c r="AE276" i="4" s="1"/>
  <c r="AE277" i="4" a="1"/>
  <c r="AE277" i="4" s="1"/>
  <c r="AE278" i="4" a="1"/>
  <c r="AE278" i="4" s="1"/>
  <c r="AE279" i="4" a="1"/>
  <c r="AE279" i="4" s="1"/>
  <c r="AE280" i="4" a="1"/>
  <c r="AE280" i="4" s="1"/>
  <c r="AE281" i="4" a="1"/>
  <c r="AE281" i="4" s="1"/>
  <c r="AE282" i="4" a="1"/>
  <c r="AE282" i="4"/>
  <c r="AE283" i="4" a="1"/>
  <c r="AE283" i="4" s="1"/>
  <c r="AE284" i="4" a="1"/>
  <c r="AE284" i="4" s="1"/>
  <c r="AE285" i="4" a="1"/>
  <c r="AE285" i="4" s="1"/>
  <c r="AE286" i="4" a="1"/>
  <c r="AE286" i="4" s="1"/>
  <c r="AE287" i="4" a="1"/>
  <c r="AE287" i="4" s="1"/>
  <c r="AE288" i="4" a="1"/>
  <c r="AE288" i="4" s="1"/>
  <c r="AE289" i="4" a="1"/>
  <c r="AE289" i="4" s="1"/>
  <c r="AE290" i="4" a="1"/>
  <c r="AE290" i="4" s="1"/>
  <c r="AE291" i="4" a="1"/>
  <c r="AE291" i="4" s="1"/>
  <c r="AE292" i="4" a="1"/>
  <c r="AE292" i="4" s="1"/>
  <c r="AE293" i="4" a="1"/>
  <c r="AE293" i="4" s="1"/>
  <c r="AE294" i="4" a="1"/>
  <c r="AE294" i="4" s="1"/>
  <c r="AE295" i="4" a="1"/>
  <c r="AE295" i="4" s="1"/>
  <c r="AE296" i="4" a="1"/>
  <c r="AE296" i="4" s="1"/>
  <c r="AE297" i="4" a="1"/>
  <c r="AE297" i="4" s="1"/>
  <c r="AE298" i="4" a="1"/>
  <c r="AE298" i="4" s="1"/>
  <c r="AE299" i="4" a="1"/>
  <c r="AE299" i="4" s="1"/>
  <c r="AE300" i="4" a="1"/>
  <c r="AE300" i="4" s="1"/>
  <c r="AE301" i="4" a="1"/>
  <c r="AE301" i="4" s="1"/>
  <c r="AE302" i="4" a="1"/>
  <c r="AE302" i="4" s="1"/>
  <c r="AE303" i="4" a="1"/>
  <c r="AE303" i="4" s="1"/>
  <c r="AE304" i="4" a="1"/>
  <c r="AE304" i="4" s="1"/>
  <c r="AE305" i="4" a="1"/>
  <c r="AE305" i="4" s="1"/>
  <c r="AE306" i="4" a="1"/>
  <c r="AE306" i="4" s="1"/>
  <c r="AE307" i="4" a="1"/>
  <c r="AE307" i="4" s="1"/>
  <c r="AE308" i="4" a="1"/>
  <c r="AE308" i="4" s="1"/>
  <c r="AE309" i="4" a="1"/>
  <c r="AE309" i="4" s="1"/>
  <c r="AE310" i="4" a="1"/>
  <c r="AE310" i="4" s="1"/>
  <c r="AE311" i="4" a="1"/>
  <c r="AE311" i="4" s="1"/>
  <c r="AE312" i="4" a="1"/>
  <c r="AE312" i="4" s="1"/>
  <c r="AE313" i="4" a="1"/>
  <c r="AE313" i="4" s="1"/>
  <c r="AE314" i="4" a="1"/>
  <c r="AE314" i="4" s="1"/>
  <c r="AE315" i="4" a="1"/>
  <c r="AE315" i="4" s="1"/>
  <c r="AE316" i="4" a="1"/>
  <c r="AE316" i="4" s="1"/>
  <c r="AE317" i="4" a="1"/>
  <c r="AE317" i="4" s="1"/>
  <c r="AE318" i="4" a="1"/>
  <c r="AE318" i="4" s="1"/>
  <c r="AE319" i="4" a="1"/>
  <c r="AE319" i="4" s="1"/>
  <c r="AE320" i="4" a="1"/>
  <c r="AE320" i="4" s="1"/>
  <c r="AE321" i="4" a="1"/>
  <c r="AE321" i="4" s="1"/>
  <c r="AE322" i="4" a="1"/>
  <c r="AE322" i="4"/>
  <c r="AE323" i="4" a="1"/>
  <c r="AE323" i="4" s="1"/>
  <c r="AE324" i="4" a="1"/>
  <c r="AE324" i="4" s="1"/>
  <c r="AE325" i="4" a="1"/>
  <c r="AE325" i="4" s="1"/>
  <c r="AE326" i="4" a="1"/>
  <c r="AE326" i="4" s="1"/>
  <c r="AE327" i="4" a="1"/>
  <c r="AE327" i="4" s="1"/>
  <c r="AE328" i="4" a="1"/>
  <c r="AE328" i="4" s="1"/>
  <c r="AE329" i="4" a="1"/>
  <c r="AE329" i="4" s="1"/>
  <c r="AE330" i="4" a="1"/>
  <c r="AE330" i="4" s="1"/>
  <c r="AE331" i="4" a="1"/>
  <c r="AE331" i="4" s="1"/>
  <c r="AE332" i="4" a="1"/>
  <c r="AE332" i="4" s="1"/>
  <c r="AE333" i="4" a="1"/>
  <c r="AE333" i="4" s="1"/>
  <c r="AE334" i="4" a="1"/>
  <c r="AE334" i="4" s="1"/>
  <c r="AE335" i="4" a="1"/>
  <c r="AE335" i="4" s="1"/>
  <c r="AE336" i="4" a="1"/>
  <c r="AE336" i="4" s="1"/>
  <c r="AE337" i="4" a="1"/>
  <c r="AE337" i="4" s="1"/>
  <c r="AE338" i="4" a="1"/>
  <c r="AE338" i="4" s="1"/>
  <c r="AE339" i="4" a="1"/>
  <c r="AE339" i="4" s="1"/>
  <c r="AE340" i="4" a="1"/>
  <c r="AE340" i="4" s="1"/>
  <c r="AE341" i="4" a="1"/>
  <c r="AE341" i="4" s="1"/>
  <c r="AE342" i="4" a="1"/>
  <c r="AE342" i="4" s="1"/>
  <c r="AE343" i="4" a="1"/>
  <c r="AE343" i="4" s="1"/>
  <c r="AE344" i="4" a="1"/>
  <c r="AE344" i="4" s="1"/>
  <c r="AE345" i="4" a="1"/>
  <c r="AE345" i="4" s="1"/>
  <c r="AE346" i="4" a="1"/>
  <c r="AE346" i="4" s="1"/>
  <c r="AE347" i="4" a="1"/>
  <c r="AE347" i="4" s="1"/>
  <c r="AE348" i="4" a="1"/>
  <c r="AE348" i="4" s="1"/>
  <c r="AE349" i="4" a="1"/>
  <c r="AE349" i="4" s="1"/>
  <c r="AE350" i="4" a="1"/>
  <c r="AE350" i="4" s="1"/>
  <c r="AE351" i="4" a="1"/>
  <c r="AE351" i="4" s="1"/>
  <c r="AE352" i="4" a="1"/>
  <c r="AE352" i="4" s="1"/>
  <c r="AE353" i="4" a="1"/>
  <c r="AE353" i="4" s="1"/>
  <c r="AE354" i="4" a="1"/>
  <c r="AE354" i="4" s="1"/>
  <c r="AE355" i="4" a="1"/>
  <c r="AE355" i="4" s="1"/>
  <c r="AE356" i="4" a="1"/>
  <c r="AE356" i="4" s="1"/>
  <c r="AE357" i="4" a="1"/>
  <c r="AE357" i="4" s="1"/>
  <c r="AE358" i="4" a="1"/>
  <c r="AE358" i="4" s="1"/>
  <c r="AE359" i="4" a="1"/>
  <c r="AE359" i="4" s="1"/>
  <c r="AE360" i="4" a="1"/>
  <c r="AE360" i="4" s="1"/>
  <c r="AE361" i="4" a="1"/>
  <c r="AE361" i="4" s="1"/>
  <c r="AE362" i="4" a="1"/>
  <c r="AE362" i="4" s="1"/>
  <c r="AE363" i="4" a="1"/>
  <c r="AE363" i="4" s="1"/>
  <c r="AE364" i="4" a="1"/>
  <c r="AE364" i="4" s="1"/>
  <c r="AE365" i="4" a="1"/>
  <c r="AE365" i="4" s="1"/>
  <c r="AE366" i="4" a="1"/>
  <c r="AE366" i="4" s="1"/>
  <c r="AE367" i="4" a="1"/>
  <c r="AE367" i="4" s="1"/>
  <c r="AE368" i="4" a="1"/>
  <c r="AE368" i="4" s="1"/>
  <c r="AE369" i="4" a="1"/>
  <c r="AE369" i="4" s="1"/>
  <c r="AE370" i="4" a="1"/>
  <c r="AE370" i="4" s="1"/>
  <c r="AE371" i="4" a="1"/>
  <c r="AE371" i="4" s="1"/>
  <c r="AE372" i="4" a="1"/>
  <c r="AE372" i="4" s="1"/>
  <c r="AE373" i="4" a="1"/>
  <c r="AE373" i="4" s="1"/>
  <c r="AE374" i="4" a="1"/>
  <c r="AE374" i="4" s="1"/>
  <c r="AE375" i="4" a="1"/>
  <c r="AE375" i="4" s="1"/>
  <c r="AE376" i="4" a="1"/>
  <c r="AE376" i="4" s="1"/>
  <c r="AE377" i="4" a="1"/>
  <c r="AE377" i="4" s="1"/>
  <c r="AE378" i="4" a="1"/>
  <c r="AE378" i="4"/>
  <c r="AE379" i="4" a="1"/>
  <c r="AE379" i="4" s="1"/>
  <c r="AE380" i="4" a="1"/>
  <c r="AE380" i="4" s="1"/>
  <c r="AE381" i="4" a="1"/>
  <c r="AE381" i="4" s="1"/>
  <c r="AE382" i="4" a="1"/>
  <c r="AE382" i="4" s="1"/>
  <c r="AE383" i="4" a="1"/>
  <c r="AE383" i="4" s="1"/>
  <c r="AE384" i="4" a="1"/>
  <c r="AE384" i="4" s="1"/>
  <c r="AE385" i="4" a="1"/>
  <c r="AE385" i="4" s="1"/>
  <c r="AE386" i="4" a="1"/>
  <c r="AE386" i="4"/>
  <c r="AE387" i="4" a="1"/>
  <c r="AE387" i="4" s="1"/>
  <c r="AE388" i="4" a="1"/>
  <c r="AE388" i="4" s="1"/>
  <c r="AE389" i="4" a="1"/>
  <c r="AE389" i="4" s="1"/>
  <c r="AE390" i="4" a="1"/>
  <c r="AE390" i="4" s="1"/>
  <c r="AE391" i="4" a="1"/>
  <c r="AE391" i="4" s="1"/>
  <c r="AE392" i="4" a="1"/>
  <c r="AE392" i="4" s="1"/>
  <c r="AE393" i="4" a="1"/>
  <c r="AE393" i="4" s="1"/>
  <c r="AE394" i="4" a="1"/>
  <c r="AE394" i="4" s="1"/>
  <c r="AE395" i="4" a="1"/>
  <c r="AE395" i="4" s="1"/>
  <c r="AE396" i="4" a="1"/>
  <c r="AE396" i="4"/>
  <c r="AE397" i="4" a="1"/>
  <c r="AE397" i="4" s="1"/>
  <c r="AE398" i="4" a="1"/>
  <c r="AE398" i="4" s="1"/>
  <c r="AE399" i="4" a="1"/>
  <c r="AE399" i="4" s="1"/>
  <c r="AE400" i="4" a="1"/>
  <c r="AE400" i="4" s="1"/>
  <c r="AE401" i="4" a="1"/>
  <c r="AE401" i="4" s="1"/>
  <c r="AE402" i="4" a="1"/>
  <c r="AE402" i="4" s="1"/>
  <c r="AE403" i="4" a="1"/>
  <c r="AE403" i="4" s="1"/>
  <c r="AE404" i="4" a="1"/>
  <c r="AE404" i="4" s="1"/>
  <c r="AE405" i="4" a="1"/>
  <c r="AE405" i="4" s="1"/>
  <c r="AE406" i="4" a="1"/>
  <c r="AE406" i="4" s="1"/>
  <c r="AE407" i="4" a="1"/>
  <c r="AE407" i="4" s="1"/>
  <c r="AE408" i="4" a="1"/>
  <c r="AE408" i="4" s="1"/>
  <c r="AE409" i="4" a="1"/>
  <c r="AE409" i="4" s="1"/>
  <c r="AE410" i="4" a="1"/>
  <c r="AE410" i="4" s="1"/>
  <c r="AE411" i="4" a="1"/>
  <c r="AE411" i="4" s="1"/>
  <c r="AE412" i="4" a="1"/>
  <c r="AE412" i="4" s="1"/>
  <c r="AE413" i="4" a="1"/>
  <c r="AE413" i="4" s="1"/>
  <c r="AE414" i="4" a="1"/>
  <c r="AE414" i="4" s="1"/>
  <c r="AE415" i="4" a="1"/>
  <c r="AE415" i="4" s="1"/>
  <c r="AE416" i="4" a="1"/>
  <c r="AE416" i="4" s="1"/>
  <c r="AE417" i="4" a="1"/>
  <c r="AE417" i="4" s="1"/>
  <c r="AE418" i="4" a="1"/>
  <c r="AE418" i="4" s="1"/>
  <c r="AE419" i="4" a="1"/>
  <c r="AE419" i="4" s="1"/>
  <c r="AE420" i="4" a="1"/>
  <c r="AE420" i="4" s="1"/>
  <c r="AE421" i="4" a="1"/>
  <c r="AE421" i="4" s="1"/>
  <c r="AE422" i="4" a="1"/>
  <c r="AE422" i="4" s="1"/>
  <c r="AE423" i="4" a="1"/>
  <c r="AE423" i="4" s="1"/>
  <c r="AE424" i="4" a="1"/>
  <c r="AE424" i="4" s="1"/>
  <c r="AE425" i="4" a="1"/>
  <c r="AE425" i="4" s="1"/>
  <c r="AE426" i="4" a="1"/>
  <c r="AE426" i="4" s="1"/>
  <c r="AE427" i="4" a="1"/>
  <c r="AE427" i="4" s="1"/>
  <c r="AE428" i="4" a="1"/>
  <c r="AE428" i="4" s="1"/>
  <c r="AE429" i="4" a="1"/>
  <c r="AE429" i="4" s="1"/>
  <c r="AE430" i="4" a="1"/>
  <c r="AE430" i="4" s="1"/>
  <c r="AE431" i="4" a="1"/>
  <c r="AE431" i="4" s="1"/>
  <c r="AE432" i="4" a="1"/>
  <c r="AE432" i="4" s="1"/>
  <c r="AE433" i="4" a="1"/>
  <c r="AE433" i="4" s="1"/>
  <c r="AE434" i="4" a="1"/>
  <c r="AE434" i="4" s="1"/>
  <c r="AE435" i="4" a="1"/>
  <c r="AE435" i="4" s="1"/>
  <c r="AE436" i="4" a="1"/>
  <c r="AE436" i="4" s="1"/>
  <c r="AE437" i="4" a="1"/>
  <c r="AE437" i="4" s="1"/>
  <c r="AE438" i="4" a="1"/>
  <c r="AE438" i="4" s="1"/>
  <c r="AE439" i="4" a="1"/>
  <c r="AE439" i="4" s="1"/>
  <c r="AE440" i="4" a="1"/>
  <c r="AE440" i="4" s="1"/>
  <c r="AE441" i="4" a="1"/>
  <c r="AE441" i="4" s="1"/>
  <c r="AE442" i="4" a="1"/>
  <c r="AE442" i="4" s="1"/>
  <c r="AE443" i="4" a="1"/>
  <c r="AE443" i="4" s="1"/>
  <c r="AE444" i="4" a="1"/>
  <c r="AE444" i="4" s="1"/>
  <c r="AE445" i="4" a="1"/>
  <c r="AE445" i="4" s="1"/>
  <c r="AE446" i="4" a="1"/>
  <c r="AE446" i="4" s="1"/>
  <c r="AE447" i="4" a="1"/>
  <c r="AE447" i="4" s="1"/>
  <c r="AE448" i="4" a="1"/>
  <c r="AE448" i="4" s="1"/>
  <c r="AE449" i="4" a="1"/>
  <c r="AE449" i="4" s="1"/>
  <c r="AE450" i="4" a="1"/>
  <c r="AE450" i="4" s="1"/>
  <c r="AE451" i="4" a="1"/>
  <c r="AE451" i="4" s="1"/>
  <c r="AE452" i="4" a="1"/>
  <c r="AE452" i="4" s="1"/>
  <c r="AE453" i="4" a="1"/>
  <c r="AE453" i="4" s="1"/>
  <c r="AE454" i="4" a="1"/>
  <c r="AE454" i="4"/>
  <c r="AE455" i="4" a="1"/>
  <c r="AE455" i="4" s="1"/>
  <c r="AE456" i="4" a="1"/>
  <c r="AE456" i="4" s="1"/>
  <c r="AE457" i="4" a="1"/>
  <c r="AE457" i="4" s="1"/>
  <c r="AE458" i="4" a="1"/>
  <c r="AE458" i="4" s="1"/>
  <c r="AE459" i="4" a="1"/>
  <c r="AE459" i="4" s="1"/>
  <c r="AE460" i="4" a="1"/>
  <c r="AE460" i="4" s="1"/>
  <c r="AE461" i="4" a="1"/>
  <c r="AE461" i="4" s="1"/>
  <c r="AE462" i="4" a="1"/>
  <c r="AE462" i="4" s="1"/>
  <c r="AE463" i="4" a="1"/>
  <c r="AE463" i="4" s="1"/>
  <c r="AE464" i="4" a="1"/>
  <c r="AE464" i="4" s="1"/>
  <c r="AE465" i="4" a="1"/>
  <c r="AE465" i="4" s="1"/>
  <c r="AE466" i="4" a="1"/>
  <c r="AE466" i="4" s="1"/>
  <c r="AE467" i="4" a="1"/>
  <c r="AE467" i="4" s="1"/>
  <c r="AE468" i="4" a="1"/>
  <c r="AE468" i="4" s="1"/>
  <c r="AE469" i="4" a="1"/>
  <c r="AE469" i="4" s="1"/>
  <c r="AE470" i="4" a="1"/>
  <c r="AE470" i="4" s="1"/>
  <c r="AE471" i="4" a="1"/>
  <c r="AE471" i="4" s="1"/>
  <c r="AE472" i="4" a="1"/>
  <c r="AE472" i="4" s="1"/>
  <c r="AE473" i="4" a="1"/>
  <c r="AE473" i="4" s="1"/>
  <c r="AE474" i="4" a="1"/>
  <c r="AE474" i="4" s="1"/>
  <c r="AE475" i="4" a="1"/>
  <c r="AE475" i="4" s="1"/>
  <c r="AE476" i="4" a="1"/>
  <c r="AE476" i="4" s="1"/>
  <c r="AE477" i="4" a="1"/>
  <c r="AE477" i="4" s="1"/>
  <c r="AE478" i="4" a="1"/>
  <c r="AE478" i="4" s="1"/>
  <c r="AE479" i="4" a="1"/>
  <c r="AE479" i="4" s="1"/>
  <c r="AE480" i="4" a="1"/>
  <c r="AE480" i="4" s="1"/>
  <c r="AE481" i="4" a="1"/>
  <c r="AE481" i="4" s="1"/>
  <c r="AE482" i="4" a="1"/>
  <c r="AE482" i="4" s="1"/>
  <c r="AE483" i="4" a="1"/>
  <c r="AE483" i="4" s="1"/>
  <c r="AE484" i="4" a="1"/>
  <c r="AE484" i="4" s="1"/>
  <c r="AE485" i="4" a="1"/>
  <c r="AE485" i="4" s="1"/>
  <c r="AE486" i="4" a="1"/>
  <c r="AE486" i="4" s="1"/>
  <c r="AE487" i="4" a="1"/>
  <c r="AE487" i="4" s="1"/>
  <c r="AE488" i="4" a="1"/>
  <c r="AE488" i="4" s="1"/>
  <c r="AE489" i="4" a="1"/>
  <c r="AE489" i="4" s="1"/>
  <c r="AE490" i="4" a="1"/>
  <c r="AE490" i="4" s="1"/>
  <c r="AE491" i="4" a="1"/>
  <c r="AE491" i="4" s="1"/>
  <c r="AE492" i="4" a="1"/>
  <c r="AE492" i="4" s="1"/>
  <c r="AE493" i="4" a="1"/>
  <c r="AE493" i="4" s="1"/>
  <c r="AE494" i="4" a="1"/>
  <c r="AE494" i="4" s="1"/>
  <c r="AE495" i="4" a="1"/>
  <c r="AE495" i="4" s="1"/>
  <c r="AE496" i="4" a="1"/>
  <c r="AE496" i="4" s="1"/>
  <c r="AE497" i="4" a="1"/>
  <c r="AE497" i="4" s="1"/>
  <c r="AE498" i="4" a="1"/>
  <c r="AE498" i="4" s="1"/>
  <c r="AE499" i="4" a="1"/>
  <c r="AE499" i="4" s="1"/>
  <c r="AE500" i="4" a="1"/>
  <c r="AE500" i="4" s="1"/>
  <c r="AE501" i="4" a="1"/>
  <c r="AE501" i="4" s="1"/>
  <c r="AE502" i="4" a="1"/>
  <c r="AE502" i="4" s="1"/>
  <c r="AE503" i="4" a="1"/>
  <c r="AE503" i="4" s="1"/>
  <c r="AE504" i="4" a="1"/>
  <c r="AE504" i="4" s="1"/>
  <c r="AE505" i="4" a="1"/>
  <c r="AE505" i="4" s="1"/>
  <c r="AE506" i="4" a="1"/>
  <c r="AE506" i="4" s="1"/>
  <c r="AE507" i="4" a="1"/>
  <c r="AE507" i="4" s="1"/>
  <c r="AE508" i="4" a="1"/>
  <c r="AE508" i="4" s="1"/>
  <c r="AE509" i="4" a="1"/>
  <c r="AE509" i="4" s="1"/>
  <c r="AE510" i="4" a="1"/>
  <c r="AE510" i="4" s="1"/>
  <c r="AE511" i="4" a="1"/>
  <c r="AE511" i="4" s="1"/>
  <c r="AE512" i="4" a="1"/>
  <c r="AE512" i="4" s="1"/>
  <c r="AE513" i="4" a="1"/>
  <c r="AE513" i="4" s="1"/>
  <c r="AE514" i="4" a="1"/>
  <c r="AE514" i="4" s="1"/>
  <c r="AE515" i="4" a="1"/>
  <c r="AE515" i="4" s="1"/>
  <c r="AE516" i="4" a="1"/>
  <c r="AE516" i="4" s="1"/>
  <c r="AE517" i="4" a="1"/>
  <c r="AE517" i="4" s="1"/>
  <c r="AE518" i="4" a="1"/>
  <c r="AE518" i="4" s="1"/>
  <c r="AE519" i="4" a="1"/>
  <c r="AE519" i="4" s="1"/>
  <c r="AE520" i="4" a="1"/>
  <c r="AE520" i="4" s="1"/>
  <c r="AE521" i="4" a="1"/>
  <c r="AE521" i="4" s="1"/>
  <c r="AE522" i="4" a="1"/>
  <c r="AE522" i="4" s="1"/>
  <c r="AE523" i="4" a="1"/>
  <c r="AE523" i="4" s="1"/>
  <c r="AE524" i="4" a="1"/>
  <c r="AE524" i="4" s="1"/>
  <c r="AE525" i="4" a="1"/>
  <c r="AE525" i="4" s="1"/>
  <c r="AE526" i="4" a="1"/>
  <c r="AE526" i="4" s="1"/>
  <c r="AE527" i="4" a="1"/>
  <c r="AE527" i="4" s="1"/>
  <c r="AE528" i="4" a="1"/>
  <c r="AE528" i="4" s="1"/>
  <c r="AE529" i="4" a="1"/>
  <c r="AE529" i="4" s="1"/>
  <c r="AE530" i="4" a="1"/>
  <c r="AE530" i="4" s="1"/>
  <c r="AE531" i="4" a="1"/>
  <c r="AE531" i="4" s="1"/>
  <c r="AE532" i="4" a="1"/>
  <c r="AE532" i="4" s="1"/>
  <c r="AE533" i="4" a="1"/>
  <c r="AE533" i="4" s="1"/>
  <c r="AE534" i="4" a="1"/>
  <c r="AE534" i="4" s="1"/>
  <c r="AE535" i="4" a="1"/>
  <c r="AE535" i="4" s="1"/>
  <c r="AE536" i="4" a="1"/>
  <c r="AE536" i="4" s="1"/>
  <c r="AE537" i="4" a="1"/>
  <c r="AE537" i="4" s="1"/>
  <c r="AE538" i="4" a="1"/>
  <c r="AE538" i="4" s="1"/>
  <c r="AE539" i="4" a="1"/>
  <c r="AE539" i="4" s="1"/>
  <c r="AE540" i="4" a="1"/>
  <c r="AE540" i="4" s="1"/>
  <c r="AE541" i="4" a="1"/>
  <c r="AE541" i="4" s="1"/>
  <c r="AE542" i="4" a="1"/>
  <c r="AE542" i="4" s="1"/>
  <c r="AE543" i="4" a="1"/>
  <c r="AE543" i="4" s="1"/>
  <c r="AE544" i="4" a="1"/>
  <c r="AE544" i="4" s="1"/>
  <c r="AE545" i="4" a="1"/>
  <c r="AE545" i="4" s="1"/>
  <c r="AE546" i="4" a="1"/>
  <c r="AE546" i="4" s="1"/>
  <c r="AE547" i="4" a="1"/>
  <c r="AE547" i="4" s="1"/>
  <c r="AE548" i="4" a="1"/>
  <c r="AE548" i="4" s="1"/>
  <c r="AE549" i="4" a="1"/>
  <c r="AE549" i="4" s="1"/>
  <c r="AE550" i="4" a="1"/>
  <c r="AE550" i="4" s="1"/>
  <c r="AE551" i="4" a="1"/>
  <c r="AE551" i="4" s="1"/>
  <c r="AE552" i="4" a="1"/>
  <c r="AE552" i="4" s="1"/>
  <c r="AE553" i="4" a="1"/>
  <c r="AE553" i="4" s="1"/>
  <c r="AE554" i="4" a="1"/>
  <c r="AE554" i="4" s="1"/>
  <c r="AE555" i="4" a="1"/>
  <c r="AE555" i="4" s="1"/>
  <c r="AE556" i="4" a="1"/>
  <c r="AE556" i="4" s="1"/>
  <c r="AE557" i="4" a="1"/>
  <c r="AE557" i="4" s="1"/>
  <c r="AE558" i="4" a="1"/>
  <c r="AE558" i="4" s="1"/>
  <c r="AE559" i="4" a="1"/>
  <c r="AE559" i="4" s="1"/>
  <c r="AE560" i="4" a="1"/>
  <c r="AE560" i="4" s="1"/>
  <c r="AE561" i="4" a="1"/>
  <c r="AE561" i="4" s="1"/>
  <c r="AE562" i="4" a="1"/>
  <c r="AE562" i="4" s="1"/>
  <c r="AE563" i="4" a="1"/>
  <c r="AE563" i="4" s="1"/>
  <c r="AE564" i="4" a="1"/>
  <c r="AE564" i="4" s="1"/>
  <c r="AE565" i="4" a="1"/>
  <c r="AE565" i="4" s="1"/>
  <c r="AE566" i="4" a="1"/>
  <c r="AE566" i="4" s="1"/>
  <c r="AE567" i="4" a="1"/>
  <c r="AE567" i="4" s="1"/>
  <c r="AE568" i="4" a="1"/>
  <c r="AE568" i="4" s="1"/>
  <c r="AE569" i="4" a="1"/>
  <c r="AE569" i="4" s="1"/>
  <c r="AE570" i="4" a="1"/>
  <c r="AE570" i="4" s="1"/>
  <c r="AE571" i="4" a="1"/>
  <c r="AE571" i="4" s="1"/>
  <c r="AE572" i="4" a="1"/>
  <c r="AE572" i="4" s="1"/>
  <c r="AE573" i="4" a="1"/>
  <c r="AE573" i="4" s="1"/>
  <c r="AE574" i="4" a="1"/>
  <c r="AE574" i="4" s="1"/>
  <c r="AE575" i="4" a="1"/>
  <c r="AE575" i="4" s="1"/>
  <c r="AE576" i="4" a="1"/>
  <c r="AE576" i="4" s="1"/>
  <c r="AE577" i="4" a="1"/>
  <c r="AE577" i="4" s="1"/>
  <c r="AE578" i="4" a="1"/>
  <c r="AE578" i="4" s="1"/>
  <c r="AE579" i="4" a="1"/>
  <c r="AE579" i="4" s="1"/>
  <c r="AE580" i="4" a="1"/>
  <c r="AE580" i="4" s="1"/>
  <c r="AE581" i="4" a="1"/>
  <c r="AE581" i="4" s="1"/>
  <c r="AE582" i="4" a="1"/>
  <c r="AE582" i="4" s="1"/>
  <c r="AE583" i="4" a="1"/>
  <c r="AE583" i="4" s="1"/>
  <c r="AE584" i="4" a="1"/>
  <c r="AE584" i="4" s="1"/>
  <c r="AE585" i="4" a="1"/>
  <c r="AE585" i="4" s="1"/>
  <c r="AE586" i="4" a="1"/>
  <c r="AE586" i="4" s="1"/>
  <c r="AE587" i="4" a="1"/>
  <c r="AE587" i="4" s="1"/>
  <c r="AE588" i="4" a="1"/>
  <c r="AE588" i="4" s="1"/>
  <c r="AE589" i="4" a="1"/>
  <c r="AE589" i="4" s="1"/>
  <c r="AE590" i="4" a="1"/>
  <c r="AE590" i="4" s="1"/>
  <c r="AE591" i="4" a="1"/>
  <c r="AE591" i="4" s="1"/>
  <c r="AE592" i="4" a="1"/>
  <c r="AE592" i="4" s="1"/>
  <c r="AE593" i="4" a="1"/>
  <c r="AE593" i="4" s="1"/>
  <c r="AE594" i="4" a="1"/>
  <c r="AE594" i="4" s="1"/>
  <c r="AE595" i="4" a="1"/>
  <c r="AE595" i="4" s="1"/>
  <c r="AE596" i="4" a="1"/>
  <c r="AE596" i="4" s="1"/>
  <c r="AE597" i="4" a="1"/>
  <c r="AE597" i="4" s="1"/>
  <c r="AE598" i="4" a="1"/>
  <c r="AE598" i="4" s="1"/>
  <c r="AE599" i="4" a="1"/>
  <c r="AE599" i="4" s="1"/>
  <c r="AE600" i="4" a="1"/>
  <c r="AE600" i="4" s="1"/>
  <c r="AE601" i="4" a="1"/>
  <c r="AE601" i="4" s="1"/>
  <c r="AE602" i="4" a="1"/>
  <c r="AE602" i="4" s="1"/>
  <c r="AE603" i="4" a="1"/>
  <c r="AE603" i="4" s="1"/>
  <c r="AE604" i="4" a="1"/>
  <c r="AE604" i="4" s="1"/>
  <c r="AE605" i="4" a="1"/>
  <c r="AE605" i="4" s="1"/>
  <c r="AE606" i="4" a="1"/>
  <c r="AE606" i="4" s="1"/>
  <c r="AE607" i="4" a="1"/>
  <c r="AE607" i="4" s="1"/>
  <c r="AE608" i="4" a="1"/>
  <c r="AE608" i="4" s="1"/>
  <c r="AE609" i="4" a="1"/>
  <c r="AE609" i="4" s="1"/>
  <c r="AE610" i="4" a="1"/>
  <c r="AE610" i="4" s="1"/>
  <c r="AE611" i="4" a="1"/>
  <c r="AE611" i="4" s="1"/>
  <c r="AE612" i="4" a="1"/>
  <c r="AE612" i="4" s="1"/>
  <c r="AE613" i="4" a="1"/>
  <c r="AE613" i="4" s="1"/>
  <c r="AE614" i="4" a="1"/>
  <c r="AE614" i="4" s="1"/>
  <c r="AE615" i="4" a="1"/>
  <c r="AE615" i="4" s="1"/>
  <c r="AE616" i="4" a="1"/>
  <c r="AE616" i="4" s="1"/>
  <c r="AE617" i="4" a="1"/>
  <c r="AE617" i="4" s="1"/>
  <c r="AE618" i="4" a="1"/>
  <c r="AE618" i="4" s="1"/>
  <c r="AE619" i="4" a="1"/>
  <c r="AE619" i="4" s="1"/>
  <c r="AE620" i="4" a="1"/>
  <c r="AE620" i="4" s="1"/>
  <c r="AE621" i="4" a="1"/>
  <c r="AE621" i="4" s="1"/>
  <c r="AE622" i="4" a="1"/>
  <c r="AE622" i="4" s="1"/>
  <c r="AE623" i="4" a="1"/>
  <c r="AE623" i="4" s="1"/>
  <c r="AE624" i="4" a="1"/>
  <c r="AE624" i="4" s="1"/>
  <c r="AE625" i="4" a="1"/>
  <c r="AE625" i="4" s="1"/>
  <c r="AE626" i="4" a="1"/>
  <c r="AE626" i="4" s="1"/>
  <c r="AE627" i="4" a="1"/>
  <c r="AE627" i="4" s="1"/>
  <c r="AE628" i="4" a="1"/>
  <c r="AE628" i="4" s="1"/>
  <c r="AE629" i="4" a="1"/>
  <c r="AE629" i="4" s="1"/>
  <c r="AE630" i="4" a="1"/>
  <c r="AE630" i="4" s="1"/>
  <c r="AE631" i="4" a="1"/>
  <c r="AE631" i="4" s="1"/>
  <c r="AE632" i="4" a="1"/>
  <c r="AE632" i="4" s="1"/>
  <c r="AE633" i="4" a="1"/>
  <c r="AE633" i="4" s="1"/>
  <c r="AE634" i="4" a="1"/>
  <c r="AE634" i="4" s="1"/>
  <c r="AE635" i="4" a="1"/>
  <c r="AE635" i="4" s="1"/>
  <c r="AE636" i="4" a="1"/>
  <c r="AE636" i="4" s="1"/>
  <c r="AE637" i="4" a="1"/>
  <c r="AE637" i="4" s="1"/>
  <c r="AE638" i="4" a="1"/>
  <c r="AE638" i="4" s="1"/>
  <c r="AE639" i="4" a="1"/>
  <c r="AE639" i="4" s="1"/>
  <c r="AE640" i="4" a="1"/>
  <c r="AE640" i="4" s="1"/>
  <c r="AE641" i="4" a="1"/>
  <c r="AE641" i="4" s="1"/>
  <c r="AE642" i="4" a="1"/>
  <c r="AE642" i="4" s="1"/>
  <c r="AE643" i="4" a="1"/>
  <c r="AE643" i="4" s="1"/>
  <c r="AE644" i="4" a="1"/>
  <c r="AE644" i="4" s="1"/>
  <c r="AE645" i="4" a="1"/>
  <c r="AE645" i="4" s="1"/>
  <c r="AE646" i="4" a="1"/>
  <c r="AE646" i="4" s="1"/>
  <c r="AE647" i="4" a="1"/>
  <c r="AE647" i="4" s="1"/>
  <c r="AE648" i="4" a="1"/>
  <c r="AE648" i="4" s="1"/>
  <c r="AE649" i="4" a="1"/>
  <c r="AE649" i="4" s="1"/>
  <c r="AE650" i="4" a="1"/>
  <c r="AE650" i="4" s="1"/>
  <c r="AE651" i="4" a="1"/>
  <c r="AE651" i="4" s="1"/>
  <c r="AE652" i="4" a="1"/>
  <c r="AE652" i="4" s="1"/>
  <c r="AE653" i="4" a="1"/>
  <c r="AE653" i="4" s="1"/>
  <c r="AE654" i="4" a="1"/>
  <c r="AE654" i="4" s="1"/>
  <c r="AE655" i="4" a="1"/>
  <c r="AE655" i="4" s="1"/>
  <c r="AE656" i="4" a="1"/>
  <c r="AE656" i="4" s="1"/>
  <c r="AE657" i="4" a="1"/>
  <c r="AE657" i="4" s="1"/>
  <c r="AE658" i="4" a="1"/>
  <c r="AE658" i="4" s="1"/>
  <c r="AE659" i="4" a="1"/>
  <c r="AE659" i="4" s="1"/>
  <c r="AE660" i="4" a="1"/>
  <c r="AE660" i="4" s="1"/>
  <c r="AE661" i="4" a="1"/>
  <c r="AE661" i="4" s="1"/>
  <c r="AE662" i="4" a="1"/>
  <c r="AE662" i="4" s="1"/>
  <c r="AE663" i="4" a="1"/>
  <c r="AE663" i="4" s="1"/>
  <c r="AE664" i="4" a="1"/>
  <c r="AE664" i="4" s="1"/>
  <c r="AE665" i="4" a="1"/>
  <c r="AE665" i="4" s="1"/>
  <c r="AE666" i="4" a="1"/>
  <c r="AE666" i="4" s="1"/>
  <c r="AE667" i="4" a="1"/>
  <c r="AE667" i="4" s="1"/>
  <c r="AE668" i="4" a="1"/>
  <c r="AE668" i="4" s="1"/>
  <c r="AE669" i="4" a="1"/>
  <c r="AE669" i="4" s="1"/>
  <c r="AE670" i="4" a="1"/>
  <c r="AE670" i="4" s="1"/>
  <c r="AE671" i="4" a="1"/>
  <c r="AE671" i="4" s="1"/>
  <c r="AE672" i="4" a="1"/>
  <c r="AE672" i="4" s="1"/>
  <c r="AE673" i="4" a="1"/>
  <c r="AE673" i="4" s="1"/>
  <c r="AE674" i="4" a="1"/>
  <c r="AE674" i="4" s="1"/>
  <c r="AE675" i="4" a="1"/>
  <c r="AE675" i="4" s="1"/>
  <c r="AE676" i="4" a="1"/>
  <c r="AE676" i="4" s="1"/>
  <c r="AE677" i="4" a="1"/>
  <c r="AE677" i="4" s="1"/>
  <c r="AE678" i="4" a="1"/>
  <c r="AE678" i="4" s="1"/>
  <c r="AE679" i="4" a="1"/>
  <c r="AE679" i="4" s="1"/>
  <c r="AE680" i="4" a="1"/>
  <c r="AE680" i="4" s="1"/>
  <c r="AE681" i="4" a="1"/>
  <c r="AE681" i="4" s="1"/>
  <c r="AE682" i="4" a="1"/>
  <c r="AE682" i="4" s="1"/>
  <c r="AE683" i="4" a="1"/>
  <c r="AE683" i="4" s="1"/>
  <c r="AE684" i="4" a="1"/>
  <c r="AE684" i="4" s="1"/>
  <c r="AE685" i="4" a="1"/>
  <c r="AE685" i="4" s="1"/>
  <c r="AE686" i="4" a="1"/>
  <c r="AE686" i="4" s="1"/>
  <c r="AE687" i="4" a="1"/>
  <c r="AE687" i="4" s="1"/>
  <c r="AE688" i="4" a="1"/>
  <c r="AE688" i="4" s="1"/>
  <c r="AE689" i="4" a="1"/>
  <c r="AE689" i="4" s="1"/>
  <c r="AE690" i="4" a="1"/>
  <c r="AE690" i="4" s="1"/>
  <c r="AE691" i="4" a="1"/>
  <c r="AE691" i="4" s="1"/>
  <c r="AE692" i="4" a="1"/>
  <c r="AE692" i="4" s="1"/>
  <c r="AE693" i="4" a="1"/>
  <c r="AE693" i="4" s="1"/>
  <c r="AE694" i="4" a="1"/>
  <c r="AE694" i="4" s="1"/>
  <c r="AE695" i="4" a="1"/>
  <c r="AE695" i="4" s="1"/>
  <c r="AE696" i="4" a="1"/>
  <c r="AE696" i="4" s="1"/>
  <c r="AE697" i="4" a="1"/>
  <c r="AE697" i="4" s="1"/>
  <c r="AE698" i="4" a="1"/>
  <c r="AE698" i="4" s="1"/>
  <c r="AE699" i="4" a="1"/>
  <c r="AE699" i="4" s="1"/>
  <c r="AE700" i="4" a="1"/>
  <c r="AE700" i="4" s="1"/>
  <c r="AE701" i="4" a="1"/>
  <c r="AE701" i="4" s="1"/>
  <c r="AE702" i="4" a="1"/>
  <c r="AE702" i="4"/>
  <c r="AE703" i="4" a="1"/>
  <c r="AE703" i="4" s="1"/>
  <c r="AE704" i="4" a="1"/>
  <c r="AE704" i="4" s="1"/>
  <c r="AE705" i="4" a="1"/>
  <c r="AE705" i="4" s="1"/>
  <c r="AE706" i="4" a="1"/>
  <c r="AE706" i="4" s="1"/>
  <c r="AE707" i="4" a="1"/>
  <c r="AE707" i="4" s="1"/>
  <c r="AE708" i="4" a="1"/>
  <c r="AE708" i="4" s="1"/>
  <c r="AE709" i="4" a="1"/>
  <c r="AE709" i="4" s="1"/>
  <c r="AE710" i="4" a="1"/>
  <c r="AE710" i="4" s="1"/>
  <c r="AE711" i="4" a="1"/>
  <c r="AE711" i="4" s="1"/>
  <c r="AE712" i="4" a="1"/>
  <c r="AE712" i="4" s="1"/>
  <c r="AE713" i="4" a="1"/>
  <c r="AE713" i="4" s="1"/>
  <c r="AE714" i="4" a="1"/>
  <c r="AE714" i="4" s="1"/>
  <c r="AE715" i="4" a="1"/>
  <c r="AE715" i="4" s="1"/>
  <c r="AE716" i="4" a="1"/>
  <c r="AE716" i="4" s="1"/>
  <c r="AE717" i="4" a="1"/>
  <c r="AE717" i="4" s="1"/>
  <c r="AE718" i="4" a="1"/>
  <c r="AE718" i="4" s="1"/>
  <c r="AE719" i="4" a="1"/>
  <c r="AE719" i="4" s="1"/>
  <c r="AE720" i="4" a="1"/>
  <c r="AE720" i="4" s="1"/>
  <c r="AE721" i="4" a="1"/>
  <c r="AE721" i="4" s="1"/>
  <c r="AE722" i="4" a="1"/>
  <c r="AE722" i="4" s="1"/>
  <c r="AE723" i="4" a="1"/>
  <c r="AE723" i="4" s="1"/>
  <c r="AE724" i="4" a="1"/>
  <c r="AE724" i="4" s="1"/>
  <c r="AE725" i="4" a="1"/>
  <c r="AE725" i="4" s="1"/>
  <c r="AE726" i="4" a="1"/>
  <c r="AE726" i="4" s="1"/>
  <c r="AE727" i="4" a="1"/>
  <c r="AE727" i="4" s="1"/>
  <c r="AE728" i="4" a="1"/>
  <c r="AE728" i="4" s="1"/>
  <c r="AE729" i="4" a="1"/>
  <c r="AE729" i="4" s="1"/>
  <c r="AE730" i="4" a="1"/>
  <c r="AE730" i="4" s="1"/>
  <c r="AE731" i="4" a="1"/>
  <c r="AE731" i="4" s="1"/>
  <c r="AE732" i="4" a="1"/>
  <c r="AE732" i="4" s="1"/>
  <c r="AE733" i="4" a="1"/>
  <c r="AE733" i="4" s="1"/>
  <c r="AE734" i="4" a="1"/>
  <c r="AE734" i="4" s="1"/>
  <c r="AE735" i="4" a="1"/>
  <c r="AE735" i="4" s="1"/>
  <c r="AE736" i="4" a="1"/>
  <c r="AE736" i="4" s="1"/>
  <c r="AE737" i="4" a="1"/>
  <c r="AE737" i="4" s="1"/>
  <c r="AE738" i="4" a="1"/>
  <c r="AE738" i="4" s="1"/>
  <c r="AE739" i="4" a="1"/>
  <c r="AE739" i="4" s="1"/>
  <c r="AE740" i="4" a="1"/>
  <c r="AE740" i="4" s="1"/>
  <c r="AE741" i="4" a="1"/>
  <c r="AE741" i="4" s="1"/>
  <c r="AE742" i="4" a="1"/>
  <c r="AE742" i="4" s="1"/>
  <c r="AE743" i="4" a="1"/>
  <c r="AE743" i="4" s="1"/>
  <c r="AE744" i="4" a="1"/>
  <c r="AE744" i="4" s="1"/>
  <c r="AE745" i="4" a="1"/>
  <c r="AE745" i="4" s="1"/>
  <c r="AE746" i="4" a="1"/>
  <c r="AE746" i="4" s="1"/>
  <c r="AE747" i="4" a="1"/>
  <c r="AE747" i="4" s="1"/>
  <c r="AE748" i="4" a="1"/>
  <c r="AE748" i="4" s="1"/>
  <c r="AE749" i="4" a="1"/>
  <c r="AE749" i="4" s="1"/>
  <c r="AE750" i="4" a="1"/>
  <c r="AE750" i="4" s="1"/>
  <c r="AE751" i="4" a="1"/>
  <c r="AE751" i="4" s="1"/>
  <c r="AE752" i="4" a="1"/>
  <c r="AE752" i="4" s="1"/>
  <c r="AE753" i="4" a="1"/>
  <c r="AE753" i="4" s="1"/>
  <c r="AE754" i="4" a="1"/>
  <c r="AE754" i="4" s="1"/>
  <c r="AE755" i="4" a="1"/>
  <c r="AE755" i="4" s="1"/>
  <c r="AE756" i="4" a="1"/>
  <c r="AE756" i="4" s="1"/>
  <c r="AE757" i="4" a="1"/>
  <c r="AE757" i="4" s="1"/>
  <c r="AE758" i="4" a="1"/>
  <c r="AE758" i="4" s="1"/>
  <c r="AE759" i="4" a="1"/>
  <c r="AE759" i="4" s="1"/>
  <c r="AE760" i="4" a="1"/>
  <c r="AE760" i="4" s="1"/>
  <c r="AE761" i="4" a="1"/>
  <c r="AE761" i="4" s="1"/>
  <c r="AE762" i="4" a="1"/>
  <c r="AE762" i="4" s="1"/>
  <c r="AE763" i="4" a="1"/>
  <c r="AE763" i="4" s="1"/>
  <c r="AE764" i="4" a="1"/>
  <c r="AE764" i="4" s="1"/>
  <c r="AE765" i="4" a="1"/>
  <c r="AE765" i="4" s="1"/>
  <c r="AE766" i="4" a="1"/>
  <c r="AE766" i="4" s="1"/>
  <c r="AE767" i="4" a="1"/>
  <c r="AE767" i="4" s="1"/>
  <c r="AE768" i="4" a="1"/>
  <c r="AE768" i="4" s="1"/>
  <c r="AE769" i="4" a="1"/>
  <c r="AE769" i="4" s="1"/>
  <c r="AE770" i="4" a="1"/>
  <c r="AE770" i="4" s="1"/>
  <c r="AE771" i="4" a="1"/>
  <c r="AE771" i="4" s="1"/>
  <c r="AE772" i="4" a="1"/>
  <c r="AE772" i="4" s="1"/>
  <c r="AE773" i="4" a="1"/>
  <c r="AE773" i="4" s="1"/>
  <c r="AE774" i="4" a="1"/>
  <c r="AE774" i="4" s="1"/>
  <c r="AE775" i="4" a="1"/>
  <c r="AE775" i="4" s="1"/>
  <c r="AE776" i="4" a="1"/>
  <c r="AE776" i="4" s="1"/>
  <c r="AE777" i="4" a="1"/>
  <c r="AE777" i="4" s="1"/>
  <c r="AE778" i="4" a="1"/>
  <c r="AE778" i="4" s="1"/>
  <c r="AE779" i="4" a="1"/>
  <c r="AE779" i="4" s="1"/>
  <c r="AE780" i="4" a="1"/>
  <c r="AE780" i="4" s="1"/>
  <c r="AE781" i="4" a="1"/>
  <c r="AE781" i="4" s="1"/>
  <c r="AE782" i="4" a="1"/>
  <c r="AE782" i="4" s="1"/>
  <c r="AE783" i="4" a="1"/>
  <c r="AE783" i="4" s="1"/>
  <c r="AE784" i="4" a="1"/>
  <c r="AE784" i="4" s="1"/>
  <c r="AE785" i="4" a="1"/>
  <c r="AE785" i="4" s="1"/>
  <c r="AE786" i="4" a="1"/>
  <c r="AE786" i="4" s="1"/>
  <c r="AE787" i="4" a="1"/>
  <c r="AE787" i="4" s="1"/>
  <c r="AE788" i="4" a="1"/>
  <c r="AE788" i="4" s="1"/>
  <c r="AE789" i="4" a="1"/>
  <c r="AE789" i="4" s="1"/>
  <c r="AE790" i="4" a="1"/>
  <c r="AE790" i="4" s="1"/>
  <c r="AE791" i="4" a="1"/>
  <c r="AE791" i="4" s="1"/>
  <c r="AE792" i="4" a="1"/>
  <c r="AE792" i="4" s="1"/>
  <c r="AE793" i="4" a="1"/>
  <c r="AE793" i="4" s="1"/>
  <c r="AE794" i="4" a="1"/>
  <c r="AE794" i="4" s="1"/>
  <c r="AE795" i="4" a="1"/>
  <c r="AE795" i="4" s="1"/>
  <c r="AE796" i="4" a="1"/>
  <c r="AE796" i="4" s="1"/>
  <c r="AE797" i="4" a="1"/>
  <c r="AE797" i="4" s="1"/>
  <c r="AE798" i="4" a="1"/>
  <c r="AE798" i="4" s="1"/>
  <c r="AE799" i="4" a="1"/>
  <c r="AE799" i="4" s="1"/>
  <c r="AE800" i="4" a="1"/>
  <c r="AE800" i="4" s="1"/>
  <c r="AE801" i="4" a="1"/>
  <c r="AE801" i="4" s="1"/>
  <c r="AE802" i="4" a="1"/>
  <c r="AE802" i="4" s="1"/>
  <c r="AE803" i="4" a="1"/>
  <c r="AE803" i="4" s="1"/>
  <c r="AE804" i="4" a="1"/>
  <c r="AE804" i="4" s="1"/>
  <c r="AE805" i="4" a="1"/>
  <c r="AE805" i="4" s="1"/>
  <c r="AE806" i="4" a="1"/>
  <c r="AE806" i="4" s="1"/>
  <c r="AE807" i="4" a="1"/>
  <c r="AE807" i="4" s="1"/>
  <c r="AE808" i="4" a="1"/>
  <c r="AE808" i="4" s="1"/>
  <c r="AE809" i="4" a="1"/>
  <c r="AE809" i="4" s="1"/>
  <c r="AE810" i="4" a="1"/>
  <c r="AE810" i="4" s="1"/>
  <c r="AE811" i="4" a="1"/>
  <c r="AE811" i="4" s="1"/>
  <c r="AE812" i="4" a="1"/>
  <c r="AE812" i="4" s="1"/>
  <c r="AE813" i="4" a="1"/>
  <c r="AE813" i="4" s="1"/>
  <c r="AE814" i="4" a="1"/>
  <c r="AE814" i="4" s="1"/>
  <c r="AE815" i="4" a="1"/>
  <c r="AE815" i="4" s="1"/>
  <c r="AE816" i="4" a="1"/>
  <c r="AE816" i="4" s="1"/>
  <c r="AE817" i="4" a="1"/>
  <c r="AE817" i="4" s="1"/>
  <c r="AE818" i="4" a="1"/>
  <c r="AE818" i="4" s="1"/>
  <c r="AE819" i="4" a="1"/>
  <c r="AE819" i="4" s="1"/>
  <c r="AE820" i="4" a="1"/>
  <c r="AE820" i="4" s="1"/>
  <c r="AE821" i="4" a="1"/>
  <c r="AE821" i="4" s="1"/>
  <c r="AE822" i="4" a="1"/>
  <c r="AE822" i="4" s="1"/>
  <c r="AE823" i="4" a="1"/>
  <c r="AE823" i="4" s="1"/>
  <c r="AE824" i="4" a="1"/>
  <c r="AE824" i="4" s="1"/>
  <c r="AE825" i="4" a="1"/>
  <c r="AE825" i="4" s="1"/>
  <c r="AE826" i="4" a="1"/>
  <c r="AE826" i="4" s="1"/>
  <c r="AE827" i="4" a="1"/>
  <c r="AE827" i="4" s="1"/>
  <c r="AE828" i="4" a="1"/>
  <c r="AE828" i="4" s="1"/>
  <c r="AE829" i="4" a="1"/>
  <c r="AE829" i="4" s="1"/>
  <c r="AE830" i="4" a="1"/>
  <c r="AE830" i="4" s="1"/>
  <c r="AE831" i="4" a="1"/>
  <c r="AE831" i="4" s="1"/>
  <c r="AE832" i="4" a="1"/>
  <c r="AE832" i="4" s="1"/>
  <c r="AE833" i="4" a="1"/>
  <c r="AE833" i="4" s="1"/>
  <c r="AE834" i="4" a="1"/>
  <c r="AE834" i="4" s="1"/>
  <c r="AE835" i="4" a="1"/>
  <c r="AE835" i="4" s="1"/>
  <c r="AE836" i="4" a="1"/>
  <c r="AE836" i="4" s="1"/>
  <c r="AE837" i="4" a="1"/>
  <c r="AE837" i="4" s="1"/>
  <c r="AE838" i="4" a="1"/>
  <c r="AE838" i="4" s="1"/>
  <c r="AE839" i="4" a="1"/>
  <c r="AE839" i="4" s="1"/>
  <c r="AE840" i="4" a="1"/>
  <c r="AE840" i="4" s="1"/>
  <c r="AE841" i="4" a="1"/>
  <c r="AE841" i="4" s="1"/>
  <c r="AE842" i="4" a="1"/>
  <c r="AE842" i="4" s="1"/>
  <c r="AE843" i="4" a="1"/>
  <c r="AE843" i="4" s="1"/>
  <c r="AE844" i="4" a="1"/>
  <c r="AE844" i="4" s="1"/>
  <c r="AE845" i="4" a="1"/>
  <c r="AE845" i="4" s="1"/>
  <c r="AE846" i="4" a="1"/>
  <c r="AE846" i="4" s="1"/>
  <c r="AE847" i="4" a="1"/>
  <c r="AE847" i="4" s="1"/>
  <c r="AE848" i="4" a="1"/>
  <c r="AE848" i="4" s="1"/>
  <c r="AE849" i="4" a="1"/>
  <c r="AE849" i="4" s="1"/>
  <c r="AE850" i="4" a="1"/>
  <c r="AE850" i="4" s="1"/>
  <c r="AE851" i="4" a="1"/>
  <c r="AE851" i="4" s="1"/>
  <c r="AE852" i="4" a="1"/>
  <c r="AE852" i="4" s="1"/>
  <c r="AE853" i="4" a="1"/>
  <c r="AE853" i="4" s="1"/>
  <c r="AE854" i="4" a="1"/>
  <c r="AE854" i="4" s="1"/>
  <c r="AE855" i="4" a="1"/>
  <c r="AE855" i="4" s="1"/>
  <c r="AE856" i="4" a="1"/>
  <c r="AE856" i="4" s="1"/>
  <c r="AE857" i="4" a="1"/>
  <c r="AE857" i="4" s="1"/>
  <c r="AE858" i="4" a="1"/>
  <c r="AE858" i="4" s="1"/>
  <c r="AE859" i="4" a="1"/>
  <c r="AE859" i="4" s="1"/>
  <c r="AE860" i="4" a="1"/>
  <c r="AE860" i="4" s="1"/>
  <c r="AE861" i="4" a="1"/>
  <c r="AE861" i="4" s="1"/>
  <c r="AE862" i="4" a="1"/>
  <c r="AE862" i="4" s="1"/>
  <c r="AE863" i="4" a="1"/>
  <c r="AE863" i="4" s="1"/>
  <c r="AE864" i="4" a="1"/>
  <c r="AE864" i="4" s="1"/>
  <c r="AE865" i="4" a="1"/>
  <c r="AE865" i="4" s="1"/>
  <c r="AE866" i="4" a="1"/>
  <c r="AE866" i="4" s="1"/>
  <c r="AE867" i="4" a="1"/>
  <c r="AE867" i="4" s="1"/>
  <c r="AE868" i="4" a="1"/>
  <c r="AE868" i="4" s="1"/>
  <c r="AE869" i="4" a="1"/>
  <c r="AE869" i="4" s="1"/>
  <c r="AE870" i="4" a="1"/>
  <c r="AE870" i="4" s="1"/>
  <c r="AE871" i="4" a="1"/>
  <c r="AE871" i="4" s="1"/>
  <c r="AE872" i="4" a="1"/>
  <c r="AE872" i="4" s="1"/>
  <c r="AE873" i="4" a="1"/>
  <c r="AE873" i="4" s="1"/>
  <c r="AE874" i="4" a="1"/>
  <c r="AE874" i="4" s="1"/>
  <c r="AE875" i="4" a="1"/>
  <c r="AE875" i="4" s="1"/>
  <c r="AE876" i="4" a="1"/>
  <c r="AE876" i="4" s="1"/>
  <c r="AE877" i="4" a="1"/>
  <c r="AE877" i="4" s="1"/>
  <c r="AE878" i="4" a="1"/>
  <c r="AE878" i="4" s="1"/>
  <c r="AE879" i="4" a="1"/>
  <c r="AE879" i="4" s="1"/>
  <c r="AE880" i="4" a="1"/>
  <c r="AE880" i="4" s="1"/>
  <c r="AE881" i="4" a="1"/>
  <c r="AE881" i="4" s="1"/>
  <c r="AE882" i="4" a="1"/>
  <c r="AE882" i="4" s="1"/>
  <c r="AE883" i="4" a="1"/>
  <c r="AE883" i="4" s="1"/>
  <c r="AE884" i="4" a="1"/>
  <c r="AE884" i="4" s="1"/>
  <c r="AE885" i="4" a="1"/>
  <c r="AE885" i="4" s="1"/>
  <c r="AE886" i="4" a="1"/>
  <c r="AE886" i="4" s="1"/>
  <c r="AE887" i="4" a="1"/>
  <c r="AE887" i="4" s="1"/>
  <c r="AE888" i="4" a="1"/>
  <c r="AE888" i="4" s="1"/>
  <c r="AE889" i="4" a="1"/>
  <c r="AE889" i="4" s="1"/>
  <c r="AE890" i="4" a="1"/>
  <c r="AE890" i="4" s="1"/>
  <c r="AE891" i="4" a="1"/>
  <c r="AE891" i="4" s="1"/>
  <c r="AE892" i="4" a="1"/>
  <c r="AE892" i="4" s="1"/>
  <c r="AE893" i="4" a="1"/>
  <c r="AE893" i="4" s="1"/>
  <c r="AE894" i="4" a="1"/>
  <c r="AE894" i="4" s="1"/>
  <c r="AE895" i="4" a="1"/>
  <c r="AE895" i="4" s="1"/>
  <c r="AE896" i="4" a="1"/>
  <c r="AE896" i="4" s="1"/>
  <c r="AE897" i="4" a="1"/>
  <c r="AE897" i="4" s="1"/>
  <c r="AE898" i="4" a="1"/>
  <c r="AE898" i="4" s="1"/>
  <c r="AE899" i="4" a="1"/>
  <c r="AE899" i="4" s="1"/>
  <c r="AE900" i="4" a="1"/>
  <c r="AE900" i="4" s="1"/>
  <c r="AE901" i="4" a="1"/>
  <c r="AE901" i="4" s="1"/>
  <c r="AE902" i="4" a="1"/>
  <c r="AE902" i="4" s="1"/>
  <c r="AE903" i="4" a="1"/>
  <c r="AE903" i="4" s="1"/>
  <c r="AE904" i="4" a="1"/>
  <c r="AE904" i="4" s="1"/>
  <c r="AE905" i="4" a="1"/>
  <c r="AE905" i="4" s="1"/>
  <c r="AE906" i="4" a="1"/>
  <c r="AE906" i="4" s="1"/>
  <c r="AE907" i="4" a="1"/>
  <c r="AE907" i="4" s="1"/>
  <c r="AE908" i="4" a="1"/>
  <c r="AE908" i="4" s="1"/>
  <c r="AE909" i="4" a="1"/>
  <c r="AE909" i="4" s="1"/>
  <c r="AE910" i="4" a="1"/>
  <c r="AE910" i="4" s="1"/>
  <c r="AE911" i="4" a="1"/>
  <c r="AE911" i="4" s="1"/>
  <c r="AE912" i="4" a="1"/>
  <c r="AE912" i="4" s="1"/>
  <c r="AE913" i="4" a="1"/>
  <c r="AE913" i="4" s="1"/>
  <c r="AE914" i="4" a="1"/>
  <c r="AE914" i="4" s="1"/>
  <c r="AE915" i="4" a="1"/>
  <c r="AE915" i="4" s="1"/>
  <c r="AE916" i="4" a="1"/>
  <c r="AE916" i="4" s="1"/>
  <c r="AE917" i="4" a="1"/>
  <c r="AE917" i="4" s="1"/>
  <c r="AE918" i="4" a="1"/>
  <c r="AE918" i="4" s="1"/>
  <c r="AE919" i="4" a="1"/>
  <c r="AE919" i="4" s="1"/>
  <c r="AE920" i="4" a="1"/>
  <c r="AE920" i="4" s="1"/>
  <c r="AE921" i="4" a="1"/>
  <c r="AE921" i="4" s="1"/>
  <c r="AE922" i="4" a="1"/>
  <c r="AE922" i="4" s="1"/>
  <c r="AE923" i="4" a="1"/>
  <c r="AE923" i="4" s="1"/>
  <c r="AE924" i="4" a="1"/>
  <c r="AE924" i="4" s="1"/>
  <c r="AE925" i="4" a="1"/>
  <c r="AE925" i="4" s="1"/>
  <c r="AE926" i="4" a="1"/>
  <c r="AE926" i="4" s="1"/>
  <c r="AE927" i="4" a="1"/>
  <c r="AE927" i="4" s="1"/>
  <c r="AE928" i="4" a="1"/>
  <c r="AE928" i="4" s="1"/>
  <c r="AE929" i="4" a="1"/>
  <c r="AE929" i="4" s="1"/>
  <c r="AE930" i="4" a="1"/>
  <c r="AE930" i="4" s="1"/>
  <c r="AE931" i="4" a="1"/>
  <c r="AE931" i="4" s="1"/>
  <c r="AE932" i="4" a="1"/>
  <c r="AE932" i="4" s="1"/>
  <c r="AE933" i="4" a="1"/>
  <c r="AE933" i="4" s="1"/>
  <c r="AE934" i="4" a="1"/>
  <c r="AE934" i="4" s="1"/>
  <c r="AE935" i="4" a="1"/>
  <c r="AE935" i="4" s="1"/>
  <c r="AE936" i="4" a="1"/>
  <c r="AE936" i="4" s="1"/>
  <c r="AE937" i="4" a="1"/>
  <c r="AE937" i="4" s="1"/>
  <c r="AE938" i="4" a="1"/>
  <c r="AE938" i="4" s="1"/>
  <c r="AE939" i="4" a="1"/>
  <c r="AE939" i="4" s="1"/>
  <c r="AE940" i="4" a="1"/>
  <c r="AE940" i="4" s="1"/>
  <c r="AE941" i="4" a="1"/>
  <c r="AE941" i="4" s="1"/>
  <c r="AE942" i="4" a="1"/>
  <c r="AE942" i="4" s="1"/>
  <c r="AE943" i="4" a="1"/>
  <c r="AE943" i="4" s="1"/>
  <c r="AE944" i="4" a="1"/>
  <c r="AE944" i="4" s="1"/>
  <c r="AE945" i="4" a="1"/>
  <c r="AE945" i="4" s="1"/>
  <c r="AE946" i="4" a="1"/>
  <c r="AE946" i="4" s="1"/>
  <c r="AE947" i="4" a="1"/>
  <c r="AE947" i="4" s="1"/>
  <c r="AE948" i="4" a="1"/>
  <c r="AE948" i="4" s="1"/>
  <c r="AE949" i="4" a="1"/>
  <c r="AE949" i="4" s="1"/>
  <c r="AE950" i="4" a="1"/>
  <c r="AE950" i="4" s="1"/>
  <c r="AE951" i="4" a="1"/>
  <c r="AE951" i="4" s="1"/>
  <c r="AE952" i="4" a="1"/>
  <c r="AE952" i="4" s="1"/>
  <c r="AD225" i="4" a="1"/>
  <c r="AD225" i="4" s="1"/>
  <c r="AD226" i="4" a="1"/>
  <c r="AD226" i="4" s="1"/>
  <c r="AD227" i="4" a="1"/>
  <c r="AD227" i="4" s="1"/>
  <c r="AD228" i="4" a="1"/>
  <c r="AD228" i="4" s="1"/>
  <c r="AD229" i="4" a="1"/>
  <c r="AD229" i="4" s="1"/>
  <c r="AD230" i="4" a="1"/>
  <c r="AD230" i="4" s="1"/>
  <c r="AD231" i="4" a="1"/>
  <c r="AD231" i="4" s="1"/>
  <c r="AD232" i="4" a="1"/>
  <c r="AD232" i="4" s="1"/>
  <c r="AD233" i="4" a="1"/>
  <c r="AD233" i="4" s="1"/>
  <c r="AD234" i="4" a="1"/>
  <c r="AD234" i="4" s="1"/>
  <c r="AD235" i="4" a="1"/>
  <c r="AD235" i="4" s="1"/>
  <c r="AD236" i="4" a="1"/>
  <c r="AD236" i="4" s="1"/>
  <c r="AD237" i="4" a="1"/>
  <c r="AD237" i="4" s="1"/>
  <c r="AD238" i="4" a="1"/>
  <c r="AD238" i="4" s="1"/>
  <c r="AD239" i="4" a="1"/>
  <c r="AD239" i="4" s="1"/>
  <c r="AD240" i="4" a="1"/>
  <c r="AD240" i="4" s="1"/>
  <c r="AD241" i="4" a="1"/>
  <c r="AD241" i="4" s="1"/>
  <c r="AD242" i="4" a="1"/>
  <c r="AD242" i="4" s="1"/>
  <c r="AD243" i="4" a="1"/>
  <c r="AD243" i="4" s="1"/>
  <c r="AD244" i="4" a="1"/>
  <c r="AD244" i="4" s="1"/>
  <c r="AD245" i="4" a="1"/>
  <c r="AD245" i="4" s="1"/>
  <c r="AD246" i="4" a="1"/>
  <c r="AD246" i="4" s="1"/>
  <c r="AD247" i="4" a="1"/>
  <c r="AD247" i="4" s="1"/>
  <c r="AD248" i="4" a="1"/>
  <c r="AD248" i="4" s="1"/>
  <c r="AD249" i="4" a="1"/>
  <c r="AD249" i="4" s="1"/>
  <c r="AD250" i="4" a="1"/>
  <c r="AD250" i="4" s="1"/>
  <c r="AD251" i="4" a="1"/>
  <c r="AD251" i="4" s="1"/>
  <c r="AD252" i="4" a="1"/>
  <c r="AD252" i="4" s="1"/>
  <c r="AD253" i="4" a="1"/>
  <c r="AD253" i="4" s="1"/>
  <c r="AD254" i="4" a="1"/>
  <c r="AD254" i="4" s="1"/>
  <c r="AD255" i="4" a="1"/>
  <c r="AD255" i="4" s="1"/>
  <c r="AD256" i="4" a="1"/>
  <c r="AD256" i="4" s="1"/>
  <c r="AD257" i="4" a="1"/>
  <c r="AD257" i="4" s="1"/>
  <c r="AD258" i="4" a="1"/>
  <c r="AD258" i="4" s="1"/>
  <c r="AD259" i="4" a="1"/>
  <c r="AD259" i="4" s="1"/>
  <c r="AD260" i="4" a="1"/>
  <c r="AD260" i="4" s="1"/>
  <c r="AD261" i="4" a="1"/>
  <c r="AD261" i="4" s="1"/>
  <c r="AD262" i="4" a="1"/>
  <c r="AD262" i="4" s="1"/>
  <c r="AD263" i="4" a="1"/>
  <c r="AD263" i="4" s="1"/>
  <c r="AD264" i="4" a="1"/>
  <c r="AD264" i="4" s="1"/>
  <c r="AD265" i="4" a="1"/>
  <c r="AD265" i="4" s="1"/>
  <c r="AD266" i="4" a="1"/>
  <c r="AD266" i="4" s="1"/>
  <c r="AD267" i="4" a="1"/>
  <c r="AD267" i="4" s="1"/>
  <c r="AD268" i="4" a="1"/>
  <c r="AD268" i="4" s="1"/>
  <c r="AD269" i="4" a="1"/>
  <c r="AD269" i="4" s="1"/>
  <c r="AD270" i="4" a="1"/>
  <c r="AD270" i="4" s="1"/>
  <c r="AD271" i="4" a="1"/>
  <c r="AD271" i="4" s="1"/>
  <c r="AD272" i="4" a="1"/>
  <c r="AD272" i="4" s="1"/>
  <c r="AD273" i="4" a="1"/>
  <c r="AD273" i="4" s="1"/>
  <c r="AD274" i="4" a="1"/>
  <c r="AD274" i="4" s="1"/>
  <c r="AD275" i="4" a="1"/>
  <c r="AD275" i="4" s="1"/>
  <c r="AD276" i="4" a="1"/>
  <c r="AD276" i="4" s="1"/>
  <c r="AD277" i="4" a="1"/>
  <c r="AD277" i="4" s="1"/>
  <c r="AD278" i="4" a="1"/>
  <c r="AD278" i="4" s="1"/>
  <c r="AD279" i="4" a="1"/>
  <c r="AD279" i="4" s="1"/>
  <c r="AD280" i="4" a="1"/>
  <c r="AD280" i="4" s="1"/>
  <c r="AD281" i="4" a="1"/>
  <c r="AD281" i="4" s="1"/>
  <c r="AD282" i="4" a="1"/>
  <c r="AD282" i="4" s="1"/>
  <c r="AD283" i="4" a="1"/>
  <c r="AD283" i="4" s="1"/>
  <c r="AD284" i="4" a="1"/>
  <c r="AD284" i="4" s="1"/>
  <c r="AD285" i="4" a="1"/>
  <c r="AD285" i="4" s="1"/>
  <c r="AD286" i="4" a="1"/>
  <c r="AD286" i="4" s="1"/>
  <c r="AD287" i="4" a="1"/>
  <c r="AD287" i="4" s="1"/>
  <c r="AD288" i="4" a="1"/>
  <c r="AD288" i="4" s="1"/>
  <c r="AD289" i="4" a="1"/>
  <c r="AD289" i="4" s="1"/>
  <c r="AD290" i="4" a="1"/>
  <c r="AD290" i="4" s="1"/>
  <c r="AD291" i="4" a="1"/>
  <c r="AD291" i="4" s="1"/>
  <c r="AD292" i="4" a="1"/>
  <c r="AD292" i="4" s="1"/>
  <c r="AD293" i="4" a="1"/>
  <c r="AD293" i="4" s="1"/>
  <c r="AD294" i="4" a="1"/>
  <c r="AD294" i="4" s="1"/>
  <c r="AD295" i="4" a="1"/>
  <c r="AD295" i="4" s="1"/>
  <c r="AD296" i="4" a="1"/>
  <c r="AD296" i="4" s="1"/>
  <c r="AD297" i="4" a="1"/>
  <c r="AD297" i="4" s="1"/>
  <c r="AD298" i="4" a="1"/>
  <c r="AD298" i="4" s="1"/>
  <c r="AD299" i="4" a="1"/>
  <c r="AD299" i="4" s="1"/>
  <c r="AD300" i="4" a="1"/>
  <c r="AD300" i="4" s="1"/>
  <c r="AD301" i="4" a="1"/>
  <c r="AD301" i="4" s="1"/>
  <c r="AD302" i="4" a="1"/>
  <c r="AD302" i="4" s="1"/>
  <c r="AD303" i="4" a="1"/>
  <c r="AD303" i="4" s="1"/>
  <c r="AD304" i="4" a="1"/>
  <c r="AD304" i="4" s="1"/>
  <c r="AD305" i="4" a="1"/>
  <c r="AD305" i="4" s="1"/>
  <c r="AD306" i="4" a="1"/>
  <c r="AD306" i="4" s="1"/>
  <c r="AD307" i="4" a="1"/>
  <c r="AD307" i="4" s="1"/>
  <c r="AD308" i="4" a="1"/>
  <c r="AD308" i="4" s="1"/>
  <c r="AD309" i="4" a="1"/>
  <c r="AD309" i="4" s="1"/>
  <c r="AD310" i="4" a="1"/>
  <c r="AD310" i="4" s="1"/>
  <c r="AD311" i="4" a="1"/>
  <c r="AD311" i="4" s="1"/>
  <c r="AD312" i="4" a="1"/>
  <c r="AD312" i="4" s="1"/>
  <c r="AD313" i="4" a="1"/>
  <c r="AD313" i="4" s="1"/>
  <c r="AD314" i="4" a="1"/>
  <c r="AD314" i="4" s="1"/>
  <c r="AD315" i="4" a="1"/>
  <c r="AD315" i="4" s="1"/>
  <c r="AD316" i="4" a="1"/>
  <c r="AD316" i="4" s="1"/>
  <c r="AD317" i="4" a="1"/>
  <c r="AD317" i="4" s="1"/>
  <c r="AD318" i="4" a="1"/>
  <c r="AD318" i="4" s="1"/>
  <c r="AD319" i="4" a="1"/>
  <c r="AD319" i="4" s="1"/>
  <c r="AD320" i="4" a="1"/>
  <c r="AD320" i="4" s="1"/>
  <c r="AD321" i="4" a="1"/>
  <c r="AD321" i="4" s="1"/>
  <c r="AD322" i="4" a="1"/>
  <c r="AD322" i="4" s="1"/>
  <c r="AD323" i="4" a="1"/>
  <c r="AD323" i="4" s="1"/>
  <c r="AD324" i="4" a="1"/>
  <c r="AD324" i="4" s="1"/>
  <c r="AD325" i="4" a="1"/>
  <c r="AD325" i="4" s="1"/>
  <c r="AD326" i="4" a="1"/>
  <c r="AD326" i="4" s="1"/>
  <c r="AD327" i="4" a="1"/>
  <c r="AD327" i="4" s="1"/>
  <c r="AD328" i="4" a="1"/>
  <c r="AD328" i="4" s="1"/>
  <c r="AD329" i="4" a="1"/>
  <c r="AD329" i="4" s="1"/>
  <c r="AD330" i="4" a="1"/>
  <c r="AD330" i="4" s="1"/>
  <c r="AD331" i="4" a="1"/>
  <c r="AD331" i="4" s="1"/>
  <c r="AD332" i="4" a="1"/>
  <c r="AD332" i="4" s="1"/>
  <c r="AD333" i="4" a="1"/>
  <c r="AD333" i="4" s="1"/>
  <c r="AD334" i="4" a="1"/>
  <c r="AD334" i="4" s="1"/>
  <c r="AD335" i="4" a="1"/>
  <c r="AD335" i="4" s="1"/>
  <c r="AD336" i="4" a="1"/>
  <c r="AD336" i="4" s="1"/>
  <c r="AD337" i="4" a="1"/>
  <c r="AD337" i="4" s="1"/>
  <c r="AD338" i="4" a="1"/>
  <c r="AD338" i="4" s="1"/>
  <c r="AD339" i="4" a="1"/>
  <c r="AD339" i="4" s="1"/>
  <c r="AD340" i="4" a="1"/>
  <c r="AD340" i="4" s="1"/>
  <c r="AD341" i="4" a="1"/>
  <c r="AD341" i="4" s="1"/>
  <c r="AD342" i="4" a="1"/>
  <c r="AD342" i="4" s="1"/>
  <c r="AD343" i="4" a="1"/>
  <c r="AD343" i="4" s="1"/>
  <c r="AD344" i="4" a="1"/>
  <c r="AD344" i="4" s="1"/>
  <c r="AD345" i="4" a="1"/>
  <c r="AD345" i="4" s="1"/>
  <c r="AD346" i="4" a="1"/>
  <c r="AD346" i="4" s="1"/>
  <c r="AD347" i="4" a="1"/>
  <c r="AD347" i="4" s="1"/>
  <c r="AD348" i="4" a="1"/>
  <c r="AD348" i="4" s="1"/>
  <c r="AD349" i="4" a="1"/>
  <c r="AD349" i="4" s="1"/>
  <c r="AD350" i="4" a="1"/>
  <c r="AD350" i="4"/>
  <c r="AD351" i="4" a="1"/>
  <c r="AD351" i="4" s="1"/>
  <c r="AD352" i="4" a="1"/>
  <c r="AD352" i="4" s="1"/>
  <c r="AD353" i="4" a="1"/>
  <c r="AD353" i="4" s="1"/>
  <c r="AD354" i="4" a="1"/>
  <c r="AD354" i="4" s="1"/>
  <c r="AD355" i="4" a="1"/>
  <c r="AD355" i="4" s="1"/>
  <c r="AD356" i="4" a="1"/>
  <c r="AD356" i="4" s="1"/>
  <c r="AD357" i="4" a="1"/>
  <c r="AD357" i="4" s="1"/>
  <c r="AD358" i="4" a="1"/>
  <c r="AD358" i="4" s="1"/>
  <c r="AD359" i="4" a="1"/>
  <c r="AD359" i="4" s="1"/>
  <c r="AD360" i="4" a="1"/>
  <c r="AD360" i="4" s="1"/>
  <c r="AD361" i="4" a="1"/>
  <c r="AD361" i="4" s="1"/>
  <c r="AD362" i="4" a="1"/>
  <c r="AD362" i="4" s="1"/>
  <c r="AD363" i="4" a="1"/>
  <c r="AD363" i="4" s="1"/>
  <c r="AD364" i="4" a="1"/>
  <c r="AD364" i="4" s="1"/>
  <c r="AD365" i="4" a="1"/>
  <c r="AD365" i="4" s="1"/>
  <c r="AD366" i="4" a="1"/>
  <c r="AD366" i="4" s="1"/>
  <c r="AD367" i="4" a="1"/>
  <c r="AD367" i="4" s="1"/>
  <c r="AD368" i="4" a="1"/>
  <c r="AD368" i="4" s="1"/>
  <c r="AD369" i="4" a="1"/>
  <c r="AD369" i="4" s="1"/>
  <c r="AD370" i="4" a="1"/>
  <c r="AD370" i="4" s="1"/>
  <c r="AD371" i="4" a="1"/>
  <c r="AD371" i="4" s="1"/>
  <c r="AD372" i="4" a="1"/>
  <c r="AD372" i="4" s="1"/>
  <c r="AD373" i="4" a="1"/>
  <c r="AD373" i="4" s="1"/>
  <c r="AD374" i="4" a="1"/>
  <c r="AD374" i="4" s="1"/>
  <c r="AD375" i="4" a="1"/>
  <c r="AD375" i="4" s="1"/>
  <c r="AD376" i="4" a="1"/>
  <c r="AD376" i="4" s="1"/>
  <c r="AD377" i="4" a="1"/>
  <c r="AD377" i="4" s="1"/>
  <c r="AD378" i="4" a="1"/>
  <c r="AD378" i="4" s="1"/>
  <c r="AD379" i="4" a="1"/>
  <c r="AD379" i="4" s="1"/>
  <c r="AD380" i="4" a="1"/>
  <c r="AD380" i="4" s="1"/>
  <c r="AD381" i="4" a="1"/>
  <c r="AD381" i="4" s="1"/>
  <c r="AD382" i="4" a="1"/>
  <c r="AD382" i="4" s="1"/>
  <c r="AD383" i="4" a="1"/>
  <c r="AD383" i="4" s="1"/>
  <c r="AD384" i="4" a="1"/>
  <c r="AD384" i="4" s="1"/>
  <c r="AD385" i="4" a="1"/>
  <c r="AD385" i="4" s="1"/>
  <c r="AD386" i="4" a="1"/>
  <c r="AD386" i="4"/>
  <c r="AD387" i="4" a="1"/>
  <c r="AD387" i="4" s="1"/>
  <c r="AD388" i="4" a="1"/>
  <c r="AD388" i="4" s="1"/>
  <c r="AD389" i="4" a="1"/>
  <c r="AD389" i="4" s="1"/>
  <c r="AD390" i="4" a="1"/>
  <c r="AD390" i="4" s="1"/>
  <c r="AD391" i="4" a="1"/>
  <c r="AD391" i="4" s="1"/>
  <c r="AD392" i="4" a="1"/>
  <c r="AD392" i="4" s="1"/>
  <c r="AD393" i="4" a="1"/>
  <c r="AD393" i="4" s="1"/>
  <c r="AD394" i="4" a="1"/>
  <c r="AD394" i="4" s="1"/>
  <c r="AD395" i="4" a="1"/>
  <c r="AD395" i="4" s="1"/>
  <c r="AD396" i="4" a="1"/>
  <c r="AD396" i="4" s="1"/>
  <c r="AD397" i="4" a="1"/>
  <c r="AD397" i="4" s="1"/>
  <c r="AD398" i="4" a="1"/>
  <c r="AD398" i="4" s="1"/>
  <c r="AD399" i="4" a="1"/>
  <c r="AD399" i="4" s="1"/>
  <c r="AD400" i="4" a="1"/>
  <c r="AD400" i="4" s="1"/>
  <c r="AD401" i="4" a="1"/>
  <c r="AD401" i="4" s="1"/>
  <c r="AD402" i="4" a="1"/>
  <c r="AD402" i="4" s="1"/>
  <c r="AD403" i="4" a="1"/>
  <c r="AD403" i="4" s="1"/>
  <c r="AD404" i="4" a="1"/>
  <c r="AD404" i="4" s="1"/>
  <c r="AD405" i="4" a="1"/>
  <c r="AD405" i="4" s="1"/>
  <c r="AD406" i="4" a="1"/>
  <c r="AD406" i="4" s="1"/>
  <c r="AD407" i="4" a="1"/>
  <c r="AD407" i="4" s="1"/>
  <c r="AD408" i="4" a="1"/>
  <c r="AD408" i="4" s="1"/>
  <c r="AD409" i="4" a="1"/>
  <c r="AD409" i="4" s="1"/>
  <c r="AD410" i="4" a="1"/>
  <c r="AD410" i="4" s="1"/>
  <c r="AD411" i="4" a="1"/>
  <c r="AD411" i="4" s="1"/>
  <c r="AD412" i="4" a="1"/>
  <c r="AD412" i="4" s="1"/>
  <c r="AD413" i="4" a="1"/>
  <c r="AD413" i="4" s="1"/>
  <c r="AD414" i="4" a="1"/>
  <c r="AD414" i="4" s="1"/>
  <c r="AD415" i="4" a="1"/>
  <c r="AD415" i="4" s="1"/>
  <c r="AD416" i="4" a="1"/>
  <c r="AD416" i="4" s="1"/>
  <c r="AD417" i="4" a="1"/>
  <c r="AD417" i="4" s="1"/>
  <c r="AD418" i="4" a="1"/>
  <c r="AD418" i="4" s="1"/>
  <c r="AD419" i="4" a="1"/>
  <c r="AD419" i="4" s="1"/>
  <c r="AD420" i="4" a="1"/>
  <c r="AD420" i="4"/>
  <c r="AD421" i="4" a="1"/>
  <c r="AD421" i="4" s="1"/>
  <c r="AD422" i="4" a="1"/>
  <c r="AD422" i="4" s="1"/>
  <c r="AD423" i="4" a="1"/>
  <c r="AD423" i="4" s="1"/>
  <c r="AD424" i="4" a="1"/>
  <c r="AD424" i="4" s="1"/>
  <c r="AD425" i="4" a="1"/>
  <c r="AD425" i="4" s="1"/>
  <c r="AD426" i="4" a="1"/>
  <c r="AD426" i="4" s="1"/>
  <c r="AD427" i="4" a="1"/>
  <c r="AD427" i="4" s="1"/>
  <c r="AD428" i="4" a="1"/>
  <c r="AD428" i="4" s="1"/>
  <c r="AD429" i="4" a="1"/>
  <c r="AD429" i="4" s="1"/>
  <c r="AD430" i="4" a="1"/>
  <c r="AD430" i="4" s="1"/>
  <c r="AD431" i="4" a="1"/>
  <c r="AD431" i="4" s="1"/>
  <c r="AD432" i="4" a="1"/>
  <c r="AD432" i="4" s="1"/>
  <c r="AD433" i="4" a="1"/>
  <c r="AD433" i="4" s="1"/>
  <c r="AD434" i="4" a="1"/>
  <c r="AD434" i="4" s="1"/>
  <c r="AD435" i="4" a="1"/>
  <c r="AD435" i="4" s="1"/>
  <c r="AD436" i="4" a="1"/>
  <c r="AD436" i="4" s="1"/>
  <c r="AD437" i="4" a="1"/>
  <c r="AD437" i="4" s="1"/>
  <c r="AD438" i="4" a="1"/>
  <c r="AD438" i="4" s="1"/>
  <c r="AD439" i="4" a="1"/>
  <c r="AD439" i="4" s="1"/>
  <c r="AD440" i="4" a="1"/>
  <c r="AD440" i="4" s="1"/>
  <c r="AD441" i="4" a="1"/>
  <c r="AD441" i="4" s="1"/>
  <c r="AD442" i="4" a="1"/>
  <c r="AD442" i="4" s="1"/>
  <c r="AD443" i="4" a="1"/>
  <c r="AD443" i="4" s="1"/>
  <c r="AD444" i="4" a="1"/>
  <c r="AD444" i="4" s="1"/>
  <c r="AD445" i="4" a="1"/>
  <c r="AD445" i="4" s="1"/>
  <c r="AD446" i="4" a="1"/>
  <c r="AD446" i="4" s="1"/>
  <c r="AD447" i="4" a="1"/>
  <c r="AD447" i="4" s="1"/>
  <c r="AD448" i="4" a="1"/>
  <c r="AD448" i="4" s="1"/>
  <c r="AD449" i="4" a="1"/>
  <c r="AD449" i="4" s="1"/>
  <c r="AD450" i="4" a="1"/>
  <c r="AD450" i="4" s="1"/>
  <c r="AD451" i="4" a="1"/>
  <c r="AD451" i="4" s="1"/>
  <c r="AD452" i="4" a="1"/>
  <c r="AD452" i="4" s="1"/>
  <c r="AD453" i="4" a="1"/>
  <c r="AD453" i="4" s="1"/>
  <c r="AD454" i="4" a="1"/>
  <c r="AD454" i="4" s="1"/>
  <c r="AD455" i="4" a="1"/>
  <c r="AD455" i="4" s="1"/>
  <c r="AD456" i="4" a="1"/>
  <c r="AD456" i="4" s="1"/>
  <c r="AD457" i="4" a="1"/>
  <c r="AD457" i="4" s="1"/>
  <c r="AD458" i="4" a="1"/>
  <c r="AD458" i="4" s="1"/>
  <c r="AD459" i="4" a="1"/>
  <c r="AD459" i="4" s="1"/>
  <c r="AD460" i="4" a="1"/>
  <c r="AD460" i="4" s="1"/>
  <c r="AD461" i="4" a="1"/>
  <c r="AD461" i="4" s="1"/>
  <c r="AD462" i="4" a="1"/>
  <c r="AD462" i="4" s="1"/>
  <c r="AD463" i="4" a="1"/>
  <c r="AD463" i="4" s="1"/>
  <c r="AD464" i="4" a="1"/>
  <c r="AD464" i="4" s="1"/>
  <c r="AD465" i="4" a="1"/>
  <c r="AD465" i="4" s="1"/>
  <c r="AD466" i="4" a="1"/>
  <c r="AD466" i="4" s="1"/>
  <c r="AD467" i="4" a="1"/>
  <c r="AD467" i="4" s="1"/>
  <c r="AD468" i="4" a="1"/>
  <c r="AD468" i="4" s="1"/>
  <c r="AD469" i="4" a="1"/>
  <c r="AD469" i="4" s="1"/>
  <c r="AD470" i="4" a="1"/>
  <c r="AD470" i="4" s="1"/>
  <c r="AD471" i="4" a="1"/>
  <c r="AD471" i="4" s="1"/>
  <c r="AD472" i="4" a="1"/>
  <c r="AD472" i="4" s="1"/>
  <c r="AD473" i="4" a="1"/>
  <c r="AD473" i="4" s="1"/>
  <c r="AD474" i="4" a="1"/>
  <c r="AD474" i="4" s="1"/>
  <c r="AD475" i="4" a="1"/>
  <c r="AD475" i="4" s="1"/>
  <c r="AD476" i="4" a="1"/>
  <c r="AD476" i="4" s="1"/>
  <c r="AD477" i="4" a="1"/>
  <c r="AD477" i="4" s="1"/>
  <c r="AD478" i="4" a="1"/>
  <c r="AD478" i="4" s="1"/>
  <c r="AD479" i="4" a="1"/>
  <c r="AD479" i="4" s="1"/>
  <c r="AD480" i="4" a="1"/>
  <c r="AD480" i="4" s="1"/>
  <c r="AD481" i="4" a="1"/>
  <c r="AD481" i="4" s="1"/>
  <c r="AD482" i="4" a="1"/>
  <c r="AD482" i="4" s="1"/>
  <c r="AD483" i="4" a="1"/>
  <c r="AD483" i="4" s="1"/>
  <c r="AD484" i="4" a="1"/>
  <c r="AD484" i="4" s="1"/>
  <c r="AD485" i="4" a="1"/>
  <c r="AD485" i="4" s="1"/>
  <c r="AD486" i="4" a="1"/>
  <c r="AD486" i="4" s="1"/>
  <c r="AD487" i="4" a="1"/>
  <c r="AD487" i="4" s="1"/>
  <c r="AD488" i="4" a="1"/>
  <c r="AD488" i="4" s="1"/>
  <c r="AD489" i="4" a="1"/>
  <c r="AD489" i="4" s="1"/>
  <c r="AD490" i="4" a="1"/>
  <c r="AD490" i="4" s="1"/>
  <c r="AD491" i="4" a="1"/>
  <c r="AD491" i="4" s="1"/>
  <c r="AD492" i="4" a="1"/>
  <c r="AD492" i="4" s="1"/>
  <c r="AD493" i="4" a="1"/>
  <c r="AD493" i="4" s="1"/>
  <c r="AD494" i="4" a="1"/>
  <c r="AD494" i="4" s="1"/>
  <c r="AD495" i="4" a="1"/>
  <c r="AD495" i="4" s="1"/>
  <c r="AD496" i="4" a="1"/>
  <c r="AD496" i="4" s="1"/>
  <c r="AD497" i="4" a="1"/>
  <c r="AD497" i="4" s="1"/>
  <c r="AD498" i="4" a="1"/>
  <c r="AD498" i="4" s="1"/>
  <c r="AD499" i="4" a="1"/>
  <c r="AD499" i="4" s="1"/>
  <c r="AD500" i="4" a="1"/>
  <c r="AD500" i="4" s="1"/>
  <c r="AD501" i="4" a="1"/>
  <c r="AD501" i="4" s="1"/>
  <c r="AD502" i="4" a="1"/>
  <c r="AD502" i="4" s="1"/>
  <c r="AD503" i="4" a="1"/>
  <c r="AD503" i="4" s="1"/>
  <c r="AD504" i="4" a="1"/>
  <c r="AD504" i="4" s="1"/>
  <c r="AD505" i="4" a="1"/>
  <c r="AD505" i="4" s="1"/>
  <c r="AD506" i="4" a="1"/>
  <c r="AD506" i="4" s="1"/>
  <c r="AD507" i="4" a="1"/>
  <c r="AD507" i="4" s="1"/>
  <c r="AD508" i="4" a="1"/>
  <c r="AD508" i="4" s="1"/>
  <c r="AD509" i="4" a="1"/>
  <c r="AD509" i="4" s="1"/>
  <c r="AD510" i="4" a="1"/>
  <c r="AD510" i="4" s="1"/>
  <c r="AD511" i="4" a="1"/>
  <c r="AD511" i="4" s="1"/>
  <c r="AD512" i="4" a="1"/>
  <c r="AD512" i="4" s="1"/>
  <c r="AD513" i="4" a="1"/>
  <c r="AD513" i="4" s="1"/>
  <c r="AD514" i="4" a="1"/>
  <c r="AD514" i="4" s="1"/>
  <c r="AD515" i="4" a="1"/>
  <c r="AD515" i="4" s="1"/>
  <c r="AD516" i="4" a="1"/>
  <c r="AD516" i="4" s="1"/>
  <c r="AD517" i="4" a="1"/>
  <c r="AD517" i="4" s="1"/>
  <c r="AD518" i="4" a="1"/>
  <c r="AD518" i="4" s="1"/>
  <c r="AD519" i="4" a="1"/>
  <c r="AD519" i="4" s="1"/>
  <c r="AD520" i="4" a="1"/>
  <c r="AD520" i="4" s="1"/>
  <c r="AD521" i="4" a="1"/>
  <c r="AD521" i="4" s="1"/>
  <c r="AD522" i="4" a="1"/>
  <c r="AD522" i="4" s="1"/>
  <c r="AD523" i="4" a="1"/>
  <c r="AD523" i="4" s="1"/>
  <c r="AD524" i="4" a="1"/>
  <c r="AD524" i="4" s="1"/>
  <c r="AD525" i="4" a="1"/>
  <c r="AD525" i="4" s="1"/>
  <c r="AD526" i="4" a="1"/>
  <c r="AD526" i="4" s="1"/>
  <c r="AD527" i="4" a="1"/>
  <c r="AD527" i="4" s="1"/>
  <c r="AD528" i="4" a="1"/>
  <c r="AD528" i="4" s="1"/>
  <c r="AD529" i="4" a="1"/>
  <c r="AD529" i="4" s="1"/>
  <c r="AD530" i="4" a="1"/>
  <c r="AD530" i="4" s="1"/>
  <c r="AD531" i="4" a="1"/>
  <c r="AD531" i="4" s="1"/>
  <c r="AD532" i="4" a="1"/>
  <c r="AD532" i="4" s="1"/>
  <c r="AD533" i="4" a="1"/>
  <c r="AD533" i="4" s="1"/>
  <c r="AD534" i="4" a="1"/>
  <c r="AD534" i="4" s="1"/>
  <c r="AD535" i="4" a="1"/>
  <c r="AD535" i="4" s="1"/>
  <c r="AD536" i="4" a="1"/>
  <c r="AD536" i="4" s="1"/>
  <c r="AD537" i="4" a="1"/>
  <c r="AD537" i="4" s="1"/>
  <c r="AD538" i="4" a="1"/>
  <c r="AD538" i="4" s="1"/>
  <c r="AD539" i="4" a="1"/>
  <c r="AD539" i="4" s="1"/>
  <c r="AD540" i="4" a="1"/>
  <c r="AD540" i="4" s="1"/>
  <c r="AD541" i="4" a="1"/>
  <c r="AD541" i="4" s="1"/>
  <c r="AD542" i="4" a="1"/>
  <c r="AD542" i="4" s="1"/>
  <c r="AD543" i="4" a="1"/>
  <c r="AD543" i="4" s="1"/>
  <c r="AD544" i="4" a="1"/>
  <c r="AD544" i="4" s="1"/>
  <c r="AD545" i="4" a="1"/>
  <c r="AD545" i="4" s="1"/>
  <c r="AD546" i="4" a="1"/>
  <c r="AD546" i="4" s="1"/>
  <c r="AD547" i="4" a="1"/>
  <c r="AD547" i="4" s="1"/>
  <c r="AD548" i="4" a="1"/>
  <c r="AD548" i="4" s="1"/>
  <c r="AD549" i="4" a="1"/>
  <c r="AD549" i="4" s="1"/>
  <c r="AD550" i="4" a="1"/>
  <c r="AD550" i="4" s="1"/>
  <c r="AD551" i="4" a="1"/>
  <c r="AD551" i="4" s="1"/>
  <c r="AD552" i="4" a="1"/>
  <c r="AD552" i="4" s="1"/>
  <c r="AD553" i="4" a="1"/>
  <c r="AD553" i="4" s="1"/>
  <c r="AD554" i="4" a="1"/>
  <c r="AD554" i="4" s="1"/>
  <c r="AD555" i="4" a="1"/>
  <c r="AD555" i="4" s="1"/>
  <c r="AD556" i="4" a="1"/>
  <c r="AD556" i="4" s="1"/>
  <c r="AD557" i="4" a="1"/>
  <c r="AD557" i="4" s="1"/>
  <c r="AD558" i="4" a="1"/>
  <c r="AD558" i="4" s="1"/>
  <c r="AD559" i="4" a="1"/>
  <c r="AD559" i="4" s="1"/>
  <c r="AD560" i="4" a="1"/>
  <c r="AD560" i="4" s="1"/>
  <c r="AD561" i="4" a="1"/>
  <c r="AD561" i="4" s="1"/>
  <c r="AD562" i="4" a="1"/>
  <c r="AD562" i="4" s="1"/>
  <c r="AD563" i="4" a="1"/>
  <c r="AD563" i="4" s="1"/>
  <c r="AD564" i="4" a="1"/>
  <c r="AD564" i="4" s="1"/>
  <c r="AD565" i="4" a="1"/>
  <c r="AD565" i="4" s="1"/>
  <c r="AD566" i="4" a="1"/>
  <c r="AD566" i="4" s="1"/>
  <c r="AD567" i="4" a="1"/>
  <c r="AD567" i="4" s="1"/>
  <c r="AD568" i="4" a="1"/>
  <c r="AD568" i="4" s="1"/>
  <c r="AD569" i="4" a="1"/>
  <c r="AD569" i="4" s="1"/>
  <c r="AD570" i="4" a="1"/>
  <c r="AD570" i="4" s="1"/>
  <c r="AD571" i="4" a="1"/>
  <c r="AD571" i="4" s="1"/>
  <c r="AD572" i="4" a="1"/>
  <c r="AD572" i="4" s="1"/>
  <c r="AD573" i="4" a="1"/>
  <c r="AD573" i="4" s="1"/>
  <c r="AD574" i="4" a="1"/>
  <c r="AD574" i="4" s="1"/>
  <c r="AD575" i="4" a="1"/>
  <c r="AD575" i="4" s="1"/>
  <c r="AD576" i="4" a="1"/>
  <c r="AD576" i="4" s="1"/>
  <c r="AD577" i="4" a="1"/>
  <c r="AD577" i="4" s="1"/>
  <c r="AD578" i="4" a="1"/>
  <c r="AD578" i="4" s="1"/>
  <c r="AD579" i="4" a="1"/>
  <c r="AD579" i="4" s="1"/>
  <c r="AD580" i="4" a="1"/>
  <c r="AD580" i="4"/>
  <c r="AD581" i="4" a="1"/>
  <c r="AD581" i="4" s="1"/>
  <c r="AD582" i="4" a="1"/>
  <c r="AD582" i="4" s="1"/>
  <c r="AD583" i="4" a="1"/>
  <c r="AD583" i="4" s="1"/>
  <c r="AD584" i="4" a="1"/>
  <c r="AD584" i="4" s="1"/>
  <c r="AD585" i="4" a="1"/>
  <c r="AD585" i="4" s="1"/>
  <c r="AD586" i="4" a="1"/>
  <c r="AD586" i="4" s="1"/>
  <c r="AD587" i="4" a="1"/>
  <c r="AD587" i="4" s="1"/>
  <c r="AD588" i="4" a="1"/>
  <c r="AD588" i="4" s="1"/>
  <c r="AD589" i="4" a="1"/>
  <c r="AD589" i="4" s="1"/>
  <c r="AD590" i="4" a="1"/>
  <c r="AD590" i="4" s="1"/>
  <c r="AD591" i="4" a="1"/>
  <c r="AD591" i="4" s="1"/>
  <c r="AD592" i="4" a="1"/>
  <c r="AD592" i="4" s="1"/>
  <c r="AD593" i="4" a="1"/>
  <c r="AD593" i="4" s="1"/>
  <c r="AD594" i="4" a="1"/>
  <c r="AD594" i="4" s="1"/>
  <c r="AD595" i="4" a="1"/>
  <c r="AD595" i="4" s="1"/>
  <c r="AD596" i="4" a="1"/>
  <c r="AD596" i="4" s="1"/>
  <c r="AD597" i="4" a="1"/>
  <c r="AD597" i="4" s="1"/>
  <c r="AD598" i="4" a="1"/>
  <c r="AD598" i="4" s="1"/>
  <c r="AD599" i="4" a="1"/>
  <c r="AD599" i="4" s="1"/>
  <c r="AD600" i="4" a="1"/>
  <c r="AD600" i="4" s="1"/>
  <c r="AD601" i="4" a="1"/>
  <c r="AD601" i="4" s="1"/>
  <c r="AD602" i="4" a="1"/>
  <c r="AD602" i="4" s="1"/>
  <c r="AD603" i="4" a="1"/>
  <c r="AD603" i="4" s="1"/>
  <c r="AD604" i="4" a="1"/>
  <c r="AD604" i="4" s="1"/>
  <c r="AD605" i="4" a="1"/>
  <c r="AD605" i="4" s="1"/>
  <c r="AD606" i="4" a="1"/>
  <c r="AD606" i="4" s="1"/>
  <c r="AD607" i="4" a="1"/>
  <c r="AD607" i="4" s="1"/>
  <c r="AD608" i="4" a="1"/>
  <c r="AD608" i="4" s="1"/>
  <c r="AD609" i="4" a="1"/>
  <c r="AD609" i="4" s="1"/>
  <c r="AD610" i="4" a="1"/>
  <c r="AD610" i="4" s="1"/>
  <c r="AD611" i="4" a="1"/>
  <c r="AD611" i="4" s="1"/>
  <c r="AD612" i="4" a="1"/>
  <c r="AD612" i="4" s="1"/>
  <c r="AD613" i="4" a="1"/>
  <c r="AD613" i="4" s="1"/>
  <c r="AD614" i="4" a="1"/>
  <c r="AD614" i="4" s="1"/>
  <c r="AD615" i="4" a="1"/>
  <c r="AD615" i="4" s="1"/>
  <c r="AD616" i="4" a="1"/>
  <c r="AD616" i="4" s="1"/>
  <c r="AD617" i="4" a="1"/>
  <c r="AD617" i="4" s="1"/>
  <c r="AD618" i="4" a="1"/>
  <c r="AD618" i="4" s="1"/>
  <c r="AD619" i="4" a="1"/>
  <c r="AD619" i="4" s="1"/>
  <c r="AD620" i="4" a="1"/>
  <c r="AD620" i="4" s="1"/>
  <c r="AD621" i="4" a="1"/>
  <c r="AD621" i="4" s="1"/>
  <c r="AD622" i="4" a="1"/>
  <c r="AD622" i="4" s="1"/>
  <c r="AD623" i="4" a="1"/>
  <c r="AD623" i="4" s="1"/>
  <c r="AD624" i="4" a="1"/>
  <c r="AD624" i="4" s="1"/>
  <c r="AD625" i="4" a="1"/>
  <c r="AD625" i="4" s="1"/>
  <c r="AD626" i="4" a="1"/>
  <c r="AD626" i="4" s="1"/>
  <c r="AD627" i="4" a="1"/>
  <c r="AD627" i="4" s="1"/>
  <c r="AD628" i="4" a="1"/>
  <c r="AD628" i="4" s="1"/>
  <c r="AD629" i="4" a="1"/>
  <c r="AD629" i="4" s="1"/>
  <c r="AD630" i="4" a="1"/>
  <c r="AD630" i="4" s="1"/>
  <c r="AD631" i="4" a="1"/>
  <c r="AD631" i="4" s="1"/>
  <c r="AD632" i="4" a="1"/>
  <c r="AD632" i="4" s="1"/>
  <c r="AD633" i="4" a="1"/>
  <c r="AD633" i="4" s="1"/>
  <c r="AD634" i="4" a="1"/>
  <c r="AD634" i="4" s="1"/>
  <c r="AD635" i="4" a="1"/>
  <c r="AD635" i="4" s="1"/>
  <c r="AD636" i="4" a="1"/>
  <c r="AD636" i="4" s="1"/>
  <c r="AD637" i="4" a="1"/>
  <c r="AD637" i="4" s="1"/>
  <c r="AD638" i="4" a="1"/>
  <c r="AD638" i="4"/>
  <c r="AD639" i="4" a="1"/>
  <c r="AD639" i="4" s="1"/>
  <c r="AD640" i="4" a="1"/>
  <c r="AD640" i="4" s="1"/>
  <c r="AD641" i="4" a="1"/>
  <c r="AD641" i="4" s="1"/>
  <c r="AD642" i="4" a="1"/>
  <c r="AD642" i="4" s="1"/>
  <c r="AD643" i="4" a="1"/>
  <c r="AD643" i="4" s="1"/>
  <c r="AD644" i="4" a="1"/>
  <c r="AD644" i="4" s="1"/>
  <c r="AD645" i="4" a="1"/>
  <c r="AD645" i="4" s="1"/>
  <c r="AD646" i="4" a="1"/>
  <c r="AD646" i="4" s="1"/>
  <c r="AD647" i="4" a="1"/>
  <c r="AD647" i="4" s="1"/>
  <c r="AD648" i="4" a="1"/>
  <c r="AD648" i="4" s="1"/>
  <c r="AD649" i="4" a="1"/>
  <c r="AD649" i="4" s="1"/>
  <c r="AD650" i="4" a="1"/>
  <c r="AD650" i="4" s="1"/>
  <c r="AD651" i="4" a="1"/>
  <c r="AD651" i="4" s="1"/>
  <c r="AD652" i="4" a="1"/>
  <c r="AD652" i="4" s="1"/>
  <c r="AD653" i="4" a="1"/>
  <c r="AD653" i="4" s="1"/>
  <c r="AD654" i="4" a="1"/>
  <c r="AD654" i="4" s="1"/>
  <c r="AD655" i="4" a="1"/>
  <c r="AD655" i="4" s="1"/>
  <c r="AD656" i="4" a="1"/>
  <c r="AD656" i="4" s="1"/>
  <c r="AD657" i="4" a="1"/>
  <c r="AD657" i="4" s="1"/>
  <c r="AD658" i="4" a="1"/>
  <c r="AD658" i="4" s="1"/>
  <c r="AD659" i="4" a="1"/>
  <c r="AD659" i="4" s="1"/>
  <c r="AD660" i="4" a="1"/>
  <c r="AD660" i="4" s="1"/>
  <c r="AD661" i="4" a="1"/>
  <c r="AD661" i="4" s="1"/>
  <c r="AD662" i="4" a="1"/>
  <c r="AD662" i="4" s="1"/>
  <c r="AD663" i="4" a="1"/>
  <c r="AD663" i="4" s="1"/>
  <c r="AD664" i="4" a="1"/>
  <c r="AD664" i="4" s="1"/>
  <c r="AD665" i="4" a="1"/>
  <c r="AD665" i="4" s="1"/>
  <c r="AD666" i="4" a="1"/>
  <c r="AD666" i="4" s="1"/>
  <c r="AD667" i="4" a="1"/>
  <c r="AD667" i="4" s="1"/>
  <c r="AD668" i="4" a="1"/>
  <c r="AD668" i="4" s="1"/>
  <c r="AD669" i="4" a="1"/>
  <c r="AD669" i="4" s="1"/>
  <c r="AD670" i="4" a="1"/>
  <c r="AD670" i="4" s="1"/>
  <c r="AD671" i="4" a="1"/>
  <c r="AD671" i="4" s="1"/>
  <c r="AD672" i="4" a="1"/>
  <c r="AD672" i="4" s="1"/>
  <c r="AD673" i="4" a="1"/>
  <c r="AD673" i="4" s="1"/>
  <c r="AD674" i="4" a="1"/>
  <c r="AD674" i="4" s="1"/>
  <c r="AD675" i="4" a="1"/>
  <c r="AD675" i="4" s="1"/>
  <c r="AD676" i="4" a="1"/>
  <c r="AD676" i="4" s="1"/>
  <c r="AD677" i="4" a="1"/>
  <c r="AD677" i="4" s="1"/>
  <c r="AD678" i="4" a="1"/>
  <c r="AD678" i="4" s="1"/>
  <c r="AD679" i="4" a="1"/>
  <c r="AD679" i="4" s="1"/>
  <c r="AD680" i="4" a="1"/>
  <c r="AD680" i="4" s="1"/>
  <c r="AD681" i="4" a="1"/>
  <c r="AD681" i="4" s="1"/>
  <c r="AD682" i="4" a="1"/>
  <c r="AD682" i="4" s="1"/>
  <c r="AD683" i="4" a="1"/>
  <c r="AD683" i="4" s="1"/>
  <c r="AD684" i="4" a="1"/>
  <c r="AD684" i="4" s="1"/>
  <c r="AD685" i="4" a="1"/>
  <c r="AD685" i="4" s="1"/>
  <c r="AD686" i="4" a="1"/>
  <c r="AD686" i="4" s="1"/>
  <c r="AD687" i="4" a="1"/>
  <c r="AD687" i="4" s="1"/>
  <c r="AD688" i="4" a="1"/>
  <c r="AD688" i="4" s="1"/>
  <c r="AD689" i="4" a="1"/>
  <c r="AD689" i="4" s="1"/>
  <c r="AD690" i="4" a="1"/>
  <c r="AD690" i="4" s="1"/>
  <c r="AD691" i="4" a="1"/>
  <c r="AD691" i="4" s="1"/>
  <c r="AD692" i="4" a="1"/>
  <c r="AD692" i="4" s="1"/>
  <c r="AD693" i="4" a="1"/>
  <c r="AD693" i="4" s="1"/>
  <c r="AD694" i="4" a="1"/>
  <c r="AD694" i="4" s="1"/>
  <c r="AD695" i="4" a="1"/>
  <c r="AD695" i="4" s="1"/>
  <c r="AD696" i="4" a="1"/>
  <c r="AD696" i="4" s="1"/>
  <c r="AD697" i="4" a="1"/>
  <c r="AD697" i="4" s="1"/>
  <c r="AD698" i="4" a="1"/>
  <c r="AD698" i="4" s="1"/>
  <c r="AD699" i="4" a="1"/>
  <c r="AD699" i="4" s="1"/>
  <c r="AD700" i="4" a="1"/>
  <c r="AD700" i="4" s="1"/>
  <c r="AD701" i="4" a="1"/>
  <c r="AD701" i="4" s="1"/>
  <c r="AD702" i="4" a="1"/>
  <c r="AD702" i="4" s="1"/>
  <c r="AD703" i="4" a="1"/>
  <c r="AD703" i="4" s="1"/>
  <c r="AD704" i="4" a="1"/>
  <c r="AD704" i="4" s="1"/>
  <c r="AD705" i="4" a="1"/>
  <c r="AD705" i="4" s="1"/>
  <c r="AD706" i="4" a="1"/>
  <c r="AD706" i="4" s="1"/>
  <c r="AD707" i="4" a="1"/>
  <c r="AD707" i="4" s="1"/>
  <c r="AD708" i="4" a="1"/>
  <c r="AD708" i="4" s="1"/>
  <c r="AD709" i="4" a="1"/>
  <c r="AD709" i="4" s="1"/>
  <c r="AD710" i="4" a="1"/>
  <c r="AD710" i="4" s="1"/>
  <c r="AD711" i="4" a="1"/>
  <c r="AD711" i="4" s="1"/>
  <c r="AD712" i="4" a="1"/>
  <c r="AD712" i="4" s="1"/>
  <c r="AD713" i="4" a="1"/>
  <c r="AD713" i="4" s="1"/>
  <c r="AD714" i="4" a="1"/>
  <c r="AD714" i="4" s="1"/>
  <c r="AD715" i="4" a="1"/>
  <c r="AD715" i="4" s="1"/>
  <c r="AD716" i="4" a="1"/>
  <c r="AD716" i="4" s="1"/>
  <c r="AD717" i="4" a="1"/>
  <c r="AD717" i="4" s="1"/>
  <c r="AD718" i="4" a="1"/>
  <c r="AD718" i="4" s="1"/>
  <c r="AD719" i="4" a="1"/>
  <c r="AD719" i="4" s="1"/>
  <c r="AD720" i="4" a="1"/>
  <c r="AD720" i="4" s="1"/>
  <c r="AD721" i="4" a="1"/>
  <c r="AD721" i="4" s="1"/>
  <c r="AD722" i="4" a="1"/>
  <c r="AD722" i="4" s="1"/>
  <c r="AD723" i="4" a="1"/>
  <c r="AD723" i="4" s="1"/>
  <c r="AD724" i="4" a="1"/>
  <c r="AD724" i="4" s="1"/>
  <c r="AD725" i="4" a="1"/>
  <c r="AD725" i="4" s="1"/>
  <c r="AD726" i="4" a="1"/>
  <c r="AD726" i="4" s="1"/>
  <c r="AD727" i="4" a="1"/>
  <c r="AD727" i="4" s="1"/>
  <c r="AD728" i="4" a="1"/>
  <c r="AD728" i="4" s="1"/>
  <c r="AD729" i="4" a="1"/>
  <c r="AD729" i="4" s="1"/>
  <c r="AD730" i="4" a="1"/>
  <c r="AD730" i="4" s="1"/>
  <c r="AD731" i="4" a="1"/>
  <c r="AD731" i="4" s="1"/>
  <c r="AD732" i="4" a="1"/>
  <c r="AD732" i="4" s="1"/>
  <c r="AD733" i="4" a="1"/>
  <c r="AD733" i="4" s="1"/>
  <c r="AD734" i="4" a="1"/>
  <c r="AD734" i="4" s="1"/>
  <c r="AD735" i="4" a="1"/>
  <c r="AD735" i="4" s="1"/>
  <c r="AD736" i="4" a="1"/>
  <c r="AD736" i="4" s="1"/>
  <c r="AD737" i="4" a="1"/>
  <c r="AD737" i="4" s="1"/>
  <c r="AD738" i="4" a="1"/>
  <c r="AD738" i="4" s="1"/>
  <c r="AD739" i="4" a="1"/>
  <c r="AD739" i="4" s="1"/>
  <c r="AD740" i="4" a="1"/>
  <c r="AD740" i="4" s="1"/>
  <c r="AD741" i="4" a="1"/>
  <c r="AD741" i="4" s="1"/>
  <c r="AD742" i="4" a="1"/>
  <c r="AD742" i="4" s="1"/>
  <c r="AD743" i="4" a="1"/>
  <c r="AD743" i="4" s="1"/>
  <c r="AD744" i="4" a="1"/>
  <c r="AD744" i="4" s="1"/>
  <c r="AD745" i="4" a="1"/>
  <c r="AD745" i="4" s="1"/>
  <c r="AD746" i="4" a="1"/>
  <c r="AD746" i="4" s="1"/>
  <c r="AD747" i="4" a="1"/>
  <c r="AD747" i="4" s="1"/>
  <c r="AD748" i="4" a="1"/>
  <c r="AD748" i="4" s="1"/>
  <c r="AD749" i="4" a="1"/>
  <c r="AD749" i="4" s="1"/>
  <c r="AD750" i="4" a="1"/>
  <c r="AD750" i="4" s="1"/>
  <c r="AD751" i="4" a="1"/>
  <c r="AD751" i="4" s="1"/>
  <c r="AD752" i="4" a="1"/>
  <c r="AD752" i="4" s="1"/>
  <c r="AD753" i="4" a="1"/>
  <c r="AD753" i="4" s="1"/>
  <c r="AD754" i="4" a="1"/>
  <c r="AD754" i="4" s="1"/>
  <c r="AD755" i="4" a="1"/>
  <c r="AD755" i="4" s="1"/>
  <c r="AD756" i="4" a="1"/>
  <c r="AD756" i="4" s="1"/>
  <c r="AD757" i="4" a="1"/>
  <c r="AD757" i="4" s="1"/>
  <c r="AD758" i="4" a="1"/>
  <c r="AD758" i="4" s="1"/>
  <c r="AD759" i="4" a="1"/>
  <c r="AD759" i="4" s="1"/>
  <c r="AD760" i="4" a="1"/>
  <c r="AD760" i="4" s="1"/>
  <c r="AD761" i="4" a="1"/>
  <c r="AD761" i="4" s="1"/>
  <c r="AD762" i="4" a="1"/>
  <c r="AD762" i="4" s="1"/>
  <c r="AD763" i="4" a="1"/>
  <c r="AD763" i="4" s="1"/>
  <c r="AD764" i="4" a="1"/>
  <c r="AD764" i="4" s="1"/>
  <c r="AD765" i="4" a="1"/>
  <c r="AD765" i="4" s="1"/>
  <c r="AD766" i="4" a="1"/>
  <c r="AD766" i="4" s="1"/>
  <c r="AD767" i="4" a="1"/>
  <c r="AD767" i="4" s="1"/>
  <c r="AD768" i="4" a="1"/>
  <c r="AD768" i="4" s="1"/>
  <c r="AD769" i="4" a="1"/>
  <c r="AD769" i="4" s="1"/>
  <c r="AD770" i="4" a="1"/>
  <c r="AD770" i="4" s="1"/>
  <c r="AD771" i="4" a="1"/>
  <c r="AD771" i="4" s="1"/>
  <c r="AD772" i="4" a="1"/>
  <c r="AD772" i="4" s="1"/>
  <c r="AD773" i="4" a="1"/>
  <c r="AD773" i="4" s="1"/>
  <c r="AD774" i="4" a="1"/>
  <c r="AD774" i="4" s="1"/>
  <c r="AD775" i="4" a="1"/>
  <c r="AD775" i="4" s="1"/>
  <c r="AD776" i="4" a="1"/>
  <c r="AD776" i="4" s="1"/>
  <c r="AD777" i="4" a="1"/>
  <c r="AD777" i="4" s="1"/>
  <c r="AD778" i="4" a="1"/>
  <c r="AD778" i="4" s="1"/>
  <c r="AD779" i="4" a="1"/>
  <c r="AD779" i="4" s="1"/>
  <c r="AD780" i="4" a="1"/>
  <c r="AD780" i="4" s="1"/>
  <c r="AD781" i="4" a="1"/>
  <c r="AD781" i="4" s="1"/>
  <c r="AD782" i="4" a="1"/>
  <c r="AD782" i="4" s="1"/>
  <c r="AD783" i="4" a="1"/>
  <c r="AD783" i="4" s="1"/>
  <c r="AD784" i="4" a="1"/>
  <c r="AD784" i="4" s="1"/>
  <c r="AD785" i="4" a="1"/>
  <c r="AD785" i="4" s="1"/>
  <c r="AD786" i="4" a="1"/>
  <c r="AD786" i="4" s="1"/>
  <c r="AD787" i="4" a="1"/>
  <c r="AD787" i="4" s="1"/>
  <c r="AD788" i="4" a="1"/>
  <c r="AD788" i="4" s="1"/>
  <c r="AD789" i="4" a="1"/>
  <c r="AD789" i="4" s="1"/>
  <c r="AD790" i="4" a="1"/>
  <c r="AD790" i="4" s="1"/>
  <c r="AD791" i="4" a="1"/>
  <c r="AD791" i="4" s="1"/>
  <c r="AD792" i="4" a="1"/>
  <c r="AD792" i="4" s="1"/>
  <c r="AD793" i="4" a="1"/>
  <c r="AD793" i="4" s="1"/>
  <c r="AD794" i="4" a="1"/>
  <c r="AD794" i="4" s="1"/>
  <c r="AD795" i="4" a="1"/>
  <c r="AD795" i="4" s="1"/>
  <c r="AD796" i="4" a="1"/>
  <c r="AD796" i="4" s="1"/>
  <c r="AD797" i="4" a="1"/>
  <c r="AD797" i="4" s="1"/>
  <c r="AD798" i="4" a="1"/>
  <c r="AD798" i="4" s="1"/>
  <c r="AD799" i="4" a="1"/>
  <c r="AD799" i="4" s="1"/>
  <c r="AD800" i="4" a="1"/>
  <c r="AD800" i="4" s="1"/>
  <c r="AD801" i="4" a="1"/>
  <c r="AD801" i="4" s="1"/>
  <c r="AD802" i="4" a="1"/>
  <c r="AD802" i="4" s="1"/>
  <c r="AD803" i="4" a="1"/>
  <c r="AD803" i="4" s="1"/>
  <c r="AD804" i="4" a="1"/>
  <c r="AD804" i="4" s="1"/>
  <c r="AD805" i="4" a="1"/>
  <c r="AD805" i="4" s="1"/>
  <c r="AD806" i="4" a="1"/>
  <c r="AD806" i="4" s="1"/>
  <c r="AD807" i="4" a="1"/>
  <c r="AD807" i="4" s="1"/>
  <c r="AD808" i="4" a="1"/>
  <c r="AD808" i="4" s="1"/>
  <c r="AD809" i="4" a="1"/>
  <c r="AD809" i="4" s="1"/>
  <c r="AD810" i="4" a="1"/>
  <c r="AD810" i="4" s="1"/>
  <c r="AD811" i="4" a="1"/>
  <c r="AD811" i="4" s="1"/>
  <c r="AD812" i="4" a="1"/>
  <c r="AD812" i="4" s="1"/>
  <c r="AD813" i="4" a="1"/>
  <c r="AD813" i="4" s="1"/>
  <c r="AD814" i="4" a="1"/>
  <c r="AD814" i="4" s="1"/>
  <c r="AD815" i="4" a="1"/>
  <c r="AD815" i="4" s="1"/>
  <c r="AD816" i="4" a="1"/>
  <c r="AD816" i="4" s="1"/>
  <c r="AD817" i="4" a="1"/>
  <c r="AD817" i="4" s="1"/>
  <c r="AD818" i="4" a="1"/>
  <c r="AD818" i="4" s="1"/>
  <c r="AD819" i="4" a="1"/>
  <c r="AD819" i="4" s="1"/>
  <c r="AD820" i="4" a="1"/>
  <c r="AD820" i="4" s="1"/>
  <c r="AD821" i="4" a="1"/>
  <c r="AD821" i="4" s="1"/>
  <c r="AD822" i="4" a="1"/>
  <c r="AD822" i="4" s="1"/>
  <c r="AD823" i="4" a="1"/>
  <c r="AD823" i="4" s="1"/>
  <c r="AD824" i="4" a="1"/>
  <c r="AD824" i="4" s="1"/>
  <c r="AD825" i="4" a="1"/>
  <c r="AD825" i="4" s="1"/>
  <c r="AD826" i="4" a="1"/>
  <c r="AD826" i="4" s="1"/>
  <c r="AD827" i="4" a="1"/>
  <c r="AD827" i="4" s="1"/>
  <c r="AD828" i="4" a="1"/>
  <c r="AD828" i="4" s="1"/>
  <c r="AD829" i="4" a="1"/>
  <c r="AD829" i="4" s="1"/>
  <c r="AD830" i="4" a="1"/>
  <c r="AD830" i="4" s="1"/>
  <c r="AD831" i="4" a="1"/>
  <c r="AD831" i="4" s="1"/>
  <c r="AD832" i="4" a="1"/>
  <c r="AD832" i="4" s="1"/>
  <c r="AD833" i="4" a="1"/>
  <c r="AD833" i="4" s="1"/>
  <c r="AD834" i="4" a="1"/>
  <c r="AD834" i="4" s="1"/>
  <c r="AD835" i="4" a="1"/>
  <c r="AD835" i="4" s="1"/>
  <c r="AD836" i="4" a="1"/>
  <c r="AD836" i="4" s="1"/>
  <c r="AD837" i="4" a="1"/>
  <c r="AD837" i="4" s="1"/>
  <c r="AD838" i="4" a="1"/>
  <c r="AD838" i="4" s="1"/>
  <c r="AD839" i="4" a="1"/>
  <c r="AD839" i="4" s="1"/>
  <c r="AD840" i="4" a="1"/>
  <c r="AD840" i="4" s="1"/>
  <c r="AD841" i="4" a="1"/>
  <c r="AD841" i="4" s="1"/>
  <c r="AD842" i="4" a="1"/>
  <c r="AD842" i="4" s="1"/>
  <c r="AD843" i="4" a="1"/>
  <c r="AD843" i="4" s="1"/>
  <c r="AD844" i="4" a="1"/>
  <c r="AD844" i="4" s="1"/>
  <c r="AD845" i="4" a="1"/>
  <c r="AD845" i="4" s="1"/>
  <c r="AD846" i="4" a="1"/>
  <c r="AD846" i="4" s="1"/>
  <c r="AD847" i="4" a="1"/>
  <c r="AD847" i="4" s="1"/>
  <c r="AD848" i="4" a="1"/>
  <c r="AD848" i="4" s="1"/>
  <c r="AD849" i="4" a="1"/>
  <c r="AD849" i="4" s="1"/>
  <c r="AD850" i="4" a="1"/>
  <c r="AD850" i="4" s="1"/>
  <c r="AD851" i="4" a="1"/>
  <c r="AD851" i="4" s="1"/>
  <c r="AD852" i="4" a="1"/>
  <c r="AD852" i="4" s="1"/>
  <c r="AD853" i="4" a="1"/>
  <c r="AD853" i="4" s="1"/>
  <c r="AD854" i="4" a="1"/>
  <c r="AD854" i="4" s="1"/>
  <c r="AD855" i="4" a="1"/>
  <c r="AD855" i="4" s="1"/>
  <c r="AD856" i="4" a="1"/>
  <c r="AD856" i="4" s="1"/>
  <c r="AD857" i="4" a="1"/>
  <c r="AD857" i="4" s="1"/>
  <c r="AD858" i="4" a="1"/>
  <c r="AD858" i="4" s="1"/>
  <c r="AD859" i="4" a="1"/>
  <c r="AD859" i="4" s="1"/>
  <c r="AD860" i="4" a="1"/>
  <c r="AD860" i="4" s="1"/>
  <c r="AD861" i="4" a="1"/>
  <c r="AD861" i="4" s="1"/>
  <c r="AD862" i="4" a="1"/>
  <c r="AD862" i="4" s="1"/>
  <c r="AD863" i="4" a="1"/>
  <c r="AD863" i="4" s="1"/>
  <c r="AD864" i="4" a="1"/>
  <c r="AD864" i="4" s="1"/>
  <c r="AD865" i="4" a="1"/>
  <c r="AD865" i="4" s="1"/>
  <c r="AD866" i="4" a="1"/>
  <c r="AD866" i="4" s="1"/>
  <c r="AD867" i="4" a="1"/>
  <c r="AD867" i="4" s="1"/>
  <c r="AD868" i="4" a="1"/>
  <c r="AD868" i="4" s="1"/>
  <c r="AD869" i="4" a="1"/>
  <c r="AD869" i="4" s="1"/>
  <c r="AD870" i="4" a="1"/>
  <c r="AD870" i="4" s="1"/>
  <c r="AD871" i="4" a="1"/>
  <c r="AD871" i="4" s="1"/>
  <c r="AD872" i="4" a="1"/>
  <c r="AD872" i="4" s="1"/>
  <c r="AD873" i="4" a="1"/>
  <c r="AD873" i="4" s="1"/>
  <c r="AD874" i="4" a="1"/>
  <c r="AD874" i="4" s="1"/>
  <c r="AD875" i="4" a="1"/>
  <c r="AD875" i="4" s="1"/>
  <c r="AD876" i="4" a="1"/>
  <c r="AD876" i="4" s="1"/>
  <c r="AD877" i="4" a="1"/>
  <c r="AD877" i="4" s="1"/>
  <c r="AD878" i="4" a="1"/>
  <c r="AD878" i="4" s="1"/>
  <c r="AD879" i="4" a="1"/>
  <c r="AD879" i="4" s="1"/>
  <c r="AD880" i="4" a="1"/>
  <c r="AD880" i="4" s="1"/>
  <c r="AD881" i="4" a="1"/>
  <c r="AD881" i="4" s="1"/>
  <c r="AD882" i="4" a="1"/>
  <c r="AD882" i="4" s="1"/>
  <c r="AD883" i="4" a="1"/>
  <c r="AD883" i="4" s="1"/>
  <c r="AD884" i="4" a="1"/>
  <c r="AD884" i="4" s="1"/>
  <c r="AD885" i="4" a="1"/>
  <c r="AD885" i="4" s="1"/>
  <c r="AD886" i="4" a="1"/>
  <c r="AD886" i="4" s="1"/>
  <c r="AD887" i="4" a="1"/>
  <c r="AD887" i="4" s="1"/>
  <c r="AD888" i="4" a="1"/>
  <c r="AD888" i="4" s="1"/>
  <c r="AD889" i="4" a="1"/>
  <c r="AD889" i="4" s="1"/>
  <c r="AD890" i="4" a="1"/>
  <c r="AD890" i="4" s="1"/>
  <c r="AD891" i="4" a="1"/>
  <c r="AD891" i="4" s="1"/>
  <c r="AD892" i="4" a="1"/>
  <c r="AD892" i="4" s="1"/>
  <c r="AD893" i="4" a="1"/>
  <c r="AD893" i="4" s="1"/>
  <c r="AD894" i="4" a="1"/>
  <c r="AD894" i="4" s="1"/>
  <c r="AD895" i="4" a="1"/>
  <c r="AD895" i="4" s="1"/>
  <c r="AD896" i="4" a="1"/>
  <c r="AD896" i="4" s="1"/>
  <c r="AD897" i="4" a="1"/>
  <c r="AD897" i="4" s="1"/>
  <c r="AD898" i="4" a="1"/>
  <c r="AD898" i="4" s="1"/>
  <c r="AD899" i="4" a="1"/>
  <c r="AD899" i="4" s="1"/>
  <c r="AD900" i="4" a="1"/>
  <c r="AD900" i="4" s="1"/>
  <c r="AD901" i="4" a="1"/>
  <c r="AD901" i="4" s="1"/>
  <c r="AD902" i="4" a="1"/>
  <c r="AD902" i="4" s="1"/>
  <c r="AD903" i="4" a="1"/>
  <c r="AD903" i="4" s="1"/>
  <c r="AD904" i="4" a="1"/>
  <c r="AD904" i="4" s="1"/>
  <c r="AD905" i="4" a="1"/>
  <c r="AD905" i="4" s="1"/>
  <c r="AD906" i="4" a="1"/>
  <c r="AD906" i="4" s="1"/>
  <c r="AD907" i="4" a="1"/>
  <c r="AD907" i="4" s="1"/>
  <c r="AD908" i="4" a="1"/>
  <c r="AD908" i="4" s="1"/>
  <c r="AD909" i="4" a="1"/>
  <c r="AD909" i="4" s="1"/>
  <c r="AD910" i="4" a="1"/>
  <c r="AD910" i="4" s="1"/>
  <c r="AD911" i="4" a="1"/>
  <c r="AD911" i="4" s="1"/>
  <c r="AD912" i="4" a="1"/>
  <c r="AD912" i="4" s="1"/>
  <c r="AD913" i="4" a="1"/>
  <c r="AD913" i="4" s="1"/>
  <c r="AD914" i="4" a="1"/>
  <c r="AD914" i="4" s="1"/>
  <c r="AD915" i="4" a="1"/>
  <c r="AD915" i="4" s="1"/>
  <c r="AD916" i="4" a="1"/>
  <c r="AD916" i="4" s="1"/>
  <c r="AD917" i="4" a="1"/>
  <c r="AD917" i="4" s="1"/>
  <c r="AD918" i="4" a="1"/>
  <c r="AD918" i="4" s="1"/>
  <c r="AD919" i="4" a="1"/>
  <c r="AD919" i="4" s="1"/>
  <c r="AD920" i="4" a="1"/>
  <c r="AD920" i="4" s="1"/>
  <c r="AD921" i="4" a="1"/>
  <c r="AD921" i="4" s="1"/>
  <c r="AD922" i="4" a="1"/>
  <c r="AD922" i="4" s="1"/>
  <c r="AD923" i="4" a="1"/>
  <c r="AD923" i="4" s="1"/>
  <c r="AD924" i="4" a="1"/>
  <c r="AD924" i="4" s="1"/>
  <c r="AD925" i="4" a="1"/>
  <c r="AD925" i="4" s="1"/>
  <c r="AD926" i="4" a="1"/>
  <c r="AD926" i="4" s="1"/>
  <c r="AD927" i="4" a="1"/>
  <c r="AD927" i="4" s="1"/>
  <c r="AD928" i="4" a="1"/>
  <c r="AD928" i="4" s="1"/>
  <c r="AD929" i="4" a="1"/>
  <c r="AD929" i="4" s="1"/>
  <c r="AD930" i="4" a="1"/>
  <c r="AD930" i="4" s="1"/>
  <c r="AD931" i="4" a="1"/>
  <c r="AD931" i="4" s="1"/>
  <c r="AD932" i="4" a="1"/>
  <c r="AD932" i="4" s="1"/>
  <c r="AD933" i="4" a="1"/>
  <c r="AD933" i="4" s="1"/>
  <c r="AD934" i="4" a="1"/>
  <c r="AD934" i="4" s="1"/>
  <c r="AD935" i="4" a="1"/>
  <c r="AD935" i="4" s="1"/>
  <c r="AD936" i="4" a="1"/>
  <c r="AD936" i="4" s="1"/>
  <c r="AD937" i="4" a="1"/>
  <c r="AD937" i="4" s="1"/>
  <c r="AD938" i="4" a="1"/>
  <c r="AD938" i="4" s="1"/>
  <c r="AD939" i="4" a="1"/>
  <c r="AD939" i="4" s="1"/>
  <c r="AD940" i="4" a="1"/>
  <c r="AD940" i="4" s="1"/>
  <c r="AD941" i="4" a="1"/>
  <c r="AD941" i="4" s="1"/>
  <c r="AD942" i="4" a="1"/>
  <c r="AD942" i="4" s="1"/>
  <c r="AD943" i="4" a="1"/>
  <c r="AD943" i="4" s="1"/>
  <c r="AD944" i="4" a="1"/>
  <c r="AD944" i="4" s="1"/>
  <c r="AD945" i="4" a="1"/>
  <c r="AD945" i="4" s="1"/>
  <c r="AD946" i="4" a="1"/>
  <c r="AD946" i="4" s="1"/>
  <c r="AD947" i="4" a="1"/>
  <c r="AD947" i="4" s="1"/>
  <c r="AD948" i="4" a="1"/>
  <c r="AD948" i="4" s="1"/>
  <c r="AD949" i="4" a="1"/>
  <c r="AD949" i="4" s="1"/>
  <c r="AD950" i="4" a="1"/>
  <c r="AD950" i="4" s="1"/>
  <c r="AD951" i="4" a="1"/>
  <c r="AD951" i="4" s="1"/>
  <c r="AD952" i="4" a="1"/>
  <c r="AD952" i="4" s="1"/>
  <c r="AT907" i="5" a="1"/>
  <c r="AT907" i="5" s="1"/>
  <c r="AT908" i="5" a="1"/>
  <c r="AT908" i="5" s="1"/>
  <c r="AT909" i="5" a="1"/>
  <c r="AT909" i="5" s="1"/>
  <c r="AT910" i="5" a="1"/>
  <c r="AT910" i="5" s="1"/>
  <c r="AT911" i="5" a="1"/>
  <c r="AT911" i="5" s="1"/>
  <c r="AT912" i="5" a="1"/>
  <c r="AT912" i="5" s="1"/>
  <c r="AT913" i="5" a="1"/>
  <c r="AT913" i="5" s="1"/>
  <c r="AT914" i="5" a="1"/>
  <c r="AT914" i="5" s="1"/>
  <c r="AT915" i="5" a="1"/>
  <c r="AT915" i="5" s="1"/>
  <c r="AT916" i="5" a="1"/>
  <c r="AT916" i="5" s="1"/>
  <c r="AT917" i="5" a="1"/>
  <c r="AT917" i="5" s="1"/>
  <c r="AT918" i="5" a="1"/>
  <c r="AT918" i="5" s="1"/>
  <c r="AT919" i="5" a="1"/>
  <c r="AT919" i="5" s="1"/>
  <c r="AT920" i="5" a="1"/>
  <c r="AT920" i="5" s="1"/>
  <c r="AT921" i="5" a="1"/>
  <c r="AT921" i="5" s="1"/>
  <c r="AT922" i="5" a="1"/>
  <c r="AT922" i="5" s="1"/>
  <c r="AT923" i="5" a="1"/>
  <c r="AT923" i="5" s="1"/>
  <c r="AT924" i="5" a="1"/>
  <c r="AT924" i="5" s="1"/>
  <c r="AT925" i="5" a="1"/>
  <c r="AT925" i="5" s="1"/>
  <c r="AT926" i="5" a="1"/>
  <c r="AT926" i="5" s="1"/>
  <c r="AT927" i="5" a="1"/>
  <c r="AT927" i="5" s="1"/>
  <c r="AT928" i="5" a="1"/>
  <c r="AT928" i="5" s="1"/>
  <c r="AT929" i="5" a="1"/>
  <c r="AT929" i="5" s="1"/>
  <c r="AT930" i="5" a="1"/>
  <c r="AT930" i="5" s="1"/>
  <c r="AT931" i="5" a="1"/>
  <c r="AT931" i="5" s="1"/>
  <c r="AT932" i="5" a="1"/>
  <c r="AT932" i="5" s="1"/>
  <c r="AT933" i="5" a="1"/>
  <c r="AT933" i="5" s="1"/>
  <c r="AT934" i="5" a="1"/>
  <c r="AT934" i="5" s="1"/>
  <c r="AT935" i="5" a="1"/>
  <c r="AT935" i="5" s="1"/>
  <c r="AT936" i="5" a="1"/>
  <c r="AT936" i="5" s="1"/>
  <c r="AT937" i="5" a="1"/>
  <c r="AT937" i="5" s="1"/>
  <c r="AT938" i="5" a="1"/>
  <c r="AT938" i="5" s="1"/>
  <c r="AT939" i="5" a="1"/>
  <c r="AT939" i="5" s="1"/>
  <c r="AT940" i="5" a="1"/>
  <c r="AT940" i="5" s="1"/>
  <c r="AT941" i="5" a="1"/>
  <c r="AT941" i="5" s="1"/>
  <c r="AT942" i="5" a="1"/>
  <c r="AT942" i="5" s="1"/>
  <c r="AT943" i="5" a="1"/>
  <c r="AT943" i="5" s="1"/>
  <c r="AT944" i="5" a="1"/>
  <c r="AT944" i="5" s="1"/>
  <c r="AT945" i="5" a="1"/>
  <c r="AT945" i="5" s="1"/>
  <c r="AT946" i="5" a="1"/>
  <c r="AT946" i="5" s="1"/>
  <c r="AT947" i="5" a="1"/>
  <c r="AT947" i="5" s="1"/>
  <c r="AT948" i="5" a="1"/>
  <c r="AT948" i="5" s="1"/>
  <c r="AT949" i="5" a="1"/>
  <c r="AT949" i="5" s="1"/>
  <c r="AT950" i="5" a="1"/>
  <c r="AT950" i="5" s="1"/>
  <c r="AT951" i="5" a="1"/>
  <c r="AT951" i="5" s="1"/>
  <c r="AT952" i="5" a="1"/>
  <c r="AT952" i="5" s="1"/>
  <c r="AT953" i="5" a="1"/>
  <c r="AT953" i="5" s="1"/>
  <c r="AT954" i="5" a="1"/>
  <c r="AT954" i="5" s="1"/>
  <c r="AT955" i="5" a="1"/>
  <c r="AT955" i="5" s="1"/>
  <c r="AT956" i="5" a="1"/>
  <c r="AT956" i="5" s="1"/>
  <c r="AT957" i="5" a="1"/>
  <c r="AT957" i="5" s="1"/>
  <c r="AT958" i="5" a="1"/>
  <c r="AT958" i="5" s="1"/>
  <c r="AT959" i="5" a="1"/>
  <c r="AT959" i="5" s="1"/>
  <c r="AT960" i="5" a="1"/>
  <c r="AT960" i="5" s="1"/>
  <c r="AT961" i="5" a="1"/>
  <c r="AT961" i="5" s="1"/>
  <c r="AT962" i="5" a="1"/>
  <c r="AT962" i="5" s="1"/>
  <c r="AT963" i="5" a="1"/>
  <c r="AT963" i="5" s="1"/>
  <c r="AT964" i="5" a="1"/>
  <c r="AT964" i="5" s="1"/>
  <c r="AT965" i="5" a="1"/>
  <c r="AT965" i="5" s="1"/>
  <c r="AT966" i="5" a="1"/>
  <c r="AT966" i="5" s="1"/>
  <c r="AT967" i="5" a="1"/>
  <c r="AT967" i="5" s="1"/>
  <c r="AT968" i="5" a="1"/>
  <c r="AT968" i="5" s="1"/>
  <c r="AT969" i="5" a="1"/>
  <c r="AT969" i="5" s="1"/>
  <c r="AT970" i="5" a="1"/>
  <c r="AT970" i="5" s="1"/>
  <c r="AT971" i="5" a="1"/>
  <c r="AT971" i="5" s="1"/>
  <c r="AT972" i="5" a="1"/>
  <c r="AT972" i="5" s="1"/>
  <c r="AT973" i="5" a="1"/>
  <c r="AT973" i="5" s="1"/>
  <c r="AT974" i="5" a="1"/>
  <c r="AT974" i="5" s="1"/>
  <c r="AT975" i="5" a="1"/>
  <c r="AT975" i="5" s="1"/>
  <c r="AT976" i="5" a="1"/>
  <c r="AT976" i="5" s="1"/>
  <c r="AT977" i="5" a="1"/>
  <c r="AT977" i="5" s="1"/>
  <c r="AT978" i="5" a="1"/>
  <c r="AT978" i="5" s="1"/>
  <c r="AT979" i="5" a="1"/>
  <c r="AT979" i="5" s="1"/>
  <c r="AT980" i="5" a="1"/>
  <c r="AT980" i="5" s="1"/>
  <c r="AT981" i="5" a="1"/>
  <c r="AT981" i="5" s="1"/>
  <c r="AT982" i="5" a="1"/>
  <c r="AT982" i="5" s="1"/>
  <c r="AT983" i="5" a="1"/>
  <c r="AT983" i="5" s="1"/>
  <c r="AT984" i="5" a="1"/>
  <c r="AT984" i="5" s="1"/>
  <c r="AT985" i="5" a="1"/>
  <c r="AT985" i="5" s="1"/>
  <c r="AT986" i="5" a="1"/>
  <c r="AT986" i="5" s="1"/>
  <c r="AT987" i="5" a="1"/>
  <c r="AT987" i="5" s="1"/>
  <c r="AT988" i="5" a="1"/>
  <c r="AT988" i="5" s="1"/>
  <c r="AT989" i="5" a="1"/>
  <c r="AT989" i="5" s="1"/>
  <c r="AT990" i="5" a="1"/>
  <c r="AT990" i="5" s="1"/>
  <c r="AT991" i="5" a="1"/>
  <c r="AT991" i="5" s="1"/>
  <c r="AT992" i="5" a="1"/>
  <c r="AT992" i="5" s="1"/>
  <c r="AT993" i="5" a="1"/>
  <c r="AT993" i="5" s="1"/>
  <c r="AT994" i="5" a="1"/>
  <c r="AT994" i="5" s="1"/>
  <c r="AT995" i="5" a="1"/>
  <c r="AT995" i="5" s="1"/>
  <c r="AT996" i="5" a="1"/>
  <c r="AT996" i="5" s="1"/>
  <c r="AT997" i="5" a="1"/>
  <c r="AT997" i="5" s="1"/>
  <c r="AT998" i="5" a="1"/>
  <c r="AT998" i="5" s="1"/>
  <c r="AT999" i="5" a="1"/>
  <c r="AT999" i="5" s="1"/>
  <c r="AT1000" i="5" a="1"/>
  <c r="AT1000" i="5" s="1"/>
  <c r="AT1001" i="5" a="1"/>
  <c r="AT1001" i="5" s="1"/>
  <c r="AT1002" i="5" a="1"/>
  <c r="AT1002" i="5" s="1"/>
  <c r="AT1003" i="5" a="1"/>
  <c r="AT1003" i="5" s="1"/>
  <c r="AT1004" i="5" a="1"/>
  <c r="AT1004" i="5" s="1"/>
  <c r="AT1005" i="5" a="1"/>
  <c r="AT1005" i="5" s="1"/>
  <c r="AT1006" i="5" a="1"/>
  <c r="AT1006" i="5" s="1"/>
  <c r="AT1007" i="5" a="1"/>
  <c r="AT1007" i="5" s="1"/>
  <c r="AT1008" i="5" a="1"/>
  <c r="AT1008" i="5" s="1"/>
  <c r="AT1009" i="5" a="1"/>
  <c r="AT1009" i="5" s="1"/>
  <c r="AT1010" i="5" a="1"/>
  <c r="AT1010" i="5" s="1"/>
  <c r="AT1011" i="5" a="1"/>
  <c r="AT1011" i="5" s="1"/>
  <c r="AT1012" i="5" a="1"/>
  <c r="AT1012" i="5" s="1"/>
  <c r="AT1013" i="5" a="1"/>
  <c r="AT1013" i="5" s="1"/>
  <c r="AT1014" i="5" a="1"/>
  <c r="AT1014" i="5" s="1"/>
  <c r="AT1015" i="5" a="1"/>
  <c r="AT1015" i="5" s="1"/>
  <c r="AT1016" i="5" a="1"/>
  <c r="AT1016" i="5" s="1"/>
  <c r="AT1017" i="5" a="1"/>
  <c r="AT1017" i="5" s="1"/>
  <c r="AT1018" i="5" a="1"/>
  <c r="AT1018" i="5" s="1"/>
  <c r="AT1019" i="5" a="1"/>
  <c r="AT1019" i="5" s="1"/>
  <c r="AT1020" i="5" a="1"/>
  <c r="AT1020" i="5" s="1"/>
  <c r="AT1021" i="5" a="1"/>
  <c r="AT1021" i="5" s="1"/>
  <c r="AT1022" i="5" a="1"/>
  <c r="AT1022" i="5" s="1"/>
  <c r="AT1023" i="5" a="1"/>
  <c r="AT1023" i="5" s="1"/>
  <c r="AT1024" i="5" a="1"/>
  <c r="AT1024" i="5" s="1"/>
  <c r="AT1025" i="5" a="1"/>
  <c r="AT1025" i="5" s="1"/>
  <c r="AT1026" i="5" a="1"/>
  <c r="AT1026" i="5" s="1"/>
  <c r="AT1027" i="5" a="1"/>
  <c r="AT1027" i="5" s="1"/>
  <c r="AT1028" i="5" a="1"/>
  <c r="AT1028" i="5" s="1"/>
  <c r="AT1029" i="5" a="1"/>
  <c r="AT1029" i="5" s="1"/>
  <c r="AT1030" i="5" a="1"/>
  <c r="AT1030" i="5" s="1"/>
  <c r="AT1031" i="5" a="1"/>
  <c r="AT1031" i="5" s="1"/>
  <c r="AT1032" i="5" a="1"/>
  <c r="AT1032" i="5" s="1"/>
  <c r="AT1033" i="5" a="1"/>
  <c r="AT1033" i="5" s="1"/>
  <c r="AT1034" i="5" a="1"/>
  <c r="AT1034" i="5" s="1"/>
  <c r="AT1035" i="5" a="1"/>
  <c r="AT1035" i="5" s="1"/>
  <c r="AT1036" i="5" a="1"/>
  <c r="AT1036" i="5" s="1"/>
  <c r="AT1037" i="5" a="1"/>
  <c r="AT1037" i="5" s="1"/>
  <c r="AT1038" i="5" a="1"/>
  <c r="AT1038" i="5" s="1"/>
  <c r="AT1039" i="5" a="1"/>
  <c r="AT1039" i="5" s="1"/>
  <c r="AT1040" i="5" a="1"/>
  <c r="AT1040" i="5" s="1"/>
  <c r="AT1041" i="5" a="1"/>
  <c r="AT1041" i="5" s="1"/>
  <c r="AT1042" i="5" a="1"/>
  <c r="AT1042" i="5" s="1"/>
  <c r="AT1043" i="5" a="1"/>
  <c r="AT1043" i="5" s="1"/>
  <c r="AT1044" i="5" a="1"/>
  <c r="AT1044" i="5" s="1"/>
  <c r="AT1045" i="5" a="1"/>
  <c r="AT1045" i="5" s="1"/>
  <c r="AT1046" i="5" a="1"/>
  <c r="AT1046" i="5" s="1"/>
  <c r="AT1047" i="5" a="1"/>
  <c r="AT1047" i="5" s="1"/>
  <c r="AT1048" i="5" a="1"/>
  <c r="AT1048" i="5" s="1"/>
  <c r="AT1049" i="5" a="1"/>
  <c r="AT1049" i="5" s="1"/>
  <c r="AT1050" i="5" a="1"/>
  <c r="AT1050" i="5" s="1"/>
  <c r="AT1051" i="5" a="1"/>
  <c r="AT1051" i="5" s="1"/>
  <c r="AT1052" i="5" a="1"/>
  <c r="AT1052" i="5" s="1"/>
  <c r="AT1053" i="5" a="1"/>
  <c r="AT1053" i="5" s="1"/>
  <c r="AT1054" i="5" a="1"/>
  <c r="AT1054" i="5" s="1"/>
  <c r="AT1055" i="5" a="1"/>
  <c r="AT1055" i="5" s="1"/>
  <c r="AT1056" i="5" a="1"/>
  <c r="AT1056" i="5" s="1"/>
  <c r="AT1057" i="5" a="1"/>
  <c r="AT1057" i="5" s="1"/>
  <c r="AT1058" i="5" a="1"/>
  <c r="AT1058" i="5" s="1"/>
  <c r="AT1059" i="5" a="1"/>
  <c r="AT1059" i="5" s="1"/>
  <c r="AT1060" i="5" a="1"/>
  <c r="AT1060" i="5" s="1"/>
  <c r="AT1061" i="5" a="1"/>
  <c r="AT1061" i="5" s="1"/>
  <c r="AT1062" i="5" a="1"/>
  <c r="AT1062" i="5" s="1"/>
  <c r="AT1063" i="5" a="1"/>
  <c r="AT1063" i="5" s="1"/>
  <c r="AT1064" i="5" a="1"/>
  <c r="AT1064" i="5" s="1"/>
  <c r="AT1065" i="5" a="1"/>
  <c r="AT1065" i="5" s="1"/>
  <c r="AT1066" i="5" a="1"/>
  <c r="AT1066" i="5" s="1"/>
  <c r="AT1067" i="5" a="1"/>
  <c r="AT1067" i="5" s="1"/>
  <c r="AT1068" i="5" a="1"/>
  <c r="AT1068" i="5" s="1"/>
  <c r="AT1069" i="5" a="1"/>
  <c r="AT1069" i="5" s="1"/>
  <c r="AT1070" i="5" a="1"/>
  <c r="AT1070" i="5" s="1"/>
  <c r="AT1071" i="5" a="1"/>
  <c r="AT1071" i="5" s="1"/>
  <c r="AT1072" i="5" a="1"/>
  <c r="AT1072" i="5" s="1"/>
  <c r="AT1073" i="5" a="1"/>
  <c r="AT1073" i="5" s="1"/>
  <c r="AT1074" i="5" a="1"/>
  <c r="AT1074" i="5" s="1"/>
  <c r="AT1075" i="5" a="1"/>
  <c r="AT1075" i="5" s="1"/>
  <c r="AT1076" i="5" a="1"/>
  <c r="AT1076" i="5" s="1"/>
  <c r="AT1077" i="5" a="1"/>
  <c r="AT1077" i="5" s="1"/>
  <c r="AT1078" i="5" a="1"/>
  <c r="AT1078" i="5" s="1"/>
  <c r="AT1079" i="5" a="1"/>
  <c r="AT1079" i="5" s="1"/>
  <c r="AT1080" i="5" a="1"/>
  <c r="AT1080" i="5" s="1"/>
  <c r="AT1081" i="5" a="1"/>
  <c r="AT1081" i="5" s="1"/>
  <c r="AT1082" i="5" a="1"/>
  <c r="AT1082" i="5" s="1"/>
  <c r="AT1083" i="5" a="1"/>
  <c r="AT1083" i="5" s="1"/>
  <c r="AT1084" i="5" a="1"/>
  <c r="AT1084" i="5" s="1"/>
  <c r="AT1085" i="5" a="1"/>
  <c r="AT1085" i="5" s="1"/>
  <c r="AT1086" i="5" a="1"/>
  <c r="AT1086" i="5" s="1"/>
  <c r="AT1087" i="5" a="1"/>
  <c r="AT1087" i="5" s="1"/>
  <c r="AT1088" i="5" a="1"/>
  <c r="AT1088" i="5" s="1"/>
  <c r="AT1089" i="5" a="1"/>
  <c r="AT1089" i="5" s="1"/>
  <c r="AT1090" i="5" a="1"/>
  <c r="AT1090" i="5" s="1"/>
  <c r="AT1091" i="5" a="1"/>
  <c r="AT1091" i="5" s="1"/>
  <c r="AT1092" i="5" a="1"/>
  <c r="AT1092" i="5" s="1"/>
  <c r="AT1093" i="5" a="1"/>
  <c r="AT1093" i="5" s="1"/>
  <c r="AT1094" i="5" a="1"/>
  <c r="AT1094" i="5" s="1"/>
  <c r="AT1095" i="5" a="1"/>
  <c r="AT1095" i="5" s="1"/>
  <c r="AT1096" i="5" a="1"/>
  <c r="AT1096" i="5" s="1"/>
  <c r="AT1097" i="5" a="1"/>
  <c r="AT1097" i="5" s="1"/>
  <c r="AT1098" i="5" a="1"/>
  <c r="AT1098" i="5" s="1"/>
  <c r="AT1099" i="5" a="1"/>
  <c r="AT1099" i="5" s="1"/>
  <c r="AT1100" i="5" a="1"/>
  <c r="AT1100" i="5" s="1"/>
  <c r="AT1101" i="5" a="1"/>
  <c r="AT1101" i="5" s="1"/>
  <c r="AT1102" i="5" a="1"/>
  <c r="AT1102" i="5" s="1"/>
  <c r="AT1103" i="5" a="1"/>
  <c r="AT1103" i="5" s="1"/>
  <c r="AT1104" i="5" a="1"/>
  <c r="AT1104" i="5" s="1"/>
  <c r="AT1105" i="5" a="1"/>
  <c r="AT1105" i="5" s="1"/>
  <c r="AT1106" i="5" a="1"/>
  <c r="AT1106" i="5" s="1"/>
  <c r="AT1107" i="5" a="1"/>
  <c r="AT1107" i="5" s="1"/>
  <c r="AT1108" i="5" a="1"/>
  <c r="AT1108" i="5" s="1"/>
  <c r="AT1109" i="5" a="1"/>
  <c r="AT1109" i="5" s="1"/>
  <c r="AT1110" i="5" a="1"/>
  <c r="AT1110" i="5" s="1"/>
  <c r="AT1111" i="5" a="1"/>
  <c r="AT1111" i="5" s="1"/>
  <c r="AT1112" i="5" a="1"/>
  <c r="AT1112" i="5" s="1"/>
  <c r="AT1113" i="5" a="1"/>
  <c r="AT1113" i="5" s="1"/>
  <c r="AT1114" i="5" a="1"/>
  <c r="AT1114" i="5" s="1"/>
  <c r="AT1115" i="5" a="1"/>
  <c r="AT1115" i="5" s="1"/>
  <c r="AT1116" i="5" a="1"/>
  <c r="AT1116" i="5" s="1"/>
  <c r="AT1117" i="5" a="1"/>
  <c r="AT1117" i="5" s="1"/>
  <c r="AT1118" i="5" a="1"/>
  <c r="AT1118" i="5" s="1"/>
  <c r="AT1119" i="5" a="1"/>
  <c r="AT1119" i="5" s="1"/>
  <c r="AT1120" i="5" a="1"/>
  <c r="AT1120" i="5" s="1"/>
  <c r="AT1121" i="5" a="1"/>
  <c r="AT1121" i="5" s="1"/>
  <c r="AT1122" i="5" a="1"/>
  <c r="AT1122" i="5" s="1"/>
  <c r="AT1123" i="5" a="1"/>
  <c r="AT1123" i="5" s="1"/>
  <c r="AT1124" i="5" a="1"/>
  <c r="AT1124" i="5" s="1"/>
  <c r="AT1125" i="5" a="1"/>
  <c r="AT1125" i="5" s="1"/>
  <c r="AT1126" i="5" a="1"/>
  <c r="AT1126" i="5" s="1"/>
  <c r="AT1127" i="5" a="1"/>
  <c r="AT1127" i="5" s="1"/>
  <c r="AT1128" i="5" a="1"/>
  <c r="AT1128" i="5" s="1"/>
  <c r="AT1129" i="5" a="1"/>
  <c r="AT1129" i="5" s="1"/>
  <c r="AT1130" i="5" a="1"/>
  <c r="AT1130" i="5" s="1"/>
  <c r="AT1131" i="5" a="1"/>
  <c r="AT1131" i="5" s="1"/>
  <c r="AT1132" i="5" a="1"/>
  <c r="AT1132" i="5" s="1"/>
  <c r="AT1133" i="5" a="1"/>
  <c r="AT1133" i="5" s="1"/>
  <c r="AT1134" i="5" a="1"/>
  <c r="AT1134" i="5" s="1"/>
  <c r="AT1135" i="5" a="1"/>
  <c r="AT1135" i="5" s="1"/>
  <c r="AT1136" i="5" a="1"/>
  <c r="AT1136" i="5" s="1"/>
  <c r="AT1137" i="5" a="1"/>
  <c r="AT1137" i="5" s="1"/>
  <c r="AT1138" i="5" a="1"/>
  <c r="AT1138" i="5" s="1"/>
  <c r="AT1139" i="5" a="1"/>
  <c r="AT1139" i="5" s="1"/>
  <c r="AT1140" i="5" a="1"/>
  <c r="AT1140" i="5" s="1"/>
  <c r="AT1141" i="5" a="1"/>
  <c r="AT1141" i="5" s="1"/>
  <c r="AT1142" i="5" a="1"/>
  <c r="AT1142" i="5" s="1"/>
  <c r="AT1143" i="5" a="1"/>
  <c r="AT1143" i="5" s="1"/>
  <c r="AT1144" i="5" a="1"/>
  <c r="AT1144" i="5" s="1"/>
  <c r="AT1145" i="5" a="1"/>
  <c r="AT1145" i="5" s="1"/>
  <c r="AT1146" i="5" a="1"/>
  <c r="AT1146" i="5" s="1"/>
  <c r="AT1147" i="5" a="1"/>
  <c r="AT1147" i="5" s="1"/>
  <c r="AT1148" i="5" a="1"/>
  <c r="AT1148" i="5" s="1"/>
  <c r="AT1149" i="5" a="1"/>
  <c r="AT1149" i="5" s="1"/>
  <c r="AT1150" i="5" a="1"/>
  <c r="AT1150" i="5" s="1"/>
  <c r="AT1151" i="5" a="1"/>
  <c r="AT1151" i="5" s="1"/>
  <c r="AT1152" i="5" a="1"/>
  <c r="AT1152" i="5" s="1"/>
  <c r="AT1153" i="5" a="1"/>
  <c r="AT1153" i="5" s="1"/>
  <c r="AT1154" i="5" a="1"/>
  <c r="AT1154" i="5" s="1"/>
  <c r="AT1155" i="5" a="1"/>
  <c r="AT1155" i="5" s="1"/>
  <c r="AT1156" i="5" a="1"/>
  <c r="AT1156" i="5" s="1"/>
  <c r="AT1157" i="5" a="1"/>
  <c r="AT1157" i="5" s="1"/>
  <c r="AT1158" i="5" a="1"/>
  <c r="AT1158" i="5" s="1"/>
  <c r="AT1159" i="5" a="1"/>
  <c r="AT1159" i="5" s="1"/>
  <c r="AT1160" i="5" a="1"/>
  <c r="AT1160" i="5" s="1"/>
  <c r="AT1161" i="5" a="1"/>
  <c r="AT1161" i="5" s="1"/>
  <c r="AT1162" i="5" a="1"/>
  <c r="AT1162" i="5" s="1"/>
  <c r="AT7" i="5" a="1"/>
  <c r="AT7" i="5" s="1"/>
  <c r="AT8" i="5" a="1"/>
  <c r="AT8" i="5" s="1"/>
  <c r="AT9" i="5" a="1"/>
  <c r="AT9" i="5" s="1"/>
  <c r="AT10" i="5" a="1"/>
  <c r="AT10" i="5" s="1"/>
  <c r="AT11" i="5" a="1"/>
  <c r="AT11" i="5" s="1"/>
  <c r="AT12" i="5" a="1"/>
  <c r="AT12" i="5" s="1"/>
  <c r="AT13" i="5" a="1"/>
  <c r="AT13" i="5" s="1"/>
  <c r="AT14" i="5" a="1"/>
  <c r="AT14" i="5" s="1"/>
  <c r="AT15" i="5" a="1"/>
  <c r="AT15" i="5" s="1"/>
  <c r="AT16" i="5" a="1"/>
  <c r="AT16" i="5" s="1"/>
  <c r="AT17" i="5" a="1"/>
  <c r="AT17" i="5" s="1"/>
  <c r="AT18" i="5" a="1"/>
  <c r="AT18" i="5" s="1"/>
  <c r="AT19" i="5" a="1"/>
  <c r="AT19" i="5" s="1"/>
  <c r="AT20" i="5" a="1"/>
  <c r="AT20" i="5" s="1"/>
  <c r="AT21" i="5" a="1"/>
  <c r="AT21" i="5" s="1"/>
  <c r="AT22" i="5" a="1"/>
  <c r="AT22" i="5" s="1"/>
  <c r="AT23" i="5" a="1"/>
  <c r="AT23" i="5" s="1"/>
  <c r="AT24" i="5" a="1"/>
  <c r="AT24" i="5" s="1"/>
  <c r="AT25" i="5" a="1"/>
  <c r="AT25" i="5" s="1"/>
  <c r="AT26" i="5" a="1"/>
  <c r="AT26" i="5" s="1"/>
  <c r="AT27" i="5" a="1"/>
  <c r="AT27" i="5" s="1"/>
  <c r="AT28" i="5" a="1"/>
  <c r="AT28" i="5" s="1"/>
  <c r="AT29" i="5" a="1"/>
  <c r="AT29" i="5" s="1"/>
  <c r="AT30" i="5" a="1"/>
  <c r="AT30" i="5" s="1"/>
  <c r="AT31" i="5" a="1"/>
  <c r="AT31" i="5" s="1"/>
  <c r="AT32" i="5" a="1"/>
  <c r="AT32" i="5" s="1"/>
  <c r="AT33" i="5" a="1"/>
  <c r="AT33" i="5" s="1"/>
  <c r="AT34" i="5" a="1"/>
  <c r="AT34" i="5" s="1"/>
  <c r="AT35" i="5" a="1"/>
  <c r="AT35" i="5" s="1"/>
  <c r="AT36" i="5" a="1"/>
  <c r="AT36" i="5" s="1"/>
  <c r="AT37" i="5" a="1"/>
  <c r="AT37" i="5" s="1"/>
  <c r="AT38" i="5" a="1"/>
  <c r="AT38" i="5" s="1"/>
  <c r="AT39" i="5" a="1"/>
  <c r="AT39" i="5" s="1"/>
  <c r="AT40" i="5" a="1"/>
  <c r="AT40" i="5" s="1"/>
  <c r="AT41" i="5" a="1"/>
  <c r="AT41" i="5" s="1"/>
  <c r="AT42" i="5" a="1"/>
  <c r="AT42" i="5" s="1"/>
  <c r="AT43" i="5" a="1"/>
  <c r="AT43" i="5" s="1"/>
  <c r="AT44" i="5" a="1"/>
  <c r="AT44" i="5" s="1"/>
  <c r="AT45" i="5" a="1"/>
  <c r="AT45" i="5" s="1"/>
  <c r="AT46" i="5" a="1"/>
  <c r="AT46" i="5" s="1"/>
  <c r="AT47" i="5" a="1"/>
  <c r="AT47" i="5" s="1"/>
  <c r="AT48" i="5" a="1"/>
  <c r="AT48" i="5" s="1"/>
  <c r="AT49" i="5" a="1"/>
  <c r="AT49" i="5" s="1"/>
  <c r="AT50" i="5" a="1"/>
  <c r="AT50" i="5" s="1"/>
  <c r="AT51" i="5" a="1"/>
  <c r="AT51" i="5" s="1"/>
  <c r="AT52" i="5" a="1"/>
  <c r="AT52" i="5" s="1"/>
  <c r="AT53" i="5" a="1"/>
  <c r="AT53" i="5" s="1"/>
  <c r="AT54" i="5" a="1"/>
  <c r="AT54" i="5" s="1"/>
  <c r="AT55" i="5" a="1"/>
  <c r="AT55" i="5" s="1"/>
  <c r="AT56" i="5" a="1"/>
  <c r="AT56" i="5" s="1"/>
  <c r="AT57" i="5" a="1"/>
  <c r="AT57" i="5" s="1"/>
  <c r="AT58" i="5" a="1"/>
  <c r="AT58" i="5" s="1"/>
  <c r="AT59" i="5" a="1"/>
  <c r="AT59" i="5" s="1"/>
  <c r="AT60" i="5" a="1"/>
  <c r="AT60" i="5" s="1"/>
  <c r="AT61" i="5" a="1"/>
  <c r="AT61" i="5" s="1"/>
  <c r="AT62" i="5" a="1"/>
  <c r="AT62" i="5" s="1"/>
  <c r="AT63" i="5" a="1"/>
  <c r="AT63" i="5" s="1"/>
  <c r="AT64" i="5" a="1"/>
  <c r="AT64" i="5" s="1"/>
  <c r="AT65" i="5" a="1"/>
  <c r="AT65" i="5" s="1"/>
  <c r="AT66" i="5" a="1"/>
  <c r="AT66" i="5" s="1"/>
  <c r="AT67" i="5" a="1"/>
  <c r="AT67" i="5" s="1"/>
  <c r="AT68" i="5" a="1"/>
  <c r="AT68" i="5" s="1"/>
  <c r="AT69" i="5" a="1"/>
  <c r="AT69" i="5" s="1"/>
  <c r="AT70" i="5" a="1"/>
  <c r="AT70" i="5" s="1"/>
  <c r="AT71" i="5" a="1"/>
  <c r="AT71" i="5" s="1"/>
  <c r="AT72" i="5" a="1"/>
  <c r="AT72" i="5" s="1"/>
  <c r="AT73" i="5" a="1"/>
  <c r="AT73" i="5" s="1"/>
  <c r="AT74" i="5" a="1"/>
  <c r="AT74" i="5" s="1"/>
  <c r="AT75" i="5" a="1"/>
  <c r="AT75" i="5" s="1"/>
  <c r="AT76" i="5" a="1"/>
  <c r="AT76" i="5" s="1"/>
  <c r="AT77" i="5" a="1"/>
  <c r="AT77" i="5" s="1"/>
  <c r="AT78" i="5" a="1"/>
  <c r="AT78" i="5" s="1"/>
  <c r="AT79" i="5" a="1"/>
  <c r="AT79" i="5" s="1"/>
  <c r="AT80" i="5" a="1"/>
  <c r="AT80" i="5" s="1"/>
  <c r="AT81" i="5" a="1"/>
  <c r="AT81" i="5" s="1"/>
  <c r="AT82" i="5" a="1"/>
  <c r="AT82" i="5" s="1"/>
  <c r="AT83" i="5" a="1"/>
  <c r="AT83" i="5" s="1"/>
  <c r="AT84" i="5" a="1"/>
  <c r="AT84" i="5" s="1"/>
  <c r="AT85" i="5" a="1"/>
  <c r="AT85" i="5" s="1"/>
  <c r="AT86" i="5" a="1"/>
  <c r="AT86" i="5" s="1"/>
  <c r="AT87" i="5" a="1"/>
  <c r="AT87" i="5" s="1"/>
  <c r="AT88" i="5" a="1"/>
  <c r="AT88" i="5" s="1"/>
  <c r="AT89" i="5" a="1"/>
  <c r="AT89" i="5" s="1"/>
  <c r="AT90" i="5" a="1"/>
  <c r="AT90" i="5" s="1"/>
  <c r="AT91" i="5" a="1"/>
  <c r="AT91" i="5" s="1"/>
  <c r="AT92" i="5" a="1"/>
  <c r="AT92" i="5" s="1"/>
  <c r="AT93" i="5" a="1"/>
  <c r="AT93" i="5" s="1"/>
  <c r="AT94" i="5" a="1"/>
  <c r="AT94" i="5" s="1"/>
  <c r="AT95" i="5" a="1"/>
  <c r="AT95" i="5" s="1"/>
  <c r="AT96" i="5" a="1"/>
  <c r="AT96" i="5" s="1"/>
  <c r="AT97" i="5" a="1"/>
  <c r="AT97" i="5" s="1"/>
  <c r="AT98" i="5" a="1"/>
  <c r="AT98" i="5" s="1"/>
  <c r="AT99" i="5" a="1"/>
  <c r="AT99" i="5" s="1"/>
  <c r="AT100" i="5" a="1"/>
  <c r="AT100" i="5" s="1"/>
  <c r="AT101" i="5" a="1"/>
  <c r="AT101" i="5" s="1"/>
  <c r="AT102" i="5" a="1"/>
  <c r="AT102" i="5" s="1"/>
  <c r="AT103" i="5" a="1"/>
  <c r="AT103" i="5" s="1"/>
  <c r="AT104" i="5" a="1"/>
  <c r="AT104" i="5" s="1"/>
  <c r="AT105" i="5" a="1"/>
  <c r="AT105" i="5" s="1"/>
  <c r="AT106" i="5" a="1"/>
  <c r="AT106" i="5" s="1"/>
  <c r="AT107" i="5" a="1"/>
  <c r="AT107" i="5" s="1"/>
  <c r="AT108" i="5" a="1"/>
  <c r="AT108" i="5" s="1"/>
  <c r="AT109" i="5" a="1"/>
  <c r="AT109" i="5" s="1"/>
  <c r="AT110" i="5" a="1"/>
  <c r="AT110" i="5" s="1"/>
  <c r="AT111" i="5" a="1"/>
  <c r="AT111" i="5" s="1"/>
  <c r="AT112" i="5" a="1"/>
  <c r="AT112" i="5" s="1"/>
  <c r="AT113" i="5" a="1"/>
  <c r="AT113" i="5" s="1"/>
  <c r="AT114" i="5" a="1"/>
  <c r="AT114" i="5" s="1"/>
  <c r="AT115" i="5" a="1"/>
  <c r="AT115" i="5" s="1"/>
  <c r="AT116" i="5" a="1"/>
  <c r="AT116" i="5" s="1"/>
  <c r="AT117" i="5" a="1"/>
  <c r="AT117" i="5" s="1"/>
  <c r="AT118" i="5" a="1"/>
  <c r="AT118" i="5" s="1"/>
  <c r="AT119" i="5" a="1"/>
  <c r="AT119" i="5" s="1"/>
  <c r="AT120" i="5" a="1"/>
  <c r="AT120" i="5" s="1"/>
  <c r="AT121" i="5" a="1"/>
  <c r="AT121" i="5" s="1"/>
  <c r="AT122" i="5" a="1"/>
  <c r="AT122" i="5" s="1"/>
  <c r="AT123" i="5" a="1"/>
  <c r="AT123" i="5" s="1"/>
  <c r="AT124" i="5" a="1"/>
  <c r="AT124" i="5" s="1"/>
  <c r="AT125" i="5" a="1"/>
  <c r="AT125" i="5" s="1"/>
  <c r="AT126" i="5" a="1"/>
  <c r="AT126" i="5" s="1"/>
  <c r="AT127" i="5" a="1"/>
  <c r="AT127" i="5" s="1"/>
  <c r="AT128" i="5" a="1"/>
  <c r="AT128" i="5" s="1"/>
  <c r="AT129" i="5" a="1"/>
  <c r="AT129" i="5" s="1"/>
  <c r="AT130" i="5" a="1"/>
  <c r="AT130" i="5" s="1"/>
  <c r="AT131" i="5" a="1"/>
  <c r="AT131" i="5" s="1"/>
  <c r="AT132" i="5" a="1"/>
  <c r="AT132" i="5" s="1"/>
  <c r="AT133" i="5" a="1"/>
  <c r="AT133" i="5" s="1"/>
  <c r="AT134" i="5" a="1"/>
  <c r="AT134" i="5" s="1"/>
  <c r="AT135" i="5" a="1"/>
  <c r="AT135" i="5" s="1"/>
  <c r="AT136" i="5" a="1"/>
  <c r="AT136" i="5" s="1"/>
  <c r="AT137" i="5" a="1"/>
  <c r="AT137" i="5" s="1"/>
  <c r="AT138" i="5" a="1"/>
  <c r="AT138" i="5" s="1"/>
  <c r="AT139" i="5" a="1"/>
  <c r="AT139" i="5" s="1"/>
  <c r="AT140" i="5" a="1"/>
  <c r="AT140" i="5" s="1"/>
  <c r="AT141" i="5" a="1"/>
  <c r="AT141" i="5" s="1"/>
  <c r="AT142" i="5" a="1"/>
  <c r="AT142" i="5" s="1"/>
  <c r="AT143" i="5" a="1"/>
  <c r="AT143" i="5" s="1"/>
  <c r="AT144" i="5" a="1"/>
  <c r="AT144" i="5" s="1"/>
  <c r="AT145" i="5" a="1"/>
  <c r="AT145" i="5" s="1"/>
  <c r="AT146" i="5" a="1"/>
  <c r="AT146" i="5" s="1"/>
  <c r="AT147" i="5" a="1"/>
  <c r="AT147" i="5" s="1"/>
  <c r="AT148" i="5" a="1"/>
  <c r="AT148" i="5" s="1"/>
  <c r="AT149" i="5" a="1"/>
  <c r="AT149" i="5" s="1"/>
  <c r="AT150" i="5" a="1"/>
  <c r="AT150" i="5" s="1"/>
  <c r="AT151" i="5" a="1"/>
  <c r="AT151" i="5" s="1"/>
  <c r="AT152" i="5" a="1"/>
  <c r="AT152" i="5" s="1"/>
  <c r="AT153" i="5" a="1"/>
  <c r="AT153" i="5" s="1"/>
  <c r="AT154" i="5" a="1"/>
  <c r="AT154" i="5" s="1"/>
  <c r="AT155" i="5" a="1"/>
  <c r="AT155" i="5" s="1"/>
  <c r="AT156" i="5" a="1"/>
  <c r="AT156" i="5" s="1"/>
  <c r="AT157" i="5" a="1"/>
  <c r="AT157" i="5" s="1"/>
  <c r="AT158" i="5" a="1"/>
  <c r="AT158" i="5" s="1"/>
  <c r="AT159" i="5" a="1"/>
  <c r="AT159" i="5" s="1"/>
  <c r="AT160" i="5" a="1"/>
  <c r="AT160" i="5" s="1"/>
  <c r="AT161" i="5" a="1"/>
  <c r="AT161" i="5" s="1"/>
  <c r="AT162" i="5" a="1"/>
  <c r="AT162" i="5" s="1"/>
  <c r="AT163" i="5" a="1"/>
  <c r="AT163" i="5" s="1"/>
  <c r="AT164" i="5" a="1"/>
  <c r="AT164" i="5" s="1"/>
  <c r="AT165" i="5" a="1"/>
  <c r="AT165" i="5" s="1"/>
  <c r="AT166" i="5" a="1"/>
  <c r="AT166" i="5" s="1"/>
  <c r="AT167" i="5" a="1"/>
  <c r="AT167" i="5" s="1"/>
  <c r="AT168" i="5" a="1"/>
  <c r="AT168" i="5" s="1"/>
  <c r="AT169" i="5" a="1"/>
  <c r="AT169" i="5" s="1"/>
  <c r="AT170" i="5" a="1"/>
  <c r="AT170" i="5" s="1"/>
  <c r="AT171" i="5" a="1"/>
  <c r="AT171" i="5" s="1"/>
  <c r="AT172" i="5" a="1"/>
  <c r="AT172" i="5" s="1"/>
  <c r="AT173" i="5" a="1"/>
  <c r="AT173" i="5" s="1"/>
  <c r="AT174" i="5" a="1"/>
  <c r="AT174" i="5" s="1"/>
  <c r="AT175" i="5" a="1"/>
  <c r="AT175" i="5" s="1"/>
  <c r="AT176" i="5" a="1"/>
  <c r="AT176" i="5" s="1"/>
  <c r="AT177" i="5" a="1"/>
  <c r="AT177" i="5" s="1"/>
  <c r="AT178" i="5" a="1"/>
  <c r="AT178" i="5" s="1"/>
  <c r="AT179" i="5" a="1"/>
  <c r="AT179" i="5" s="1"/>
  <c r="AT180" i="5" a="1"/>
  <c r="AT180" i="5" s="1"/>
  <c r="AT181" i="5" a="1"/>
  <c r="AT181" i="5" s="1"/>
  <c r="AT182" i="5" a="1"/>
  <c r="AT182" i="5" s="1"/>
  <c r="AT183" i="5" a="1"/>
  <c r="AT183" i="5" s="1"/>
  <c r="AT184" i="5" a="1"/>
  <c r="AT184" i="5" s="1"/>
  <c r="AT185" i="5" a="1"/>
  <c r="AT185" i="5" s="1"/>
  <c r="AT186" i="5" a="1"/>
  <c r="AT186" i="5" s="1"/>
  <c r="AT187" i="5" a="1"/>
  <c r="AT187" i="5" s="1"/>
  <c r="AT188" i="5" a="1"/>
  <c r="AT188" i="5" s="1"/>
  <c r="AT189" i="5" a="1"/>
  <c r="AT189" i="5" s="1"/>
  <c r="AT190" i="5" a="1"/>
  <c r="AT190" i="5" s="1"/>
  <c r="AT191" i="5" a="1"/>
  <c r="AT191" i="5" s="1"/>
  <c r="AT192" i="5" a="1"/>
  <c r="AT192" i="5" s="1"/>
  <c r="AT193" i="5" a="1"/>
  <c r="AT193" i="5" s="1"/>
  <c r="AT194" i="5" a="1"/>
  <c r="AT194" i="5" s="1"/>
  <c r="AT195" i="5" a="1"/>
  <c r="AT195" i="5" s="1"/>
  <c r="AT196" i="5" a="1"/>
  <c r="AT196" i="5" s="1"/>
  <c r="AT197" i="5" a="1"/>
  <c r="AT197" i="5" s="1"/>
  <c r="AT198" i="5" a="1"/>
  <c r="AT198" i="5" s="1"/>
  <c r="AT199" i="5" a="1"/>
  <c r="AT199" i="5" s="1"/>
  <c r="AT200" i="5" a="1"/>
  <c r="AT200" i="5" s="1"/>
  <c r="AT201" i="5" a="1"/>
  <c r="AT201" i="5" s="1"/>
  <c r="AT202" i="5" a="1"/>
  <c r="AT202" i="5" s="1"/>
  <c r="AT203" i="5" a="1"/>
  <c r="AT203" i="5" s="1"/>
  <c r="AT204" i="5" a="1"/>
  <c r="AT204" i="5" s="1"/>
  <c r="AT205" i="5" a="1"/>
  <c r="AT205" i="5" s="1"/>
  <c r="AT206" i="5" a="1"/>
  <c r="AT206" i="5" s="1"/>
  <c r="AT207" i="5" a="1"/>
  <c r="AT207" i="5" s="1"/>
  <c r="AT208" i="5" a="1"/>
  <c r="AT208" i="5" s="1"/>
  <c r="AT209" i="5" a="1"/>
  <c r="AT209" i="5" s="1"/>
  <c r="AT210" i="5" a="1"/>
  <c r="AT210" i="5" s="1"/>
  <c r="AT211" i="5" a="1"/>
  <c r="AT211" i="5" s="1"/>
  <c r="AT212" i="5" a="1"/>
  <c r="AT212" i="5" s="1"/>
  <c r="AT213" i="5" a="1"/>
  <c r="AT213" i="5" s="1"/>
  <c r="AT214" i="5" a="1"/>
  <c r="AT214" i="5" s="1"/>
  <c r="AT215" i="5" a="1"/>
  <c r="AT215" i="5" s="1"/>
  <c r="AT216" i="5" a="1"/>
  <c r="AT216" i="5" s="1"/>
  <c r="AT217" i="5" a="1"/>
  <c r="AT217" i="5" s="1"/>
  <c r="AT218" i="5" a="1"/>
  <c r="AT218" i="5" s="1"/>
  <c r="AT219" i="5" a="1"/>
  <c r="AT219" i="5" s="1"/>
  <c r="AT220" i="5" a="1"/>
  <c r="AT220" i="5" s="1"/>
  <c r="AT221" i="5" a="1"/>
  <c r="AT221" i="5" s="1"/>
  <c r="AT222" i="5" a="1"/>
  <c r="AT222" i="5" s="1"/>
  <c r="AT223" i="5" a="1"/>
  <c r="AT223" i="5" s="1"/>
  <c r="AT224" i="5" a="1"/>
  <c r="AT224" i="5" s="1"/>
  <c r="AT225" i="5" a="1"/>
  <c r="AT225" i="5" s="1"/>
  <c r="AT226" i="5" a="1"/>
  <c r="AT226" i="5" s="1"/>
  <c r="AT227" i="5" a="1"/>
  <c r="AT227" i="5" s="1"/>
  <c r="AT228" i="5" a="1"/>
  <c r="AT228" i="5" s="1"/>
  <c r="AT229" i="5" a="1"/>
  <c r="AT229" i="5" s="1"/>
  <c r="AT230" i="5" a="1"/>
  <c r="AT230" i="5" s="1"/>
  <c r="AT231" i="5" a="1"/>
  <c r="AT231" i="5" s="1"/>
  <c r="AT232" i="5" a="1"/>
  <c r="AT232" i="5" s="1"/>
  <c r="AT233" i="5" a="1"/>
  <c r="AT233" i="5" s="1"/>
  <c r="AT234" i="5" a="1"/>
  <c r="AT234" i="5" s="1"/>
  <c r="AT235" i="5" a="1"/>
  <c r="AT235" i="5" s="1"/>
  <c r="AT236" i="5" a="1"/>
  <c r="AT236" i="5" s="1"/>
  <c r="AT237" i="5" a="1"/>
  <c r="AT237" i="5" s="1"/>
  <c r="AT238" i="5" a="1"/>
  <c r="AT238" i="5" s="1"/>
  <c r="AT239" i="5" a="1"/>
  <c r="AT239" i="5" s="1"/>
  <c r="AT240" i="5" a="1"/>
  <c r="AT240" i="5" s="1"/>
  <c r="AT241" i="5" a="1"/>
  <c r="AT241" i="5" s="1"/>
  <c r="AT242" i="5" a="1"/>
  <c r="AT242" i="5" s="1"/>
  <c r="AT243" i="5" a="1"/>
  <c r="AT243" i="5" s="1"/>
  <c r="AT244" i="5" a="1"/>
  <c r="AT244" i="5" s="1"/>
  <c r="AT245" i="5" a="1"/>
  <c r="AT245" i="5" s="1"/>
  <c r="AT246" i="5" a="1"/>
  <c r="AT246" i="5" s="1"/>
  <c r="AT247" i="5" a="1"/>
  <c r="AT247" i="5" s="1"/>
  <c r="AT248" i="5" a="1"/>
  <c r="AT248" i="5" s="1"/>
  <c r="AT249" i="5" a="1"/>
  <c r="AT249" i="5" s="1"/>
  <c r="AT250" i="5" a="1"/>
  <c r="AT250" i="5" s="1"/>
  <c r="AT251" i="5" a="1"/>
  <c r="AT251" i="5" s="1"/>
  <c r="AT252" i="5" a="1"/>
  <c r="AT252" i="5" s="1"/>
  <c r="AT253" i="5" a="1"/>
  <c r="AT253" i="5" s="1"/>
  <c r="AT254" i="5" a="1"/>
  <c r="AT254" i="5" s="1"/>
  <c r="AT255" i="5" a="1"/>
  <c r="AT255" i="5" s="1"/>
  <c r="AT256" i="5" a="1"/>
  <c r="AT256" i="5" s="1"/>
  <c r="AT257" i="5" a="1"/>
  <c r="AT257" i="5" s="1"/>
  <c r="AT258" i="5" a="1"/>
  <c r="AT258" i="5" s="1"/>
  <c r="AT259" i="5" a="1"/>
  <c r="AT259" i="5" s="1"/>
  <c r="AT260" i="5" a="1"/>
  <c r="AT260" i="5" s="1"/>
  <c r="AT261" i="5" a="1"/>
  <c r="AT261" i="5" s="1"/>
  <c r="AT262" i="5" a="1"/>
  <c r="AT262" i="5" s="1"/>
  <c r="AT263" i="5" a="1"/>
  <c r="AT263" i="5" s="1"/>
  <c r="AT264" i="5" a="1"/>
  <c r="AT264" i="5" s="1"/>
  <c r="AT265" i="5" a="1"/>
  <c r="AT265" i="5" s="1"/>
  <c r="AT266" i="5" a="1"/>
  <c r="AT266" i="5" s="1"/>
  <c r="AT267" i="5" a="1"/>
  <c r="AT267" i="5" s="1"/>
  <c r="AT268" i="5" a="1"/>
  <c r="AT268" i="5" s="1"/>
  <c r="AT269" i="5" a="1"/>
  <c r="AT269" i="5" s="1"/>
  <c r="AT270" i="5" a="1"/>
  <c r="AT270" i="5" s="1"/>
  <c r="AT271" i="5" a="1"/>
  <c r="AT271" i="5" s="1"/>
  <c r="AT272" i="5" a="1"/>
  <c r="AT272" i="5" s="1"/>
  <c r="AT273" i="5" a="1"/>
  <c r="AT273" i="5" s="1"/>
  <c r="AT274" i="5" a="1"/>
  <c r="AT274" i="5" s="1"/>
  <c r="AT275" i="5" a="1"/>
  <c r="AT275" i="5" s="1"/>
  <c r="AT276" i="5" a="1"/>
  <c r="AT276" i="5" s="1"/>
  <c r="AT277" i="5" a="1"/>
  <c r="AT277" i="5" s="1"/>
  <c r="AT278" i="5" a="1"/>
  <c r="AT278" i="5" s="1"/>
  <c r="AT279" i="5" a="1"/>
  <c r="AT279" i="5" s="1"/>
  <c r="AT280" i="5" a="1"/>
  <c r="AT280" i="5" s="1"/>
  <c r="AT281" i="5" a="1"/>
  <c r="AT281" i="5" s="1"/>
  <c r="AT282" i="5" a="1"/>
  <c r="AT282" i="5" s="1"/>
  <c r="AT283" i="5" a="1"/>
  <c r="AT283" i="5" s="1"/>
  <c r="AT284" i="5" a="1"/>
  <c r="AT284" i="5" s="1"/>
  <c r="AT285" i="5" a="1"/>
  <c r="AT285" i="5" s="1"/>
  <c r="AT286" i="5" a="1"/>
  <c r="AT286" i="5" s="1"/>
  <c r="AT287" i="5" a="1"/>
  <c r="AT287" i="5" s="1"/>
  <c r="AT288" i="5" a="1"/>
  <c r="AT288" i="5" s="1"/>
  <c r="AT289" i="5" a="1"/>
  <c r="AT289" i="5" s="1"/>
  <c r="AT290" i="5" a="1"/>
  <c r="AT290" i="5" s="1"/>
  <c r="AT291" i="5" a="1"/>
  <c r="AT291" i="5" s="1"/>
  <c r="AT292" i="5" a="1"/>
  <c r="AT292" i="5" s="1"/>
  <c r="AT293" i="5" a="1"/>
  <c r="AT293" i="5" s="1"/>
  <c r="AT294" i="5" a="1"/>
  <c r="AT294" i="5" s="1"/>
  <c r="AT295" i="5" a="1"/>
  <c r="AT295" i="5" s="1"/>
  <c r="AT296" i="5" a="1"/>
  <c r="AT296" i="5" s="1"/>
  <c r="AT297" i="5" a="1"/>
  <c r="AT297" i="5" s="1"/>
  <c r="AT298" i="5" a="1"/>
  <c r="AT298" i="5" s="1"/>
  <c r="AT299" i="5" a="1"/>
  <c r="AT299" i="5" s="1"/>
  <c r="AT300" i="5" a="1"/>
  <c r="AT300" i="5" s="1"/>
  <c r="AT301" i="5" a="1"/>
  <c r="AT301" i="5" s="1"/>
  <c r="AT302" i="5" a="1"/>
  <c r="AT302" i="5" s="1"/>
  <c r="AT303" i="5" a="1"/>
  <c r="AT303" i="5" s="1"/>
  <c r="AT304" i="5" a="1"/>
  <c r="AT304" i="5" s="1"/>
  <c r="AT305" i="5" a="1"/>
  <c r="AT305" i="5" s="1"/>
  <c r="AT306" i="5" a="1"/>
  <c r="AT306" i="5" s="1"/>
  <c r="AT307" i="5" a="1"/>
  <c r="AT307" i="5" s="1"/>
  <c r="AT308" i="5" a="1"/>
  <c r="AT308" i="5" s="1"/>
  <c r="AT309" i="5" a="1"/>
  <c r="AT309" i="5" s="1"/>
  <c r="AT310" i="5" a="1"/>
  <c r="AT310" i="5" s="1"/>
  <c r="AT311" i="5" a="1"/>
  <c r="AT311" i="5" s="1"/>
  <c r="AT312" i="5" a="1"/>
  <c r="AT312" i="5" s="1"/>
  <c r="AT313" i="5" a="1"/>
  <c r="AT313" i="5" s="1"/>
  <c r="AT314" i="5" a="1"/>
  <c r="AT314" i="5" s="1"/>
  <c r="AT315" i="5" a="1"/>
  <c r="AT315" i="5" s="1"/>
  <c r="AT316" i="5" a="1"/>
  <c r="AT316" i="5" s="1"/>
  <c r="AT317" i="5" a="1"/>
  <c r="AT317" i="5" s="1"/>
  <c r="AT318" i="5" a="1"/>
  <c r="AT318" i="5" s="1"/>
  <c r="AT319" i="5" a="1"/>
  <c r="AT319" i="5" s="1"/>
  <c r="AT320" i="5" a="1"/>
  <c r="AT320" i="5" s="1"/>
  <c r="AT321" i="5" a="1"/>
  <c r="AT321" i="5" s="1"/>
  <c r="AT322" i="5" a="1"/>
  <c r="AT322" i="5" s="1"/>
  <c r="AT323" i="5" a="1"/>
  <c r="AT323" i="5" s="1"/>
  <c r="AT324" i="5" a="1"/>
  <c r="AT324" i="5" s="1"/>
  <c r="AT325" i="5" a="1"/>
  <c r="AT325" i="5" s="1"/>
  <c r="AT326" i="5" a="1"/>
  <c r="AT326" i="5" s="1"/>
  <c r="AT327" i="5" a="1"/>
  <c r="AT327" i="5" s="1"/>
  <c r="AT328" i="5" a="1"/>
  <c r="AT328" i="5" s="1"/>
  <c r="AT329" i="5" a="1"/>
  <c r="AT329" i="5" s="1"/>
  <c r="AT330" i="5" a="1"/>
  <c r="AT330" i="5" s="1"/>
  <c r="AT331" i="5" a="1"/>
  <c r="AT331" i="5" s="1"/>
  <c r="AT332" i="5" a="1"/>
  <c r="AT332" i="5" s="1"/>
  <c r="AT333" i="5" a="1"/>
  <c r="AT333" i="5" s="1"/>
  <c r="AT334" i="5" a="1"/>
  <c r="AT334" i="5" s="1"/>
  <c r="AT335" i="5" a="1"/>
  <c r="AT335" i="5" s="1"/>
  <c r="AT336" i="5" a="1"/>
  <c r="AT336" i="5" s="1"/>
  <c r="AT337" i="5" a="1"/>
  <c r="AT337" i="5" s="1"/>
  <c r="AT338" i="5" a="1"/>
  <c r="AT338" i="5" s="1"/>
  <c r="AT339" i="5" a="1"/>
  <c r="AT339" i="5" s="1"/>
  <c r="AT340" i="5" a="1"/>
  <c r="AT340" i="5" s="1"/>
  <c r="AT341" i="5" a="1"/>
  <c r="AT341" i="5" s="1"/>
  <c r="AT342" i="5" a="1"/>
  <c r="AT342" i="5" s="1"/>
  <c r="AT343" i="5" a="1"/>
  <c r="AT343" i="5" s="1"/>
  <c r="AT344" i="5" a="1"/>
  <c r="AT344" i="5" s="1"/>
  <c r="AT345" i="5" a="1"/>
  <c r="AT345" i="5" s="1"/>
  <c r="AT346" i="5" a="1"/>
  <c r="AT346" i="5" s="1"/>
  <c r="AT347" i="5" a="1"/>
  <c r="AT347" i="5" s="1"/>
  <c r="AT348" i="5" a="1"/>
  <c r="AT348" i="5" s="1"/>
  <c r="AT349" i="5" a="1"/>
  <c r="AT349" i="5" s="1"/>
  <c r="AT350" i="5" a="1"/>
  <c r="AT350" i="5" s="1"/>
  <c r="AT351" i="5" a="1"/>
  <c r="AT351" i="5" s="1"/>
  <c r="AT352" i="5" a="1"/>
  <c r="AT352" i="5" s="1"/>
  <c r="AT353" i="5" a="1"/>
  <c r="AT353" i="5" s="1"/>
  <c r="AT354" i="5" a="1"/>
  <c r="AT354" i="5" s="1"/>
  <c r="AT355" i="5" a="1"/>
  <c r="AT355" i="5" s="1"/>
  <c r="AT356" i="5" a="1"/>
  <c r="AT356" i="5" s="1"/>
  <c r="AT357" i="5" a="1"/>
  <c r="AT357" i="5" s="1"/>
  <c r="AT358" i="5" a="1"/>
  <c r="AT358" i="5" s="1"/>
  <c r="AT359" i="5" a="1"/>
  <c r="AT359" i="5" s="1"/>
  <c r="AT360" i="5" a="1"/>
  <c r="AT360" i="5" s="1"/>
  <c r="AT361" i="5" a="1"/>
  <c r="AT361" i="5" s="1"/>
  <c r="AT362" i="5" a="1"/>
  <c r="AT362" i="5" s="1"/>
  <c r="AT363" i="5" a="1"/>
  <c r="AT363" i="5" s="1"/>
  <c r="AT364" i="5" a="1"/>
  <c r="AT364" i="5" s="1"/>
  <c r="AT365" i="5" a="1"/>
  <c r="AT365" i="5" s="1"/>
  <c r="AT366" i="5" a="1"/>
  <c r="AT366" i="5" s="1"/>
  <c r="AT367" i="5" a="1"/>
  <c r="AT367" i="5" s="1"/>
  <c r="AT368" i="5" a="1"/>
  <c r="AT368" i="5" s="1"/>
  <c r="AT369" i="5" a="1"/>
  <c r="AT369" i="5" s="1"/>
  <c r="AT370" i="5" a="1"/>
  <c r="AT370" i="5" s="1"/>
  <c r="AT371" i="5" a="1"/>
  <c r="AT371" i="5" s="1"/>
  <c r="AT372" i="5" a="1"/>
  <c r="AT372" i="5" s="1"/>
  <c r="AT373" i="5" a="1"/>
  <c r="AT373" i="5" s="1"/>
  <c r="AT374" i="5" a="1"/>
  <c r="AT374" i="5" s="1"/>
  <c r="AT375" i="5" a="1"/>
  <c r="AT375" i="5" s="1"/>
  <c r="AT376" i="5" a="1"/>
  <c r="AT376" i="5" s="1"/>
  <c r="AT377" i="5" a="1"/>
  <c r="AT377" i="5" s="1"/>
  <c r="AT378" i="5" a="1"/>
  <c r="AT378" i="5" s="1"/>
  <c r="AT379" i="5" a="1"/>
  <c r="AT379" i="5" s="1"/>
  <c r="AT380" i="5" a="1"/>
  <c r="AT380" i="5" s="1"/>
  <c r="AT381" i="5" a="1"/>
  <c r="AT381" i="5" s="1"/>
  <c r="AT382" i="5" a="1"/>
  <c r="AT382" i="5" s="1"/>
  <c r="AT383" i="5" a="1"/>
  <c r="AT383" i="5" s="1"/>
  <c r="AT384" i="5" a="1"/>
  <c r="AT384" i="5" s="1"/>
  <c r="AT385" i="5" a="1"/>
  <c r="AT385" i="5" s="1"/>
  <c r="AT386" i="5" a="1"/>
  <c r="AT386" i="5" s="1"/>
  <c r="AT387" i="5" a="1"/>
  <c r="AT387" i="5" s="1"/>
  <c r="AT388" i="5" a="1"/>
  <c r="AT388" i="5" s="1"/>
  <c r="AT389" i="5" a="1"/>
  <c r="AT389" i="5" s="1"/>
  <c r="AT390" i="5" a="1"/>
  <c r="AT390" i="5" s="1"/>
  <c r="AT391" i="5" a="1"/>
  <c r="AT391" i="5" s="1"/>
  <c r="AT392" i="5" a="1"/>
  <c r="AT392" i="5" s="1"/>
  <c r="AT393" i="5" a="1"/>
  <c r="AT393" i="5" s="1"/>
  <c r="AT394" i="5" a="1"/>
  <c r="AT394" i="5" s="1"/>
  <c r="AT395" i="5" a="1"/>
  <c r="AT395" i="5" s="1"/>
  <c r="AT396" i="5" a="1"/>
  <c r="AT396" i="5" s="1"/>
  <c r="AT397" i="5" a="1"/>
  <c r="AT397" i="5" s="1"/>
  <c r="AT398" i="5" a="1"/>
  <c r="AT398" i="5" s="1"/>
  <c r="AT399" i="5" a="1"/>
  <c r="AT399" i="5" s="1"/>
  <c r="AT400" i="5" a="1"/>
  <c r="AT400" i="5" s="1"/>
  <c r="AT401" i="5" a="1"/>
  <c r="AT401" i="5" s="1"/>
  <c r="AT402" i="5" a="1"/>
  <c r="AT402" i="5" s="1"/>
  <c r="AT403" i="5" a="1"/>
  <c r="AT403" i="5" s="1"/>
  <c r="AT404" i="5" a="1"/>
  <c r="AT404" i="5" s="1"/>
  <c r="AT405" i="5" a="1"/>
  <c r="AT405" i="5" s="1"/>
  <c r="AT406" i="5" a="1"/>
  <c r="AT406" i="5" s="1"/>
  <c r="AT428" i="5" a="1"/>
  <c r="AT428" i="5" s="1"/>
  <c r="AT436" i="5" a="1"/>
  <c r="AT436" i="5" s="1"/>
  <c r="AT445" i="5" a="1"/>
  <c r="AT445" i="5" s="1"/>
  <c r="AT471" i="5" a="1"/>
  <c r="AT471" i="5" s="1"/>
  <c r="AT479" i="5" a="1"/>
  <c r="AT479" i="5" s="1"/>
  <c r="AT480" i="5" a="1"/>
  <c r="AT480" i="5" s="1"/>
  <c r="AT484" i="5" a="1"/>
  <c r="AT484" i="5" s="1"/>
  <c r="AT489" i="5" a="1"/>
  <c r="AT489" i="5" s="1"/>
  <c r="AT490" i="5" a="1"/>
  <c r="AT490" i="5" s="1"/>
  <c r="AT495" i="5" a="1"/>
  <c r="AT495" i="5" s="1"/>
  <c r="AT496" i="5" a="1"/>
  <c r="AT496" i="5" s="1"/>
  <c r="AT499" i="5" a="1"/>
  <c r="AT499" i="5" s="1"/>
  <c r="AT500" i="5" a="1"/>
  <c r="AT500" i="5" s="1"/>
  <c r="AT503" i="5" a="1"/>
  <c r="AT503" i="5" s="1"/>
  <c r="AT505" i="5" a="1"/>
  <c r="AT505" i="5" s="1"/>
  <c r="AT506" i="5" a="1"/>
  <c r="AT506" i="5" s="1"/>
  <c r="AT507" i="5" a="1"/>
  <c r="AT507" i="5" s="1"/>
  <c r="AT508" i="5" a="1"/>
  <c r="AT508" i="5" s="1"/>
  <c r="AT509" i="5" a="1"/>
  <c r="AT509" i="5" s="1"/>
  <c r="AT510" i="5" a="1"/>
  <c r="AT510" i="5" s="1"/>
  <c r="AT511" i="5" a="1"/>
  <c r="AT511" i="5" s="1"/>
  <c r="AT512" i="5" a="1"/>
  <c r="AT512" i="5" s="1"/>
  <c r="AT513" i="5" a="1"/>
  <c r="AT513" i="5" s="1"/>
  <c r="AT514" i="5" a="1"/>
  <c r="AT514" i="5" s="1"/>
  <c r="AT515" i="5" a="1"/>
  <c r="AT515" i="5" s="1"/>
  <c r="AT516" i="5" a="1"/>
  <c r="AT516" i="5" s="1"/>
  <c r="AT517" i="5" a="1"/>
  <c r="AT517" i="5" s="1"/>
  <c r="AT518" i="5" a="1"/>
  <c r="AT518" i="5" s="1"/>
  <c r="AT519" i="5" a="1"/>
  <c r="AT519" i="5" s="1"/>
  <c r="AT520" i="5" a="1"/>
  <c r="AT520" i="5" s="1"/>
  <c r="AT521" i="5" a="1"/>
  <c r="AT521" i="5" s="1"/>
  <c r="AT522" i="5" a="1"/>
  <c r="AT522" i="5" s="1"/>
  <c r="AT523" i="5" a="1"/>
  <c r="AT523" i="5" s="1"/>
  <c r="AT524" i="5" a="1"/>
  <c r="AT524" i="5" s="1"/>
  <c r="AT525" i="5" a="1"/>
  <c r="AT525" i="5" s="1"/>
  <c r="AT526" i="5" a="1"/>
  <c r="AT526" i="5" s="1"/>
  <c r="AT527" i="5" a="1"/>
  <c r="AT527" i="5" s="1"/>
  <c r="AT528" i="5" a="1"/>
  <c r="AT528" i="5" s="1"/>
  <c r="AT529" i="5" a="1"/>
  <c r="AT529" i="5" s="1"/>
  <c r="AT530" i="5" a="1"/>
  <c r="AT530" i="5" s="1"/>
  <c r="AT531" i="5" a="1"/>
  <c r="AT531" i="5" s="1"/>
  <c r="AT532" i="5" a="1"/>
  <c r="AT532" i="5" s="1"/>
  <c r="AT533" i="5" a="1"/>
  <c r="AT533" i="5" s="1"/>
  <c r="AT534" i="5" a="1"/>
  <c r="AT534" i="5" s="1"/>
  <c r="AT535" i="5" a="1"/>
  <c r="AT535" i="5" s="1"/>
  <c r="AT536" i="5" a="1"/>
  <c r="AT536" i="5" s="1"/>
  <c r="AT537" i="5" a="1"/>
  <c r="AT537" i="5" s="1"/>
  <c r="AT538" i="5" a="1"/>
  <c r="AT538" i="5" s="1"/>
  <c r="AT539" i="5" a="1"/>
  <c r="AT539" i="5" s="1"/>
  <c r="AT540" i="5" a="1"/>
  <c r="AT540" i="5" s="1"/>
  <c r="AT541" i="5" a="1"/>
  <c r="AT541" i="5" s="1"/>
  <c r="AT542" i="5" a="1"/>
  <c r="AT542" i="5" s="1"/>
  <c r="AT543" i="5" a="1"/>
  <c r="AT543" i="5" s="1"/>
  <c r="AT544" i="5" a="1"/>
  <c r="AT544" i="5" s="1"/>
  <c r="AT545" i="5" a="1"/>
  <c r="AT545" i="5" s="1"/>
  <c r="AT546" i="5" a="1"/>
  <c r="AT546" i="5" s="1"/>
  <c r="AT547" i="5" a="1"/>
  <c r="AT547" i="5" s="1"/>
  <c r="AT548" i="5" a="1"/>
  <c r="AT548" i="5" s="1"/>
  <c r="AT549" i="5" a="1"/>
  <c r="AT549" i="5" s="1"/>
  <c r="AT550" i="5" a="1"/>
  <c r="AT550" i="5" s="1"/>
  <c r="AT551" i="5" a="1"/>
  <c r="AT551" i="5" s="1"/>
  <c r="AT552" i="5" a="1"/>
  <c r="AT552" i="5" s="1"/>
  <c r="AT553" i="5" a="1"/>
  <c r="AT553" i="5" s="1"/>
  <c r="AT554" i="5" a="1"/>
  <c r="AT554" i="5" s="1"/>
  <c r="AT555" i="5" a="1"/>
  <c r="AT555" i="5" s="1"/>
  <c r="AT556" i="5" a="1"/>
  <c r="AT556" i="5" s="1"/>
  <c r="AT557" i="5" a="1"/>
  <c r="AT557" i="5" s="1"/>
  <c r="AT558" i="5" a="1"/>
  <c r="AT558" i="5" s="1"/>
  <c r="AT559" i="5" a="1"/>
  <c r="AT559" i="5" s="1"/>
  <c r="AT560" i="5" a="1"/>
  <c r="AT560" i="5" s="1"/>
  <c r="AT561" i="5" a="1"/>
  <c r="AT561" i="5" s="1"/>
  <c r="AT562" i="5" a="1"/>
  <c r="AT562" i="5" s="1"/>
  <c r="AT563" i="5" a="1"/>
  <c r="AT563" i="5" s="1"/>
  <c r="AT564" i="5" a="1"/>
  <c r="AT564" i="5" s="1"/>
  <c r="AT565" i="5" a="1"/>
  <c r="AT565" i="5" s="1"/>
  <c r="AT566" i="5" a="1"/>
  <c r="AT566" i="5" s="1"/>
  <c r="AT567" i="5" a="1"/>
  <c r="AT567" i="5" s="1"/>
  <c r="AT568" i="5" a="1"/>
  <c r="AT568" i="5" s="1"/>
  <c r="AT569" i="5" a="1"/>
  <c r="AT569" i="5" s="1"/>
  <c r="AT570" i="5" a="1"/>
  <c r="AT570" i="5" s="1"/>
  <c r="AT571" i="5" a="1"/>
  <c r="AT571" i="5" s="1"/>
  <c r="AT572" i="5" a="1"/>
  <c r="AT572" i="5" s="1"/>
  <c r="AT573" i="5" a="1"/>
  <c r="AT573" i="5" s="1"/>
  <c r="AT574" i="5" a="1"/>
  <c r="AT574" i="5" s="1"/>
  <c r="AT575" i="5" a="1"/>
  <c r="AT575" i="5" s="1"/>
  <c r="AT576" i="5" a="1"/>
  <c r="AT576" i="5" s="1"/>
  <c r="AT577" i="5" a="1"/>
  <c r="AT577" i="5" s="1"/>
  <c r="AT578" i="5" a="1"/>
  <c r="AT578" i="5" s="1"/>
  <c r="AT579" i="5" a="1"/>
  <c r="AT579" i="5" s="1"/>
  <c r="AT580" i="5" a="1"/>
  <c r="AT580" i="5" s="1"/>
  <c r="AT581" i="5" a="1"/>
  <c r="AT581" i="5" s="1"/>
  <c r="AT582" i="5" a="1"/>
  <c r="AT582" i="5" s="1"/>
  <c r="AT583" i="5" a="1"/>
  <c r="AT583" i="5" s="1"/>
  <c r="AT584" i="5" a="1"/>
  <c r="AT584" i="5" s="1"/>
  <c r="AT585" i="5" a="1"/>
  <c r="AT585" i="5" s="1"/>
  <c r="AT586" i="5" a="1"/>
  <c r="AT586" i="5" s="1"/>
  <c r="AT587" i="5" a="1"/>
  <c r="AT587" i="5" s="1"/>
  <c r="AT588" i="5" a="1"/>
  <c r="AT588" i="5" s="1"/>
  <c r="AT589" i="5" a="1"/>
  <c r="AT589" i="5" s="1"/>
  <c r="AT590" i="5" a="1"/>
  <c r="AT590" i="5" s="1"/>
  <c r="AT591" i="5" a="1"/>
  <c r="AT591" i="5" s="1"/>
  <c r="AT592" i="5" a="1"/>
  <c r="AT592" i="5" s="1"/>
  <c r="AT593" i="5" a="1"/>
  <c r="AT593" i="5" s="1"/>
  <c r="AT594" i="5" a="1"/>
  <c r="AT594" i="5" s="1"/>
  <c r="AT595" i="5" a="1"/>
  <c r="AT595" i="5" s="1"/>
  <c r="AT596" i="5" a="1"/>
  <c r="AT596" i="5" s="1"/>
  <c r="AT597" i="5" a="1"/>
  <c r="AT597" i="5" s="1"/>
  <c r="AT598" i="5" a="1"/>
  <c r="AT598" i="5" s="1"/>
  <c r="AT599" i="5" a="1"/>
  <c r="AT599" i="5" s="1"/>
  <c r="AT600" i="5" a="1"/>
  <c r="AT600" i="5" s="1"/>
  <c r="AT601" i="5" a="1"/>
  <c r="AT601" i="5" s="1"/>
  <c r="AT602" i="5" a="1"/>
  <c r="AT602" i="5" s="1"/>
  <c r="AT603" i="5" a="1"/>
  <c r="AT603" i="5" s="1"/>
  <c r="AT604" i="5" a="1"/>
  <c r="AT604" i="5" s="1"/>
  <c r="AT605" i="5" a="1"/>
  <c r="AT605" i="5" s="1"/>
  <c r="AT606" i="5" a="1"/>
  <c r="AT606" i="5" s="1"/>
  <c r="AT607" i="5" a="1"/>
  <c r="AT607" i="5" s="1"/>
  <c r="AT608" i="5" a="1"/>
  <c r="AT608" i="5" s="1"/>
  <c r="AT609" i="5" a="1"/>
  <c r="AT609" i="5" s="1"/>
  <c r="AT610" i="5" a="1"/>
  <c r="AT610" i="5" s="1"/>
  <c r="AT611" i="5" a="1"/>
  <c r="AT611" i="5" s="1"/>
  <c r="AT612" i="5" a="1"/>
  <c r="AT612" i="5" s="1"/>
  <c r="AT613" i="5" a="1"/>
  <c r="AT613" i="5" s="1"/>
  <c r="AT614" i="5" a="1"/>
  <c r="AT614" i="5" s="1"/>
  <c r="AT615" i="5" a="1"/>
  <c r="AT615" i="5" s="1"/>
  <c r="AT616" i="5" a="1"/>
  <c r="AT616" i="5" s="1"/>
  <c r="AT617" i="5" a="1"/>
  <c r="AT617" i="5" s="1"/>
  <c r="AT618" i="5" a="1"/>
  <c r="AT618" i="5" s="1"/>
  <c r="AT619" i="5" a="1"/>
  <c r="AT619" i="5" s="1"/>
  <c r="AT620" i="5" a="1"/>
  <c r="AT620" i="5" s="1"/>
  <c r="AT621" i="5" a="1"/>
  <c r="AT621" i="5" s="1"/>
  <c r="AT622" i="5" a="1"/>
  <c r="AT622" i="5" s="1"/>
  <c r="AT623" i="5" a="1"/>
  <c r="AT623" i="5" s="1"/>
  <c r="AT624" i="5" a="1"/>
  <c r="AT624" i="5" s="1"/>
  <c r="AT625" i="5" a="1"/>
  <c r="AT625" i="5" s="1"/>
  <c r="AT626" i="5" a="1"/>
  <c r="AT626" i="5" s="1"/>
  <c r="AT627" i="5" a="1"/>
  <c r="AT627" i="5" s="1"/>
  <c r="AT628" i="5" a="1"/>
  <c r="AT628" i="5" s="1"/>
  <c r="AT629" i="5" a="1"/>
  <c r="AT629" i="5" s="1"/>
  <c r="AT630" i="5" a="1"/>
  <c r="AT630" i="5" s="1"/>
  <c r="AT631" i="5" a="1"/>
  <c r="AT631" i="5" s="1"/>
  <c r="AT632" i="5" a="1"/>
  <c r="AT632" i="5" s="1"/>
  <c r="AT633" i="5" a="1"/>
  <c r="AT633" i="5" s="1"/>
  <c r="AT634" i="5" a="1"/>
  <c r="AT634" i="5" s="1"/>
  <c r="AT635" i="5" a="1"/>
  <c r="AT635" i="5" s="1"/>
  <c r="AT636" i="5" a="1"/>
  <c r="AT636" i="5" s="1"/>
  <c r="AT637" i="5" a="1"/>
  <c r="AT637" i="5" s="1"/>
  <c r="AT638" i="5" a="1"/>
  <c r="AT638" i="5" s="1"/>
  <c r="AT639" i="5" a="1"/>
  <c r="AT639" i="5" s="1"/>
  <c r="AT640" i="5" a="1"/>
  <c r="AT640" i="5" s="1"/>
  <c r="AT641" i="5" a="1"/>
  <c r="AT641" i="5" s="1"/>
  <c r="AT642" i="5" a="1"/>
  <c r="AT642" i="5" s="1"/>
  <c r="AT643" i="5" a="1"/>
  <c r="AT643" i="5" s="1"/>
  <c r="AT644" i="5" a="1"/>
  <c r="AT644" i="5" s="1"/>
  <c r="AT645" i="5" a="1"/>
  <c r="AT645" i="5" s="1"/>
  <c r="AT646" i="5" a="1"/>
  <c r="AT646" i="5" s="1"/>
  <c r="AT647" i="5" a="1"/>
  <c r="AT647" i="5" s="1"/>
  <c r="AT648" i="5" a="1"/>
  <c r="AT648" i="5" s="1"/>
  <c r="AT649" i="5" a="1"/>
  <c r="AT649" i="5" s="1"/>
  <c r="AT650" i="5" a="1"/>
  <c r="AT650" i="5" s="1"/>
  <c r="AT651" i="5" a="1"/>
  <c r="AT651" i="5" s="1"/>
  <c r="AT652" i="5" a="1"/>
  <c r="AT652" i="5" s="1"/>
  <c r="AT653" i="5" a="1"/>
  <c r="AT653" i="5" s="1"/>
  <c r="AT654" i="5" a="1"/>
  <c r="AT654" i="5" s="1"/>
  <c r="AT655" i="5" a="1"/>
  <c r="AT655" i="5" s="1"/>
  <c r="AT656" i="5" a="1"/>
  <c r="AT656" i="5" s="1"/>
  <c r="AT657" i="5" a="1"/>
  <c r="AT657" i="5" s="1"/>
  <c r="AT658" i="5" a="1"/>
  <c r="AT658" i="5" s="1"/>
  <c r="AT659" i="5" a="1"/>
  <c r="AT659" i="5" s="1"/>
  <c r="AT660" i="5" a="1"/>
  <c r="AT660" i="5" s="1"/>
  <c r="AT661" i="5" a="1"/>
  <c r="AT661" i="5" s="1"/>
  <c r="AT662" i="5" a="1"/>
  <c r="AT662" i="5" s="1"/>
  <c r="AT663" i="5" a="1"/>
  <c r="AT663" i="5" s="1"/>
  <c r="AT664" i="5" a="1"/>
  <c r="AT664" i="5" s="1"/>
  <c r="AT665" i="5" a="1"/>
  <c r="AT665" i="5" s="1"/>
  <c r="AT666" i="5" a="1"/>
  <c r="AT666" i="5" s="1"/>
  <c r="AT667" i="5" a="1"/>
  <c r="AT667" i="5" s="1"/>
  <c r="AT668" i="5" a="1"/>
  <c r="AT668" i="5" s="1"/>
  <c r="AT669" i="5" a="1"/>
  <c r="AT669" i="5" s="1"/>
  <c r="AT670" i="5" a="1"/>
  <c r="AT670" i="5" s="1"/>
  <c r="AT671" i="5" a="1"/>
  <c r="AT671" i="5" s="1"/>
  <c r="AT672" i="5" a="1"/>
  <c r="AT672" i="5" s="1"/>
  <c r="AT673" i="5" a="1"/>
  <c r="AT673" i="5" s="1"/>
  <c r="AT674" i="5" a="1"/>
  <c r="AT674" i="5" s="1"/>
  <c r="AT675" i="5" a="1"/>
  <c r="AT675" i="5" s="1"/>
  <c r="AT676" i="5" a="1"/>
  <c r="AT676" i="5" s="1"/>
  <c r="AT677" i="5" a="1"/>
  <c r="AT677" i="5" s="1"/>
  <c r="AT678" i="5" a="1"/>
  <c r="AT678" i="5" s="1"/>
  <c r="AT679" i="5" a="1"/>
  <c r="AT679" i="5" s="1"/>
  <c r="AT680" i="5" a="1"/>
  <c r="AT680" i="5" s="1"/>
  <c r="AT681" i="5" a="1"/>
  <c r="AT681" i="5" s="1"/>
  <c r="AT682" i="5" a="1"/>
  <c r="AT682" i="5" s="1"/>
  <c r="AT683" i="5" a="1"/>
  <c r="AT683" i="5" s="1"/>
  <c r="AT684" i="5" a="1"/>
  <c r="AT684" i="5" s="1"/>
  <c r="AT685" i="5" a="1"/>
  <c r="AT685" i="5" s="1"/>
  <c r="AT686" i="5" a="1"/>
  <c r="AT686" i="5" s="1"/>
  <c r="AT687" i="5" a="1"/>
  <c r="AT687" i="5" s="1"/>
  <c r="AT688" i="5" a="1"/>
  <c r="AT688" i="5" s="1"/>
  <c r="AT689" i="5" a="1"/>
  <c r="AT689" i="5" s="1"/>
  <c r="AT690" i="5" a="1"/>
  <c r="AT690" i="5" s="1"/>
  <c r="AT691" i="5" a="1"/>
  <c r="AT691" i="5" s="1"/>
  <c r="AT692" i="5" a="1"/>
  <c r="AT692" i="5" s="1"/>
  <c r="AT693" i="5" a="1"/>
  <c r="AT693" i="5" s="1"/>
  <c r="AT694" i="5" a="1"/>
  <c r="AT694" i="5" s="1"/>
  <c r="AT695" i="5" a="1"/>
  <c r="AT695" i="5" s="1"/>
  <c r="AT696" i="5" a="1"/>
  <c r="AT696" i="5" s="1"/>
  <c r="AT697" i="5" a="1"/>
  <c r="AT697" i="5" s="1"/>
  <c r="AT698" i="5" a="1"/>
  <c r="AT698" i="5" s="1"/>
  <c r="AT699" i="5" a="1"/>
  <c r="AT699" i="5" s="1"/>
  <c r="AT700" i="5" a="1"/>
  <c r="AT700" i="5" s="1"/>
  <c r="AT701" i="5" a="1"/>
  <c r="AT701" i="5" s="1"/>
  <c r="AT702" i="5" a="1"/>
  <c r="AT702" i="5" s="1"/>
  <c r="AT703" i="5" a="1"/>
  <c r="AT703" i="5" s="1"/>
  <c r="AT704" i="5" a="1"/>
  <c r="AT704" i="5" s="1"/>
  <c r="AT705" i="5" a="1"/>
  <c r="AT705" i="5" s="1"/>
  <c r="AT706" i="5" a="1"/>
  <c r="AT706" i="5" s="1"/>
  <c r="AT707" i="5" a="1"/>
  <c r="AT707" i="5" s="1"/>
  <c r="AT708" i="5" a="1"/>
  <c r="AT708" i="5" s="1"/>
  <c r="AT709" i="5" a="1"/>
  <c r="AT709" i="5" s="1"/>
  <c r="AT710" i="5" a="1"/>
  <c r="AT710" i="5" s="1"/>
  <c r="AT711" i="5" a="1"/>
  <c r="AT711" i="5" s="1"/>
  <c r="AT712" i="5" a="1"/>
  <c r="AT712" i="5" s="1"/>
  <c r="AT713" i="5" a="1"/>
  <c r="AT713" i="5" s="1"/>
  <c r="AT714" i="5" a="1"/>
  <c r="AT714" i="5" s="1"/>
  <c r="AT715" i="5" a="1"/>
  <c r="AT715" i="5" s="1"/>
  <c r="AT716" i="5" a="1"/>
  <c r="AT716" i="5" s="1"/>
  <c r="AT717" i="5" a="1"/>
  <c r="AT717" i="5" s="1"/>
  <c r="AT718" i="5" a="1"/>
  <c r="AT718" i="5" s="1"/>
  <c r="AT719" i="5" a="1"/>
  <c r="AT719" i="5" s="1"/>
  <c r="AT720" i="5" a="1"/>
  <c r="AT720" i="5" s="1"/>
  <c r="AT721" i="5" a="1"/>
  <c r="AT721" i="5" s="1"/>
  <c r="AT722" i="5" a="1"/>
  <c r="AT722" i="5" s="1"/>
  <c r="AT723" i="5" a="1"/>
  <c r="AT723" i="5" s="1"/>
  <c r="AT724" i="5" a="1"/>
  <c r="AT724" i="5" s="1"/>
  <c r="AT725" i="5" a="1"/>
  <c r="AT725" i="5" s="1"/>
  <c r="AT726" i="5" a="1"/>
  <c r="AT726" i="5" s="1"/>
  <c r="AT727" i="5" a="1"/>
  <c r="AT727" i="5" s="1"/>
  <c r="AT728" i="5" a="1"/>
  <c r="AT728" i="5" s="1"/>
  <c r="AT729" i="5" a="1"/>
  <c r="AT729" i="5" s="1"/>
  <c r="AT730" i="5" a="1"/>
  <c r="AT730" i="5" s="1"/>
  <c r="AT731" i="5" a="1"/>
  <c r="AT731" i="5" s="1"/>
  <c r="AT732" i="5" a="1"/>
  <c r="AT732" i="5" s="1"/>
  <c r="AT733" i="5" a="1"/>
  <c r="AT733" i="5" s="1"/>
  <c r="AT734" i="5" a="1"/>
  <c r="AT734" i="5" s="1"/>
  <c r="AT735" i="5" a="1"/>
  <c r="AT735" i="5" s="1"/>
  <c r="AT736" i="5" a="1"/>
  <c r="AT736" i="5" s="1"/>
  <c r="AT737" i="5" a="1"/>
  <c r="AT737" i="5" s="1"/>
  <c r="AT738" i="5" a="1"/>
  <c r="AT738" i="5" s="1"/>
  <c r="AT739" i="5" a="1"/>
  <c r="AT739" i="5" s="1"/>
  <c r="AT740" i="5" a="1"/>
  <c r="AT740" i="5" s="1"/>
  <c r="AT741" i="5" a="1"/>
  <c r="AT741" i="5" s="1"/>
  <c r="AT742" i="5" a="1"/>
  <c r="AT742" i="5" s="1"/>
  <c r="AT743" i="5" a="1"/>
  <c r="AT743" i="5" s="1"/>
  <c r="AT744" i="5" a="1"/>
  <c r="AT744" i="5" s="1"/>
  <c r="AT745" i="5" a="1"/>
  <c r="AT745" i="5" s="1"/>
  <c r="AT746" i="5" a="1"/>
  <c r="AT746" i="5" s="1"/>
  <c r="AT747" i="5" a="1"/>
  <c r="AT747" i="5" s="1"/>
  <c r="AT748" i="5" a="1"/>
  <c r="AT748" i="5" s="1"/>
  <c r="AT749" i="5" a="1"/>
  <c r="AT749" i="5" s="1"/>
  <c r="AT750" i="5" a="1"/>
  <c r="AT750" i="5" s="1"/>
  <c r="AT751" i="5" a="1"/>
  <c r="AT751" i="5" s="1"/>
  <c r="AT752" i="5" a="1"/>
  <c r="AT752" i="5" s="1"/>
  <c r="AT753" i="5" a="1"/>
  <c r="AT753" i="5" s="1"/>
  <c r="AT754" i="5" a="1"/>
  <c r="AT754" i="5" s="1"/>
  <c r="AT755" i="5" a="1"/>
  <c r="AT755" i="5" s="1"/>
  <c r="AT756" i="5" a="1"/>
  <c r="AT756" i="5" s="1"/>
  <c r="AT757" i="5" a="1"/>
  <c r="AT757" i="5" s="1"/>
  <c r="AT758" i="5" a="1"/>
  <c r="AT758" i="5" s="1"/>
  <c r="AT759" i="5" a="1"/>
  <c r="AT759" i="5" s="1"/>
  <c r="AT760" i="5" a="1"/>
  <c r="AT760" i="5" s="1"/>
  <c r="AT761" i="5" a="1"/>
  <c r="AT761" i="5" s="1"/>
  <c r="AT762" i="5" a="1"/>
  <c r="AT762" i="5" s="1"/>
  <c r="AT763" i="5" a="1"/>
  <c r="AT763" i="5" s="1"/>
  <c r="AT764" i="5" a="1"/>
  <c r="AT764" i="5" s="1"/>
  <c r="AT765" i="5" a="1"/>
  <c r="AT765" i="5" s="1"/>
  <c r="AT766" i="5" a="1"/>
  <c r="AT766" i="5" s="1"/>
  <c r="AT767" i="5" a="1"/>
  <c r="AT767" i="5" s="1"/>
  <c r="AT768" i="5" a="1"/>
  <c r="AT768" i="5" s="1"/>
  <c r="AT769" i="5" a="1"/>
  <c r="AT769" i="5" s="1"/>
  <c r="AT770" i="5" a="1"/>
  <c r="AT770" i="5" s="1"/>
  <c r="AT771" i="5" a="1"/>
  <c r="AT771" i="5" s="1"/>
  <c r="AT772" i="5" a="1"/>
  <c r="AT772" i="5" s="1"/>
  <c r="AT773" i="5" a="1"/>
  <c r="AT773" i="5" s="1"/>
  <c r="AT774" i="5" a="1"/>
  <c r="AT774" i="5" s="1"/>
  <c r="AT775" i="5" a="1"/>
  <c r="AT775" i="5" s="1"/>
  <c r="AT776" i="5" a="1"/>
  <c r="AT776" i="5" s="1"/>
  <c r="AT777" i="5" a="1"/>
  <c r="AT777" i="5" s="1"/>
  <c r="AT778" i="5" a="1"/>
  <c r="AT778" i="5" s="1"/>
  <c r="AT779" i="5" a="1"/>
  <c r="AT779" i="5" s="1"/>
  <c r="AT780" i="5" a="1"/>
  <c r="AT780" i="5" s="1"/>
  <c r="AT781" i="5" a="1"/>
  <c r="AT781" i="5" s="1"/>
  <c r="AT782" i="5" a="1"/>
  <c r="AT782" i="5" s="1"/>
  <c r="AT783" i="5" a="1"/>
  <c r="AT783" i="5" s="1"/>
  <c r="AT784" i="5" a="1"/>
  <c r="AT784" i="5" s="1"/>
  <c r="AT785" i="5" a="1"/>
  <c r="AT785" i="5" s="1"/>
  <c r="AT786" i="5" a="1"/>
  <c r="AT786" i="5" s="1"/>
  <c r="AT787" i="5" a="1"/>
  <c r="AT787" i="5" s="1"/>
  <c r="AT788" i="5" a="1"/>
  <c r="AT788" i="5" s="1"/>
  <c r="AT789" i="5" a="1"/>
  <c r="AT789" i="5" s="1"/>
  <c r="AT790" i="5" a="1"/>
  <c r="AT790" i="5" s="1"/>
  <c r="AT791" i="5" a="1"/>
  <c r="AT791" i="5" s="1"/>
  <c r="AT792" i="5" a="1"/>
  <c r="AT792" i="5" s="1"/>
  <c r="AT793" i="5" a="1"/>
  <c r="AT793" i="5" s="1"/>
  <c r="AT794" i="5" a="1"/>
  <c r="AT794" i="5" s="1"/>
  <c r="AT795" i="5" a="1"/>
  <c r="AT795" i="5" s="1"/>
  <c r="AT796" i="5" a="1"/>
  <c r="AT796" i="5" s="1"/>
  <c r="AT797" i="5" a="1"/>
  <c r="AT797" i="5" s="1"/>
  <c r="AT798" i="5" a="1"/>
  <c r="AT798" i="5" s="1"/>
  <c r="AT799" i="5" a="1"/>
  <c r="AT799" i="5" s="1"/>
  <c r="AT800" i="5" a="1"/>
  <c r="AT800" i="5" s="1"/>
  <c r="AT801" i="5" a="1"/>
  <c r="AT801" i="5" s="1"/>
  <c r="AT802" i="5" a="1"/>
  <c r="AT802" i="5" s="1"/>
  <c r="AT803" i="5" a="1"/>
  <c r="AT803" i="5" s="1"/>
  <c r="AT804" i="5" a="1"/>
  <c r="AT804" i="5" s="1"/>
  <c r="AT805" i="5" a="1"/>
  <c r="AT805" i="5" s="1"/>
  <c r="AT806" i="5" a="1"/>
  <c r="AT806" i="5" s="1"/>
  <c r="AT807" i="5" a="1"/>
  <c r="AT807" i="5" s="1"/>
  <c r="AT808" i="5" a="1"/>
  <c r="AT808" i="5" s="1"/>
  <c r="AT809" i="5" a="1"/>
  <c r="AT809" i="5" s="1"/>
  <c r="AT810" i="5" a="1"/>
  <c r="AT810" i="5" s="1"/>
  <c r="AT811" i="5" a="1"/>
  <c r="AT811" i="5" s="1"/>
  <c r="AT812" i="5" a="1"/>
  <c r="AT812" i="5" s="1"/>
  <c r="AT813" i="5" a="1"/>
  <c r="AT813" i="5" s="1"/>
  <c r="AT814" i="5" a="1"/>
  <c r="AT814" i="5" s="1"/>
  <c r="AT815" i="5" a="1"/>
  <c r="AT815" i="5" s="1"/>
  <c r="AT816" i="5" a="1"/>
  <c r="AT816" i="5" s="1"/>
  <c r="AT817" i="5" a="1"/>
  <c r="AT817" i="5" s="1"/>
  <c r="AT818" i="5" a="1"/>
  <c r="AT818" i="5" s="1"/>
  <c r="AT819" i="5" a="1"/>
  <c r="AT819" i="5" s="1"/>
  <c r="AT820" i="5" a="1"/>
  <c r="AT820" i="5" s="1"/>
  <c r="AT821" i="5" a="1"/>
  <c r="AT821" i="5" s="1"/>
  <c r="AT822" i="5" a="1"/>
  <c r="AT822" i="5" s="1"/>
  <c r="AT823" i="5" a="1"/>
  <c r="AT823" i="5" s="1"/>
  <c r="AT824" i="5" a="1"/>
  <c r="AT824" i="5" s="1"/>
  <c r="AT825" i="5" a="1"/>
  <c r="AT825" i="5" s="1"/>
  <c r="AT826" i="5" a="1"/>
  <c r="AT826" i="5" s="1"/>
  <c r="AT827" i="5" a="1"/>
  <c r="AT827" i="5" s="1"/>
  <c r="AT828" i="5" a="1"/>
  <c r="AT828" i="5" s="1"/>
  <c r="AT829" i="5" a="1"/>
  <c r="AT829" i="5" s="1"/>
  <c r="AT830" i="5" a="1"/>
  <c r="AT830" i="5" s="1"/>
  <c r="AT831" i="5" a="1"/>
  <c r="AT831" i="5" s="1"/>
  <c r="AT832" i="5" a="1"/>
  <c r="AT832" i="5" s="1"/>
  <c r="AT833" i="5" a="1"/>
  <c r="AT833" i="5" s="1"/>
  <c r="AT834" i="5" a="1"/>
  <c r="AT834" i="5" s="1"/>
  <c r="AT835" i="5" a="1"/>
  <c r="AT835" i="5" s="1"/>
  <c r="AT836" i="5" a="1"/>
  <c r="AT836" i="5" s="1"/>
  <c r="AT837" i="5" a="1"/>
  <c r="AT837" i="5" s="1"/>
  <c r="AT838" i="5" a="1"/>
  <c r="AT838" i="5" s="1"/>
  <c r="AT839" i="5" a="1"/>
  <c r="AT839" i="5" s="1"/>
  <c r="AT840" i="5" a="1"/>
  <c r="AT840" i="5" s="1"/>
  <c r="AT841" i="5" a="1"/>
  <c r="AT841" i="5" s="1"/>
  <c r="AT842" i="5" a="1"/>
  <c r="AT842" i="5" s="1"/>
  <c r="AT843" i="5" a="1"/>
  <c r="AT843" i="5" s="1"/>
  <c r="AT844" i="5" a="1"/>
  <c r="AT844" i="5" s="1"/>
  <c r="AT845" i="5" a="1"/>
  <c r="AT845" i="5" s="1"/>
  <c r="AT846" i="5" a="1"/>
  <c r="AT846" i="5" s="1"/>
  <c r="AT847" i="5" a="1"/>
  <c r="AT847" i="5" s="1"/>
  <c r="AT848" i="5" a="1"/>
  <c r="AT848" i="5" s="1"/>
  <c r="AT849" i="5" a="1"/>
  <c r="AT849" i="5" s="1"/>
  <c r="AT850" i="5" a="1"/>
  <c r="AT850" i="5" s="1"/>
  <c r="AT851" i="5" a="1"/>
  <c r="AT851" i="5" s="1"/>
  <c r="AT852" i="5" a="1"/>
  <c r="AT852" i="5" s="1"/>
  <c r="AT853" i="5" a="1"/>
  <c r="AT853" i="5" s="1"/>
  <c r="AT854" i="5" a="1"/>
  <c r="AT854" i="5" s="1"/>
  <c r="AT855" i="5" a="1"/>
  <c r="AT855" i="5" s="1"/>
  <c r="AT856" i="5" a="1"/>
  <c r="AT856" i="5" s="1"/>
  <c r="AT857" i="5" a="1"/>
  <c r="AT857" i="5" s="1"/>
  <c r="AT858" i="5" a="1"/>
  <c r="AT858" i="5" s="1"/>
  <c r="AT859" i="5" a="1"/>
  <c r="AT859" i="5" s="1"/>
  <c r="AT860" i="5" a="1"/>
  <c r="AT860" i="5" s="1"/>
  <c r="AT861" i="5" a="1"/>
  <c r="AT861" i="5" s="1"/>
  <c r="AT862" i="5" a="1"/>
  <c r="AT862" i="5" s="1"/>
  <c r="AT863" i="5" a="1"/>
  <c r="AT863" i="5" s="1"/>
  <c r="AT864" i="5" a="1"/>
  <c r="AT864" i="5" s="1"/>
  <c r="AT865" i="5" a="1"/>
  <c r="AT865" i="5" s="1"/>
  <c r="AT866" i="5" a="1"/>
  <c r="AT866" i="5" s="1"/>
  <c r="AT867" i="5" a="1"/>
  <c r="AT867" i="5" s="1"/>
  <c r="AT868" i="5" a="1"/>
  <c r="AT868" i="5" s="1"/>
  <c r="AT869" i="5" a="1"/>
  <c r="AT869" i="5" s="1"/>
  <c r="AT870" i="5" a="1"/>
  <c r="AT870" i="5" s="1"/>
  <c r="AT871" i="5" a="1"/>
  <c r="AT871" i="5" s="1"/>
  <c r="AT872" i="5" a="1"/>
  <c r="AT872" i="5" s="1"/>
  <c r="AT873" i="5" a="1"/>
  <c r="AT873" i="5" s="1"/>
  <c r="AT874" i="5" a="1"/>
  <c r="AT874" i="5" s="1"/>
  <c r="AT875" i="5" a="1"/>
  <c r="AT875" i="5" s="1"/>
  <c r="AT876" i="5" a="1"/>
  <c r="AT876" i="5" s="1"/>
  <c r="AT877" i="5" a="1"/>
  <c r="AT877" i="5" s="1"/>
  <c r="AT878" i="5" a="1"/>
  <c r="AT878" i="5" s="1"/>
  <c r="AT879" i="5" a="1"/>
  <c r="AT879" i="5" s="1"/>
  <c r="AT880" i="5" a="1"/>
  <c r="AT880" i="5" s="1"/>
  <c r="AT881" i="5" a="1"/>
  <c r="AT881" i="5" s="1"/>
  <c r="AT882" i="5" a="1"/>
  <c r="AT882" i="5" s="1"/>
  <c r="AT883" i="5" a="1"/>
  <c r="AT883" i="5" s="1"/>
  <c r="AT884" i="5" a="1"/>
  <c r="AT884" i="5" s="1"/>
  <c r="AT885" i="5" a="1"/>
  <c r="AT885" i="5" s="1"/>
  <c r="AT886" i="5" a="1"/>
  <c r="AT886" i="5" s="1"/>
  <c r="AT887" i="5" a="1"/>
  <c r="AT887" i="5" s="1"/>
  <c r="AT888" i="5" a="1"/>
  <c r="AT888" i="5" s="1"/>
  <c r="AT889" i="5" a="1"/>
  <c r="AT889" i="5" s="1"/>
  <c r="AT890" i="5" a="1"/>
  <c r="AT890" i="5" s="1"/>
  <c r="AT891" i="5" a="1"/>
  <c r="AT891" i="5" s="1"/>
  <c r="AT892" i="5" a="1"/>
  <c r="AT892" i="5" s="1"/>
  <c r="AT893" i="5" a="1"/>
  <c r="AT893" i="5" s="1"/>
  <c r="AT894" i="5" a="1"/>
  <c r="AT894" i="5" s="1"/>
  <c r="AT895" i="5" a="1"/>
  <c r="AT895" i="5" s="1"/>
  <c r="AT896" i="5" a="1"/>
  <c r="AT896" i="5" s="1"/>
  <c r="AT897" i="5" a="1"/>
  <c r="AT897" i="5" s="1"/>
  <c r="AT898" i="5" a="1"/>
  <c r="AT898" i="5" s="1"/>
  <c r="AT899" i="5" a="1"/>
  <c r="AT899" i="5" s="1"/>
  <c r="AT900" i="5" a="1"/>
  <c r="AT900" i="5" s="1"/>
  <c r="AT901" i="5" a="1"/>
  <c r="AT901" i="5" s="1"/>
  <c r="AT902" i="5" a="1"/>
  <c r="AT902" i="5" s="1"/>
  <c r="AT903" i="5" a="1"/>
  <c r="AT903" i="5" s="1"/>
  <c r="AT904" i="5" a="1"/>
  <c r="AT904" i="5" s="1"/>
  <c r="AT905" i="5" a="1"/>
  <c r="AT905" i="5" s="1"/>
  <c r="AT906" i="5" a="1"/>
  <c r="AT906" i="5" s="1"/>
  <c r="B7" i="5"/>
  <c r="AT407" i="5" s="1" a="1"/>
  <c r="AT407" i="5" s="1"/>
  <c r="B8" i="5"/>
  <c r="AT409" i="5" s="1" a="1"/>
  <c r="AT409" i="5" s="1"/>
  <c r="B9" i="5"/>
  <c r="AT410" i="5" s="1" a="1"/>
  <c r="AT410" i="5" s="1"/>
  <c r="B10" i="5"/>
  <c r="AT408" i="5" s="1" a="1"/>
  <c r="AT408" i="5" s="1"/>
  <c r="B11" i="5"/>
  <c r="AT411" i="5" s="1" a="1"/>
  <c r="AT411" i="5" s="1"/>
  <c r="B12" i="5"/>
  <c r="AT412" i="5" s="1" a="1"/>
  <c r="AT412" i="5" s="1"/>
  <c r="B13" i="5"/>
  <c r="AT413" i="5" s="1" a="1"/>
  <c r="AT413" i="5" s="1"/>
  <c r="B14" i="5"/>
  <c r="AT414" i="5" s="1" a="1"/>
  <c r="AT414" i="5" s="1"/>
  <c r="B15" i="5"/>
  <c r="AT415" i="5" s="1" a="1"/>
  <c r="AT415" i="5" s="1"/>
  <c r="B16" i="5"/>
  <c r="AT417" i="5" s="1" a="1"/>
  <c r="AT417" i="5" s="1"/>
  <c r="B17" i="5"/>
  <c r="AT416" i="5" s="1" a="1"/>
  <c r="AT416" i="5" s="1"/>
  <c r="B18" i="5"/>
  <c r="AT419" i="5" s="1" a="1"/>
  <c r="AT419" i="5" s="1"/>
  <c r="B19" i="5"/>
  <c r="AT418" i="5" s="1" a="1"/>
  <c r="AT418" i="5" s="1"/>
  <c r="B20" i="5"/>
  <c r="AT421" i="5" s="1" a="1"/>
  <c r="AT421" i="5" s="1"/>
  <c r="B21" i="5"/>
  <c r="AT420" i="5" s="1" a="1"/>
  <c r="AT420" i="5" s="1"/>
  <c r="B22" i="5"/>
  <c r="AT424" i="5" s="1" a="1"/>
  <c r="AT424" i="5" s="1"/>
  <c r="B23" i="5"/>
  <c r="AT426" i="5" s="1" a="1"/>
  <c r="AT426" i="5" s="1"/>
  <c r="B24" i="5"/>
  <c r="AT423" i="5" s="1" a="1"/>
  <c r="AT423" i="5" s="1"/>
  <c r="B25" i="5"/>
  <c r="B26" i="5"/>
  <c r="B27" i="5"/>
  <c r="AT425" i="5" s="1" a="1"/>
  <c r="AT425" i="5" s="1"/>
  <c r="B28" i="5"/>
  <c r="AT433" i="5" s="1" a="1"/>
  <c r="AT433" i="5" s="1"/>
  <c r="B29" i="5"/>
  <c r="AT422" i="5" s="1" a="1"/>
  <c r="AT422" i="5" s="1"/>
  <c r="B30" i="5"/>
  <c r="AT429" i="5" s="1" a="1"/>
  <c r="AT429" i="5" s="1"/>
  <c r="B31" i="5"/>
  <c r="AT430" i="5" s="1" a="1"/>
  <c r="AT430" i="5" s="1"/>
  <c r="B32" i="5"/>
  <c r="AT434" i="5" s="1" a="1"/>
  <c r="AT434" i="5" s="1"/>
  <c r="B33" i="5"/>
  <c r="AT431" i="5" s="1" a="1"/>
  <c r="AT431" i="5" s="1"/>
  <c r="B34" i="5"/>
  <c r="AT432" i="5" s="1" a="1"/>
  <c r="AT432" i="5" s="1"/>
  <c r="B35" i="5"/>
  <c r="AT438" i="5" s="1" a="1"/>
  <c r="AT438" i="5" s="1"/>
  <c r="B36" i="5"/>
  <c r="AT437" i="5" s="1" a="1"/>
  <c r="AT437" i="5" s="1"/>
  <c r="B37" i="5"/>
  <c r="AT459" i="5" s="1" a="1"/>
  <c r="AT459" i="5" s="1"/>
  <c r="B38" i="5"/>
  <c r="AT439" i="5" s="1" a="1"/>
  <c r="AT439" i="5" s="1"/>
  <c r="B39" i="5"/>
  <c r="AT435" i="5" s="1" a="1"/>
  <c r="AT435" i="5" s="1"/>
  <c r="B40" i="5"/>
  <c r="AT441" i="5" s="1" a="1"/>
  <c r="AT441" i="5" s="1"/>
  <c r="B41" i="5"/>
  <c r="AT440" i="5" s="1" a="1"/>
  <c r="AT440" i="5" s="1"/>
  <c r="B42" i="5"/>
  <c r="AT443" i="5" s="1" a="1"/>
  <c r="AT443" i="5" s="1"/>
  <c r="B43" i="5"/>
  <c r="B44" i="5"/>
  <c r="AT446" i="5" s="1" a="1"/>
  <c r="AT446" i="5" s="1"/>
  <c r="B45" i="5"/>
  <c r="AT442" i="5" s="1" a="1"/>
  <c r="AT442" i="5" s="1"/>
  <c r="B46" i="5"/>
  <c r="AT451" i="5" s="1" a="1"/>
  <c r="AT451" i="5" s="1"/>
  <c r="B47" i="5"/>
  <c r="AT444" i="5" s="1" a="1"/>
  <c r="AT444" i="5" s="1"/>
  <c r="B48" i="5"/>
  <c r="AT447" i="5" s="1" a="1"/>
  <c r="AT447" i="5" s="1"/>
  <c r="B49" i="5"/>
  <c r="AT449" i="5" s="1" a="1"/>
  <c r="AT449" i="5" s="1"/>
  <c r="B50" i="5"/>
  <c r="AT448" i="5" s="1" a="1"/>
  <c r="AT448" i="5" s="1"/>
  <c r="B51" i="5"/>
  <c r="AT457" i="5" s="1" a="1"/>
  <c r="AT457" i="5" s="1"/>
  <c r="B52" i="5"/>
  <c r="AT462" i="5" s="1" a="1"/>
  <c r="AT462" i="5" s="1"/>
  <c r="B53" i="5"/>
  <c r="AT453" i="5" s="1" a="1"/>
  <c r="AT453" i="5" s="1"/>
  <c r="B54" i="5"/>
  <c r="AT450" i="5" s="1" a="1"/>
  <c r="AT450" i="5" s="1"/>
  <c r="B55" i="5"/>
  <c r="AT427" i="5" s="1" a="1"/>
  <c r="AT427" i="5" s="1"/>
  <c r="B56" i="5"/>
  <c r="AT452" i="5" s="1" a="1"/>
  <c r="AT452" i="5" s="1"/>
  <c r="B57" i="5"/>
  <c r="AT458" i="5" s="1" a="1"/>
  <c r="AT458" i="5" s="1"/>
  <c r="B58" i="5"/>
  <c r="AT460" i="5" s="1" a="1"/>
  <c r="AT460" i="5" s="1"/>
  <c r="B59" i="5"/>
  <c r="AT454" i="5" s="1" a="1"/>
  <c r="AT454" i="5" s="1"/>
  <c r="B60" i="5"/>
  <c r="AT465" i="5" s="1" a="1"/>
  <c r="AT465" i="5" s="1"/>
  <c r="B61" i="5"/>
  <c r="AT455" i="5" s="1" a="1"/>
  <c r="AT455" i="5" s="1"/>
  <c r="B62" i="5"/>
  <c r="AT456" i="5" s="1" a="1"/>
  <c r="AT456" i="5" s="1"/>
  <c r="B63" i="5"/>
  <c r="AT477" i="5" s="1" a="1"/>
  <c r="AT477" i="5" s="1"/>
  <c r="B64" i="5"/>
  <c r="AT464" i="5" s="1" a="1"/>
  <c r="AT464" i="5" s="1"/>
  <c r="B65" i="5"/>
  <c r="AT476" i="5" s="1" a="1"/>
  <c r="AT476" i="5" s="1"/>
  <c r="B66" i="5"/>
  <c r="AT469" i="5" s="1" a="1"/>
  <c r="AT469" i="5" s="1"/>
  <c r="B67" i="5"/>
  <c r="AT461" i="5" s="1" a="1"/>
  <c r="AT461" i="5" s="1"/>
  <c r="B68" i="5"/>
  <c r="AT468" i="5" s="1" a="1"/>
  <c r="AT468" i="5" s="1"/>
  <c r="B69" i="5"/>
  <c r="AT492" i="5" s="1" a="1"/>
  <c r="AT492" i="5" s="1"/>
  <c r="B70" i="5"/>
  <c r="B71" i="5"/>
  <c r="AT467" i="5" s="1" a="1"/>
  <c r="AT467" i="5" s="1"/>
  <c r="B72" i="5"/>
  <c r="AT463" i="5" s="1" a="1"/>
  <c r="AT463" i="5" s="1"/>
  <c r="B73" i="5"/>
  <c r="AT478" i="5" s="1" a="1"/>
  <c r="AT478" i="5" s="1"/>
  <c r="B74" i="5"/>
  <c r="AT473" i="5" s="1" a="1"/>
  <c r="AT473" i="5" s="1"/>
  <c r="B75" i="5"/>
  <c r="AT472" i="5" s="1" a="1"/>
  <c r="AT472" i="5" s="1"/>
  <c r="B76" i="5"/>
  <c r="AT474" i="5" s="1" a="1"/>
  <c r="AT474" i="5" s="1"/>
  <c r="B77" i="5"/>
  <c r="AT475" i="5" s="1" a="1"/>
  <c r="AT475" i="5" s="1"/>
  <c r="B78" i="5"/>
  <c r="AT481" i="5" s="1" a="1"/>
  <c r="AT481" i="5" s="1"/>
  <c r="B79" i="5"/>
  <c r="AT470" i="5" s="1" a="1"/>
  <c r="AT470" i="5" s="1"/>
  <c r="B80" i="5"/>
  <c r="AT466" i="5" s="1" a="1"/>
  <c r="AT466" i="5" s="1"/>
  <c r="B81" i="5"/>
  <c r="B82" i="5"/>
  <c r="AT483" i="5" s="1" a="1"/>
  <c r="AT483" i="5" s="1"/>
  <c r="B83" i="5"/>
  <c r="AT485" i="5" s="1" a="1"/>
  <c r="AT485" i="5" s="1"/>
  <c r="B84" i="5"/>
  <c r="B85" i="5"/>
  <c r="AT486" i="5" s="1" a="1"/>
  <c r="AT486" i="5" s="1"/>
  <c r="B86" i="5"/>
  <c r="AT487" i="5" s="1" a="1"/>
  <c r="AT487" i="5" s="1"/>
  <c r="B87" i="5"/>
  <c r="AT482" i="5" s="1" a="1"/>
  <c r="AT482" i="5" s="1"/>
  <c r="B88" i="5"/>
  <c r="AT501" i="5" s="1" a="1"/>
  <c r="AT501" i="5" s="1"/>
  <c r="B89" i="5"/>
  <c r="B90" i="5"/>
  <c r="B91" i="5"/>
  <c r="AT493" i="5" s="1" a="1"/>
  <c r="AT493" i="5" s="1"/>
  <c r="B92" i="5"/>
  <c r="AT494" i="5" s="1" a="1"/>
  <c r="AT494" i="5" s="1"/>
  <c r="B93" i="5"/>
  <c r="AT488" i="5" s="1" a="1"/>
  <c r="AT488" i="5" s="1"/>
  <c r="B94" i="5"/>
  <c r="B95" i="5"/>
  <c r="AT498" i="5" s="1" a="1"/>
  <c r="AT498" i="5" s="1"/>
  <c r="B96" i="5"/>
  <c r="AT497" i="5" s="1" a="1"/>
  <c r="AT497" i="5" s="1"/>
  <c r="B97" i="5"/>
  <c r="AT491" i="5" s="1" a="1"/>
  <c r="AT491" i="5" s="1"/>
  <c r="B98" i="5"/>
  <c r="AT504" i="5" s="1" a="1"/>
  <c r="AT504" i="5" s="1"/>
  <c r="B99" i="5"/>
  <c r="B100" i="5"/>
  <c r="B101" i="5"/>
  <c r="B102" i="5"/>
  <c r="AT502" i="5" s="1" a="1"/>
  <c r="AT502" i="5" s="1"/>
  <c r="B103" i="5"/>
  <c r="B104" i="5"/>
  <c r="B105" i="5"/>
  <c r="B106" i="5"/>
  <c r="BB215" i="3"/>
  <c r="BB19" i="3"/>
  <c r="BB20" i="3"/>
  <c r="BB21" i="3"/>
  <c r="BB22" i="3"/>
  <c r="BB23" i="3"/>
  <c r="BB24" i="3"/>
  <c r="BB25" i="3"/>
  <c r="BB26" i="3"/>
  <c r="BB27" i="3"/>
  <c r="BB28" i="3"/>
  <c r="BB29" i="3"/>
  <c r="BB30" i="3"/>
  <c r="BB31" i="3"/>
  <c r="BB32" i="3"/>
  <c r="BB33" i="3"/>
  <c r="BB34" i="3"/>
  <c r="BB35" i="3"/>
  <c r="BB36" i="3"/>
  <c r="BB37" i="3"/>
  <c r="BB38" i="3"/>
  <c r="BB39" i="3"/>
  <c r="BB40" i="3"/>
  <c r="BB41" i="3"/>
  <c r="BB42" i="3"/>
  <c r="BB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146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81" i="3"/>
  <c r="BB182" i="3"/>
  <c r="BB183" i="3"/>
  <c r="BB184" i="3"/>
  <c r="BB185" i="3"/>
  <c r="BB186" i="3"/>
  <c r="BB187" i="3"/>
  <c r="BB188" i="3"/>
  <c r="BB189" i="3"/>
  <c r="BB190" i="3"/>
  <c r="BB191" i="3"/>
  <c r="BB192" i="3"/>
  <c r="BB193" i="3"/>
  <c r="BB194" i="3"/>
  <c r="BB195" i="3"/>
  <c r="BB196" i="3"/>
  <c r="BB197" i="3"/>
  <c r="BB198" i="3"/>
  <c r="BB199" i="3"/>
  <c r="BB200" i="3"/>
  <c r="BB201" i="3"/>
  <c r="BB202" i="3"/>
  <c r="BB203" i="3"/>
  <c r="BB204" i="3"/>
  <c r="BB205" i="3"/>
  <c r="BB206" i="3"/>
  <c r="BB207" i="3"/>
  <c r="BB208" i="3"/>
  <c r="BB209" i="3"/>
  <c r="BB210" i="3"/>
  <c r="BB211" i="3"/>
  <c r="BB212" i="3"/>
  <c r="BB213" i="3"/>
  <c r="BB214" i="3"/>
  <c r="BB216" i="3"/>
  <c r="BB217" i="3"/>
  <c r="BB218" i="3"/>
  <c r="BB219" i="3"/>
  <c r="BB220" i="3"/>
  <c r="BB221" i="3"/>
  <c r="BB222" i="3"/>
  <c r="BB223" i="3"/>
  <c r="BB224" i="3"/>
  <c r="BB225" i="3"/>
  <c r="BB226" i="3"/>
  <c r="BB227" i="3"/>
  <c r="BB228" i="3"/>
  <c r="BB229" i="3"/>
  <c r="BB230" i="3"/>
  <c r="BB231" i="3"/>
  <c r="BB232" i="3"/>
  <c r="BB233" i="3"/>
  <c r="BB234" i="3"/>
  <c r="BB235" i="3"/>
  <c r="BB236" i="3"/>
  <c r="BB237" i="3"/>
  <c r="BB238" i="3"/>
  <c r="BB239" i="3"/>
  <c r="BB240" i="3"/>
  <c r="BB241" i="3"/>
  <c r="BB242" i="3"/>
  <c r="BB243" i="3"/>
  <c r="BB244" i="3"/>
  <c r="BC19" i="3"/>
  <c r="BC21" i="3"/>
  <c r="BC24" i="3"/>
  <c r="BC27" i="3"/>
  <c r="BC30" i="3"/>
  <c r="BC32" i="3"/>
  <c r="BC36" i="3"/>
  <c r="BC37" i="3"/>
  <c r="BC41" i="3"/>
  <c r="BC42" i="3"/>
  <c r="BC48" i="3"/>
  <c r="BC58" i="3"/>
  <c r="BC59" i="3"/>
  <c r="BC62" i="3"/>
  <c r="BC67" i="3"/>
  <c r="BC75" i="3"/>
  <c r="BC78" i="3"/>
  <c r="BC81" i="3"/>
  <c r="BC84" i="3"/>
  <c r="BC91" i="3"/>
  <c r="BC95" i="3"/>
  <c r="BC96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33" i="3"/>
  <c r="BC134" i="3"/>
  <c r="BC135" i="3"/>
  <c r="BC136" i="3"/>
  <c r="BC137" i="3"/>
  <c r="BC138" i="3"/>
  <c r="BC139" i="3"/>
  <c r="BC140" i="3"/>
  <c r="BC141" i="3"/>
  <c r="BC142" i="3"/>
  <c r="BC143" i="3"/>
  <c r="BC144" i="3"/>
  <c r="BC145" i="3"/>
  <c r="BC146" i="3"/>
  <c r="BC147" i="3"/>
  <c r="BC148" i="3"/>
  <c r="BC149" i="3"/>
  <c r="BC150" i="3"/>
  <c r="BC151" i="3"/>
  <c r="BC152" i="3"/>
  <c r="BC153" i="3"/>
  <c r="BC154" i="3"/>
  <c r="BC155" i="3"/>
  <c r="BC156" i="3"/>
  <c r="BC157" i="3"/>
  <c r="BC158" i="3"/>
  <c r="BC159" i="3"/>
  <c r="BC160" i="3"/>
  <c r="BC161" i="3"/>
  <c r="BC162" i="3"/>
  <c r="BC163" i="3"/>
  <c r="BC164" i="3"/>
  <c r="BC165" i="3"/>
  <c r="BC166" i="3"/>
  <c r="BC167" i="3"/>
  <c r="BC168" i="3"/>
  <c r="BC169" i="3"/>
  <c r="BC170" i="3"/>
  <c r="BC171" i="3"/>
  <c r="BC172" i="3"/>
  <c r="BC173" i="3"/>
  <c r="BC174" i="3"/>
  <c r="BC175" i="3"/>
  <c r="BC176" i="3"/>
  <c r="BC177" i="3"/>
  <c r="BC178" i="3"/>
  <c r="BC179" i="3"/>
  <c r="BC180" i="3"/>
  <c r="BC181" i="3"/>
  <c r="BC182" i="3"/>
  <c r="BC183" i="3"/>
  <c r="BC184" i="3"/>
  <c r="BC185" i="3"/>
  <c r="BC186" i="3"/>
  <c r="BC187" i="3"/>
  <c r="BC188" i="3"/>
  <c r="BC189" i="3"/>
  <c r="BC190" i="3"/>
  <c r="BC191" i="3"/>
  <c r="BC192" i="3"/>
  <c r="BC193" i="3"/>
  <c r="BC194" i="3"/>
  <c r="BC195" i="3"/>
  <c r="BC196" i="3"/>
  <c r="BC197" i="3"/>
  <c r="BC198" i="3"/>
  <c r="BC199" i="3"/>
  <c r="BC200" i="3"/>
  <c r="BC201" i="3"/>
  <c r="BC202" i="3"/>
  <c r="BC203" i="3"/>
  <c r="BC204" i="3"/>
  <c r="BC205" i="3"/>
  <c r="BC206" i="3"/>
  <c r="BC207" i="3"/>
  <c r="BC208" i="3"/>
  <c r="BC209" i="3"/>
  <c r="BC210" i="3"/>
  <c r="BC211" i="3"/>
  <c r="BC212" i="3"/>
  <c r="BC213" i="3"/>
  <c r="BC214" i="3"/>
  <c r="BC215" i="3"/>
  <c r="BC216" i="3"/>
  <c r="BC217" i="3"/>
  <c r="BC218" i="3"/>
  <c r="BC219" i="3"/>
  <c r="BC220" i="3"/>
  <c r="BC221" i="3"/>
  <c r="BC222" i="3"/>
  <c r="BC223" i="3"/>
  <c r="BC224" i="3"/>
  <c r="BC225" i="3"/>
  <c r="BC226" i="3"/>
  <c r="BC227" i="3"/>
  <c r="BC228" i="3"/>
  <c r="BC229" i="3"/>
  <c r="BC230" i="3"/>
  <c r="BC231" i="3"/>
  <c r="BC232" i="3"/>
  <c r="BC233" i="3"/>
  <c r="BC234" i="3"/>
  <c r="BC235" i="3"/>
  <c r="BC236" i="3"/>
  <c r="BC237" i="3"/>
  <c r="BC238" i="3"/>
  <c r="BC239" i="3"/>
  <c r="BC240" i="3"/>
  <c r="BC241" i="3"/>
  <c r="BC242" i="3"/>
  <c r="BC243" i="3"/>
  <c r="BC244" i="3"/>
  <c r="BC44" i="3"/>
  <c r="BC47" i="3"/>
  <c r="BC20" i="3"/>
  <c r="BC82" i="3"/>
  <c r="BC57" i="3"/>
  <c r="BC94" i="3"/>
  <c r="BC87" i="3"/>
  <c r="BC64" i="3"/>
  <c r="BC39" i="3"/>
  <c r="BC52" i="3"/>
  <c r="BC102" i="3"/>
  <c r="BC99" i="3"/>
  <c r="BC38" i="3"/>
  <c r="BC51" i="3"/>
  <c r="BC97" i="3"/>
  <c r="BC22" i="3"/>
  <c r="BC100" i="3"/>
  <c r="BC98" i="3"/>
  <c r="Z679" i="3"/>
  <c r="Z670" i="3"/>
  <c r="Z668" i="3"/>
  <c r="Z667" i="3"/>
  <c r="Z663" i="3"/>
  <c r="Z662" i="3"/>
  <c r="Z661" i="3"/>
  <c r="Z660" i="3"/>
  <c r="Z657" i="3"/>
  <c r="Z656" i="3"/>
  <c r="Z655" i="3"/>
  <c r="Z653" i="3"/>
  <c r="Z652" i="3"/>
  <c r="Z651" i="3"/>
  <c r="Z649" i="3"/>
  <c r="Z647" i="3"/>
  <c r="Z646" i="3"/>
  <c r="Z645" i="3"/>
  <c r="Z644" i="3"/>
  <c r="Z643" i="3"/>
  <c r="Z639" i="3"/>
  <c r="Z637" i="3"/>
  <c r="Z636" i="3"/>
  <c r="Z635" i="3"/>
  <c r="Z634" i="3"/>
  <c r="Z632" i="3"/>
  <c r="Z631" i="3"/>
  <c r="Z630" i="3"/>
  <c r="Z627" i="3"/>
  <c r="Z626" i="3"/>
  <c r="Z625" i="3"/>
  <c r="Z624" i="3"/>
  <c r="Z617" i="3"/>
  <c r="Z616" i="3"/>
  <c r="Z615" i="3"/>
  <c r="Z611" i="3"/>
  <c r="Z608" i="3"/>
  <c r="Z602" i="3"/>
  <c r="Z601" i="3"/>
  <c r="Z599" i="3"/>
  <c r="Z594" i="3"/>
  <c r="Z593" i="3"/>
  <c r="Z592" i="3"/>
  <c r="Z591" i="3"/>
  <c r="Z588" i="3"/>
  <c r="Z585" i="3"/>
  <c r="Z583" i="3"/>
  <c r="Z582" i="3"/>
  <c r="Z581" i="3"/>
  <c r="Z580" i="3"/>
  <c r="Z578" i="3"/>
  <c r="Z577" i="3"/>
  <c r="Z575" i="3"/>
  <c r="Z573" i="3"/>
  <c r="Z571" i="3"/>
  <c r="Z570" i="3"/>
  <c r="Z569" i="3"/>
  <c r="Z566" i="3"/>
  <c r="Z565" i="3"/>
  <c r="Z560" i="3"/>
  <c r="Z556" i="3"/>
  <c r="Z555" i="3"/>
  <c r="Z553" i="3"/>
  <c r="Z552" i="3"/>
  <c r="Z551" i="3"/>
  <c r="Z550" i="3"/>
  <c r="Z547" i="3"/>
  <c r="Z545" i="3"/>
  <c r="Z544" i="3"/>
  <c r="Z540" i="3"/>
  <c r="Z539" i="3"/>
  <c r="Z535" i="3"/>
  <c r="Z533" i="3"/>
  <c r="Z531" i="3"/>
  <c r="Z524" i="3"/>
  <c r="Z523" i="3"/>
  <c r="Z521" i="3"/>
  <c r="Z520" i="3"/>
  <c r="Z517" i="3"/>
  <c r="Z513" i="3"/>
  <c r="Z509" i="3"/>
  <c r="Z507" i="3"/>
  <c r="Z505" i="3"/>
  <c r="Z504" i="3"/>
  <c r="Z503" i="3"/>
  <c r="Z496" i="3"/>
  <c r="Z488" i="3"/>
  <c r="Z485" i="3"/>
  <c r="Z482" i="3"/>
  <c r="Z481" i="3"/>
  <c r="Z479" i="3"/>
  <c r="Z478" i="3"/>
  <c r="Z477" i="3"/>
  <c r="Z471" i="3"/>
  <c r="Z468" i="3"/>
  <c r="Z463" i="3"/>
  <c r="Z461" i="3"/>
  <c r="Z460" i="3"/>
  <c r="Z459" i="3"/>
  <c r="Z457" i="3"/>
  <c r="Z455" i="3"/>
  <c r="Z445" i="3"/>
  <c r="Z747" i="3"/>
  <c r="Z746" i="3"/>
  <c r="Z745" i="3"/>
  <c r="Z744" i="3"/>
  <c r="Z743" i="3"/>
  <c r="Z742" i="3"/>
  <c r="Z741" i="3"/>
  <c r="Z740" i="3"/>
  <c r="Z739" i="3"/>
  <c r="Z738" i="3"/>
  <c r="Z737" i="3"/>
  <c r="Z736" i="3"/>
  <c r="Z735" i="3"/>
  <c r="Z734" i="3"/>
  <c r="Z733" i="3"/>
  <c r="Z732" i="3"/>
  <c r="Z731" i="3"/>
  <c r="Z730" i="3"/>
  <c r="Z729" i="3"/>
  <c r="Z728" i="3"/>
  <c r="Z727" i="3"/>
  <c r="Z726" i="3"/>
  <c r="Z725" i="3"/>
  <c r="Z724" i="3"/>
  <c r="Z723" i="3"/>
  <c r="Z722" i="3"/>
  <c r="Z721" i="3"/>
  <c r="Z720" i="3"/>
  <c r="Z719" i="3"/>
  <c r="Z718" i="3"/>
  <c r="Z717" i="3"/>
  <c r="Z716" i="3"/>
  <c r="Z715" i="3"/>
  <c r="Z714" i="3"/>
  <c r="Z713" i="3"/>
  <c r="Z712" i="3"/>
  <c r="Z711" i="3"/>
  <c r="Z710" i="3"/>
  <c r="Z709" i="3"/>
  <c r="Z708" i="3"/>
  <c r="Z707" i="3"/>
  <c r="Z706" i="3"/>
  <c r="Z705" i="3"/>
  <c r="Z704" i="3"/>
  <c r="Z703" i="3"/>
  <c r="Z702" i="3"/>
  <c r="Z701" i="3"/>
  <c r="Z700" i="3"/>
  <c r="Z699" i="3"/>
  <c r="Z698" i="3"/>
  <c r="Z697" i="3"/>
  <c r="Z696" i="3"/>
  <c r="Z695" i="3"/>
  <c r="Z694" i="3"/>
  <c r="Z693" i="3"/>
  <c r="Z692" i="3"/>
  <c r="Z691" i="3"/>
  <c r="Z690" i="3"/>
  <c r="Z689" i="3"/>
  <c r="Z688" i="3"/>
  <c r="Z687" i="3"/>
  <c r="Z686" i="3"/>
  <c r="Z685" i="3"/>
  <c r="Z684" i="3"/>
  <c r="Z683" i="3"/>
  <c r="Z682" i="3"/>
  <c r="Z681" i="3"/>
  <c r="Z680" i="3"/>
  <c r="Z678" i="3"/>
  <c r="Z677" i="3"/>
  <c r="Z676" i="3"/>
  <c r="Z675" i="3"/>
  <c r="Z674" i="3"/>
  <c r="Z673" i="3"/>
  <c r="Z672" i="3"/>
  <c r="Z671" i="3"/>
  <c r="Z669" i="3"/>
  <c r="Z666" i="3"/>
  <c r="Z665" i="3"/>
  <c r="Z664" i="3"/>
  <c r="Z659" i="3"/>
  <c r="Z658" i="3"/>
  <c r="Z654" i="3"/>
  <c r="Z650" i="3"/>
  <c r="Z648" i="3"/>
  <c r="Z642" i="3"/>
  <c r="Z641" i="3"/>
  <c r="Z640" i="3"/>
  <c r="Z638" i="3"/>
  <c r="Z633" i="3"/>
  <c r="Z629" i="3"/>
  <c r="Z628" i="3"/>
  <c r="Z623" i="3"/>
  <c r="Z622" i="3"/>
  <c r="Z621" i="3"/>
  <c r="Z620" i="3"/>
  <c r="Z619" i="3"/>
  <c r="Z618" i="3"/>
  <c r="Z614" i="3"/>
  <c r="Z613" i="3"/>
  <c r="Z612" i="3"/>
  <c r="Z610" i="3"/>
  <c r="Z609" i="3"/>
  <c r="Z607" i="3"/>
  <c r="Z606" i="3"/>
  <c r="Z605" i="3"/>
  <c r="Z604" i="3"/>
  <c r="Z603" i="3"/>
  <c r="Z600" i="3"/>
  <c r="Z598" i="3"/>
  <c r="Z597" i="3"/>
  <c r="Z596" i="3"/>
  <c r="Z595" i="3"/>
  <c r="Z590" i="3"/>
  <c r="Z589" i="3"/>
  <c r="Z587" i="3"/>
  <c r="Z586" i="3"/>
  <c r="Z584" i="3"/>
  <c r="Z579" i="3"/>
  <c r="Z576" i="3"/>
  <c r="Z574" i="3"/>
  <c r="Z572" i="3"/>
  <c r="Z568" i="3"/>
  <c r="Z567" i="3"/>
  <c r="Z564" i="3"/>
  <c r="Z563" i="3"/>
  <c r="Z562" i="3"/>
  <c r="Z561" i="3"/>
  <c r="Z559" i="3"/>
  <c r="Z558" i="3"/>
  <c r="Z557" i="3"/>
  <c r="Z554" i="3"/>
  <c r="Z549" i="3"/>
  <c r="Z548" i="3"/>
  <c r="Z546" i="3"/>
  <c r="Z543" i="3"/>
  <c r="Z542" i="3"/>
  <c r="Z541" i="3"/>
  <c r="Z538" i="3"/>
  <c r="Z537" i="3"/>
  <c r="Z536" i="3"/>
  <c r="Z534" i="3"/>
  <c r="Z532" i="3"/>
  <c r="Z530" i="3"/>
  <c r="Z529" i="3"/>
  <c r="Z528" i="3"/>
  <c r="Z527" i="3"/>
  <c r="Z526" i="3"/>
  <c r="Z525" i="3"/>
  <c r="Z522" i="3"/>
  <c r="Z519" i="3"/>
  <c r="Z518" i="3"/>
  <c r="Z516" i="3"/>
  <c r="Z515" i="3"/>
  <c r="Z514" i="3"/>
  <c r="Z512" i="3"/>
  <c r="Z511" i="3"/>
  <c r="Z510" i="3"/>
  <c r="Z508" i="3"/>
  <c r="Z506" i="3"/>
  <c r="Z502" i="3"/>
  <c r="Z501" i="3"/>
  <c r="Z500" i="3"/>
  <c r="Z499" i="3"/>
  <c r="Z498" i="3"/>
  <c r="Z497" i="3"/>
  <c r="Z495" i="3"/>
  <c r="Z494" i="3"/>
  <c r="Z493" i="3"/>
  <c r="Z492" i="3"/>
  <c r="Z491" i="3"/>
  <c r="Z490" i="3"/>
  <c r="Z489" i="3"/>
  <c r="Z487" i="3"/>
  <c r="Z486" i="3"/>
  <c r="Z484" i="3"/>
  <c r="Z483" i="3"/>
  <c r="Z480" i="3"/>
  <c r="Z476" i="3"/>
  <c r="Z475" i="3"/>
  <c r="Z474" i="3"/>
  <c r="Z473" i="3"/>
  <c r="Z472" i="3"/>
  <c r="Z470" i="3"/>
  <c r="Z469" i="3"/>
  <c r="Z467" i="3"/>
  <c r="Z466" i="3"/>
  <c r="Z465" i="3"/>
  <c r="Z464" i="3"/>
  <c r="Z462" i="3"/>
  <c r="Z458" i="3"/>
  <c r="Z456" i="3"/>
  <c r="Z454" i="3"/>
  <c r="Z453" i="3"/>
  <c r="Z452" i="3"/>
  <c r="Z451" i="3"/>
  <c r="Z450" i="3"/>
  <c r="Z449" i="3"/>
  <c r="Z448" i="3"/>
  <c r="Z447" i="3"/>
  <c r="Z446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0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406" i="3"/>
  <c r="Z407" i="3"/>
  <c r="Z408" i="3"/>
  <c r="Z409" i="3"/>
  <c r="Z410" i="3"/>
  <c r="Z411" i="3"/>
  <c r="Z412" i="3"/>
  <c r="Z413" i="3"/>
  <c r="Z414" i="3"/>
  <c r="Z415" i="3"/>
  <c r="Z416" i="3"/>
  <c r="Z417" i="3"/>
  <c r="Z418" i="3"/>
  <c r="Z419" i="3"/>
  <c r="Z420" i="3"/>
  <c r="Z421" i="3"/>
  <c r="Z422" i="3"/>
  <c r="Z423" i="3"/>
  <c r="Z424" i="3"/>
  <c r="Z425" i="3"/>
  <c r="Z426" i="3"/>
  <c r="Z427" i="3"/>
  <c r="Z428" i="3"/>
  <c r="Z429" i="3"/>
  <c r="Z430" i="3"/>
  <c r="Z431" i="3"/>
  <c r="Z432" i="3"/>
  <c r="Z433" i="3"/>
  <c r="Z434" i="3"/>
  <c r="Z435" i="3"/>
  <c r="Z436" i="3"/>
  <c r="Z437" i="3"/>
  <c r="Z438" i="3"/>
  <c r="Z439" i="3"/>
  <c r="Z440" i="3"/>
  <c r="Z441" i="3"/>
  <c r="Z442" i="3"/>
  <c r="Z443" i="3"/>
  <c r="Z444" i="3"/>
  <c r="Z20" i="3"/>
  <c r="BC23" i="3" l="1"/>
  <c r="BC25" i="3"/>
  <c r="BC56" i="3"/>
  <c r="BC46" i="3"/>
  <c r="BC66" i="3"/>
  <c r="BC68" i="3"/>
  <c r="BC69" i="3"/>
  <c r="BC70" i="3"/>
  <c r="BC71" i="3"/>
  <c r="BC72" i="3"/>
  <c r="BC73" i="3"/>
  <c r="BC74" i="3"/>
  <c r="BC76" i="3"/>
  <c r="BC77" i="3"/>
  <c r="BC85" i="3"/>
  <c r="BC86" i="3"/>
  <c r="BC28" i="3"/>
  <c r="BC55" i="3"/>
  <c r="BC61" i="3"/>
  <c r="BC29" i="3"/>
  <c r="BC43" i="3"/>
  <c r="BC45" i="3"/>
  <c r="BC63" i="3"/>
  <c r="BC83" i="3"/>
  <c r="BC90" i="3"/>
  <c r="BC92" i="3"/>
  <c r="BC93" i="3"/>
  <c r="BC33" i="3"/>
  <c r="BC53" i="3"/>
  <c r="BC89" i="3"/>
  <c r="BC54" i="3"/>
  <c r="BC60" i="3"/>
  <c r="BC65" i="3"/>
  <c r="BC88" i="3"/>
  <c r="BC101" i="3"/>
  <c r="BC34" i="3"/>
  <c r="BC35" i="3"/>
  <c r="BC26" i="3"/>
  <c r="BC31" i="3"/>
  <c r="BC40" i="3"/>
  <c r="BC49" i="3"/>
  <c r="BC50" i="3"/>
  <c r="BC79" i="3"/>
  <c r="BC8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F3CAA-FF77-41B0-8525-EFF710520F0F}" keepAlive="1" name="Query - AllSources" description="Connection to the 'AllSources' query in the workbook." type="5" refreshedVersion="6" background="1" saveData="1">
    <dbPr connection="Provider=Microsoft.Mashup.OleDb.1;Data Source=$Workbook$;Location=AllSources;Extended Properties=&quot;&quot;" command="SELECT * FROM [AllSources]"/>
  </connection>
  <connection id="2" xr16:uid="{B147C39A-A009-43A8-961C-B743BD603E49}" keepAlive="1" name="Query - Append1" description="Connection to the 'Append1' query in the workbook." type="5" refreshedVersion="6" background="1">
    <dbPr connection="Provider=Microsoft.Mashup.OleDb.1;Data Source=$Workbook$;Location=Append1;Extended Properties=&quot;&quot;" command="SELECT * FROM [Append1]"/>
  </connection>
  <connection id="3" xr16:uid="{E9F019AD-0D8B-4113-825E-BFBABE97037B}" keepAlive="1" name="Query - Append2" description="Connection to the 'Append2' query in the workbook." type="5" refreshedVersion="6" background="1">
    <dbPr connection="Provider=Microsoft.Mashup.OleDb.1;Data Source=$Workbook$;Location=Append2;Extended Properties=&quot;&quot;" command="SELECT * FROM [Append2]"/>
  </connection>
  <connection id="4" xr16:uid="{756D44EB-5F32-478C-AC3D-873C55CF5239}" keepAlive="1" name="Query - ESPNAllYears" description="Connection to the 'ESPNAllYears' query in the workbook." type="5" refreshedVersion="0" background="1">
    <dbPr connection="Provider=Microsoft.Mashup.OleDb.1;Data Source=$Workbook$;Location=ESPNAllYears;Extended Properties=&quot;&quot;" command="SELECT * FROM [ESPNAllYears]"/>
  </connection>
  <connection id="5" xr16:uid="{B96B2577-7815-4F86-B13E-66162D6106CB}" keepAlive="1" name="Query - JeffSagarinAllYears" description="Connection to the 'JeffSagarinAllYears' query in the workbook." type="5" refreshedVersion="0" background="1">
    <dbPr connection="Provider=Microsoft.Mashup.OleDb.1;Data Source=$Workbook$;Location=JeffSagarinAllYears;Extended Properties=&quot;&quot;" command="SELECT * FROM [JeffSagarinAllYears]"/>
  </connection>
  <connection id="6" xr16:uid="{62C4CA7E-91DD-4D3B-8450-0E6F620B9429}" keepAlive="1" name="Query - KenPomAllYears" description="Connection to the 'KenPomAllYears' query in the workbook." type="5" refreshedVersion="0" background="1">
    <dbPr connection="Provider=Microsoft.Mashup.OleDb.1;Data Source=$Workbook$;Location=KenPomAllYears;Extended Properties=&quot;&quot;" command="SELECT * FROM [KenPomAllYears]"/>
  </connection>
  <connection id="7" xr16:uid="{F8D145FF-C1F7-4875-B38D-379C31D3A3E4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8" xr16:uid="{AF3580E0-CB82-4900-A4EC-1EC1D5084BDE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9" xr16:uid="{610422EB-922F-4D0F-80CC-28364DDAC8B6}" keepAlive="1" name="Query - SonnyMooreAllYears" description="Connection to the 'SonnyMooreAllYears' query in the workbook." type="5" refreshedVersion="0" background="1">
    <dbPr connection="Provider=Microsoft.Mashup.OleDb.1;Data Source=$Workbook$;Location=SonnyMooreAllYears;Extended Properties=&quot;&quot;" command="SELECT * FROM [SonnyMooreAllYears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<sst xmlns="http://schemas.openxmlformats.org/spreadsheetml/2006/main" count="15383" uniqueCount="2385">
  <si>
    <t>Duke</t>
  </si>
  <si>
    <t>North Dakota St.</t>
  </si>
  <si>
    <t>VCU</t>
  </si>
  <si>
    <t>UCF</t>
  </si>
  <si>
    <t>Liberty</t>
  </si>
  <si>
    <t>Virginia Tech</t>
  </si>
  <si>
    <t>Saint Louis</t>
  </si>
  <si>
    <t>Maryland</t>
  </si>
  <si>
    <t>Belmont</t>
  </si>
  <si>
    <t>LSU</t>
  </si>
  <si>
    <t>Yale</t>
  </si>
  <si>
    <t>Louisville</t>
  </si>
  <si>
    <t>Minnesota</t>
  </si>
  <si>
    <t>Bradley</t>
  </si>
  <si>
    <t>Gonzaga</t>
  </si>
  <si>
    <t>Syracuse</t>
  </si>
  <si>
    <t>Baylor</t>
  </si>
  <si>
    <t>Marquette</t>
  </si>
  <si>
    <t>Murray State</t>
  </si>
  <si>
    <t>Florida State</t>
  </si>
  <si>
    <t>Vermont</t>
  </si>
  <si>
    <t>Buffalo</t>
  </si>
  <si>
    <t>Texas Tech</t>
  </si>
  <si>
    <t>Nevada</t>
  </si>
  <si>
    <t>Florida</t>
  </si>
  <si>
    <t>Michigan</t>
  </si>
  <si>
    <t>Montana</t>
  </si>
  <si>
    <t>Virginia</t>
  </si>
  <si>
    <t>Mississippi</t>
  </si>
  <si>
    <t>Oklahoma</t>
  </si>
  <si>
    <t>Oregon</t>
  </si>
  <si>
    <t>Villanova</t>
  </si>
  <si>
    <t>Purdue</t>
  </si>
  <si>
    <t>Old Dominion</t>
  </si>
  <si>
    <t>Cincinnati</t>
  </si>
  <si>
    <t>Iowa</t>
  </si>
  <si>
    <t>Tennessee</t>
  </si>
  <si>
    <t>Colgate</t>
  </si>
  <si>
    <t>North Carolina</t>
  </si>
  <si>
    <t>Iona</t>
  </si>
  <si>
    <t>Utah State</t>
  </si>
  <si>
    <t>Washington</t>
  </si>
  <si>
    <t>Auburn</t>
  </si>
  <si>
    <t>Kansas</t>
  </si>
  <si>
    <t>Iowa State</t>
  </si>
  <si>
    <t>Northeastern</t>
  </si>
  <si>
    <t>Houston</t>
  </si>
  <si>
    <t>Wofford</t>
  </si>
  <si>
    <t>Seton Hall</t>
  </si>
  <si>
    <t>TEAM</t>
  </si>
  <si>
    <t>W-L</t>
  </si>
  <si>
    <t>BPI OFF</t>
  </si>
  <si>
    <t>BPI DEF</t>
  </si>
  <si>
    <t>BPI</t>
  </si>
  <si>
    <t>USC</t>
  </si>
  <si>
    <t>24-12</t>
  </si>
  <si>
    <t>Western Kentucky</t>
  </si>
  <si>
    <t>San Diego State</t>
  </si>
  <si>
    <t>22-11</t>
  </si>
  <si>
    <t>Alabama</t>
  </si>
  <si>
    <t>SEC</t>
  </si>
  <si>
    <t>20-16</t>
  </si>
  <si>
    <t>Louisiana</t>
  </si>
  <si>
    <t>27-7</t>
  </si>
  <si>
    <t>UCLA</t>
  </si>
  <si>
    <t>21-12</t>
  </si>
  <si>
    <t>Boise State</t>
  </si>
  <si>
    <t>23-9</t>
  </si>
  <si>
    <t>Mississippi State</t>
  </si>
  <si>
    <t>25-12</t>
  </si>
  <si>
    <t>25-7</t>
  </si>
  <si>
    <t>St. Bonaventure</t>
  </si>
  <si>
    <t>26-8</t>
  </si>
  <si>
    <t>Oklahoma State</t>
  </si>
  <si>
    <t>21-15</t>
  </si>
  <si>
    <t>Providence</t>
  </si>
  <si>
    <t>21-14</t>
  </si>
  <si>
    <t>OVC</t>
  </si>
  <si>
    <t>26-6</t>
  </si>
  <si>
    <t>Nebraska</t>
  </si>
  <si>
    <t>Wisconsin</t>
  </si>
  <si>
    <t>27-8</t>
  </si>
  <si>
    <t>18-15</t>
  </si>
  <si>
    <t>Utah</t>
  </si>
  <si>
    <t>23-12</t>
  </si>
  <si>
    <t>Furman</t>
  </si>
  <si>
    <t>Southern</t>
  </si>
  <si>
    <t>23-10</t>
  </si>
  <si>
    <t>New Mexico State</t>
  </si>
  <si>
    <t>WAC</t>
  </si>
  <si>
    <t>28-6</t>
  </si>
  <si>
    <t>SMU</t>
  </si>
  <si>
    <t>American</t>
  </si>
  <si>
    <t>17-16</t>
  </si>
  <si>
    <t>23-13</t>
  </si>
  <si>
    <t>South Dakota</t>
  </si>
  <si>
    <t>26-9</t>
  </si>
  <si>
    <t>Northwestern</t>
  </si>
  <si>
    <t>Northern Kentucky</t>
  </si>
  <si>
    <t>22-10</t>
  </si>
  <si>
    <t>27-9</t>
  </si>
  <si>
    <t>Georgia</t>
  </si>
  <si>
    <t>Indiana</t>
  </si>
  <si>
    <t>24-9</t>
  </si>
  <si>
    <t>Boston College</t>
  </si>
  <si>
    <t>ACC</t>
  </si>
  <si>
    <t>19-16</t>
  </si>
  <si>
    <t>Bucknell</t>
  </si>
  <si>
    <t>25-10</t>
  </si>
  <si>
    <t>BYU</t>
  </si>
  <si>
    <t>WCC</t>
  </si>
  <si>
    <t>24-11</t>
  </si>
  <si>
    <t>St. John's</t>
  </si>
  <si>
    <t>16-17</t>
  </si>
  <si>
    <t>Fresno State</t>
  </si>
  <si>
    <t>21-11</t>
  </si>
  <si>
    <t>UNC Greensboro</t>
  </si>
  <si>
    <t>Temple</t>
  </si>
  <si>
    <t>South Dakota State</t>
  </si>
  <si>
    <t>28-7</t>
  </si>
  <si>
    <t>East Tennessee State</t>
  </si>
  <si>
    <t>25-9</t>
  </si>
  <si>
    <t>Vanderbilt</t>
  </si>
  <si>
    <t>South Carolina</t>
  </si>
  <si>
    <t>Utah Valley</t>
  </si>
  <si>
    <t>23-11</t>
  </si>
  <si>
    <t>Wake Forest</t>
  </si>
  <si>
    <t>CAA</t>
  </si>
  <si>
    <t>Stanford</t>
  </si>
  <si>
    <t>Illinois</t>
  </si>
  <si>
    <t>UNLV</t>
  </si>
  <si>
    <t>20-13</t>
  </si>
  <si>
    <t>Pennsylvania</t>
  </si>
  <si>
    <t>Ivy</t>
  </si>
  <si>
    <t>Kentucky</t>
  </si>
  <si>
    <t>Ohio State</t>
  </si>
  <si>
    <t>Y</t>
  </si>
  <si>
    <t>P12</t>
  </si>
  <si>
    <t>CA</t>
  </si>
  <si>
    <t>UCLA 6</t>
  </si>
  <si>
    <t>UT</t>
  </si>
  <si>
    <t>BYU 10</t>
  </si>
  <si>
    <t>28-9</t>
  </si>
  <si>
    <t>UCLA 4</t>
  </si>
  <si>
    <t>22-14</t>
  </si>
  <si>
    <t>UCLA 11</t>
  </si>
  <si>
    <t>LA</t>
  </si>
  <si>
    <t>LSU 9</t>
  </si>
  <si>
    <t>Amer</t>
  </si>
  <si>
    <t>TX</t>
  </si>
  <si>
    <t>SMU 6</t>
  </si>
  <si>
    <t>BYU 11</t>
  </si>
  <si>
    <t>30-5</t>
  </si>
  <si>
    <t>31-5</t>
  </si>
  <si>
    <t>UCLA 3</t>
  </si>
  <si>
    <t>UCLA 11</t>
  </si>
  <si>
    <t>B12</t>
  </si>
  <si>
    <t>TCU</t>
  </si>
  <si>
    <t>TCU 6</t>
  </si>
  <si>
    <t>SM_PR</t>
  </si>
  <si>
    <t>SM_SOS</t>
  </si>
  <si>
    <t>W50</t>
  </si>
  <si>
    <t>W25</t>
  </si>
  <si>
    <t>JS_SOS</t>
  </si>
  <si>
    <t>JS_RATING</t>
  </si>
  <si>
    <t>Tourn (Y/N)</t>
  </si>
  <si>
    <t>Tourn Rank</t>
  </si>
  <si>
    <t>AdjEMRank</t>
  </si>
  <si>
    <t>AdjEM</t>
  </si>
  <si>
    <t>OppDefEffRank</t>
  </si>
  <si>
    <t>OppDefEff</t>
  </si>
  <si>
    <t>OppOffEffRank</t>
  </si>
  <si>
    <t>OppOffEff</t>
  </si>
  <si>
    <t>AdjEMOppRank</t>
  </si>
  <si>
    <t>AdjOppEM</t>
  </si>
  <si>
    <t>LuckRank</t>
  </si>
  <si>
    <t>Luck</t>
  </si>
  <si>
    <t>AdjTempoRank</t>
  </si>
  <si>
    <t>AdjTempo</t>
  </si>
  <si>
    <t>AdjDefEffRank</t>
  </si>
  <si>
    <t>AdjDefEff</t>
  </si>
  <si>
    <t>AdjOffEffRank</t>
  </si>
  <si>
    <t>AdjOffEff</t>
  </si>
  <si>
    <t>AdjTeamEM</t>
  </si>
  <si>
    <t>Conf</t>
  </si>
  <si>
    <t>NCAA_Wins</t>
  </si>
  <si>
    <t>Seed</t>
  </si>
  <si>
    <t>State</t>
  </si>
  <si>
    <t>Real_Team</t>
  </si>
  <si>
    <t>Static_Team</t>
  </si>
  <si>
    <t>Rank</t>
  </si>
  <si>
    <t>Year</t>
  </si>
  <si>
    <t>Original_2019</t>
  </si>
  <si>
    <t>Southern California</t>
  </si>
  <si>
    <t>Washington St.</t>
  </si>
  <si>
    <t>Texas A&amp;M</t>
  </si>
  <si>
    <t>Georgia Tech</t>
  </si>
  <si>
    <t>New Mexico St.</t>
  </si>
  <si>
    <t>Air Force</t>
  </si>
  <si>
    <t>Texas</t>
  </si>
  <si>
    <t>Indiana St.</t>
  </si>
  <si>
    <t>Massachusetts</t>
  </si>
  <si>
    <t>Richmond</t>
  </si>
  <si>
    <t>Harvard</t>
  </si>
  <si>
    <t>Lehigh</t>
  </si>
  <si>
    <t>Evansville</t>
  </si>
  <si>
    <t>Florida Gulf Coast</t>
  </si>
  <si>
    <t>St. Joseph's-Pa.</t>
  </si>
  <si>
    <t>Ohio</t>
  </si>
  <si>
    <t>Louisiana Tech</t>
  </si>
  <si>
    <t>Detroit</t>
  </si>
  <si>
    <t>Xavier-Ohio</t>
  </si>
  <si>
    <t>Arkansas</t>
  </si>
  <si>
    <t>Northern Iowa</t>
  </si>
  <si>
    <t>Weber St.</t>
  </si>
  <si>
    <t>Davidson</t>
  </si>
  <si>
    <t>Illinois St.</t>
  </si>
  <si>
    <t>Santa Clara</t>
  </si>
  <si>
    <t>Akron</t>
  </si>
  <si>
    <t>Dayton</t>
  </si>
  <si>
    <t>Valparaiso</t>
  </si>
  <si>
    <t>Arizona St.</t>
  </si>
  <si>
    <t>Stephen F. Austin</t>
  </si>
  <si>
    <t>Southern Miss</t>
  </si>
  <si>
    <t>Denver</t>
  </si>
  <si>
    <t>Stony Brook-NY</t>
  </si>
  <si>
    <t>Boise St.</t>
  </si>
  <si>
    <t>California</t>
  </si>
  <si>
    <t>Middle Tennessee</t>
  </si>
  <si>
    <t>Colorado</t>
  </si>
  <si>
    <t>La Salle</t>
  </si>
  <si>
    <t>Connecticut</t>
  </si>
  <si>
    <t>Butler</t>
  </si>
  <si>
    <t>Notre Dame</t>
  </si>
  <si>
    <t>San Diego St.</t>
  </si>
  <si>
    <t>NC St.</t>
  </si>
  <si>
    <t>Memphis</t>
  </si>
  <si>
    <t>Missouri</t>
  </si>
  <si>
    <t>Kansas St.</t>
  </si>
  <si>
    <t>Colorado St.</t>
  </si>
  <si>
    <t>Oklahoma St.</t>
  </si>
  <si>
    <t>St. Mary's-Cal.</t>
  </si>
  <si>
    <t>New Mexico</t>
  </si>
  <si>
    <t>Iowa St.</t>
  </si>
  <si>
    <t>St. Louis</t>
  </si>
  <si>
    <t>VCU(Va. Commonwealth)</t>
  </si>
  <si>
    <t>Georgetown</t>
  </si>
  <si>
    <t>Creighton</t>
  </si>
  <si>
    <t>Arizona</t>
  </si>
  <si>
    <t>Wichita St.</t>
  </si>
  <si>
    <t>Miami-Florida</t>
  </si>
  <si>
    <t>Pittsburgh</t>
  </si>
  <si>
    <t>Michigan St.</t>
  </si>
  <si>
    <t>Ohio St.</t>
  </si>
  <si>
    <t>Toledo</t>
  </si>
  <si>
    <t>UC Irvine</t>
  </si>
  <si>
    <t>UC Santa Barbara</t>
  </si>
  <si>
    <t>Delaware</t>
  </si>
  <si>
    <t>Cleveland St.</t>
  </si>
  <si>
    <t>Penn St.</t>
  </si>
  <si>
    <t>San Francisco</t>
  </si>
  <si>
    <t>NC Central</t>
  </si>
  <si>
    <t>Georgia St.</t>
  </si>
  <si>
    <t>Tulsa</t>
  </si>
  <si>
    <t>Green Bay</t>
  </si>
  <si>
    <t>Mercer</t>
  </si>
  <si>
    <t>West Virginia</t>
  </si>
  <si>
    <t>Manhattan</t>
  </si>
  <si>
    <t>Clemson</t>
  </si>
  <si>
    <t>George Washington</t>
  </si>
  <si>
    <t>Florida St.</t>
  </si>
  <si>
    <t>UTEP</t>
  </si>
  <si>
    <t>South Dakota St.</t>
  </si>
  <si>
    <t>Central Michigan</t>
  </si>
  <si>
    <t>Rhode Island</t>
  </si>
  <si>
    <t>Murray St.</t>
  </si>
  <si>
    <t>Hofstra</t>
  </si>
  <si>
    <t>Monmouth-NJ</t>
  </si>
  <si>
    <t>NC Wilmington</t>
  </si>
  <si>
    <t>Mississippi St.</t>
  </si>
  <si>
    <t>Oakland-Mich.</t>
  </si>
  <si>
    <t>Princeton</t>
  </si>
  <si>
    <t>Little Rock</t>
  </si>
  <si>
    <t>Hawai'i</t>
  </si>
  <si>
    <t>Oregon St.</t>
  </si>
  <si>
    <t>Texas-Arlington</t>
  </si>
  <si>
    <t>East Tennessee St.(ET</t>
  </si>
  <si>
    <t>Central Florida(UCF)</t>
  </si>
  <si>
    <t>Fresno St.</t>
  </si>
  <si>
    <t>Louisiana-Lafayette</t>
  </si>
  <si>
    <t>Loyola-Chicago</t>
  </si>
  <si>
    <t>YEAR</t>
  </si>
  <si>
    <t>JeffSagarin_Ratings_AllYears</t>
  </si>
  <si>
    <t>DETROIT</t>
  </si>
  <si>
    <t>HARVARD</t>
  </si>
  <si>
    <t>ST. BONAVENTURE</t>
  </si>
  <si>
    <t>WASHINGTON ST.</t>
  </si>
  <si>
    <t>FLORIDA ST.</t>
  </si>
  <si>
    <t>WASHINGTON</t>
  </si>
  <si>
    <t>GEORGE WASHINGTON</t>
  </si>
  <si>
    <t>TEXAS</t>
  </si>
  <si>
    <t>NEW MEXICO ST.</t>
  </si>
  <si>
    <t>BUCKNELL</t>
  </si>
  <si>
    <t>EVANSVILLE</t>
  </si>
  <si>
    <t>GEORGIA TECH</t>
  </si>
  <si>
    <t>ST. JOHN'S</t>
  </si>
  <si>
    <t>GEORGE MASON</t>
  </si>
  <si>
    <t>WEBER ST.</t>
  </si>
  <si>
    <t>STONY BROOK</t>
  </si>
  <si>
    <t>OHIO UNIVERSITY</t>
  </si>
  <si>
    <t>EAST CAROLINA</t>
  </si>
  <si>
    <t>RICHMOND</t>
  </si>
  <si>
    <t>ARIZONA ST.</t>
  </si>
  <si>
    <t>SANTA CLARA</t>
  </si>
  <si>
    <t>RUTGERS</t>
  </si>
  <si>
    <t>FLORIDA GULF COAST</t>
  </si>
  <si>
    <t>AKRON</t>
  </si>
  <si>
    <t>ARKANSAS</t>
  </si>
  <si>
    <t>MASSACHUSETTS</t>
  </si>
  <si>
    <t>GEORGIA</t>
  </si>
  <si>
    <t>NORTHERN IOWA</t>
  </si>
  <si>
    <t>SOUTHERN MISSISSIPPI</t>
  </si>
  <si>
    <t>XAVIER</t>
  </si>
  <si>
    <t>BOSTON COLLEGE</t>
  </si>
  <si>
    <t>BELMONT</t>
  </si>
  <si>
    <t>VANDERBILT</t>
  </si>
  <si>
    <t>ILLINOIS ST.</t>
  </si>
  <si>
    <t>COLORADO</t>
  </si>
  <si>
    <t>VALPARAISO</t>
  </si>
  <si>
    <t>PROVIDENCE</t>
  </si>
  <si>
    <t>DAYTON</t>
  </si>
  <si>
    <t>ST. JOSEPH'S PA.</t>
  </si>
  <si>
    <t>TENNESSEE</t>
  </si>
  <si>
    <t>BOISE ST.</t>
  </si>
  <si>
    <t>STANFORD</t>
  </si>
  <si>
    <t>CALIFORNIA</t>
  </si>
  <si>
    <t>OKLAHOMA</t>
  </si>
  <si>
    <t>DENVER</t>
  </si>
  <si>
    <t>MIDDLE TENNESSEE ST.</t>
  </si>
  <si>
    <t>PURDUE</t>
  </si>
  <si>
    <t>SAN DIEGO ST.</t>
  </si>
  <si>
    <t>CONNECTICUT</t>
  </si>
  <si>
    <t>KENTUCKY</t>
  </si>
  <si>
    <t>NEVADA LAS VEGAS</t>
  </si>
  <si>
    <t>DAVIDSON</t>
  </si>
  <si>
    <t>LA SALLE</t>
  </si>
  <si>
    <t>TEMPLE</t>
  </si>
  <si>
    <t>ALABAMA</t>
  </si>
  <si>
    <t>BUTLER</t>
  </si>
  <si>
    <t>COLORADO ST.</t>
  </si>
  <si>
    <t>OKLAHOMA ST.</t>
  </si>
  <si>
    <t>MARYLAND</t>
  </si>
  <si>
    <t>CINCINNATI</t>
  </si>
  <si>
    <t>VILLANOVA</t>
  </si>
  <si>
    <t>ILLINOIS</t>
  </si>
  <si>
    <t>OREGON</t>
  </si>
  <si>
    <t>VIRGINIA</t>
  </si>
  <si>
    <t>NEW MEXICO</t>
  </si>
  <si>
    <t>NOTRE DAME</t>
  </si>
  <si>
    <t>MINNESOTA</t>
  </si>
  <si>
    <t>MEMPHIS</t>
  </si>
  <si>
    <t>KANSAS ST.</t>
  </si>
  <si>
    <t>IOWA ST.</t>
  </si>
  <si>
    <t>NORTH CAROLINA ST.</t>
  </si>
  <si>
    <t>ARIZONA</t>
  </si>
  <si>
    <t>MISSISSIPPI</t>
  </si>
  <si>
    <t>CREIGHTON</t>
  </si>
  <si>
    <t>MISSOURI</t>
  </si>
  <si>
    <t>MARQUETTE</t>
  </si>
  <si>
    <t>IOWA</t>
  </si>
  <si>
    <t>ST. MARY'S CA.</t>
  </si>
  <si>
    <t>NORTH CAROLINA</t>
  </si>
  <si>
    <t>PITTSBURGH</t>
  </si>
  <si>
    <t>GEORGETOWN</t>
  </si>
  <si>
    <t>WICHITA ST.</t>
  </si>
  <si>
    <t>ST. LOUIS</t>
  </si>
  <si>
    <t>MIAMI FLORIDA</t>
  </si>
  <si>
    <t>WISCONSIN</t>
  </si>
  <si>
    <t>BAYLOR</t>
  </si>
  <si>
    <t>GONZAGA</t>
  </si>
  <si>
    <t>SYRACUSE</t>
  </si>
  <si>
    <t>MICHIGAN ST.</t>
  </si>
  <si>
    <t>DUKE</t>
  </si>
  <si>
    <t>KANSAS</t>
  </si>
  <si>
    <t>FLORIDA</t>
  </si>
  <si>
    <t>OHIO ST.</t>
  </si>
  <si>
    <t>INDIANA</t>
  </si>
  <si>
    <t>MICHIGAN</t>
  </si>
  <si>
    <t>LOUISVILLE</t>
  </si>
  <si>
    <t>NORTH CAROLINA CENTRAL</t>
  </si>
  <si>
    <t>RHODE ISLAND</t>
  </si>
  <si>
    <t>WISCONSIN GREEN BAY</t>
  </si>
  <si>
    <t>TEXAS TECH</t>
  </si>
  <si>
    <t>NORTHWESTERN</t>
  </si>
  <si>
    <t>MERCER</t>
  </si>
  <si>
    <t>SAN FRANCISCO</t>
  </si>
  <si>
    <t>WEST VIRGINIA</t>
  </si>
  <si>
    <t>IONA</t>
  </si>
  <si>
    <t>FRESNO ST.</t>
  </si>
  <si>
    <t>VERMONT</t>
  </si>
  <si>
    <t>GEORGIA ST.</t>
  </si>
  <si>
    <t>MANHATTAN</t>
  </si>
  <si>
    <t>PENN ST.</t>
  </si>
  <si>
    <t>TULSA</t>
  </si>
  <si>
    <t>UTAH</t>
  </si>
  <si>
    <t>SIENA</t>
  </si>
  <si>
    <t>NORTH DAKOTA ST.</t>
  </si>
  <si>
    <t>SETON HALL</t>
  </si>
  <si>
    <t>CLEMSON</t>
  </si>
  <si>
    <t>LOUISIANA TECH</t>
  </si>
  <si>
    <t>NEBRASKA</t>
  </si>
  <si>
    <t>CALIFORNIA IRVINE</t>
  </si>
  <si>
    <t>SOUTH DAKOTA ST.</t>
  </si>
  <si>
    <t>SAN DIEGO</t>
  </si>
  <si>
    <t>CLEVELAND ST.</t>
  </si>
  <si>
    <t>YALE</t>
  </si>
  <si>
    <t>OLD DOMINION</t>
  </si>
  <si>
    <t>BUFFALO</t>
  </si>
  <si>
    <t>S. F. AUSTIN</t>
  </si>
  <si>
    <t>MURRAY ST.</t>
  </si>
  <si>
    <t>SOUTH CAROLINA</t>
  </si>
  <si>
    <t>TEXAS A&amp;M</t>
  </si>
  <si>
    <t>WAKE FOREST</t>
  </si>
  <si>
    <t>MONMOUTH NJ</t>
  </si>
  <si>
    <t>COLUMBIA</t>
  </si>
  <si>
    <t>OAKLAND MI</t>
  </si>
  <si>
    <t>HAWAII</t>
  </si>
  <si>
    <t>MISSISSIPPI ST.</t>
  </si>
  <si>
    <t>PRINCETON</t>
  </si>
  <si>
    <t>HOUSTON</t>
  </si>
  <si>
    <t>OREGON ST.</t>
  </si>
  <si>
    <t>SOUTHERN CAL</t>
  </si>
  <si>
    <t>VIRGINIA TECH</t>
  </si>
  <si>
    <t>ARKANSAS ST.</t>
  </si>
  <si>
    <t>EAST TENNESSEE ST.</t>
  </si>
  <si>
    <t>ST. PETER'S</t>
  </si>
  <si>
    <t>WYOMING</t>
  </si>
  <si>
    <t>NORTH CAROLINA WILMINGTON</t>
  </si>
  <si>
    <t>AUBURN</t>
  </si>
  <si>
    <t>CENTRAL FLORIDA</t>
  </si>
  <si>
    <t>NEVADA</t>
  </si>
  <si>
    <t>PENNSYLVANIA</t>
  </si>
  <si>
    <t>DEPAUL</t>
  </si>
  <si>
    <t>NORTH TEXAS</t>
  </si>
  <si>
    <t>NORTH CAROLINA GREENSBORO</t>
  </si>
  <si>
    <t>LOUISIANA-LAFAYETTE</t>
  </si>
  <si>
    <t>WESTERN KENTUCKY</t>
  </si>
  <si>
    <t>LOYOLA ILLINOIS</t>
  </si>
  <si>
    <t>SonnyMoore_Ratings_AllYears</t>
  </si>
  <si>
    <t>Eastern Kentucky</t>
  </si>
  <si>
    <t>UMass</t>
  </si>
  <si>
    <t>North Carolina Central</t>
  </si>
  <si>
    <t>Rutgers</t>
  </si>
  <si>
    <t>Xavier</t>
  </si>
  <si>
    <t>Detroit Mercy</t>
  </si>
  <si>
    <t>St. Joseph's</t>
  </si>
  <si>
    <t>Stony Brook</t>
  </si>
  <si>
    <t>UConn</t>
  </si>
  <si>
    <t>Ole Miss</t>
  </si>
  <si>
    <t>St. Mary's</t>
  </si>
  <si>
    <t>Miami</t>
  </si>
  <si>
    <t>William &amp; Mary</t>
  </si>
  <si>
    <t>Sam Houston St.</t>
  </si>
  <si>
    <t>UAB</t>
  </si>
  <si>
    <t>Albany</t>
  </si>
  <si>
    <t>James Madison</t>
  </si>
  <si>
    <t>Monmouth</t>
  </si>
  <si>
    <t>UT Arlington</t>
  </si>
  <si>
    <t>Oakland</t>
  </si>
  <si>
    <t>St. Peter's</t>
  </si>
  <si>
    <t>UNC Asheville</t>
  </si>
  <si>
    <t>Charleston</t>
  </si>
  <si>
    <t>East Tennessee St.</t>
  </si>
  <si>
    <t>UNC Wilmington</t>
  </si>
  <si>
    <t>ESPN_All_Years</t>
  </si>
  <si>
    <t>15-21</t>
  </si>
  <si>
    <t>BSth</t>
  </si>
  <si>
    <t>VA</t>
  </si>
  <si>
    <t>Liberty 16</t>
  </si>
  <si>
    <t>20-17</t>
  </si>
  <si>
    <t>MEAC</t>
  </si>
  <si>
    <t>NC</t>
  </si>
  <si>
    <t>North Carolina A&amp;T</t>
  </si>
  <si>
    <t>North Carolina A&amp;T 16</t>
  </si>
  <si>
    <t>20-14</t>
  </si>
  <si>
    <t>NEC</t>
  </si>
  <si>
    <t>NY</t>
  </si>
  <si>
    <t>LIU Brooklyn</t>
  </si>
  <si>
    <t>LIU Brooklyn 16</t>
  </si>
  <si>
    <t>SC</t>
  </si>
  <si>
    <t>James Madison 16</t>
  </si>
  <si>
    <t>SB</t>
  </si>
  <si>
    <t>KY</t>
  </si>
  <si>
    <t>Western Kentucky 16</t>
  </si>
  <si>
    <t>SWAC</t>
  </si>
  <si>
    <t>Southern 16</t>
  </si>
  <si>
    <t>AE</t>
  </si>
  <si>
    <t>Albany 15</t>
  </si>
  <si>
    <t>BSky</t>
  </si>
  <si>
    <t>MN</t>
  </si>
  <si>
    <t>Montana 13</t>
  </si>
  <si>
    <t>Slnd</t>
  </si>
  <si>
    <t>IL</t>
  </si>
  <si>
    <t>Northwestern St.</t>
  </si>
  <si>
    <t>Northwestern St. 14</t>
  </si>
  <si>
    <t>22-13</t>
  </si>
  <si>
    <t>BW</t>
  </si>
  <si>
    <t>OR</t>
  </si>
  <si>
    <t>Pacific</t>
  </si>
  <si>
    <t>Pacific 15</t>
  </si>
  <si>
    <t>26-11</t>
  </si>
  <si>
    <t>ASun</t>
  </si>
  <si>
    <t>FL</t>
  </si>
  <si>
    <t>Florida Gulf Coast 15</t>
  </si>
  <si>
    <t>Sum</t>
  </si>
  <si>
    <t>SD</t>
  </si>
  <si>
    <t>South Dakota St. 13</t>
  </si>
  <si>
    <t>20-10</t>
  </si>
  <si>
    <t>MA</t>
  </si>
  <si>
    <t>Harvard 14</t>
  </si>
  <si>
    <t>MAAC</t>
  </si>
  <si>
    <t>Iona 15</t>
  </si>
  <si>
    <t>NM</t>
  </si>
  <si>
    <t>New Mexico St. 13</t>
  </si>
  <si>
    <t>Davidson 14</t>
  </si>
  <si>
    <t>Horz</t>
  </si>
  <si>
    <t>Valparaiso 14</t>
  </si>
  <si>
    <t>26-7</t>
  </si>
  <si>
    <t>MAC</t>
  </si>
  <si>
    <t>OH</t>
  </si>
  <si>
    <t>Akron 12</t>
  </si>
  <si>
    <t>24-10</t>
  </si>
  <si>
    <t>A10</t>
  </si>
  <si>
    <t>PA</t>
  </si>
  <si>
    <t>Temple 9</t>
  </si>
  <si>
    <t>Pat</t>
  </si>
  <si>
    <t>Bucknell 11</t>
  </si>
  <si>
    <t>California 12</t>
  </si>
  <si>
    <t>MWC</t>
  </si>
  <si>
    <t>ID</t>
  </si>
  <si>
    <t>Boise St. 13</t>
  </si>
  <si>
    <t>BE</t>
  </si>
  <si>
    <t>Villanova 9</t>
  </si>
  <si>
    <t>20-12</t>
  </si>
  <si>
    <t>OK</t>
  </si>
  <si>
    <t>Oklahoma 10</t>
  </si>
  <si>
    <t>La Salle 13</t>
  </si>
  <si>
    <t>CO</t>
  </si>
  <si>
    <t>Colorado 10</t>
  </si>
  <si>
    <t>TN</t>
  </si>
  <si>
    <t>Middle Tennessee 11</t>
  </si>
  <si>
    <t>Belmont 11</t>
  </si>
  <si>
    <t>IN</t>
  </si>
  <si>
    <t>Butler 6</t>
  </si>
  <si>
    <t>22-12</t>
  </si>
  <si>
    <t>Cincinnati 10</t>
  </si>
  <si>
    <t>B10</t>
  </si>
  <si>
    <t>Illinois 7</t>
  </si>
  <si>
    <t>NV</t>
  </si>
  <si>
    <t>UNLV 5</t>
  </si>
  <si>
    <t>CUSA</t>
  </si>
  <si>
    <t>Memphis 6</t>
  </si>
  <si>
    <t>Notre Dame 7</t>
  </si>
  <si>
    <t>Oregon 12</t>
  </si>
  <si>
    <t>MS</t>
  </si>
  <si>
    <t>Mississippi 12</t>
  </si>
  <si>
    <t>North Carolina St.</t>
  </si>
  <si>
    <t>North Carolina St. 8</t>
  </si>
  <si>
    <t>25-11</t>
  </si>
  <si>
    <t>North Carolina 8</t>
  </si>
  <si>
    <t>San Diego St. 7</t>
  </si>
  <si>
    <t>IA</t>
  </si>
  <si>
    <t>Iowa St. 10</t>
  </si>
  <si>
    <t>KS</t>
  </si>
  <si>
    <t>Kansas St. 4</t>
  </si>
  <si>
    <t>WI</t>
  </si>
  <si>
    <t>Marquette 3</t>
  </si>
  <si>
    <t>MO</t>
  </si>
  <si>
    <t>Missouri 9</t>
  </si>
  <si>
    <t>Oklahoma St. 5</t>
  </si>
  <si>
    <t>29-6</t>
  </si>
  <si>
    <t>New Mexico 3</t>
  </si>
  <si>
    <t>Colorado St. 8</t>
  </si>
  <si>
    <t>Saint Mary's</t>
  </si>
  <si>
    <t>Saint Mary's 11</t>
  </si>
  <si>
    <t>21-13</t>
  </si>
  <si>
    <t>Minnesota 11</t>
  </si>
  <si>
    <t>Saint Louis 4</t>
  </si>
  <si>
    <t>VCU 5</t>
  </si>
  <si>
    <t>30-9</t>
  </si>
  <si>
    <t>MVC</t>
  </si>
  <si>
    <t>Wichita St. 9</t>
  </si>
  <si>
    <t>MD</t>
  </si>
  <si>
    <t>Georgetown 2</t>
  </si>
  <si>
    <t>28-8</t>
  </si>
  <si>
    <t>NE</t>
  </si>
  <si>
    <t>Creighton 7</t>
  </si>
  <si>
    <t>AZ</t>
  </si>
  <si>
    <t>Arizona 6</t>
  </si>
  <si>
    <t>29-7</t>
  </si>
  <si>
    <t>Miami FL</t>
  </si>
  <si>
    <t>Miami FL 2</t>
  </si>
  <si>
    <t>Wisconsin 5</t>
  </si>
  <si>
    <t>Pittsburgh 8</t>
  </si>
  <si>
    <t>MI</t>
  </si>
  <si>
    <t>Michigan St. 3</t>
  </si>
  <si>
    <t>30-10</t>
  </si>
  <si>
    <t>Syracuse 4</t>
  </si>
  <si>
    <t>31-6</t>
  </si>
  <si>
    <t>Kansas 1</t>
  </si>
  <si>
    <t>29-8</t>
  </si>
  <si>
    <t>Ohio St. 2</t>
  </si>
  <si>
    <t>30-6</t>
  </si>
  <si>
    <t>Duke 2</t>
  </si>
  <si>
    <t>32-3</t>
  </si>
  <si>
    <t>WA</t>
  </si>
  <si>
    <t>Gonzaga 1</t>
  </si>
  <si>
    <t>31-8</t>
  </si>
  <si>
    <t>Michigan 4</t>
  </si>
  <si>
    <t>Indiana 1</t>
  </si>
  <si>
    <t>Florida 3</t>
  </si>
  <si>
    <t>35-5</t>
  </si>
  <si>
    <t>Louisville 1</t>
  </si>
  <si>
    <t>19-15</t>
  </si>
  <si>
    <t>Texas Southern</t>
  </si>
  <si>
    <t>Texas Southern 16</t>
  </si>
  <si>
    <t>Coastal Carolina</t>
  </si>
  <si>
    <t>Coastal Carolina 16</t>
  </si>
  <si>
    <t>Mount St. Mary's</t>
  </si>
  <si>
    <t>Mount St. Mary's 16</t>
  </si>
  <si>
    <t>Wofford 15</t>
  </si>
  <si>
    <t>Albany 16</t>
  </si>
  <si>
    <t>14-20</t>
  </si>
  <si>
    <t>Cal Poly</t>
  </si>
  <si>
    <t>Cal Poly 16</t>
  </si>
  <si>
    <t>19-12</t>
  </si>
  <si>
    <t>Weber St. 16</t>
  </si>
  <si>
    <t>Milwaukee</t>
  </si>
  <si>
    <t>Milwaukee 15</t>
  </si>
  <si>
    <t>Western Michigan</t>
  </si>
  <si>
    <t>Western Michigan 14</t>
  </si>
  <si>
    <t>Eastern Kentucky 15</t>
  </si>
  <si>
    <t>American 15</t>
  </si>
  <si>
    <t>Louisiana Lafayette</t>
  </si>
  <si>
    <t>Louisiana Lafayette 14</t>
  </si>
  <si>
    <t>DE</t>
  </si>
  <si>
    <t>Delaware 13</t>
  </si>
  <si>
    <t>North Carolina Central 14</t>
  </si>
  <si>
    <t>GA</t>
  </si>
  <si>
    <t>Mercer 14</t>
  </si>
  <si>
    <t>Tulsa 13</t>
  </si>
  <si>
    <t>25-8</t>
  </si>
  <si>
    <t>Manhattan 13</t>
  </si>
  <si>
    <t>26-10</t>
  </si>
  <si>
    <t>Stephen F. Austin 12</t>
  </si>
  <si>
    <t>Colorado 8</t>
  </si>
  <si>
    <t>North Carolina St. 12</t>
  </si>
  <si>
    <t>ND</t>
  </si>
  <si>
    <t>North Dakota St. 12</t>
  </si>
  <si>
    <t>19-13</t>
  </si>
  <si>
    <t>Nebraska 11</t>
  </si>
  <si>
    <t>Saint Joseph's</t>
  </si>
  <si>
    <t>Saint Joseph's 10</t>
  </si>
  <si>
    <t>Xavier 12</t>
  </si>
  <si>
    <t>Massachusetts 6</t>
  </si>
  <si>
    <t>RI</t>
  </si>
  <si>
    <t>Providence 11</t>
  </si>
  <si>
    <t>George Washington 9</t>
  </si>
  <si>
    <t>Kansas St. 9</t>
  </si>
  <si>
    <t>Dayton 11</t>
  </si>
  <si>
    <t>Texas 7</t>
  </si>
  <si>
    <t>Arizona St. 10</t>
  </si>
  <si>
    <t>Memphis 8</t>
  </si>
  <si>
    <t>Saint Louis 5</t>
  </si>
  <si>
    <t>Stanford 10</t>
  </si>
  <si>
    <t>New Mexico 7</t>
  </si>
  <si>
    <t>27-5</t>
  </si>
  <si>
    <t>Harvard 12</t>
  </si>
  <si>
    <t>Oklahoma 5</t>
  </si>
  <si>
    <t>North Carolina 6</t>
  </si>
  <si>
    <t>Oregon 7</t>
  </si>
  <si>
    <t>Cincinnati 5</t>
  </si>
  <si>
    <t>26-12</t>
  </si>
  <si>
    <t>Baylor 6</t>
  </si>
  <si>
    <t>Gonzaga 8</t>
  </si>
  <si>
    <t>San Diego St. 4</t>
  </si>
  <si>
    <t>Iowa 11</t>
  </si>
  <si>
    <t>Oklahoma St. 9</t>
  </si>
  <si>
    <t>Iowa St. 3</t>
  </si>
  <si>
    <t>Ohio St. 6</t>
  </si>
  <si>
    <t>Syracuse 3</t>
  </si>
  <si>
    <t>Creighton 3</t>
  </si>
  <si>
    <t>Pittsburgh 9</t>
  </si>
  <si>
    <t>32-8</t>
  </si>
  <si>
    <t>CT</t>
  </si>
  <si>
    <t>Connecticut 7</t>
  </si>
  <si>
    <t>29-11</t>
  </si>
  <si>
    <t>Kentucky 8</t>
  </si>
  <si>
    <t>Michigan 2</t>
  </si>
  <si>
    <t>29-5</t>
  </si>
  <si>
    <t>Villanova 2</t>
  </si>
  <si>
    <t>24-13</t>
  </si>
  <si>
    <t>Tennessee 11</t>
  </si>
  <si>
    <t>29-9</t>
  </si>
  <si>
    <t>Michigan St. 4</t>
  </si>
  <si>
    <t>Duke 3</t>
  </si>
  <si>
    <t>Kansas 2</t>
  </si>
  <si>
    <t>35-1</t>
  </si>
  <si>
    <t>Wichita St. 1</t>
  </si>
  <si>
    <t>30-8</t>
  </si>
  <si>
    <t>Wisconsin 2</t>
  </si>
  <si>
    <t>30-7</t>
  </si>
  <si>
    <t>Virginia 1</t>
  </si>
  <si>
    <t>36-3</t>
  </si>
  <si>
    <t>Florida 1</t>
  </si>
  <si>
    <t>33-5</t>
  </si>
  <si>
    <t>Arizona 1</t>
  </si>
  <si>
    <t>Louisville 4</t>
  </si>
  <si>
    <t>17-18</t>
  </si>
  <si>
    <t>Hampton</t>
  </si>
  <si>
    <t>Hampton 16</t>
  </si>
  <si>
    <t>Texas Southern 15</t>
  </si>
  <si>
    <t>Lafayette</t>
  </si>
  <si>
    <t>Lafayette 16</t>
  </si>
  <si>
    <t>20-15</t>
  </si>
  <si>
    <t>Robert Morris</t>
  </si>
  <si>
    <t>Robert Morris 16</t>
  </si>
  <si>
    <t>19-14</t>
  </si>
  <si>
    <t>Manhattan 16</t>
  </si>
  <si>
    <t>North Dakota St. 15</t>
  </si>
  <si>
    <t>North Florida</t>
  </si>
  <si>
    <t>North Florida 16</t>
  </si>
  <si>
    <t>Belmont 15</t>
  </si>
  <si>
    <t>AL</t>
  </si>
  <si>
    <t>UAB 14</t>
  </si>
  <si>
    <t>Eastern Washington</t>
  </si>
  <si>
    <t>Eastern Washington 13</t>
  </si>
  <si>
    <t>Albany 14</t>
  </si>
  <si>
    <t>Northeastern 14</t>
  </si>
  <si>
    <t>WY</t>
  </si>
  <si>
    <t>Wyoming</t>
  </si>
  <si>
    <t>Wyoming 12</t>
  </si>
  <si>
    <t>New Mexico St. 15</t>
  </si>
  <si>
    <t>Wofford 12</t>
  </si>
  <si>
    <t>UC Irvine 13</t>
  </si>
  <si>
    <t>22-8</t>
  </si>
  <si>
    <t>Harvard 13</t>
  </si>
  <si>
    <t>Georgia St. 14</t>
  </si>
  <si>
    <t>Valparaiso 13</t>
  </si>
  <si>
    <t>Buffalo 12</t>
  </si>
  <si>
    <t>St. John's 9</t>
  </si>
  <si>
    <t>Indiana 10</t>
  </si>
  <si>
    <t>Boise St. 11</t>
  </si>
  <si>
    <t>Mississippi 11</t>
  </si>
  <si>
    <t>Oregon 8</t>
  </si>
  <si>
    <t>Purdue 9</t>
  </si>
  <si>
    <t>Cincinnati 8</t>
  </si>
  <si>
    <t>18-14</t>
  </si>
  <si>
    <t>24-8</t>
  </si>
  <si>
    <t>Davidson 10</t>
  </si>
  <si>
    <t>Georgia 10</t>
  </si>
  <si>
    <t>Maryland 4</t>
  </si>
  <si>
    <t>San Diego St. 8</t>
  </si>
  <si>
    <t>VCU 7</t>
  </si>
  <si>
    <t>AR</t>
  </si>
  <si>
    <t>Arkansas 5</t>
  </si>
  <si>
    <t>Providence 6</t>
  </si>
  <si>
    <t>WV</t>
  </si>
  <si>
    <t>West Virginia 5</t>
  </si>
  <si>
    <t>Texas 11</t>
  </si>
  <si>
    <t>Iowa 7</t>
  </si>
  <si>
    <t>Georgetown 4</t>
  </si>
  <si>
    <t>23-14</t>
  </si>
  <si>
    <t>Xavier 6</t>
  </si>
  <si>
    <t>Ohio St. 10</t>
  </si>
  <si>
    <t>31-4</t>
  </si>
  <si>
    <t>Northern Iowa 5</t>
  </si>
  <si>
    <t>27-12</t>
  </si>
  <si>
    <t>Michigan St. 7</t>
  </si>
  <si>
    <t>Baylor 3</t>
  </si>
  <si>
    <t>Wichita St. 7</t>
  </si>
  <si>
    <t>Oklahoma 3</t>
  </si>
  <si>
    <t>North Carolina 4</t>
  </si>
  <si>
    <t>32-6</t>
  </si>
  <si>
    <t>Notre Dame 3</t>
  </si>
  <si>
    <t>Utah 5</t>
  </si>
  <si>
    <t>35-3</t>
  </si>
  <si>
    <t>Gonzaga 2</t>
  </si>
  <si>
    <t>30-4</t>
  </si>
  <si>
    <t>Virginia 2</t>
  </si>
  <si>
    <t>33-3</t>
  </si>
  <si>
    <t>Villanova 1</t>
  </si>
  <si>
    <t>34-4</t>
  </si>
  <si>
    <t>Arizona 2</t>
  </si>
  <si>
    <t>35-4</t>
  </si>
  <si>
    <t>Duke 1</t>
  </si>
  <si>
    <t>36-4</t>
  </si>
  <si>
    <t>Wisconsin 1</t>
  </si>
  <si>
    <t>38-1</t>
  </si>
  <si>
    <t>Kentucky 1</t>
  </si>
  <si>
    <t>15-20</t>
  </si>
  <si>
    <t>Holy Cross</t>
  </si>
  <si>
    <t>Holy Cross 16</t>
  </si>
  <si>
    <t>NJ</t>
  </si>
  <si>
    <t>Fairleigh Dickinson</t>
  </si>
  <si>
    <t>Fairleigh Dickinson 16</t>
  </si>
  <si>
    <t>18-18</t>
  </si>
  <si>
    <t>Austin Peay</t>
  </si>
  <si>
    <t>Austin Peay 16</t>
  </si>
  <si>
    <t>Florida Gulf Coast 16</t>
  </si>
  <si>
    <t>Weber St. 15</t>
  </si>
  <si>
    <t>Buffalo 14</t>
  </si>
  <si>
    <t>UNC Asheville 15</t>
  </si>
  <si>
    <t>Green Bay 14</t>
  </si>
  <si>
    <t>Middle Tennessee 15</t>
  </si>
  <si>
    <t>Cal St. Bakersfield</t>
  </si>
  <si>
    <t>Cal St. Bakersfield 15</t>
  </si>
  <si>
    <t>Chattanooga</t>
  </si>
  <si>
    <t>Chattanooga 12</t>
  </si>
  <si>
    <t>Fresno St. 14</t>
  </si>
  <si>
    <t>Iona 13</t>
  </si>
  <si>
    <t>Stony Brook 13</t>
  </si>
  <si>
    <t>Temple 10</t>
  </si>
  <si>
    <t>UNC Wilmington 13</t>
  </si>
  <si>
    <t>South Dakota St. 12</t>
  </si>
  <si>
    <t>Northern Iowa 11</t>
  </si>
  <si>
    <t>Tulsa 11</t>
  </si>
  <si>
    <t>Oregon St. 7</t>
  </si>
  <si>
    <t>HI</t>
  </si>
  <si>
    <t>Hawaii</t>
  </si>
  <si>
    <t>Hawaii 13</t>
  </si>
  <si>
    <t>Dayton 7</t>
  </si>
  <si>
    <t>Arkansas Little Rock</t>
  </si>
  <si>
    <t>Arkansas Little Rock 12</t>
  </si>
  <si>
    <t>Texas Tech 8</t>
  </si>
  <si>
    <t>Michigan 11</t>
  </si>
  <si>
    <t>USC 8</t>
  </si>
  <si>
    <t>23-7</t>
  </si>
  <si>
    <t>Yale 12</t>
  </si>
  <si>
    <t>Providence 9</t>
  </si>
  <si>
    <t>Saint Joseph's 8</t>
  </si>
  <si>
    <t>Stephen F. Austin 14</t>
  </si>
  <si>
    <t>Texas 6</t>
  </si>
  <si>
    <t>Wisconsin 7</t>
  </si>
  <si>
    <t>Pittsburgh 10</t>
  </si>
  <si>
    <t>Notre Dame 6</t>
  </si>
  <si>
    <t>Utah 3</t>
  </si>
  <si>
    <t>Cincinnati 9</t>
  </si>
  <si>
    <t>VCU 10</t>
  </si>
  <si>
    <t>Butler 9</t>
  </si>
  <si>
    <t>Seton Hall 6</t>
  </si>
  <si>
    <t>California 4</t>
  </si>
  <si>
    <t>Syracuse 10</t>
  </si>
  <si>
    <t>Connecticut 9</t>
  </si>
  <si>
    <t>Vanderbilt 11</t>
  </si>
  <si>
    <t>Baylor 5</t>
  </si>
  <si>
    <t>Maryland 5</t>
  </si>
  <si>
    <t>Gonzaga 11</t>
  </si>
  <si>
    <t>Iowa St. 4</t>
  </si>
  <si>
    <t>Texas A&amp;M 3</t>
  </si>
  <si>
    <t>Duke 4</t>
  </si>
  <si>
    <t>Miami FL 3</t>
  </si>
  <si>
    <t>Xavier 2</t>
  </si>
  <si>
    <t>Wichita St. 11</t>
  </si>
  <si>
    <t>31-7</t>
  </si>
  <si>
    <t>Oregon 1</t>
  </si>
  <si>
    <t>Indiana 5</t>
  </si>
  <si>
    <t>Oklahoma 2</t>
  </si>
  <si>
    <t>Purdue 5</t>
  </si>
  <si>
    <t>West Virginia 3</t>
  </si>
  <si>
    <t>Kentucky 4</t>
  </si>
  <si>
    <t>Michigan St. 2</t>
  </si>
  <si>
    <t>33-7</t>
  </si>
  <si>
    <t>North Carolina 1</t>
  </si>
  <si>
    <t>UC Davis</t>
  </si>
  <si>
    <t>UC Davis 16</t>
  </si>
  <si>
    <t>18-17</t>
  </si>
  <si>
    <t>South Dakota St. 16</t>
  </si>
  <si>
    <t>New Orleans</t>
  </si>
  <si>
    <t>New Orleans 16</t>
  </si>
  <si>
    <t>North Dakota</t>
  </si>
  <si>
    <t>North Dakota 15</t>
  </si>
  <si>
    <t>North Carolina Central 16</t>
  </si>
  <si>
    <t>Jacksonville St.</t>
  </si>
  <si>
    <t>Jacksonville St. 15</t>
  </si>
  <si>
    <t>Kent St.</t>
  </si>
  <si>
    <t>Kent St. 14</t>
  </si>
  <si>
    <t>Northern Kentucky 15</t>
  </si>
  <si>
    <t>22-15</t>
  </si>
  <si>
    <t>Troy</t>
  </si>
  <si>
    <t>Troy 15</t>
  </si>
  <si>
    <t>Iona 14</t>
  </si>
  <si>
    <t>Winthrop</t>
  </si>
  <si>
    <t>Winthrop 13</t>
  </si>
  <si>
    <t>Florida Gulf Coast 14</t>
  </si>
  <si>
    <t>New Mexico St. 14</t>
  </si>
  <si>
    <t>Bucknell 13</t>
  </si>
  <si>
    <t>East Tennessee St. 13</t>
  </si>
  <si>
    <t>VT</t>
  </si>
  <si>
    <t>Vermont 13</t>
  </si>
  <si>
    <t>UNC Wilmington 12</t>
  </si>
  <si>
    <t>Princeton 12</t>
  </si>
  <si>
    <t>Nevada 12</t>
  </si>
  <si>
    <t>USC 11</t>
  </si>
  <si>
    <t>Seton Hall 9</t>
  </si>
  <si>
    <t>Virginia Tech 9</t>
  </si>
  <si>
    <t>Maryland 6</t>
  </si>
  <si>
    <t>Middle Tennessee 12</t>
  </si>
  <si>
    <t>Miami FL 8</t>
  </si>
  <si>
    <t>Michigan St. 9</t>
  </si>
  <si>
    <t>Northwestern 8</t>
  </si>
  <si>
    <t>Minnesota 5</t>
  </si>
  <si>
    <t>Wake Forest 11</t>
  </si>
  <si>
    <t>Arkansas 8</t>
  </si>
  <si>
    <t>Rhode Island 11</t>
  </si>
  <si>
    <t>Vanderbilt 9</t>
  </si>
  <si>
    <t>Marquette 10</t>
  </si>
  <si>
    <t>24-14</t>
  </si>
  <si>
    <t>Xavier 11</t>
  </si>
  <si>
    <t>Kansas St. 11</t>
  </si>
  <si>
    <t>Creighton 6</t>
  </si>
  <si>
    <t>Notre Dame 5</t>
  </si>
  <si>
    <t>Florida St. 3</t>
  </si>
  <si>
    <t>Butler 4</t>
  </si>
  <si>
    <t>South Carolina 7</t>
  </si>
  <si>
    <t>Cincinnati 6</t>
  </si>
  <si>
    <t>Oklahoma St. 10</t>
  </si>
  <si>
    <t>27-10</t>
  </si>
  <si>
    <t>Wisconsin 8</t>
  </si>
  <si>
    <t>Michigan 7</t>
  </si>
  <si>
    <t>Purdue 4</t>
  </si>
  <si>
    <t>32-5</t>
  </si>
  <si>
    <t>Iowa St. 5</t>
  </si>
  <si>
    <t>Saint Mary's 7</t>
  </si>
  <si>
    <t>Virginia 5</t>
  </si>
  <si>
    <t>33-6</t>
  </si>
  <si>
    <t>Oregon 3</t>
  </si>
  <si>
    <t>Louisville 2</t>
  </si>
  <si>
    <t>Wichita St. 10</t>
  </si>
  <si>
    <t>West Virginia 4</t>
  </si>
  <si>
    <t>Florida 4</t>
  </si>
  <si>
    <t>Kentucky 2</t>
  </si>
  <si>
    <t>32-4</t>
  </si>
  <si>
    <t>37-2</t>
  </si>
  <si>
    <t>North Carolina Central 16</t>
  </si>
  <si>
    <t>LIU Brooklyn 16</t>
  </si>
  <si>
    <t>16-20</t>
  </si>
  <si>
    <t>Texas Southern 16</t>
  </si>
  <si>
    <t>Radford</t>
  </si>
  <si>
    <t>Radford 16</t>
  </si>
  <si>
    <t>UMBC</t>
  </si>
  <si>
    <t>UMBC 16</t>
  </si>
  <si>
    <t>Penn</t>
  </si>
  <si>
    <t>Penn 16</t>
  </si>
  <si>
    <t>Lipscomb</t>
  </si>
  <si>
    <t>Lipscomb 15</t>
  </si>
  <si>
    <t>Cal St. Fullerton</t>
  </si>
  <si>
    <t>Cal St. Fullerton 15</t>
  </si>
  <si>
    <t>Iona 15</t>
  </si>
  <si>
    <t>Georgia St. 15</t>
  </si>
  <si>
    <t>Wright St.</t>
  </si>
  <si>
    <t>Wright St. 14</t>
  </si>
  <si>
    <t>Stephen F. Austin 14</t>
  </si>
  <si>
    <t>Bucknell 14</t>
  </si>
  <si>
    <t>MT</t>
  </si>
  <si>
    <t>Montana 14</t>
  </si>
  <si>
    <t>College of Charleston</t>
  </si>
  <si>
    <t>College of Charleston 13</t>
  </si>
  <si>
    <t>Marshall</t>
  </si>
  <si>
    <t>Marshall 13</t>
  </si>
  <si>
    <t>UNC Greensboro 13</t>
  </si>
  <si>
    <t>Buffalo 13</t>
  </si>
  <si>
    <t>South Dakota St. 12</t>
  </si>
  <si>
    <t>Murray St. 12</t>
  </si>
  <si>
    <t>New Mexico St. 12</t>
  </si>
  <si>
    <t>Davidson 12</t>
  </si>
  <si>
    <t>St. Bonaventure 11</t>
  </si>
  <si>
    <t>San Diego St. 11</t>
  </si>
  <si>
    <t>Arizona St. 11</t>
  </si>
  <si>
    <t>Syracuse 11</t>
  </si>
  <si>
    <t>Loyola Chicago</t>
  </si>
  <si>
    <t>Loyola Chicago 11</t>
  </si>
  <si>
    <t>Providence 10</t>
  </si>
  <si>
    <t>Oklahoma 10</t>
  </si>
  <si>
    <t>Texas 10</t>
  </si>
  <si>
    <t>Butler 10</t>
  </si>
  <si>
    <t>Alabama 9</t>
  </si>
  <si>
    <t>North Carolina St. 9</t>
  </si>
  <si>
    <t>Kansas St. 9</t>
  </si>
  <si>
    <t>Florida St. 9</t>
  </si>
  <si>
    <t>Missouri 8</t>
  </si>
  <si>
    <t>Virginia Tech 8</t>
  </si>
  <si>
    <t>Creighton 8</t>
  </si>
  <si>
    <t>Seton Hall 8</t>
  </si>
  <si>
    <t>Rhode Island 7</t>
  </si>
  <si>
    <t>Arkansas 7</t>
  </si>
  <si>
    <t>Texas A&amp;M 7</t>
  </si>
  <si>
    <t>Nevada 7</t>
  </si>
  <si>
    <t>Miami FL 6</t>
  </si>
  <si>
    <t>Florida 6</t>
  </si>
  <si>
    <t>Houston 6</t>
  </si>
  <si>
    <t>Kentucky 5</t>
  </si>
  <si>
    <t>Ohio St. 5</t>
  </si>
  <si>
    <t>Clemson 5</t>
  </si>
  <si>
    <t>West Virginia 5</t>
  </si>
  <si>
    <t>Arizona 4</t>
  </si>
  <si>
    <t>Auburn 4</t>
  </si>
  <si>
    <t>Wichita St. 4</t>
  </si>
  <si>
    <t>Gonzaga 4</t>
  </si>
  <si>
    <t>Tennessee 3</t>
  </si>
  <si>
    <t>Texas Tech 3</t>
  </si>
  <si>
    <t>33-8</t>
  </si>
  <si>
    <t>Michigan 3</t>
  </si>
  <si>
    <t>Michigan St. 3</t>
  </si>
  <si>
    <t>North Carolina 2</t>
  </si>
  <si>
    <t>Purdue 2</t>
  </si>
  <si>
    <t>Cincinnati 2</t>
  </si>
  <si>
    <t>Duke 2</t>
  </si>
  <si>
    <t>Xavier 1</t>
  </si>
  <si>
    <t>Kansas 1</t>
  </si>
  <si>
    <t>31-3</t>
  </si>
  <si>
    <t>Virginia 1</t>
  </si>
  <si>
    <t>Villanova 1</t>
  </si>
  <si>
    <t>KenPom - Original_2019</t>
  </si>
  <si>
    <t>AllSourcesMM</t>
  </si>
  <si>
    <t>p-value</t>
  </si>
  <si>
    <t>Chi-square</t>
  </si>
  <si>
    <t>Metric_Name</t>
  </si>
  <si>
    <t>variable_importance_old</t>
  </si>
  <si>
    <t>variable_importance_new</t>
  </si>
  <si>
    <t>Distance to centroid</t>
  </si>
  <si>
    <t>Final classification</t>
  </si>
  <si>
    <t>Cinderella_Team</t>
  </si>
  <si>
    <t>Final_Four</t>
  </si>
  <si>
    <t>TEAM (3)</t>
  </si>
  <si>
    <t>TEAM (2)</t>
  </si>
  <si>
    <t>Case Name</t>
  </si>
  <si>
    <t>Generalized K-Means cluster analysis</t>
  </si>
  <si>
    <t>var_imp_class_tree</t>
  </si>
  <si>
    <t>Importance</t>
  </si>
  <si>
    <t>Variable (Rank)</t>
  </si>
  <si>
    <t>var_imp_boost_tree</t>
  </si>
  <si>
    <t>Alldata_2019 - AllData_2019</t>
  </si>
  <si>
    <t>Prairie View A&amp;M</t>
  </si>
  <si>
    <t>Gardner Webb</t>
  </si>
  <si>
    <t>Abilene Christian</t>
  </si>
  <si>
    <t>Utah St.</t>
  </si>
  <si>
    <t>TournRank</t>
  </si>
  <si>
    <t>Clustering_results - Sort</t>
  </si>
  <si>
    <t>WOFFORD</t>
  </si>
  <si>
    <t>SOUTH FLORIDA</t>
  </si>
  <si>
    <t>LIPSCOMB</t>
  </si>
  <si>
    <t>FURMAN</t>
  </si>
  <si>
    <t>UTAH ST.</t>
  </si>
  <si>
    <t>TOLEDO</t>
  </si>
  <si>
    <t>NORTHERN KENTUCKY</t>
  </si>
  <si>
    <t>HOFSTRA</t>
  </si>
  <si>
    <t>LIBERTY</t>
  </si>
  <si>
    <t>MONTANA</t>
  </si>
  <si>
    <t>COLGATE</t>
  </si>
  <si>
    <t>WRIGHT ST.</t>
  </si>
  <si>
    <t>PEPPERDINE</t>
  </si>
  <si>
    <t>COASTAL CAROLINA</t>
  </si>
  <si>
    <t>DRAKE</t>
  </si>
  <si>
    <t>CALIFORNIA SANTA BARBARA</t>
  </si>
  <si>
    <t>KENT ST.</t>
  </si>
  <si>
    <t>GRAND CANYON</t>
  </si>
  <si>
    <t>ALABAMA BIRMINGHAM</t>
  </si>
  <si>
    <t>MISSOURI ST.</t>
  </si>
  <si>
    <t>ABILENE CHRISTIAN</t>
  </si>
  <si>
    <t>WINTHROP</t>
  </si>
  <si>
    <t>TOWSON ST.</t>
  </si>
  <si>
    <t>TENNESSEE CHATTANOOGA</t>
  </si>
  <si>
    <t>ORAL ROBERTS</t>
  </si>
  <si>
    <t>Michigan State</t>
  </si>
  <si>
    <t>Kansas State</t>
  </si>
  <si>
    <t>NC State</t>
  </si>
  <si>
    <t>Saint Mary's-Cal.</t>
  </si>
  <si>
    <t>Penn State</t>
  </si>
  <si>
    <t>Arizona State</t>
  </si>
  <si>
    <t>Wichita State</t>
  </si>
  <si>
    <t>Oregon State</t>
  </si>
  <si>
    <t>NC Greensboro</t>
  </si>
  <si>
    <t>San Diego</t>
  </si>
  <si>
    <t>DePaul</t>
  </si>
  <si>
    <t>Grand Canyon</t>
  </si>
  <si>
    <t>Wright State</t>
  </si>
  <si>
    <t>Drake</t>
  </si>
  <si>
    <t>Loyola Marymount</t>
  </si>
  <si>
    <t>North Texas</t>
  </si>
  <si>
    <t>Pepperdine</t>
  </si>
  <si>
    <t>Duquesne</t>
  </si>
  <si>
    <t>Colorado State</t>
  </si>
  <si>
    <t>Missouri State</t>
  </si>
  <si>
    <t>Northern Colorado</t>
  </si>
  <si>
    <t>Washington State</t>
  </si>
  <si>
    <t>Tulane</t>
  </si>
  <si>
    <t>Towson</t>
  </si>
  <si>
    <t>33-4</t>
  </si>
  <si>
    <t>32-7</t>
  </si>
  <si>
    <t>Texas Tech 3</t>
  </si>
  <si>
    <t>Purdue 3</t>
  </si>
  <si>
    <t>Tennessee 2</t>
  </si>
  <si>
    <t>Auburn 5</t>
  </si>
  <si>
    <t>Houston 3</t>
  </si>
  <si>
    <t>Virginia Tech 4</t>
  </si>
  <si>
    <t>Florida St. 4</t>
  </si>
  <si>
    <t>Iowa St. 6</t>
  </si>
  <si>
    <t>Kansas 4</t>
  </si>
  <si>
    <t>Wofford 7</t>
  </si>
  <si>
    <t>LSU 3</t>
  </si>
  <si>
    <t>Mississippi St. 5</t>
  </si>
  <si>
    <t>Buffalo 6</t>
  </si>
  <si>
    <t>Louisville 7</t>
  </si>
  <si>
    <t>Texas 2</t>
  </si>
  <si>
    <t>21-16</t>
  </si>
  <si>
    <t>Florida 10</t>
  </si>
  <si>
    <t>Nevada 7</t>
  </si>
  <si>
    <t>25-13</t>
  </si>
  <si>
    <t>Cincinnati 7</t>
  </si>
  <si>
    <t>Villanova 6</t>
  </si>
  <si>
    <t>Oklahoma 9</t>
  </si>
  <si>
    <t>Marquette 5</t>
  </si>
  <si>
    <t>UCF 9</t>
  </si>
  <si>
    <t>Baylor 9</t>
  </si>
  <si>
    <t>Clemson 2</t>
  </si>
  <si>
    <t>Iowa 10</t>
  </si>
  <si>
    <t>Utah St. 8</t>
  </si>
  <si>
    <t>Syracuse 8</t>
  </si>
  <si>
    <t>TCU 1</t>
  </si>
  <si>
    <t>N.C. State 2</t>
  </si>
  <si>
    <t>VCU 8</t>
  </si>
  <si>
    <t>Ohio St. 11</t>
  </si>
  <si>
    <t>Lipscomb 5</t>
  </si>
  <si>
    <t>Minnesota 10</t>
  </si>
  <si>
    <t>Nebraska 4</t>
  </si>
  <si>
    <t>19-17</t>
  </si>
  <si>
    <t>Washington 9</t>
  </si>
  <si>
    <t>27-6</t>
  </si>
  <si>
    <t>Mississippi 8</t>
  </si>
  <si>
    <t>Murray St. 12</t>
  </si>
  <si>
    <t>28-5</t>
  </si>
  <si>
    <t>New Mexico St. 12</t>
  </si>
  <si>
    <t>18-16</t>
  </si>
  <si>
    <t>Creighton 2</t>
  </si>
  <si>
    <t>Memphis 3</t>
  </si>
  <si>
    <t>Arizona St. 11</t>
  </si>
  <si>
    <t>Liberty 12</t>
  </si>
  <si>
    <t>Furman 3</t>
  </si>
  <si>
    <t>Seton Hall 10</t>
  </si>
  <si>
    <t>Toledo 6</t>
  </si>
  <si>
    <t>Dayton 5</t>
  </si>
  <si>
    <t>Colorado 4</t>
  </si>
  <si>
    <t>Alabama 1</t>
  </si>
  <si>
    <t>Xavier 3</t>
  </si>
  <si>
    <t>Wichita St. 6</t>
  </si>
  <si>
    <t>21-10</t>
  </si>
  <si>
    <t>Temple 11</t>
  </si>
  <si>
    <t>Butler 5</t>
  </si>
  <si>
    <t>Yale 14</t>
  </si>
  <si>
    <t>Providence 4</t>
  </si>
  <si>
    <t>18-13</t>
  </si>
  <si>
    <t>Davidson 4</t>
  </si>
  <si>
    <t>UNC Greensboro 1</t>
  </si>
  <si>
    <t>St. John's 11</t>
  </si>
  <si>
    <t>Northeastern 13</t>
  </si>
  <si>
    <t>San Diego 6</t>
  </si>
  <si>
    <t>South Dakota St. 7</t>
  </si>
  <si>
    <t>Hofstra 7</t>
  </si>
  <si>
    <t>Northern Kentucky 14</t>
  </si>
  <si>
    <t>Georgetown 3</t>
  </si>
  <si>
    <t>Saint Louis 13</t>
  </si>
  <si>
    <t>17-14</t>
  </si>
  <si>
    <t>Old Dominion 14</t>
  </si>
  <si>
    <t>Harvard 6</t>
  </si>
  <si>
    <t>Wright St. 7</t>
  </si>
  <si>
    <t>Colgate 15</t>
  </si>
  <si>
    <t>Loyola Chicago 7</t>
  </si>
  <si>
    <t>Montana 15</t>
  </si>
  <si>
    <t>Abilene Christian 15</t>
  </si>
  <si>
    <t>Bradley 15</t>
  </si>
  <si>
    <t>Gardner Webb 16</t>
  </si>
  <si>
    <t>18-12</t>
  </si>
  <si>
    <t>20-11</t>
  </si>
  <si>
    <t>16-12</t>
  </si>
  <si>
    <t>Sam Houston St. 8</t>
  </si>
  <si>
    <t>Campbell 8</t>
  </si>
  <si>
    <t>Iona 16</t>
  </si>
  <si>
    <t>North Dakota St. 16</t>
  </si>
  <si>
    <t>Prairie View A&amp;M 16</t>
  </si>
  <si>
    <t>Norfolk St. 8</t>
  </si>
  <si>
    <t>St. Francis PA 8</t>
  </si>
  <si>
    <t>Kansas 1*</t>
  </si>
  <si>
    <t>Gonzaga 1*</t>
  </si>
  <si>
    <t>Baylor 1*</t>
  </si>
  <si>
    <t>Dayton 1*</t>
  </si>
  <si>
    <t>Duke 3*</t>
  </si>
  <si>
    <t>San Diego St. 2*</t>
  </si>
  <si>
    <t>Michigan St. 3*</t>
  </si>
  <si>
    <t>Ohio St. 5*</t>
  </si>
  <si>
    <t>Louisville 4*</t>
  </si>
  <si>
    <t>West Virginia 6*</t>
  </si>
  <si>
    <t>Maryland 3*</t>
  </si>
  <si>
    <t>Creighton 2*</t>
  </si>
  <si>
    <t>BYU 5*</t>
  </si>
  <si>
    <t>Houston 7*</t>
  </si>
  <si>
    <t>Florida St. 2*</t>
  </si>
  <si>
    <t>Michigan 6*</t>
  </si>
  <si>
    <t>Oregon 4*</t>
  </si>
  <si>
    <t>Villanova 2*</t>
  </si>
  <si>
    <t>Arizona 7*</t>
  </si>
  <si>
    <t>Seton Hall 3*</t>
  </si>
  <si>
    <t>Texas Tech 10*</t>
  </si>
  <si>
    <t>Wisconsin 4*</t>
  </si>
  <si>
    <t>Iowa 6*</t>
  </si>
  <si>
    <t>Butler 5*</t>
  </si>
  <si>
    <t>Penn St. 6*</t>
  </si>
  <si>
    <t>Rutgers 9*</t>
  </si>
  <si>
    <t>Kentucky 4*</t>
  </si>
  <si>
    <t>Illinois 7*</t>
  </si>
  <si>
    <t>Marquette 9*</t>
  </si>
  <si>
    <t>Florida 9*</t>
  </si>
  <si>
    <t>Auburn 5*</t>
  </si>
  <si>
    <t>Indiana 10*</t>
  </si>
  <si>
    <t>Colorado 8*</t>
  </si>
  <si>
    <t>Oklahoma 10*</t>
  </si>
  <si>
    <t>LSU 8*</t>
  </si>
  <si>
    <t>Saint Mary's 8*</t>
  </si>
  <si>
    <t>Wichita St. 11*</t>
  </si>
  <si>
    <t>Providence 8*</t>
  </si>
  <si>
    <t>Utah St. 11*</t>
  </si>
  <si>
    <t>Virginia 7*</t>
  </si>
  <si>
    <t>Cincinnati 12*</t>
  </si>
  <si>
    <t>Richmond 11*</t>
  </si>
  <si>
    <t>N.C. State 11*</t>
  </si>
  <si>
    <t>USC 9*</t>
  </si>
  <si>
    <t>East Tennessee St. 11*</t>
  </si>
  <si>
    <t>Yale 12**</t>
  </si>
  <si>
    <t>Arizona St. 10*</t>
  </si>
  <si>
    <t>Vermont 13**</t>
  </si>
  <si>
    <t>North Texas 13**</t>
  </si>
  <si>
    <t>UCLA 11*</t>
  </si>
  <si>
    <t>Liberty 12*</t>
  </si>
  <si>
    <t>Akron 13**</t>
  </si>
  <si>
    <t>New Mexico St. 13**</t>
  </si>
  <si>
    <t>Stephen F. Austin 12**</t>
  </si>
  <si>
    <t>UC Irvine 14*</t>
  </si>
  <si>
    <t>Bradley 14*</t>
  </si>
  <si>
    <t>Hofstra 14*</t>
  </si>
  <si>
    <t>Belmont 14*</t>
  </si>
  <si>
    <t>North Dakota St. 15*</t>
  </si>
  <si>
    <t>Eastern Washington 15**</t>
  </si>
  <si>
    <t>Little Rock 15**</t>
  </si>
  <si>
    <t>Winthrop 16*</t>
  </si>
  <si>
    <t>Northern Kentucky 15*</t>
  </si>
  <si>
    <t>Siena 16*</t>
  </si>
  <si>
    <t>Boston University 16*</t>
  </si>
  <si>
    <t>Robert Morris 16*</t>
  </si>
  <si>
    <t>Prairie View A&amp;M 16**</t>
  </si>
  <si>
    <t>North Carolina Central 16**</t>
  </si>
  <si>
    <t>28-3</t>
  </si>
  <si>
    <t>31-2</t>
  </si>
  <si>
    <t>26-4</t>
  </si>
  <si>
    <t>29-2</t>
  </si>
  <si>
    <t>25-6</t>
  </si>
  <si>
    <t>30-2</t>
  </si>
  <si>
    <t>22-9</t>
  </si>
  <si>
    <t>24-7</t>
  </si>
  <si>
    <t>23-8</t>
  </si>
  <si>
    <t>26-5</t>
  </si>
  <si>
    <t>21-9</t>
  </si>
  <si>
    <t>Baylor 1</t>
  </si>
  <si>
    <t>Michigan 1</t>
  </si>
  <si>
    <t>Illinois 1</t>
  </si>
  <si>
    <t>Houston 2</t>
  </si>
  <si>
    <t>USC 6</t>
  </si>
  <si>
    <t>Iowa 2</t>
  </si>
  <si>
    <t>Colorado 5</t>
  </si>
  <si>
    <t>Alabama 2</t>
  </si>
  <si>
    <t>Loyola Chicago 8</t>
  </si>
  <si>
    <t>Villanova 5</t>
  </si>
  <si>
    <t>Wisconsin 9</t>
  </si>
  <si>
    <t>Texas Tech 6</t>
  </si>
  <si>
    <t>Arkansas 3</t>
  </si>
  <si>
    <t>Virginia 4</t>
  </si>
  <si>
    <t>BYU 6</t>
  </si>
  <si>
    <t>Creighton 5</t>
  </si>
  <si>
    <t>LSU 8</t>
  </si>
  <si>
    <t>Texas 3</t>
  </si>
  <si>
    <t>Kansas 3</t>
  </si>
  <si>
    <t>Tennessee 5</t>
  </si>
  <si>
    <t>San Diego St. 6</t>
  </si>
  <si>
    <t>Memphis 1</t>
  </si>
  <si>
    <t>St. Bonaventure 9</t>
  </si>
  <si>
    <t>Oklahoma St. 4</t>
  </si>
  <si>
    <t>Maryland 10</t>
  </si>
  <si>
    <t>Georgia Tech 9</t>
  </si>
  <si>
    <t>Rutgers 10</t>
  </si>
  <si>
    <t>Oklahoma 8</t>
  </si>
  <si>
    <t>Florida 7</t>
  </si>
  <si>
    <t>Syracuse 11</t>
  </si>
  <si>
    <t>Oregon St. 12</t>
  </si>
  <si>
    <t>Clemson 7</t>
  </si>
  <si>
    <t>Utah St. 11</t>
  </si>
  <si>
    <t>Mississippi 1</t>
  </si>
  <si>
    <t>Virginia Tech 10</t>
  </si>
  <si>
    <t>Saint Louis 1</t>
  </si>
  <si>
    <t>Drake 11</t>
  </si>
  <si>
    <t>SMU 3</t>
  </si>
  <si>
    <t>UC Santa Barbara 12</t>
  </si>
  <si>
    <t>Boise St. 2</t>
  </si>
  <si>
    <t>Georgetown 12</t>
  </si>
  <si>
    <t>Michigan St. 11</t>
  </si>
  <si>
    <t>Richmond 2</t>
  </si>
  <si>
    <t>Mississippi St. 4</t>
  </si>
  <si>
    <t>Davidson 2</t>
  </si>
  <si>
    <t>N.C. State 3</t>
  </si>
  <si>
    <t>North Texas 13</t>
  </si>
  <si>
    <t>Toledo 3</t>
  </si>
  <si>
    <t>Saint Mary's 2</t>
  </si>
  <si>
    <t>Colorado St. 1</t>
  </si>
  <si>
    <t>Buffalo 4</t>
  </si>
  <si>
    <t>Ohio 13</t>
  </si>
  <si>
    <t>Louisiana Tech 4</t>
  </si>
  <si>
    <t>Abilene Christian 14</t>
  </si>
  <si>
    <t>Dayton 4</t>
  </si>
  <si>
    <t>Colgate 14</t>
  </si>
  <si>
    <t>Liberty 13</t>
  </si>
  <si>
    <t>Western Kentucky 3</t>
  </si>
  <si>
    <t>Winthrop 12</t>
  </si>
  <si>
    <t>Grand Canyon 15</t>
  </si>
  <si>
    <t>Eastern Washington 14</t>
  </si>
  <si>
    <t>UNC Greensboro 13</t>
  </si>
  <si>
    <t>Oral Roberts 15</t>
  </si>
  <si>
    <t>Morehead St. 14</t>
  </si>
  <si>
    <t>Drexel 16</t>
  </si>
  <si>
    <t>Cleveland St. 15</t>
  </si>
  <si>
    <t>Hartford 16</t>
  </si>
  <si>
    <t>Norfolk St. 16</t>
  </si>
  <si>
    <t>Appalachian St. 16</t>
  </si>
  <si>
    <t>31-1</t>
  </si>
  <si>
    <t>28-2</t>
  </si>
  <si>
    <t>23-5</t>
  </si>
  <si>
    <t>28-4</t>
  </si>
  <si>
    <t>18-7</t>
  </si>
  <si>
    <t>21-7</t>
  </si>
  <si>
    <t>18-11</t>
  </si>
  <si>
    <t>20-7</t>
  </si>
  <si>
    <t>15-8</t>
  </si>
  <si>
    <t>19-10</t>
  </si>
  <si>
    <t>18-10</t>
  </si>
  <si>
    <t>19-8</t>
  </si>
  <si>
    <t>18-9</t>
  </si>
  <si>
    <t>20-8</t>
  </si>
  <si>
    <t>16-5</t>
  </si>
  <si>
    <t>17-9</t>
  </si>
  <si>
    <t>16-11</t>
  </si>
  <si>
    <t>15-10</t>
  </si>
  <si>
    <t>16-8</t>
  </si>
  <si>
    <t>20-9</t>
  </si>
  <si>
    <t>16-10</t>
  </si>
  <si>
    <t>19-7</t>
  </si>
  <si>
    <t>15-7</t>
  </si>
  <si>
    <t>14-7</t>
  </si>
  <si>
    <t>11-6</t>
  </si>
  <si>
    <t>22-5</t>
  </si>
  <si>
    <t>19-9</t>
  </si>
  <si>
    <t>13-13</t>
  </si>
  <si>
    <t>15-13</t>
  </si>
  <si>
    <t>14-9</t>
  </si>
  <si>
    <t>16-6</t>
  </si>
  <si>
    <t>13-9</t>
  </si>
  <si>
    <t>14-11</t>
  </si>
  <si>
    <t>14-10</t>
  </si>
  <si>
    <t>16-9</t>
  </si>
  <si>
    <t>17-8</t>
  </si>
  <si>
    <t>24-5</t>
  </si>
  <si>
    <t>14-2</t>
  </si>
  <si>
    <t>23-6</t>
  </si>
  <si>
    <t>21-8</t>
  </si>
  <si>
    <t>23-2</t>
  </si>
  <si>
    <t>17-7</t>
  </si>
  <si>
    <t>12-8</t>
  </si>
  <si>
    <t>12-6</t>
  </si>
  <si>
    <t>15-9</t>
  </si>
  <si>
    <t>17-12</t>
  </si>
  <si>
    <t>12-11</t>
  </si>
  <si>
    <t>26-3</t>
  </si>
  <si>
    <t>25-5</t>
  </si>
  <si>
    <t>19-11</t>
  </si>
  <si>
    <t>24-6</t>
  </si>
  <si>
    <t>KenPom</t>
  </si>
  <si>
    <t>JeffSagarin</t>
  </si>
  <si>
    <t>ESPN</t>
  </si>
  <si>
    <t>SonnyMoore</t>
  </si>
  <si>
    <t>YEAR (2)</t>
  </si>
  <si>
    <t>YEAR (3)</t>
  </si>
  <si>
    <t>YEAR (4)</t>
  </si>
  <si>
    <t>Houston 5</t>
  </si>
  <si>
    <t>Tennessee 3</t>
  </si>
  <si>
    <t>Auburn 2</t>
  </si>
  <si>
    <t>Iowa 5</t>
  </si>
  <si>
    <t>Saint Mary's 5</t>
  </si>
  <si>
    <t>Illinois 4</t>
  </si>
  <si>
    <t>Connecticut 5</t>
  </si>
  <si>
    <t>LSU 6</t>
  </si>
  <si>
    <t>Arkansas 4</t>
  </si>
  <si>
    <t>San Francisco 10</t>
  </si>
  <si>
    <t>Virginia Tech 11</t>
  </si>
  <si>
    <t>Loyola Chicago 10</t>
  </si>
  <si>
    <t>Alabama 6</t>
  </si>
  <si>
    <t>Boise St. 8</t>
  </si>
  <si>
    <t>Murray St. 7</t>
  </si>
  <si>
    <t>Memphis 9</t>
  </si>
  <si>
    <t>Colorado St. 6</t>
  </si>
  <si>
    <t>Ohio St. 7</t>
  </si>
  <si>
    <t>Wisconsin 3</t>
  </si>
  <si>
    <t>Seton Hall 8</t>
  </si>
  <si>
    <t>Indiana 12</t>
  </si>
  <si>
    <t>TCU 9</t>
  </si>
  <si>
    <t>USC 7</t>
  </si>
  <si>
    <t>UAB 12</t>
  </si>
  <si>
    <t>Marquette 9</t>
  </si>
  <si>
    <t>Iowa St. 11</t>
  </si>
  <si>
    <t>Notre Dame 11</t>
  </si>
  <si>
    <t>Creighton 9</t>
  </si>
  <si>
    <t>Miami FL 10</t>
  </si>
  <si>
    <t>Chattanooga 13</t>
  </si>
  <si>
    <t>Rutgers 11</t>
  </si>
  <si>
    <t>Richmond 12</t>
  </si>
  <si>
    <t>Saint Peter's 15</t>
  </si>
  <si>
    <t>Montana St. 14</t>
  </si>
  <si>
    <t>Akron 13</t>
  </si>
  <si>
    <t>Longwood 14</t>
  </si>
  <si>
    <t>Delaware 15</t>
  </si>
  <si>
    <t>Cal St. Fullerton 15</t>
  </si>
  <si>
    <t>Georgia St. 16</t>
  </si>
  <si>
    <t>Wright St. 16</t>
  </si>
  <si>
    <t>Bryant 16</t>
  </si>
  <si>
    <t>Texas A&amp;M Corpus Chris 16</t>
  </si>
  <si>
    <t>Saint Peter's</t>
  </si>
  <si>
    <t>Montana St.</t>
  </si>
  <si>
    <t>Longwood</t>
  </si>
  <si>
    <t>Norfolk St.</t>
  </si>
  <si>
    <t>Bryant</t>
  </si>
  <si>
    <t>Texas A&amp;M Corpus Chris</t>
  </si>
  <si>
    <t>MONTANA ST.</t>
  </si>
  <si>
    <t>TexasTech</t>
  </si>
  <si>
    <t>Santa</t>
  </si>
  <si>
    <t>Team</t>
  </si>
  <si>
    <t>Campbell</t>
  </si>
  <si>
    <t>Iona </t>
  </si>
  <si>
    <t>Dayton </t>
  </si>
  <si>
    <t>Creighton </t>
  </si>
  <si>
    <t>BYU </t>
  </si>
  <si>
    <t>Oregon </t>
  </si>
  <si>
    <t>Villanova </t>
  </si>
  <si>
    <t>Seton Hall </t>
  </si>
  <si>
    <t>Iowa </t>
  </si>
  <si>
    <t>Butler </t>
  </si>
  <si>
    <t>Rutgers </t>
  </si>
  <si>
    <t>Illinois </t>
  </si>
  <si>
    <t>Team.1</t>
  </si>
  <si>
    <t>Wofford </t>
  </si>
  <si>
    <t>Saint Mary's </t>
  </si>
  <si>
    <t>Oklahoma </t>
  </si>
  <si>
    <t>Marquette </t>
  </si>
  <si>
    <t>UCF </t>
  </si>
  <si>
    <t>Clemson </t>
  </si>
  <si>
    <t>Utah St. </t>
  </si>
  <si>
    <t>Syracuse </t>
  </si>
  <si>
    <t>TCU </t>
  </si>
  <si>
    <t>N.C. State </t>
  </si>
  <si>
    <t>VCU </t>
  </si>
  <si>
    <t>Ohio St. </t>
  </si>
  <si>
    <t>Lipscomb </t>
  </si>
  <si>
    <t>Minnesota </t>
  </si>
  <si>
    <t>Nebraska </t>
  </si>
  <si>
    <t>Washington </t>
  </si>
  <si>
    <t>Belmont </t>
  </si>
  <si>
    <t>Murray St. </t>
  </si>
  <si>
    <t>Indiana </t>
  </si>
  <si>
    <t>New Mexico St. </t>
  </si>
  <si>
    <t>Memphis </t>
  </si>
  <si>
    <t>Liberty </t>
  </si>
  <si>
    <t>Furman </t>
  </si>
  <si>
    <t>Toledo </t>
  </si>
  <si>
    <t>Colorado </t>
  </si>
  <si>
    <t>Xavier </t>
  </si>
  <si>
    <t>Wichita St. </t>
  </si>
  <si>
    <t>Temple </t>
  </si>
  <si>
    <t>UC Irvine </t>
  </si>
  <si>
    <t>Vermont </t>
  </si>
  <si>
    <t>Yale </t>
  </si>
  <si>
    <t>Providence </t>
  </si>
  <si>
    <t>Davidson </t>
  </si>
  <si>
    <t>UNC Greensboro </t>
  </si>
  <si>
    <t>St. John's </t>
  </si>
  <si>
    <t>San Diego </t>
  </si>
  <si>
    <t>South Dakota St. </t>
  </si>
  <si>
    <t>Hofstra </t>
  </si>
  <si>
    <t>Georgetown </t>
  </si>
  <si>
    <t>Old Dominion </t>
  </si>
  <si>
    <t>Harvard </t>
  </si>
  <si>
    <t>Wright St. </t>
  </si>
  <si>
    <t>Georgia St. </t>
  </si>
  <si>
    <t>Colgate </t>
  </si>
  <si>
    <t>Loyola Chicago </t>
  </si>
  <si>
    <t>Montana </t>
  </si>
  <si>
    <t>Abilene Christian </t>
  </si>
  <si>
    <t>Bradley </t>
  </si>
  <si>
    <t>Gardner Webb </t>
  </si>
  <si>
    <t>Campbell </t>
  </si>
  <si>
    <t>Prairie View A&amp;M </t>
  </si>
  <si>
    <t>Fairleigh Dickinson </t>
  </si>
  <si>
    <t>Norfolk St. </t>
  </si>
  <si>
    <t>St. Francis PA </t>
  </si>
  <si>
    <t>San Diego St. </t>
  </si>
  <si>
    <t>Penn St. </t>
  </si>
  <si>
    <t>Richmond </t>
  </si>
  <si>
    <t>USC </t>
  </si>
  <si>
    <t>UCLA </t>
  </si>
  <si>
    <t>Stephen F. Austin </t>
  </si>
  <si>
    <t>Eastern Washington </t>
  </si>
  <si>
    <t>Little Rock </t>
  </si>
  <si>
    <t>Winthrop </t>
  </si>
  <si>
    <t>Siena </t>
  </si>
  <si>
    <t>Boston University </t>
  </si>
  <si>
    <t>Robert Morris </t>
  </si>
  <si>
    <t>Connecticut </t>
  </si>
  <si>
    <t>St. Bonaventure </t>
  </si>
  <si>
    <t>Oklahoma St. </t>
  </si>
  <si>
    <t>Georgia Tech </t>
  </si>
  <si>
    <t>Oregon St. </t>
  </si>
  <si>
    <t>Drake </t>
  </si>
  <si>
    <t>SMU </t>
  </si>
  <si>
    <t>UC Santa Barbara </t>
  </si>
  <si>
    <t>Boise St. </t>
  </si>
  <si>
    <t>Colorado St. </t>
  </si>
  <si>
    <t>Ohio </t>
  </si>
  <si>
    <t>Louisiana Tech </t>
  </si>
  <si>
    <t>Grand Canyon </t>
  </si>
  <si>
    <t>Oral Roberts </t>
  </si>
  <si>
    <t>Morehead St. </t>
  </si>
  <si>
    <t>Drexel </t>
  </si>
  <si>
    <t>Cleveland St. </t>
  </si>
  <si>
    <t>Hartford </t>
  </si>
  <si>
    <t>Appalachian St. </t>
  </si>
  <si>
    <t>Mount St. Mary's </t>
  </si>
  <si>
    <t>Appalachian St.</t>
  </si>
  <si>
    <t>Boston University</t>
  </si>
  <si>
    <t>Drexel</t>
  </si>
  <si>
    <t>Hartford</t>
  </si>
  <si>
    <t>Morehead St.</t>
  </si>
  <si>
    <t>N.C. State</t>
  </si>
  <si>
    <t>Oral Roberts</t>
  </si>
  <si>
    <t>Siena</t>
  </si>
  <si>
    <t>St. Francis PA</t>
  </si>
  <si>
    <t>NCAA Champion</t>
  </si>
  <si>
    <t>NCAA MOP</t>
  </si>
  <si>
    <t>NIT</t>
  </si>
  <si>
    <t>NIT Champion</t>
  </si>
  <si>
    <t>NIT MVP</t>
  </si>
  <si>
    <t>2022 NIT</t>
  </si>
  <si>
    <t>Jared Butler</t>
  </si>
  <si>
    <t>2021 NIT</t>
  </si>
  <si>
    <t>Landers Nolley II</t>
  </si>
  <si>
    <t>Tournament cancelled because of COVID-19 pandemic</t>
  </si>
  <si>
    <t>Kyle Guy</t>
  </si>
  <si>
    <t>2019 NIT</t>
  </si>
  <si>
    <t>Dylan Osetkowski</t>
  </si>
  <si>
    <t>Donte DiVincenzo</t>
  </si>
  <si>
    <t>2018 NIT</t>
  </si>
  <si>
    <t>Lamar Stevens</t>
  </si>
  <si>
    <t>UNC</t>
  </si>
  <si>
    <t>Joel Berry</t>
  </si>
  <si>
    <t>2017 NIT</t>
  </si>
  <si>
    <t>Kenrich Williams</t>
  </si>
  <si>
    <t>Ryan Arcidiacono</t>
  </si>
  <si>
    <t>2016 NIT</t>
  </si>
  <si>
    <t>Tyler Cavanaugh</t>
  </si>
  <si>
    <t>Tyus Jones</t>
  </si>
  <si>
    <t>2015 NIT</t>
  </si>
  <si>
    <t>Chasson Randle</t>
  </si>
  <si>
    <t>Shabazz Napier</t>
  </si>
  <si>
    <t>2014 NIT</t>
  </si>
  <si>
    <t>Austin Hollins</t>
  </si>
  <si>
    <t>Luke Hancock</t>
  </si>
  <si>
    <t>2013 NIT</t>
  </si>
  <si>
    <t>Pierre Jackson</t>
  </si>
  <si>
    <t>Anthony Davis</t>
  </si>
  <si>
    <t>2012 NIT</t>
  </si>
  <si>
    <t>Aaron Bright</t>
  </si>
  <si>
    <t>Kemba Walker</t>
  </si>
  <si>
    <t>2011 NIT</t>
  </si>
  <si>
    <t>Graham Hatch</t>
  </si>
  <si>
    <t>Kyle Singler</t>
  </si>
  <si>
    <t>2010 NIT</t>
  </si>
  <si>
    <t>Chris Johnson</t>
  </si>
  <si>
    <t>Wayne Ellington</t>
  </si>
  <si>
    <t>2009 NIT</t>
  </si>
  <si>
    <t>Jamelle Cornley</t>
  </si>
  <si>
    <t>Mario Chalmers</t>
  </si>
  <si>
    <t>2008 NIT</t>
  </si>
  <si>
    <t>Kosta Koufos</t>
  </si>
  <si>
    <t>Corey Brewer</t>
  </si>
  <si>
    <t>2007 NIT</t>
  </si>
  <si>
    <t>Frank Young</t>
  </si>
  <si>
    <t>Joakim Noah</t>
  </si>
  <si>
    <t>2006 NIT</t>
  </si>
  <si>
    <t>Renaldo Balkman</t>
  </si>
  <si>
    <t>Sean May</t>
  </si>
  <si>
    <t>2005 NIT</t>
  </si>
  <si>
    <t>Carlos Powell</t>
  </si>
  <si>
    <t>Emeka Okafor</t>
  </si>
  <si>
    <t>2004 NIT</t>
  </si>
  <si>
    <t>Daniel Horton</t>
  </si>
  <si>
    <t>Carmelo Anthony</t>
  </si>
  <si>
    <t>2003 NIT</t>
  </si>
  <si>
    <t>St. John's (NY) (Vacated)</t>
  </si>
  <si>
    <t>Marcus Hatten</t>
  </si>
  <si>
    <t>Juan Dixon</t>
  </si>
  <si>
    <t>2002 NIT</t>
  </si>
  <si>
    <t>Dajuan Wagner</t>
  </si>
  <si>
    <t>Shane Battier</t>
  </si>
  <si>
    <t>2001 NIT</t>
  </si>
  <si>
    <t>Marcus Hill</t>
  </si>
  <si>
    <t>Mateen Cleaves</t>
  </si>
  <si>
    <t>2000 NIT</t>
  </si>
  <si>
    <t>Robert O'Kelley</t>
  </si>
  <si>
    <t>Richard Hamilton</t>
  </si>
  <si>
    <t>1999 NIT</t>
  </si>
  <si>
    <t>Sean Lampley</t>
  </si>
  <si>
    <t>Jeffrey Sheppard</t>
  </si>
  <si>
    <t>1998 NIT</t>
  </si>
  <si>
    <t>Minnesota (Vacated)</t>
  </si>
  <si>
    <t>Kevin Clark</t>
  </si>
  <si>
    <t>Miles Simon</t>
  </si>
  <si>
    <t>1997 NIT</t>
  </si>
  <si>
    <t>Michigan (Vacated)</t>
  </si>
  <si>
    <t>Robert Traylor</t>
  </si>
  <si>
    <t>Tony Delk</t>
  </si>
  <si>
    <t>1996 NIT</t>
  </si>
  <si>
    <t>Erick Strickland</t>
  </si>
  <si>
    <t>Ed O'Bannon</t>
  </si>
  <si>
    <t>1995 NIT</t>
  </si>
  <si>
    <t>Shawn Smith</t>
  </si>
  <si>
    <t>Corliss Williamson</t>
  </si>
  <si>
    <t>1994 NIT</t>
  </si>
  <si>
    <t>Doremus Bennerman</t>
  </si>
  <si>
    <t>Donald Williams</t>
  </si>
  <si>
    <t>1993 NIT</t>
  </si>
  <si>
    <t>Voshon Lenard</t>
  </si>
  <si>
    <t>Bobby Hurley</t>
  </si>
  <si>
    <t>1992 NIT</t>
  </si>
  <si>
    <t>Bryant Stith</t>
  </si>
  <si>
    <t>Christian Laettner</t>
  </si>
  <si>
    <t>1991 NIT</t>
  </si>
  <si>
    <t>Adam Keefe</t>
  </si>
  <si>
    <t>Anderson Hunt</t>
  </si>
  <si>
    <t>1990 NIT</t>
  </si>
  <si>
    <t>Scott Draud</t>
  </si>
  <si>
    <t>Glen Rice</t>
  </si>
  <si>
    <t>1989 NIT</t>
  </si>
  <si>
    <t>St. John's (NY)</t>
  </si>
  <si>
    <t>Jayson Williams</t>
  </si>
  <si>
    <t>Danny Manning</t>
  </si>
  <si>
    <t>1988 NIT</t>
  </si>
  <si>
    <t>Phil Gamble</t>
  </si>
  <si>
    <t>Keith Smart</t>
  </si>
  <si>
    <t>1987 NIT</t>
  </si>
  <si>
    <t>Randolph Keys</t>
  </si>
  <si>
    <t>Pervis Ellison</t>
  </si>
  <si>
    <t>1986 NIT</t>
  </si>
  <si>
    <t>Brad Sellers</t>
  </si>
  <si>
    <t>Ed Pinckney</t>
  </si>
  <si>
    <t>1985 NIT</t>
  </si>
  <si>
    <t>Reggie Miller</t>
  </si>
  <si>
    <t>Patrick Ewing</t>
  </si>
  <si>
    <t>1984 NIT</t>
  </si>
  <si>
    <t>Tim McCormick</t>
  </si>
  <si>
    <t>Hakeem Olajuwon</t>
  </si>
  <si>
    <t>1983 NIT</t>
  </si>
  <si>
    <t>Ron Anderson</t>
  </si>
  <si>
    <t>James Worthy</t>
  </si>
  <si>
    <t>1982 NIT</t>
  </si>
  <si>
    <t>J.J. Anderson</t>
  </si>
  <si>
    <t>Isiah Thomas</t>
  </si>
  <si>
    <t>1981 NIT</t>
  </si>
  <si>
    <t>Greg Stewart</t>
  </si>
  <si>
    <t>Darrell Griffith</t>
  </si>
  <si>
    <t>1980 NIT</t>
  </si>
  <si>
    <t>Ralph Sampson</t>
  </si>
  <si>
    <t>Magic Johnson</t>
  </si>
  <si>
    <t>1979 NIT</t>
  </si>
  <si>
    <t>Clarence Carter, Ray Tolbert</t>
  </si>
  <si>
    <t>Jack Givens</t>
  </si>
  <si>
    <t>1978 NIT</t>
  </si>
  <si>
    <t>Jim Krivacs, Ron Baxter</t>
  </si>
  <si>
    <t>Butch Lee</t>
  </si>
  <si>
    <t>1977 NIT</t>
  </si>
  <si>
    <t>Greg Sanders</t>
  </si>
  <si>
    <t>Kent Benson</t>
  </si>
  <si>
    <t>1976 NIT</t>
  </si>
  <si>
    <t>Cedric Maxwell</t>
  </si>
  <si>
    <t>Richard Washington</t>
  </si>
  <si>
    <t>1975 NIT</t>
  </si>
  <si>
    <t>Ron Lee</t>
  </si>
  <si>
    <t>David Thompson</t>
  </si>
  <si>
    <t>1974 NIT</t>
  </si>
  <si>
    <t>Mike Sojourner</t>
  </si>
  <si>
    <t>Bill Walton</t>
  </si>
  <si>
    <t>1973 NIT</t>
  </si>
  <si>
    <t>John Shumate</t>
  </si>
  <si>
    <t>1972 NIT</t>
  </si>
  <si>
    <t>Tom McMillen</t>
  </si>
  <si>
    <t>Howard Porter</t>
  </si>
  <si>
    <t>1971 NIT</t>
  </si>
  <si>
    <t>Bill Chamberlain</t>
  </si>
  <si>
    <t>Sidney Wicks</t>
  </si>
  <si>
    <t>1970 NIT</t>
  </si>
  <si>
    <t>Dean Meminger</t>
  </si>
  <si>
    <t>Kareem Abdul-Jabbar</t>
  </si>
  <si>
    <t>1969 NIT</t>
  </si>
  <si>
    <t>Terry Driscoll</t>
  </si>
  <si>
    <t>1968 NIT</t>
  </si>
  <si>
    <t>Don May</t>
  </si>
  <si>
    <t>1967 NIT</t>
  </si>
  <si>
    <t>Southern Illinois</t>
  </si>
  <si>
    <t>Walt Frazier</t>
  </si>
  <si>
    <t>Jerry Chambers</t>
  </si>
  <si>
    <t>1966 NIT</t>
  </si>
  <si>
    <t>Bill Melchionni</t>
  </si>
  <si>
    <t>Bill Bradley</t>
  </si>
  <si>
    <t>1965 NIT</t>
  </si>
  <si>
    <t>Ken McIntyre</t>
  </si>
  <si>
    <t>Walt Hazzard</t>
  </si>
  <si>
    <t>1964 NIT</t>
  </si>
  <si>
    <t>Levern Tart</t>
  </si>
  <si>
    <t>Loyola (IL)</t>
  </si>
  <si>
    <t>Art Heyman</t>
  </si>
  <si>
    <t>1963 NIT</t>
  </si>
  <si>
    <t>Ray Flynn</t>
  </si>
  <si>
    <t>Paul Hogue</t>
  </si>
  <si>
    <t>1962 NIT</t>
  </si>
  <si>
    <t>Bill Chmielewski</t>
  </si>
  <si>
    <t>Jerry Lucas</t>
  </si>
  <si>
    <t>1961 NIT</t>
  </si>
  <si>
    <t>Vin Ernst</t>
  </si>
  <si>
    <t>1960 NIT</t>
  </si>
  <si>
    <t>Lenny Wilkens</t>
  </si>
  <si>
    <t>Jerry West</t>
  </si>
  <si>
    <t>1959 NIT</t>
  </si>
  <si>
    <t>Tony Jackson</t>
  </si>
  <si>
    <t>Elgin Baylor</t>
  </si>
  <si>
    <t>1958 NIT</t>
  </si>
  <si>
    <t>Hank Stein</t>
  </si>
  <si>
    <t>Wilt Chamberlain</t>
  </si>
  <si>
    <t>1957 NIT</t>
  </si>
  <si>
    <t>Win Wilfong</t>
  </si>
  <si>
    <t>Hal Lear</t>
  </si>
  <si>
    <t>1956 NIT</t>
  </si>
  <si>
    <t>Charlie Tyra</t>
  </si>
  <si>
    <t>Bill Russell</t>
  </si>
  <si>
    <t>1955 NIT</t>
  </si>
  <si>
    <t>Maurice Stokes</t>
  </si>
  <si>
    <t>Tom Gola</t>
  </si>
  <si>
    <t>1954 NIT</t>
  </si>
  <si>
    <t>Togo Palazzi</t>
  </si>
  <si>
    <t>B.H. Born</t>
  </si>
  <si>
    <t>1953 NIT</t>
  </si>
  <si>
    <t>Walter Dukes</t>
  </si>
  <si>
    <t>Clyde Lovellette</t>
  </si>
  <si>
    <t>1952 NIT</t>
  </si>
  <si>
    <t>Norm Grekin, Tom Gola</t>
  </si>
  <si>
    <t>Bill Spivey</t>
  </si>
  <si>
    <t>1951 NIT</t>
  </si>
  <si>
    <t>Roland Minson</t>
  </si>
  <si>
    <t>CCNY</t>
  </si>
  <si>
    <t>Irwin Dambrot</t>
  </si>
  <si>
    <t>1950 NIT</t>
  </si>
  <si>
    <t>Ed Warner</t>
  </si>
  <si>
    <t>Alex Groza</t>
  </si>
  <si>
    <t>1949 NIT</t>
  </si>
  <si>
    <t>Don Lofgan</t>
  </si>
  <si>
    <t>1948 NIT</t>
  </si>
  <si>
    <t>Ed Macauley</t>
  </si>
  <si>
    <t>George Kaftan</t>
  </si>
  <si>
    <t>1947 NIT</t>
  </si>
  <si>
    <t>Vern Gardner</t>
  </si>
  <si>
    <t>Bob Kurland</t>
  </si>
  <si>
    <t>1946 NIT</t>
  </si>
  <si>
    <t>Ernest Calverley</t>
  </si>
  <si>
    <t>1945 NIT</t>
  </si>
  <si>
    <t>George Mikan</t>
  </si>
  <si>
    <t>Arnold Ferrin</t>
  </si>
  <si>
    <t>1944 NIT</t>
  </si>
  <si>
    <t>Bill Kotsores</t>
  </si>
  <si>
    <t>Ken Sailors</t>
  </si>
  <si>
    <t>1943 NIT</t>
  </si>
  <si>
    <t>Harry Boykoff</t>
  </si>
  <si>
    <t>Howard Dallmar</t>
  </si>
  <si>
    <t>1942 NIT</t>
  </si>
  <si>
    <t>Rudy Baric</t>
  </si>
  <si>
    <t>John Kotz</t>
  </si>
  <si>
    <t>1941 NIT</t>
  </si>
  <si>
    <t>LIU</t>
  </si>
  <si>
    <t>Frank Baumholtz</t>
  </si>
  <si>
    <t>Marvin Huffman</t>
  </si>
  <si>
    <t>1940 NIT</t>
  </si>
  <si>
    <t>Bob Doll</t>
  </si>
  <si>
    <t>Jimmy Hull</t>
  </si>
  <si>
    <t>1939 NIT</t>
  </si>
  <si>
    <t>Bill Lloyd</t>
  </si>
  <si>
    <t>1938 NIT</t>
  </si>
  <si>
    <t>Don Shields</t>
  </si>
  <si>
    <t>Count</t>
  </si>
  <si>
    <t>SumCount</t>
  </si>
  <si>
    <t>South Florida</t>
  </si>
  <si>
    <t>Southern Cal</t>
  </si>
  <si>
    <t>Miami-FL</t>
  </si>
  <si>
    <t>Ball St.</t>
  </si>
  <si>
    <t>Quinnipiac</t>
  </si>
  <si>
    <t>Elon</t>
  </si>
  <si>
    <t>Fla. Gulf Coast</t>
  </si>
  <si>
    <t>IUPUI</t>
  </si>
  <si>
    <t>Western Illinois</t>
  </si>
  <si>
    <t>Northern Colo.</t>
  </si>
  <si>
    <t>Maine</t>
  </si>
  <si>
    <t>Fordham</t>
  </si>
  <si>
    <t>Miami-OH</t>
  </si>
  <si>
    <t>Geo. Washington</t>
  </si>
  <si>
    <t>George Mason</t>
  </si>
  <si>
    <t>Missouri St.</t>
  </si>
  <si>
    <t>UALR</t>
  </si>
  <si>
    <t>JAMES MADISON</t>
  </si>
  <si>
    <t>BOWLING GREEN</t>
  </si>
  <si>
    <t>FORDHAM</t>
  </si>
  <si>
    <t>TENNESSEE MARTIN</t>
  </si>
  <si>
    <t>TEXAS EL PASO</t>
  </si>
  <si>
    <t>MARIST</t>
  </si>
  <si>
    <t>ALBANY</t>
  </si>
  <si>
    <t>STETSON</t>
  </si>
  <si>
    <t>PACIFIC</t>
  </si>
  <si>
    <t>CENTRAL MICHIGAN</t>
  </si>
  <si>
    <t>HAMPTON</t>
  </si>
  <si>
    <t>DREXEL</t>
  </si>
  <si>
    <t>DELAWARE</t>
  </si>
  <si>
    <t>DUQUESNE</t>
  </si>
  <si>
    <t>CAL STATE NORTHRIDGE</t>
  </si>
  <si>
    <t>BALL ST.</t>
  </si>
  <si>
    <t>TULANE</t>
  </si>
  <si>
    <t>ARMY</t>
  </si>
  <si>
    <t>QUINNIPIAC</t>
  </si>
  <si>
    <t>NORTH CAROLINA CHARLOTTE</t>
  </si>
  <si>
    <t>PORTLAND</t>
  </si>
  <si>
    <t>NORTH CAROLINA A&amp;T</t>
  </si>
  <si>
    <t>SOUTH DAKOTA</t>
  </si>
  <si>
    <t>CALIFORNIA DAVIS</t>
  </si>
  <si>
    <t>EASTERN MICHIGAN</t>
  </si>
  <si>
    <t>ARKANSAS LITTLE ROCK</t>
  </si>
  <si>
    <t>RICE</t>
  </si>
  <si>
    <t>IDAHO ST.</t>
  </si>
  <si>
    <t>WESTERN ILLINOIS</t>
  </si>
  <si>
    <t>MAINE</t>
  </si>
  <si>
    <t>LAMAR</t>
  </si>
  <si>
    <t>ELON</t>
  </si>
  <si>
    <t>NORTHERN COLORADO</t>
  </si>
  <si>
    <t>SACRAMENTO ST.</t>
  </si>
  <si>
    <t>BOSTON UNIVERSITY</t>
  </si>
  <si>
    <t>TROY ST.</t>
  </si>
  <si>
    <t>BRADLEY</t>
  </si>
  <si>
    <t>WISCONSIN MILWAUKEE</t>
  </si>
  <si>
    <t>PORTLAND ST.</t>
  </si>
  <si>
    <t>SE MISSOURI ST.</t>
  </si>
  <si>
    <t>TEXAS ARLINGTON</t>
  </si>
  <si>
    <t>JACKSON ST.</t>
  </si>
  <si>
    <t>SOUTHERN ILLINOIS</t>
  </si>
  <si>
    <t>NORTH ALABAMA</t>
  </si>
  <si>
    <t>CAL BAPTIST</t>
  </si>
  <si>
    <t>ESPN_All_Years Top 25</t>
  </si>
  <si>
    <t>PTS</t>
  </si>
  <si>
    <t>Uconn</t>
  </si>
  <si>
    <t xml:space="preserve">Champion </t>
  </si>
  <si>
    <t>Record</t>
  </si>
  <si>
    <t>(31-2)</t>
  </si>
  <si>
    <t>(37-1)</t>
  </si>
  <si>
    <t>(34-3)</t>
  </si>
  <si>
    <t>(33-4)</t>
  </si>
  <si>
    <t>(38-0)</t>
  </si>
  <si>
    <t>(38-1)</t>
  </si>
  <si>
    <t>(40-0)</t>
  </si>
  <si>
    <t>(35-4)</t>
  </si>
  <si>
    <t>(33-5)</t>
  </si>
  <si>
    <t>(39-0)</t>
  </si>
  <si>
    <t>(36-2)</t>
  </si>
  <si>
    <t>(34-4)</t>
  </si>
  <si>
    <t>(33-3)</t>
  </si>
  <si>
    <t>(31-4)</t>
  </si>
  <si>
    <t>(34-2)</t>
  </si>
  <si>
    <t>(36-1)</t>
  </si>
  <si>
    <t>(34-1)</t>
  </si>
  <si>
    <t>(29-10)</t>
  </si>
  <si>
    <t>(32-4)</t>
  </si>
  <si>
    <t>(35-0)</t>
  </si>
  <si>
    <t>(33-2)</t>
  </si>
  <si>
    <t>(31-3)</t>
  </si>
  <si>
    <t>(30-3)</t>
  </si>
  <si>
    <t>(30-5)</t>
  </si>
  <si>
    <t>(32-1)</t>
  </si>
  <si>
    <t>(35-2)</t>
  </si>
  <si>
    <t>(32-2)</t>
  </si>
  <si>
    <t>(28-6)</t>
  </si>
  <si>
    <t>(34-0)</t>
  </si>
  <si>
    <t>(29-4)</t>
  </si>
  <si>
    <t>(35-1)</t>
  </si>
  <si>
    <t>Coach</t>
  </si>
  <si>
    <t>54-53</t>
  </si>
  <si>
    <t>82-81</t>
  </si>
  <si>
    <t>61-58</t>
  </si>
  <si>
    <t>67-55</t>
  </si>
  <si>
    <t>82-51</t>
  </si>
  <si>
    <t>63-53</t>
  </si>
  <si>
    <t>79-58</t>
  </si>
  <si>
    <t>93-60</t>
  </si>
  <si>
    <t>80-61</t>
  </si>
  <si>
    <t>76-70</t>
  </si>
  <si>
    <t>53-47</t>
  </si>
  <si>
    <t>76-54</t>
  </si>
  <si>
    <t>64-48</t>
  </si>
  <si>
    <t>59-46</t>
  </si>
  <si>
    <t>84-62</t>
  </si>
  <si>
    <t>70-61</t>
  </si>
  <si>
    <t>73-68</t>
  </si>
  <si>
    <t>82-70</t>
  </si>
  <si>
    <t>68-66</t>
  </si>
  <si>
    <t>71-52</t>
  </si>
  <si>
    <t>62-45</t>
  </si>
  <si>
    <t>93-75</t>
  </si>
  <si>
    <t>68-59</t>
  </si>
  <si>
    <t>83-65</t>
  </si>
  <si>
    <t>70-64</t>
  </si>
  <si>
    <t>60-59</t>
  </si>
  <si>
    <t>84-82</t>
  </si>
  <si>
    <t>78-62</t>
  </si>
  <si>
    <t>88-81</t>
  </si>
  <si>
    <t>76-60</t>
  </si>
  <si>
    <t>56-54</t>
  </si>
  <si>
    <t>67-44</t>
  </si>
  <si>
    <t>97-81</t>
  </si>
  <si>
    <t>70-65</t>
  </si>
  <si>
    <t>72-61</t>
  </si>
  <si>
    <t>69-67</t>
  </si>
  <si>
    <t>76-62</t>
  </si>
  <si>
    <t>Tara VanDerveer</t>
  </si>
  <si>
    <t>Kim Mulkey</t>
  </si>
  <si>
    <t>Muffet McGraw</t>
  </si>
  <si>
    <t>Dawn Staley</t>
  </si>
  <si>
    <t>Geno Auriemma</t>
  </si>
  <si>
    <t>Gary Blair</t>
  </si>
  <si>
    <t>Pat Summitt</t>
  </si>
  <si>
    <t>Brenda Frese</t>
  </si>
  <si>
    <t>Carolyn Peck</t>
  </si>
  <si>
    <t>Sylvia Hatchell</t>
  </si>
  <si>
    <t>Marsha Sharp</t>
  </si>
  <si>
    <t>Leon Barmore</t>
  </si>
  <si>
    <t>Jody Conradt</t>
  </si>
  <si>
    <t>Marianne Stanley</t>
  </si>
  <si>
    <t>Linda Sharp</t>
  </si>
  <si>
    <t>Sonja Hogg</t>
  </si>
  <si>
    <t>Score</t>
  </si>
  <si>
    <t>Runner-Up</t>
  </si>
  <si>
    <t>78-75 (OT)</t>
  </si>
  <si>
    <t>70-67 (OT)</t>
  </si>
  <si>
    <t xml:space="preserve">Arizona </t>
  </si>
  <si>
    <t xml:space="preserve">Syracuse </t>
  </si>
  <si>
    <t xml:space="preserve">Louisville </t>
  </si>
  <si>
    <t xml:space="preserve">Stanford </t>
  </si>
  <si>
    <t xml:space="preserve">Rutgers </t>
  </si>
  <si>
    <t xml:space="preserve">Duke </t>
  </si>
  <si>
    <t xml:space="preserve">Tennessee </t>
  </si>
  <si>
    <t xml:space="preserve">Oklahoma </t>
  </si>
  <si>
    <t xml:space="preserve">Purdue </t>
  </si>
  <si>
    <t xml:space="preserve">Georgia </t>
  </si>
  <si>
    <t xml:space="preserve">Virginia </t>
  </si>
  <si>
    <t xml:space="preserve">Auburn </t>
  </si>
  <si>
    <t xml:space="preserve">Cheyney </t>
  </si>
  <si>
    <t>Site</t>
  </si>
  <si>
    <t>San Antonio, Texas</t>
  </si>
  <si>
    <t xml:space="preserve">Tampa, Fla. </t>
  </si>
  <si>
    <t xml:space="preserve">Columbus, Ohio </t>
  </si>
  <si>
    <t xml:space="preserve">Dallas, Texas </t>
  </si>
  <si>
    <t xml:space="preserve">Indianapolis, Ind. </t>
  </si>
  <si>
    <t xml:space="preserve">Nashville, Tenn. </t>
  </si>
  <si>
    <t>New Orleans, La.</t>
  </si>
  <si>
    <t xml:space="preserve">Denver, Colo. </t>
  </si>
  <si>
    <t>St. Louis, Mo.</t>
  </si>
  <si>
    <t xml:space="preserve">Cleveland, Ohio </t>
  </si>
  <si>
    <t xml:space="preserve">Boston, Mass. </t>
  </si>
  <si>
    <t xml:space="preserve">Atlanta, Ga. </t>
  </si>
  <si>
    <t xml:space="preserve">Philadelphia, Pa. </t>
  </si>
  <si>
    <t>San Jose, Calif.</t>
  </si>
  <si>
    <t>Kansas City, Mo.</t>
  </si>
  <si>
    <t xml:space="preserve">Cincinnati, Ohio </t>
  </si>
  <si>
    <t xml:space="preserve">Charlotte, N.C. </t>
  </si>
  <si>
    <t xml:space="preserve">Minneapolis, Minn. </t>
  </si>
  <si>
    <t xml:space="preserve">Richmond, Va. </t>
  </si>
  <si>
    <t>Los Angeles, Calif.</t>
  </si>
  <si>
    <t xml:space="preserve">Knoxville, Tenn. </t>
  </si>
  <si>
    <t xml:space="preserve">Tacoma, Wash. </t>
  </si>
  <si>
    <t xml:space="preserve">Austin, Texas </t>
  </si>
  <si>
    <t xml:space="preserve">Lexington, Ky. </t>
  </si>
  <si>
    <t xml:space="preserve">Norfolk, Va. </t>
  </si>
  <si>
    <t>Canceled due</t>
  </si>
  <si>
    <t xml:space="preserve">To </t>
  </si>
  <si>
    <t>Covid-19</t>
  </si>
  <si>
    <t>NA</t>
  </si>
  <si>
    <t>Championship History</t>
  </si>
  <si>
    <t>All Data</t>
  </si>
  <si>
    <t>JACKSONVILLE ST.</t>
  </si>
  <si>
    <t>FAIRFIELD</t>
  </si>
  <si>
    <t>LONG BEACH ST.</t>
  </si>
  <si>
    <t>WESTERN MICHIGAN</t>
  </si>
  <si>
    <t>NORTH FLORIDA</t>
  </si>
  <si>
    <t>LONGWOOD</t>
  </si>
  <si>
    <t>AIR FORCE</t>
  </si>
  <si>
    <t>AMERICAN</t>
  </si>
  <si>
    <t>COLLEGE OF CHARLESTON</t>
  </si>
  <si>
    <t>GEORGIA SOUTHERN</t>
  </si>
  <si>
    <t>TENNESSEE TECH</t>
  </si>
  <si>
    <t>NORTHERN ILLINOIS</t>
  </si>
  <si>
    <t>LEHIGH</t>
  </si>
  <si>
    <t>MISSOURI KANSAS CITY</t>
  </si>
  <si>
    <t>UTAH VALLEY ST.</t>
  </si>
  <si>
    <t>CALIFORNIA SAN DIEGO</t>
  </si>
  <si>
    <t>CALIFORNIA RIVERSIDE</t>
  </si>
  <si>
    <t>NORTHERN ARIZONA</t>
  </si>
  <si>
    <t>MARSHALL</t>
  </si>
  <si>
    <t>AUSTIN PEAY</t>
  </si>
  <si>
    <t>CAMPBELL</t>
  </si>
  <si>
    <t>YOUNGSTOWN ST.</t>
  </si>
  <si>
    <t>TEXAS ST.</t>
  </si>
  <si>
    <t>TARLETON</t>
  </si>
  <si>
    <t>NORTHEASTERN</t>
  </si>
  <si>
    <t>EASTERN ILLINOIS</t>
  </si>
  <si>
    <t>IDAHO</t>
  </si>
  <si>
    <t>SOUTHERN UTAH</t>
  </si>
  <si>
    <t>INDIANA ST.</t>
  </si>
  <si>
    <t>APPALACHIAN ST.</t>
  </si>
  <si>
    <t>GARDNER-WEBB</t>
  </si>
  <si>
    <t>MT. ST. MARY'S MD.</t>
  </si>
  <si>
    <t>SE LOUISIANA</t>
  </si>
  <si>
    <t>HOLY CROSS</t>
  </si>
  <si>
    <t>MIAMI OHIO</t>
  </si>
  <si>
    <t>HOWARD</t>
  </si>
  <si>
    <t>SAM HOUSTON ST.</t>
  </si>
  <si>
    <t>CAL STATE BAKERSFIELD</t>
  </si>
  <si>
    <t>SOUTH CAROLINA UPSTATE</t>
  </si>
  <si>
    <t>TEXAS A&amp;M-CORPUS CHRISTI</t>
  </si>
  <si>
    <t>HIGH POINT</t>
  </si>
  <si>
    <t>JACKSONVILLE</t>
  </si>
  <si>
    <t>TEXAS RIO GRANDE VALLEY</t>
  </si>
  <si>
    <t>CAL STATE FULLERTON</t>
  </si>
  <si>
    <t>SIU EDWARDSVILLE</t>
  </si>
  <si>
    <t>MORGAN ST.</t>
  </si>
  <si>
    <t>FLORIDA INTERNATIONAL</t>
  </si>
  <si>
    <t>LOYOLA MARYMOUNT</t>
  </si>
  <si>
    <t>KENNESAW ST.</t>
  </si>
  <si>
    <t>NORFOLK ST.</t>
  </si>
  <si>
    <t>EASTERN KENTUCKY</t>
  </si>
  <si>
    <t>FAIRLEIGH DICKINSON</t>
  </si>
  <si>
    <t>HOUSTON BAPTIST</t>
  </si>
  <si>
    <t>ARKANSAS-PINE BLUFF</t>
  </si>
  <si>
    <t>SOUTHERN</t>
  </si>
  <si>
    <t>DIXIE ST.</t>
  </si>
  <si>
    <t>SAMFORD</t>
  </si>
  <si>
    <t>ST. FRANCIS BROOKLYN</t>
  </si>
  <si>
    <t>TENNESSEE ST.</t>
  </si>
  <si>
    <t>NORTH DAKOTA</t>
  </si>
  <si>
    <t>SEATTLE</t>
  </si>
  <si>
    <t>ALABAMA ST.</t>
  </si>
  <si>
    <t>ALABAMA A&amp;M</t>
  </si>
  <si>
    <t>INCARNATE WORD</t>
  </si>
  <si>
    <t>LAFAYETTE</t>
  </si>
  <si>
    <t>WAGNER</t>
  </si>
  <si>
    <t>EASTERN WASHINGTON</t>
  </si>
  <si>
    <t>TEXAS SOUTHERN</t>
  </si>
  <si>
    <t>NEBRASKA OMAHA</t>
  </si>
  <si>
    <t>NIAGARA</t>
  </si>
  <si>
    <t>ROBERT MORRIS</t>
  </si>
  <si>
    <t>McNEESE ST.</t>
  </si>
  <si>
    <t>FLORIDA ATLANTIC</t>
  </si>
  <si>
    <t>COPPIN ST.</t>
  </si>
  <si>
    <t>GRAMBLING ST.</t>
  </si>
  <si>
    <t>BINGHAMTON</t>
  </si>
  <si>
    <t>TEXAS SAN ANTONIO</t>
  </si>
  <si>
    <t>MARYLAND EASTERN SHORE</t>
  </si>
  <si>
    <t>PRAIRIE VIEW</t>
  </si>
  <si>
    <t>PRESBYTERIAN COLLEGE</t>
  </si>
  <si>
    <t>N.J. TECH</t>
  </si>
  <si>
    <t>NORTHWESTERN ST.</t>
  </si>
  <si>
    <t>CAL POLY</t>
  </si>
  <si>
    <t>WILLIAM &amp; MARY</t>
  </si>
  <si>
    <t>ST. THOMAS MN.</t>
  </si>
  <si>
    <t>PURDUE FT. WAYNE</t>
  </si>
  <si>
    <t>CHICAGO ST.</t>
  </si>
  <si>
    <t>MASS-LOWELL</t>
  </si>
  <si>
    <t>MERRIMACK</t>
  </si>
  <si>
    <t>SOUTH ALABAMA</t>
  </si>
  <si>
    <t>CENTRAL ARKANSAS</t>
  </si>
  <si>
    <t>NAVY</t>
  </si>
  <si>
    <t>LONG ISLAND UNIVERSITY</t>
  </si>
  <si>
    <t>CORNELL</t>
  </si>
  <si>
    <t>NEW HAMPSHIRE</t>
  </si>
  <si>
    <t>BRYANT</t>
  </si>
  <si>
    <t>NORTH CAROLINA ASHEVILLE</t>
  </si>
  <si>
    <t>RIDER</t>
  </si>
  <si>
    <t>NEW ORLEANS</t>
  </si>
  <si>
    <t>LOYOLA MARYLAND</t>
  </si>
  <si>
    <t>SACRED HEART</t>
  </si>
  <si>
    <t>CANISIUS</t>
  </si>
  <si>
    <t>LOUISIANA-MONROE</t>
  </si>
  <si>
    <t>ST. FRANCIS PA.</t>
  </si>
  <si>
    <t>RADFORD</t>
  </si>
  <si>
    <t>ILLINOIS CHICAGO</t>
  </si>
  <si>
    <t>BETHUNE-COOKMAN</t>
  </si>
  <si>
    <t>SAN JOSE ST.</t>
  </si>
  <si>
    <t>BELLARMINE</t>
  </si>
  <si>
    <t>NICHOLLS ST.</t>
  </si>
  <si>
    <t>CENTRAL CONNECTICUT ST.</t>
  </si>
  <si>
    <t>MARYLAND BALTIMORE COUNTY</t>
  </si>
  <si>
    <t>BROWN</t>
  </si>
  <si>
    <t>MOREHEAD ST.</t>
  </si>
  <si>
    <t>MISSISSIPPI VALLEY ST.</t>
  </si>
  <si>
    <t>HARTFORD</t>
  </si>
  <si>
    <t>WESTERN CAROLINA</t>
  </si>
  <si>
    <t>DARTMOUTH</t>
  </si>
  <si>
    <t>ALCORN ST.</t>
  </si>
  <si>
    <t>SOUTH CAROLINA ST.</t>
  </si>
  <si>
    <t>CHARLESTON SOUTHERN</t>
  </si>
  <si>
    <t>FLORIDA A&amp;M</t>
  </si>
  <si>
    <t>DELAWARE ST.</t>
  </si>
  <si>
    <t>Jeff Sagarin</t>
  </si>
  <si>
    <t>School</t>
  </si>
  <si>
    <t>RPI</t>
  </si>
  <si>
    <t>SOS</t>
  </si>
  <si>
    <t>Conf.</t>
  </si>
  <si>
    <t>  South Carolina</t>
  </si>
  <si>
    <t> 31-2</t>
  </si>
  <si>
    <t> 0.7126</t>
  </si>
  <si>
    <t> 0.6391</t>
  </si>
  <si>
    <t>  Sec</t>
  </si>
  <si>
    <t>17-2 </t>
  </si>
  <si>
    <t>  Stanford</t>
  </si>
  <si>
    <t> 30-3</t>
  </si>
  <si>
    <t> 0.7021</t>
  </si>
  <si>
    <t> 0.6347</t>
  </si>
  <si>
    <t>  Pac12</t>
  </si>
  <si>
    <t>18-0 </t>
  </si>
  <si>
    <t>  N.C. State</t>
  </si>
  <si>
    <t> 31-3</t>
  </si>
  <si>
    <t> 0.6846</t>
  </si>
  <si>
    <t> 0.6157</t>
  </si>
  <si>
    <t>  Acc</t>
  </si>
  <si>
    <t>20-1 </t>
  </si>
  <si>
    <t>  Connecticut</t>
  </si>
  <si>
    <t> 28-5</t>
  </si>
  <si>
    <t> 0.6599</t>
  </si>
  <si>
    <t> 0.5954</t>
  </si>
  <si>
    <t>  Bige</t>
  </si>
  <si>
    <t>19-1 </t>
  </si>
  <si>
    <t>  Louisville</t>
  </si>
  <si>
    <t> 28-4</t>
  </si>
  <si>
    <t> 0.6569</t>
  </si>
  <si>
    <t> 0.5786</t>
  </si>
  <si>
    <t>15-3 </t>
  </si>
  <si>
    <t>  UCF</t>
  </si>
  <si>
    <t> 26-4</t>
  </si>
  <si>
    <t> 0.6555</t>
  </si>
  <si>
    <t> 0.5847</t>
  </si>
  <si>
    <t>  Aac</t>
  </si>
  <si>
    <t>17-1 </t>
  </si>
  <si>
    <t>  Michigan</t>
  </si>
  <si>
    <t> 24-6</t>
  </si>
  <si>
    <t> 0.6492</t>
  </si>
  <si>
    <t> 0.5879</t>
  </si>
  <si>
    <t>  Big10</t>
  </si>
  <si>
    <t>13-5 </t>
  </si>
  <si>
    <t>  Maryland</t>
  </si>
  <si>
    <t> 23-9</t>
  </si>
  <si>
    <t> 0.6467</t>
  </si>
  <si>
    <t> 0.6218</t>
  </si>
  <si>
    <t>  Tennessee</t>
  </si>
  <si>
    <t> 25-9</t>
  </si>
  <si>
    <t> 0.6461</t>
  </si>
  <si>
    <t> 0.6159</t>
  </si>
  <si>
    <t>12-6 </t>
  </si>
  <si>
    <t>  Texas</t>
  </si>
  <si>
    <t> 29-6</t>
  </si>
  <si>
    <t> 0.6457</t>
  </si>
  <si>
    <t> 0.5848</t>
  </si>
  <si>
    <t>  Big12</t>
  </si>
  <si>
    <t>16-5 </t>
  </si>
  <si>
    <t>  Indiana</t>
  </si>
  <si>
    <t> 24-9</t>
  </si>
  <si>
    <t> 0.6439</t>
  </si>
  <si>
    <t> 0.6169</t>
  </si>
  <si>
    <t>14-6 </t>
  </si>
  <si>
    <t>  Iowa St.</t>
  </si>
  <si>
    <t> 27-7</t>
  </si>
  <si>
    <t> 0.6354</t>
  </si>
  <si>
    <t> 0.5907</t>
  </si>
  <si>
    <t>15-5 </t>
  </si>
  <si>
    <t>  Princeton</t>
  </si>
  <si>
    <t> 24-5</t>
  </si>
  <si>
    <t> 0.6292</t>
  </si>
  <si>
    <t> 0.5631</t>
  </si>
  <si>
    <t>  Ivy</t>
  </si>
  <si>
    <t>15-0 </t>
  </si>
  <si>
    <t>  N. Carolina</t>
  </si>
  <si>
    <t> 25-7</t>
  </si>
  <si>
    <t> 0.6285</t>
  </si>
  <si>
    <t> 0.5718</t>
  </si>
  <si>
    <t>13-6 </t>
  </si>
  <si>
    <t>  Gonzaga</t>
  </si>
  <si>
    <t> 0.6284</t>
  </si>
  <si>
    <t> 0.5748</t>
  </si>
  <si>
    <t>  Wcc</t>
  </si>
  <si>
    <t>  Notre Dame</t>
  </si>
  <si>
    <t> 0.6274</t>
  </si>
  <si>
    <t> 0.5882</t>
  </si>
  <si>
    <t>  Iowa</t>
  </si>
  <si>
    <t> 24-8</t>
  </si>
  <si>
    <t> 0.6257</t>
  </si>
  <si>
    <t> 0.5895</t>
  </si>
  <si>
    <t>17-4 </t>
  </si>
  <si>
    <t>  Fla Gulf Coast</t>
  </si>
  <si>
    <t> 27-3</t>
  </si>
  <si>
    <t> 0.6246</t>
  </si>
  <si>
    <t> 0.5377</t>
  </si>
  <si>
    <t>  Atsun</t>
  </si>
  <si>
    <t>14-1 </t>
  </si>
  <si>
    <t>  Baylor</t>
  </si>
  <si>
    <t> 28-7</t>
  </si>
  <si>
    <t> 0.6244</t>
  </si>
  <si>
    <t> 0.5667</t>
  </si>
  <si>
    <t>  LSU</t>
  </si>
  <si>
    <t> 26-6</t>
  </si>
  <si>
    <t> 0.6240</t>
  </si>
  <si>
    <t> 0.5672</t>
  </si>
  <si>
    <t>13-4 </t>
  </si>
  <si>
    <t>  South Florida</t>
  </si>
  <si>
    <t> 0.6216</t>
  </si>
  <si>
    <t> 0.5856</t>
  </si>
  <si>
    <t>14-4 </t>
  </si>
  <si>
    <t>  Oklahoma</t>
  </si>
  <si>
    <t> 0.6189</t>
  </si>
  <si>
    <t> 0.5826</t>
  </si>
  <si>
    <t>12-7 </t>
  </si>
  <si>
    <t>  BYU</t>
  </si>
  <si>
    <t> 0.6171</t>
  </si>
  <si>
    <t> 0.5287</t>
  </si>
  <si>
    <t>16-2 </t>
  </si>
  <si>
    <t>  Virginia Tech</t>
  </si>
  <si>
    <t> 23-10</t>
  </si>
  <si>
    <t> 0.6132</t>
  </si>
  <si>
    <t> 0.5814</t>
  </si>
  <si>
    <t>15-6 </t>
  </si>
  <si>
    <t>  Oregon</t>
  </si>
  <si>
    <t> 18-12</t>
  </si>
  <si>
    <t> 0.6066</t>
  </si>
  <si>
    <t> 0.6107</t>
  </si>
  <si>
    <t>12-7</t>
  </si>
  <si>
    <t>Conf. W-L</t>
  </si>
  <si>
    <t>SOS2</t>
  </si>
  <si>
    <t>RealTimeRPI</t>
  </si>
  <si>
    <t>  UMass</t>
  </si>
  <si>
    <t> 26-7</t>
  </si>
  <si>
    <t> 0.6052</t>
  </si>
  <si>
    <t> 0.5484</t>
  </si>
  <si>
    <t>  Atl10</t>
  </si>
  <si>
    <t>  South Dakota</t>
  </si>
  <si>
    <t> 0.6048</t>
  </si>
  <si>
    <t> 0.5213</t>
  </si>
  <si>
    <t>  Summit</t>
  </si>
  <si>
    <t>16-1 </t>
  </si>
  <si>
    <t>  Mississippi</t>
  </si>
  <si>
    <t> 0.6043</t>
  </si>
  <si>
    <t> 0.5758</t>
  </si>
  <si>
    <t>11-7 </t>
  </si>
  <si>
    <t>  Arizona</t>
  </si>
  <si>
    <t> 21-8</t>
  </si>
  <si>
    <t> 0.6032</t>
  </si>
  <si>
    <t> 0.5694</t>
  </si>
  <si>
    <t>10-7 </t>
  </si>
  <si>
    <t>  Dayton</t>
  </si>
  <si>
    <t> 26-5</t>
  </si>
  <si>
    <t> 0.6026</t>
  </si>
  <si>
    <t> 0.5334</t>
  </si>
  <si>
    <t>  Ohio St.</t>
  </si>
  <si>
    <t> 23-7</t>
  </si>
  <si>
    <t> 0.6019</t>
  </si>
  <si>
    <t> 0.5501</t>
  </si>
  <si>
    <t>  Georgia</t>
  </si>
  <si>
    <t> 20-9</t>
  </si>
  <si>
    <t> 0.6009</t>
  </si>
  <si>
    <t> 0.5885</t>
  </si>
  <si>
    <t>9-8 </t>
  </si>
  <si>
    <t>  Florida</t>
  </si>
  <si>
    <t> 21-11</t>
  </si>
  <si>
    <t> 0.6003</t>
  </si>
  <si>
    <t> 0.5862</t>
  </si>
  <si>
    <t>  Kentucky</t>
  </si>
  <si>
    <t> 19-12</t>
  </si>
  <si>
    <t> 0.5999</t>
  </si>
  <si>
    <t> 0.6056</t>
  </si>
  <si>
    <t>12-8 </t>
  </si>
  <si>
    <t>  Washington St.</t>
  </si>
  <si>
    <t> 19-11</t>
  </si>
  <si>
    <t> 0.5985</t>
  </si>
  <si>
    <t> 0.5815</t>
  </si>
  <si>
    <t>  Villanova</t>
  </si>
  <si>
    <t> 0.5981</t>
  </si>
  <si>
    <t> 0.5491</t>
  </si>
  <si>
    <t>17-5 </t>
  </si>
  <si>
    <t>  Middle Tenn. St.</t>
  </si>
  <si>
    <t> 0.5201</t>
  </si>
  <si>
    <t>  Cusa</t>
  </si>
  <si>
    <t>  Nebraska</t>
  </si>
  <si>
    <t> 0.5966</t>
  </si>
  <si>
    <t> 0.5499</t>
  </si>
  <si>
    <t>13-8 </t>
  </si>
  <si>
    <t>  Creighton</t>
  </si>
  <si>
    <t> 0.5963</t>
  </si>
  <si>
    <t> 0.5573</t>
  </si>
  <si>
    <t>  Utah</t>
  </si>
  <si>
    <t> 21-12</t>
  </si>
  <si>
    <t> 0.5925</t>
  </si>
  <si>
    <t>11-8 </t>
  </si>
  <si>
    <t>  Miami (FL)</t>
  </si>
  <si>
    <t> 21-13</t>
  </si>
  <si>
    <t> 0.5919</t>
  </si>
  <si>
    <t> 0.5897</t>
  </si>
  <si>
    <t>13-9 </t>
  </si>
  <si>
    <t>  Colorado</t>
  </si>
  <si>
    <t> 0.5914</t>
  </si>
  <si>
    <t> 0.5646</t>
  </si>
  <si>
    <t>10-8 </t>
  </si>
  <si>
    <t>  Toledo</t>
  </si>
  <si>
    <t> 27-5</t>
  </si>
  <si>
    <t> 0.5910</t>
  </si>
  <si>
    <t> 0.5038</t>
  </si>
  <si>
    <t>  Midam</t>
  </si>
  <si>
    <t>19-2 </t>
  </si>
  <si>
    <t>  Delaware</t>
  </si>
  <si>
    <t> 0.5886</t>
  </si>
  <si>
    <t>  Coln</t>
  </si>
  <si>
    <t>18-3 </t>
  </si>
  <si>
    <t>  Liberty</t>
  </si>
  <si>
    <t> 25-5</t>
  </si>
  <si>
    <t> 0.5877</t>
  </si>
  <si>
    <t> 0.5042</t>
  </si>
  <si>
    <t>2-0 </t>
  </si>
  <si>
    <t>  Kansas</t>
  </si>
  <si>
    <t> 20-10</t>
  </si>
  <si>
    <t> 0.5875</t>
  </si>
  <si>
    <t> 0.5687</t>
  </si>
  <si>
    <t>  Fordham</t>
  </si>
  <si>
    <t> 18-11</t>
  </si>
  <si>
    <t> 0.5868</t>
  </si>
  <si>
    <t>9-7 </t>
  </si>
  <si>
    <t>  Buffalo</t>
  </si>
  <si>
    <t> 0.5845</t>
  </si>
  <si>
    <t> 0.5304</t>
  </si>
  <si>
    <t>19-4 </t>
  </si>
  <si>
    <t>  Missouri St.</t>
  </si>
  <si>
    <t> 0.5843</t>
  </si>
  <si>
    <t> 0.5195</t>
  </si>
  <si>
    <t>  Mvc</t>
  </si>
  <si>
    <t>12-5 </t>
  </si>
  <si>
    <t>  Kansas St.</t>
  </si>
  <si>
    <t> 20-13</t>
  </si>
  <si>
    <t> 0.5841</t>
  </si>
  <si>
    <t> 0.5764</t>
  </si>
  <si>
    <t>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</si>
</sst>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3" borderId="0" xfId="0" applyFont="1" applyFill="1" applyAlignment="1">
      <alignment vertical="center"/>
    </xf>
    <xf numFmtId="16" fontId="0" fillId="0" borderId="0" xfId="0" quotePrefix="1" applyNumberFormat="1"/>
    <xf numFmtId="0" fontId="4" fillId="4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5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0" fillId="0" borderId="0" xfId="0" applyNumberFormat="1"/>
    <xf numFmtId="0" fontId="0" fillId="6" borderId="1" xfId="0" applyFont="1" applyFill="1" applyBorder="1"/>
    <xf numFmtId="0" fontId="0" fillId="7" borderId="1" xfId="0" applyFont="1" applyFill="1" applyBorder="1"/>
    <xf numFmtId="0" fontId="0" fillId="6" borderId="2" xfId="0" applyFont="1" applyFill="1" applyBorder="1"/>
    <xf numFmtId="0" fontId="5" fillId="0" borderId="0" xfId="0" applyNumberFormat="1" applyFont="1" applyFill="1" applyBorder="1" applyAlignment="1" applyProtection="1"/>
    <xf numFmtId="0" fontId="0" fillId="6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0" fillId="0" borderId="0" xfId="0" applyNumberFormat="1"/>
    <xf numFmtId="0" fontId="0" fillId="6" borderId="3" xfId="0" applyFont="1" applyFill="1" applyBorder="1"/>
    <xf numFmtId="0" fontId="0" fillId="6" borderId="0" xfId="0" applyFont="1" applyFill="1" applyBorder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3" borderId="0" xfId="0" applyFill="1" applyAlignment="1">
      <alignment horizontal="centerContinuous" vertical="center"/>
    </xf>
    <xf numFmtId="0" fontId="1" fillId="0" borderId="0" xfId="0" applyFont="1" applyAlignment="1"/>
    <xf numFmtId="0" fontId="0" fillId="0" borderId="0" xfId="0" quotePrefix="1"/>
    <xf numFmtId="16" fontId="0" fillId="0" borderId="0" xfId="0" applyNumberFormat="1"/>
    <xf numFmtId="0" fontId="4" fillId="8" borderId="0" xfId="0" applyFont="1" applyFill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40AC1C-F046-864A-9CE4-03F946E5435B}" name="ESPN" displayName="ESPN" ref="O19:S969" totalsRowShown="0">
  <autoFilter ref="O19:S969" xr:uid="{2140AC1C-F046-864A-9CE4-03F946E5435B}"/>
  <tableColumns count="5">
    <tableColumn id="1" xr3:uid="{6E2AB701-3AA8-2A4D-9FAB-A894F33230C5}" name="TEAM"/>
    <tableColumn id="2" xr3:uid="{EE640381-5899-8A4F-B4F9-589FEE87A0FE}" name="BPI OFF"/>
    <tableColumn id="3" xr3:uid="{98E8CC7E-2CF4-AA47-88B6-AB8AB3C6832D}" name="BPI DEF"/>
    <tableColumn id="4" xr3:uid="{48884630-2D2B-444B-876E-46A3201C7F44}" name="BPI"/>
    <tableColumn id="5" xr3:uid="{5911418E-DAE8-FA48-87C3-A579ED7791D1}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9353E7-7DCD-A641-BAA6-51902FD172BF}" name="KenPom" displayName="KenPom" ref="V19:AW747" totalsRowShown="0">
  <autoFilter ref="V19:AW747" xr:uid="{9E9353E7-7DCD-A641-BAA6-51902FD172BF}"/>
  <tableColumns count="28">
    <tableColumn id="1" xr3:uid="{2A52F6B6-A1B5-364E-8C87-1B38C10D457C}" name="Year"/>
    <tableColumn id="2" xr3:uid="{748C1622-C197-B84A-97FB-7837A4693BEA}" name="Rank"/>
    <tableColumn id="3" xr3:uid="{9A74B297-1420-3E4D-B091-F925AA3999CD}" name="Static_Team"/>
    <tableColumn id="4" xr3:uid="{F1F360F5-077C-9048-ADA4-066E04438436}" name="Real_Team"/>
    <tableColumn id="5" xr3:uid="{52A58A8E-2749-D14E-AB32-1B21BFA20883}" name="State"/>
    <tableColumn id="6" xr3:uid="{FD53227B-3255-0547-BF53-DC9282A1266E}" name="Seed"/>
    <tableColumn id="7" xr3:uid="{4707DF73-D307-3C49-84B6-2391B70DDCF3}" name="NCAA_Wins"/>
    <tableColumn id="8" xr3:uid="{34EC2B59-BE4B-0346-9301-4690512614E5}" name="Conf"/>
    <tableColumn id="9" xr3:uid="{490DB57F-FB01-7E4D-A274-15AEB68EA048}" name="W-L"/>
    <tableColumn id="10" xr3:uid="{0935CD4B-5FB0-D44E-9CE2-7E62708A0FB7}" name="AdjTeamEM"/>
    <tableColumn id="11" xr3:uid="{DD5306F9-AED5-1A44-9D11-72320AE27C3B}" name="AdjOffEff"/>
    <tableColumn id="12" xr3:uid="{EC1FC6FD-C88E-0B4A-BD27-B50B5338D801}" name="AdjOffEffRank"/>
    <tableColumn id="13" xr3:uid="{01E886BC-ABD4-8A48-B81F-E30717505D03}" name="AdjDefEff"/>
    <tableColumn id="14" xr3:uid="{31C672A6-A983-DA48-9373-F2AD1612C01F}" name="AdjDefEffRank"/>
    <tableColumn id="15" xr3:uid="{390A55D3-C162-004C-B17C-6A07BBB20E6D}" name="AdjTempo"/>
    <tableColumn id="16" xr3:uid="{A6F61627-E096-4741-9911-88663D170000}" name="AdjTempoRank"/>
    <tableColumn id="17" xr3:uid="{F6A85C59-123D-0E4D-B7EC-B454420FAB1C}" name="Luck"/>
    <tableColumn id="18" xr3:uid="{CDC66291-23B0-554C-B78D-09790B62533A}" name="LuckRank"/>
    <tableColumn id="19" xr3:uid="{95200874-FE05-4748-BF2F-07B805349496}" name="AdjOppEM"/>
    <tableColumn id="20" xr3:uid="{2A34F952-6C7E-1A43-B934-B7A168827674}" name="AdjEMOppRank"/>
    <tableColumn id="21" xr3:uid="{C0A66387-5BAF-854F-B8CA-DE0FAF65E739}" name="OppOffEff"/>
    <tableColumn id="22" xr3:uid="{1D6D6C11-ED06-084B-8EC6-45E794380375}" name="OppOffEffRank"/>
    <tableColumn id="23" xr3:uid="{9C1CE98C-265A-DA4F-8449-9E8451E66361}" name="OppDefEff"/>
    <tableColumn id="24" xr3:uid="{D77B1A40-A408-224D-8394-0F573DE24A46}" name="OppDefEffRank"/>
    <tableColumn id="25" xr3:uid="{327DBFEA-B817-554D-BB04-CE1D6D5B8C19}" name="AdjEM"/>
    <tableColumn id="26" xr3:uid="{F6BCB09F-50B0-144C-A3BB-BCA2532B4EBA}" name="AdjEMRank"/>
    <tableColumn id="27" xr3:uid="{8D619F96-62A6-7A4E-AED1-FA4BFF44D4FD}" name="Tourn Rank"/>
    <tableColumn id="28" xr3:uid="{D73A47D4-7C9B-5147-B412-DD4736034821}" name="Tourn (Y/N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B924B-2D3C-254D-831E-D54461BBA6F1}" name="JeffSagarin" displayName="JeffSagarin" ref="A19:F1019" totalsRowShown="0">
  <autoFilter ref="A19:F1019" xr:uid="{7A2B924B-2D3C-254D-831E-D54461BBA6F1}"/>
  <tableColumns count="6">
    <tableColumn id="1" xr3:uid="{472726BB-9730-014E-AFC2-112B4933D3AF}" name="TEAM"/>
    <tableColumn id="2" xr3:uid="{EC4C4EAA-EBEC-C144-BA9B-017E9C21E272}" name="JS_RATING"/>
    <tableColumn id="3" xr3:uid="{E0C8AD84-B8C6-0743-B6A2-6EBD7FCCF7B5}" name="JS_SOS"/>
    <tableColumn id="4" xr3:uid="{B8E7465D-624D-CF47-A6D9-71CE6E86FA2F}" name="W25"/>
    <tableColumn id="5" xr3:uid="{556CFA9F-9B82-F944-B7AE-4FD1E1F30390}" name="W50"/>
    <tableColumn id="6" xr3:uid="{6267DDF5-BD6B-3B4C-A153-5F830E0DB9E5}" name="YEA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B2E53-344C-FC49-8E73-DB1606C4B865}" name="SonnyMoore" displayName="SonnyMoore" ref="I19:L1019" totalsRowShown="0">
  <autoFilter ref="I19:L1019" xr:uid="{51CB2E53-344C-FC49-8E73-DB1606C4B865}"/>
  <tableColumns count="4">
    <tableColumn id="1" xr3:uid="{78168A4A-A2D5-E144-B22D-FB2D56CE8804}" name="TEAM"/>
    <tableColumn id="2" xr3:uid="{D534A4CA-C92E-DB4F-955F-D8049B4A9696}" name="SM_SOS"/>
    <tableColumn id="3" xr3:uid="{C7C40714-125D-6445-845E-EC391071BF9A}" name="SM_PR"/>
    <tableColumn id="4" xr3:uid="{A1E6CE61-0A1A-5242-85F3-61531BAEFFA4}" name="YEA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D0165-5BCA-42B7-B22C-BBA6084BD41F}" name="TeamStateMap" displayName="TeamStateMap" ref="AZ18:BC244" totalsRowShown="0" dataDxfId="34">
  <autoFilter ref="AZ18:BC244" xr:uid="{C45D0165-5BCA-42B7-B22C-BBA6084BD41F}"/>
  <tableColumns count="4">
    <tableColumn id="1" xr3:uid="{4D1FB49A-BD2D-4A20-89F9-D3F2C5FF1FB1}" name="Team" dataDxfId="33"/>
    <tableColumn id="2" xr3:uid="{BBD9CC0B-EA54-4397-8D4A-69797672AFBA}" name="State" dataDxfId="32"/>
    <tableColumn id="3" xr3:uid="{663E54B6-971C-4EE2-913F-9C5F5B23FBA9}" name="Count" dataDxfId="31">
      <calculatedColumnFormula>COUNTIF(TeamStateMap[Team],TourneyWinsM[NCAA Champion])</calculatedColumnFormula>
    </tableColumn>
    <tableColumn id="4" xr3:uid="{821B033B-A814-457D-A331-5FF9EB842545}" name="SumCount" dataDxfId="30">
      <calculatedColumnFormula>SUMIF(TeamStateMap[Team],TourneyWinsM[NCAA Champion],TeamStateMap[Count])</calculatedColumnFormula>
    </tableColumn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04A20C-8907-4167-81AB-8320D3259D16}" name="Table7" displayName="Table7" ref="BE17:BF175" totalsRowShown="0" headerRowDxfId="29">
  <autoFilter ref="BE17:BF175" xr:uid="{0904A20C-8907-4167-81AB-8320D3259D16}"/>
  <tableColumns count="2">
    <tableColumn id="1" xr3:uid="{672F6B72-6524-47AA-B753-3CF6C606B0DB}" name="Team"/>
    <tableColumn id="2" xr3:uid="{181E4762-D7B0-43AF-9F81-6CB6843D1F05}" name="Team.1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FF0901-6E46-494C-A0EB-3DFCAEFC5364}" name="TourneyWinsM" displayName="TourneyWinsM" ref="BJ18:BO103" totalsRowShown="0" headerRowDxfId="27" dataDxfId="26">
  <autoFilter ref="BJ18:BO103" xr:uid="{F8FF0901-6E46-494C-A0EB-3DFCAEFC5364}"/>
  <tableColumns count="6">
    <tableColumn id="1" xr3:uid="{601C38DD-CF53-491B-9C16-D16C8604BB70}" name="Year" dataDxfId="25"/>
    <tableColumn id="2" xr3:uid="{A16B06FF-7FC8-4BB2-BADF-117AE347B5F8}" name="NCAA Champion" dataDxfId="24"/>
    <tableColumn id="3" xr3:uid="{34DC0B9C-3584-42F8-A57A-F086D7CDB1A7}" name="NCAA MOP" dataDxfId="23"/>
    <tableColumn id="4" xr3:uid="{9524A15F-BDF6-44D5-9F75-FAE83DBCC26C}" name="NIT" dataDxfId="22"/>
    <tableColumn id="5" xr3:uid="{64C92A53-24BA-4C12-8F05-64FC5266DDE2}" name="NIT Champion" dataDxfId="21"/>
    <tableColumn id="6" xr3:uid="{0F08D62D-515D-4330-B8E2-4FAE4ED72D51}" name="NIT MVP" dataDxfId="2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398AA9-6C6B-41B3-B48D-C6D13D84A0B7}" name="JeffSagarinW" displayName="JeffSagarinW" ref="A6:F106" totalsRowShown="0">
  <autoFilter ref="A6:F106" xr:uid="{46398AA9-6C6B-41B3-B48D-C6D13D84A0B7}"/>
  <tableColumns count="6">
    <tableColumn id="1" xr3:uid="{852531CE-A704-4E21-961B-BC94A416E115}" name="TEAM"/>
    <tableColumn id="2" xr3:uid="{CBE048BF-3F4F-4EB5-A9E7-C7F8329BC7E4}" name="JS_RATING"/>
    <tableColumn id="3" xr3:uid="{2B5C0315-5BAE-4AF5-A5A9-4150CFA30DE0}" name="JS_SOS"/>
    <tableColumn id="4" xr3:uid="{D1C0FAD7-04EB-475C-A481-F50A41CE59DE}" name="W25"/>
    <tableColumn id="5" xr3:uid="{CCF3681F-55D8-4BD8-856E-B733F124379F}" name="W50"/>
    <tableColumn id="6" xr3:uid="{52B145BF-C6F0-4148-BF99-18364883BEBA}" name="YEA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5F096CF-ECD4-A146-80CB-FE20328A5E64}" name="SonnyMooreW" displayName="SonnyMooreW" ref="I6:M1162" totalsRowShown="0">
  <autoFilter ref="I6:M1162" xr:uid="{C5F096CF-ECD4-A146-80CB-FE20328A5E64}"/>
  <tableColumns count="5">
    <tableColumn id="1" xr3:uid="{932D247D-EC12-B248-BF45-D2D7D593527C}" name="TEAM"/>
    <tableColumn id="2" xr3:uid="{D2CBFF70-FA99-E340-9886-84E94395A4D2}" name="SM_SOS"/>
    <tableColumn id="3" xr3:uid="{B5FD8317-75F5-C846-A9EE-C0B513205B0C}" name="SM_PR"/>
    <tableColumn id="4" xr3:uid="{DB644DE4-4D03-FB48-8724-237B18DED3C6}" name="YEAR"/>
    <tableColumn id="5" xr3:uid="{075E9B3F-EB9A-0A4F-9C48-11FA856D6471}" name="Seed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D23447-5263-3C45-A8B7-5058CD36C2F7}" name="ESPNW" displayName="ESPNW" ref="P6:R56" totalsRowShown="0">
  <autoFilter ref="P6:R56" xr:uid="{71D23447-5263-3C45-A8B7-5058CD36C2F7}"/>
  <tableColumns count="3">
    <tableColumn id="1" xr3:uid="{3744CEF8-FB9D-9345-AB9F-C28363C8CEF4}" name="TEAM"/>
    <tableColumn id="2" xr3:uid="{D682286F-F07B-5A49-9FBF-655647F137A2}" name="PTS"/>
    <tableColumn id="3" xr3:uid="{E2C06BE2-5C87-B94E-920D-4E4EC689DE8E}" name="YEA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1C0F14-7C63-2642-AC2C-D841F08F4D0E}" name="TourneyWinsW" displayName="TourneyWinsW" ref="AF6:AL46" totalsRowShown="0">
  <autoFilter ref="AF6:AL46" xr:uid="{391C0F14-7C63-2642-AC2C-D841F08F4D0E}"/>
  <tableColumns count="7">
    <tableColumn id="1" xr3:uid="{C9C84031-CCE7-AA4A-85FB-1762462C52FF}" name="Year"/>
    <tableColumn id="2" xr3:uid="{8B42EFFE-77C6-FC47-9C0B-0FF42786F447}" name="Champion "/>
    <tableColumn id="3" xr3:uid="{5FDFE744-274C-304E-9152-C6EC6304C8B2}" name="Record"/>
    <tableColumn id="4" xr3:uid="{9BF0C443-45A8-354B-B67B-B1B283B38608}" name="Coach"/>
    <tableColumn id="5" xr3:uid="{23903B7C-7773-144B-9C02-6C63667F02FF}" name="Score"/>
    <tableColumn id="6" xr3:uid="{5F35C653-16B3-664F-AF77-36CEB8893724}" name="Runner-Up"/>
    <tableColumn id="7" xr3:uid="{7B0EBF22-4D63-1548-89E0-BE78D8340BCF}" name="Sit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702B2F-48E8-4928-B809-B13CA8A8E57B}" name="AllData" displayName="AllData" ref="AO6:AX1162" totalsRowShown="0">
  <autoFilter ref="AO6:AX1162" xr:uid="{68702B2F-48E8-4928-B809-B13CA8A8E57B}"/>
  <tableColumns count="10">
    <tableColumn id="1" xr3:uid="{894E0EDE-317E-459B-978B-9E2A9EBAB2D0}" name="TEAM"/>
    <tableColumn id="2" xr3:uid="{8664D960-0B05-4820-AEC9-FF8224513BBE}" name="SM_SOS"/>
    <tableColumn id="3" xr3:uid="{2E36F269-5DE3-4552-AF80-3AC67B0D5406}" name="SM_PR"/>
    <tableColumn id="4" xr3:uid="{B67C028E-28A8-4B44-BA17-F9EBA076FEC5}" name="YEAR"/>
    <tableColumn id="9" xr3:uid="{CCA73A1F-C67F-6A4C-A557-3699E7A7C5F1}" name="Seed"/>
    <tableColumn id="5" xr3:uid="{968F0637-2F4D-4E0D-9330-23BD1A9CD25A}" name="JS_RATING" dataDxfId="19">
      <calculatedColumnFormula array="1">IFERROR(INDEX(JeffSagarinW[JS_RATING],MATCH(AllData[[#This Row],[TEAM]]&amp;"|"&amp;AllData[[#This Row],[YEAR]],JeffSagarinW[TEAM]&amp;"|"&amp;JeffSagarinW[YEAR],0)),"0.00")</calculatedColumnFormula>
    </tableColumn>
    <tableColumn id="6" xr3:uid="{6D93E091-27DD-4180-BC2C-084E642109F5}" name="JS_SOS" dataDxfId="18">
      <calculatedColumnFormula array="1">IFERROR(INDEX(JeffSagarinW[JS_SOS],MATCH(AllData[[#This Row],[TEAM]]&amp;"|"&amp;AllData[[#This Row],[YEAR]],JeffSagarinW[TEAM]&amp;"|"&amp;JeffSagarinW[YEAR],0)),"0.00")</calculatedColumnFormula>
    </tableColumn>
    <tableColumn id="7" xr3:uid="{A2A274A8-24B3-4476-8960-A635AABB54D5}" name="W25" dataDxfId="17">
      <calculatedColumnFormula array="1">IFERROR(INDEX(JeffSagarinW[W25],MATCH(AllData[[#This Row],[TEAM]]&amp;"|"&amp;AllData[[#This Row],[YEAR]],JeffSagarinW[TEAM]&amp;"|"&amp;JeffSagarinW[YEAR],0)),"0.00")</calculatedColumnFormula>
    </tableColumn>
    <tableColumn id="8" xr3:uid="{DE7AA375-5F68-46F3-9A3D-ADE1137C9510}" name="W50" dataDxfId="16">
      <calculatedColumnFormula array="1">IFERROR(INDEX(JeffSagarinW[W50],MATCH(AllData[[#This Row],[TEAM]]&amp;"|"&amp;AllData[[#This Row],[YEAR]],JeffSagarinW[TEAM]&amp;"|"&amp;JeffSagarinW[YEAR],0)),"0.00")</calculatedColumnFormula>
    </tableColumn>
    <tableColumn id="11" xr3:uid="{234FCCF1-8015-47B3-8170-D8263CC23B68}" name="PTS" dataDxfId="15">
      <calculatedColumnFormula array="1">IFERROR(INDEX(ESPNW[PTS],MATCH(AllData[[#This Row],[TEAM]]&amp;"|"&amp;AllData[[#This Row],[YEAR]],ESPNW[TEAM]&amp;"|"&amp;ESPNW[YEAR],0)),"0.00")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60A543-9CCD-6D43-85A1-FA9C55BCB525}" name="RealTimeRPI" displayName="RealTimeRPI" ref="U6:AC56" totalsRowShown="0">
  <autoFilter ref="U6:AC56" xr:uid="{E460A543-9CCD-6D43-85A1-FA9C55BCB525}"/>
  <tableColumns count="9">
    <tableColumn id="1" xr3:uid="{FD267D82-8747-164D-BAB1-9957AE11354E}" name="Rank"/>
    <tableColumn id="2" xr3:uid="{1DE04426-F260-EE4C-A737-493410556710}" name="School"/>
    <tableColumn id="3" xr3:uid="{3B43531F-9F07-264C-BFC9-DF79186CAD13}" name="W-L"/>
    <tableColumn id="4" xr3:uid="{0F8F8A30-DC1B-2542-B7BD-EB5A12E85C72}" name="RPI"/>
    <tableColumn id="5" xr3:uid="{04D8C484-F0E0-444E-B6BC-B9B590F4D349}" name="SOS"/>
    <tableColumn id="6" xr3:uid="{4000A748-DB75-0044-96AE-5D48524DA2FD}" name="SOS2"/>
    <tableColumn id="7" xr3:uid="{57116EC6-D9B2-D84E-836A-EE846AC97E3B}" name="Conf."/>
    <tableColumn id="8" xr3:uid="{843DBEDD-D0AE-EE40-9EE6-47DF291AD641}" name="Conf. W-L"/>
    <tableColumn id="9" xr3:uid="{3C5A9134-2CAE-6F4A-95F6-0D9546047528}" name="Yea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A83E3A-EE71-674B-8AFD-31AA41476CC2}" name="AllSources" displayName="AllSources" ref="A224:AQ952" totalsRowShown="0">
  <autoFilter ref="A224:AQ952" xr:uid="{67A83E3A-EE71-674B-8AFD-31AA41476CC2}"/>
  <tableColumns count="43">
    <tableColumn id="1" xr3:uid="{C6A60866-E67C-FB41-87BD-26AA07F6F09C}" name="Year"/>
    <tableColumn id="2" xr3:uid="{3DC9D950-D305-6446-B3D5-F68E067BE131}" name="Rank"/>
    <tableColumn id="3" xr3:uid="{5BEF9F7C-DC2B-784A-8A7B-C9DFCA8C2EE3}" name="Static_Team"/>
    <tableColumn id="4" xr3:uid="{8578B576-7B83-7D4E-8229-D261745C8759}" name="Real_Team"/>
    <tableColumn id="5" xr3:uid="{A1884B65-6528-F74C-8E22-790CFFC91E17}" name="State"/>
    <tableColumn id="6" xr3:uid="{EB999AC9-0A96-ED4F-AE44-BB25931958C0}" name="Seed"/>
    <tableColumn id="7" xr3:uid="{383A0C52-AFDE-C74A-BF63-BF2DE6103084}" name="NCAA_Wins"/>
    <tableColumn id="8" xr3:uid="{1010809F-CF65-C743-B6AE-729D0C2E78F2}" name="Conf"/>
    <tableColumn id="9" xr3:uid="{30AB3880-5754-D847-A219-E795BC8A290F}" name="W-L"/>
    <tableColumn id="10" xr3:uid="{CED529B2-4B14-924C-A46A-7648AFF37CF1}" name="AdjTeamEM"/>
    <tableColumn id="11" xr3:uid="{3126F318-2E9F-C744-A74F-F09866263F4D}" name="AdjOffEff"/>
    <tableColumn id="12" xr3:uid="{91030F50-5559-9A42-A5E5-E02F6B3A1855}" name="AdjOffEffRank"/>
    <tableColumn id="13" xr3:uid="{8C312E9A-2F0E-ED46-A5BD-4FCD2D4E7F3D}" name="AdjDefEff"/>
    <tableColumn id="14" xr3:uid="{DA0AF98F-77EB-8E4B-B738-AD0AEB18D0E1}" name="AdjDefEffRank"/>
    <tableColumn id="15" xr3:uid="{428302A0-273A-B54D-AC8B-FE8A001753E1}" name="AdjTempo"/>
    <tableColumn id="16" xr3:uid="{47222BCF-30E5-5E42-B911-EF4F572354B6}" name="AdjTempoRank"/>
    <tableColumn id="17" xr3:uid="{58AD8D00-AD0A-6043-9815-65AF514CB5AC}" name="Luck"/>
    <tableColumn id="18" xr3:uid="{C2FD95CA-5CBC-BB45-BC4D-A5CACB28CCB1}" name="LuckRank"/>
    <tableColumn id="19" xr3:uid="{4C9DBBC4-4EE8-2D4D-B670-16CBC6887A62}" name="AdjOppEM"/>
    <tableColumn id="20" xr3:uid="{888379ED-B02F-3E45-BF3D-A960E3405FB4}" name="AdjEMOppRank"/>
    <tableColumn id="21" xr3:uid="{9F11D3BD-95AD-4F47-945C-96D8DBEAB8D1}" name="OppOffEff"/>
    <tableColumn id="22" xr3:uid="{EC6BD63C-1DE3-3247-9171-12465A32B036}" name="OppOffEffRank"/>
    <tableColumn id="23" xr3:uid="{C0B2785A-317A-EF42-BA22-478FF68546B1}" name="OppDefEff"/>
    <tableColumn id="24" xr3:uid="{89C44D8C-3CF3-6E46-AED0-17CBBE0286C5}" name="OppDefEffRank"/>
    <tableColumn id="25" xr3:uid="{F17B490F-D4C7-3140-A877-1EE1B853A20C}" name="AdjEM"/>
    <tableColumn id="26" xr3:uid="{BCCCB21C-A266-BB47-9D67-7F155139BCA5}" name="AdjEMRank"/>
    <tableColumn id="27" xr3:uid="{E85E1EC9-6E39-294D-9A13-E0172A828904}" name="Tourn Rank"/>
    <tableColumn id="28" xr3:uid="{CBEFC190-D42D-584C-AE1B-AE08EB5C7C34}" name="Tourn (Y/N)"/>
    <tableColumn id="29" xr3:uid="{A4646AB1-CD50-4483-9351-45DD5AAE1A19}" name="TEAM" dataDxfId="14">
      <calculatedColumnFormula array="1">IFERROR(INDEX(JeffSagarin[TEAM],MATCH(AllSources[[#This Row],[Year]]&amp;"|"&amp;AllSources[[#This Row],[Real_Team]],JeffSagarin[YEAR]&amp;"|"&amp;JeffSagarin[TEAM],0)),"")</calculatedColumnFormula>
    </tableColumn>
    <tableColumn id="30" xr3:uid="{F30903CD-748E-42AD-B8D3-91F397DC8120}" name="JS_RATING" dataDxfId="13">
      <calculatedColumnFormula array="1">IFERROR(INDEX(JeffSagarin[JS_RATING],MATCH(AllSources[[#This Row],[Year]]&amp;"|"&amp;AllSources[[#This Row],[Real_Team]],JeffSagarin[YEAR]&amp;"|"&amp;JeffSagarin[TEAM],0)),"")</calculatedColumnFormula>
    </tableColumn>
    <tableColumn id="31" xr3:uid="{BE7B3227-7378-4A40-8E45-7FB5F3B74978}" name="JS_SOS" dataDxfId="12">
      <calculatedColumnFormula array="1">IFERROR(INDEX(JeffSagarin[JS_SOS],MATCH(AllSources[[#This Row],[Year]]&amp;"|"&amp;AllSources[[#This Row],[Real_Team]],JeffSagarin[YEAR]&amp;"|"&amp;JeffSagarin[TEAM],0)),"")</calculatedColumnFormula>
    </tableColumn>
    <tableColumn id="32" xr3:uid="{347ECE07-6C68-4FB0-9590-AC71E95C3F3F}" name="W25" dataDxfId="11">
      <calculatedColumnFormula array="1">IFERROR(INDEX(JeffSagarin[W25],MATCH(AllSources[[#This Row],[Year]]&amp;"|"&amp;AllSources[[#This Row],[Real_Team]],JeffSagarin[YEAR]&amp;"|"&amp;JeffSagarin[TEAM],0)),"")</calculatedColumnFormula>
    </tableColumn>
    <tableColumn id="33" xr3:uid="{8E50DA8F-7DDA-4077-8ABD-956C74612170}" name="W50" dataDxfId="10">
      <calculatedColumnFormula array="1">IFERROR(INDEX(JeffSagarin[W50],MATCH(AllSources[[#This Row],[Year]]&amp;"|"&amp;AllSources[[#This Row],[Real_Team]],JeffSagarin[YEAR]&amp;"|"&amp;JeffSagarin[TEAM],0)),"")</calculatedColumnFormula>
    </tableColumn>
    <tableColumn id="34" xr3:uid="{F7EF6AC2-7CC4-45CE-8EA2-129EE2EC2071}" name="YEAR (2)" dataDxfId="9">
      <calculatedColumnFormula array="1">IFERROR(INDEX(JeffSagarin[YEAR],MATCH(AllSources[[#This Row],[Year]]&amp;"|"&amp;AllSources[[#This Row],[Real_Team]],JeffSagarin[YEAR]&amp;"|"&amp;JeffSagarin[TEAM],0)),"")</calculatedColumnFormula>
    </tableColumn>
    <tableColumn id="35" xr3:uid="{4D488175-29B2-4B84-97F1-B1AB40378371}" name="TEAM (2)" dataDxfId="8">
      <calculatedColumnFormula array="1">IFERROR(INDEX(SonnyMoore[TEAM],MATCH(AllSources[[#This Row],[Year]]&amp;"|"&amp;AllSources[[#This Row],[Real_Team]],SonnyMoore[YEAR]&amp;"|"&amp;SonnyMoore[TEAM],0)),"")</calculatedColumnFormula>
    </tableColumn>
    <tableColumn id="36" xr3:uid="{DD122670-4E2F-4032-ADA4-44AED0853E4B}" name="SM_SOS" dataDxfId="7">
      <calculatedColumnFormula array="1">IFERROR(INDEX(SonnyMoore[SM_SOS],MATCH(AllSources[[#This Row],[Year]]&amp;"|"&amp;AllSources[[#This Row],[Real_Team]],SonnyMoore[YEAR]&amp;"|"&amp;SonnyMoore[TEAM],0)),"")</calculatedColumnFormula>
    </tableColumn>
    <tableColumn id="37" xr3:uid="{E88FC4B7-96BA-4DE3-A9EB-75CB58A74E74}" name="SM_PR" dataDxfId="6">
      <calculatedColumnFormula array="1">IFERROR(INDEX(SonnyMoore[SM_PR],MATCH(AllSources[[#This Row],[Year]]&amp;"|"&amp;AllSources[[#This Row],[Real_Team]],SonnyMoore[YEAR]&amp;"|"&amp;SonnyMoore[TEAM],0)),"")</calculatedColumnFormula>
    </tableColumn>
    <tableColumn id="38" xr3:uid="{8D8497D1-B7AC-4E07-9EBE-F5786C4F71E3}" name="YEAR (3)" dataDxfId="5">
      <calculatedColumnFormula array="1">IFERROR(INDEX(SonnyMoore[YEAR],MATCH(AllSources[[#This Row],[Year]]&amp;"|"&amp;AllSources[[#This Row],[Real_Team]],SonnyMoore[YEAR]&amp;"|"&amp;SonnyMoore[TEAM],0)),"")</calculatedColumnFormula>
    </tableColumn>
    <tableColumn id="39" xr3:uid="{2C65546F-44E6-4E76-A873-3A1D4EC548F2}" name="TEAM (3)" dataDxfId="4">
      <calculatedColumnFormula array="1">IFERROR(INDEX(ESPN[TEAM],MATCH(AllSources[[#This Row],[Year]]&amp;"|"&amp;AllSources[[#This Row],[Real_Team]],ESPN[YEAR]&amp;"|"&amp;ESPN[TEAM],0)),"")</calculatedColumnFormula>
    </tableColumn>
    <tableColumn id="40" xr3:uid="{A7D8AF19-F6B0-4ACF-B3F4-379AF522D627}" name="BPI OFF" dataDxfId="3">
      <calculatedColumnFormula array="1">IFERROR(INDEX(ESPN[BPI OFF],MATCH(AllSources[[#This Row],[Year]]&amp;"|"&amp;AllSources[[#This Row],[Real_Team]],ESPN[YEAR]&amp;"|"&amp;ESPN[TEAM],0)),"")</calculatedColumnFormula>
    </tableColumn>
    <tableColumn id="41" xr3:uid="{BBC4F00C-4F68-4628-8E1A-00BA552F9BF4}" name="BPI DEF" dataDxfId="2">
      <calculatedColumnFormula array="1">IFERROR(INDEX(ESPN[BPI DEF],MATCH(AllSources[[#This Row],[Year]]&amp;"|"&amp;AllSources[[#This Row],[Real_Team]],ESPN[YEAR]&amp;"|"&amp;ESPN[TEAM],0)),"")</calculatedColumnFormula>
    </tableColumn>
    <tableColumn id="42" xr3:uid="{A73ABAF2-D9AE-4A11-9903-D0647E2A9CF6}" name="BPI" dataDxfId="1">
      <calculatedColumnFormula array="1">IFERROR(INDEX(ESPN[BPI],MATCH(AllSources[[#This Row],[Year]]&amp;"|"&amp;AllSources[[#This Row],[Real_Team]],ESPN[YEAR]&amp;"|"&amp;ESPN[TEAM],0)),"")</calculatedColumnFormula>
    </tableColumn>
    <tableColumn id="43" xr3:uid="{468F13AD-32EA-4432-80AF-FAD1213BD6A1}" name="YEAR (4)" dataDxfId="0">
      <calculatedColumnFormula array="1">IFERROR(INDEX(ESPN[YEAR],MATCH(AllSources[[#This Row],[Year]]&amp;"|"&amp;AllSources[[#This Row],[Real_Team]],ESPN[YEAR]&amp;"|"&amp;ESPN[TEAM],0)),"")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95A-E0AE-CC4E-8341-B6089D92E362}">
  <dimension ref="A2:BO1019"/>
  <sheetViews>
    <sheetView tabSelected="1" zoomScale="90" zoomScaleNormal="90" workbookViewId="0">
      <selection activeCell="B21" sqref="B21"/>
    </sheetView>
  </sheetViews>
  <sheetFormatPr baseColWidth="10" defaultColWidth="11" defaultRowHeight="16" x14ac:dyDescent="0.2"/>
  <cols>
    <col min="1" max="1" width="14.33203125" customWidth="1"/>
    <col min="2" max="2" width="12.6640625" customWidth="1"/>
    <col min="3" max="3" width="14.1640625" customWidth="1"/>
    <col min="4" max="4" width="12.83203125" customWidth="1"/>
    <col min="7" max="7" width="13.33203125" customWidth="1"/>
    <col min="10" max="10" width="13.5" customWidth="1"/>
    <col min="11" max="11" width="11.1640625" customWidth="1"/>
    <col min="12" max="12" width="15.1640625" customWidth="1"/>
    <col min="13" max="13" width="11.33203125" customWidth="1"/>
    <col min="14" max="14" width="15.33203125" customWidth="1"/>
    <col min="15" max="15" width="11.83203125" customWidth="1"/>
    <col min="16" max="16" width="15.83203125" customWidth="1"/>
    <col min="18" max="18" width="11" customWidth="1"/>
    <col min="19" max="19" width="12.1640625" customWidth="1"/>
    <col min="20" max="20" width="16.1640625" customWidth="1"/>
    <col min="21" max="21" width="11.83203125" customWidth="1"/>
    <col min="22" max="22" width="15.83203125" customWidth="1"/>
    <col min="23" max="23" width="12" customWidth="1"/>
    <col min="24" max="24" width="16" customWidth="1"/>
    <col min="25" max="25" width="13.33203125" customWidth="1"/>
    <col min="26" max="26" width="12.83203125" customWidth="1"/>
    <col min="27" max="27" width="12.6640625" customWidth="1"/>
    <col min="28" max="28" width="13.1640625" customWidth="1"/>
    <col min="52" max="52" width="21.33203125" bestFit="1" customWidth="1"/>
    <col min="57" max="57" width="22.1640625" bestFit="1" customWidth="1"/>
    <col min="58" max="58" width="16.83203125" bestFit="1" customWidth="1"/>
    <col min="62" max="62" width="7.1640625" customWidth="1"/>
    <col min="63" max="63" width="16.5" customWidth="1"/>
    <col min="64" max="64" width="20.1640625" customWidth="1"/>
    <col min="65" max="65" width="15" customWidth="1"/>
    <col min="66" max="66" width="25.33203125" customWidth="1"/>
    <col min="67" max="67" width="31.1640625" customWidth="1"/>
  </cols>
  <sheetData>
    <row r="2" spans="1:37" x14ac:dyDescent="0.2">
      <c r="A2" s="27" t="s">
        <v>192</v>
      </c>
      <c r="B2" s="27"/>
      <c r="C2" s="27"/>
    </row>
    <row r="3" spans="1:37" x14ac:dyDescent="0.2">
      <c r="A3" t="s">
        <v>191</v>
      </c>
      <c r="B3" t="s">
        <v>190</v>
      </c>
      <c r="C3" t="s">
        <v>189</v>
      </c>
      <c r="D3" t="s">
        <v>188</v>
      </c>
      <c r="E3" t="s">
        <v>187</v>
      </c>
      <c r="F3" t="s">
        <v>186</v>
      </c>
      <c r="G3" t="s">
        <v>185</v>
      </c>
      <c r="H3" t="s">
        <v>184</v>
      </c>
      <c r="I3" t="s">
        <v>50</v>
      </c>
      <c r="J3" t="s">
        <v>183</v>
      </c>
      <c r="K3" t="s">
        <v>182</v>
      </c>
      <c r="L3" t="s">
        <v>181</v>
      </c>
      <c r="M3" t="s">
        <v>180</v>
      </c>
      <c r="N3" t="s">
        <v>179</v>
      </c>
      <c r="O3" t="s">
        <v>178</v>
      </c>
      <c r="P3" t="s">
        <v>177</v>
      </c>
      <c r="Q3" t="s">
        <v>176</v>
      </c>
      <c r="R3" t="s">
        <v>175</v>
      </c>
      <c r="S3" t="s">
        <v>174</v>
      </c>
      <c r="T3" t="s">
        <v>173</v>
      </c>
      <c r="U3" t="s">
        <v>172</v>
      </c>
      <c r="V3" t="s">
        <v>171</v>
      </c>
      <c r="W3" t="s">
        <v>170</v>
      </c>
      <c r="X3" t="s">
        <v>169</v>
      </c>
      <c r="Y3" t="s">
        <v>168</v>
      </c>
      <c r="Z3" t="s">
        <v>167</v>
      </c>
      <c r="AA3" t="s">
        <v>166</v>
      </c>
      <c r="AB3" t="s">
        <v>165</v>
      </c>
      <c r="AC3" t="s">
        <v>164</v>
      </c>
      <c r="AD3" t="s">
        <v>163</v>
      </c>
      <c r="AE3" t="s">
        <v>162</v>
      </c>
      <c r="AF3" t="s">
        <v>161</v>
      </c>
      <c r="AG3" t="s">
        <v>160</v>
      </c>
      <c r="AH3" t="s">
        <v>159</v>
      </c>
      <c r="AI3" t="s">
        <v>51</v>
      </c>
      <c r="AJ3" t="s">
        <v>52</v>
      </c>
      <c r="AK3" t="s">
        <v>53</v>
      </c>
    </row>
    <row r="4" spans="1:37" x14ac:dyDescent="0.2">
      <c r="A4">
        <v>2018</v>
      </c>
      <c r="B4">
        <v>24</v>
      </c>
      <c r="C4" t="s">
        <v>158</v>
      </c>
      <c r="D4" t="s">
        <v>157</v>
      </c>
      <c r="E4" t="s">
        <v>149</v>
      </c>
      <c r="F4">
        <v>6</v>
      </c>
      <c r="G4">
        <v>0</v>
      </c>
      <c r="H4" t="s">
        <v>156</v>
      </c>
      <c r="I4" t="s">
        <v>65</v>
      </c>
      <c r="J4">
        <v>18.47</v>
      </c>
      <c r="K4">
        <v>119.7</v>
      </c>
      <c r="L4">
        <v>9</v>
      </c>
      <c r="M4">
        <v>101.2</v>
      </c>
      <c r="N4">
        <v>100</v>
      </c>
      <c r="O4">
        <v>68.599999999999994</v>
      </c>
      <c r="P4">
        <v>160</v>
      </c>
      <c r="Q4">
        <v>-6.7000000000000004E-2</v>
      </c>
      <c r="R4">
        <v>322</v>
      </c>
      <c r="S4">
        <v>9.67</v>
      </c>
      <c r="T4">
        <v>29</v>
      </c>
      <c r="U4">
        <v>110.7</v>
      </c>
      <c r="V4">
        <v>24</v>
      </c>
      <c r="W4">
        <v>101</v>
      </c>
      <c r="X4">
        <v>43</v>
      </c>
      <c r="Y4">
        <v>-0.82</v>
      </c>
      <c r="Z4">
        <v>178</v>
      </c>
      <c r="AA4">
        <v>6</v>
      </c>
      <c r="AB4" t="s">
        <v>136</v>
      </c>
      <c r="AC4">
        <v>85.68</v>
      </c>
      <c r="AD4">
        <v>80.89</v>
      </c>
      <c r="AE4">
        <v>1</v>
      </c>
      <c r="AF4">
        <v>8</v>
      </c>
      <c r="AG4">
        <v>75.12</v>
      </c>
      <c r="AH4">
        <v>80.44</v>
      </c>
      <c r="AI4">
        <v>9.6</v>
      </c>
      <c r="AJ4">
        <v>2.7</v>
      </c>
      <c r="AK4">
        <v>12.3</v>
      </c>
    </row>
    <row r="5" spans="1:37" x14ac:dyDescent="0.2">
      <c r="A5">
        <v>2018</v>
      </c>
      <c r="B5">
        <v>56</v>
      </c>
      <c r="C5" t="s">
        <v>155</v>
      </c>
      <c r="D5" t="s">
        <v>64</v>
      </c>
      <c r="E5" t="s">
        <v>138</v>
      </c>
      <c r="F5">
        <v>11</v>
      </c>
      <c r="G5">
        <v>0</v>
      </c>
      <c r="H5" t="s">
        <v>137</v>
      </c>
      <c r="I5" t="s">
        <v>65</v>
      </c>
      <c r="J5">
        <v>13.52</v>
      </c>
      <c r="K5">
        <v>115</v>
      </c>
      <c r="L5">
        <v>31</v>
      </c>
      <c r="M5">
        <v>101.4</v>
      </c>
      <c r="N5">
        <v>103</v>
      </c>
      <c r="O5">
        <v>70.3</v>
      </c>
      <c r="P5">
        <v>70</v>
      </c>
      <c r="Q5">
        <v>-2.7E-2</v>
      </c>
      <c r="R5">
        <v>257</v>
      </c>
      <c r="S5">
        <v>6.42</v>
      </c>
      <c r="T5">
        <v>63</v>
      </c>
      <c r="U5">
        <v>108.1</v>
      </c>
      <c r="V5">
        <v>72</v>
      </c>
      <c r="W5">
        <v>101.7</v>
      </c>
      <c r="X5">
        <v>60</v>
      </c>
      <c r="Y5">
        <v>2.93</v>
      </c>
      <c r="Z5">
        <v>81</v>
      </c>
      <c r="AA5">
        <v>1</v>
      </c>
      <c r="AB5" t="s">
        <v>136</v>
      </c>
      <c r="AC5">
        <v>83.04</v>
      </c>
      <c r="AD5">
        <v>78.31</v>
      </c>
      <c r="AE5">
        <v>2</v>
      </c>
      <c r="AF5">
        <v>4</v>
      </c>
      <c r="AG5">
        <v>71.73</v>
      </c>
      <c r="AH5">
        <v>75.86</v>
      </c>
      <c r="AI5">
        <v>6.9</v>
      </c>
      <c r="AJ5">
        <v>1.3</v>
      </c>
      <c r="AK5">
        <v>8.1</v>
      </c>
    </row>
    <row r="6" spans="1:37" x14ac:dyDescent="0.2">
      <c r="A6">
        <v>2017</v>
      </c>
      <c r="B6">
        <v>16</v>
      </c>
      <c r="C6" t="s">
        <v>154</v>
      </c>
      <c r="D6" t="s">
        <v>64</v>
      </c>
      <c r="E6" t="s">
        <v>138</v>
      </c>
      <c r="F6">
        <v>3</v>
      </c>
      <c r="G6">
        <v>2</v>
      </c>
      <c r="H6" t="s">
        <v>137</v>
      </c>
      <c r="I6" t="s">
        <v>153</v>
      </c>
      <c r="J6">
        <v>23.63</v>
      </c>
      <c r="K6">
        <v>124</v>
      </c>
      <c r="L6">
        <v>2</v>
      </c>
      <c r="M6">
        <v>100.4</v>
      </c>
      <c r="N6">
        <v>85</v>
      </c>
      <c r="O6">
        <v>72.599999999999994</v>
      </c>
      <c r="P6">
        <v>20</v>
      </c>
      <c r="Q6">
        <v>2.1000000000000001E-2</v>
      </c>
      <c r="R6">
        <v>132</v>
      </c>
      <c r="S6">
        <v>5.17</v>
      </c>
      <c r="T6">
        <v>74</v>
      </c>
      <c r="U6">
        <v>108</v>
      </c>
      <c r="V6">
        <v>67</v>
      </c>
      <c r="W6">
        <v>102.8</v>
      </c>
      <c r="X6">
        <v>89</v>
      </c>
      <c r="Y6">
        <v>-4.66</v>
      </c>
      <c r="Z6">
        <v>291</v>
      </c>
      <c r="AA6">
        <v>3</v>
      </c>
      <c r="AB6" t="s">
        <v>136</v>
      </c>
      <c r="AC6">
        <v>89.79</v>
      </c>
      <c r="AD6">
        <v>76.81</v>
      </c>
      <c r="AE6">
        <v>5</v>
      </c>
      <c r="AF6">
        <v>6</v>
      </c>
      <c r="AG6">
        <v>69.37</v>
      </c>
      <c r="AH6">
        <v>81.739999999999995</v>
      </c>
      <c r="AI6">
        <v>14.4</v>
      </c>
      <c r="AJ6">
        <v>2.4</v>
      </c>
      <c r="AK6">
        <v>16.8</v>
      </c>
    </row>
    <row r="7" spans="1:37" x14ac:dyDescent="0.2">
      <c r="A7">
        <v>2017</v>
      </c>
      <c r="B7">
        <v>11</v>
      </c>
      <c r="C7" t="s">
        <v>150</v>
      </c>
      <c r="D7" t="s">
        <v>91</v>
      </c>
      <c r="E7" t="s">
        <v>149</v>
      </c>
      <c r="F7">
        <v>6</v>
      </c>
      <c r="G7">
        <v>0</v>
      </c>
      <c r="H7" t="s">
        <v>148</v>
      </c>
      <c r="I7" t="s">
        <v>152</v>
      </c>
      <c r="J7">
        <v>24.73</v>
      </c>
      <c r="K7">
        <v>119.8</v>
      </c>
      <c r="L7">
        <v>10</v>
      </c>
      <c r="M7">
        <v>95</v>
      </c>
      <c r="N7">
        <v>27</v>
      </c>
      <c r="O7">
        <v>63.5</v>
      </c>
      <c r="P7">
        <v>333</v>
      </c>
      <c r="Q7">
        <v>3.0000000000000001E-3</v>
      </c>
      <c r="R7">
        <v>183</v>
      </c>
      <c r="S7">
        <v>3.25</v>
      </c>
      <c r="T7">
        <v>88</v>
      </c>
      <c r="U7">
        <v>105.3</v>
      </c>
      <c r="V7">
        <v>117</v>
      </c>
      <c r="W7">
        <v>102.1</v>
      </c>
      <c r="X7">
        <v>70</v>
      </c>
      <c r="Y7">
        <v>-0.92</v>
      </c>
      <c r="Z7">
        <v>179</v>
      </c>
      <c r="AA7">
        <v>6</v>
      </c>
      <c r="AB7" t="s">
        <v>136</v>
      </c>
      <c r="AC7">
        <v>88.58</v>
      </c>
      <c r="AD7">
        <v>75.290000000000006</v>
      </c>
      <c r="AE7">
        <v>2</v>
      </c>
      <c r="AF7">
        <v>3</v>
      </c>
      <c r="AG7">
        <v>68.62</v>
      </c>
      <c r="AH7">
        <v>81.03</v>
      </c>
      <c r="AI7">
        <v>10.3</v>
      </c>
      <c r="AJ7">
        <v>5.2</v>
      </c>
      <c r="AK7">
        <v>15.5</v>
      </c>
    </row>
    <row r="8" spans="1:37" x14ac:dyDescent="0.2">
      <c r="A8">
        <v>2015</v>
      </c>
      <c r="B8">
        <v>28</v>
      </c>
      <c r="C8" t="s">
        <v>151</v>
      </c>
      <c r="D8" t="s">
        <v>109</v>
      </c>
      <c r="E8" t="s">
        <v>140</v>
      </c>
      <c r="F8">
        <v>11</v>
      </c>
      <c r="G8">
        <v>0</v>
      </c>
      <c r="H8" t="s">
        <v>110</v>
      </c>
      <c r="I8" t="s">
        <v>108</v>
      </c>
      <c r="J8">
        <v>16.690000000000001</v>
      </c>
      <c r="K8">
        <v>119.4</v>
      </c>
      <c r="L8">
        <v>10</v>
      </c>
      <c r="M8">
        <v>102.7</v>
      </c>
      <c r="N8">
        <v>139</v>
      </c>
      <c r="O8">
        <v>70.400000000000006</v>
      </c>
      <c r="P8">
        <v>5</v>
      </c>
      <c r="Q8">
        <v>-5.5E-2</v>
      </c>
      <c r="R8">
        <v>307</v>
      </c>
      <c r="S8">
        <v>3.96</v>
      </c>
      <c r="T8">
        <v>83</v>
      </c>
      <c r="U8">
        <v>107</v>
      </c>
      <c r="V8">
        <v>74</v>
      </c>
      <c r="W8">
        <v>103</v>
      </c>
      <c r="X8">
        <v>105</v>
      </c>
      <c r="Y8">
        <v>3.78</v>
      </c>
      <c r="Z8">
        <v>51</v>
      </c>
      <c r="AA8">
        <v>1</v>
      </c>
      <c r="AB8" t="s">
        <v>136</v>
      </c>
      <c r="AC8">
        <v>82.82</v>
      </c>
      <c r="AD8">
        <v>75.75</v>
      </c>
      <c r="AE8">
        <v>1</v>
      </c>
      <c r="AF8">
        <v>2</v>
      </c>
      <c r="AG8">
        <v>69.540000000000006</v>
      </c>
      <c r="AH8">
        <v>78.53</v>
      </c>
      <c r="AI8">
        <v>14.6</v>
      </c>
      <c r="AJ8">
        <v>-4.4000000000000004</v>
      </c>
      <c r="AK8">
        <v>10.199999999999999</v>
      </c>
    </row>
    <row r="9" spans="1:37" x14ac:dyDescent="0.2">
      <c r="A9">
        <v>2015</v>
      </c>
      <c r="B9">
        <v>26</v>
      </c>
      <c r="C9" t="s">
        <v>150</v>
      </c>
      <c r="D9" t="s">
        <v>91</v>
      </c>
      <c r="E9" t="s">
        <v>149</v>
      </c>
      <c r="F9">
        <v>6</v>
      </c>
      <c r="G9">
        <v>0</v>
      </c>
      <c r="H9" t="s">
        <v>148</v>
      </c>
      <c r="I9" t="s">
        <v>63</v>
      </c>
      <c r="J9">
        <v>17.510000000000002</v>
      </c>
      <c r="K9">
        <v>113.1</v>
      </c>
      <c r="L9">
        <v>37</v>
      </c>
      <c r="M9">
        <v>95.6</v>
      </c>
      <c r="N9">
        <v>40</v>
      </c>
      <c r="O9">
        <v>63.1</v>
      </c>
      <c r="P9">
        <v>250</v>
      </c>
      <c r="Q9">
        <v>-4.0000000000000001E-3</v>
      </c>
      <c r="R9">
        <v>193</v>
      </c>
      <c r="S9">
        <v>2.52</v>
      </c>
      <c r="T9">
        <v>99</v>
      </c>
      <c r="U9">
        <v>105.3</v>
      </c>
      <c r="V9">
        <v>109</v>
      </c>
      <c r="W9">
        <v>102.8</v>
      </c>
      <c r="X9">
        <v>100</v>
      </c>
      <c r="Y9">
        <v>0.99</v>
      </c>
      <c r="Z9">
        <v>127</v>
      </c>
      <c r="AA9">
        <v>6</v>
      </c>
      <c r="AB9" t="s">
        <v>136</v>
      </c>
      <c r="AC9">
        <v>84.19</v>
      </c>
      <c r="AD9">
        <v>75.11</v>
      </c>
      <c r="AE9">
        <v>0</v>
      </c>
      <c r="AF9">
        <v>0</v>
      </c>
      <c r="AG9">
        <v>68.400000000000006</v>
      </c>
      <c r="AH9">
        <v>79.88</v>
      </c>
      <c r="AI9">
        <v>3.3</v>
      </c>
      <c r="AJ9">
        <v>6.5</v>
      </c>
      <c r="AK9">
        <v>9.8000000000000007</v>
      </c>
    </row>
    <row r="10" spans="1:37" x14ac:dyDescent="0.2">
      <c r="A10">
        <v>2015</v>
      </c>
      <c r="B10">
        <v>49</v>
      </c>
      <c r="C10" t="s">
        <v>147</v>
      </c>
      <c r="D10" t="s">
        <v>9</v>
      </c>
      <c r="E10" t="s">
        <v>146</v>
      </c>
      <c r="F10">
        <v>9</v>
      </c>
      <c r="G10">
        <v>0</v>
      </c>
      <c r="H10" t="s">
        <v>60</v>
      </c>
      <c r="I10" t="s">
        <v>58</v>
      </c>
      <c r="J10">
        <v>13.76</v>
      </c>
      <c r="K10">
        <v>108.9</v>
      </c>
      <c r="L10">
        <v>81</v>
      </c>
      <c r="M10">
        <v>95.1</v>
      </c>
      <c r="N10">
        <v>32</v>
      </c>
      <c r="O10">
        <v>69.3</v>
      </c>
      <c r="P10">
        <v>12</v>
      </c>
      <c r="Q10">
        <v>-4.2999999999999997E-2</v>
      </c>
      <c r="R10">
        <v>283</v>
      </c>
      <c r="S10">
        <v>5.09</v>
      </c>
      <c r="T10">
        <v>74</v>
      </c>
      <c r="U10">
        <v>106.2</v>
      </c>
      <c r="V10">
        <v>83</v>
      </c>
      <c r="W10">
        <v>101.2</v>
      </c>
      <c r="X10">
        <v>60</v>
      </c>
      <c r="Y10">
        <v>-4.7699999999999996</v>
      </c>
      <c r="Z10">
        <v>301</v>
      </c>
      <c r="AA10">
        <v>9</v>
      </c>
      <c r="AB10" t="s">
        <v>136</v>
      </c>
      <c r="AC10">
        <v>82.26</v>
      </c>
      <c r="AD10">
        <v>76.98</v>
      </c>
      <c r="AE10">
        <v>1</v>
      </c>
      <c r="AF10">
        <v>6</v>
      </c>
      <c r="AG10">
        <v>70.89</v>
      </c>
      <c r="AH10">
        <v>77.040000000000006</v>
      </c>
      <c r="AI10">
        <v>7</v>
      </c>
      <c r="AJ10">
        <v>0.8</v>
      </c>
      <c r="AK10">
        <v>7.8</v>
      </c>
    </row>
    <row r="11" spans="1:37" x14ac:dyDescent="0.2">
      <c r="A11">
        <v>2015</v>
      </c>
      <c r="B11">
        <v>40</v>
      </c>
      <c r="C11" t="s">
        <v>145</v>
      </c>
      <c r="D11" t="s">
        <v>64</v>
      </c>
      <c r="E11" t="s">
        <v>138</v>
      </c>
      <c r="F11">
        <v>11</v>
      </c>
      <c r="G11">
        <v>2</v>
      </c>
      <c r="H11" t="s">
        <v>137</v>
      </c>
      <c r="I11" t="s">
        <v>144</v>
      </c>
      <c r="J11">
        <v>14.65</v>
      </c>
      <c r="K11">
        <v>112.9</v>
      </c>
      <c r="L11">
        <v>40</v>
      </c>
      <c r="M11">
        <v>98.2</v>
      </c>
      <c r="N11">
        <v>66</v>
      </c>
      <c r="O11">
        <v>65.8</v>
      </c>
      <c r="P11">
        <v>101</v>
      </c>
      <c r="Q11">
        <v>3.2000000000000001E-2</v>
      </c>
      <c r="R11">
        <v>100</v>
      </c>
      <c r="S11">
        <v>8.4</v>
      </c>
      <c r="T11">
        <v>27</v>
      </c>
      <c r="U11">
        <v>107.9</v>
      </c>
      <c r="V11">
        <v>49</v>
      </c>
      <c r="W11">
        <v>99.5</v>
      </c>
      <c r="X11">
        <v>18</v>
      </c>
      <c r="Y11">
        <v>2.63</v>
      </c>
      <c r="Z11">
        <v>82</v>
      </c>
      <c r="AA11">
        <v>1</v>
      </c>
      <c r="AB11" t="s">
        <v>136</v>
      </c>
      <c r="AC11">
        <v>83.25</v>
      </c>
      <c r="AD11">
        <v>79.41</v>
      </c>
      <c r="AE11">
        <v>1</v>
      </c>
      <c r="AF11">
        <v>5</v>
      </c>
      <c r="AG11">
        <v>73.599999999999994</v>
      </c>
      <c r="AH11">
        <v>79.72</v>
      </c>
      <c r="AI11">
        <v>5.8</v>
      </c>
      <c r="AJ11">
        <v>-1</v>
      </c>
      <c r="AK11">
        <v>4.8</v>
      </c>
    </row>
    <row r="12" spans="1:37" x14ac:dyDescent="0.2">
      <c r="A12">
        <v>2014</v>
      </c>
      <c r="B12">
        <v>14</v>
      </c>
      <c r="C12" t="s">
        <v>143</v>
      </c>
      <c r="D12" t="s">
        <v>64</v>
      </c>
      <c r="E12" t="s">
        <v>138</v>
      </c>
      <c r="F12">
        <v>4</v>
      </c>
      <c r="G12">
        <v>2</v>
      </c>
      <c r="H12" t="s">
        <v>137</v>
      </c>
      <c r="I12" t="s">
        <v>142</v>
      </c>
      <c r="J12">
        <v>22.53</v>
      </c>
      <c r="K12">
        <v>118.7</v>
      </c>
      <c r="L12">
        <v>11</v>
      </c>
      <c r="M12">
        <v>96.1</v>
      </c>
      <c r="N12">
        <v>37</v>
      </c>
      <c r="O12">
        <v>68.400000000000006</v>
      </c>
      <c r="P12">
        <v>33</v>
      </c>
      <c r="Q12">
        <v>-1.9E-2</v>
      </c>
      <c r="R12">
        <v>224</v>
      </c>
      <c r="S12">
        <v>7.63</v>
      </c>
      <c r="T12">
        <v>43</v>
      </c>
      <c r="U12">
        <v>109.1</v>
      </c>
      <c r="V12">
        <v>39</v>
      </c>
      <c r="W12">
        <v>101.5</v>
      </c>
      <c r="X12">
        <v>58</v>
      </c>
      <c r="Y12">
        <v>-3.26</v>
      </c>
      <c r="Z12">
        <v>262</v>
      </c>
      <c r="AA12">
        <v>4</v>
      </c>
      <c r="AB12" t="s">
        <v>136</v>
      </c>
      <c r="AC12">
        <v>88.86</v>
      </c>
      <c r="AD12">
        <v>78.7</v>
      </c>
      <c r="AE12">
        <v>1</v>
      </c>
      <c r="AF12">
        <v>7</v>
      </c>
      <c r="AG12">
        <v>72.92</v>
      </c>
      <c r="AH12">
        <v>84.85</v>
      </c>
      <c r="AI12">
        <v>12</v>
      </c>
      <c r="AJ12">
        <v>1.8</v>
      </c>
      <c r="AK12">
        <v>13.8</v>
      </c>
    </row>
    <row r="13" spans="1:37" x14ac:dyDescent="0.2">
      <c r="A13">
        <v>2014</v>
      </c>
      <c r="B13">
        <v>49</v>
      </c>
      <c r="C13" t="s">
        <v>141</v>
      </c>
      <c r="D13" t="s">
        <v>109</v>
      </c>
      <c r="E13" t="s">
        <v>140</v>
      </c>
      <c r="F13">
        <v>10</v>
      </c>
      <c r="G13">
        <v>0</v>
      </c>
      <c r="H13" t="s">
        <v>110</v>
      </c>
      <c r="I13" t="s">
        <v>84</v>
      </c>
      <c r="J13">
        <v>13.77</v>
      </c>
      <c r="K13">
        <v>114.5</v>
      </c>
      <c r="L13">
        <v>31</v>
      </c>
      <c r="M13">
        <v>100.7</v>
      </c>
      <c r="N13">
        <v>93</v>
      </c>
      <c r="O13">
        <v>70.8</v>
      </c>
      <c r="P13">
        <v>6</v>
      </c>
      <c r="Q13">
        <v>-4.0000000000000001E-3</v>
      </c>
      <c r="R13">
        <v>194</v>
      </c>
      <c r="S13">
        <v>6.59</v>
      </c>
      <c r="T13">
        <v>60</v>
      </c>
      <c r="U13">
        <v>109.6</v>
      </c>
      <c r="V13">
        <v>26</v>
      </c>
      <c r="W13">
        <v>103</v>
      </c>
      <c r="X13">
        <v>98</v>
      </c>
      <c r="Y13">
        <v>8.43</v>
      </c>
      <c r="Z13">
        <v>17</v>
      </c>
      <c r="AA13">
        <v>0</v>
      </c>
      <c r="AB13" t="s">
        <v>136</v>
      </c>
      <c r="AC13">
        <v>81.91</v>
      </c>
      <c r="AD13">
        <v>77.73</v>
      </c>
      <c r="AE13">
        <v>1</v>
      </c>
      <c r="AF13">
        <v>3</v>
      </c>
      <c r="AG13">
        <v>71.959999999999994</v>
      </c>
      <c r="AH13">
        <v>76.739999999999995</v>
      </c>
      <c r="AI13">
        <v>10.8</v>
      </c>
      <c r="AJ13">
        <v>-3.2</v>
      </c>
      <c r="AK13">
        <v>7.6</v>
      </c>
    </row>
    <row r="14" spans="1:37" x14ac:dyDescent="0.2">
      <c r="A14">
        <v>2013</v>
      </c>
      <c r="B14">
        <v>46</v>
      </c>
      <c r="C14" t="s">
        <v>139</v>
      </c>
      <c r="D14" t="s">
        <v>64</v>
      </c>
      <c r="E14" t="s">
        <v>138</v>
      </c>
      <c r="F14">
        <v>6</v>
      </c>
      <c r="G14">
        <v>0</v>
      </c>
      <c r="H14" t="s">
        <v>137</v>
      </c>
      <c r="I14" t="s">
        <v>108</v>
      </c>
      <c r="J14">
        <v>14.53</v>
      </c>
      <c r="K14">
        <v>111.1</v>
      </c>
      <c r="L14">
        <v>42</v>
      </c>
      <c r="M14">
        <v>96.6</v>
      </c>
      <c r="N14">
        <v>67</v>
      </c>
      <c r="O14">
        <v>68.099999999999994</v>
      </c>
      <c r="P14">
        <v>35</v>
      </c>
      <c r="Q14">
        <v>6.8000000000000005E-2</v>
      </c>
      <c r="R14">
        <v>32</v>
      </c>
      <c r="S14">
        <v>8.06</v>
      </c>
      <c r="T14">
        <v>22</v>
      </c>
      <c r="U14">
        <v>105.9</v>
      </c>
      <c r="V14">
        <v>44</v>
      </c>
      <c r="W14">
        <v>97.9</v>
      </c>
      <c r="X14">
        <v>16</v>
      </c>
      <c r="Y14">
        <v>0.43</v>
      </c>
      <c r="Z14">
        <v>139</v>
      </c>
      <c r="AA14">
        <v>6</v>
      </c>
      <c r="AB14" t="s">
        <v>136</v>
      </c>
      <c r="AC14">
        <v>82.87</v>
      </c>
      <c r="AD14">
        <v>78.84</v>
      </c>
      <c r="AE14">
        <v>3</v>
      </c>
      <c r="AF14">
        <v>5</v>
      </c>
      <c r="AG14">
        <v>72.040000000000006</v>
      </c>
      <c r="AH14">
        <v>76.06</v>
      </c>
      <c r="AI14">
        <v>8.8000000000000007</v>
      </c>
      <c r="AJ14">
        <v>-1</v>
      </c>
      <c r="AK14">
        <v>7.8</v>
      </c>
    </row>
    <row r="17" spans="1:67" x14ac:dyDescent="0.2">
      <c r="BE17" s="1" t="s">
        <v>1449</v>
      </c>
      <c r="BF17" s="15" t="s">
        <v>1462</v>
      </c>
      <c r="BG17" s="13"/>
      <c r="BJ17" s="3" t="s">
        <v>2017</v>
      </c>
      <c r="BK17" s="3"/>
      <c r="BL17" s="3"/>
    </row>
    <row r="18" spans="1:67" x14ac:dyDescent="0.2">
      <c r="A18" s="27" t="s">
        <v>292</v>
      </c>
      <c r="B18" s="27"/>
      <c r="C18" s="27"/>
      <c r="I18" s="3" t="s">
        <v>448</v>
      </c>
      <c r="J18" s="3"/>
      <c r="K18" s="3"/>
      <c r="O18" s="3" t="s">
        <v>474</v>
      </c>
      <c r="P18" s="3"/>
      <c r="Q18" s="3"/>
      <c r="V18" s="3" t="s">
        <v>1023</v>
      </c>
      <c r="W18" s="3"/>
      <c r="X18" s="3"/>
      <c r="AZ18" t="s">
        <v>1449</v>
      </c>
      <c r="BA18" t="s">
        <v>187</v>
      </c>
      <c r="BB18" t="s">
        <v>1816</v>
      </c>
      <c r="BC18" t="s">
        <v>1817</v>
      </c>
      <c r="BE18" t="s">
        <v>1109</v>
      </c>
      <c r="BF18" s="13" t="s">
        <v>1463</v>
      </c>
      <c r="BJ18" s="23" t="s">
        <v>191</v>
      </c>
      <c r="BK18" s="21" t="s">
        <v>1558</v>
      </c>
      <c r="BL18" s="21" t="s">
        <v>1559</v>
      </c>
      <c r="BM18" s="21" t="s">
        <v>1560</v>
      </c>
      <c r="BN18" s="21" t="s">
        <v>1561</v>
      </c>
      <c r="BO18" s="21" t="s">
        <v>1562</v>
      </c>
    </row>
    <row r="19" spans="1:67" x14ac:dyDescent="0.2">
      <c r="A19" t="s">
        <v>49</v>
      </c>
      <c r="B19" t="s">
        <v>164</v>
      </c>
      <c r="C19" t="s">
        <v>163</v>
      </c>
      <c r="D19" t="s">
        <v>162</v>
      </c>
      <c r="E19" t="s">
        <v>161</v>
      </c>
      <c r="F19" t="s">
        <v>291</v>
      </c>
      <c r="I19" t="s">
        <v>49</v>
      </c>
      <c r="J19" t="s">
        <v>160</v>
      </c>
      <c r="K19" t="s">
        <v>159</v>
      </c>
      <c r="L19" t="s">
        <v>291</v>
      </c>
      <c r="O19" t="s">
        <v>49</v>
      </c>
      <c r="P19" t="s">
        <v>51</v>
      </c>
      <c r="Q19" t="s">
        <v>52</v>
      </c>
      <c r="R19" t="s">
        <v>53</v>
      </c>
      <c r="S19" t="s">
        <v>291</v>
      </c>
      <c r="V19" t="s">
        <v>191</v>
      </c>
      <c r="W19" t="s">
        <v>190</v>
      </c>
      <c r="X19" t="s">
        <v>189</v>
      </c>
      <c r="Y19" t="s">
        <v>188</v>
      </c>
      <c r="Z19" t="s">
        <v>187</v>
      </c>
      <c r="AA19" t="s">
        <v>186</v>
      </c>
      <c r="AB19" t="s">
        <v>185</v>
      </c>
      <c r="AC19" t="s">
        <v>184</v>
      </c>
      <c r="AD19" t="s">
        <v>50</v>
      </c>
      <c r="AE19" t="s">
        <v>183</v>
      </c>
      <c r="AF19" t="s">
        <v>182</v>
      </c>
      <c r="AG19" t="s">
        <v>181</v>
      </c>
      <c r="AH19" t="s">
        <v>180</v>
      </c>
      <c r="AI19" t="s">
        <v>179</v>
      </c>
      <c r="AJ19" t="s">
        <v>178</v>
      </c>
      <c r="AK19" t="s">
        <v>177</v>
      </c>
      <c r="AL19" t="s">
        <v>176</v>
      </c>
      <c r="AM19" t="s">
        <v>175</v>
      </c>
      <c r="AN19" t="s">
        <v>174</v>
      </c>
      <c r="AO19" t="s">
        <v>173</v>
      </c>
      <c r="AP19" t="s">
        <v>172</v>
      </c>
      <c r="AQ19" t="s">
        <v>171</v>
      </c>
      <c r="AR19" t="s">
        <v>170</v>
      </c>
      <c r="AS19" t="s">
        <v>169</v>
      </c>
      <c r="AT19" t="s">
        <v>168</v>
      </c>
      <c r="AU19" t="s">
        <v>167</v>
      </c>
      <c r="AV19" t="s">
        <v>166</v>
      </c>
      <c r="AW19" t="s">
        <v>165</v>
      </c>
      <c r="AZ19" s="14" t="s">
        <v>1045</v>
      </c>
      <c r="BA19" s="10" t="s">
        <v>149</v>
      </c>
      <c r="BB19" s="17">
        <f>COUNTIF(TeamStateMap[Team],TourneyWinsM[NCAA Champion])</f>
        <v>0</v>
      </c>
      <c r="BC19" s="18">
        <f>SUMIF(TeamStateMap[Team],TourneyWinsM[NCAA Champion],TeamStateMap[Count])</f>
        <v>0</v>
      </c>
      <c r="BE19" t="s">
        <v>563</v>
      </c>
      <c r="BF19" s="13" t="s">
        <v>1455</v>
      </c>
      <c r="BH19" s="16"/>
      <c r="BJ19" s="20">
        <v>2022</v>
      </c>
      <c r="BK19" s="19"/>
      <c r="BL19" s="19"/>
      <c r="BM19" s="19" t="s">
        <v>1563</v>
      </c>
      <c r="BN19" s="19"/>
      <c r="BO19" s="19"/>
    </row>
    <row r="20" spans="1:67" x14ac:dyDescent="0.2">
      <c r="A20" t="s">
        <v>31</v>
      </c>
      <c r="B20">
        <v>96.13</v>
      </c>
      <c r="C20">
        <v>81.349999999999994</v>
      </c>
      <c r="D20">
        <v>12</v>
      </c>
      <c r="E20">
        <v>17</v>
      </c>
      <c r="F20">
        <v>2018</v>
      </c>
      <c r="I20" t="s">
        <v>353</v>
      </c>
      <c r="J20">
        <v>74.92</v>
      </c>
      <c r="K20">
        <v>91.44</v>
      </c>
      <c r="L20">
        <v>2018</v>
      </c>
      <c r="O20" t="s">
        <v>31</v>
      </c>
      <c r="P20">
        <v>15.5</v>
      </c>
      <c r="Q20">
        <v>7.3</v>
      </c>
      <c r="R20">
        <v>22.8</v>
      </c>
      <c r="S20">
        <v>2018</v>
      </c>
      <c r="V20">
        <v>2018</v>
      </c>
      <c r="W20">
        <v>1</v>
      </c>
      <c r="X20" t="s">
        <v>1022</v>
      </c>
      <c r="Y20" t="s">
        <v>31</v>
      </c>
      <c r="Z20" t="e" vm="1">
        <f ca="1">_xlfn.XLOOKUP(KenPom[[#This Row],[Real_Team]],TeamStateMap[Team],TeamStateMap[State],"NoState",0,)</f>
        <v>#NAME?</v>
      </c>
      <c r="AA20">
        <v>1</v>
      </c>
      <c r="AB20">
        <v>6</v>
      </c>
      <c r="AC20" t="s">
        <v>541</v>
      </c>
      <c r="AD20" t="s">
        <v>796</v>
      </c>
      <c r="AE20">
        <v>33.76</v>
      </c>
      <c r="AF20">
        <v>127.8</v>
      </c>
      <c r="AG20">
        <v>1</v>
      </c>
      <c r="AH20">
        <v>94</v>
      </c>
      <c r="AI20">
        <v>11</v>
      </c>
      <c r="AJ20">
        <v>68.7</v>
      </c>
      <c r="AK20">
        <v>150</v>
      </c>
      <c r="AL20">
        <v>-1.7999999999999999E-2</v>
      </c>
      <c r="AM20">
        <v>225</v>
      </c>
      <c r="AN20">
        <v>11.31</v>
      </c>
      <c r="AO20">
        <v>6</v>
      </c>
      <c r="AP20">
        <v>111.3</v>
      </c>
      <c r="AQ20">
        <v>10</v>
      </c>
      <c r="AR20">
        <v>100</v>
      </c>
      <c r="AS20">
        <v>12</v>
      </c>
      <c r="AT20">
        <v>3.98</v>
      </c>
      <c r="AU20">
        <v>61</v>
      </c>
      <c r="AV20">
        <v>1</v>
      </c>
      <c r="AW20" t="s">
        <v>136</v>
      </c>
      <c r="AZ20" s="11" t="s">
        <v>218</v>
      </c>
      <c r="BA20" s="11" t="s">
        <v>529</v>
      </c>
      <c r="BB20" s="10">
        <f>COUNTIF(TeamStateMap[Team],TourneyWinsM[NCAA Champion])</f>
        <v>1</v>
      </c>
      <c r="BC20" s="18">
        <f>SUMIF(TeamStateMap[Team],TourneyWinsM[NCAA Champion],TeamStateMap[Count])</f>
        <v>1</v>
      </c>
      <c r="BE20" t="s">
        <v>1120</v>
      </c>
      <c r="BF20" s="13" t="s">
        <v>1456</v>
      </c>
      <c r="BH20" s="16"/>
      <c r="BJ20" s="20">
        <v>2021</v>
      </c>
      <c r="BK20" s="19" t="s">
        <v>16</v>
      </c>
      <c r="BL20" s="19" t="s">
        <v>1564</v>
      </c>
      <c r="BM20" s="19" t="s">
        <v>1565</v>
      </c>
      <c r="BN20" s="19" t="s">
        <v>236</v>
      </c>
      <c r="BO20" s="19" t="s">
        <v>1566</v>
      </c>
    </row>
    <row r="21" spans="1:67" x14ac:dyDescent="0.2">
      <c r="A21" t="s">
        <v>0</v>
      </c>
      <c r="B21">
        <v>93.76</v>
      </c>
      <c r="C21">
        <v>80.92</v>
      </c>
      <c r="D21">
        <v>5</v>
      </c>
      <c r="E21">
        <v>14</v>
      </c>
      <c r="F21">
        <v>2018</v>
      </c>
      <c r="I21" t="s">
        <v>382</v>
      </c>
      <c r="J21">
        <v>75.41</v>
      </c>
      <c r="K21">
        <v>87.96</v>
      </c>
      <c r="L21">
        <v>2018</v>
      </c>
      <c r="O21" t="s">
        <v>27</v>
      </c>
      <c r="P21">
        <v>7</v>
      </c>
      <c r="Q21">
        <v>13.2</v>
      </c>
      <c r="R21">
        <v>20.2</v>
      </c>
      <c r="S21">
        <v>2018</v>
      </c>
      <c r="V21">
        <v>2018</v>
      </c>
      <c r="W21">
        <v>2</v>
      </c>
      <c r="X21" t="s">
        <v>1021</v>
      </c>
      <c r="Y21" t="s">
        <v>27</v>
      </c>
      <c r="Z21" t="e" vm="1">
        <f ca="1">_xlfn.XLOOKUP(KenPom[[#This Row],[Real_Team]],TeamStateMap[Team],TeamStateMap[State],"NoState",0,)</f>
        <v>#NAME?</v>
      </c>
      <c r="AA21">
        <v>1</v>
      </c>
      <c r="AB21">
        <v>0</v>
      </c>
      <c r="AC21" t="s">
        <v>105</v>
      </c>
      <c r="AD21" t="s">
        <v>1020</v>
      </c>
      <c r="AE21">
        <v>29.53</v>
      </c>
      <c r="AF21">
        <v>115.2</v>
      </c>
      <c r="AG21">
        <v>30</v>
      </c>
      <c r="AH21">
        <v>85.6</v>
      </c>
      <c r="AI21">
        <v>1</v>
      </c>
      <c r="AJ21">
        <v>59.4</v>
      </c>
      <c r="AK21">
        <v>351</v>
      </c>
      <c r="AL21">
        <v>4.8000000000000001E-2</v>
      </c>
      <c r="AM21">
        <v>66</v>
      </c>
      <c r="AN21">
        <v>9.24</v>
      </c>
      <c r="AO21">
        <v>37</v>
      </c>
      <c r="AP21">
        <v>110</v>
      </c>
      <c r="AQ21">
        <v>33</v>
      </c>
      <c r="AR21">
        <v>100.7</v>
      </c>
      <c r="AS21">
        <v>33</v>
      </c>
      <c r="AT21">
        <v>-0.08</v>
      </c>
      <c r="AU21">
        <v>158</v>
      </c>
      <c r="AV21">
        <v>1</v>
      </c>
      <c r="AW21" t="s">
        <v>136</v>
      </c>
      <c r="AZ21" s="11" t="s">
        <v>59</v>
      </c>
      <c r="BA21" s="11" t="s">
        <v>733</v>
      </c>
      <c r="BB21" s="10">
        <f>COUNTIF(TeamStateMap[Team],TourneyWinsM[NCAA Champion])</f>
        <v>0</v>
      </c>
      <c r="BC21" s="18">
        <f>SUMIF(TeamStateMap[Team],TourneyWinsM[NCAA Champion],TeamStateMap[Count])</f>
        <v>0</v>
      </c>
      <c r="BE21" t="s">
        <v>584</v>
      </c>
      <c r="BF21" s="13" t="s">
        <v>1464</v>
      </c>
      <c r="BH21" s="16"/>
      <c r="BJ21" s="20">
        <v>2020</v>
      </c>
      <c r="BK21" s="19" t="s">
        <v>1567</v>
      </c>
      <c r="BL21" s="19" t="s">
        <v>2016</v>
      </c>
      <c r="BM21" s="19" t="s">
        <v>2016</v>
      </c>
      <c r="BN21" s="19" t="s">
        <v>2016</v>
      </c>
      <c r="BO21" s="19" t="s">
        <v>2016</v>
      </c>
    </row>
    <row r="22" spans="1:67" x14ac:dyDescent="0.2">
      <c r="A22" t="s">
        <v>32</v>
      </c>
      <c r="B22">
        <v>91.75</v>
      </c>
      <c r="C22">
        <v>80.069999999999993</v>
      </c>
      <c r="D22">
        <v>5</v>
      </c>
      <c r="E22">
        <v>11</v>
      </c>
      <c r="F22">
        <v>2018</v>
      </c>
      <c r="I22" t="s">
        <v>339</v>
      </c>
      <c r="J22">
        <v>74.36</v>
      </c>
      <c r="K22">
        <v>86.23</v>
      </c>
      <c r="L22">
        <v>2018</v>
      </c>
      <c r="O22" t="s">
        <v>0</v>
      </c>
      <c r="P22">
        <v>12.4</v>
      </c>
      <c r="Q22">
        <v>7.5</v>
      </c>
      <c r="R22">
        <v>19.8</v>
      </c>
      <c r="S22">
        <v>2018</v>
      </c>
      <c r="V22">
        <v>2018</v>
      </c>
      <c r="W22">
        <v>9</v>
      </c>
      <c r="X22" t="s">
        <v>1019</v>
      </c>
      <c r="Y22" t="s">
        <v>43</v>
      </c>
      <c r="Z22" t="e" vm="1">
        <f ca="1">_xlfn.XLOOKUP(KenPom[[#This Row],[Real_Team]],TeamStateMap[Team],TeamStateMap[State],"NoState",0,)</f>
        <v>#NAME?</v>
      </c>
      <c r="AA22">
        <v>1</v>
      </c>
      <c r="AB22">
        <v>4</v>
      </c>
      <c r="AC22" t="s">
        <v>156</v>
      </c>
      <c r="AD22" t="s">
        <v>617</v>
      </c>
      <c r="AE22">
        <v>23.49</v>
      </c>
      <c r="AF22">
        <v>120.9</v>
      </c>
      <c r="AG22">
        <v>5</v>
      </c>
      <c r="AH22">
        <v>97.4</v>
      </c>
      <c r="AI22">
        <v>47</v>
      </c>
      <c r="AJ22">
        <v>68.8</v>
      </c>
      <c r="AK22">
        <v>144</v>
      </c>
      <c r="AL22">
        <v>7.5999999999999998E-2</v>
      </c>
      <c r="AM22">
        <v>23</v>
      </c>
      <c r="AN22">
        <v>12.41</v>
      </c>
      <c r="AO22">
        <v>2</v>
      </c>
      <c r="AP22">
        <v>111.7</v>
      </c>
      <c r="AQ22">
        <v>3</v>
      </c>
      <c r="AR22">
        <v>99.3</v>
      </c>
      <c r="AS22">
        <v>3</v>
      </c>
      <c r="AT22">
        <v>3.55</v>
      </c>
      <c r="AU22">
        <v>70</v>
      </c>
      <c r="AV22">
        <v>1</v>
      </c>
      <c r="AW22" t="s">
        <v>136</v>
      </c>
      <c r="AZ22" s="10" t="s">
        <v>464</v>
      </c>
      <c r="BA22" s="10" t="s">
        <v>486</v>
      </c>
      <c r="BB22" s="10">
        <f>COUNTIF(TeamStateMap[Team],TourneyWinsM[NCAA Champion])</f>
        <v>1</v>
      </c>
      <c r="BC22" s="18">
        <f>SUMIF(TeamStateMap[Team],TourneyWinsM[NCAA Champion],TeamStateMap[Count])</f>
        <v>0</v>
      </c>
      <c r="BE22" t="s">
        <v>1121</v>
      </c>
      <c r="BF22" s="13" t="s">
        <v>1465</v>
      </c>
      <c r="BH22" s="16"/>
      <c r="BJ22" s="20">
        <v>2019</v>
      </c>
      <c r="BK22" s="19" t="s">
        <v>27</v>
      </c>
      <c r="BL22" s="19" t="s">
        <v>1568</v>
      </c>
      <c r="BM22" s="19" t="s">
        <v>1569</v>
      </c>
      <c r="BN22" s="19" t="s">
        <v>199</v>
      </c>
      <c r="BO22" s="19" t="s">
        <v>1570</v>
      </c>
    </row>
    <row r="23" spans="1:67" x14ac:dyDescent="0.2">
      <c r="A23" t="s">
        <v>43</v>
      </c>
      <c r="B23">
        <v>91.6</v>
      </c>
      <c r="C23">
        <v>82.7</v>
      </c>
      <c r="D23">
        <v>9</v>
      </c>
      <c r="E23">
        <v>20</v>
      </c>
      <c r="F23">
        <v>2018</v>
      </c>
      <c r="I23" t="s">
        <v>381</v>
      </c>
      <c r="J23">
        <v>73.16</v>
      </c>
      <c r="K23">
        <v>86.14</v>
      </c>
      <c r="L23">
        <v>2018</v>
      </c>
      <c r="O23" t="s">
        <v>32</v>
      </c>
      <c r="P23">
        <v>12</v>
      </c>
      <c r="Q23">
        <v>7</v>
      </c>
      <c r="R23">
        <v>19</v>
      </c>
      <c r="S23">
        <v>2018</v>
      </c>
      <c r="V23">
        <v>2018</v>
      </c>
      <c r="W23">
        <v>15</v>
      </c>
      <c r="X23" t="s">
        <v>1018</v>
      </c>
      <c r="Y23" t="s">
        <v>453</v>
      </c>
      <c r="Z23" t="e" vm="1">
        <f ca="1">_xlfn.XLOOKUP(KenPom[[#This Row],[Real_Team]],TeamStateMap[Team],TeamStateMap[State],"NoState",0,)</f>
        <v>#NAME?</v>
      </c>
      <c r="AA23">
        <v>1</v>
      </c>
      <c r="AB23">
        <v>1</v>
      </c>
      <c r="AC23" t="s">
        <v>541</v>
      </c>
      <c r="AD23" t="s">
        <v>580</v>
      </c>
      <c r="AE23">
        <v>21.51</v>
      </c>
      <c r="AF23">
        <v>120.1</v>
      </c>
      <c r="AG23">
        <v>8</v>
      </c>
      <c r="AH23">
        <v>98.6</v>
      </c>
      <c r="AI23">
        <v>57</v>
      </c>
      <c r="AJ23">
        <v>70.5</v>
      </c>
      <c r="AK23">
        <v>62</v>
      </c>
      <c r="AL23">
        <v>9.0999999999999998E-2</v>
      </c>
      <c r="AM23">
        <v>17</v>
      </c>
      <c r="AN23">
        <v>9.35</v>
      </c>
      <c r="AO23">
        <v>35</v>
      </c>
      <c r="AP23">
        <v>109.9</v>
      </c>
      <c r="AQ23">
        <v>37</v>
      </c>
      <c r="AR23">
        <v>100.6</v>
      </c>
      <c r="AS23">
        <v>29</v>
      </c>
      <c r="AT23">
        <v>1.84</v>
      </c>
      <c r="AU23">
        <v>108</v>
      </c>
      <c r="AV23">
        <v>1</v>
      </c>
      <c r="AW23" t="s">
        <v>136</v>
      </c>
      <c r="AZ23" s="10" t="s">
        <v>92</v>
      </c>
      <c r="BA23" s="10" t="s">
        <v>592</v>
      </c>
      <c r="BB23" s="10">
        <f>COUNTIF(TeamStateMap[Team],TourneyWinsM[NCAA Champion])</f>
        <v>1</v>
      </c>
      <c r="BC23" s="18">
        <f>SUMIF(TeamStateMap[Team],TourneyWinsM[NCAA Champion],TeamStateMap[Count])</f>
        <v>0</v>
      </c>
      <c r="BE23" t="s">
        <v>1122</v>
      </c>
      <c r="BF23" s="13" t="s">
        <v>1466</v>
      </c>
      <c r="BH23" s="16"/>
      <c r="BJ23" s="20">
        <v>2018</v>
      </c>
      <c r="BK23" s="19" t="s">
        <v>31</v>
      </c>
      <c r="BL23" s="19" t="s">
        <v>1571</v>
      </c>
      <c r="BM23" s="19" t="s">
        <v>1572</v>
      </c>
      <c r="BN23" s="19" t="s">
        <v>1078</v>
      </c>
      <c r="BO23" s="19" t="s">
        <v>1573</v>
      </c>
    </row>
    <row r="24" spans="1:67" x14ac:dyDescent="0.2">
      <c r="A24" t="s">
        <v>252</v>
      </c>
      <c r="B24">
        <v>91.26</v>
      </c>
      <c r="C24">
        <v>78.680000000000007</v>
      </c>
      <c r="D24">
        <v>2</v>
      </c>
      <c r="E24">
        <v>6</v>
      </c>
      <c r="F24">
        <v>2018</v>
      </c>
      <c r="I24" t="s">
        <v>356</v>
      </c>
      <c r="J24">
        <v>75.03</v>
      </c>
      <c r="K24">
        <v>85.68</v>
      </c>
      <c r="L24">
        <v>2018</v>
      </c>
      <c r="O24" t="s">
        <v>34</v>
      </c>
      <c r="P24">
        <v>6.3</v>
      </c>
      <c r="Q24">
        <v>12.2</v>
      </c>
      <c r="R24">
        <v>18.5</v>
      </c>
      <c r="S24">
        <v>2018</v>
      </c>
      <c r="V24">
        <v>2018</v>
      </c>
      <c r="W24">
        <v>3</v>
      </c>
      <c r="X24" t="s">
        <v>1017</v>
      </c>
      <c r="Y24" t="s">
        <v>0</v>
      </c>
      <c r="Z24" t="e" vm="1">
        <f ca="1">_xlfn.XLOOKUP(KenPom[[#This Row],[Real_Team]],TeamStateMap[Team],TeamStateMap[State],"NoState",0,)</f>
        <v>#NAME?</v>
      </c>
      <c r="AA24">
        <v>2</v>
      </c>
      <c r="AB24">
        <v>3</v>
      </c>
      <c r="AC24" t="s">
        <v>105</v>
      </c>
      <c r="AD24" t="s">
        <v>610</v>
      </c>
      <c r="AE24">
        <v>28.86</v>
      </c>
      <c r="AF24">
        <v>122.4</v>
      </c>
      <c r="AG24">
        <v>3</v>
      </c>
      <c r="AH24">
        <v>93.6</v>
      </c>
      <c r="AI24">
        <v>9</v>
      </c>
      <c r="AJ24">
        <v>69.7</v>
      </c>
      <c r="AK24">
        <v>93</v>
      </c>
      <c r="AL24">
        <v>-3.4000000000000002E-2</v>
      </c>
      <c r="AM24">
        <v>271</v>
      </c>
      <c r="AN24">
        <v>10.6</v>
      </c>
      <c r="AO24">
        <v>15</v>
      </c>
      <c r="AP24">
        <v>110.4</v>
      </c>
      <c r="AQ24">
        <v>30</v>
      </c>
      <c r="AR24">
        <v>99.8</v>
      </c>
      <c r="AS24">
        <v>10</v>
      </c>
      <c r="AT24">
        <v>4.09</v>
      </c>
      <c r="AU24">
        <v>58</v>
      </c>
      <c r="AV24">
        <v>2</v>
      </c>
      <c r="AW24" t="s">
        <v>136</v>
      </c>
      <c r="AZ24" s="14" t="s">
        <v>1549</v>
      </c>
      <c r="BA24" s="10" t="s">
        <v>481</v>
      </c>
      <c r="BB24" s="10">
        <f>COUNTIF(TeamStateMap[Team],TourneyWinsM[NCAA Champion])</f>
        <v>0</v>
      </c>
      <c r="BC24" s="18">
        <f>SUMIF(TeamStateMap[Team],TourneyWinsM[NCAA Champion],TeamStateMap[Count])</f>
        <v>0</v>
      </c>
      <c r="BE24" t="s">
        <v>1123</v>
      </c>
      <c r="BF24" s="13" t="s">
        <v>1467</v>
      </c>
      <c r="BH24" s="16"/>
      <c r="BJ24" s="20">
        <v>2017</v>
      </c>
      <c r="BK24" s="19" t="s">
        <v>1574</v>
      </c>
      <c r="BL24" s="19" t="s">
        <v>1575</v>
      </c>
      <c r="BM24" s="19" t="s">
        <v>1576</v>
      </c>
      <c r="BN24" s="19" t="s">
        <v>157</v>
      </c>
      <c r="BO24" s="19" t="s">
        <v>1577</v>
      </c>
    </row>
    <row r="25" spans="1:67" x14ac:dyDescent="0.2">
      <c r="A25" t="s">
        <v>34</v>
      </c>
      <c r="B25">
        <v>91</v>
      </c>
      <c r="C25">
        <v>76.16</v>
      </c>
      <c r="D25">
        <v>3</v>
      </c>
      <c r="E25">
        <v>4</v>
      </c>
      <c r="F25">
        <v>2018</v>
      </c>
      <c r="I25" t="s">
        <v>383</v>
      </c>
      <c r="J25">
        <v>76.73</v>
      </c>
      <c r="K25">
        <v>84.8</v>
      </c>
      <c r="L25">
        <v>2018</v>
      </c>
      <c r="O25" t="s">
        <v>252</v>
      </c>
      <c r="P25">
        <v>10.1</v>
      </c>
      <c r="Q25">
        <v>7.7</v>
      </c>
      <c r="R25">
        <v>17.8</v>
      </c>
      <c r="S25">
        <v>2018</v>
      </c>
      <c r="V25">
        <v>2018</v>
      </c>
      <c r="W25">
        <v>4</v>
      </c>
      <c r="X25" t="s">
        <v>1016</v>
      </c>
      <c r="Y25" t="s">
        <v>34</v>
      </c>
      <c r="Z25" t="e" vm="1">
        <f ca="1">_xlfn.XLOOKUP(KenPom[[#This Row],[Real_Team]],TeamStateMap[Team],TeamStateMap[State],"NoState",0,)</f>
        <v>#NAME?</v>
      </c>
      <c r="AA25">
        <v>2</v>
      </c>
      <c r="AB25">
        <v>1</v>
      </c>
      <c r="AC25" t="s">
        <v>148</v>
      </c>
      <c r="AD25" t="s">
        <v>153</v>
      </c>
      <c r="AE25">
        <v>26.6</v>
      </c>
      <c r="AF25">
        <v>113.4</v>
      </c>
      <c r="AG25">
        <v>49</v>
      </c>
      <c r="AH25">
        <v>86.8</v>
      </c>
      <c r="AI25">
        <v>2</v>
      </c>
      <c r="AJ25">
        <v>64.5</v>
      </c>
      <c r="AK25">
        <v>330</v>
      </c>
      <c r="AL25">
        <v>-1.9E-2</v>
      </c>
      <c r="AM25">
        <v>230</v>
      </c>
      <c r="AN25">
        <v>3.46</v>
      </c>
      <c r="AO25">
        <v>87</v>
      </c>
      <c r="AP25">
        <v>106.9</v>
      </c>
      <c r="AQ25">
        <v>89</v>
      </c>
      <c r="AR25">
        <v>103.4</v>
      </c>
      <c r="AS25">
        <v>90</v>
      </c>
      <c r="AT25">
        <v>-4.21</v>
      </c>
      <c r="AU25">
        <v>294</v>
      </c>
      <c r="AV25">
        <v>2</v>
      </c>
      <c r="AW25" t="s">
        <v>136</v>
      </c>
      <c r="AZ25" s="10" t="s">
        <v>248</v>
      </c>
      <c r="BA25" s="10" t="s">
        <v>597</v>
      </c>
      <c r="BB25" s="10">
        <f>COUNTIF(TeamStateMap[Team],TourneyWinsM[NCAA Champion])</f>
        <v>1</v>
      </c>
      <c r="BC25" s="18">
        <f>SUMIF(TeamStateMap[Team],TourneyWinsM[NCAA Champion],TeamStateMap[Count])</f>
        <v>0</v>
      </c>
      <c r="BE25" t="s">
        <v>1125</v>
      </c>
      <c r="BF25" s="13" t="s">
        <v>1468</v>
      </c>
      <c r="BH25" s="16"/>
      <c r="BJ25" s="20">
        <v>2016</v>
      </c>
      <c r="BK25" s="19" t="s">
        <v>31</v>
      </c>
      <c r="BL25" s="19" t="s">
        <v>1578</v>
      </c>
      <c r="BM25" s="19" t="s">
        <v>1579</v>
      </c>
      <c r="BN25" s="19" t="s">
        <v>269</v>
      </c>
      <c r="BO25" s="19" t="s">
        <v>1580</v>
      </c>
    </row>
    <row r="26" spans="1:67" x14ac:dyDescent="0.2">
      <c r="A26" t="s">
        <v>27</v>
      </c>
      <c r="B26">
        <v>90.67</v>
      </c>
      <c r="C26">
        <v>80.27</v>
      </c>
      <c r="D26">
        <v>6</v>
      </c>
      <c r="E26">
        <v>15</v>
      </c>
      <c r="F26">
        <v>2018</v>
      </c>
      <c r="I26" t="s">
        <v>352</v>
      </c>
      <c r="J26">
        <v>69.78</v>
      </c>
      <c r="K26">
        <v>84.12</v>
      </c>
      <c r="L26">
        <v>2018</v>
      </c>
      <c r="O26" t="s">
        <v>43</v>
      </c>
      <c r="P26">
        <v>11.2</v>
      </c>
      <c r="Q26">
        <v>5.2</v>
      </c>
      <c r="R26">
        <v>16.5</v>
      </c>
      <c r="S26">
        <v>2018</v>
      </c>
      <c r="V26">
        <v>2018</v>
      </c>
      <c r="W26">
        <v>5</v>
      </c>
      <c r="X26" t="s">
        <v>1015</v>
      </c>
      <c r="Y26" t="s">
        <v>32</v>
      </c>
      <c r="Z26" t="e" vm="1">
        <f ca="1">_xlfn.XLOOKUP(KenPom[[#This Row],[Real_Team]],TeamStateMap[Team],TeamStateMap[State],"NoState",0,)</f>
        <v>#NAME?</v>
      </c>
      <c r="AA26">
        <v>2</v>
      </c>
      <c r="AB26">
        <v>2</v>
      </c>
      <c r="AC26" t="s">
        <v>556</v>
      </c>
      <c r="AD26" t="s">
        <v>711</v>
      </c>
      <c r="AE26">
        <v>26.27</v>
      </c>
      <c r="AF26">
        <v>122.7</v>
      </c>
      <c r="AG26">
        <v>2</v>
      </c>
      <c r="AH26">
        <v>96.4</v>
      </c>
      <c r="AI26">
        <v>31</v>
      </c>
      <c r="AJ26">
        <v>67.2</v>
      </c>
      <c r="AK26">
        <v>223</v>
      </c>
      <c r="AL26">
        <v>6.0000000000000001E-3</v>
      </c>
      <c r="AM26">
        <v>163</v>
      </c>
      <c r="AN26">
        <v>9.02</v>
      </c>
      <c r="AO26">
        <v>41</v>
      </c>
      <c r="AP26">
        <v>109.1</v>
      </c>
      <c r="AQ26">
        <v>51</v>
      </c>
      <c r="AR26">
        <v>100.1</v>
      </c>
      <c r="AS26">
        <v>14</v>
      </c>
      <c r="AT26">
        <v>0.69</v>
      </c>
      <c r="AU26">
        <v>144</v>
      </c>
      <c r="AV26">
        <v>2</v>
      </c>
      <c r="AW26" t="s">
        <v>136</v>
      </c>
      <c r="AZ26" s="10" t="s">
        <v>221</v>
      </c>
      <c r="BA26" s="10" t="s">
        <v>597</v>
      </c>
      <c r="BB26" s="10">
        <f>COUNTIF(TeamStateMap[Team],TourneyWinsM[NCAA Champion])</f>
        <v>1</v>
      </c>
      <c r="BC26" s="18">
        <f>SUMIF(TeamStateMap[Team],TourneyWinsM[NCAA Champion],TeamStateMap[Count])</f>
        <v>1</v>
      </c>
      <c r="BE26" t="s">
        <v>1126</v>
      </c>
      <c r="BF26" s="13" t="s">
        <v>1458</v>
      </c>
      <c r="BH26" s="16"/>
      <c r="BJ26" s="20">
        <v>2015</v>
      </c>
      <c r="BK26" s="19" t="s">
        <v>0</v>
      </c>
      <c r="BL26" s="19" t="s">
        <v>1581</v>
      </c>
      <c r="BM26" s="19" t="s">
        <v>1582</v>
      </c>
      <c r="BN26" s="19" t="s">
        <v>128</v>
      </c>
      <c r="BO26" s="19" t="s">
        <v>1583</v>
      </c>
    </row>
    <row r="27" spans="1:67" x14ac:dyDescent="0.2">
      <c r="A27" t="s">
        <v>266</v>
      </c>
      <c r="B27">
        <v>90.26</v>
      </c>
      <c r="C27">
        <v>81.45</v>
      </c>
      <c r="D27">
        <v>3</v>
      </c>
      <c r="E27">
        <v>14</v>
      </c>
      <c r="F27">
        <v>2018</v>
      </c>
      <c r="I27" t="s">
        <v>387</v>
      </c>
      <c r="J27">
        <v>73.81</v>
      </c>
      <c r="K27">
        <v>83.61</v>
      </c>
      <c r="L27">
        <v>2018</v>
      </c>
      <c r="O27" t="s">
        <v>38</v>
      </c>
      <c r="P27">
        <v>10.3</v>
      </c>
      <c r="Q27">
        <v>5.8</v>
      </c>
      <c r="R27">
        <v>16.100000000000001</v>
      </c>
      <c r="S27">
        <v>2018</v>
      </c>
      <c r="V27">
        <v>2018</v>
      </c>
      <c r="W27">
        <v>8</v>
      </c>
      <c r="X27" t="s">
        <v>1014</v>
      </c>
      <c r="Y27" t="s">
        <v>38</v>
      </c>
      <c r="Z27" t="e" vm="1">
        <f ca="1">_xlfn.XLOOKUP(KenPom[[#This Row],[Real_Team]],TeamStateMap[Team],TeamStateMap[State],"NoState",0,)</f>
        <v>#NAME?</v>
      </c>
      <c r="AA27">
        <v>2</v>
      </c>
      <c r="AB27">
        <v>1</v>
      </c>
      <c r="AC27" t="s">
        <v>105</v>
      </c>
      <c r="AD27" t="s">
        <v>510</v>
      </c>
      <c r="AE27">
        <v>23.59</v>
      </c>
      <c r="AF27">
        <v>120.3</v>
      </c>
      <c r="AG27">
        <v>6</v>
      </c>
      <c r="AH27">
        <v>96.7</v>
      </c>
      <c r="AI27">
        <v>38</v>
      </c>
      <c r="AJ27">
        <v>71.2</v>
      </c>
      <c r="AK27">
        <v>46</v>
      </c>
      <c r="AL27">
        <v>-1.0999999999999999E-2</v>
      </c>
      <c r="AM27">
        <v>207</v>
      </c>
      <c r="AN27">
        <v>13.26</v>
      </c>
      <c r="AO27">
        <v>1</v>
      </c>
      <c r="AP27">
        <v>111.6</v>
      </c>
      <c r="AQ27">
        <v>5</v>
      </c>
      <c r="AR27">
        <v>98.3</v>
      </c>
      <c r="AS27">
        <v>1</v>
      </c>
      <c r="AT27">
        <v>7.58</v>
      </c>
      <c r="AU27">
        <v>17</v>
      </c>
      <c r="AV27">
        <v>2</v>
      </c>
      <c r="AW27" t="s">
        <v>136</v>
      </c>
      <c r="AZ27" s="10" t="s">
        <v>212</v>
      </c>
      <c r="BA27" s="10" t="s">
        <v>764</v>
      </c>
      <c r="BB27" s="10">
        <f>COUNTIF(TeamStateMap[Team],TourneyWinsM[NCAA Champion])</f>
        <v>0</v>
      </c>
      <c r="BC27" s="18">
        <f>SUMIF(TeamStateMap[Team],TourneyWinsM[NCAA Champion],TeamStateMap[Count])</f>
        <v>0</v>
      </c>
      <c r="BE27" t="s">
        <v>1127</v>
      </c>
      <c r="BF27" s="13" t="s">
        <v>1469</v>
      </c>
      <c r="BH27" s="16"/>
      <c r="BJ27" s="20">
        <v>2014</v>
      </c>
      <c r="BK27" s="19" t="s">
        <v>457</v>
      </c>
      <c r="BL27" s="19" t="s">
        <v>1584</v>
      </c>
      <c r="BM27" s="19" t="s">
        <v>1585</v>
      </c>
      <c r="BN27" s="19" t="s">
        <v>12</v>
      </c>
      <c r="BO27" s="19" t="s">
        <v>1586</v>
      </c>
    </row>
    <row r="28" spans="1:67" x14ac:dyDescent="0.2">
      <c r="A28" t="s">
        <v>25</v>
      </c>
      <c r="B28">
        <v>89.44</v>
      </c>
      <c r="C28">
        <v>80.89</v>
      </c>
      <c r="D28">
        <v>7</v>
      </c>
      <c r="E28">
        <v>12</v>
      </c>
      <c r="F28">
        <v>2018</v>
      </c>
      <c r="I28" t="s">
        <v>392</v>
      </c>
      <c r="J28">
        <v>74.98</v>
      </c>
      <c r="K28">
        <v>83.6</v>
      </c>
      <c r="L28">
        <v>2018</v>
      </c>
      <c r="O28" t="s">
        <v>266</v>
      </c>
      <c r="P28">
        <v>9.4</v>
      </c>
      <c r="Q28">
        <v>6.4</v>
      </c>
      <c r="R28">
        <v>15.8</v>
      </c>
      <c r="S28">
        <v>2018</v>
      </c>
      <c r="V28">
        <v>2018</v>
      </c>
      <c r="W28">
        <v>6</v>
      </c>
      <c r="X28" t="s">
        <v>1013</v>
      </c>
      <c r="Y28" t="s">
        <v>252</v>
      </c>
      <c r="Z28" t="e" vm="1">
        <f ca="1">_xlfn.XLOOKUP(KenPom[[#This Row],[Real_Team]],TeamStateMap[Team],TeamStateMap[State],"NoState",0,)</f>
        <v>#NAME?</v>
      </c>
      <c r="AA28">
        <v>3</v>
      </c>
      <c r="AB28">
        <v>1</v>
      </c>
      <c r="AC28" t="s">
        <v>556</v>
      </c>
      <c r="AD28" t="s">
        <v>152</v>
      </c>
      <c r="AE28">
        <v>25.41</v>
      </c>
      <c r="AF28">
        <v>119.2</v>
      </c>
      <c r="AG28">
        <v>13</v>
      </c>
      <c r="AH28">
        <v>93.8</v>
      </c>
      <c r="AI28">
        <v>10</v>
      </c>
      <c r="AJ28">
        <v>67</v>
      </c>
      <c r="AK28">
        <v>234</v>
      </c>
      <c r="AL28">
        <v>3.7999999999999999E-2</v>
      </c>
      <c r="AM28">
        <v>83</v>
      </c>
      <c r="AN28">
        <v>6.64</v>
      </c>
      <c r="AO28">
        <v>62</v>
      </c>
      <c r="AP28">
        <v>108.6</v>
      </c>
      <c r="AQ28">
        <v>63</v>
      </c>
      <c r="AR28">
        <v>101.9</v>
      </c>
      <c r="AS28">
        <v>65</v>
      </c>
      <c r="AT28">
        <v>-5.03</v>
      </c>
      <c r="AU28">
        <v>303</v>
      </c>
      <c r="AV28">
        <v>3</v>
      </c>
      <c r="AW28" t="s">
        <v>136</v>
      </c>
      <c r="AZ28" s="10" t="s">
        <v>832</v>
      </c>
      <c r="BA28" s="10" t="s">
        <v>764</v>
      </c>
      <c r="BB28" s="10">
        <f>COUNTIF(TeamStateMap[Team],TourneyWinsM[NCAA Champion])</f>
        <v>1</v>
      </c>
      <c r="BC28" s="18">
        <f>SUMIF(TeamStateMap[Team],TourneyWinsM[NCAA Champion],TeamStateMap[Count])</f>
        <v>0</v>
      </c>
      <c r="BE28" t="s">
        <v>1128</v>
      </c>
      <c r="BF28" s="13" t="s">
        <v>1470</v>
      </c>
      <c r="BH28" s="16"/>
      <c r="BJ28" s="20">
        <v>2013</v>
      </c>
      <c r="BK28" s="19" t="s">
        <v>11</v>
      </c>
      <c r="BL28" s="19" t="s">
        <v>1587</v>
      </c>
      <c r="BM28" s="19" t="s">
        <v>1588</v>
      </c>
      <c r="BN28" s="19" t="s">
        <v>16</v>
      </c>
      <c r="BO28" s="19" t="s">
        <v>1589</v>
      </c>
    </row>
    <row r="29" spans="1:67" x14ac:dyDescent="0.2">
      <c r="A29" t="s">
        <v>38</v>
      </c>
      <c r="B29">
        <v>89.42</v>
      </c>
      <c r="C29">
        <v>82.78</v>
      </c>
      <c r="D29">
        <v>6</v>
      </c>
      <c r="E29">
        <v>13</v>
      </c>
      <c r="F29">
        <v>2018</v>
      </c>
      <c r="I29" t="s">
        <v>396</v>
      </c>
      <c r="J29">
        <v>73.900000000000006</v>
      </c>
      <c r="K29">
        <v>82.74</v>
      </c>
      <c r="L29">
        <v>2018</v>
      </c>
      <c r="O29" t="s">
        <v>14</v>
      </c>
      <c r="P29">
        <v>9.4</v>
      </c>
      <c r="Q29">
        <v>5.9</v>
      </c>
      <c r="R29">
        <v>15.4</v>
      </c>
      <c r="S29">
        <v>2018</v>
      </c>
      <c r="V29">
        <v>2018</v>
      </c>
      <c r="W29">
        <v>7</v>
      </c>
      <c r="X29" t="s">
        <v>1012</v>
      </c>
      <c r="Y29" t="s">
        <v>25</v>
      </c>
      <c r="Z29" t="e" vm="1">
        <f ca="1">_xlfn.XLOOKUP(KenPom[[#This Row],[Real_Team]],TeamStateMap[Team],TeamStateMap[State],"NoState",0,)</f>
        <v>#NAME?</v>
      </c>
      <c r="AA29">
        <v>3</v>
      </c>
      <c r="AB29">
        <v>5</v>
      </c>
      <c r="AC29" t="s">
        <v>556</v>
      </c>
      <c r="AD29" t="s">
        <v>1011</v>
      </c>
      <c r="AE29">
        <v>24.2</v>
      </c>
      <c r="AF29">
        <v>114.7</v>
      </c>
      <c r="AG29">
        <v>35</v>
      </c>
      <c r="AH29">
        <v>90.5</v>
      </c>
      <c r="AI29">
        <v>3</v>
      </c>
      <c r="AJ29">
        <v>64.900000000000006</v>
      </c>
      <c r="AK29">
        <v>324</v>
      </c>
      <c r="AL29">
        <v>5.1999999999999998E-2</v>
      </c>
      <c r="AM29">
        <v>61</v>
      </c>
      <c r="AN29">
        <v>10.32</v>
      </c>
      <c r="AO29">
        <v>18</v>
      </c>
      <c r="AP29">
        <v>111.4</v>
      </c>
      <c r="AQ29">
        <v>7</v>
      </c>
      <c r="AR29">
        <v>101.1</v>
      </c>
      <c r="AS29">
        <v>47</v>
      </c>
      <c r="AT29">
        <v>-4.83</v>
      </c>
      <c r="AU29">
        <v>301</v>
      </c>
      <c r="AV29">
        <v>3</v>
      </c>
      <c r="AW29" t="s">
        <v>136</v>
      </c>
      <c r="AZ29" s="10" t="s">
        <v>42</v>
      </c>
      <c r="BA29" s="10" t="s">
        <v>733</v>
      </c>
      <c r="BB29" s="10">
        <f>COUNTIF(TeamStateMap[Team],TourneyWinsM[NCAA Champion])</f>
        <v>1</v>
      </c>
      <c r="BC29" s="18">
        <f>SUMIF(TeamStateMap[Team],TourneyWinsM[NCAA Champion],TeamStateMap[Count])</f>
        <v>1</v>
      </c>
      <c r="BE29" t="s">
        <v>1129</v>
      </c>
      <c r="BF29" s="13" t="s">
        <v>1471</v>
      </c>
      <c r="BH29" s="16"/>
      <c r="BJ29" s="20">
        <v>2012</v>
      </c>
      <c r="BK29" s="19" t="s">
        <v>134</v>
      </c>
      <c r="BL29" s="19" t="s">
        <v>1590</v>
      </c>
      <c r="BM29" s="19" t="s">
        <v>1591</v>
      </c>
      <c r="BN29" s="19" t="s">
        <v>128</v>
      </c>
      <c r="BO29" s="19" t="s">
        <v>1592</v>
      </c>
    </row>
    <row r="30" spans="1:67" x14ac:dyDescent="0.2">
      <c r="A30" t="s">
        <v>22</v>
      </c>
      <c r="B30">
        <v>88.99</v>
      </c>
      <c r="C30">
        <v>81.47</v>
      </c>
      <c r="D30">
        <v>4</v>
      </c>
      <c r="E30">
        <v>14</v>
      </c>
      <c r="F30">
        <v>2018</v>
      </c>
      <c r="I30" t="s">
        <v>371</v>
      </c>
      <c r="J30">
        <v>77.05</v>
      </c>
      <c r="K30">
        <v>82.72</v>
      </c>
      <c r="L30">
        <v>2018</v>
      </c>
      <c r="O30" t="s">
        <v>22</v>
      </c>
      <c r="P30">
        <v>5.8</v>
      </c>
      <c r="Q30">
        <v>9.3000000000000007</v>
      </c>
      <c r="R30">
        <v>15.1</v>
      </c>
      <c r="S30">
        <v>2018</v>
      </c>
      <c r="V30">
        <v>2018</v>
      </c>
      <c r="W30">
        <v>11</v>
      </c>
      <c r="X30" t="s">
        <v>1010</v>
      </c>
      <c r="Y30" t="s">
        <v>22</v>
      </c>
      <c r="Z30" t="e" vm="1">
        <f ca="1">_xlfn.XLOOKUP(KenPom[[#This Row],[Real_Team]],TeamStateMap[Team],TeamStateMap[State],"NoState",0,)</f>
        <v>#NAME?</v>
      </c>
      <c r="AA30">
        <v>3</v>
      </c>
      <c r="AB30">
        <v>3</v>
      </c>
      <c r="AC30" t="s">
        <v>156</v>
      </c>
      <c r="AD30" t="s">
        <v>927</v>
      </c>
      <c r="AE30">
        <v>22.59</v>
      </c>
      <c r="AF30">
        <v>113.3</v>
      </c>
      <c r="AG30">
        <v>50</v>
      </c>
      <c r="AH30">
        <v>90.8</v>
      </c>
      <c r="AI30">
        <v>4</v>
      </c>
      <c r="AJ30">
        <v>66.7</v>
      </c>
      <c r="AK30">
        <v>247</v>
      </c>
      <c r="AL30">
        <v>-7.0000000000000001E-3</v>
      </c>
      <c r="AM30">
        <v>195</v>
      </c>
      <c r="AN30">
        <v>10.31</v>
      </c>
      <c r="AO30">
        <v>19</v>
      </c>
      <c r="AP30">
        <v>110.7</v>
      </c>
      <c r="AQ30">
        <v>23</v>
      </c>
      <c r="AR30">
        <v>100.4</v>
      </c>
      <c r="AS30">
        <v>25</v>
      </c>
      <c r="AT30">
        <v>-5.24</v>
      </c>
      <c r="AU30">
        <v>309</v>
      </c>
      <c r="AV30">
        <v>3</v>
      </c>
      <c r="AW30" t="s">
        <v>136</v>
      </c>
      <c r="AZ30" s="10" t="s">
        <v>807</v>
      </c>
      <c r="BA30" s="10" t="s">
        <v>549</v>
      </c>
      <c r="BB30" s="10">
        <f>COUNTIF(TeamStateMap[Team],TourneyWinsM[NCAA Champion])</f>
        <v>0</v>
      </c>
      <c r="BC30" s="18">
        <f>SUMIF(TeamStateMap[Team],TourneyWinsM[NCAA Champion],TeamStateMap[Count])</f>
        <v>0</v>
      </c>
      <c r="BE30" t="s">
        <v>1130</v>
      </c>
      <c r="BF30" s="13" t="s">
        <v>1472</v>
      </c>
      <c r="BH30" s="16"/>
      <c r="BJ30" s="20">
        <v>2011</v>
      </c>
      <c r="BK30" s="19" t="s">
        <v>457</v>
      </c>
      <c r="BL30" s="19" t="s">
        <v>1593</v>
      </c>
      <c r="BM30" s="19" t="s">
        <v>1594</v>
      </c>
      <c r="BN30" s="19" t="s">
        <v>1080</v>
      </c>
      <c r="BO30" s="19" t="s">
        <v>1595</v>
      </c>
    </row>
    <row r="31" spans="1:67" x14ac:dyDescent="0.2">
      <c r="A31" t="s">
        <v>14</v>
      </c>
      <c r="B31">
        <v>88.84</v>
      </c>
      <c r="C31">
        <v>73.72</v>
      </c>
      <c r="D31">
        <v>2</v>
      </c>
      <c r="E31">
        <v>5</v>
      </c>
      <c r="F31">
        <v>2018</v>
      </c>
      <c r="I31" t="s">
        <v>408</v>
      </c>
      <c r="J31">
        <v>74.47</v>
      </c>
      <c r="K31">
        <v>82.57</v>
      </c>
      <c r="L31">
        <v>2018</v>
      </c>
      <c r="O31" t="s">
        <v>25</v>
      </c>
      <c r="P31">
        <v>6.5</v>
      </c>
      <c r="Q31">
        <v>8.5</v>
      </c>
      <c r="R31">
        <v>15.1</v>
      </c>
      <c r="S31">
        <v>2018</v>
      </c>
      <c r="V31">
        <v>2018</v>
      </c>
      <c r="W31">
        <v>13</v>
      </c>
      <c r="X31" t="s">
        <v>1009</v>
      </c>
      <c r="Y31" t="s">
        <v>36</v>
      </c>
      <c r="Z31" t="e" vm="1">
        <f ca="1">_xlfn.XLOOKUP(KenPom[[#This Row],[Real_Team]],TeamStateMap[Team],TeamStateMap[State],"NoState",0,)</f>
        <v>#NAME?</v>
      </c>
      <c r="AA31">
        <v>3</v>
      </c>
      <c r="AB31">
        <v>1</v>
      </c>
      <c r="AC31" t="s">
        <v>60</v>
      </c>
      <c r="AD31" t="s">
        <v>96</v>
      </c>
      <c r="AE31">
        <v>22.27</v>
      </c>
      <c r="AF31">
        <v>114.6</v>
      </c>
      <c r="AG31">
        <v>36</v>
      </c>
      <c r="AH31">
        <v>92.4</v>
      </c>
      <c r="AI31">
        <v>6</v>
      </c>
      <c r="AJ31">
        <v>66</v>
      </c>
      <c r="AK31">
        <v>282</v>
      </c>
      <c r="AL31">
        <v>1.9E-2</v>
      </c>
      <c r="AM31">
        <v>125</v>
      </c>
      <c r="AN31">
        <v>11.01</v>
      </c>
      <c r="AO31">
        <v>11</v>
      </c>
      <c r="AP31">
        <v>111.2</v>
      </c>
      <c r="AQ31">
        <v>13</v>
      </c>
      <c r="AR31">
        <v>100.2</v>
      </c>
      <c r="AS31">
        <v>18</v>
      </c>
      <c r="AT31">
        <v>7.1</v>
      </c>
      <c r="AU31">
        <v>20</v>
      </c>
      <c r="AV31">
        <v>3</v>
      </c>
      <c r="AW31" t="s">
        <v>136</v>
      </c>
      <c r="AZ31" s="11" t="s">
        <v>16</v>
      </c>
      <c r="BA31" s="11" t="s">
        <v>149</v>
      </c>
      <c r="BB31" s="10">
        <f>COUNTIF(TeamStateMap[Team],TourneyWinsM[NCAA Champion])</f>
        <v>1</v>
      </c>
      <c r="BC31" s="18">
        <f>SUMIF(TeamStateMap[Team],TourneyWinsM[NCAA Champion],TeamStateMap[Count])</f>
        <v>1</v>
      </c>
      <c r="BE31" t="s">
        <v>1131</v>
      </c>
      <c r="BF31" s="13" t="s">
        <v>1473</v>
      </c>
      <c r="BH31" s="16"/>
      <c r="BJ31" s="20">
        <v>2010</v>
      </c>
      <c r="BK31" s="19" t="s">
        <v>0</v>
      </c>
      <c r="BL31" s="19" t="s">
        <v>1596</v>
      </c>
      <c r="BM31" s="19" t="s">
        <v>1597</v>
      </c>
      <c r="BN31" s="19" t="s">
        <v>219</v>
      </c>
      <c r="BO31" s="19" t="s">
        <v>1598</v>
      </c>
    </row>
    <row r="32" spans="1:67" x14ac:dyDescent="0.2">
      <c r="A32" t="s">
        <v>211</v>
      </c>
      <c r="B32">
        <v>88.31</v>
      </c>
      <c r="C32">
        <v>79.959999999999994</v>
      </c>
      <c r="D32">
        <v>5</v>
      </c>
      <c r="E32">
        <v>10</v>
      </c>
      <c r="F32">
        <v>2018</v>
      </c>
      <c r="I32" t="s">
        <v>322</v>
      </c>
      <c r="J32">
        <v>73.900000000000006</v>
      </c>
      <c r="K32">
        <v>82.41</v>
      </c>
      <c r="L32">
        <v>2018</v>
      </c>
      <c r="O32" t="s">
        <v>453</v>
      </c>
      <c r="P32">
        <v>10.5</v>
      </c>
      <c r="Q32">
        <v>4.2</v>
      </c>
      <c r="R32">
        <v>14.7</v>
      </c>
      <c r="S32">
        <v>2018</v>
      </c>
      <c r="V32">
        <v>2018</v>
      </c>
      <c r="W32">
        <v>10</v>
      </c>
      <c r="X32" t="s">
        <v>1008</v>
      </c>
      <c r="Y32" t="s">
        <v>14</v>
      </c>
      <c r="Z32" t="e" vm="1">
        <f ca="1">_xlfn.XLOOKUP(KenPom[[#This Row],[Real_Team]],TeamStateMap[Team],TeamStateMap[State],"NoState",0,)</f>
        <v>#NAME?</v>
      </c>
      <c r="AA32">
        <v>4</v>
      </c>
      <c r="AB32">
        <v>2</v>
      </c>
      <c r="AC32" t="s">
        <v>110</v>
      </c>
      <c r="AD32" t="s">
        <v>931</v>
      </c>
      <c r="AE32">
        <v>23.03</v>
      </c>
      <c r="AF32">
        <v>118.1</v>
      </c>
      <c r="AG32">
        <v>14</v>
      </c>
      <c r="AH32">
        <v>95.1</v>
      </c>
      <c r="AI32">
        <v>18</v>
      </c>
      <c r="AJ32">
        <v>69.400000000000006</v>
      </c>
      <c r="AK32">
        <v>107</v>
      </c>
      <c r="AL32">
        <v>8.9999999999999993E-3</v>
      </c>
      <c r="AM32">
        <v>153</v>
      </c>
      <c r="AN32">
        <v>1.57</v>
      </c>
      <c r="AO32">
        <v>108</v>
      </c>
      <c r="AP32">
        <v>106.4</v>
      </c>
      <c r="AQ32">
        <v>102</v>
      </c>
      <c r="AR32">
        <v>104.8</v>
      </c>
      <c r="AS32">
        <v>128</v>
      </c>
      <c r="AT32">
        <v>3.12</v>
      </c>
      <c r="AU32">
        <v>78</v>
      </c>
      <c r="AV32">
        <v>4</v>
      </c>
      <c r="AW32" t="s">
        <v>136</v>
      </c>
      <c r="AZ32" s="10" t="s">
        <v>8</v>
      </c>
      <c r="BA32" s="10" t="s">
        <v>549</v>
      </c>
      <c r="BB32" s="10">
        <f>COUNTIF(TeamStateMap[Team],TourneyWinsM[NCAA Champion])</f>
        <v>0</v>
      </c>
      <c r="BC32" s="18">
        <f>SUMIF(TeamStateMap[Team],TourneyWinsM[NCAA Champion],TeamStateMap[Count])</f>
        <v>0</v>
      </c>
      <c r="BE32" t="s">
        <v>1132</v>
      </c>
      <c r="BF32" s="13" t="s">
        <v>1474</v>
      </c>
      <c r="BH32" s="16"/>
      <c r="BJ32" s="20">
        <v>2009</v>
      </c>
      <c r="BK32" s="19" t="s">
        <v>1574</v>
      </c>
      <c r="BL32" s="19" t="s">
        <v>1599</v>
      </c>
      <c r="BM32" s="19" t="s">
        <v>1600</v>
      </c>
      <c r="BN32" s="19" t="s">
        <v>1078</v>
      </c>
      <c r="BO32" s="19" t="s">
        <v>1601</v>
      </c>
    </row>
    <row r="33" spans="1:67" x14ac:dyDescent="0.2">
      <c r="A33" t="s">
        <v>134</v>
      </c>
      <c r="B33">
        <v>88.22</v>
      </c>
      <c r="C33">
        <v>80.989999999999995</v>
      </c>
      <c r="D33">
        <v>3</v>
      </c>
      <c r="E33">
        <v>9</v>
      </c>
      <c r="F33">
        <v>2018</v>
      </c>
      <c r="I33" t="s">
        <v>402</v>
      </c>
      <c r="J33">
        <v>73.73</v>
      </c>
      <c r="K33">
        <v>82.39</v>
      </c>
      <c r="L33">
        <v>2018</v>
      </c>
      <c r="O33" t="s">
        <v>36</v>
      </c>
      <c r="P33">
        <v>6</v>
      </c>
      <c r="Q33">
        <v>8.3000000000000007</v>
      </c>
      <c r="R33">
        <v>14.4</v>
      </c>
      <c r="S33">
        <v>2018</v>
      </c>
      <c r="V33">
        <v>2018</v>
      </c>
      <c r="W33">
        <v>21</v>
      </c>
      <c r="X33" t="s">
        <v>1007</v>
      </c>
      <c r="Y33" t="s">
        <v>249</v>
      </c>
      <c r="Z33" t="e" vm="1">
        <f ca="1">_xlfn.XLOOKUP(KenPom[[#This Row],[Real_Team]],TeamStateMap[Team],TeamStateMap[State],"NoState",0,)</f>
        <v>#NAME?</v>
      </c>
      <c r="AA33">
        <v>4</v>
      </c>
      <c r="AB33">
        <v>0</v>
      </c>
      <c r="AC33" t="s">
        <v>148</v>
      </c>
      <c r="AD33" t="s">
        <v>651</v>
      </c>
      <c r="AE33">
        <v>19.03</v>
      </c>
      <c r="AF33">
        <v>121</v>
      </c>
      <c r="AG33">
        <v>4</v>
      </c>
      <c r="AH33">
        <v>101.9</v>
      </c>
      <c r="AI33">
        <v>111</v>
      </c>
      <c r="AJ33">
        <v>68.599999999999994</v>
      </c>
      <c r="AK33">
        <v>162</v>
      </c>
      <c r="AL33">
        <v>-2.5999999999999999E-2</v>
      </c>
      <c r="AM33">
        <v>254</v>
      </c>
      <c r="AN33">
        <v>5.13</v>
      </c>
      <c r="AO33">
        <v>73</v>
      </c>
      <c r="AP33">
        <v>107.3</v>
      </c>
      <c r="AQ33">
        <v>79</v>
      </c>
      <c r="AR33">
        <v>102.2</v>
      </c>
      <c r="AS33">
        <v>70</v>
      </c>
      <c r="AT33">
        <v>1.55</v>
      </c>
      <c r="AU33">
        <v>114</v>
      </c>
      <c r="AV33">
        <v>4</v>
      </c>
      <c r="AW33" t="s">
        <v>136</v>
      </c>
      <c r="AZ33" s="10" t="s">
        <v>226</v>
      </c>
      <c r="BA33" s="10" t="s">
        <v>539</v>
      </c>
      <c r="BB33" s="10">
        <f>COUNTIF(TeamStateMap[Team],TourneyWinsM[NCAA Champion])</f>
        <v>1</v>
      </c>
      <c r="BC33" s="18">
        <f>SUMIF(TeamStateMap[Team],TourneyWinsM[NCAA Champion],TeamStateMap[Count])</f>
        <v>1</v>
      </c>
      <c r="BE33" t="s">
        <v>1133</v>
      </c>
      <c r="BF33" s="13" t="s">
        <v>1475</v>
      </c>
      <c r="BH33" s="16"/>
      <c r="BJ33" s="20">
        <v>2008</v>
      </c>
      <c r="BK33" s="19" t="s">
        <v>43</v>
      </c>
      <c r="BL33" s="19" t="s">
        <v>1602</v>
      </c>
      <c r="BM33" s="19" t="s">
        <v>1603</v>
      </c>
      <c r="BN33" s="19" t="s">
        <v>135</v>
      </c>
      <c r="BO33" s="19" t="s">
        <v>1604</v>
      </c>
    </row>
    <row r="34" spans="1:67" x14ac:dyDescent="0.2">
      <c r="A34" t="s">
        <v>249</v>
      </c>
      <c r="B34">
        <v>87.37</v>
      </c>
      <c r="C34">
        <v>77.150000000000006</v>
      </c>
      <c r="D34">
        <v>2</v>
      </c>
      <c r="E34">
        <v>5</v>
      </c>
      <c r="F34">
        <v>2018</v>
      </c>
      <c r="I34" t="s">
        <v>342</v>
      </c>
      <c r="J34">
        <v>76.39</v>
      </c>
      <c r="K34">
        <v>81.97</v>
      </c>
      <c r="L34">
        <v>2018</v>
      </c>
      <c r="O34" t="s">
        <v>249</v>
      </c>
      <c r="P34">
        <v>10.4</v>
      </c>
      <c r="Q34">
        <v>3.8</v>
      </c>
      <c r="R34">
        <v>14.2</v>
      </c>
      <c r="S34">
        <v>2018</v>
      </c>
      <c r="V34">
        <v>2018</v>
      </c>
      <c r="W34">
        <v>23</v>
      </c>
      <c r="X34" t="s">
        <v>1006</v>
      </c>
      <c r="Y34" t="s">
        <v>42</v>
      </c>
      <c r="Z34" t="e" vm="1">
        <f ca="1">_xlfn.XLOOKUP(KenPom[[#This Row],[Real_Team]],TeamStateMap[Team],TeamStateMap[State],"NoState",0,)</f>
        <v>#NAME?</v>
      </c>
      <c r="AA34">
        <v>4</v>
      </c>
      <c r="AB34">
        <v>1</v>
      </c>
      <c r="AC34" t="s">
        <v>60</v>
      </c>
      <c r="AD34" t="s">
        <v>72</v>
      </c>
      <c r="AE34">
        <v>18.690000000000001</v>
      </c>
      <c r="AF34">
        <v>115.4</v>
      </c>
      <c r="AG34">
        <v>26</v>
      </c>
      <c r="AH34">
        <v>96.7</v>
      </c>
      <c r="AI34">
        <v>37</v>
      </c>
      <c r="AJ34">
        <v>72.599999999999994</v>
      </c>
      <c r="AK34">
        <v>18</v>
      </c>
      <c r="AL34">
        <v>3.4000000000000002E-2</v>
      </c>
      <c r="AM34">
        <v>94</v>
      </c>
      <c r="AN34">
        <v>7.52</v>
      </c>
      <c r="AO34">
        <v>57</v>
      </c>
      <c r="AP34">
        <v>108.8</v>
      </c>
      <c r="AQ34">
        <v>58</v>
      </c>
      <c r="AR34">
        <v>101.3</v>
      </c>
      <c r="AS34">
        <v>51</v>
      </c>
      <c r="AT34">
        <v>-1.86</v>
      </c>
      <c r="AU34">
        <v>211</v>
      </c>
      <c r="AV34">
        <v>4</v>
      </c>
      <c r="AW34" t="s">
        <v>136</v>
      </c>
      <c r="AZ34" s="14" t="s">
        <v>1550</v>
      </c>
      <c r="BA34" s="10" t="s">
        <v>518</v>
      </c>
      <c r="BB34" s="10">
        <f>COUNTIF(TeamStateMap[Team],TourneyWinsM[NCAA Champion])</f>
        <v>1</v>
      </c>
      <c r="BC34" s="18">
        <f>SUMIF(TeamStateMap[Team],TourneyWinsM[NCAA Champion],TeamStateMap[Count])</f>
        <v>1</v>
      </c>
      <c r="BE34" t="s">
        <v>1134</v>
      </c>
      <c r="BF34" s="13" t="s">
        <v>1476</v>
      </c>
      <c r="BH34" s="16"/>
      <c r="BJ34" s="20">
        <v>2007</v>
      </c>
      <c r="BK34" s="19" t="s">
        <v>24</v>
      </c>
      <c r="BL34" s="19" t="s">
        <v>1605</v>
      </c>
      <c r="BM34" s="19" t="s">
        <v>1606</v>
      </c>
      <c r="BN34" s="19" t="s">
        <v>266</v>
      </c>
      <c r="BO34" s="19" t="s">
        <v>1607</v>
      </c>
    </row>
    <row r="35" spans="1:67" x14ac:dyDescent="0.2">
      <c r="A35" t="s">
        <v>24</v>
      </c>
      <c r="B35">
        <v>86.9</v>
      </c>
      <c r="C35">
        <v>81.19</v>
      </c>
      <c r="D35">
        <v>5</v>
      </c>
      <c r="E35">
        <v>10</v>
      </c>
      <c r="F35">
        <v>2018</v>
      </c>
      <c r="I35" t="s">
        <v>332</v>
      </c>
      <c r="J35">
        <v>74.97</v>
      </c>
      <c r="K35">
        <v>81.8</v>
      </c>
      <c r="L35">
        <v>2018</v>
      </c>
      <c r="O35" t="s">
        <v>268</v>
      </c>
      <c r="P35">
        <v>6</v>
      </c>
      <c r="Q35">
        <v>7.9</v>
      </c>
      <c r="R35">
        <v>14</v>
      </c>
      <c r="S35">
        <v>2018</v>
      </c>
      <c r="V35">
        <v>2018</v>
      </c>
      <c r="W35">
        <v>28</v>
      </c>
      <c r="X35" t="s">
        <v>1005</v>
      </c>
      <c r="Y35" t="s">
        <v>248</v>
      </c>
      <c r="Z35" t="e" vm="1">
        <f ca="1">_xlfn.XLOOKUP(KenPom[[#This Row],[Real_Team]],TeamStateMap[Team],TeamStateMap[State],"NoState",0,)</f>
        <v>#NAME?</v>
      </c>
      <c r="AA35">
        <v>4</v>
      </c>
      <c r="AB35">
        <v>0</v>
      </c>
      <c r="AC35" t="s">
        <v>137</v>
      </c>
      <c r="AD35" t="s">
        <v>81</v>
      </c>
      <c r="AE35">
        <v>17.7</v>
      </c>
      <c r="AF35">
        <v>118</v>
      </c>
      <c r="AG35">
        <v>15</v>
      </c>
      <c r="AH35">
        <v>100.4</v>
      </c>
      <c r="AI35">
        <v>83</v>
      </c>
      <c r="AJ35">
        <v>67.099999999999994</v>
      </c>
      <c r="AK35">
        <v>224</v>
      </c>
      <c r="AL35">
        <v>3.5999999999999997E-2</v>
      </c>
      <c r="AM35">
        <v>88</v>
      </c>
      <c r="AN35">
        <v>5.96</v>
      </c>
      <c r="AO35">
        <v>68</v>
      </c>
      <c r="AP35">
        <v>108.5</v>
      </c>
      <c r="AQ35">
        <v>65</v>
      </c>
      <c r="AR35">
        <v>102.5</v>
      </c>
      <c r="AS35">
        <v>73</v>
      </c>
      <c r="AT35">
        <v>2.5099999999999998</v>
      </c>
      <c r="AU35">
        <v>86</v>
      </c>
      <c r="AV35">
        <v>4</v>
      </c>
      <c r="AW35" t="s">
        <v>136</v>
      </c>
      <c r="AZ35" s="14" t="s">
        <v>13</v>
      </c>
      <c r="BA35" s="10" t="s">
        <v>502</v>
      </c>
      <c r="BB35" s="10">
        <f>COUNTIF(TeamStateMap[Team],TourneyWinsM[NCAA Champion])</f>
        <v>1</v>
      </c>
      <c r="BC35" s="18">
        <f>SUMIF(TeamStateMap[Team],TourneyWinsM[NCAA Champion],TeamStateMap[Count])</f>
        <v>1</v>
      </c>
      <c r="BE35" t="s">
        <v>1135</v>
      </c>
      <c r="BF35" s="13" t="s">
        <v>1477</v>
      </c>
      <c r="BH35" s="16"/>
      <c r="BJ35" s="20">
        <v>2006</v>
      </c>
      <c r="BK35" s="19" t="s">
        <v>24</v>
      </c>
      <c r="BL35" s="19" t="s">
        <v>1608</v>
      </c>
      <c r="BM35" s="19" t="s">
        <v>1609</v>
      </c>
      <c r="BN35" s="19" t="s">
        <v>123</v>
      </c>
      <c r="BO35" s="19" t="s">
        <v>1610</v>
      </c>
    </row>
    <row r="36" spans="1:67" x14ac:dyDescent="0.2">
      <c r="A36" t="s">
        <v>36</v>
      </c>
      <c r="B36">
        <v>86.85</v>
      </c>
      <c r="C36">
        <v>81.08</v>
      </c>
      <c r="D36">
        <v>5</v>
      </c>
      <c r="E36">
        <v>6</v>
      </c>
      <c r="F36">
        <v>2018</v>
      </c>
      <c r="I36" t="s">
        <v>385</v>
      </c>
      <c r="J36">
        <v>74.319999999999993</v>
      </c>
      <c r="K36">
        <v>81.72</v>
      </c>
      <c r="L36">
        <v>2018</v>
      </c>
      <c r="O36" t="s">
        <v>253</v>
      </c>
      <c r="P36">
        <v>7.3</v>
      </c>
      <c r="Q36">
        <v>6.6</v>
      </c>
      <c r="R36">
        <v>13.8</v>
      </c>
      <c r="S36">
        <v>2018</v>
      </c>
      <c r="V36">
        <v>2018</v>
      </c>
      <c r="W36">
        <v>12</v>
      </c>
      <c r="X36" t="s">
        <v>1004</v>
      </c>
      <c r="Y36" t="s">
        <v>266</v>
      </c>
      <c r="Z36" t="e" vm="1">
        <f ca="1">_xlfn.XLOOKUP(KenPom[[#This Row],[Real_Team]],TeamStateMap[Team],TeamStateMap[State],"NoState",0,)</f>
        <v>#NAME?</v>
      </c>
      <c r="AA36">
        <v>5</v>
      </c>
      <c r="AB36">
        <v>2</v>
      </c>
      <c r="AC36" t="s">
        <v>156</v>
      </c>
      <c r="AD36" t="s">
        <v>510</v>
      </c>
      <c r="AE36">
        <v>22.44</v>
      </c>
      <c r="AF36">
        <v>119.4</v>
      </c>
      <c r="AG36">
        <v>10</v>
      </c>
      <c r="AH36">
        <v>96.9</v>
      </c>
      <c r="AI36">
        <v>41</v>
      </c>
      <c r="AJ36">
        <v>69.2</v>
      </c>
      <c r="AK36">
        <v>120</v>
      </c>
      <c r="AL36">
        <v>-1.4E-2</v>
      </c>
      <c r="AM36">
        <v>214</v>
      </c>
      <c r="AN36">
        <v>10.59</v>
      </c>
      <c r="AO36">
        <v>16</v>
      </c>
      <c r="AP36">
        <v>109.9</v>
      </c>
      <c r="AQ36">
        <v>38</v>
      </c>
      <c r="AR36">
        <v>99.3</v>
      </c>
      <c r="AS36">
        <v>2</v>
      </c>
      <c r="AT36">
        <v>-4.72</v>
      </c>
      <c r="AU36">
        <v>299</v>
      </c>
      <c r="AV36">
        <v>5</v>
      </c>
      <c r="AW36" t="s">
        <v>136</v>
      </c>
      <c r="AZ36" s="10" t="s">
        <v>1444</v>
      </c>
      <c r="BA36" s="10" t="s">
        <v>665</v>
      </c>
      <c r="BB36" s="10">
        <f>COUNTIF(TeamStateMap[Team],TourneyWinsM[NCAA Champion])</f>
        <v>0</v>
      </c>
      <c r="BC36" s="18">
        <f>SUMIF(TeamStateMap[Team],TourneyWinsM[NCAA Champion],TeamStateMap[Count])</f>
        <v>0</v>
      </c>
      <c r="BE36" t="s">
        <v>1137</v>
      </c>
      <c r="BF36" s="13" t="s">
        <v>1478</v>
      </c>
      <c r="BH36" s="16"/>
      <c r="BJ36" s="20">
        <v>2005</v>
      </c>
      <c r="BK36" s="19" t="s">
        <v>1574</v>
      </c>
      <c r="BL36" s="19" t="s">
        <v>1611</v>
      </c>
      <c r="BM36" s="19" t="s">
        <v>1612</v>
      </c>
      <c r="BN36" s="19" t="s">
        <v>123</v>
      </c>
      <c r="BO36" s="19" t="s">
        <v>1613</v>
      </c>
    </row>
    <row r="37" spans="1:67" x14ac:dyDescent="0.2">
      <c r="A37" t="s">
        <v>268</v>
      </c>
      <c r="B37">
        <v>86.7</v>
      </c>
      <c r="C37">
        <v>80.53</v>
      </c>
      <c r="D37">
        <v>4</v>
      </c>
      <c r="E37">
        <v>8</v>
      </c>
      <c r="F37">
        <v>2018</v>
      </c>
      <c r="I37" t="s">
        <v>429</v>
      </c>
      <c r="J37">
        <v>70.900000000000006</v>
      </c>
      <c r="K37">
        <v>81.510000000000005</v>
      </c>
      <c r="L37">
        <v>2018</v>
      </c>
      <c r="O37" t="s">
        <v>46</v>
      </c>
      <c r="P37">
        <v>6.8</v>
      </c>
      <c r="Q37">
        <v>6.6</v>
      </c>
      <c r="R37">
        <v>13.4</v>
      </c>
      <c r="S37">
        <v>2018</v>
      </c>
      <c r="V37">
        <v>2018</v>
      </c>
      <c r="W37">
        <v>14</v>
      </c>
      <c r="X37" t="s">
        <v>1003</v>
      </c>
      <c r="Y37" t="s">
        <v>268</v>
      </c>
      <c r="Z37" t="e" vm="1">
        <f ca="1">_xlfn.XLOOKUP(KenPom[[#This Row],[Real_Team]],TeamStateMap[Team],TeamStateMap[State],"NoState",0,)</f>
        <v>#NAME?</v>
      </c>
      <c r="AA37">
        <v>5</v>
      </c>
      <c r="AB37">
        <v>2</v>
      </c>
      <c r="AC37" t="s">
        <v>105</v>
      </c>
      <c r="AD37" t="s">
        <v>108</v>
      </c>
      <c r="AE37">
        <v>21.65</v>
      </c>
      <c r="AF37">
        <v>114.2</v>
      </c>
      <c r="AG37">
        <v>44</v>
      </c>
      <c r="AH37">
        <v>92.6</v>
      </c>
      <c r="AI37">
        <v>7</v>
      </c>
      <c r="AJ37">
        <v>66.099999999999994</v>
      </c>
      <c r="AK37">
        <v>274</v>
      </c>
      <c r="AL37">
        <v>-8.9999999999999993E-3</v>
      </c>
      <c r="AM37">
        <v>203</v>
      </c>
      <c r="AN37">
        <v>10.220000000000001</v>
      </c>
      <c r="AO37">
        <v>20</v>
      </c>
      <c r="AP37">
        <v>110.6</v>
      </c>
      <c r="AQ37">
        <v>26</v>
      </c>
      <c r="AR37">
        <v>100.4</v>
      </c>
      <c r="AS37">
        <v>23</v>
      </c>
      <c r="AT37">
        <v>-1.91</v>
      </c>
      <c r="AU37">
        <v>214</v>
      </c>
      <c r="AV37">
        <v>5</v>
      </c>
      <c r="AW37" t="s">
        <v>136</v>
      </c>
      <c r="AZ37" s="10" t="s">
        <v>107</v>
      </c>
      <c r="BA37" s="10" t="s">
        <v>533</v>
      </c>
      <c r="BB37" s="10">
        <f>COUNTIF(TeamStateMap[Team],TourneyWinsM[NCAA Champion])</f>
        <v>0</v>
      </c>
      <c r="BC37" s="18">
        <f>SUMIF(TeamStateMap[Team],TourneyWinsM[NCAA Champion],TeamStateMap[Count])</f>
        <v>0</v>
      </c>
      <c r="BE37" t="s">
        <v>551</v>
      </c>
      <c r="BF37" s="13" t="s">
        <v>1479</v>
      </c>
      <c r="BH37" s="16"/>
      <c r="BJ37" s="20">
        <v>2004</v>
      </c>
      <c r="BK37" s="19" t="s">
        <v>457</v>
      </c>
      <c r="BL37" s="19" t="s">
        <v>1614</v>
      </c>
      <c r="BM37" s="19" t="s">
        <v>1615</v>
      </c>
      <c r="BN37" s="19" t="s">
        <v>25</v>
      </c>
      <c r="BO37" s="19" t="s">
        <v>1616</v>
      </c>
    </row>
    <row r="38" spans="1:67" x14ac:dyDescent="0.2">
      <c r="A38" t="s">
        <v>248</v>
      </c>
      <c r="B38">
        <v>86.54</v>
      </c>
      <c r="C38">
        <v>77.94</v>
      </c>
      <c r="D38">
        <v>1</v>
      </c>
      <c r="E38">
        <v>5</v>
      </c>
      <c r="F38">
        <v>2018</v>
      </c>
      <c r="I38" t="s">
        <v>348</v>
      </c>
      <c r="J38">
        <v>75.489999999999995</v>
      </c>
      <c r="K38">
        <v>81.27</v>
      </c>
      <c r="L38">
        <v>2018</v>
      </c>
      <c r="O38" t="s">
        <v>134</v>
      </c>
      <c r="P38">
        <v>7</v>
      </c>
      <c r="Q38">
        <v>5.9</v>
      </c>
      <c r="R38">
        <v>12.9</v>
      </c>
      <c r="S38">
        <v>2018</v>
      </c>
      <c r="V38">
        <v>2018</v>
      </c>
      <c r="W38">
        <v>16</v>
      </c>
      <c r="X38" t="s">
        <v>1002</v>
      </c>
      <c r="Y38" t="s">
        <v>253</v>
      </c>
      <c r="Z38" t="e" vm="1">
        <f ca="1">_xlfn.XLOOKUP(KenPom[[#This Row],[Real_Team]],TeamStateMap[Team],TeamStateMap[State],"NoState",0,)</f>
        <v>#NAME?</v>
      </c>
      <c r="AA38">
        <v>5</v>
      </c>
      <c r="AB38">
        <v>1</v>
      </c>
      <c r="AC38" t="s">
        <v>556</v>
      </c>
      <c r="AD38" t="s">
        <v>121</v>
      </c>
      <c r="AE38">
        <v>21.16</v>
      </c>
      <c r="AF38">
        <v>116</v>
      </c>
      <c r="AG38">
        <v>23</v>
      </c>
      <c r="AH38">
        <v>94.9</v>
      </c>
      <c r="AI38">
        <v>15</v>
      </c>
      <c r="AJ38">
        <v>67</v>
      </c>
      <c r="AK38">
        <v>238</v>
      </c>
      <c r="AL38">
        <v>0.02</v>
      </c>
      <c r="AM38">
        <v>124</v>
      </c>
      <c r="AN38">
        <v>8.75</v>
      </c>
      <c r="AO38">
        <v>44</v>
      </c>
      <c r="AP38">
        <v>109.8</v>
      </c>
      <c r="AQ38">
        <v>40</v>
      </c>
      <c r="AR38">
        <v>101.1</v>
      </c>
      <c r="AS38">
        <v>46</v>
      </c>
      <c r="AT38">
        <v>0.26</v>
      </c>
      <c r="AU38">
        <v>151</v>
      </c>
      <c r="AV38">
        <v>5</v>
      </c>
      <c r="AW38" t="s">
        <v>136</v>
      </c>
      <c r="AZ38" s="10" t="s">
        <v>21</v>
      </c>
      <c r="BA38" s="10" t="s">
        <v>486</v>
      </c>
      <c r="BB38" s="10">
        <f>COUNTIF(TeamStateMap[Team],TourneyWinsM[NCAA Champion])</f>
        <v>1</v>
      </c>
      <c r="BC38" s="18">
        <f>SUMIF(TeamStateMap[Team],TourneyWinsM[NCAA Champion],TeamStateMap[Count])</f>
        <v>0</v>
      </c>
      <c r="BE38" t="s">
        <v>1140</v>
      </c>
      <c r="BF38" s="13" t="s">
        <v>1480</v>
      </c>
      <c r="BH38" s="16"/>
      <c r="BJ38" s="20">
        <v>2003</v>
      </c>
      <c r="BK38" s="19" t="s">
        <v>15</v>
      </c>
      <c r="BL38" s="19" t="s">
        <v>1617</v>
      </c>
      <c r="BM38" s="19" t="s">
        <v>1618</v>
      </c>
      <c r="BN38" s="19" t="s">
        <v>1619</v>
      </c>
      <c r="BO38" s="19" t="s">
        <v>1620</v>
      </c>
    </row>
    <row r="39" spans="1:67" x14ac:dyDescent="0.2">
      <c r="A39" t="s">
        <v>253</v>
      </c>
      <c r="B39">
        <v>86.49</v>
      </c>
      <c r="C39">
        <v>79.69</v>
      </c>
      <c r="D39">
        <v>3</v>
      </c>
      <c r="E39">
        <v>4</v>
      </c>
      <c r="F39">
        <v>2018</v>
      </c>
      <c r="I39" t="s">
        <v>297</v>
      </c>
      <c r="J39">
        <v>74.66</v>
      </c>
      <c r="K39">
        <v>81.19</v>
      </c>
      <c r="L39">
        <v>2018</v>
      </c>
      <c r="O39" t="s">
        <v>259</v>
      </c>
      <c r="P39">
        <v>5.5</v>
      </c>
      <c r="Q39">
        <v>7.2</v>
      </c>
      <c r="R39">
        <v>12.6</v>
      </c>
      <c r="S39">
        <v>2018</v>
      </c>
      <c r="V39">
        <v>2018</v>
      </c>
      <c r="W39">
        <v>17</v>
      </c>
      <c r="X39" t="s">
        <v>1001</v>
      </c>
      <c r="Y39" t="s">
        <v>134</v>
      </c>
      <c r="Z39" t="e" vm="1">
        <f ca="1">_xlfn.XLOOKUP(KenPom[[#This Row],[Real_Team]],TeamStateMap[Team],TeamStateMap[State],"NoState",0,)</f>
        <v>#NAME?</v>
      </c>
      <c r="AA39">
        <v>5</v>
      </c>
      <c r="AB39">
        <v>2</v>
      </c>
      <c r="AC39" t="s">
        <v>60</v>
      </c>
      <c r="AD39" t="s">
        <v>510</v>
      </c>
      <c r="AE39">
        <v>20.440000000000001</v>
      </c>
      <c r="AF39">
        <v>115.8</v>
      </c>
      <c r="AG39">
        <v>24</v>
      </c>
      <c r="AH39">
        <v>95.4</v>
      </c>
      <c r="AI39">
        <v>22</v>
      </c>
      <c r="AJ39">
        <v>68.8</v>
      </c>
      <c r="AK39">
        <v>146</v>
      </c>
      <c r="AL39">
        <v>-8.0000000000000002E-3</v>
      </c>
      <c r="AM39">
        <v>199</v>
      </c>
      <c r="AN39">
        <v>10.91</v>
      </c>
      <c r="AO39">
        <v>12</v>
      </c>
      <c r="AP39">
        <v>110.8</v>
      </c>
      <c r="AQ39">
        <v>22</v>
      </c>
      <c r="AR39">
        <v>99.8</v>
      </c>
      <c r="AS39">
        <v>11</v>
      </c>
      <c r="AT39">
        <v>4.67</v>
      </c>
      <c r="AU39">
        <v>44</v>
      </c>
      <c r="AV39">
        <v>5</v>
      </c>
      <c r="AW39" t="s">
        <v>136</v>
      </c>
      <c r="AZ39" s="10" t="s">
        <v>232</v>
      </c>
      <c r="BA39" s="10" t="s">
        <v>552</v>
      </c>
      <c r="BB39" s="10">
        <f>COUNTIF(TeamStateMap[Team],TourneyWinsM[NCAA Champion])</f>
        <v>1</v>
      </c>
      <c r="BC39" s="18">
        <f>SUMIF(TeamStateMap[Team],TourneyWinsM[NCAA Champion],TeamStateMap[Count])</f>
        <v>0</v>
      </c>
      <c r="BE39" t="s">
        <v>619</v>
      </c>
      <c r="BF39" s="13" t="s">
        <v>1481</v>
      </c>
      <c r="BH39" s="16"/>
      <c r="BJ39" s="20">
        <v>2002</v>
      </c>
      <c r="BK39" s="19" t="s">
        <v>7</v>
      </c>
      <c r="BL39" s="19" t="s">
        <v>1621</v>
      </c>
      <c r="BM39" s="19" t="s">
        <v>1622</v>
      </c>
      <c r="BN39" s="19" t="s">
        <v>236</v>
      </c>
      <c r="BO39" s="19" t="s">
        <v>1623</v>
      </c>
    </row>
    <row r="40" spans="1:67" x14ac:dyDescent="0.2">
      <c r="A40" t="s">
        <v>270</v>
      </c>
      <c r="B40">
        <v>86.36</v>
      </c>
      <c r="C40">
        <v>80.16</v>
      </c>
      <c r="D40">
        <v>5</v>
      </c>
      <c r="E40">
        <v>10</v>
      </c>
      <c r="F40">
        <v>2018</v>
      </c>
      <c r="I40" t="s">
        <v>379</v>
      </c>
      <c r="J40">
        <v>67.92</v>
      </c>
      <c r="K40">
        <v>81</v>
      </c>
      <c r="L40">
        <v>2018</v>
      </c>
      <c r="O40" t="s">
        <v>232</v>
      </c>
      <c r="P40">
        <v>7</v>
      </c>
      <c r="Q40">
        <v>5.4</v>
      </c>
      <c r="R40">
        <v>12.4</v>
      </c>
      <c r="S40">
        <v>2018</v>
      </c>
      <c r="V40">
        <v>2018</v>
      </c>
      <c r="W40">
        <v>18</v>
      </c>
      <c r="X40" t="s">
        <v>1000</v>
      </c>
      <c r="Y40" t="s">
        <v>46</v>
      </c>
      <c r="Z40" t="e" vm="1">
        <f ca="1">_xlfn.XLOOKUP(KenPom[[#This Row],[Real_Team]],TeamStateMap[Team],TeamStateMap[State],"NoState",0,)</f>
        <v>#NAME?</v>
      </c>
      <c r="AA40">
        <v>6</v>
      </c>
      <c r="AB40">
        <v>1</v>
      </c>
      <c r="AC40" t="s">
        <v>148</v>
      </c>
      <c r="AD40" t="s">
        <v>81</v>
      </c>
      <c r="AE40">
        <v>20.239999999999998</v>
      </c>
      <c r="AF40">
        <v>114.6</v>
      </c>
      <c r="AG40">
        <v>38</v>
      </c>
      <c r="AH40">
        <v>94.4</v>
      </c>
      <c r="AI40">
        <v>13</v>
      </c>
      <c r="AJ40">
        <v>68.400000000000006</v>
      </c>
      <c r="AK40">
        <v>167</v>
      </c>
      <c r="AL40">
        <v>-1.4999999999999999E-2</v>
      </c>
      <c r="AM40">
        <v>216</v>
      </c>
      <c r="AN40">
        <v>3.9</v>
      </c>
      <c r="AO40">
        <v>81</v>
      </c>
      <c r="AP40">
        <v>106.6</v>
      </c>
      <c r="AQ40">
        <v>95</v>
      </c>
      <c r="AR40">
        <v>102.7</v>
      </c>
      <c r="AS40">
        <v>75</v>
      </c>
      <c r="AT40">
        <v>-3.08</v>
      </c>
      <c r="AU40">
        <v>254</v>
      </c>
      <c r="AV40">
        <v>6</v>
      </c>
      <c r="AW40" t="s">
        <v>136</v>
      </c>
      <c r="AZ40" s="10" t="s">
        <v>109</v>
      </c>
      <c r="BA40" s="10" t="s">
        <v>140</v>
      </c>
      <c r="BB40" s="10">
        <f>COUNTIF(TeamStateMap[Team],TourneyWinsM[NCAA Champion])</f>
        <v>1</v>
      </c>
      <c r="BC40" s="18">
        <f>SUMIF(TeamStateMap[Team],TourneyWinsM[NCAA Champion],TeamStateMap[Count])</f>
        <v>1</v>
      </c>
      <c r="BE40" t="s">
        <v>1142</v>
      </c>
      <c r="BF40" s="13" t="s">
        <v>1482</v>
      </c>
      <c r="BH40" s="16"/>
      <c r="BJ40" s="20">
        <v>2001</v>
      </c>
      <c r="BK40" s="19" t="s">
        <v>0</v>
      </c>
      <c r="BL40" s="19" t="s">
        <v>1624</v>
      </c>
      <c r="BM40" s="19" t="s">
        <v>1625</v>
      </c>
      <c r="BN40" s="19" t="s">
        <v>263</v>
      </c>
      <c r="BO40" s="19" t="s">
        <v>1626</v>
      </c>
    </row>
    <row r="41" spans="1:67" x14ac:dyDescent="0.2">
      <c r="A41" t="s">
        <v>46</v>
      </c>
      <c r="B41">
        <v>86.26</v>
      </c>
      <c r="C41">
        <v>76.13</v>
      </c>
      <c r="D41">
        <v>3</v>
      </c>
      <c r="E41">
        <v>5</v>
      </c>
      <c r="F41">
        <v>2018</v>
      </c>
      <c r="I41" t="s">
        <v>384</v>
      </c>
      <c r="J41">
        <v>75.180000000000007</v>
      </c>
      <c r="K41">
        <v>80.88</v>
      </c>
      <c r="L41">
        <v>2018</v>
      </c>
      <c r="O41" t="s">
        <v>157</v>
      </c>
      <c r="P41">
        <v>9.6</v>
      </c>
      <c r="Q41">
        <v>2.7</v>
      </c>
      <c r="R41">
        <v>12.3</v>
      </c>
      <c r="S41">
        <v>2018</v>
      </c>
      <c r="V41">
        <v>2018</v>
      </c>
      <c r="W41">
        <v>22</v>
      </c>
      <c r="X41" t="s">
        <v>999</v>
      </c>
      <c r="Y41" t="s">
        <v>24</v>
      </c>
      <c r="Z41" t="e" vm="1">
        <f ca="1">_xlfn.XLOOKUP(KenPom[[#This Row],[Real_Team]],TeamStateMap[Team],TeamStateMap[State],"NoState",0,)</f>
        <v>#NAME?</v>
      </c>
      <c r="AA41">
        <v>6</v>
      </c>
      <c r="AB41">
        <v>1</v>
      </c>
      <c r="AC41" t="s">
        <v>60</v>
      </c>
      <c r="AD41" t="s">
        <v>585</v>
      </c>
      <c r="AE41">
        <v>18.96</v>
      </c>
      <c r="AF41">
        <v>114.5</v>
      </c>
      <c r="AG41">
        <v>41</v>
      </c>
      <c r="AH41">
        <v>95.5</v>
      </c>
      <c r="AI41">
        <v>24</v>
      </c>
      <c r="AJ41">
        <v>67.099999999999994</v>
      </c>
      <c r="AK41">
        <v>226</v>
      </c>
      <c r="AL41">
        <v>-5.8999999999999997E-2</v>
      </c>
      <c r="AM41">
        <v>310</v>
      </c>
      <c r="AN41">
        <v>10.74</v>
      </c>
      <c r="AO41">
        <v>13</v>
      </c>
      <c r="AP41">
        <v>110.2</v>
      </c>
      <c r="AQ41">
        <v>31</v>
      </c>
      <c r="AR41">
        <v>99.5</v>
      </c>
      <c r="AS41">
        <v>4</v>
      </c>
      <c r="AT41">
        <v>4.57</v>
      </c>
      <c r="AU41">
        <v>46</v>
      </c>
      <c r="AV41">
        <v>6</v>
      </c>
      <c r="AW41" t="s">
        <v>136</v>
      </c>
      <c r="AZ41" s="10" t="s">
        <v>633</v>
      </c>
      <c r="BA41" s="10" t="s">
        <v>138</v>
      </c>
      <c r="BB41" s="10">
        <f>COUNTIF(TeamStateMap[Team],TourneyWinsM[NCAA Champion])</f>
        <v>0</v>
      </c>
      <c r="BC41" s="18">
        <f>SUMIF(TeamStateMap[Team],TourneyWinsM[NCAA Champion],TeamStateMap[Count])</f>
        <v>0</v>
      </c>
      <c r="BE41" t="s">
        <v>1144</v>
      </c>
      <c r="BF41" s="13" t="s">
        <v>1453</v>
      </c>
      <c r="BH41" s="16"/>
      <c r="BJ41" s="20">
        <v>2000</v>
      </c>
      <c r="BK41" s="19" t="s">
        <v>1074</v>
      </c>
      <c r="BL41" s="19" t="s">
        <v>1627</v>
      </c>
      <c r="BM41" s="19" t="s">
        <v>1628</v>
      </c>
      <c r="BN41" s="19" t="s">
        <v>126</v>
      </c>
      <c r="BO41" s="19" t="s">
        <v>1629</v>
      </c>
    </row>
    <row r="42" spans="1:67" x14ac:dyDescent="0.2">
      <c r="A42" t="s">
        <v>232</v>
      </c>
      <c r="B42">
        <v>86.04</v>
      </c>
      <c r="C42">
        <v>81.33</v>
      </c>
      <c r="D42">
        <v>3</v>
      </c>
      <c r="E42">
        <v>7</v>
      </c>
      <c r="F42">
        <v>2018</v>
      </c>
      <c r="I42" t="s">
        <v>407</v>
      </c>
      <c r="J42">
        <v>75.72</v>
      </c>
      <c r="K42">
        <v>80.81</v>
      </c>
      <c r="L42">
        <v>2018</v>
      </c>
      <c r="O42" t="s">
        <v>42</v>
      </c>
      <c r="P42">
        <v>7.1</v>
      </c>
      <c r="Q42">
        <v>5.0999999999999996</v>
      </c>
      <c r="R42">
        <v>12.2</v>
      </c>
      <c r="S42">
        <v>2018</v>
      </c>
      <c r="V42">
        <v>2018</v>
      </c>
      <c r="W42">
        <v>24</v>
      </c>
      <c r="X42" t="s">
        <v>158</v>
      </c>
      <c r="Y42" t="s">
        <v>157</v>
      </c>
      <c r="Z42" t="e" vm="1">
        <f ca="1">_xlfn.XLOOKUP(KenPom[[#This Row],[Real_Team]],TeamStateMap[Team],TeamStateMap[State],"NoState",0,)</f>
        <v>#NAME?</v>
      </c>
      <c r="AA42">
        <v>6</v>
      </c>
      <c r="AB42">
        <v>0</v>
      </c>
      <c r="AC42" t="s">
        <v>156</v>
      </c>
      <c r="AD42" t="s">
        <v>65</v>
      </c>
      <c r="AE42">
        <v>18.47</v>
      </c>
      <c r="AF42">
        <v>119.7</v>
      </c>
      <c r="AG42">
        <v>9</v>
      </c>
      <c r="AH42">
        <v>101.2</v>
      </c>
      <c r="AI42">
        <v>100</v>
      </c>
      <c r="AJ42">
        <v>68.599999999999994</v>
      </c>
      <c r="AK42">
        <v>160</v>
      </c>
      <c r="AL42">
        <v>-6.7000000000000004E-2</v>
      </c>
      <c r="AM42">
        <v>322</v>
      </c>
      <c r="AN42">
        <v>9.67</v>
      </c>
      <c r="AO42">
        <v>29</v>
      </c>
      <c r="AP42">
        <v>110.7</v>
      </c>
      <c r="AQ42">
        <v>24</v>
      </c>
      <c r="AR42">
        <v>101</v>
      </c>
      <c r="AS42">
        <v>43</v>
      </c>
      <c r="AT42">
        <v>-0.82</v>
      </c>
      <c r="AU42">
        <v>178</v>
      </c>
      <c r="AV42">
        <v>6</v>
      </c>
      <c r="AW42" t="s">
        <v>136</v>
      </c>
      <c r="AZ42" s="10" t="s">
        <v>815</v>
      </c>
      <c r="BA42" s="10" t="s">
        <v>138</v>
      </c>
      <c r="BB42" s="10">
        <f>COUNTIF(TeamStateMap[Team],TourneyWinsM[NCAA Champion])</f>
        <v>0</v>
      </c>
      <c r="BC42" s="18">
        <f>SUMIF(TeamStateMap[Team],TourneyWinsM[NCAA Champion],TeamStateMap[Count])</f>
        <v>0</v>
      </c>
      <c r="BE42" t="s">
        <v>1145</v>
      </c>
      <c r="BF42" s="13" t="s">
        <v>1483</v>
      </c>
      <c r="BH42" s="16"/>
      <c r="BJ42" s="20">
        <v>1999</v>
      </c>
      <c r="BK42" s="19" t="s">
        <v>457</v>
      </c>
      <c r="BL42" s="19" t="s">
        <v>1630</v>
      </c>
      <c r="BM42" s="19" t="s">
        <v>1631</v>
      </c>
      <c r="BN42" s="19" t="s">
        <v>227</v>
      </c>
      <c r="BO42" s="19" t="s">
        <v>1632</v>
      </c>
    </row>
    <row r="43" spans="1:67" x14ac:dyDescent="0.2">
      <c r="A43" t="s">
        <v>48</v>
      </c>
      <c r="B43">
        <v>85.8</v>
      </c>
      <c r="C43">
        <v>80.56</v>
      </c>
      <c r="D43">
        <v>3</v>
      </c>
      <c r="E43">
        <v>5</v>
      </c>
      <c r="F43">
        <v>2018</v>
      </c>
      <c r="I43" t="s">
        <v>157</v>
      </c>
      <c r="J43">
        <v>75.12</v>
      </c>
      <c r="K43">
        <v>80.44</v>
      </c>
      <c r="L43">
        <v>2018</v>
      </c>
      <c r="O43" t="s">
        <v>247</v>
      </c>
      <c r="P43">
        <v>8.1</v>
      </c>
      <c r="Q43">
        <v>4.0999999999999996</v>
      </c>
      <c r="R43">
        <v>12.2</v>
      </c>
      <c r="S43">
        <v>2018</v>
      </c>
      <c r="V43">
        <v>2018</v>
      </c>
      <c r="W43">
        <v>37</v>
      </c>
      <c r="X43" t="s">
        <v>998</v>
      </c>
      <c r="Y43" t="s">
        <v>600</v>
      </c>
      <c r="Z43" t="e" vm="1">
        <f ca="1">_xlfn.XLOOKUP(KenPom[[#This Row],[Real_Team]],TeamStateMap[Team],TeamStateMap[State],"NoState",0,)</f>
        <v>#NAME?</v>
      </c>
      <c r="AA43">
        <v>6</v>
      </c>
      <c r="AB43">
        <v>0</v>
      </c>
      <c r="AC43" t="s">
        <v>105</v>
      </c>
      <c r="AD43" t="s">
        <v>99</v>
      </c>
      <c r="AE43">
        <v>15.43</v>
      </c>
      <c r="AF43">
        <v>112.9</v>
      </c>
      <c r="AG43">
        <v>53</v>
      </c>
      <c r="AH43">
        <v>97.4</v>
      </c>
      <c r="AI43">
        <v>48</v>
      </c>
      <c r="AJ43">
        <v>67</v>
      </c>
      <c r="AK43">
        <v>233</v>
      </c>
      <c r="AL43">
        <v>1.7000000000000001E-2</v>
      </c>
      <c r="AM43">
        <v>128</v>
      </c>
      <c r="AN43">
        <v>8.08</v>
      </c>
      <c r="AO43">
        <v>52</v>
      </c>
      <c r="AP43">
        <v>109.1</v>
      </c>
      <c r="AQ43">
        <v>52</v>
      </c>
      <c r="AR43">
        <v>101</v>
      </c>
      <c r="AS43">
        <v>42</v>
      </c>
      <c r="AT43">
        <v>-3.82</v>
      </c>
      <c r="AU43">
        <v>284</v>
      </c>
      <c r="AV43">
        <v>6</v>
      </c>
      <c r="AW43" t="s">
        <v>136</v>
      </c>
      <c r="AZ43" s="10" t="s">
        <v>956</v>
      </c>
      <c r="BA43" s="10" t="s">
        <v>138</v>
      </c>
      <c r="BB43" s="10">
        <f>COUNTIF(TeamStateMap[Team],TourneyWinsM[NCAA Champion])</f>
        <v>1</v>
      </c>
      <c r="BC43" s="18">
        <f>SUMIF(TeamStateMap[Team],TourneyWinsM[NCAA Champion],TeamStateMap[Count])</f>
        <v>1</v>
      </c>
      <c r="BE43" t="s">
        <v>1147</v>
      </c>
      <c r="BF43" s="13" t="s">
        <v>1484</v>
      </c>
      <c r="BH43" s="16"/>
      <c r="BJ43" s="20">
        <v>1998</v>
      </c>
      <c r="BK43" s="19" t="s">
        <v>134</v>
      </c>
      <c r="BL43" s="19" t="s">
        <v>1633</v>
      </c>
      <c r="BM43" s="19" t="s">
        <v>1634</v>
      </c>
      <c r="BN43" s="19" t="s">
        <v>1635</v>
      </c>
      <c r="BO43" s="19" t="s">
        <v>1636</v>
      </c>
    </row>
    <row r="44" spans="1:67" x14ac:dyDescent="0.2">
      <c r="A44" t="s">
        <v>195</v>
      </c>
      <c r="B44">
        <v>85.7</v>
      </c>
      <c r="C44">
        <v>81.78</v>
      </c>
      <c r="D44">
        <v>3</v>
      </c>
      <c r="E44">
        <v>10</v>
      </c>
      <c r="F44">
        <v>2018</v>
      </c>
      <c r="I44" t="s">
        <v>374</v>
      </c>
      <c r="J44">
        <v>71.62</v>
      </c>
      <c r="K44">
        <v>80.12</v>
      </c>
      <c r="L44">
        <v>2018</v>
      </c>
      <c r="O44" t="s">
        <v>24</v>
      </c>
      <c r="P44">
        <v>6.5</v>
      </c>
      <c r="Q44">
        <v>5.6</v>
      </c>
      <c r="R44">
        <v>12.1</v>
      </c>
      <c r="S44">
        <v>2018</v>
      </c>
      <c r="V44">
        <v>2018</v>
      </c>
      <c r="W44">
        <v>25</v>
      </c>
      <c r="X44" t="s">
        <v>997</v>
      </c>
      <c r="Y44" t="s">
        <v>23</v>
      </c>
      <c r="Z44" t="e" vm="1">
        <f ca="1">_xlfn.XLOOKUP(KenPom[[#This Row],[Real_Team]],TeamStateMap[Team],TeamStateMap[State],"NoState",0,)</f>
        <v>#NAME?</v>
      </c>
      <c r="AA44">
        <v>7</v>
      </c>
      <c r="AB44">
        <v>2</v>
      </c>
      <c r="AC44" t="s">
        <v>538</v>
      </c>
      <c r="AD44" t="s">
        <v>610</v>
      </c>
      <c r="AE44">
        <v>18.39</v>
      </c>
      <c r="AF44">
        <v>120.2</v>
      </c>
      <c r="AG44">
        <v>7</v>
      </c>
      <c r="AH44">
        <v>101.8</v>
      </c>
      <c r="AI44">
        <v>108</v>
      </c>
      <c r="AJ44">
        <v>69.400000000000006</v>
      </c>
      <c r="AK44">
        <v>105</v>
      </c>
      <c r="AL44">
        <v>-2.5999999999999999E-2</v>
      </c>
      <c r="AM44">
        <v>255</v>
      </c>
      <c r="AN44">
        <v>5.13</v>
      </c>
      <c r="AO44">
        <v>74</v>
      </c>
      <c r="AP44">
        <v>107</v>
      </c>
      <c r="AQ44">
        <v>87</v>
      </c>
      <c r="AR44">
        <v>101.8</v>
      </c>
      <c r="AS44">
        <v>63</v>
      </c>
      <c r="AT44">
        <v>3.61</v>
      </c>
      <c r="AU44">
        <v>67</v>
      </c>
      <c r="AV44">
        <v>7</v>
      </c>
      <c r="AW44" t="s">
        <v>136</v>
      </c>
      <c r="AZ44" s="10" t="s">
        <v>227</v>
      </c>
      <c r="BA44" s="10" t="s">
        <v>138</v>
      </c>
      <c r="BB44" s="10">
        <f>COUNTIF(TeamStateMap[Team],TourneyWinsM[NCAA Champion])</f>
        <v>1</v>
      </c>
      <c r="BC44" s="18">
        <f>SUMIF(TeamStateMap[Team],TourneyWinsM[NCAA Champion],TeamStateMap[Count])</f>
        <v>1</v>
      </c>
      <c r="BE44" t="s">
        <v>1148</v>
      </c>
      <c r="BF44" s="13" t="s">
        <v>1485</v>
      </c>
      <c r="BH44" s="16"/>
      <c r="BJ44" s="20">
        <v>1997</v>
      </c>
      <c r="BK44" s="19" t="s">
        <v>248</v>
      </c>
      <c r="BL44" s="19" t="s">
        <v>1637</v>
      </c>
      <c r="BM44" s="19" t="s">
        <v>1638</v>
      </c>
      <c r="BN44" s="19" t="s">
        <v>1639</v>
      </c>
      <c r="BO44" s="19" t="s">
        <v>1640</v>
      </c>
    </row>
    <row r="45" spans="1:67" x14ac:dyDescent="0.2">
      <c r="A45" t="s">
        <v>157</v>
      </c>
      <c r="B45">
        <v>85.68</v>
      </c>
      <c r="C45">
        <v>80.89</v>
      </c>
      <c r="D45">
        <v>1</v>
      </c>
      <c r="E45">
        <v>8</v>
      </c>
      <c r="F45">
        <v>2018</v>
      </c>
      <c r="I45" t="s">
        <v>421</v>
      </c>
      <c r="J45">
        <v>75.72</v>
      </c>
      <c r="K45">
        <v>79.52</v>
      </c>
      <c r="L45">
        <v>2018</v>
      </c>
      <c r="O45" t="s">
        <v>248</v>
      </c>
      <c r="P45">
        <v>9.4</v>
      </c>
      <c r="Q45">
        <v>2.5</v>
      </c>
      <c r="R45">
        <v>11.9</v>
      </c>
      <c r="S45">
        <v>2018</v>
      </c>
      <c r="V45">
        <v>2018</v>
      </c>
      <c r="W45">
        <v>29</v>
      </c>
      <c r="X45" t="s">
        <v>996</v>
      </c>
      <c r="Y45" t="s">
        <v>195</v>
      </c>
      <c r="Z45" t="e" vm="1">
        <f ca="1">_xlfn.XLOOKUP(KenPom[[#This Row],[Real_Team]],TeamStateMap[Team],TeamStateMap[State],"NoState",0,)</f>
        <v>#NAME?</v>
      </c>
      <c r="AA45">
        <v>7</v>
      </c>
      <c r="AB45">
        <v>2</v>
      </c>
      <c r="AC45" t="s">
        <v>60</v>
      </c>
      <c r="AD45" t="s">
        <v>505</v>
      </c>
      <c r="AE45">
        <v>16.96</v>
      </c>
      <c r="AF45">
        <v>111.3</v>
      </c>
      <c r="AG45">
        <v>66</v>
      </c>
      <c r="AH45">
        <v>94.4</v>
      </c>
      <c r="AI45">
        <v>14</v>
      </c>
      <c r="AJ45">
        <v>69.5</v>
      </c>
      <c r="AK45">
        <v>101</v>
      </c>
      <c r="AL45">
        <v>1.4E-2</v>
      </c>
      <c r="AM45">
        <v>140</v>
      </c>
      <c r="AN45">
        <v>11.69</v>
      </c>
      <c r="AO45">
        <v>4</v>
      </c>
      <c r="AP45">
        <v>111.8</v>
      </c>
      <c r="AQ45">
        <v>2</v>
      </c>
      <c r="AR45">
        <v>100.1</v>
      </c>
      <c r="AS45">
        <v>15</v>
      </c>
      <c r="AT45">
        <v>5.12</v>
      </c>
      <c r="AU45">
        <v>37</v>
      </c>
      <c r="AV45">
        <v>7</v>
      </c>
      <c r="AW45" t="s">
        <v>136</v>
      </c>
      <c r="AZ45" s="14" t="s">
        <v>1450</v>
      </c>
      <c r="BA45" s="10" t="s">
        <v>481</v>
      </c>
      <c r="BB45" s="10">
        <f>COUNTIF(TeamStateMap[Team],TourneyWinsM[NCAA Champion])</f>
        <v>1</v>
      </c>
      <c r="BC45" s="18">
        <f>SUMIF(TeamStateMap[Team],TourneyWinsM[NCAA Champion],TeamStateMap[Count])</f>
        <v>1</v>
      </c>
      <c r="BE45" t="s">
        <v>1149</v>
      </c>
      <c r="BF45" s="13" t="s">
        <v>1457</v>
      </c>
      <c r="BH45" s="16"/>
      <c r="BJ45" s="20">
        <v>1996</v>
      </c>
      <c r="BK45" s="19" t="s">
        <v>134</v>
      </c>
      <c r="BL45" s="19" t="s">
        <v>1641</v>
      </c>
      <c r="BM45" s="19" t="s">
        <v>1642</v>
      </c>
      <c r="BN45" s="19" t="s">
        <v>79</v>
      </c>
      <c r="BO45" s="19" t="s">
        <v>1643</v>
      </c>
    </row>
    <row r="46" spans="1:67" x14ac:dyDescent="0.2">
      <c r="A46" t="s">
        <v>259</v>
      </c>
      <c r="B46">
        <v>85.61</v>
      </c>
      <c r="C46">
        <v>79</v>
      </c>
      <c r="D46">
        <v>3</v>
      </c>
      <c r="E46">
        <v>6</v>
      </c>
      <c r="F46">
        <v>2018</v>
      </c>
      <c r="I46" t="s">
        <v>380</v>
      </c>
      <c r="J46">
        <v>76.19</v>
      </c>
      <c r="K46">
        <v>79.44</v>
      </c>
      <c r="L46">
        <v>2018</v>
      </c>
      <c r="O46" t="s">
        <v>48</v>
      </c>
      <c r="P46">
        <v>7.7</v>
      </c>
      <c r="Q46">
        <v>4</v>
      </c>
      <c r="R46">
        <v>11.7</v>
      </c>
      <c r="S46">
        <v>2018</v>
      </c>
      <c r="V46">
        <v>2018</v>
      </c>
      <c r="W46">
        <v>44</v>
      </c>
      <c r="X46" t="s">
        <v>995</v>
      </c>
      <c r="Y46" t="s">
        <v>212</v>
      </c>
      <c r="Z46" t="e" vm="1">
        <f ca="1">_xlfn.XLOOKUP(KenPom[[#This Row],[Real_Team]],TeamStateMap[Team],TeamStateMap[State],"NoState",0,)</f>
        <v>#NAME?</v>
      </c>
      <c r="AA46">
        <v>7</v>
      </c>
      <c r="AB46">
        <v>0</v>
      </c>
      <c r="AC46" t="s">
        <v>60</v>
      </c>
      <c r="AD46" t="s">
        <v>84</v>
      </c>
      <c r="AE46">
        <v>14.69</v>
      </c>
      <c r="AF46">
        <v>116.3</v>
      </c>
      <c r="AG46">
        <v>20</v>
      </c>
      <c r="AH46">
        <v>101.7</v>
      </c>
      <c r="AI46">
        <v>106</v>
      </c>
      <c r="AJ46">
        <v>69.7</v>
      </c>
      <c r="AK46">
        <v>91</v>
      </c>
      <c r="AL46">
        <v>5.8999999999999997E-2</v>
      </c>
      <c r="AM46">
        <v>56</v>
      </c>
      <c r="AN46">
        <v>9.9</v>
      </c>
      <c r="AO46">
        <v>25</v>
      </c>
      <c r="AP46">
        <v>110.5</v>
      </c>
      <c r="AQ46">
        <v>28</v>
      </c>
      <c r="AR46">
        <v>100.6</v>
      </c>
      <c r="AS46">
        <v>27</v>
      </c>
      <c r="AT46">
        <v>0.87</v>
      </c>
      <c r="AU46">
        <v>141</v>
      </c>
      <c r="AV46">
        <v>7</v>
      </c>
      <c r="AW46" t="s">
        <v>136</v>
      </c>
      <c r="AZ46" s="10" t="s">
        <v>817</v>
      </c>
      <c r="BA46" s="10" t="s">
        <v>549</v>
      </c>
      <c r="BB46" s="10">
        <f>COUNTIF(TeamStateMap[Team],TourneyWinsM[NCAA Champion])</f>
        <v>1</v>
      </c>
      <c r="BC46" s="18">
        <f>SUMIF(TeamStateMap[Team],TourneyWinsM[NCAA Champion],TeamStateMap[Count])</f>
        <v>0</v>
      </c>
      <c r="BE46" t="s">
        <v>1150</v>
      </c>
      <c r="BF46" s="13" t="s">
        <v>1486</v>
      </c>
      <c r="BH46" s="16"/>
      <c r="BJ46" s="20">
        <v>1995</v>
      </c>
      <c r="BK46" s="19" t="s">
        <v>64</v>
      </c>
      <c r="BL46" s="19" t="s">
        <v>1644</v>
      </c>
      <c r="BM46" s="19" t="s">
        <v>1645</v>
      </c>
      <c r="BN46" s="19" t="s">
        <v>5</v>
      </c>
      <c r="BO46" s="19" t="s">
        <v>1646</v>
      </c>
    </row>
    <row r="47" spans="1:67" x14ac:dyDescent="0.2">
      <c r="A47" t="s">
        <v>247</v>
      </c>
      <c r="B47">
        <v>85.59</v>
      </c>
      <c r="C47">
        <v>80.17</v>
      </c>
      <c r="D47">
        <v>3</v>
      </c>
      <c r="E47">
        <v>4</v>
      </c>
      <c r="F47">
        <v>2018</v>
      </c>
      <c r="I47" t="s">
        <v>438</v>
      </c>
      <c r="J47">
        <v>73.27</v>
      </c>
      <c r="K47">
        <v>79.290000000000006</v>
      </c>
      <c r="L47">
        <v>2018</v>
      </c>
      <c r="O47" t="s">
        <v>459</v>
      </c>
      <c r="P47">
        <v>10</v>
      </c>
      <c r="Q47">
        <v>1.6</v>
      </c>
      <c r="R47">
        <v>11.6</v>
      </c>
      <c r="S47">
        <v>2018</v>
      </c>
      <c r="V47">
        <v>2018</v>
      </c>
      <c r="W47">
        <v>52</v>
      </c>
      <c r="X47" t="s">
        <v>994</v>
      </c>
      <c r="Y47" t="s">
        <v>274</v>
      </c>
      <c r="Z47" t="e" vm="1">
        <f ca="1">_xlfn.XLOOKUP(KenPom[[#This Row],[Real_Team]],TeamStateMap[Team],TeamStateMap[State],"NoState",0,)</f>
        <v>#NAME?</v>
      </c>
      <c r="AA47">
        <v>7</v>
      </c>
      <c r="AB47">
        <v>1</v>
      </c>
      <c r="AC47" t="s">
        <v>532</v>
      </c>
      <c r="AD47" t="s">
        <v>72</v>
      </c>
      <c r="AE47">
        <v>13.93</v>
      </c>
      <c r="AF47">
        <v>111.1</v>
      </c>
      <c r="AG47">
        <v>69</v>
      </c>
      <c r="AH47">
        <v>97.2</v>
      </c>
      <c r="AI47">
        <v>46</v>
      </c>
      <c r="AJ47">
        <v>68.400000000000006</v>
      </c>
      <c r="AK47">
        <v>173</v>
      </c>
      <c r="AL47">
        <v>6.3E-2</v>
      </c>
      <c r="AM47">
        <v>44</v>
      </c>
      <c r="AN47">
        <v>3.49</v>
      </c>
      <c r="AO47">
        <v>85</v>
      </c>
      <c r="AP47">
        <v>107.6</v>
      </c>
      <c r="AQ47">
        <v>75</v>
      </c>
      <c r="AR47">
        <v>104.1</v>
      </c>
      <c r="AS47">
        <v>107</v>
      </c>
      <c r="AT47">
        <v>3.83</v>
      </c>
      <c r="AU47">
        <v>64</v>
      </c>
      <c r="AV47">
        <v>7</v>
      </c>
      <c r="AW47" t="s">
        <v>136</v>
      </c>
      <c r="AZ47" s="10" t="s">
        <v>34</v>
      </c>
      <c r="BA47" s="10" t="s">
        <v>529</v>
      </c>
      <c r="BB47" s="10">
        <f>COUNTIF(TeamStateMap[Team],TourneyWinsM[NCAA Champion])</f>
        <v>1</v>
      </c>
      <c r="BC47" s="18">
        <f>SUMIF(TeamStateMap[Team],TourneyWinsM[NCAA Champion],TeamStateMap[Count])</f>
        <v>0</v>
      </c>
      <c r="BE47" t="s">
        <v>1151</v>
      </c>
      <c r="BF47" s="13" t="s">
        <v>1452</v>
      </c>
      <c r="BH47" s="16"/>
      <c r="BJ47" s="20">
        <v>1994</v>
      </c>
      <c r="BK47" s="19" t="s">
        <v>212</v>
      </c>
      <c r="BL47" s="19" t="s">
        <v>1647</v>
      </c>
      <c r="BM47" s="19" t="s">
        <v>1648</v>
      </c>
      <c r="BN47" s="19" t="s">
        <v>31</v>
      </c>
      <c r="BO47" s="19" t="s">
        <v>1649</v>
      </c>
    </row>
    <row r="48" spans="1:67" x14ac:dyDescent="0.2">
      <c r="A48" t="s">
        <v>11</v>
      </c>
      <c r="B48">
        <v>84.77</v>
      </c>
      <c r="C48">
        <v>79.56</v>
      </c>
      <c r="D48">
        <v>2</v>
      </c>
      <c r="E48">
        <v>5</v>
      </c>
      <c r="F48">
        <v>2018</v>
      </c>
      <c r="I48" t="s">
        <v>364</v>
      </c>
      <c r="J48">
        <v>72.489999999999995</v>
      </c>
      <c r="K48">
        <v>79.22</v>
      </c>
      <c r="L48">
        <v>2018</v>
      </c>
      <c r="O48" t="s">
        <v>270</v>
      </c>
      <c r="P48">
        <v>6.2</v>
      </c>
      <c r="Q48">
        <v>5.3</v>
      </c>
      <c r="R48">
        <v>11.5</v>
      </c>
      <c r="S48">
        <v>2018</v>
      </c>
      <c r="V48">
        <v>2018</v>
      </c>
      <c r="W48">
        <v>26</v>
      </c>
      <c r="X48" t="s">
        <v>993</v>
      </c>
      <c r="Y48" t="s">
        <v>48</v>
      </c>
      <c r="Z48" t="e" vm="1">
        <f ca="1">_xlfn.XLOOKUP(KenPom[[#This Row],[Real_Team]],TeamStateMap[Team],TeamStateMap[State],"NoState",0,)</f>
        <v>#NAME?</v>
      </c>
      <c r="AA48">
        <v>8</v>
      </c>
      <c r="AB48">
        <v>1</v>
      </c>
      <c r="AC48" t="s">
        <v>541</v>
      </c>
      <c r="AD48" t="s">
        <v>554</v>
      </c>
      <c r="AE48">
        <v>18.04</v>
      </c>
      <c r="AF48">
        <v>116.9</v>
      </c>
      <c r="AG48">
        <v>17</v>
      </c>
      <c r="AH48">
        <v>98.8</v>
      </c>
      <c r="AI48">
        <v>62</v>
      </c>
      <c r="AJ48">
        <v>69.5</v>
      </c>
      <c r="AK48">
        <v>103</v>
      </c>
      <c r="AL48">
        <v>-2.8000000000000001E-2</v>
      </c>
      <c r="AM48">
        <v>260</v>
      </c>
      <c r="AN48">
        <v>10.119999999999999</v>
      </c>
      <c r="AO48">
        <v>21</v>
      </c>
      <c r="AP48">
        <v>110.5</v>
      </c>
      <c r="AQ48">
        <v>27</v>
      </c>
      <c r="AR48">
        <v>100.4</v>
      </c>
      <c r="AS48">
        <v>24</v>
      </c>
      <c r="AT48">
        <v>0</v>
      </c>
      <c r="AU48">
        <v>157</v>
      </c>
      <c r="AV48">
        <v>8</v>
      </c>
      <c r="AW48" t="s">
        <v>136</v>
      </c>
      <c r="AZ48" s="10" t="s">
        <v>268</v>
      </c>
      <c r="BA48" s="10" t="s">
        <v>489</v>
      </c>
      <c r="BB48" s="10">
        <f>COUNTIF(TeamStateMap[Team],TourneyWinsM[NCAA Champion])</f>
        <v>0</v>
      </c>
      <c r="BC48" s="18">
        <f>SUMIF(TeamStateMap[Team],TourneyWinsM[NCAA Champion],TeamStateMap[Count])</f>
        <v>0</v>
      </c>
      <c r="BE48" t="s">
        <v>1152</v>
      </c>
      <c r="BF48" s="13" t="s">
        <v>1487</v>
      </c>
      <c r="BH48" s="16"/>
      <c r="BJ48" s="20">
        <v>1993</v>
      </c>
      <c r="BK48" s="19" t="s">
        <v>1574</v>
      </c>
      <c r="BL48" s="19" t="s">
        <v>1650</v>
      </c>
      <c r="BM48" s="19" t="s">
        <v>1651</v>
      </c>
      <c r="BN48" s="19" t="s">
        <v>12</v>
      </c>
      <c r="BO48" s="19" t="s">
        <v>1652</v>
      </c>
    </row>
    <row r="49" spans="1:67" x14ac:dyDescent="0.2">
      <c r="A49" t="s">
        <v>16</v>
      </c>
      <c r="B49">
        <v>84.74</v>
      </c>
      <c r="C49">
        <v>81.540000000000006</v>
      </c>
      <c r="D49">
        <v>2</v>
      </c>
      <c r="E49">
        <v>8</v>
      </c>
      <c r="F49">
        <v>2018</v>
      </c>
      <c r="I49" t="s">
        <v>317</v>
      </c>
      <c r="J49">
        <v>75.790000000000006</v>
      </c>
      <c r="K49">
        <v>79.069999999999993</v>
      </c>
      <c r="L49">
        <v>2018</v>
      </c>
      <c r="O49" t="s">
        <v>5</v>
      </c>
      <c r="P49">
        <v>8</v>
      </c>
      <c r="Q49">
        <v>3.2</v>
      </c>
      <c r="R49">
        <v>11.2</v>
      </c>
      <c r="S49">
        <v>2018</v>
      </c>
      <c r="V49">
        <v>2018</v>
      </c>
      <c r="W49">
        <v>30</v>
      </c>
      <c r="X49" t="s">
        <v>992</v>
      </c>
      <c r="Y49" t="s">
        <v>247</v>
      </c>
      <c r="Z49" t="e" vm="1">
        <f ca="1">_xlfn.XLOOKUP(KenPom[[#This Row],[Real_Team]],TeamStateMap[Team],TeamStateMap[State],"NoState",0,)</f>
        <v>#NAME?</v>
      </c>
      <c r="AA49">
        <v>8</v>
      </c>
      <c r="AB49">
        <v>0</v>
      </c>
      <c r="AC49" t="s">
        <v>541</v>
      </c>
      <c r="AD49" t="s">
        <v>65</v>
      </c>
      <c r="AE49">
        <v>16.91</v>
      </c>
      <c r="AF49">
        <v>115.5</v>
      </c>
      <c r="AG49">
        <v>25</v>
      </c>
      <c r="AH49">
        <v>98.6</v>
      </c>
      <c r="AI49">
        <v>58</v>
      </c>
      <c r="AJ49">
        <v>70.8</v>
      </c>
      <c r="AK49">
        <v>57</v>
      </c>
      <c r="AL49">
        <v>-2.8000000000000001E-2</v>
      </c>
      <c r="AM49">
        <v>259</v>
      </c>
      <c r="AN49">
        <v>9.4</v>
      </c>
      <c r="AO49">
        <v>33</v>
      </c>
      <c r="AP49">
        <v>110.8</v>
      </c>
      <c r="AQ49">
        <v>21</v>
      </c>
      <c r="AR49">
        <v>101.4</v>
      </c>
      <c r="AS49">
        <v>54</v>
      </c>
      <c r="AT49">
        <v>-4.2</v>
      </c>
      <c r="AU49">
        <v>292</v>
      </c>
      <c r="AV49">
        <v>8</v>
      </c>
      <c r="AW49" t="s">
        <v>136</v>
      </c>
      <c r="AZ49" s="14" t="s">
        <v>258</v>
      </c>
      <c r="BA49" s="10" t="s">
        <v>529</v>
      </c>
      <c r="BB49" s="10">
        <f>COUNTIF(TeamStateMap[Team],TourneyWinsM[NCAA Champion])</f>
        <v>1</v>
      </c>
      <c r="BC49" s="18">
        <f>SUMIF(TeamStateMap[Team],TourneyWinsM[NCAA Champion],TeamStateMap[Count])</f>
        <v>1</v>
      </c>
      <c r="BE49" t="s">
        <v>1154</v>
      </c>
      <c r="BF49" s="13" t="s">
        <v>1488</v>
      </c>
      <c r="BH49" s="16"/>
      <c r="BJ49" s="20">
        <v>1992</v>
      </c>
      <c r="BK49" s="19" t="s">
        <v>0</v>
      </c>
      <c r="BL49" s="19" t="s">
        <v>1653</v>
      </c>
      <c r="BM49" s="19" t="s">
        <v>1654</v>
      </c>
      <c r="BN49" s="19" t="s">
        <v>27</v>
      </c>
      <c r="BO49" s="19" t="s">
        <v>1655</v>
      </c>
    </row>
    <row r="50" spans="1:67" x14ac:dyDescent="0.2">
      <c r="A50" t="s">
        <v>42</v>
      </c>
      <c r="B50">
        <v>84.67</v>
      </c>
      <c r="C50">
        <v>78.44</v>
      </c>
      <c r="D50">
        <v>2</v>
      </c>
      <c r="E50">
        <v>5</v>
      </c>
      <c r="F50">
        <v>2018</v>
      </c>
      <c r="I50" t="s">
        <v>432</v>
      </c>
      <c r="J50">
        <v>72.55</v>
      </c>
      <c r="K50">
        <v>78.900000000000006</v>
      </c>
      <c r="L50">
        <v>2018</v>
      </c>
      <c r="O50" t="s">
        <v>23</v>
      </c>
      <c r="P50">
        <v>9.4</v>
      </c>
      <c r="Q50">
        <v>1.7</v>
      </c>
      <c r="R50">
        <v>11.2</v>
      </c>
      <c r="S50">
        <v>2018</v>
      </c>
      <c r="V50">
        <v>2018</v>
      </c>
      <c r="W50">
        <v>33</v>
      </c>
      <c r="X50" t="s">
        <v>991</v>
      </c>
      <c r="Y50" t="s">
        <v>5</v>
      </c>
      <c r="Z50" t="e" vm="1">
        <f ca="1">_xlfn.XLOOKUP(KenPom[[#This Row],[Real_Team]],TeamStateMap[Team],TeamStateMap[State],"NoState",0,)</f>
        <v>#NAME?</v>
      </c>
      <c r="AA50">
        <v>8</v>
      </c>
      <c r="AB50">
        <v>0</v>
      </c>
      <c r="AC50" t="s">
        <v>105</v>
      </c>
      <c r="AD50" t="s">
        <v>65</v>
      </c>
      <c r="AE50">
        <v>16.03</v>
      </c>
      <c r="AF50">
        <v>115.3</v>
      </c>
      <c r="AG50">
        <v>28</v>
      </c>
      <c r="AH50">
        <v>99.3</v>
      </c>
      <c r="AI50">
        <v>70</v>
      </c>
      <c r="AJ50">
        <v>68.7</v>
      </c>
      <c r="AK50">
        <v>147</v>
      </c>
      <c r="AL50">
        <v>-1.7999999999999999E-2</v>
      </c>
      <c r="AM50">
        <v>229</v>
      </c>
      <c r="AN50">
        <v>7.91</v>
      </c>
      <c r="AO50">
        <v>53</v>
      </c>
      <c r="AP50">
        <v>109.2</v>
      </c>
      <c r="AQ50">
        <v>47</v>
      </c>
      <c r="AR50">
        <v>101.3</v>
      </c>
      <c r="AS50">
        <v>52</v>
      </c>
      <c r="AT50">
        <v>-9.76</v>
      </c>
      <c r="AU50">
        <v>344</v>
      </c>
      <c r="AV50">
        <v>8</v>
      </c>
      <c r="AW50" t="s">
        <v>136</v>
      </c>
      <c r="AZ50" s="10" t="s">
        <v>626</v>
      </c>
      <c r="BA50" s="10" t="s">
        <v>489</v>
      </c>
      <c r="BB50" s="10">
        <f>COUNTIF(TeamStateMap[Team],TourneyWinsM[NCAA Champion])</f>
        <v>1</v>
      </c>
      <c r="BC50" s="18">
        <f>SUMIF(TeamStateMap[Team],TourneyWinsM[NCAA Champion],TeamStateMap[Count])</f>
        <v>1</v>
      </c>
      <c r="BE50" t="s">
        <v>1155</v>
      </c>
      <c r="BF50" s="13" t="s">
        <v>1489</v>
      </c>
      <c r="BH50" s="16"/>
      <c r="BJ50" s="20">
        <v>1991</v>
      </c>
      <c r="BK50" s="19" t="s">
        <v>0</v>
      </c>
      <c r="BL50" s="19" t="s">
        <v>1656</v>
      </c>
      <c r="BM50" s="19" t="s">
        <v>1657</v>
      </c>
      <c r="BN50" s="19" t="s">
        <v>128</v>
      </c>
      <c r="BO50" s="19" t="s">
        <v>1658</v>
      </c>
    </row>
    <row r="51" spans="1:67" x14ac:dyDescent="0.2">
      <c r="A51" t="s">
        <v>23</v>
      </c>
      <c r="B51">
        <v>84.63</v>
      </c>
      <c r="C51">
        <v>75.7</v>
      </c>
      <c r="D51">
        <v>1</v>
      </c>
      <c r="E51">
        <v>4</v>
      </c>
      <c r="F51">
        <v>2018</v>
      </c>
      <c r="I51" t="s">
        <v>376</v>
      </c>
      <c r="J51">
        <v>73.78</v>
      </c>
      <c r="K51">
        <v>78.650000000000006</v>
      </c>
      <c r="L51">
        <v>2018</v>
      </c>
      <c r="O51" t="s">
        <v>195</v>
      </c>
      <c r="P51">
        <v>4.0999999999999996</v>
      </c>
      <c r="Q51">
        <v>6.7</v>
      </c>
      <c r="R51">
        <v>10.8</v>
      </c>
      <c r="S51">
        <v>2018</v>
      </c>
      <c r="V51">
        <v>2018</v>
      </c>
      <c r="W51">
        <v>40</v>
      </c>
      <c r="X51" t="s">
        <v>990</v>
      </c>
      <c r="Y51" t="s">
        <v>237</v>
      </c>
      <c r="Z51" t="e" vm="1">
        <f ca="1">_xlfn.XLOOKUP(KenPom[[#This Row],[Real_Team]],TeamStateMap[Team],TeamStateMap[State],"NoState",0,)</f>
        <v>#NAME?</v>
      </c>
      <c r="AA51">
        <v>8</v>
      </c>
      <c r="AB51">
        <v>0</v>
      </c>
      <c r="AC51" t="s">
        <v>60</v>
      </c>
      <c r="AD51" t="s">
        <v>131</v>
      </c>
      <c r="AE51">
        <v>14.83</v>
      </c>
      <c r="AF51">
        <v>111.9</v>
      </c>
      <c r="AG51">
        <v>58</v>
      </c>
      <c r="AH51">
        <v>97</v>
      </c>
      <c r="AI51">
        <v>43</v>
      </c>
      <c r="AJ51">
        <v>65.7</v>
      </c>
      <c r="AK51">
        <v>296</v>
      </c>
      <c r="AL51">
        <v>-2.5000000000000001E-2</v>
      </c>
      <c r="AM51">
        <v>249</v>
      </c>
      <c r="AN51">
        <v>9.5500000000000007</v>
      </c>
      <c r="AO51">
        <v>32</v>
      </c>
      <c r="AP51">
        <v>109.8</v>
      </c>
      <c r="AQ51">
        <v>41</v>
      </c>
      <c r="AR51">
        <v>100.2</v>
      </c>
      <c r="AS51">
        <v>19</v>
      </c>
      <c r="AT51">
        <v>1.07</v>
      </c>
      <c r="AU51">
        <v>132</v>
      </c>
      <c r="AV51">
        <v>8</v>
      </c>
      <c r="AW51" t="s">
        <v>136</v>
      </c>
      <c r="AZ51" s="11" t="s">
        <v>37</v>
      </c>
      <c r="BA51" s="11" t="s">
        <v>486</v>
      </c>
      <c r="BB51" s="10">
        <f>COUNTIF(TeamStateMap[Team],TourneyWinsM[NCAA Champion])</f>
        <v>1</v>
      </c>
      <c r="BC51" s="18">
        <f>SUMIF(TeamStateMap[Team],TourneyWinsM[NCAA Champion],TeamStateMap[Count])</f>
        <v>0</v>
      </c>
      <c r="BE51" t="s">
        <v>1157</v>
      </c>
      <c r="BF51" s="13" t="s">
        <v>1490</v>
      </c>
      <c r="BH51" s="16"/>
      <c r="BJ51" s="20">
        <v>1990</v>
      </c>
      <c r="BK51" s="19" t="s">
        <v>130</v>
      </c>
      <c r="BL51" s="19" t="s">
        <v>1659</v>
      </c>
      <c r="BM51" s="19" t="s">
        <v>1660</v>
      </c>
      <c r="BN51" s="19" t="s">
        <v>122</v>
      </c>
      <c r="BO51" s="19" t="s">
        <v>1661</v>
      </c>
    </row>
    <row r="52" spans="1:67" x14ac:dyDescent="0.2">
      <c r="A52" t="s">
        <v>250</v>
      </c>
      <c r="B52">
        <v>84.61</v>
      </c>
      <c r="C52">
        <v>78.98</v>
      </c>
      <c r="D52">
        <v>2</v>
      </c>
      <c r="E52">
        <v>6</v>
      </c>
      <c r="F52">
        <v>2018</v>
      </c>
      <c r="I52" t="s">
        <v>378</v>
      </c>
      <c r="J52">
        <v>73.34</v>
      </c>
      <c r="K52">
        <v>78.540000000000006</v>
      </c>
      <c r="L52">
        <v>2018</v>
      </c>
      <c r="O52" t="s">
        <v>215</v>
      </c>
      <c r="P52">
        <v>8.9</v>
      </c>
      <c r="Q52">
        <v>1.7</v>
      </c>
      <c r="R52">
        <v>10.7</v>
      </c>
      <c r="S52">
        <v>2018</v>
      </c>
      <c r="V52">
        <v>2018</v>
      </c>
      <c r="W52">
        <v>27</v>
      </c>
      <c r="X52" t="s">
        <v>989</v>
      </c>
      <c r="Y52" t="s">
        <v>270</v>
      </c>
      <c r="Z52" t="e" vm="1">
        <f ca="1">_xlfn.XLOOKUP(KenPom[[#This Row],[Real_Team]],TeamStateMap[Team],TeamStateMap[State],"NoState",0,)</f>
        <v>#NAME?</v>
      </c>
      <c r="AA52">
        <v>9</v>
      </c>
      <c r="AB52">
        <v>3</v>
      </c>
      <c r="AC52" t="s">
        <v>105</v>
      </c>
      <c r="AD52" t="s">
        <v>84</v>
      </c>
      <c r="AE52">
        <v>17.77</v>
      </c>
      <c r="AF52">
        <v>114.3</v>
      </c>
      <c r="AG52">
        <v>43</v>
      </c>
      <c r="AH52">
        <v>96.5</v>
      </c>
      <c r="AI52">
        <v>33</v>
      </c>
      <c r="AJ52">
        <v>71.2</v>
      </c>
      <c r="AK52">
        <v>45</v>
      </c>
      <c r="AL52">
        <v>-2.9000000000000001E-2</v>
      </c>
      <c r="AM52">
        <v>261</v>
      </c>
      <c r="AN52">
        <v>9.27</v>
      </c>
      <c r="AO52">
        <v>36</v>
      </c>
      <c r="AP52">
        <v>109.6</v>
      </c>
      <c r="AQ52">
        <v>45</v>
      </c>
      <c r="AR52">
        <v>100.3</v>
      </c>
      <c r="AS52">
        <v>20</v>
      </c>
      <c r="AT52">
        <v>-6.91</v>
      </c>
      <c r="AU52">
        <v>330</v>
      </c>
      <c r="AV52">
        <v>9</v>
      </c>
      <c r="AW52" t="s">
        <v>136</v>
      </c>
      <c r="AZ52" s="10" t="s">
        <v>966</v>
      </c>
      <c r="BA52" s="10" t="s">
        <v>489</v>
      </c>
      <c r="BB52" s="10">
        <f>COUNTIF(TeamStateMap[Team],TourneyWinsM[NCAA Champion])</f>
        <v>1</v>
      </c>
      <c r="BC52" s="18">
        <f>SUMIF(TeamStateMap[Team],TourneyWinsM[NCAA Champion],TeamStateMap[Count])</f>
        <v>0</v>
      </c>
      <c r="BE52" t="s">
        <v>1158</v>
      </c>
      <c r="BF52" s="13" t="s">
        <v>1459</v>
      </c>
      <c r="BH52" s="16"/>
      <c r="BJ52" s="20">
        <v>1989</v>
      </c>
      <c r="BK52" s="19" t="s">
        <v>25</v>
      </c>
      <c r="BL52" s="19" t="s">
        <v>1662</v>
      </c>
      <c r="BM52" s="19" t="s">
        <v>1663</v>
      </c>
      <c r="BN52" s="19" t="s">
        <v>1664</v>
      </c>
      <c r="BO52" s="19" t="s">
        <v>1665</v>
      </c>
    </row>
    <row r="53" spans="1:67" x14ac:dyDescent="0.2">
      <c r="A53" t="s">
        <v>199</v>
      </c>
      <c r="B53">
        <v>84.59</v>
      </c>
      <c r="C53">
        <v>82.52</v>
      </c>
      <c r="D53">
        <v>3</v>
      </c>
      <c r="E53">
        <v>8</v>
      </c>
      <c r="F53">
        <v>2018</v>
      </c>
      <c r="I53" t="s">
        <v>388</v>
      </c>
      <c r="J53">
        <v>75.430000000000007</v>
      </c>
      <c r="K53">
        <v>78.53</v>
      </c>
      <c r="L53">
        <v>2018</v>
      </c>
      <c r="O53" t="s">
        <v>11</v>
      </c>
      <c r="P53">
        <v>4.9000000000000004</v>
      </c>
      <c r="Q53">
        <v>5.7</v>
      </c>
      <c r="R53">
        <v>10.6</v>
      </c>
      <c r="S53">
        <v>2018</v>
      </c>
      <c r="V53">
        <v>2018</v>
      </c>
      <c r="W53">
        <v>42</v>
      </c>
      <c r="X53" t="s">
        <v>988</v>
      </c>
      <c r="Y53" t="s">
        <v>238</v>
      </c>
      <c r="Z53" t="e" vm="1">
        <f ca="1">_xlfn.XLOOKUP(KenPom[[#This Row],[Real_Team]],TeamStateMap[Team],TeamStateMap[State],"NoState",0,)</f>
        <v>#NAME?</v>
      </c>
      <c r="AA53">
        <v>9</v>
      </c>
      <c r="AB53">
        <v>3</v>
      </c>
      <c r="AC53" t="s">
        <v>156</v>
      </c>
      <c r="AD53" t="s">
        <v>69</v>
      </c>
      <c r="AE53">
        <v>14.77</v>
      </c>
      <c r="AF53">
        <v>110.1</v>
      </c>
      <c r="AG53">
        <v>78</v>
      </c>
      <c r="AH53">
        <v>95.3</v>
      </c>
      <c r="AI53">
        <v>21</v>
      </c>
      <c r="AJ53">
        <v>65.599999999999994</v>
      </c>
      <c r="AK53">
        <v>302</v>
      </c>
      <c r="AL53">
        <v>7.0999999999999994E-2</v>
      </c>
      <c r="AM53">
        <v>31</v>
      </c>
      <c r="AN53">
        <v>9.39</v>
      </c>
      <c r="AO53">
        <v>34</v>
      </c>
      <c r="AP53">
        <v>111</v>
      </c>
      <c r="AQ53">
        <v>14</v>
      </c>
      <c r="AR53">
        <v>101.6</v>
      </c>
      <c r="AS53">
        <v>59</v>
      </c>
      <c r="AT53">
        <v>-6.5</v>
      </c>
      <c r="AU53">
        <v>324</v>
      </c>
      <c r="AV53">
        <v>9</v>
      </c>
      <c r="AW53" t="s">
        <v>136</v>
      </c>
      <c r="AZ53" s="10" t="s">
        <v>229</v>
      </c>
      <c r="BA53" s="10" t="s">
        <v>547</v>
      </c>
      <c r="BB53" s="10">
        <f>COUNTIF(TeamStateMap[Team],TourneyWinsM[NCAA Champion])</f>
        <v>1</v>
      </c>
      <c r="BC53" s="18">
        <f>SUMIF(TeamStateMap[Team],TourneyWinsM[NCAA Champion],TeamStateMap[Count])</f>
        <v>1</v>
      </c>
      <c r="BE53" t="s">
        <v>744</v>
      </c>
      <c r="BF53" s="13" t="s">
        <v>1491</v>
      </c>
      <c r="BH53" s="16"/>
      <c r="BJ53" s="20">
        <v>1988</v>
      </c>
      <c r="BK53" s="19" t="s">
        <v>43</v>
      </c>
      <c r="BL53" s="19" t="s">
        <v>1666</v>
      </c>
      <c r="BM53" s="19" t="s">
        <v>1667</v>
      </c>
      <c r="BN53" s="19" t="s">
        <v>457</v>
      </c>
      <c r="BO53" s="19" t="s">
        <v>1668</v>
      </c>
    </row>
    <row r="54" spans="1:67" x14ac:dyDescent="0.2">
      <c r="A54" t="s">
        <v>233</v>
      </c>
      <c r="B54">
        <v>84.52</v>
      </c>
      <c r="C54">
        <v>79.510000000000005</v>
      </c>
      <c r="D54">
        <v>2</v>
      </c>
      <c r="E54">
        <v>4</v>
      </c>
      <c r="F54">
        <v>2018</v>
      </c>
      <c r="I54" t="s">
        <v>440</v>
      </c>
      <c r="J54">
        <v>69.959999999999994</v>
      </c>
      <c r="K54">
        <v>78.459999999999994</v>
      </c>
      <c r="L54">
        <v>2018</v>
      </c>
      <c r="O54" t="s">
        <v>460</v>
      </c>
      <c r="P54">
        <v>4.9000000000000004</v>
      </c>
      <c r="Q54">
        <v>5.7</v>
      </c>
      <c r="R54">
        <v>10.6</v>
      </c>
      <c r="S54">
        <v>2018</v>
      </c>
      <c r="V54">
        <v>2018</v>
      </c>
      <c r="W54">
        <v>46</v>
      </c>
      <c r="X54" t="s">
        <v>987</v>
      </c>
      <c r="Y54" t="s">
        <v>566</v>
      </c>
      <c r="Z54" t="e" vm="1">
        <f ca="1">_xlfn.XLOOKUP(KenPom[[#This Row],[Real_Team]],TeamStateMap[Team],TeamStateMap[State],"NoState",0,)</f>
        <v>#NAME?</v>
      </c>
      <c r="AA54">
        <v>9</v>
      </c>
      <c r="AB54">
        <v>0</v>
      </c>
      <c r="AC54" t="s">
        <v>105</v>
      </c>
      <c r="AD54" t="s">
        <v>65</v>
      </c>
      <c r="AE54">
        <v>14.52</v>
      </c>
      <c r="AF54">
        <v>116.3</v>
      </c>
      <c r="AG54">
        <v>21</v>
      </c>
      <c r="AH54">
        <v>101.8</v>
      </c>
      <c r="AI54">
        <v>109</v>
      </c>
      <c r="AJ54">
        <v>71.400000000000006</v>
      </c>
      <c r="AK54">
        <v>38</v>
      </c>
      <c r="AL54">
        <v>-1E-3</v>
      </c>
      <c r="AM54">
        <v>178</v>
      </c>
      <c r="AN54">
        <v>7.71</v>
      </c>
      <c r="AO54">
        <v>55</v>
      </c>
      <c r="AP54">
        <v>108.6</v>
      </c>
      <c r="AQ54">
        <v>62</v>
      </c>
      <c r="AR54">
        <v>100.9</v>
      </c>
      <c r="AS54">
        <v>39</v>
      </c>
      <c r="AT54">
        <v>-9.7100000000000009</v>
      </c>
      <c r="AU54">
        <v>342</v>
      </c>
      <c r="AV54">
        <v>9</v>
      </c>
      <c r="AW54" t="s">
        <v>136</v>
      </c>
      <c r="AZ54" s="10" t="s">
        <v>239</v>
      </c>
      <c r="BA54" s="10" t="s">
        <v>547</v>
      </c>
      <c r="BB54" s="10">
        <f>COUNTIF(TeamStateMap[Team],TourneyWinsM[NCAA Champion])</f>
        <v>1</v>
      </c>
      <c r="BC54" s="18">
        <f>SUMIF(TeamStateMap[Team],TourneyWinsM[NCAA Champion],TeamStateMap[Count])</f>
        <v>0</v>
      </c>
      <c r="BE54" t="s">
        <v>899</v>
      </c>
      <c r="BF54" s="13" t="s">
        <v>1492</v>
      </c>
      <c r="BH54" s="16"/>
      <c r="BJ54" s="20">
        <v>1987</v>
      </c>
      <c r="BK54" s="19" t="s">
        <v>102</v>
      </c>
      <c r="BL54" s="19" t="s">
        <v>1669</v>
      </c>
      <c r="BM54" s="19" t="s">
        <v>1670</v>
      </c>
      <c r="BN54" s="19" t="s">
        <v>223</v>
      </c>
      <c r="BO54" s="19" t="s">
        <v>1671</v>
      </c>
    </row>
    <row r="55" spans="1:67" x14ac:dyDescent="0.2">
      <c r="A55" t="s">
        <v>241</v>
      </c>
      <c r="B55">
        <v>84.24</v>
      </c>
      <c r="C55">
        <v>71.09</v>
      </c>
      <c r="D55">
        <v>1</v>
      </c>
      <c r="E55">
        <v>1</v>
      </c>
      <c r="F55">
        <v>2018</v>
      </c>
      <c r="I55" t="s">
        <v>300</v>
      </c>
      <c r="J55">
        <v>75.87</v>
      </c>
      <c r="K55">
        <v>78.38</v>
      </c>
      <c r="L55">
        <v>2018</v>
      </c>
      <c r="O55" t="s">
        <v>274</v>
      </c>
      <c r="P55">
        <v>4.7</v>
      </c>
      <c r="Q55">
        <v>5.9</v>
      </c>
      <c r="R55">
        <v>10.5</v>
      </c>
      <c r="S55">
        <v>2018</v>
      </c>
      <c r="V55">
        <v>2018</v>
      </c>
      <c r="W55">
        <v>57</v>
      </c>
      <c r="X55" t="s">
        <v>986</v>
      </c>
      <c r="Y55" t="s">
        <v>59</v>
      </c>
      <c r="Z55" t="e" vm="1">
        <f ca="1">_xlfn.XLOOKUP(KenPom[[#This Row],[Real_Team]],TeamStateMap[Team],TeamStateMap[State],"NoState",0,)</f>
        <v>#NAME?</v>
      </c>
      <c r="AA55">
        <v>9</v>
      </c>
      <c r="AB55">
        <v>1</v>
      </c>
      <c r="AC55" t="s">
        <v>60</v>
      </c>
      <c r="AD55" t="s">
        <v>61</v>
      </c>
      <c r="AE55">
        <v>13.41</v>
      </c>
      <c r="AF55">
        <v>108.7</v>
      </c>
      <c r="AG55">
        <v>106</v>
      </c>
      <c r="AH55">
        <v>95.2</v>
      </c>
      <c r="AI55">
        <v>20</v>
      </c>
      <c r="AJ55">
        <v>68.7</v>
      </c>
      <c r="AK55">
        <v>151</v>
      </c>
      <c r="AL55">
        <v>1.7000000000000001E-2</v>
      </c>
      <c r="AM55">
        <v>130</v>
      </c>
      <c r="AN55">
        <v>11.17</v>
      </c>
      <c r="AO55">
        <v>8</v>
      </c>
      <c r="AP55">
        <v>110.9</v>
      </c>
      <c r="AQ55">
        <v>19</v>
      </c>
      <c r="AR55">
        <v>99.7</v>
      </c>
      <c r="AS55">
        <v>7</v>
      </c>
      <c r="AT55">
        <v>2.54</v>
      </c>
      <c r="AU55">
        <v>84</v>
      </c>
      <c r="AV55">
        <v>9</v>
      </c>
      <c r="AW55" t="s">
        <v>136</v>
      </c>
      <c r="AZ55" s="14" t="s">
        <v>1487</v>
      </c>
      <c r="BA55" s="10" t="s">
        <v>547</v>
      </c>
      <c r="BB55" s="10">
        <f>COUNTIF(TeamStateMap[Team],TourneyWinsM[NCAA Champion])</f>
        <v>1</v>
      </c>
      <c r="BC55" s="18">
        <f>SUMIF(TeamStateMap[Team],TourneyWinsM[NCAA Champion],TeamStateMap[Count])</f>
        <v>0</v>
      </c>
      <c r="BE55" t="s">
        <v>1159</v>
      </c>
      <c r="BF55" s="13" t="s">
        <v>1493</v>
      </c>
      <c r="BH55" s="16"/>
      <c r="BJ55" s="20">
        <v>1986</v>
      </c>
      <c r="BK55" s="19" t="s">
        <v>11</v>
      </c>
      <c r="BL55" s="19" t="s">
        <v>1672</v>
      </c>
      <c r="BM55" s="19" t="s">
        <v>1673</v>
      </c>
      <c r="BN55" s="19" t="s">
        <v>135</v>
      </c>
      <c r="BO55" s="19" t="s">
        <v>1674</v>
      </c>
    </row>
    <row r="56" spans="1:67" x14ac:dyDescent="0.2">
      <c r="A56" t="s">
        <v>5</v>
      </c>
      <c r="B56">
        <v>84.14</v>
      </c>
      <c r="C56">
        <v>79.34</v>
      </c>
      <c r="D56">
        <v>4</v>
      </c>
      <c r="E56">
        <v>5</v>
      </c>
      <c r="F56">
        <v>2018</v>
      </c>
      <c r="I56" t="s">
        <v>336</v>
      </c>
      <c r="J56">
        <v>75.77</v>
      </c>
      <c r="K56">
        <v>78.239999999999995</v>
      </c>
      <c r="L56">
        <v>2018</v>
      </c>
      <c r="O56" t="s">
        <v>233</v>
      </c>
      <c r="P56">
        <v>6.9</v>
      </c>
      <c r="Q56">
        <v>3.6</v>
      </c>
      <c r="R56">
        <v>10.4</v>
      </c>
      <c r="S56">
        <v>2018</v>
      </c>
      <c r="V56">
        <v>2018</v>
      </c>
      <c r="W56">
        <v>20</v>
      </c>
      <c r="X56" t="s">
        <v>985</v>
      </c>
      <c r="Y56" t="s">
        <v>232</v>
      </c>
      <c r="Z56" t="e" vm="1">
        <f ca="1">_xlfn.XLOOKUP(KenPom[[#This Row],[Real_Team]],TeamStateMap[Team],TeamStateMap[State],"NoState",0,)</f>
        <v>#NAME?</v>
      </c>
      <c r="AA56">
        <v>10</v>
      </c>
      <c r="AB56">
        <v>1</v>
      </c>
      <c r="AC56" t="s">
        <v>541</v>
      </c>
      <c r="AD56" t="s">
        <v>76</v>
      </c>
      <c r="AE56">
        <v>19.05</v>
      </c>
      <c r="AF56">
        <v>116.2</v>
      </c>
      <c r="AG56">
        <v>22</v>
      </c>
      <c r="AH56">
        <v>97.2</v>
      </c>
      <c r="AI56">
        <v>45</v>
      </c>
      <c r="AJ56">
        <v>67.599999999999994</v>
      </c>
      <c r="AK56">
        <v>207</v>
      </c>
      <c r="AL56">
        <v>-4.7E-2</v>
      </c>
      <c r="AM56">
        <v>290</v>
      </c>
      <c r="AN56">
        <v>11.21</v>
      </c>
      <c r="AO56">
        <v>7</v>
      </c>
      <c r="AP56">
        <v>112</v>
      </c>
      <c r="AQ56">
        <v>1</v>
      </c>
      <c r="AR56">
        <v>100.8</v>
      </c>
      <c r="AS56">
        <v>34</v>
      </c>
      <c r="AT56">
        <v>0.11</v>
      </c>
      <c r="AU56">
        <v>154</v>
      </c>
      <c r="AV56">
        <v>0</v>
      </c>
      <c r="AW56" t="s">
        <v>136</v>
      </c>
      <c r="AZ56" s="10" t="s">
        <v>231</v>
      </c>
      <c r="BA56" s="10" t="s">
        <v>694</v>
      </c>
      <c r="BB56" s="10">
        <f>COUNTIF(TeamStateMap[Team],TourneyWinsM[NCAA Champion])</f>
        <v>1</v>
      </c>
      <c r="BC56" s="18">
        <f>SUMIF(TeamStateMap[Team],TourneyWinsM[NCAA Champion],TeamStateMap[Count])</f>
        <v>0</v>
      </c>
      <c r="BE56" t="s">
        <v>1160</v>
      </c>
      <c r="BF56" s="13" t="s">
        <v>1494</v>
      </c>
      <c r="BH56" s="16"/>
      <c r="BJ56" s="20">
        <v>1985</v>
      </c>
      <c r="BK56" s="19" t="s">
        <v>31</v>
      </c>
      <c r="BL56" s="19" t="s">
        <v>1675</v>
      </c>
      <c r="BM56" s="19" t="s">
        <v>1676</v>
      </c>
      <c r="BN56" s="19" t="s">
        <v>64</v>
      </c>
      <c r="BO56" s="19" t="s">
        <v>1677</v>
      </c>
    </row>
    <row r="57" spans="1:67" x14ac:dyDescent="0.2">
      <c r="A57" t="s">
        <v>7</v>
      </c>
      <c r="B57">
        <v>84.1</v>
      </c>
      <c r="C57">
        <v>79.599999999999994</v>
      </c>
      <c r="D57">
        <v>1</v>
      </c>
      <c r="E57">
        <v>2</v>
      </c>
      <c r="F57">
        <v>2018</v>
      </c>
      <c r="I57" t="s">
        <v>351</v>
      </c>
      <c r="J57">
        <v>72.19</v>
      </c>
      <c r="K57">
        <v>77.7</v>
      </c>
      <c r="L57">
        <v>2018</v>
      </c>
      <c r="O57" t="s">
        <v>16</v>
      </c>
      <c r="P57">
        <v>5</v>
      </c>
      <c r="Q57">
        <v>5.4</v>
      </c>
      <c r="R57">
        <v>10.4</v>
      </c>
      <c r="S57">
        <v>2018</v>
      </c>
      <c r="V57">
        <v>2018</v>
      </c>
      <c r="W57">
        <v>36</v>
      </c>
      <c r="X57" t="s">
        <v>984</v>
      </c>
      <c r="Y57" t="s">
        <v>199</v>
      </c>
      <c r="Z57" t="e" vm="1">
        <f ca="1">_xlfn.XLOOKUP(KenPom[[#This Row],[Real_Team]],TeamStateMap[Team],TeamStateMap[State],"NoState",0,)</f>
        <v>#NAME?</v>
      </c>
      <c r="AA57">
        <v>10</v>
      </c>
      <c r="AB57">
        <v>0</v>
      </c>
      <c r="AC57" t="s">
        <v>156</v>
      </c>
      <c r="AD57" t="s">
        <v>623</v>
      </c>
      <c r="AE57">
        <v>15.43</v>
      </c>
      <c r="AF57">
        <v>109.5</v>
      </c>
      <c r="AG57">
        <v>89</v>
      </c>
      <c r="AH57">
        <v>94.1</v>
      </c>
      <c r="AI57">
        <v>12</v>
      </c>
      <c r="AJ57">
        <v>65.2</v>
      </c>
      <c r="AK57">
        <v>316</v>
      </c>
      <c r="AL57">
        <v>-0.03</v>
      </c>
      <c r="AM57">
        <v>263</v>
      </c>
      <c r="AN57">
        <v>11.77</v>
      </c>
      <c r="AO57">
        <v>3</v>
      </c>
      <c r="AP57">
        <v>111.4</v>
      </c>
      <c r="AQ57">
        <v>8</v>
      </c>
      <c r="AR57">
        <v>99.6</v>
      </c>
      <c r="AS57">
        <v>5</v>
      </c>
      <c r="AT57">
        <v>2.0499999999999998</v>
      </c>
      <c r="AU57">
        <v>99</v>
      </c>
      <c r="AV57">
        <v>0</v>
      </c>
      <c r="AW57" t="s">
        <v>136</v>
      </c>
      <c r="AZ57" s="11" t="s">
        <v>247</v>
      </c>
      <c r="BA57" s="11" t="s">
        <v>595</v>
      </c>
      <c r="BB57" s="10">
        <f>COUNTIF(TeamStateMap[Team],TourneyWinsM[NCAA Champion])</f>
        <v>1</v>
      </c>
      <c r="BC57" s="18">
        <f>SUMIF(TeamStateMap[Team],TourneyWinsM[NCAA Champion],TeamStateMap[Count])</f>
        <v>1</v>
      </c>
      <c r="BE57" t="s">
        <v>1162</v>
      </c>
      <c r="BF57" s="13" t="s">
        <v>1495</v>
      </c>
      <c r="BH57" s="16"/>
      <c r="BJ57" s="20">
        <v>1984</v>
      </c>
      <c r="BK57" s="19" t="s">
        <v>246</v>
      </c>
      <c r="BL57" s="19" t="s">
        <v>1678</v>
      </c>
      <c r="BM57" s="19" t="s">
        <v>1679</v>
      </c>
      <c r="BN57" s="19" t="s">
        <v>25</v>
      </c>
      <c r="BO57" s="19" t="s">
        <v>1680</v>
      </c>
    </row>
    <row r="58" spans="1:67" x14ac:dyDescent="0.2">
      <c r="A58" t="s">
        <v>29</v>
      </c>
      <c r="B58">
        <v>84.01</v>
      </c>
      <c r="C58">
        <v>82.38</v>
      </c>
      <c r="D58">
        <v>3</v>
      </c>
      <c r="E58">
        <v>9</v>
      </c>
      <c r="F58">
        <v>2018</v>
      </c>
      <c r="I58" t="s">
        <v>368</v>
      </c>
      <c r="J58">
        <v>75.040000000000006</v>
      </c>
      <c r="K58">
        <v>77.5</v>
      </c>
      <c r="L58">
        <v>2018</v>
      </c>
      <c r="O58" t="s">
        <v>7</v>
      </c>
      <c r="P58">
        <v>5.7</v>
      </c>
      <c r="Q58">
        <v>4.5</v>
      </c>
      <c r="R58">
        <v>10.199999999999999</v>
      </c>
      <c r="S58">
        <v>2018</v>
      </c>
      <c r="V58">
        <v>2018</v>
      </c>
      <c r="W58">
        <v>48</v>
      </c>
      <c r="X58" t="s">
        <v>983</v>
      </c>
      <c r="Y58" t="s">
        <v>29</v>
      </c>
      <c r="Z58" t="e" vm="1">
        <f ca="1">_xlfn.XLOOKUP(KenPom[[#This Row],[Real_Team]],TeamStateMap[Team],TeamStateMap[State],"NoState",0,)</f>
        <v>#NAME?</v>
      </c>
      <c r="AA58">
        <v>10</v>
      </c>
      <c r="AB58">
        <v>0</v>
      </c>
      <c r="AC58" t="s">
        <v>156</v>
      </c>
      <c r="AD58" t="s">
        <v>757</v>
      </c>
      <c r="AE58">
        <v>14.16</v>
      </c>
      <c r="AF58">
        <v>114.6</v>
      </c>
      <c r="AG58">
        <v>37</v>
      </c>
      <c r="AH58">
        <v>100.5</v>
      </c>
      <c r="AI58">
        <v>85</v>
      </c>
      <c r="AJ58">
        <v>75.5</v>
      </c>
      <c r="AK58">
        <v>4</v>
      </c>
      <c r="AL58">
        <v>-8.0000000000000002E-3</v>
      </c>
      <c r="AM58">
        <v>198</v>
      </c>
      <c r="AN58">
        <v>11.68</v>
      </c>
      <c r="AO58">
        <v>5</v>
      </c>
      <c r="AP58">
        <v>111.3</v>
      </c>
      <c r="AQ58">
        <v>11</v>
      </c>
      <c r="AR58">
        <v>99.6</v>
      </c>
      <c r="AS58">
        <v>6</v>
      </c>
      <c r="AT58">
        <v>2.13</v>
      </c>
      <c r="AU58">
        <v>96</v>
      </c>
      <c r="AV58">
        <v>0</v>
      </c>
      <c r="AW58" t="s">
        <v>136</v>
      </c>
      <c r="AZ58" s="10" t="s">
        <v>215</v>
      </c>
      <c r="BA58" s="10" t="s">
        <v>481</v>
      </c>
      <c r="BB58" s="10">
        <f>COUNTIF(TeamStateMap[Team],TourneyWinsM[NCAA Champion])</f>
        <v>0</v>
      </c>
      <c r="BC58" s="18">
        <f>SUMIF(TeamStateMap[Team],TourneyWinsM[NCAA Champion],TeamStateMap[Count])</f>
        <v>0</v>
      </c>
      <c r="BE58" t="s">
        <v>1163</v>
      </c>
      <c r="BF58" s="13" t="s">
        <v>1496</v>
      </c>
      <c r="BH58" s="16"/>
      <c r="BJ58" s="20">
        <v>1983</v>
      </c>
      <c r="BK58" s="19" t="s">
        <v>1076</v>
      </c>
      <c r="BL58" s="19" t="s">
        <v>1681</v>
      </c>
      <c r="BM58" s="19" t="s">
        <v>1682</v>
      </c>
      <c r="BN58" s="19" t="s">
        <v>114</v>
      </c>
      <c r="BO58" s="19" t="s">
        <v>1683</v>
      </c>
    </row>
    <row r="59" spans="1:67" x14ac:dyDescent="0.2">
      <c r="A59" t="s">
        <v>238</v>
      </c>
      <c r="B59">
        <v>83.98</v>
      </c>
      <c r="C59">
        <v>80.62</v>
      </c>
      <c r="D59">
        <v>1</v>
      </c>
      <c r="E59">
        <v>11</v>
      </c>
      <c r="F59">
        <v>2018</v>
      </c>
      <c r="I59" t="s">
        <v>390</v>
      </c>
      <c r="J59">
        <v>71.59</v>
      </c>
      <c r="K59">
        <v>77.319999999999993</v>
      </c>
      <c r="L59">
        <v>2018</v>
      </c>
      <c r="O59" t="s">
        <v>199</v>
      </c>
      <c r="P59">
        <v>3.2</v>
      </c>
      <c r="Q59">
        <v>6.8</v>
      </c>
      <c r="R59">
        <v>10</v>
      </c>
      <c r="S59">
        <v>2018</v>
      </c>
      <c r="V59">
        <v>2018</v>
      </c>
      <c r="W59">
        <v>63</v>
      </c>
      <c r="X59" t="s">
        <v>982</v>
      </c>
      <c r="Y59" t="s">
        <v>75</v>
      </c>
      <c r="Z59" t="e" vm="1">
        <f ca="1">_xlfn.XLOOKUP(KenPom[[#This Row],[Real_Team]],TeamStateMap[Team],TeamStateMap[State],"NoState",0,)</f>
        <v>#NAME?</v>
      </c>
      <c r="AA59">
        <v>10</v>
      </c>
      <c r="AB59">
        <v>0</v>
      </c>
      <c r="AC59" t="s">
        <v>541</v>
      </c>
      <c r="AD59" t="s">
        <v>76</v>
      </c>
      <c r="AE59">
        <v>12.17</v>
      </c>
      <c r="AF59">
        <v>108.9</v>
      </c>
      <c r="AG59">
        <v>100</v>
      </c>
      <c r="AH59">
        <v>96.7</v>
      </c>
      <c r="AI59">
        <v>36</v>
      </c>
      <c r="AJ59">
        <v>67.099999999999994</v>
      </c>
      <c r="AK59">
        <v>227</v>
      </c>
      <c r="AL59">
        <v>7.3999999999999996E-2</v>
      </c>
      <c r="AM59">
        <v>28</v>
      </c>
      <c r="AN59">
        <v>10.58</v>
      </c>
      <c r="AO59">
        <v>17</v>
      </c>
      <c r="AP59">
        <v>111.6</v>
      </c>
      <c r="AQ59">
        <v>4</v>
      </c>
      <c r="AR59">
        <v>101.1</v>
      </c>
      <c r="AS59">
        <v>45</v>
      </c>
      <c r="AT59">
        <v>-1.38</v>
      </c>
      <c r="AU59">
        <v>193</v>
      </c>
      <c r="AV59">
        <v>0</v>
      </c>
      <c r="AW59" t="s">
        <v>136</v>
      </c>
      <c r="AZ59" s="14" t="s">
        <v>1495</v>
      </c>
      <c r="BA59" s="10" t="s">
        <v>481</v>
      </c>
      <c r="BB59" s="10">
        <f>COUNTIF(TeamStateMap[Team],TourneyWinsM[NCAA Champion])</f>
        <v>0</v>
      </c>
      <c r="BC59" s="18">
        <f>SUMIF(TeamStateMap[Team],TourneyWinsM[NCAA Champion],TeamStateMap[Count])</f>
        <v>0</v>
      </c>
      <c r="BE59" t="s">
        <v>1164</v>
      </c>
      <c r="BF59" s="13" t="s">
        <v>1497</v>
      </c>
      <c r="BH59" s="16"/>
      <c r="BJ59" s="20">
        <v>1982</v>
      </c>
      <c r="BK59" s="19" t="s">
        <v>1574</v>
      </c>
      <c r="BL59" s="19" t="s">
        <v>1684</v>
      </c>
      <c r="BM59" s="19" t="s">
        <v>1685</v>
      </c>
      <c r="BN59" s="19" t="s">
        <v>13</v>
      </c>
      <c r="BO59" s="19" t="s">
        <v>1686</v>
      </c>
    </row>
    <row r="60" spans="1:67" x14ac:dyDescent="0.2">
      <c r="A60" t="s">
        <v>212</v>
      </c>
      <c r="B60">
        <v>83.96</v>
      </c>
      <c r="C60">
        <v>80.37</v>
      </c>
      <c r="D60">
        <v>3</v>
      </c>
      <c r="E60">
        <v>8</v>
      </c>
      <c r="F60">
        <v>2018</v>
      </c>
      <c r="I60" t="s">
        <v>431</v>
      </c>
      <c r="J60">
        <v>71.88</v>
      </c>
      <c r="K60">
        <v>77.319999999999993</v>
      </c>
      <c r="L60">
        <v>2018</v>
      </c>
      <c r="O60" t="s">
        <v>212</v>
      </c>
      <c r="P60">
        <v>7.6</v>
      </c>
      <c r="Q60">
        <v>2.4</v>
      </c>
      <c r="R60">
        <v>10</v>
      </c>
      <c r="S60">
        <v>2018</v>
      </c>
      <c r="V60">
        <v>2018</v>
      </c>
      <c r="W60">
        <v>31</v>
      </c>
      <c r="X60" t="s">
        <v>981</v>
      </c>
      <c r="Y60" t="s">
        <v>980</v>
      </c>
      <c r="Z60" t="e" vm="1">
        <f ca="1">_xlfn.XLOOKUP(KenPom[[#This Row],[Real_Team]],TeamStateMap[Team],TeamStateMap[State],"NoState",0,)</f>
        <v>#NAME?</v>
      </c>
      <c r="AA60">
        <v>11</v>
      </c>
      <c r="AB60">
        <v>4</v>
      </c>
      <c r="AC60" t="s">
        <v>590</v>
      </c>
      <c r="AD60" t="s">
        <v>783</v>
      </c>
      <c r="AE60">
        <v>16.39</v>
      </c>
      <c r="AF60">
        <v>111.4</v>
      </c>
      <c r="AG60">
        <v>63</v>
      </c>
      <c r="AH60">
        <v>95</v>
      </c>
      <c r="AI60">
        <v>17</v>
      </c>
      <c r="AJ60">
        <v>65.5</v>
      </c>
      <c r="AK60">
        <v>307</v>
      </c>
      <c r="AL60">
        <v>7.6999999999999999E-2</v>
      </c>
      <c r="AM60">
        <v>22</v>
      </c>
      <c r="AN60">
        <v>2.48</v>
      </c>
      <c r="AO60">
        <v>99</v>
      </c>
      <c r="AP60">
        <v>104.8</v>
      </c>
      <c r="AQ60">
        <v>156</v>
      </c>
      <c r="AR60">
        <v>102.3</v>
      </c>
      <c r="AS60">
        <v>72</v>
      </c>
      <c r="AT60">
        <v>-5.47</v>
      </c>
      <c r="AU60">
        <v>315</v>
      </c>
      <c r="AV60">
        <v>1</v>
      </c>
      <c r="AW60" t="s">
        <v>136</v>
      </c>
      <c r="AZ60" s="10" t="s">
        <v>219</v>
      </c>
      <c r="BA60" s="10" t="s">
        <v>529</v>
      </c>
      <c r="BB60" s="10">
        <f>COUNTIF(TeamStateMap[Team],TourneyWinsM[NCAA Champion])</f>
        <v>1</v>
      </c>
      <c r="BC60" s="18">
        <f>SUMIF(TeamStateMap[Team],TourneyWinsM[NCAA Champion],TeamStateMap[Count])</f>
        <v>0</v>
      </c>
      <c r="BE60" t="s">
        <v>1166</v>
      </c>
      <c r="BF60" s="13" t="s">
        <v>1498</v>
      </c>
      <c r="BH60" s="16"/>
      <c r="BJ60" s="20">
        <v>1981</v>
      </c>
      <c r="BK60" s="19" t="s">
        <v>102</v>
      </c>
      <c r="BL60" s="19" t="s">
        <v>1687</v>
      </c>
      <c r="BM60" s="19" t="s">
        <v>1688</v>
      </c>
      <c r="BN60" s="19" t="s">
        <v>263</v>
      </c>
      <c r="BO60" s="19" t="s">
        <v>1689</v>
      </c>
    </row>
    <row r="61" spans="1:67" x14ac:dyDescent="0.2">
      <c r="A61" t="s">
        <v>193</v>
      </c>
      <c r="B61">
        <v>83.74</v>
      </c>
      <c r="C61">
        <v>77.209999999999994</v>
      </c>
      <c r="D61">
        <v>0</v>
      </c>
      <c r="E61">
        <v>0</v>
      </c>
      <c r="F61">
        <v>2018</v>
      </c>
      <c r="I61" t="s">
        <v>358</v>
      </c>
      <c r="J61">
        <v>72.45</v>
      </c>
      <c r="K61">
        <v>77.27</v>
      </c>
      <c r="L61">
        <v>2018</v>
      </c>
      <c r="O61" t="s">
        <v>228</v>
      </c>
      <c r="P61">
        <v>4.3</v>
      </c>
      <c r="Q61">
        <v>5.4</v>
      </c>
      <c r="R61">
        <v>9.6999999999999993</v>
      </c>
      <c r="S61">
        <v>2018</v>
      </c>
      <c r="V61">
        <v>2018</v>
      </c>
      <c r="W61">
        <v>41</v>
      </c>
      <c r="X61" t="s">
        <v>979</v>
      </c>
      <c r="Y61" t="s">
        <v>15</v>
      </c>
      <c r="Z61" t="e" vm="1">
        <f ca="1">_xlfn.XLOOKUP(KenPom[[#This Row],[Real_Team]],TeamStateMap[Team],TeamStateMap[State],"NoState",0,)</f>
        <v>#NAME?</v>
      </c>
      <c r="AA61">
        <v>11</v>
      </c>
      <c r="AB61">
        <v>2</v>
      </c>
      <c r="AC61" t="s">
        <v>105</v>
      </c>
      <c r="AD61" t="s">
        <v>772</v>
      </c>
      <c r="AE61">
        <v>14.82</v>
      </c>
      <c r="AF61">
        <v>107</v>
      </c>
      <c r="AG61">
        <v>135</v>
      </c>
      <c r="AH61">
        <v>92.2</v>
      </c>
      <c r="AI61">
        <v>5</v>
      </c>
      <c r="AJ61">
        <v>62.9</v>
      </c>
      <c r="AK61">
        <v>345</v>
      </c>
      <c r="AL61">
        <v>2.1000000000000001E-2</v>
      </c>
      <c r="AM61">
        <v>119</v>
      </c>
      <c r="AN61">
        <v>9.81</v>
      </c>
      <c r="AO61">
        <v>27</v>
      </c>
      <c r="AP61">
        <v>111.3</v>
      </c>
      <c r="AQ61">
        <v>9</v>
      </c>
      <c r="AR61">
        <v>101.5</v>
      </c>
      <c r="AS61">
        <v>58</v>
      </c>
      <c r="AT61">
        <v>-0.2</v>
      </c>
      <c r="AU61">
        <v>163</v>
      </c>
      <c r="AV61">
        <v>1</v>
      </c>
      <c r="AW61" t="s">
        <v>136</v>
      </c>
      <c r="AZ61" s="11" t="s">
        <v>257</v>
      </c>
      <c r="BA61" s="11" t="s">
        <v>645</v>
      </c>
      <c r="BB61" s="10">
        <f>COUNTIF(TeamStateMap[Team],TourneyWinsM[NCAA Champion])</f>
        <v>1</v>
      </c>
      <c r="BC61" s="18">
        <f>SUMIF(TeamStateMap[Team],TourneyWinsM[NCAA Champion],TeamStateMap[Count])</f>
        <v>0</v>
      </c>
      <c r="BE61" t="s">
        <v>1167</v>
      </c>
      <c r="BF61" s="13" t="s">
        <v>1499</v>
      </c>
      <c r="BH61" s="16"/>
      <c r="BJ61" s="20">
        <v>1980</v>
      </c>
      <c r="BK61" s="19" t="s">
        <v>11</v>
      </c>
      <c r="BL61" s="19" t="s">
        <v>1690</v>
      </c>
      <c r="BM61" s="19" t="s">
        <v>1691</v>
      </c>
      <c r="BN61" s="19" t="s">
        <v>27</v>
      </c>
      <c r="BO61" s="19" t="s">
        <v>1692</v>
      </c>
    </row>
    <row r="62" spans="1:67" x14ac:dyDescent="0.2">
      <c r="A62" t="s">
        <v>15</v>
      </c>
      <c r="B62">
        <v>83.71</v>
      </c>
      <c r="C62">
        <v>80.42</v>
      </c>
      <c r="D62">
        <v>2</v>
      </c>
      <c r="E62">
        <v>7</v>
      </c>
      <c r="F62">
        <v>2018</v>
      </c>
      <c r="I62" t="s">
        <v>312</v>
      </c>
      <c r="J62">
        <v>71.02</v>
      </c>
      <c r="K62">
        <v>77.22</v>
      </c>
      <c r="L62">
        <v>2018</v>
      </c>
      <c r="O62" t="s">
        <v>290</v>
      </c>
      <c r="P62">
        <v>4.5999999999999996</v>
      </c>
      <c r="Q62">
        <v>5</v>
      </c>
      <c r="R62">
        <v>9.6</v>
      </c>
      <c r="S62">
        <v>2018</v>
      </c>
      <c r="V62">
        <v>2018</v>
      </c>
      <c r="W62">
        <v>49</v>
      </c>
      <c r="X62" t="s">
        <v>978</v>
      </c>
      <c r="Y62" t="s">
        <v>221</v>
      </c>
      <c r="Z62" t="e" vm="1">
        <f ca="1">_xlfn.XLOOKUP(KenPom[[#This Row],[Real_Team]],TeamStateMap[Team],TeamStateMap[State],"NoState",0,)</f>
        <v>#NAME?</v>
      </c>
      <c r="AA62">
        <v>11</v>
      </c>
      <c r="AB62">
        <v>0</v>
      </c>
      <c r="AC62" t="s">
        <v>137</v>
      </c>
      <c r="AD62" t="s">
        <v>543</v>
      </c>
      <c r="AE62">
        <v>14.13</v>
      </c>
      <c r="AF62">
        <v>116.7</v>
      </c>
      <c r="AG62">
        <v>18</v>
      </c>
      <c r="AH62">
        <v>102.6</v>
      </c>
      <c r="AI62">
        <v>123</v>
      </c>
      <c r="AJ62">
        <v>71.3</v>
      </c>
      <c r="AK62">
        <v>43</v>
      </c>
      <c r="AL62">
        <v>-8.3000000000000004E-2</v>
      </c>
      <c r="AM62">
        <v>340</v>
      </c>
      <c r="AN62">
        <v>5.48</v>
      </c>
      <c r="AO62">
        <v>71</v>
      </c>
      <c r="AP62">
        <v>107.4</v>
      </c>
      <c r="AQ62">
        <v>77</v>
      </c>
      <c r="AR62">
        <v>101.9</v>
      </c>
      <c r="AS62">
        <v>64</v>
      </c>
      <c r="AT62">
        <v>0.94</v>
      </c>
      <c r="AU62">
        <v>138</v>
      </c>
      <c r="AV62">
        <v>1</v>
      </c>
      <c r="AW62" t="s">
        <v>136</v>
      </c>
      <c r="AZ62" s="14" t="s">
        <v>1087</v>
      </c>
      <c r="BA62" s="10" t="s">
        <v>571</v>
      </c>
      <c r="BB62" s="10">
        <f>COUNTIF(TeamStateMap[Team],TourneyWinsM[NCAA Champion])</f>
        <v>0</v>
      </c>
      <c r="BC62" s="18">
        <f>SUMIF(TeamStateMap[Team],TourneyWinsM[NCAA Champion],TeamStateMap[Count])</f>
        <v>0</v>
      </c>
      <c r="BE62" t="s">
        <v>1168</v>
      </c>
      <c r="BF62" s="13" t="s">
        <v>1500</v>
      </c>
      <c r="BH62" s="16"/>
      <c r="BJ62" s="20">
        <v>1979</v>
      </c>
      <c r="BK62" s="19" t="s">
        <v>1074</v>
      </c>
      <c r="BL62" s="19" t="s">
        <v>1693</v>
      </c>
      <c r="BM62" s="19" t="s">
        <v>1694</v>
      </c>
      <c r="BN62" s="19" t="s">
        <v>102</v>
      </c>
      <c r="BO62" s="19" t="s">
        <v>1695</v>
      </c>
    </row>
    <row r="63" spans="1:67" x14ac:dyDescent="0.2">
      <c r="A63" t="s">
        <v>274</v>
      </c>
      <c r="B63">
        <v>83.37</v>
      </c>
      <c r="C63">
        <v>75.900000000000006</v>
      </c>
      <c r="D63">
        <v>1</v>
      </c>
      <c r="E63">
        <v>2</v>
      </c>
      <c r="F63">
        <v>2018</v>
      </c>
      <c r="I63" t="s">
        <v>347</v>
      </c>
      <c r="J63">
        <v>76.41</v>
      </c>
      <c r="K63">
        <v>77.08</v>
      </c>
      <c r="L63">
        <v>2018</v>
      </c>
      <c r="O63" t="s">
        <v>29</v>
      </c>
      <c r="P63">
        <v>6.8</v>
      </c>
      <c r="Q63">
        <v>2.7</v>
      </c>
      <c r="R63">
        <v>9.4</v>
      </c>
      <c r="S63">
        <v>2018</v>
      </c>
      <c r="V63">
        <v>2018</v>
      </c>
      <c r="W63">
        <v>50</v>
      </c>
      <c r="X63" t="s">
        <v>977</v>
      </c>
      <c r="Y63" t="s">
        <v>234</v>
      </c>
      <c r="Z63" t="e" vm="1">
        <f ca="1">_xlfn.XLOOKUP(KenPom[[#This Row],[Real_Team]],TeamStateMap[Team],TeamStateMap[State],"NoState",0,)</f>
        <v>#NAME?</v>
      </c>
      <c r="AA63">
        <v>11</v>
      </c>
      <c r="AB63">
        <v>0</v>
      </c>
      <c r="AC63" t="s">
        <v>538</v>
      </c>
      <c r="AD63" t="s">
        <v>58</v>
      </c>
      <c r="AE63">
        <v>14.09</v>
      </c>
      <c r="AF63">
        <v>110.5</v>
      </c>
      <c r="AG63">
        <v>77</v>
      </c>
      <c r="AH63">
        <v>96.4</v>
      </c>
      <c r="AI63">
        <v>30</v>
      </c>
      <c r="AJ63">
        <v>68.8</v>
      </c>
      <c r="AK63">
        <v>142</v>
      </c>
      <c r="AL63">
        <v>-3.2000000000000001E-2</v>
      </c>
      <c r="AM63">
        <v>265</v>
      </c>
      <c r="AN63">
        <v>3.46</v>
      </c>
      <c r="AO63">
        <v>86</v>
      </c>
      <c r="AP63">
        <v>107.2</v>
      </c>
      <c r="AQ63">
        <v>80</v>
      </c>
      <c r="AR63">
        <v>103.8</v>
      </c>
      <c r="AS63">
        <v>96</v>
      </c>
      <c r="AT63">
        <v>-0.8</v>
      </c>
      <c r="AU63">
        <v>177</v>
      </c>
      <c r="AV63">
        <v>1</v>
      </c>
      <c r="AW63" t="s">
        <v>136</v>
      </c>
      <c r="AZ63" s="14" t="s">
        <v>1551</v>
      </c>
      <c r="BA63" s="10" t="s">
        <v>533</v>
      </c>
      <c r="BB63" s="10">
        <f>COUNTIF(TeamStateMap[Team],TourneyWinsM[NCAA Champion])</f>
        <v>1</v>
      </c>
      <c r="BC63" s="18">
        <f>SUMIF(TeamStateMap[Team],TourneyWinsM[NCAA Champion],TeamStateMap[Count])</f>
        <v>1</v>
      </c>
      <c r="BE63" t="s">
        <v>1170</v>
      </c>
      <c r="BF63" s="13" t="s">
        <v>1501</v>
      </c>
      <c r="BH63" s="16"/>
      <c r="BJ63" s="20">
        <v>1978</v>
      </c>
      <c r="BK63" s="19" t="s">
        <v>134</v>
      </c>
      <c r="BL63" s="19" t="s">
        <v>1696</v>
      </c>
      <c r="BM63" s="19" t="s">
        <v>1697</v>
      </c>
      <c r="BN63" s="19" t="s">
        <v>199</v>
      </c>
      <c r="BO63" s="19" t="s">
        <v>1698</v>
      </c>
    </row>
    <row r="64" spans="1:67" x14ac:dyDescent="0.2">
      <c r="A64" t="s">
        <v>64</v>
      </c>
      <c r="B64">
        <v>83.04</v>
      </c>
      <c r="C64">
        <v>78.31</v>
      </c>
      <c r="D64">
        <v>2</v>
      </c>
      <c r="E64">
        <v>4</v>
      </c>
      <c r="F64">
        <v>2018</v>
      </c>
      <c r="I64" t="s">
        <v>367</v>
      </c>
      <c r="J64">
        <v>73.569999999999993</v>
      </c>
      <c r="K64">
        <v>76.92</v>
      </c>
      <c r="L64">
        <v>2018</v>
      </c>
      <c r="O64" t="s">
        <v>15</v>
      </c>
      <c r="P64">
        <v>1.2</v>
      </c>
      <c r="Q64">
        <v>8.3000000000000007</v>
      </c>
      <c r="R64">
        <v>9.4</v>
      </c>
      <c r="S64">
        <v>2018</v>
      </c>
      <c r="V64">
        <v>2018</v>
      </c>
      <c r="W64">
        <v>56</v>
      </c>
      <c r="X64" t="s">
        <v>155</v>
      </c>
      <c r="Y64" t="s">
        <v>64</v>
      </c>
      <c r="Z64" t="e" vm="1">
        <f ca="1">_xlfn.XLOOKUP(KenPom[[#This Row],[Real_Team]],TeamStateMap[Team],TeamStateMap[State],"NoState",0,)</f>
        <v>#NAME?</v>
      </c>
      <c r="AA64">
        <v>11</v>
      </c>
      <c r="AB64">
        <v>0</v>
      </c>
      <c r="AC64" t="s">
        <v>137</v>
      </c>
      <c r="AD64" t="s">
        <v>65</v>
      </c>
      <c r="AE64">
        <v>13.52</v>
      </c>
      <c r="AF64">
        <v>115</v>
      </c>
      <c r="AG64">
        <v>31</v>
      </c>
      <c r="AH64">
        <v>101.4</v>
      </c>
      <c r="AI64">
        <v>103</v>
      </c>
      <c r="AJ64">
        <v>70.3</v>
      </c>
      <c r="AK64">
        <v>70</v>
      </c>
      <c r="AL64">
        <v>-2.7E-2</v>
      </c>
      <c r="AM64">
        <v>257</v>
      </c>
      <c r="AN64">
        <v>6.42</v>
      </c>
      <c r="AO64">
        <v>63</v>
      </c>
      <c r="AP64">
        <v>108.1</v>
      </c>
      <c r="AQ64">
        <v>72</v>
      </c>
      <c r="AR64">
        <v>101.7</v>
      </c>
      <c r="AS64">
        <v>60</v>
      </c>
      <c r="AT64">
        <v>2.93</v>
      </c>
      <c r="AU64">
        <v>81</v>
      </c>
      <c r="AV64">
        <v>1</v>
      </c>
      <c r="AW64" t="s">
        <v>136</v>
      </c>
      <c r="AZ64" s="10" t="s">
        <v>0</v>
      </c>
      <c r="BA64" s="10" t="s">
        <v>481</v>
      </c>
      <c r="BB64" s="10">
        <f>COUNTIF(TeamStateMap[Team],TourneyWinsM[NCAA Champion])</f>
        <v>1</v>
      </c>
      <c r="BC64" s="18">
        <f>SUMIF(TeamStateMap[Team],TourneyWinsM[NCAA Champion],TeamStateMap[Count])</f>
        <v>0</v>
      </c>
      <c r="BE64" t="s">
        <v>1173</v>
      </c>
      <c r="BF64" s="13" t="s">
        <v>1502</v>
      </c>
      <c r="BH64" s="16"/>
      <c r="BJ64" s="20">
        <v>1977</v>
      </c>
      <c r="BK64" s="19" t="s">
        <v>17</v>
      </c>
      <c r="BL64" s="19" t="s">
        <v>1699</v>
      </c>
      <c r="BM64" s="19" t="s">
        <v>1700</v>
      </c>
      <c r="BN64" s="19" t="s">
        <v>71</v>
      </c>
      <c r="BO64" s="19" t="s">
        <v>1701</v>
      </c>
    </row>
    <row r="65" spans="1:67" x14ac:dyDescent="0.2">
      <c r="A65" t="s">
        <v>237</v>
      </c>
      <c r="B65">
        <v>82.92</v>
      </c>
      <c r="C65">
        <v>80.34</v>
      </c>
      <c r="D65">
        <v>3</v>
      </c>
      <c r="E65">
        <v>5</v>
      </c>
      <c r="F65">
        <v>2018</v>
      </c>
      <c r="I65" t="s">
        <v>329</v>
      </c>
      <c r="J65">
        <v>75.72</v>
      </c>
      <c r="K65">
        <v>76.760000000000005</v>
      </c>
      <c r="L65">
        <v>2018</v>
      </c>
      <c r="O65" t="s">
        <v>221</v>
      </c>
      <c r="P65">
        <v>7.3</v>
      </c>
      <c r="Q65">
        <v>2</v>
      </c>
      <c r="R65">
        <v>9.1999999999999993</v>
      </c>
      <c r="S65">
        <v>2018</v>
      </c>
      <c r="V65">
        <v>2018</v>
      </c>
      <c r="W65">
        <v>68</v>
      </c>
      <c r="X65" t="s">
        <v>976</v>
      </c>
      <c r="Y65" t="s">
        <v>71</v>
      </c>
      <c r="Z65" t="e" vm="1">
        <f ca="1">_xlfn.XLOOKUP(KenPom[[#This Row],[Real_Team]],TeamStateMap[Team],TeamStateMap[State],"NoState",0,)</f>
        <v>#NAME?</v>
      </c>
      <c r="AA65">
        <v>11</v>
      </c>
      <c r="AB65">
        <v>0</v>
      </c>
      <c r="AC65" t="s">
        <v>532</v>
      </c>
      <c r="AD65" t="s">
        <v>72</v>
      </c>
      <c r="AE65">
        <v>11.21</v>
      </c>
      <c r="AF65">
        <v>110.8</v>
      </c>
      <c r="AG65">
        <v>74</v>
      </c>
      <c r="AH65">
        <v>99.5</v>
      </c>
      <c r="AI65">
        <v>74</v>
      </c>
      <c r="AJ65">
        <v>69.400000000000006</v>
      </c>
      <c r="AK65">
        <v>104</v>
      </c>
      <c r="AL65">
        <v>7.8E-2</v>
      </c>
      <c r="AM65">
        <v>21</v>
      </c>
      <c r="AN65">
        <v>2.8</v>
      </c>
      <c r="AO65">
        <v>94</v>
      </c>
      <c r="AP65">
        <v>107</v>
      </c>
      <c r="AQ65">
        <v>86</v>
      </c>
      <c r="AR65">
        <v>104.2</v>
      </c>
      <c r="AS65">
        <v>111</v>
      </c>
      <c r="AT65">
        <v>1.17</v>
      </c>
      <c r="AU65">
        <v>127</v>
      </c>
      <c r="AV65">
        <v>1</v>
      </c>
      <c r="AW65" t="s">
        <v>136</v>
      </c>
      <c r="AZ65" s="10" t="s">
        <v>472</v>
      </c>
      <c r="BA65" s="10" t="s">
        <v>549</v>
      </c>
      <c r="BB65" s="10">
        <f>COUNTIF(TeamStateMap[Team],TourneyWinsM[NCAA Champion])</f>
        <v>1</v>
      </c>
      <c r="BC65" s="18">
        <f>SUMIF(TeamStateMap[Team],TourneyWinsM[NCAA Champion],TeamStateMap[Count])</f>
        <v>0</v>
      </c>
      <c r="BE65" t="s">
        <v>1174</v>
      </c>
      <c r="BF65" s="13" t="s">
        <v>1503</v>
      </c>
      <c r="BH65" s="16"/>
      <c r="BJ65" s="20">
        <v>1976</v>
      </c>
      <c r="BK65" s="19" t="s">
        <v>102</v>
      </c>
      <c r="BL65" s="19" t="s">
        <v>1702</v>
      </c>
      <c r="BM65" s="19" t="s">
        <v>1703</v>
      </c>
      <c r="BN65" s="19" t="s">
        <v>134</v>
      </c>
      <c r="BO65" s="19" t="s">
        <v>1704</v>
      </c>
    </row>
    <row r="66" spans="1:67" x14ac:dyDescent="0.2">
      <c r="A66" t="s">
        <v>59</v>
      </c>
      <c r="B66">
        <v>82.84</v>
      </c>
      <c r="C66">
        <v>81.3</v>
      </c>
      <c r="D66">
        <v>4</v>
      </c>
      <c r="E66">
        <v>9</v>
      </c>
      <c r="F66">
        <v>2018</v>
      </c>
      <c r="I66" t="s">
        <v>366</v>
      </c>
      <c r="J66">
        <v>69.959999999999994</v>
      </c>
      <c r="K66">
        <v>76.67</v>
      </c>
      <c r="L66">
        <v>2018</v>
      </c>
      <c r="O66" t="s">
        <v>238</v>
      </c>
      <c r="P66">
        <v>3.5</v>
      </c>
      <c r="Q66">
        <v>5.7</v>
      </c>
      <c r="R66">
        <v>9.1999999999999993</v>
      </c>
      <c r="S66">
        <v>2018</v>
      </c>
      <c r="V66">
        <v>2018</v>
      </c>
      <c r="W66">
        <v>43</v>
      </c>
      <c r="X66" t="s">
        <v>975</v>
      </c>
      <c r="Y66" t="s">
        <v>215</v>
      </c>
      <c r="Z66" t="e" vm="1">
        <f ca="1">_xlfn.XLOOKUP(KenPom[[#This Row],[Real_Team]],TeamStateMap[Team],TeamStateMap[State],"NoState",0,)</f>
        <v>#NAME?</v>
      </c>
      <c r="AA66">
        <v>12</v>
      </c>
      <c r="AB66">
        <v>0</v>
      </c>
      <c r="AC66" t="s">
        <v>532</v>
      </c>
      <c r="AD66" t="s">
        <v>65</v>
      </c>
      <c r="AE66">
        <v>14.7</v>
      </c>
      <c r="AF66">
        <v>117</v>
      </c>
      <c r="AG66">
        <v>16</v>
      </c>
      <c r="AH66">
        <v>102.3</v>
      </c>
      <c r="AI66">
        <v>120</v>
      </c>
      <c r="AJ66">
        <v>64.5</v>
      </c>
      <c r="AK66">
        <v>332</v>
      </c>
      <c r="AL66">
        <v>-6.3E-2</v>
      </c>
      <c r="AM66">
        <v>318</v>
      </c>
      <c r="AN66">
        <v>2.11</v>
      </c>
      <c r="AO66">
        <v>104</v>
      </c>
      <c r="AP66">
        <v>105.6</v>
      </c>
      <c r="AQ66">
        <v>116</v>
      </c>
      <c r="AR66">
        <v>103.5</v>
      </c>
      <c r="AS66">
        <v>91</v>
      </c>
      <c r="AT66">
        <v>1.33</v>
      </c>
      <c r="AU66">
        <v>121</v>
      </c>
      <c r="AV66">
        <v>2</v>
      </c>
      <c r="AW66" t="s">
        <v>136</v>
      </c>
      <c r="AZ66" s="10" t="s">
        <v>449</v>
      </c>
      <c r="BA66" s="10" t="s">
        <v>492</v>
      </c>
      <c r="BB66" s="10">
        <f>COUNTIF(TeamStateMap[Team],TourneyWinsM[NCAA Champion])</f>
        <v>1</v>
      </c>
      <c r="BC66" s="18">
        <f>SUMIF(TeamStateMap[Team],TourneyWinsM[NCAA Champion],TeamStateMap[Count])</f>
        <v>0</v>
      </c>
      <c r="BE66" t="s">
        <v>1175</v>
      </c>
      <c r="BF66" s="13" t="s">
        <v>1504</v>
      </c>
      <c r="BH66" s="16"/>
      <c r="BJ66" s="20">
        <v>1975</v>
      </c>
      <c r="BK66" s="19" t="s">
        <v>64</v>
      </c>
      <c r="BL66" s="19" t="s">
        <v>1705</v>
      </c>
      <c r="BM66" s="19" t="s">
        <v>1706</v>
      </c>
      <c r="BN66" s="19" t="s">
        <v>281</v>
      </c>
      <c r="BO66" s="19" t="s">
        <v>1707</v>
      </c>
    </row>
    <row r="67" spans="1:67" x14ac:dyDescent="0.2">
      <c r="A67" t="s">
        <v>240</v>
      </c>
      <c r="B67">
        <v>82.69</v>
      </c>
      <c r="C67">
        <v>80.8</v>
      </c>
      <c r="D67">
        <v>5</v>
      </c>
      <c r="E67">
        <v>8</v>
      </c>
      <c r="F67">
        <v>2018</v>
      </c>
      <c r="I67" t="s">
        <v>344</v>
      </c>
      <c r="J67">
        <v>69.22</v>
      </c>
      <c r="K67">
        <v>76.56</v>
      </c>
      <c r="L67">
        <v>2018</v>
      </c>
      <c r="O67" t="s">
        <v>235</v>
      </c>
      <c r="P67">
        <v>7</v>
      </c>
      <c r="Q67">
        <v>2.2000000000000002</v>
      </c>
      <c r="R67">
        <v>9.1999999999999993</v>
      </c>
      <c r="S67">
        <v>2018</v>
      </c>
      <c r="V67">
        <v>2018</v>
      </c>
      <c r="W67">
        <v>60</v>
      </c>
      <c r="X67" t="s">
        <v>974</v>
      </c>
      <c r="Y67" t="s">
        <v>197</v>
      </c>
      <c r="Z67" t="e" vm="1">
        <f ca="1">_xlfn.XLOOKUP(KenPom[[#This Row],[Real_Team]],TeamStateMap[Team],TeamStateMap[State],"NoState",0,)</f>
        <v>#NAME?</v>
      </c>
      <c r="AA67">
        <v>12</v>
      </c>
      <c r="AB67">
        <v>0</v>
      </c>
      <c r="AC67" t="s">
        <v>89</v>
      </c>
      <c r="AD67" t="s">
        <v>90</v>
      </c>
      <c r="AE67">
        <v>12.92</v>
      </c>
      <c r="AF67">
        <v>107.9</v>
      </c>
      <c r="AG67">
        <v>116</v>
      </c>
      <c r="AH67">
        <v>95</v>
      </c>
      <c r="AI67">
        <v>16</v>
      </c>
      <c r="AJ67">
        <v>68.5</v>
      </c>
      <c r="AK67">
        <v>165</v>
      </c>
      <c r="AL67">
        <v>2.7E-2</v>
      </c>
      <c r="AM67">
        <v>106</v>
      </c>
      <c r="AN67">
        <v>-1.4</v>
      </c>
      <c r="AO67">
        <v>174</v>
      </c>
      <c r="AP67">
        <v>104</v>
      </c>
      <c r="AQ67">
        <v>193</v>
      </c>
      <c r="AR67">
        <v>105.4</v>
      </c>
      <c r="AS67">
        <v>157</v>
      </c>
      <c r="AT67">
        <v>3.7</v>
      </c>
      <c r="AU67">
        <v>66</v>
      </c>
      <c r="AV67">
        <v>2</v>
      </c>
      <c r="AW67" t="s">
        <v>136</v>
      </c>
      <c r="AZ67" s="10" t="s">
        <v>735</v>
      </c>
      <c r="BA67" s="10" t="s">
        <v>615</v>
      </c>
      <c r="BB67" s="10">
        <f>COUNTIF(TeamStateMap[Team],TourneyWinsM[NCAA Champion])</f>
        <v>0</v>
      </c>
      <c r="BC67" s="18">
        <f>SUMIF(TeamStateMap[Team],TourneyWinsM[NCAA Champion],TeamStateMap[Count])</f>
        <v>0</v>
      </c>
      <c r="BE67" t="s">
        <v>747</v>
      </c>
      <c r="BF67" s="13" t="s">
        <v>1505</v>
      </c>
      <c r="BH67" s="16"/>
      <c r="BJ67" s="20">
        <v>1974</v>
      </c>
      <c r="BK67" s="19" t="s">
        <v>1076</v>
      </c>
      <c r="BL67" s="19" t="s">
        <v>1708</v>
      </c>
      <c r="BM67" s="19" t="s">
        <v>1709</v>
      </c>
      <c r="BN67" s="19" t="s">
        <v>32</v>
      </c>
      <c r="BO67" s="19" t="s">
        <v>1710</v>
      </c>
    </row>
    <row r="68" spans="1:67" x14ac:dyDescent="0.2">
      <c r="A68" t="s">
        <v>17</v>
      </c>
      <c r="B68">
        <v>82.49</v>
      </c>
      <c r="C68">
        <v>80.45</v>
      </c>
      <c r="D68">
        <v>2</v>
      </c>
      <c r="E68">
        <v>4</v>
      </c>
      <c r="F68">
        <v>2018</v>
      </c>
      <c r="I68" t="s">
        <v>340</v>
      </c>
      <c r="J68">
        <v>68.23</v>
      </c>
      <c r="K68">
        <v>76.510000000000005</v>
      </c>
      <c r="L68">
        <v>2018</v>
      </c>
      <c r="O68" t="s">
        <v>237</v>
      </c>
      <c r="P68">
        <v>4.4000000000000004</v>
      </c>
      <c r="Q68">
        <v>4.8</v>
      </c>
      <c r="R68">
        <v>9.1</v>
      </c>
      <c r="S68">
        <v>2018</v>
      </c>
      <c r="V68">
        <v>2018</v>
      </c>
      <c r="W68">
        <v>62</v>
      </c>
      <c r="X68" t="s">
        <v>973</v>
      </c>
      <c r="Y68" t="s">
        <v>275</v>
      </c>
      <c r="Z68" t="e" vm="1">
        <f ca="1">_xlfn.XLOOKUP(KenPom[[#This Row],[Real_Team]],TeamStateMap[Team],TeamStateMap[State],"NoState",0,)</f>
        <v>#NAME?</v>
      </c>
      <c r="AA68">
        <v>12</v>
      </c>
      <c r="AB68">
        <v>0</v>
      </c>
      <c r="AC68" t="s">
        <v>77</v>
      </c>
      <c r="AD68" t="s">
        <v>78</v>
      </c>
      <c r="AE68">
        <v>12.19</v>
      </c>
      <c r="AF68">
        <v>112.9</v>
      </c>
      <c r="AG68">
        <v>54</v>
      </c>
      <c r="AH68">
        <v>100.7</v>
      </c>
      <c r="AI68">
        <v>93</v>
      </c>
      <c r="AJ68">
        <v>67.2</v>
      </c>
      <c r="AK68">
        <v>222</v>
      </c>
      <c r="AL68">
        <v>0</v>
      </c>
      <c r="AM68">
        <v>176</v>
      </c>
      <c r="AN68">
        <v>-3.56</v>
      </c>
      <c r="AO68">
        <v>243</v>
      </c>
      <c r="AP68">
        <v>102.9</v>
      </c>
      <c r="AQ68">
        <v>253</v>
      </c>
      <c r="AR68">
        <v>106.4</v>
      </c>
      <c r="AS68">
        <v>222</v>
      </c>
      <c r="AT68">
        <v>-0.99</v>
      </c>
      <c r="AU68">
        <v>185</v>
      </c>
      <c r="AV68">
        <v>2</v>
      </c>
      <c r="AW68" t="s">
        <v>136</v>
      </c>
      <c r="AZ68" s="10" t="s">
        <v>804</v>
      </c>
      <c r="BA68" s="10" t="s">
        <v>803</v>
      </c>
      <c r="BB68" s="10">
        <f>COUNTIF(TeamStateMap[Team],TourneyWinsM[NCAA Champion])</f>
        <v>1</v>
      </c>
      <c r="BC68" s="18">
        <f>SUMIF(TeamStateMap[Team],TourneyWinsM[NCAA Champion],TeamStateMap[Count])</f>
        <v>0</v>
      </c>
      <c r="BE68" t="s">
        <v>1176</v>
      </c>
      <c r="BF68" s="13" t="s">
        <v>1506</v>
      </c>
      <c r="BH68" s="16"/>
      <c r="BJ68" s="20">
        <v>1973</v>
      </c>
      <c r="BK68" s="19" t="s">
        <v>64</v>
      </c>
      <c r="BL68" s="19" t="s">
        <v>1711</v>
      </c>
      <c r="BM68" s="19" t="s">
        <v>1712</v>
      </c>
      <c r="BN68" s="19" t="s">
        <v>5</v>
      </c>
      <c r="BO68" s="19" t="s">
        <v>1713</v>
      </c>
    </row>
    <row r="69" spans="1:67" x14ac:dyDescent="0.2">
      <c r="A69" t="s">
        <v>234</v>
      </c>
      <c r="B69">
        <v>82.48</v>
      </c>
      <c r="C69">
        <v>74.78</v>
      </c>
      <c r="D69">
        <v>1</v>
      </c>
      <c r="E69">
        <v>3</v>
      </c>
      <c r="F69">
        <v>2018</v>
      </c>
      <c r="I69" t="s">
        <v>370</v>
      </c>
      <c r="J69">
        <v>65.709999999999994</v>
      </c>
      <c r="K69">
        <v>76.459999999999994</v>
      </c>
      <c r="L69">
        <v>2018</v>
      </c>
      <c r="O69" t="s">
        <v>17</v>
      </c>
      <c r="P69">
        <v>9.1999999999999993</v>
      </c>
      <c r="Q69">
        <v>-0.2</v>
      </c>
      <c r="R69">
        <v>9</v>
      </c>
      <c r="S69">
        <v>2018</v>
      </c>
      <c r="V69">
        <v>2018</v>
      </c>
      <c r="W69">
        <v>78</v>
      </c>
      <c r="X69" t="s">
        <v>972</v>
      </c>
      <c r="Y69" t="s">
        <v>272</v>
      </c>
      <c r="Z69" t="e" vm="1">
        <f ca="1">_xlfn.XLOOKUP(KenPom[[#This Row],[Real_Team]],TeamStateMap[Team],TeamStateMap[State],"NoState",0,)</f>
        <v>#NAME?</v>
      </c>
      <c r="AA69">
        <v>12</v>
      </c>
      <c r="AB69">
        <v>0</v>
      </c>
      <c r="AC69" t="s">
        <v>514</v>
      </c>
      <c r="AD69" t="s">
        <v>119</v>
      </c>
      <c r="AE69">
        <v>10.199999999999999</v>
      </c>
      <c r="AF69">
        <v>113.8</v>
      </c>
      <c r="AG69">
        <v>47</v>
      </c>
      <c r="AH69">
        <v>103.6</v>
      </c>
      <c r="AI69">
        <v>150</v>
      </c>
      <c r="AJ69">
        <v>70.5</v>
      </c>
      <c r="AK69">
        <v>61</v>
      </c>
      <c r="AL69">
        <v>9.7000000000000003E-2</v>
      </c>
      <c r="AM69">
        <v>13</v>
      </c>
      <c r="AN69">
        <v>-0.09</v>
      </c>
      <c r="AO69">
        <v>141</v>
      </c>
      <c r="AP69">
        <v>105.8</v>
      </c>
      <c r="AQ69">
        <v>113</v>
      </c>
      <c r="AR69">
        <v>105.9</v>
      </c>
      <c r="AS69">
        <v>188</v>
      </c>
      <c r="AT69">
        <v>3.59</v>
      </c>
      <c r="AU69">
        <v>68</v>
      </c>
      <c r="AV69">
        <v>2</v>
      </c>
      <c r="AW69" t="s">
        <v>136</v>
      </c>
      <c r="AZ69" s="10" t="s">
        <v>24</v>
      </c>
      <c r="BA69" s="10" t="s">
        <v>512</v>
      </c>
      <c r="BB69" s="10">
        <f>COUNTIF(TeamStateMap[Team],TourneyWinsM[NCAA Champion])</f>
        <v>1</v>
      </c>
      <c r="BC69" s="18">
        <f>SUMIF(TeamStateMap[Team],TourneyWinsM[NCAA Champion],TeamStateMap[Count])</f>
        <v>0</v>
      </c>
      <c r="BE69" t="s">
        <v>1177</v>
      </c>
      <c r="BF69" s="13" t="s">
        <v>1507</v>
      </c>
      <c r="BH69" s="16"/>
      <c r="BJ69" s="20">
        <v>1972</v>
      </c>
      <c r="BK69" s="19" t="s">
        <v>64</v>
      </c>
      <c r="BL69" s="19" t="s">
        <v>1711</v>
      </c>
      <c r="BM69" s="19" t="s">
        <v>1714</v>
      </c>
      <c r="BN69" s="19" t="s">
        <v>7</v>
      </c>
      <c r="BO69" s="19" t="s">
        <v>1715</v>
      </c>
    </row>
    <row r="70" spans="1:67" x14ac:dyDescent="0.2">
      <c r="A70" t="s">
        <v>221</v>
      </c>
      <c r="B70">
        <v>82.4</v>
      </c>
      <c r="C70">
        <v>77.67</v>
      </c>
      <c r="D70">
        <v>2</v>
      </c>
      <c r="E70">
        <v>6</v>
      </c>
      <c r="F70">
        <v>2018</v>
      </c>
      <c r="I70" t="s">
        <v>350</v>
      </c>
      <c r="J70">
        <v>74.11</v>
      </c>
      <c r="K70">
        <v>76.41</v>
      </c>
      <c r="L70">
        <v>2018</v>
      </c>
      <c r="O70" t="s">
        <v>54</v>
      </c>
      <c r="P70">
        <v>6.3</v>
      </c>
      <c r="Q70">
        <v>2.6</v>
      </c>
      <c r="R70">
        <v>8.9</v>
      </c>
      <c r="S70">
        <v>2018</v>
      </c>
      <c r="V70">
        <v>2018</v>
      </c>
      <c r="W70">
        <v>67</v>
      </c>
      <c r="X70" t="s">
        <v>971</v>
      </c>
      <c r="Y70" t="s">
        <v>21</v>
      </c>
      <c r="Z70" t="e" vm="1">
        <f ca="1">_xlfn.XLOOKUP(KenPom[[#This Row],[Real_Team]],TeamStateMap[Team],TeamStateMap[State],"NoState",0,)</f>
        <v>#NAME?</v>
      </c>
      <c r="AA70">
        <v>13</v>
      </c>
      <c r="AB70">
        <v>1</v>
      </c>
      <c r="AC70" t="s">
        <v>528</v>
      </c>
      <c r="AD70" t="s">
        <v>100</v>
      </c>
      <c r="AE70">
        <v>11.53</v>
      </c>
      <c r="AF70">
        <v>114.7</v>
      </c>
      <c r="AG70">
        <v>34</v>
      </c>
      <c r="AH70">
        <v>103.2</v>
      </c>
      <c r="AI70">
        <v>135</v>
      </c>
      <c r="AJ70">
        <v>72.7</v>
      </c>
      <c r="AK70">
        <v>16</v>
      </c>
      <c r="AL70">
        <v>6.0000000000000001E-3</v>
      </c>
      <c r="AM70">
        <v>158</v>
      </c>
      <c r="AN70">
        <v>-0.06</v>
      </c>
      <c r="AO70">
        <v>140</v>
      </c>
      <c r="AP70">
        <v>105.1</v>
      </c>
      <c r="AQ70">
        <v>145</v>
      </c>
      <c r="AR70">
        <v>105.2</v>
      </c>
      <c r="AS70">
        <v>147</v>
      </c>
      <c r="AT70">
        <v>3.87</v>
      </c>
      <c r="AU70">
        <v>62</v>
      </c>
      <c r="AV70">
        <v>3</v>
      </c>
      <c r="AW70" t="s">
        <v>136</v>
      </c>
      <c r="AZ70" s="10" t="s">
        <v>206</v>
      </c>
      <c r="BA70" s="10" t="s">
        <v>512</v>
      </c>
      <c r="BB70" s="10">
        <f>COUNTIF(TeamStateMap[Team],TourneyWinsM[NCAA Champion])</f>
        <v>1</v>
      </c>
      <c r="BC70" s="18">
        <f>SUMIF(TeamStateMap[Team],TourneyWinsM[NCAA Champion],TeamStateMap[Count])</f>
        <v>0</v>
      </c>
      <c r="BE70" t="s">
        <v>1178</v>
      </c>
      <c r="BF70" s="13" t="s">
        <v>1508</v>
      </c>
      <c r="BH70" s="16"/>
      <c r="BJ70" s="20">
        <v>1971</v>
      </c>
      <c r="BK70" s="19" t="s">
        <v>64</v>
      </c>
      <c r="BL70" s="19" t="s">
        <v>1716</v>
      </c>
      <c r="BM70" s="19" t="s">
        <v>1717</v>
      </c>
      <c r="BN70" s="19" t="s">
        <v>1574</v>
      </c>
      <c r="BO70" s="19" t="s">
        <v>1718</v>
      </c>
    </row>
    <row r="71" spans="1:67" x14ac:dyDescent="0.2">
      <c r="A71" t="s">
        <v>235</v>
      </c>
      <c r="B71">
        <v>82.34</v>
      </c>
      <c r="C71">
        <v>78.89</v>
      </c>
      <c r="D71">
        <v>5</v>
      </c>
      <c r="E71">
        <v>9</v>
      </c>
      <c r="F71">
        <v>2018</v>
      </c>
      <c r="I71" t="s">
        <v>404</v>
      </c>
      <c r="J71">
        <v>71.52</v>
      </c>
      <c r="K71">
        <v>76.290000000000006</v>
      </c>
      <c r="L71">
        <v>2018</v>
      </c>
      <c r="O71" t="s">
        <v>56</v>
      </c>
      <c r="P71">
        <v>5.8</v>
      </c>
      <c r="Q71">
        <v>3</v>
      </c>
      <c r="R71">
        <v>8.8000000000000007</v>
      </c>
      <c r="S71">
        <v>2018</v>
      </c>
      <c r="V71">
        <v>2018</v>
      </c>
      <c r="W71">
        <v>82</v>
      </c>
      <c r="X71" t="s">
        <v>970</v>
      </c>
      <c r="Y71" t="s">
        <v>116</v>
      </c>
      <c r="Z71" t="e" vm="1">
        <f ca="1">_xlfn.XLOOKUP(KenPom[[#This Row],[Real_Team]],TeamStateMap[Team],TeamStateMap[State],"NoState",0,)</f>
        <v>#NAME?</v>
      </c>
      <c r="AA71">
        <v>13</v>
      </c>
      <c r="AB71">
        <v>0</v>
      </c>
      <c r="AC71" t="s">
        <v>489</v>
      </c>
      <c r="AD71" t="s">
        <v>81</v>
      </c>
      <c r="AE71">
        <v>9.2200000000000006</v>
      </c>
      <c r="AF71">
        <v>104.9</v>
      </c>
      <c r="AG71">
        <v>174</v>
      </c>
      <c r="AH71">
        <v>95.7</v>
      </c>
      <c r="AI71">
        <v>26</v>
      </c>
      <c r="AJ71">
        <v>65.2</v>
      </c>
      <c r="AK71">
        <v>317</v>
      </c>
      <c r="AL71">
        <v>-2.4E-2</v>
      </c>
      <c r="AM71">
        <v>244</v>
      </c>
      <c r="AN71">
        <v>-4.57</v>
      </c>
      <c r="AO71">
        <v>280</v>
      </c>
      <c r="AP71">
        <v>103.7</v>
      </c>
      <c r="AQ71">
        <v>210</v>
      </c>
      <c r="AR71">
        <v>108.2</v>
      </c>
      <c r="AS71">
        <v>315</v>
      </c>
      <c r="AT71">
        <v>-3.46</v>
      </c>
      <c r="AU71">
        <v>272</v>
      </c>
      <c r="AV71">
        <v>3</v>
      </c>
      <c r="AW71" t="s">
        <v>136</v>
      </c>
      <c r="AZ71" s="10" t="s">
        <v>270</v>
      </c>
      <c r="BA71" s="10" t="s">
        <v>512</v>
      </c>
      <c r="BB71" s="10">
        <f>COUNTIF(TeamStateMap[Team],TourneyWinsM[NCAA Champion])</f>
        <v>1</v>
      </c>
      <c r="BC71" s="18">
        <f>SUMIF(TeamStateMap[Team],TourneyWinsM[NCAA Champion],TeamStateMap[Count])</f>
        <v>0</v>
      </c>
      <c r="BE71" t="s">
        <v>1179</v>
      </c>
      <c r="BF71" s="13" t="s">
        <v>1509</v>
      </c>
      <c r="BH71" s="16"/>
      <c r="BJ71" s="20">
        <v>1970</v>
      </c>
      <c r="BK71" s="19" t="s">
        <v>64</v>
      </c>
      <c r="BL71" s="19" t="s">
        <v>1719</v>
      </c>
      <c r="BM71" s="19" t="s">
        <v>1720</v>
      </c>
      <c r="BN71" s="19" t="s">
        <v>17</v>
      </c>
      <c r="BO71" s="19" t="s">
        <v>1721</v>
      </c>
    </row>
    <row r="72" spans="1:67" x14ac:dyDescent="0.2">
      <c r="A72" t="s">
        <v>83</v>
      </c>
      <c r="B72">
        <v>82.18</v>
      </c>
      <c r="C72">
        <v>77.739999999999995</v>
      </c>
      <c r="D72">
        <v>0</v>
      </c>
      <c r="E72">
        <v>3</v>
      </c>
      <c r="F72">
        <v>2018</v>
      </c>
      <c r="I72" t="s">
        <v>363</v>
      </c>
      <c r="J72">
        <v>71.760000000000005</v>
      </c>
      <c r="K72">
        <v>76.25</v>
      </c>
      <c r="L72">
        <v>2018</v>
      </c>
      <c r="O72" t="s">
        <v>234</v>
      </c>
      <c r="P72">
        <v>3.6</v>
      </c>
      <c r="Q72">
        <v>5.0999999999999996</v>
      </c>
      <c r="R72">
        <v>8.8000000000000007</v>
      </c>
      <c r="S72">
        <v>2018</v>
      </c>
      <c r="V72">
        <v>2018</v>
      </c>
      <c r="W72">
        <v>105</v>
      </c>
      <c r="X72" t="s">
        <v>969</v>
      </c>
      <c r="Y72" t="s">
        <v>968</v>
      </c>
      <c r="Z72" t="e" vm="1">
        <f ca="1">_xlfn.XLOOKUP(KenPom[[#This Row],[Real_Team]],TeamStateMap[Team],TeamStateMap[State],"NoState",0,)</f>
        <v>#NAME?</v>
      </c>
      <c r="AA72">
        <v>13</v>
      </c>
      <c r="AB72">
        <v>1</v>
      </c>
      <c r="AC72" t="s">
        <v>560</v>
      </c>
      <c r="AD72" t="s">
        <v>568</v>
      </c>
      <c r="AE72">
        <v>6.53</v>
      </c>
      <c r="AF72">
        <v>109.4</v>
      </c>
      <c r="AG72">
        <v>93</v>
      </c>
      <c r="AH72">
        <v>102.9</v>
      </c>
      <c r="AI72">
        <v>126</v>
      </c>
      <c r="AJ72">
        <v>74.7</v>
      </c>
      <c r="AK72">
        <v>6</v>
      </c>
      <c r="AL72">
        <v>0.06</v>
      </c>
      <c r="AM72">
        <v>54</v>
      </c>
      <c r="AN72">
        <v>7.0000000000000007E-2</v>
      </c>
      <c r="AO72">
        <v>137</v>
      </c>
      <c r="AP72">
        <v>105.6</v>
      </c>
      <c r="AQ72">
        <v>118</v>
      </c>
      <c r="AR72">
        <v>105.5</v>
      </c>
      <c r="AS72">
        <v>164</v>
      </c>
      <c r="AT72">
        <v>-7</v>
      </c>
      <c r="AU72">
        <v>333</v>
      </c>
      <c r="AV72">
        <v>3</v>
      </c>
      <c r="AW72" t="s">
        <v>136</v>
      </c>
      <c r="AZ72" s="10" t="s">
        <v>288</v>
      </c>
      <c r="BA72" s="10" t="s">
        <v>138</v>
      </c>
      <c r="BB72" s="10">
        <f>COUNTIF(TeamStateMap[Team],TourneyWinsM[NCAA Champion])</f>
        <v>1</v>
      </c>
      <c r="BC72" s="18">
        <f>SUMIF(TeamStateMap[Team],TourneyWinsM[NCAA Champion],TeamStateMap[Count])</f>
        <v>0</v>
      </c>
      <c r="BE72" t="s">
        <v>1180</v>
      </c>
      <c r="BF72" s="13" t="s">
        <v>1510</v>
      </c>
      <c r="BH72" s="16"/>
      <c r="BJ72" s="20">
        <v>1969</v>
      </c>
      <c r="BK72" s="19" t="s">
        <v>64</v>
      </c>
      <c r="BL72" s="19" t="s">
        <v>1722</v>
      </c>
      <c r="BM72" s="19" t="s">
        <v>1723</v>
      </c>
      <c r="BN72" s="19" t="s">
        <v>117</v>
      </c>
      <c r="BO72" s="19" t="s">
        <v>1724</v>
      </c>
    </row>
    <row r="73" spans="1:67" x14ac:dyDescent="0.2">
      <c r="A73" t="s">
        <v>215</v>
      </c>
      <c r="B73">
        <v>82.16</v>
      </c>
      <c r="C73">
        <v>74.61</v>
      </c>
      <c r="D73">
        <v>0</v>
      </c>
      <c r="E73">
        <v>2</v>
      </c>
      <c r="F73">
        <v>2018</v>
      </c>
      <c r="I73" t="s">
        <v>361</v>
      </c>
      <c r="J73">
        <v>73.45</v>
      </c>
      <c r="K73">
        <v>76.180000000000007</v>
      </c>
      <c r="L73">
        <v>2018</v>
      </c>
      <c r="O73" t="s">
        <v>59</v>
      </c>
      <c r="P73">
        <v>2.7</v>
      </c>
      <c r="Q73">
        <v>6</v>
      </c>
      <c r="R73">
        <v>8.6</v>
      </c>
      <c r="S73">
        <v>2018</v>
      </c>
      <c r="V73">
        <v>2018</v>
      </c>
      <c r="W73">
        <v>115</v>
      </c>
      <c r="X73" t="s">
        <v>967</v>
      </c>
      <c r="Y73" t="s">
        <v>966</v>
      </c>
      <c r="Z73" t="e" vm="1">
        <f ca="1">_xlfn.XLOOKUP(KenPom[[#This Row],[Real_Team]],TeamStateMap[Team],TeamStateMap[State],"NoState",0,)</f>
        <v>#NAME?</v>
      </c>
      <c r="AA73">
        <v>13</v>
      </c>
      <c r="AB73">
        <v>0</v>
      </c>
      <c r="AC73" t="s">
        <v>127</v>
      </c>
      <c r="AD73" t="s">
        <v>72</v>
      </c>
      <c r="AE73">
        <v>5.16</v>
      </c>
      <c r="AF73">
        <v>108.7</v>
      </c>
      <c r="AG73">
        <v>105</v>
      </c>
      <c r="AH73">
        <v>103.6</v>
      </c>
      <c r="AI73">
        <v>149</v>
      </c>
      <c r="AJ73">
        <v>64.900000000000006</v>
      </c>
      <c r="AK73">
        <v>323</v>
      </c>
      <c r="AL73">
        <v>3.5000000000000003E-2</v>
      </c>
      <c r="AM73">
        <v>91</v>
      </c>
      <c r="AN73">
        <v>-4.0599999999999996</v>
      </c>
      <c r="AO73">
        <v>257</v>
      </c>
      <c r="AP73">
        <v>104.8</v>
      </c>
      <c r="AQ73">
        <v>153</v>
      </c>
      <c r="AR73">
        <v>108.9</v>
      </c>
      <c r="AS73">
        <v>332</v>
      </c>
      <c r="AT73">
        <v>-7.64</v>
      </c>
      <c r="AU73">
        <v>337</v>
      </c>
      <c r="AV73">
        <v>3</v>
      </c>
      <c r="AW73" t="s">
        <v>136</v>
      </c>
      <c r="AZ73" s="14" t="s">
        <v>85</v>
      </c>
      <c r="BA73" s="10" t="s">
        <v>489</v>
      </c>
      <c r="BB73" s="10">
        <f>COUNTIF(TeamStateMap[Team],TourneyWinsM[NCAA Champion])</f>
        <v>1</v>
      </c>
      <c r="BC73" s="18">
        <f>SUMIF(TeamStateMap[Team],TourneyWinsM[NCAA Champion],TeamStateMap[Count])</f>
        <v>0</v>
      </c>
      <c r="BE73" t="s">
        <v>1181</v>
      </c>
      <c r="BF73" s="13" t="s">
        <v>1511</v>
      </c>
      <c r="BH73" s="16"/>
      <c r="BJ73" s="20">
        <v>1968</v>
      </c>
      <c r="BK73" s="19" t="s">
        <v>64</v>
      </c>
      <c r="BL73" s="19" t="s">
        <v>1722</v>
      </c>
      <c r="BM73" s="19" t="s">
        <v>1725</v>
      </c>
      <c r="BN73" s="19" t="s">
        <v>219</v>
      </c>
      <c r="BO73" s="19" t="s">
        <v>1726</v>
      </c>
    </row>
    <row r="74" spans="1:67" x14ac:dyDescent="0.2">
      <c r="A74" t="s">
        <v>75</v>
      </c>
      <c r="B74">
        <v>81.98</v>
      </c>
      <c r="C74">
        <v>80.83</v>
      </c>
      <c r="D74">
        <v>4</v>
      </c>
      <c r="E74">
        <v>7</v>
      </c>
      <c r="F74">
        <v>2018</v>
      </c>
      <c r="I74" t="s">
        <v>410</v>
      </c>
      <c r="J74">
        <v>73.11</v>
      </c>
      <c r="K74">
        <v>75.989999999999995</v>
      </c>
      <c r="L74">
        <v>2018</v>
      </c>
      <c r="O74" t="s">
        <v>62</v>
      </c>
      <c r="P74">
        <v>5.7</v>
      </c>
      <c r="Q74">
        <v>2.9</v>
      </c>
      <c r="R74">
        <v>8.6</v>
      </c>
      <c r="S74">
        <v>2018</v>
      </c>
      <c r="V74">
        <v>2018</v>
      </c>
      <c r="W74">
        <v>72</v>
      </c>
      <c r="X74" t="s">
        <v>965</v>
      </c>
      <c r="Y74" t="s">
        <v>26</v>
      </c>
      <c r="Z74" t="e" vm="1">
        <f ca="1">_xlfn.XLOOKUP(KenPom[[#This Row],[Real_Team]],TeamStateMap[Team],TeamStateMap[State],"NoState",0,)</f>
        <v>#NAME?</v>
      </c>
      <c r="AA74">
        <v>14</v>
      </c>
      <c r="AB74">
        <v>0</v>
      </c>
      <c r="AC74" t="s">
        <v>498</v>
      </c>
      <c r="AD74" t="s">
        <v>72</v>
      </c>
      <c r="AE74">
        <v>10.4</v>
      </c>
      <c r="AF74">
        <v>108.8</v>
      </c>
      <c r="AG74">
        <v>101</v>
      </c>
      <c r="AH74">
        <v>98.4</v>
      </c>
      <c r="AI74">
        <v>56</v>
      </c>
      <c r="AJ74">
        <v>68</v>
      </c>
      <c r="AK74">
        <v>185</v>
      </c>
      <c r="AL74">
        <v>0</v>
      </c>
      <c r="AM74">
        <v>175</v>
      </c>
      <c r="AN74">
        <v>-1.96</v>
      </c>
      <c r="AO74">
        <v>186</v>
      </c>
      <c r="AP74">
        <v>104</v>
      </c>
      <c r="AQ74">
        <v>192</v>
      </c>
      <c r="AR74">
        <v>106</v>
      </c>
      <c r="AS74">
        <v>192</v>
      </c>
      <c r="AT74">
        <v>2.09</v>
      </c>
      <c r="AU74">
        <v>98</v>
      </c>
      <c r="AV74">
        <v>4</v>
      </c>
      <c r="AW74" t="s">
        <v>136</v>
      </c>
      <c r="AZ74" s="14" t="s">
        <v>1044</v>
      </c>
      <c r="BA74" s="10" t="s">
        <v>481</v>
      </c>
      <c r="BB74" s="10">
        <f>COUNTIF(TeamStateMap[Team],TourneyWinsM[NCAA Champion])</f>
        <v>1</v>
      </c>
      <c r="BC74" s="18">
        <f>SUMIF(TeamStateMap[Team],TourneyWinsM[NCAA Champion],TeamStateMap[Count])</f>
        <v>0</v>
      </c>
      <c r="BE74" t="s">
        <v>1186</v>
      </c>
      <c r="BF74" s="13" t="s">
        <v>1512</v>
      </c>
      <c r="BH74" s="16"/>
      <c r="BJ74" s="20">
        <v>1967</v>
      </c>
      <c r="BK74" s="19" t="s">
        <v>64</v>
      </c>
      <c r="BL74" s="19" t="s">
        <v>1722</v>
      </c>
      <c r="BM74" s="19" t="s">
        <v>1727</v>
      </c>
      <c r="BN74" s="19" t="s">
        <v>1728</v>
      </c>
      <c r="BO74" s="19" t="s">
        <v>1729</v>
      </c>
    </row>
    <row r="75" spans="1:67" x14ac:dyDescent="0.2">
      <c r="A75" t="s">
        <v>290</v>
      </c>
      <c r="B75">
        <v>81.849999999999994</v>
      </c>
      <c r="C75">
        <v>73.8</v>
      </c>
      <c r="D75">
        <v>2</v>
      </c>
      <c r="E75">
        <v>5</v>
      </c>
      <c r="F75">
        <v>2018</v>
      </c>
      <c r="I75" t="s">
        <v>64</v>
      </c>
      <c r="J75">
        <v>71.73</v>
      </c>
      <c r="K75">
        <v>75.86</v>
      </c>
      <c r="L75">
        <v>2018</v>
      </c>
      <c r="O75" t="s">
        <v>64</v>
      </c>
      <c r="P75">
        <v>6.9</v>
      </c>
      <c r="Q75">
        <v>1.3</v>
      </c>
      <c r="R75">
        <v>8.1</v>
      </c>
      <c r="S75">
        <v>2018</v>
      </c>
      <c r="V75">
        <v>2018</v>
      </c>
      <c r="W75">
        <v>97</v>
      </c>
      <c r="X75" t="s">
        <v>963</v>
      </c>
      <c r="Y75" t="s">
        <v>107</v>
      </c>
      <c r="Z75" t="e" vm="1">
        <f ca="1">_xlfn.XLOOKUP(KenPom[[#This Row],[Real_Team]],TeamStateMap[Team],TeamStateMap[State],"NoState",0,)</f>
        <v>#NAME?</v>
      </c>
      <c r="AA75">
        <v>14</v>
      </c>
      <c r="AB75">
        <v>0</v>
      </c>
      <c r="AC75" t="s">
        <v>535</v>
      </c>
      <c r="AD75" t="s">
        <v>108</v>
      </c>
      <c r="AE75">
        <v>7.31</v>
      </c>
      <c r="AF75">
        <v>109.5</v>
      </c>
      <c r="AG75">
        <v>90</v>
      </c>
      <c r="AH75">
        <v>102.2</v>
      </c>
      <c r="AI75">
        <v>116</v>
      </c>
      <c r="AJ75">
        <v>71.400000000000006</v>
      </c>
      <c r="AK75">
        <v>40</v>
      </c>
      <c r="AL75">
        <v>6.0000000000000001E-3</v>
      </c>
      <c r="AM75">
        <v>160</v>
      </c>
      <c r="AN75">
        <v>-4.3499999999999996</v>
      </c>
      <c r="AO75">
        <v>268</v>
      </c>
      <c r="AP75">
        <v>102.8</v>
      </c>
      <c r="AQ75">
        <v>260</v>
      </c>
      <c r="AR75">
        <v>107.1</v>
      </c>
      <c r="AS75">
        <v>264</v>
      </c>
      <c r="AT75">
        <v>5.79</v>
      </c>
      <c r="AU75">
        <v>31</v>
      </c>
      <c r="AV75">
        <v>4</v>
      </c>
      <c r="AW75" t="s">
        <v>136</v>
      </c>
      <c r="AZ75" s="10" t="s">
        <v>269</v>
      </c>
      <c r="BA75" s="10" t="s">
        <v>592</v>
      </c>
      <c r="BB75" s="10">
        <f>COUNTIF(TeamStateMap[Team],TourneyWinsM[NCAA Champion])</f>
        <v>0</v>
      </c>
      <c r="BC75" s="18">
        <f>SUMIF(TeamStateMap[Team],TourneyWinsM[NCAA Champion],TeamStateMap[Count])</f>
        <v>0</v>
      </c>
      <c r="BE75" t="s">
        <v>1187</v>
      </c>
      <c r="BF75" s="13" t="s">
        <v>1451</v>
      </c>
      <c r="BH75" s="16"/>
      <c r="BJ75" s="20">
        <v>1966</v>
      </c>
      <c r="BK75" s="19" t="s">
        <v>271</v>
      </c>
      <c r="BL75" s="19" t="s">
        <v>1730</v>
      </c>
      <c r="BM75" s="19" t="s">
        <v>1731</v>
      </c>
      <c r="BN75" s="19" t="s">
        <v>109</v>
      </c>
      <c r="BO75" s="19" t="s">
        <v>1732</v>
      </c>
    </row>
    <row r="76" spans="1:67" x14ac:dyDescent="0.2">
      <c r="A76" t="s">
        <v>30</v>
      </c>
      <c r="B76">
        <v>81.790000000000006</v>
      </c>
      <c r="C76">
        <v>76.06</v>
      </c>
      <c r="D76">
        <v>1</v>
      </c>
      <c r="E76">
        <v>2</v>
      </c>
      <c r="F76">
        <v>2018</v>
      </c>
      <c r="I76" t="s">
        <v>377</v>
      </c>
      <c r="J76">
        <v>74.569999999999993</v>
      </c>
      <c r="K76">
        <v>75.8</v>
      </c>
      <c r="L76">
        <v>2018</v>
      </c>
      <c r="O76" t="s">
        <v>226</v>
      </c>
      <c r="P76">
        <v>3.1</v>
      </c>
      <c r="Q76">
        <v>5</v>
      </c>
      <c r="R76">
        <v>8.1</v>
      </c>
      <c r="S76">
        <v>2018</v>
      </c>
      <c r="V76">
        <v>2018</v>
      </c>
      <c r="W76">
        <v>112</v>
      </c>
      <c r="X76" t="s">
        <v>962</v>
      </c>
      <c r="Y76" t="s">
        <v>222</v>
      </c>
      <c r="Z76" t="e" vm="1">
        <f ca="1">_xlfn.XLOOKUP(KenPom[[#This Row],[Real_Team]],TeamStateMap[Team],TeamStateMap[State],"NoState",0,)</f>
        <v>#NAME?</v>
      </c>
      <c r="AA76">
        <v>14</v>
      </c>
      <c r="AB76">
        <v>0</v>
      </c>
      <c r="AC76" t="s">
        <v>501</v>
      </c>
      <c r="AD76" t="s">
        <v>119</v>
      </c>
      <c r="AE76">
        <v>5.58</v>
      </c>
      <c r="AF76">
        <v>104.5</v>
      </c>
      <c r="AG76">
        <v>181</v>
      </c>
      <c r="AH76">
        <v>99</v>
      </c>
      <c r="AI76">
        <v>64</v>
      </c>
      <c r="AJ76">
        <v>71.099999999999994</v>
      </c>
      <c r="AK76">
        <v>49</v>
      </c>
      <c r="AL76">
        <v>3.1E-2</v>
      </c>
      <c r="AM76">
        <v>97</v>
      </c>
      <c r="AN76">
        <v>-7.16</v>
      </c>
      <c r="AO76">
        <v>319</v>
      </c>
      <c r="AP76">
        <v>100.6</v>
      </c>
      <c r="AQ76">
        <v>330</v>
      </c>
      <c r="AR76">
        <v>107.8</v>
      </c>
      <c r="AS76">
        <v>293</v>
      </c>
      <c r="AT76">
        <v>-2.2599999999999998</v>
      </c>
      <c r="AU76">
        <v>225</v>
      </c>
      <c r="AV76">
        <v>4</v>
      </c>
      <c r="AW76" t="s">
        <v>136</v>
      </c>
      <c r="AZ76" s="10" t="s">
        <v>246</v>
      </c>
      <c r="BA76" s="10" t="s">
        <v>592</v>
      </c>
      <c r="BB76" s="10">
        <f>COUNTIF(TeamStateMap[Team],TourneyWinsM[NCAA Champion])</f>
        <v>1</v>
      </c>
      <c r="BC76" s="18">
        <f>SUMIF(TeamStateMap[Team],TourneyWinsM[NCAA Champion],TeamStateMap[Count])</f>
        <v>0</v>
      </c>
      <c r="BE76" t="s">
        <v>1189</v>
      </c>
      <c r="BF76" s="13" t="s">
        <v>1513</v>
      </c>
      <c r="BH76" s="16"/>
      <c r="BJ76" s="20">
        <v>1965</v>
      </c>
      <c r="BK76" s="19" t="s">
        <v>64</v>
      </c>
      <c r="BL76" s="19" t="s">
        <v>1733</v>
      </c>
      <c r="BM76" s="19" t="s">
        <v>1734</v>
      </c>
      <c r="BN76" s="19" t="s">
        <v>1664</v>
      </c>
      <c r="BO76" s="19" t="s">
        <v>1735</v>
      </c>
    </row>
    <row r="77" spans="1:67" x14ac:dyDescent="0.2">
      <c r="A77" t="s">
        <v>279</v>
      </c>
      <c r="B77">
        <v>81.59</v>
      </c>
      <c r="C77">
        <v>78.290000000000006</v>
      </c>
      <c r="D77">
        <v>1</v>
      </c>
      <c r="E77">
        <v>6</v>
      </c>
      <c r="F77">
        <v>2018</v>
      </c>
      <c r="I77" t="s">
        <v>447</v>
      </c>
      <c r="J77">
        <v>66.83</v>
      </c>
      <c r="K77">
        <v>75.61</v>
      </c>
      <c r="L77">
        <v>2018</v>
      </c>
      <c r="O77" t="s">
        <v>279</v>
      </c>
      <c r="P77">
        <v>3</v>
      </c>
      <c r="Q77">
        <v>5</v>
      </c>
      <c r="R77">
        <v>8</v>
      </c>
      <c r="S77">
        <v>2018</v>
      </c>
      <c r="V77">
        <v>2018</v>
      </c>
      <c r="W77">
        <v>133</v>
      </c>
      <c r="X77" t="s">
        <v>961</v>
      </c>
      <c r="Y77" t="s">
        <v>960</v>
      </c>
      <c r="Z77" t="e" vm="1">
        <f ca="1">_xlfn.XLOOKUP(KenPom[[#This Row],[Real_Team]],TeamStateMap[Team],TeamStateMap[State],"NoState",0,)</f>
        <v>#NAME?</v>
      </c>
      <c r="AA77">
        <v>14</v>
      </c>
      <c r="AB77">
        <v>0</v>
      </c>
      <c r="AC77" t="s">
        <v>525</v>
      </c>
      <c r="AD77" t="s">
        <v>108</v>
      </c>
      <c r="AE77">
        <v>2.89</v>
      </c>
      <c r="AF77">
        <v>100.6</v>
      </c>
      <c r="AG77">
        <v>249</v>
      </c>
      <c r="AH77">
        <v>97.7</v>
      </c>
      <c r="AI77">
        <v>51</v>
      </c>
      <c r="AJ77">
        <v>68.3</v>
      </c>
      <c r="AK77">
        <v>176</v>
      </c>
      <c r="AL77">
        <v>7.3999999999999996E-2</v>
      </c>
      <c r="AM77">
        <v>27</v>
      </c>
      <c r="AN77">
        <v>-3.79</v>
      </c>
      <c r="AO77">
        <v>250</v>
      </c>
      <c r="AP77">
        <v>102.7</v>
      </c>
      <c r="AQ77">
        <v>266</v>
      </c>
      <c r="AR77">
        <v>106.5</v>
      </c>
      <c r="AS77">
        <v>228</v>
      </c>
      <c r="AT77">
        <v>2.23</v>
      </c>
      <c r="AU77">
        <v>92</v>
      </c>
      <c r="AV77">
        <v>4</v>
      </c>
      <c r="AW77" t="s">
        <v>136</v>
      </c>
      <c r="AZ77" s="10" t="s">
        <v>101</v>
      </c>
      <c r="BA77" s="10" t="s">
        <v>648</v>
      </c>
      <c r="BB77" s="10">
        <f>COUNTIF(TeamStateMap[Team],TourneyWinsM[NCAA Champion])</f>
        <v>1</v>
      </c>
      <c r="BC77" s="18">
        <f>SUMIF(TeamStateMap[Team],TourneyWinsM[NCAA Champion],TeamStateMap[Count])</f>
        <v>0</v>
      </c>
      <c r="BE77" t="s">
        <v>805</v>
      </c>
      <c r="BF77" s="13" t="s">
        <v>1514</v>
      </c>
      <c r="BH77" s="16"/>
      <c r="BJ77" s="20">
        <v>1964</v>
      </c>
      <c r="BK77" s="19" t="s">
        <v>64</v>
      </c>
      <c r="BL77" s="19" t="s">
        <v>1736</v>
      </c>
      <c r="BM77" s="19" t="s">
        <v>1737</v>
      </c>
      <c r="BN77" s="19" t="s">
        <v>13</v>
      </c>
      <c r="BO77" s="19" t="s">
        <v>1738</v>
      </c>
    </row>
    <row r="78" spans="1:67" x14ac:dyDescent="0.2">
      <c r="A78" t="s">
        <v>80</v>
      </c>
      <c r="B78">
        <v>81.58</v>
      </c>
      <c r="C78">
        <v>80.86</v>
      </c>
      <c r="D78">
        <v>1</v>
      </c>
      <c r="E78">
        <v>3</v>
      </c>
      <c r="F78">
        <v>2018</v>
      </c>
      <c r="I78" t="s">
        <v>427</v>
      </c>
      <c r="J78">
        <v>69.97</v>
      </c>
      <c r="K78">
        <v>75.61</v>
      </c>
      <c r="L78">
        <v>2018</v>
      </c>
      <c r="O78" t="s">
        <v>33</v>
      </c>
      <c r="P78">
        <v>2</v>
      </c>
      <c r="Q78">
        <v>6</v>
      </c>
      <c r="R78">
        <v>8</v>
      </c>
      <c r="S78">
        <v>2018</v>
      </c>
      <c r="V78">
        <v>2018</v>
      </c>
      <c r="W78">
        <v>101</v>
      </c>
      <c r="X78" t="s">
        <v>959</v>
      </c>
      <c r="Y78" t="s">
        <v>262</v>
      </c>
      <c r="Z78" t="e" vm="1">
        <f ca="1">_xlfn.XLOOKUP(KenPom[[#This Row],[Real_Team]],TeamStateMap[Team],TeamStateMap[State],"NoState",0,)</f>
        <v>#NAME?</v>
      </c>
      <c r="AA78">
        <v>15</v>
      </c>
      <c r="AB78">
        <v>0</v>
      </c>
      <c r="AC78" t="s">
        <v>491</v>
      </c>
      <c r="AD78" t="s">
        <v>111</v>
      </c>
      <c r="AE78">
        <v>6.92</v>
      </c>
      <c r="AF78">
        <v>108.8</v>
      </c>
      <c r="AG78">
        <v>102</v>
      </c>
      <c r="AH78">
        <v>101.9</v>
      </c>
      <c r="AI78">
        <v>110</v>
      </c>
      <c r="AJ78">
        <v>66.8</v>
      </c>
      <c r="AK78">
        <v>246</v>
      </c>
      <c r="AL78">
        <v>-1.4999999999999999E-2</v>
      </c>
      <c r="AM78">
        <v>218</v>
      </c>
      <c r="AN78">
        <v>-2.5099999999999998</v>
      </c>
      <c r="AO78">
        <v>207</v>
      </c>
      <c r="AP78">
        <v>103.4</v>
      </c>
      <c r="AQ78">
        <v>229</v>
      </c>
      <c r="AR78">
        <v>105.9</v>
      </c>
      <c r="AS78">
        <v>186</v>
      </c>
      <c r="AT78">
        <v>-3.22</v>
      </c>
      <c r="AU78">
        <v>263</v>
      </c>
      <c r="AV78">
        <v>5</v>
      </c>
      <c r="AW78" t="s">
        <v>136</v>
      </c>
      <c r="AZ78" s="11" t="s">
        <v>262</v>
      </c>
      <c r="BA78" s="11" t="s">
        <v>648</v>
      </c>
      <c r="BB78" s="10">
        <f>COUNTIF(TeamStateMap[Team],TourneyWinsM[NCAA Champion])</f>
        <v>0</v>
      </c>
      <c r="BC78" s="18">
        <f>SUMIF(TeamStateMap[Team],TourneyWinsM[NCAA Champion],TeamStateMap[Count])</f>
        <v>0</v>
      </c>
      <c r="BE78" t="s">
        <v>1190</v>
      </c>
      <c r="BF78" s="13" t="s">
        <v>1515</v>
      </c>
      <c r="BH78" s="16"/>
      <c r="BJ78" s="20">
        <v>1963</v>
      </c>
      <c r="BK78" s="19" t="s">
        <v>1739</v>
      </c>
      <c r="BL78" s="19" t="s">
        <v>1740</v>
      </c>
      <c r="BM78" s="19" t="s">
        <v>1741</v>
      </c>
      <c r="BN78" s="19" t="s">
        <v>75</v>
      </c>
      <c r="BO78" s="19" t="s">
        <v>1742</v>
      </c>
    </row>
    <row r="79" spans="1:67" x14ac:dyDescent="0.2">
      <c r="A79" t="s">
        <v>228</v>
      </c>
      <c r="B79">
        <v>81.42</v>
      </c>
      <c r="C79">
        <v>74.3</v>
      </c>
      <c r="D79">
        <v>0</v>
      </c>
      <c r="E79">
        <v>0</v>
      </c>
      <c r="F79">
        <v>2018</v>
      </c>
      <c r="I79" t="s">
        <v>319</v>
      </c>
      <c r="J79">
        <v>74.709999999999994</v>
      </c>
      <c r="K79">
        <v>75.39</v>
      </c>
      <c r="L79">
        <v>2018</v>
      </c>
      <c r="O79" t="s">
        <v>71</v>
      </c>
      <c r="P79">
        <v>4.2</v>
      </c>
      <c r="Q79">
        <v>3.8</v>
      </c>
      <c r="R79">
        <v>8</v>
      </c>
      <c r="S79">
        <v>2018</v>
      </c>
      <c r="V79">
        <v>2018</v>
      </c>
      <c r="W79">
        <v>137</v>
      </c>
      <c r="X79" t="s">
        <v>958</v>
      </c>
      <c r="Y79" t="s">
        <v>39</v>
      </c>
      <c r="Z79" t="e" vm="1">
        <f ca="1">_xlfn.XLOOKUP(KenPom[[#This Row],[Real_Team]],TeamStateMap[Team],TeamStateMap[State],"NoState",0,)</f>
        <v>#NAME?</v>
      </c>
      <c r="AA79">
        <v>15</v>
      </c>
      <c r="AB79">
        <v>0</v>
      </c>
      <c r="AC79" t="s">
        <v>520</v>
      </c>
      <c r="AD79" t="s">
        <v>484</v>
      </c>
      <c r="AE79">
        <v>2.63</v>
      </c>
      <c r="AF79">
        <v>110</v>
      </c>
      <c r="AG79">
        <v>80</v>
      </c>
      <c r="AH79">
        <v>107.3</v>
      </c>
      <c r="AI79">
        <v>218</v>
      </c>
      <c r="AJ79">
        <v>70.7</v>
      </c>
      <c r="AK79">
        <v>58</v>
      </c>
      <c r="AL79">
        <v>-8.0000000000000002E-3</v>
      </c>
      <c r="AM79">
        <v>196</v>
      </c>
      <c r="AN79">
        <v>-2.12</v>
      </c>
      <c r="AO79">
        <v>195</v>
      </c>
      <c r="AP79">
        <v>103.1</v>
      </c>
      <c r="AQ79">
        <v>240</v>
      </c>
      <c r="AR79">
        <v>105.2</v>
      </c>
      <c r="AS79">
        <v>151</v>
      </c>
      <c r="AT79">
        <v>2.14</v>
      </c>
      <c r="AU79">
        <v>95</v>
      </c>
      <c r="AV79">
        <v>5</v>
      </c>
      <c r="AW79" t="s">
        <v>136</v>
      </c>
      <c r="AZ79" s="14" t="s">
        <v>196</v>
      </c>
      <c r="BA79" s="10" t="s">
        <v>648</v>
      </c>
      <c r="BB79" s="10">
        <f>COUNTIF(TeamStateMap[Team],TourneyWinsM[NCAA Champion])</f>
        <v>1</v>
      </c>
      <c r="BC79" s="18">
        <f>SUMIF(TeamStateMap[Team],TourneyWinsM[NCAA Champion],TeamStateMap[Count])</f>
        <v>1</v>
      </c>
      <c r="BE79" t="s">
        <v>1191</v>
      </c>
      <c r="BF79" s="13" t="s">
        <v>1516</v>
      </c>
      <c r="BH79" s="16"/>
      <c r="BJ79" s="20">
        <v>1962</v>
      </c>
      <c r="BK79" s="19" t="s">
        <v>34</v>
      </c>
      <c r="BL79" s="19" t="s">
        <v>1743</v>
      </c>
      <c r="BM79" s="19" t="s">
        <v>1744</v>
      </c>
      <c r="BN79" s="19" t="s">
        <v>219</v>
      </c>
      <c r="BO79" s="19" t="s">
        <v>1745</v>
      </c>
    </row>
    <row r="80" spans="1:67" x14ac:dyDescent="0.2">
      <c r="A80" t="s">
        <v>71</v>
      </c>
      <c r="B80">
        <v>81.13</v>
      </c>
      <c r="C80">
        <v>75.27</v>
      </c>
      <c r="D80">
        <v>0</v>
      </c>
      <c r="E80">
        <v>4</v>
      </c>
      <c r="F80">
        <v>2018</v>
      </c>
      <c r="I80" t="s">
        <v>446</v>
      </c>
      <c r="J80">
        <v>68.11</v>
      </c>
      <c r="K80">
        <v>75.180000000000007</v>
      </c>
      <c r="L80">
        <v>2018</v>
      </c>
      <c r="O80" t="s">
        <v>240</v>
      </c>
      <c r="P80">
        <v>3.7</v>
      </c>
      <c r="Q80">
        <v>4.2</v>
      </c>
      <c r="R80">
        <v>7.9</v>
      </c>
      <c r="S80">
        <v>2018</v>
      </c>
      <c r="V80">
        <v>2018</v>
      </c>
      <c r="W80">
        <v>162</v>
      </c>
      <c r="X80" t="s">
        <v>957</v>
      </c>
      <c r="Y80" t="s">
        <v>956</v>
      </c>
      <c r="Z80" t="e" vm="1">
        <f ca="1">_xlfn.XLOOKUP(KenPom[[#This Row],[Real_Team]],TeamStateMap[Team],TeamStateMap[State],"NoState",0,)</f>
        <v>#NAME?</v>
      </c>
      <c r="AA80">
        <v>15</v>
      </c>
      <c r="AB80">
        <v>0</v>
      </c>
      <c r="AC80" t="s">
        <v>506</v>
      </c>
      <c r="AD80" t="s">
        <v>543</v>
      </c>
      <c r="AE80">
        <v>0.62</v>
      </c>
      <c r="AF80">
        <v>103.7</v>
      </c>
      <c r="AG80">
        <v>192</v>
      </c>
      <c r="AH80">
        <v>103.1</v>
      </c>
      <c r="AI80">
        <v>133</v>
      </c>
      <c r="AJ80">
        <v>69.599999999999994</v>
      </c>
      <c r="AK80">
        <v>98</v>
      </c>
      <c r="AL80">
        <v>9.7000000000000003E-2</v>
      </c>
      <c r="AM80">
        <v>14</v>
      </c>
      <c r="AN80">
        <v>-1.2</v>
      </c>
      <c r="AO80">
        <v>167</v>
      </c>
      <c r="AP80">
        <v>103.8</v>
      </c>
      <c r="AQ80">
        <v>204</v>
      </c>
      <c r="AR80">
        <v>105</v>
      </c>
      <c r="AS80">
        <v>139</v>
      </c>
      <c r="AT80">
        <v>2.76</v>
      </c>
      <c r="AU80">
        <v>83</v>
      </c>
      <c r="AV80">
        <v>5</v>
      </c>
      <c r="AW80" t="s">
        <v>136</v>
      </c>
      <c r="AZ80" s="11" t="s">
        <v>14</v>
      </c>
      <c r="BA80" s="11" t="s">
        <v>615</v>
      </c>
      <c r="BB80" s="10">
        <f>COUNTIF(TeamStateMap[Team],TourneyWinsM[NCAA Champion])</f>
        <v>1</v>
      </c>
      <c r="BC80" s="18">
        <f>SUMIF(TeamStateMap[Team],TourneyWinsM[NCAA Champion],TeamStateMap[Count])</f>
        <v>1</v>
      </c>
      <c r="BE80" t="s">
        <v>1195</v>
      </c>
      <c r="BF80" s="13" t="s">
        <v>1452</v>
      </c>
      <c r="BH80" s="16"/>
      <c r="BJ80" s="20">
        <v>1961</v>
      </c>
      <c r="BK80" s="19" t="s">
        <v>34</v>
      </c>
      <c r="BL80" s="19" t="s">
        <v>1746</v>
      </c>
      <c r="BM80" s="19" t="s">
        <v>1747</v>
      </c>
      <c r="BN80" s="19" t="s">
        <v>75</v>
      </c>
      <c r="BO80" s="19" t="s">
        <v>1748</v>
      </c>
    </row>
    <row r="81" spans="1:67" x14ac:dyDescent="0.2">
      <c r="A81" t="s">
        <v>101</v>
      </c>
      <c r="B81">
        <v>81.08</v>
      </c>
      <c r="C81">
        <v>80.53</v>
      </c>
      <c r="D81">
        <v>3</v>
      </c>
      <c r="E81">
        <v>7</v>
      </c>
      <c r="F81">
        <v>2018</v>
      </c>
      <c r="I81" t="s">
        <v>333</v>
      </c>
      <c r="J81">
        <v>67.319999999999993</v>
      </c>
      <c r="K81">
        <v>75.010000000000005</v>
      </c>
      <c r="L81">
        <v>2018</v>
      </c>
      <c r="O81" t="s">
        <v>75</v>
      </c>
      <c r="P81">
        <v>2.5</v>
      </c>
      <c r="Q81">
        <v>5.0999999999999996</v>
      </c>
      <c r="R81">
        <v>7.7</v>
      </c>
      <c r="S81">
        <v>2018</v>
      </c>
      <c r="V81">
        <v>2018</v>
      </c>
      <c r="W81">
        <v>167</v>
      </c>
      <c r="X81" t="s">
        <v>955</v>
      </c>
      <c r="Y81" t="s">
        <v>954</v>
      </c>
      <c r="Z81" t="e" vm="1">
        <f ca="1">_xlfn.XLOOKUP(KenPom[[#This Row],[Real_Team]],TeamStateMap[Team],TeamStateMap[State],"NoState",0,)</f>
        <v>#NAME?</v>
      </c>
      <c r="AA81">
        <v>15</v>
      </c>
      <c r="AB81">
        <v>0</v>
      </c>
      <c r="AC81" t="s">
        <v>511</v>
      </c>
      <c r="AD81" t="s">
        <v>87</v>
      </c>
      <c r="AE81">
        <v>0.43</v>
      </c>
      <c r="AF81">
        <v>103.2</v>
      </c>
      <c r="AG81">
        <v>203</v>
      </c>
      <c r="AH81">
        <v>102.8</v>
      </c>
      <c r="AI81">
        <v>125</v>
      </c>
      <c r="AJ81">
        <v>74.900000000000006</v>
      </c>
      <c r="AK81">
        <v>5</v>
      </c>
      <c r="AL81">
        <v>0.112</v>
      </c>
      <c r="AM81">
        <v>7</v>
      </c>
      <c r="AN81">
        <v>-4.3099999999999996</v>
      </c>
      <c r="AO81">
        <v>267</v>
      </c>
      <c r="AP81">
        <v>103.2</v>
      </c>
      <c r="AQ81">
        <v>235</v>
      </c>
      <c r="AR81">
        <v>107.5</v>
      </c>
      <c r="AS81">
        <v>278</v>
      </c>
      <c r="AT81">
        <v>5.84</v>
      </c>
      <c r="AU81">
        <v>30</v>
      </c>
      <c r="AV81">
        <v>5</v>
      </c>
      <c r="AW81" t="s">
        <v>136</v>
      </c>
      <c r="AZ81" s="14" t="s">
        <v>1085</v>
      </c>
      <c r="BA81" s="10" t="s">
        <v>597</v>
      </c>
      <c r="BB81" s="10">
        <f>COUNTIF(TeamStateMap[Team],TourneyWinsM[NCAA Champion])</f>
        <v>0</v>
      </c>
      <c r="BC81" s="18">
        <f>SUMIF(TeamStateMap[Team],TourneyWinsM[NCAA Champion],TeamStateMap[Count])</f>
        <v>0</v>
      </c>
      <c r="BE81" t="s">
        <v>1197</v>
      </c>
      <c r="BF81" s="13" t="s">
        <v>1517</v>
      </c>
      <c r="BH81" s="16"/>
      <c r="BJ81" s="20">
        <v>1960</v>
      </c>
      <c r="BK81" s="19" t="s">
        <v>135</v>
      </c>
      <c r="BL81" s="19" t="s">
        <v>1746</v>
      </c>
      <c r="BM81" s="19" t="s">
        <v>1749</v>
      </c>
      <c r="BN81" s="19" t="s">
        <v>13</v>
      </c>
      <c r="BO81" s="19" t="s">
        <v>1750</v>
      </c>
    </row>
    <row r="82" spans="1:67" x14ac:dyDescent="0.2">
      <c r="A82" t="s">
        <v>79</v>
      </c>
      <c r="B82">
        <v>81</v>
      </c>
      <c r="C82">
        <v>78.790000000000006</v>
      </c>
      <c r="D82">
        <v>1</v>
      </c>
      <c r="E82">
        <v>3</v>
      </c>
      <c r="F82">
        <v>2018</v>
      </c>
      <c r="I82" t="s">
        <v>295</v>
      </c>
      <c r="J82">
        <v>69.62</v>
      </c>
      <c r="K82">
        <v>74.98</v>
      </c>
      <c r="L82">
        <v>2018</v>
      </c>
      <c r="O82" t="s">
        <v>275</v>
      </c>
      <c r="P82">
        <v>5.6</v>
      </c>
      <c r="Q82">
        <v>2</v>
      </c>
      <c r="R82">
        <v>7.6</v>
      </c>
      <c r="S82">
        <v>2018</v>
      </c>
      <c r="V82">
        <v>2018</v>
      </c>
      <c r="W82">
        <v>125</v>
      </c>
      <c r="X82" t="s">
        <v>953</v>
      </c>
      <c r="Y82" t="s">
        <v>952</v>
      </c>
      <c r="Z82" t="e" vm="1">
        <f ca="1">_xlfn.XLOOKUP(KenPom[[#This Row],[Real_Team]],TeamStateMap[Team],TeamStateMap[State],"NoState",0,)</f>
        <v>#NAME?</v>
      </c>
      <c r="AA82">
        <v>16</v>
      </c>
      <c r="AB82">
        <v>0</v>
      </c>
      <c r="AC82" t="s">
        <v>133</v>
      </c>
      <c r="AD82" t="s">
        <v>103</v>
      </c>
      <c r="AE82">
        <v>3.69</v>
      </c>
      <c r="AF82">
        <v>103.1</v>
      </c>
      <c r="AG82">
        <v>208</v>
      </c>
      <c r="AH82">
        <v>99.4</v>
      </c>
      <c r="AI82">
        <v>72</v>
      </c>
      <c r="AJ82">
        <v>68.900000000000006</v>
      </c>
      <c r="AK82">
        <v>132</v>
      </c>
      <c r="AL82">
        <v>7.5999999999999998E-2</v>
      </c>
      <c r="AM82">
        <v>24</v>
      </c>
      <c r="AN82">
        <v>-4.1500000000000004</v>
      </c>
      <c r="AO82">
        <v>261</v>
      </c>
      <c r="AP82">
        <v>103.7</v>
      </c>
      <c r="AQ82">
        <v>209</v>
      </c>
      <c r="AR82">
        <v>107.8</v>
      </c>
      <c r="AS82">
        <v>296</v>
      </c>
      <c r="AT82">
        <v>-2.98</v>
      </c>
      <c r="AU82">
        <v>249</v>
      </c>
      <c r="AV82">
        <v>6</v>
      </c>
      <c r="AW82" t="s">
        <v>136</v>
      </c>
      <c r="AZ82" s="10" t="s">
        <v>264</v>
      </c>
      <c r="BA82" s="10" t="s">
        <v>575</v>
      </c>
      <c r="BB82" s="10">
        <f>COUNTIF(TeamStateMap[Team],TourneyWinsM[NCAA Champion])</f>
        <v>1</v>
      </c>
      <c r="BC82" s="18">
        <f>SUMIF(TeamStateMap[Team],TourneyWinsM[NCAA Champion],TeamStateMap[Count])</f>
        <v>1</v>
      </c>
      <c r="BE82" t="s">
        <v>1199</v>
      </c>
      <c r="BF82" s="13" t="s">
        <v>1474</v>
      </c>
      <c r="BH82" s="16"/>
      <c r="BJ82" s="20">
        <v>1959</v>
      </c>
      <c r="BK82" s="19" t="s">
        <v>227</v>
      </c>
      <c r="BL82" s="19" t="s">
        <v>1751</v>
      </c>
      <c r="BM82" s="19" t="s">
        <v>1752</v>
      </c>
      <c r="BN82" s="19" t="s">
        <v>1664</v>
      </c>
      <c r="BO82" s="19" t="s">
        <v>1753</v>
      </c>
    </row>
    <row r="83" spans="1:67" x14ac:dyDescent="0.2">
      <c r="A83" t="s">
        <v>226</v>
      </c>
      <c r="B83">
        <v>80.849999999999994</v>
      </c>
      <c r="C83">
        <v>74.16</v>
      </c>
      <c r="D83">
        <v>0</v>
      </c>
      <c r="E83">
        <v>1</v>
      </c>
      <c r="F83">
        <v>2018</v>
      </c>
      <c r="I83" t="s">
        <v>355</v>
      </c>
      <c r="J83">
        <v>70.010000000000005</v>
      </c>
      <c r="K83">
        <v>74.790000000000006</v>
      </c>
      <c r="L83">
        <v>2018</v>
      </c>
      <c r="O83" t="s">
        <v>79</v>
      </c>
      <c r="P83">
        <v>3.2</v>
      </c>
      <c r="Q83">
        <v>4.4000000000000004</v>
      </c>
      <c r="R83">
        <v>7.6</v>
      </c>
      <c r="S83">
        <v>2018</v>
      </c>
      <c r="V83">
        <v>2018</v>
      </c>
      <c r="W83">
        <v>166</v>
      </c>
      <c r="X83" t="s">
        <v>951</v>
      </c>
      <c r="Y83" t="s">
        <v>950</v>
      </c>
      <c r="Z83" t="e" vm="1">
        <f ca="1">_xlfn.XLOOKUP(KenPom[[#This Row],[Real_Team]],TeamStateMap[Team],TeamStateMap[State],"NoState",0,)</f>
        <v>#NAME?</v>
      </c>
      <c r="AA83">
        <v>16</v>
      </c>
      <c r="AB83">
        <v>1</v>
      </c>
      <c r="AC83" t="s">
        <v>496</v>
      </c>
      <c r="AD83" t="s">
        <v>568</v>
      </c>
      <c r="AE83">
        <v>0.5</v>
      </c>
      <c r="AF83">
        <v>103.1</v>
      </c>
      <c r="AG83">
        <v>206</v>
      </c>
      <c r="AH83">
        <v>102.6</v>
      </c>
      <c r="AI83">
        <v>124</v>
      </c>
      <c r="AJ83">
        <v>68.400000000000006</v>
      </c>
      <c r="AK83">
        <v>170</v>
      </c>
      <c r="AL83">
        <v>0.125</v>
      </c>
      <c r="AM83">
        <v>2</v>
      </c>
      <c r="AN83">
        <v>-4.38</v>
      </c>
      <c r="AO83">
        <v>269</v>
      </c>
      <c r="AP83">
        <v>102.7</v>
      </c>
      <c r="AQ83">
        <v>267</v>
      </c>
      <c r="AR83">
        <v>107.1</v>
      </c>
      <c r="AS83">
        <v>259</v>
      </c>
      <c r="AT83">
        <v>-3.55</v>
      </c>
      <c r="AU83">
        <v>277</v>
      </c>
      <c r="AV83">
        <v>6</v>
      </c>
      <c r="AW83" t="s">
        <v>136</v>
      </c>
      <c r="AZ83" s="10" t="s">
        <v>719</v>
      </c>
      <c r="BA83" s="10" t="s">
        <v>477</v>
      </c>
      <c r="BB83" s="10">
        <f>COUNTIF(TeamStateMap[Team],TourneyWinsM[NCAA Champion])</f>
        <v>1</v>
      </c>
      <c r="BC83" s="18">
        <f>SUMIF(TeamStateMap[Team],TourneyWinsM[NCAA Champion],TeamStateMap[Count])</f>
        <v>1</v>
      </c>
      <c r="BE83" t="s">
        <v>1203</v>
      </c>
      <c r="BF83" s="13" t="s">
        <v>1453</v>
      </c>
      <c r="BH83" s="16"/>
      <c r="BJ83" s="20">
        <v>1958</v>
      </c>
      <c r="BK83" s="19" t="s">
        <v>134</v>
      </c>
      <c r="BL83" s="19" t="s">
        <v>1754</v>
      </c>
      <c r="BM83" s="19" t="s">
        <v>1755</v>
      </c>
      <c r="BN83" s="19" t="s">
        <v>453</v>
      </c>
      <c r="BO83" s="19" t="s">
        <v>1756</v>
      </c>
    </row>
    <row r="84" spans="1:67" x14ac:dyDescent="0.2">
      <c r="A84" t="s">
        <v>91</v>
      </c>
      <c r="B84">
        <v>80.72</v>
      </c>
      <c r="C84">
        <v>75.11</v>
      </c>
      <c r="D84">
        <v>2</v>
      </c>
      <c r="E84">
        <v>3</v>
      </c>
      <c r="F84">
        <v>2018</v>
      </c>
      <c r="I84" t="s">
        <v>386</v>
      </c>
      <c r="J84">
        <v>73.959999999999994</v>
      </c>
      <c r="K84">
        <v>74.58</v>
      </c>
      <c r="L84">
        <v>2018</v>
      </c>
      <c r="O84" t="s">
        <v>80</v>
      </c>
      <c r="P84">
        <v>3.4</v>
      </c>
      <c r="Q84">
        <v>4.0999999999999996</v>
      </c>
      <c r="R84">
        <v>7.5</v>
      </c>
      <c r="S84">
        <v>2018</v>
      </c>
      <c r="V84">
        <v>2018</v>
      </c>
      <c r="W84">
        <v>170</v>
      </c>
      <c r="X84" t="s">
        <v>949</v>
      </c>
      <c r="Y84" t="s">
        <v>948</v>
      </c>
      <c r="Z84" t="e" vm="1">
        <f ca="1">_xlfn.XLOOKUP(KenPom[[#This Row],[Real_Team]],TeamStateMap[Team],TeamStateMap[State],"NoState",0,)</f>
        <v>#NAME?</v>
      </c>
      <c r="AA84">
        <v>16</v>
      </c>
      <c r="AB84">
        <v>0</v>
      </c>
      <c r="AC84" t="s">
        <v>476</v>
      </c>
      <c r="AD84" t="s">
        <v>94</v>
      </c>
      <c r="AE84">
        <v>7.0000000000000007E-2</v>
      </c>
      <c r="AF84">
        <v>102.9</v>
      </c>
      <c r="AG84">
        <v>212</v>
      </c>
      <c r="AH84">
        <v>102.9</v>
      </c>
      <c r="AI84">
        <v>127</v>
      </c>
      <c r="AJ84">
        <v>63</v>
      </c>
      <c r="AK84">
        <v>344</v>
      </c>
      <c r="AL84">
        <v>6.3E-2</v>
      </c>
      <c r="AM84">
        <v>45</v>
      </c>
      <c r="AN84">
        <v>-4.03</v>
      </c>
      <c r="AO84">
        <v>255</v>
      </c>
      <c r="AP84">
        <v>102.8</v>
      </c>
      <c r="AQ84">
        <v>259</v>
      </c>
      <c r="AR84">
        <v>106.9</v>
      </c>
      <c r="AS84">
        <v>249</v>
      </c>
      <c r="AT84">
        <v>3.49</v>
      </c>
      <c r="AU84">
        <v>71</v>
      </c>
      <c r="AV84">
        <v>6</v>
      </c>
      <c r="AW84" t="s">
        <v>136</v>
      </c>
      <c r="AZ84" s="14" t="s">
        <v>1552</v>
      </c>
      <c r="BA84" s="10" t="s">
        <v>694</v>
      </c>
      <c r="BB84" s="10">
        <f>COUNTIF(TeamStateMap[Team],TourneyWinsM[NCAA Champion])</f>
        <v>0</v>
      </c>
      <c r="BC84" s="18">
        <f>SUMIF(TeamStateMap[Team],TourneyWinsM[NCAA Champion],TeamStateMap[Count])</f>
        <v>0</v>
      </c>
      <c r="BE84" t="s">
        <v>1204</v>
      </c>
      <c r="BF84" s="13" t="s">
        <v>1454</v>
      </c>
      <c r="BH84" s="16"/>
      <c r="BJ84" s="20">
        <v>1957</v>
      </c>
      <c r="BK84" s="19" t="s">
        <v>1574</v>
      </c>
      <c r="BL84" s="19" t="s">
        <v>1757</v>
      </c>
      <c r="BM84" s="19" t="s">
        <v>1758</v>
      </c>
      <c r="BN84" s="19" t="s">
        <v>13</v>
      </c>
      <c r="BO84" s="19" t="s">
        <v>1759</v>
      </c>
    </row>
    <row r="85" spans="1:67" x14ac:dyDescent="0.2">
      <c r="A85" t="s">
        <v>56</v>
      </c>
      <c r="B85">
        <v>80.59</v>
      </c>
      <c r="C85">
        <v>74.66</v>
      </c>
      <c r="D85">
        <v>1</v>
      </c>
      <c r="E85">
        <v>3</v>
      </c>
      <c r="F85">
        <v>2018</v>
      </c>
      <c r="I85" t="s">
        <v>338</v>
      </c>
      <c r="J85">
        <v>67.22</v>
      </c>
      <c r="K85">
        <v>74.58</v>
      </c>
      <c r="L85">
        <v>2018</v>
      </c>
      <c r="O85" t="s">
        <v>20</v>
      </c>
      <c r="P85">
        <v>5.8</v>
      </c>
      <c r="Q85">
        <v>1.5</v>
      </c>
      <c r="R85">
        <v>7.4</v>
      </c>
      <c r="S85">
        <v>2018</v>
      </c>
      <c r="V85">
        <v>2018</v>
      </c>
      <c r="W85">
        <v>243</v>
      </c>
      <c r="X85" t="s">
        <v>947</v>
      </c>
      <c r="Y85" t="s">
        <v>624</v>
      </c>
      <c r="Z85" t="e" vm="1">
        <f ca="1">_xlfn.XLOOKUP(KenPom[[#This Row],[Real_Team]],TeamStateMap[Team],TeamStateMap[State],"NoState",0,)</f>
        <v>#NAME?</v>
      </c>
      <c r="AA85">
        <v>16</v>
      </c>
      <c r="AB85">
        <v>0</v>
      </c>
      <c r="AC85" t="s">
        <v>494</v>
      </c>
      <c r="AD85" t="s">
        <v>946</v>
      </c>
      <c r="AE85">
        <v>-6.65</v>
      </c>
      <c r="AF85">
        <v>104.6</v>
      </c>
      <c r="AG85">
        <v>180</v>
      </c>
      <c r="AH85">
        <v>111.2</v>
      </c>
      <c r="AI85">
        <v>299</v>
      </c>
      <c r="AJ85">
        <v>71.7</v>
      </c>
      <c r="AK85">
        <v>31</v>
      </c>
      <c r="AL85">
        <v>-0.01</v>
      </c>
      <c r="AM85">
        <v>206</v>
      </c>
      <c r="AN85">
        <v>-6.3</v>
      </c>
      <c r="AO85">
        <v>304</v>
      </c>
      <c r="AP85">
        <v>101</v>
      </c>
      <c r="AQ85">
        <v>318</v>
      </c>
      <c r="AR85">
        <v>107.3</v>
      </c>
      <c r="AS85">
        <v>271</v>
      </c>
      <c r="AT85">
        <v>17.2</v>
      </c>
      <c r="AU85">
        <v>1</v>
      </c>
      <c r="AV85">
        <v>6</v>
      </c>
      <c r="AW85" t="s">
        <v>136</v>
      </c>
      <c r="AZ85" s="10" t="s">
        <v>203</v>
      </c>
      <c r="BA85" s="10" t="s">
        <v>518</v>
      </c>
      <c r="BB85" s="10">
        <f>COUNTIF(TeamStateMap[Team],TourneyWinsM[NCAA Champion])</f>
        <v>1</v>
      </c>
      <c r="BC85" s="18">
        <f>SUMIF(TeamStateMap[Team],TourneyWinsM[NCAA Champion],TeamStateMap[Count])</f>
        <v>0</v>
      </c>
      <c r="BE85" t="s">
        <v>1208</v>
      </c>
      <c r="BF85" s="13" t="s">
        <v>1455</v>
      </c>
      <c r="BH85" s="16"/>
      <c r="BJ85" s="20">
        <v>1956</v>
      </c>
      <c r="BK85" s="19" t="s">
        <v>260</v>
      </c>
      <c r="BL85" s="19" t="s">
        <v>1760</v>
      </c>
      <c r="BM85" s="19" t="s">
        <v>1761</v>
      </c>
      <c r="BN85" s="19" t="s">
        <v>11</v>
      </c>
      <c r="BO85" s="19" t="s">
        <v>1762</v>
      </c>
    </row>
    <row r="86" spans="1:67" x14ac:dyDescent="0.2">
      <c r="A86" t="s">
        <v>102</v>
      </c>
      <c r="B86">
        <v>80.48</v>
      </c>
      <c r="C86">
        <v>79.41</v>
      </c>
      <c r="D86">
        <v>0</v>
      </c>
      <c r="E86">
        <v>3</v>
      </c>
      <c r="F86">
        <v>2018</v>
      </c>
      <c r="I86" t="s">
        <v>302</v>
      </c>
      <c r="J86">
        <v>66.150000000000006</v>
      </c>
      <c r="K86">
        <v>74.31</v>
      </c>
      <c r="L86">
        <v>2018</v>
      </c>
      <c r="O86" t="s">
        <v>9</v>
      </c>
      <c r="P86">
        <v>6.7</v>
      </c>
      <c r="Q86">
        <v>0.5</v>
      </c>
      <c r="R86">
        <v>7.2</v>
      </c>
      <c r="S86">
        <v>2018</v>
      </c>
      <c r="V86">
        <v>2018</v>
      </c>
      <c r="W86">
        <v>259</v>
      </c>
      <c r="X86" t="s">
        <v>945</v>
      </c>
      <c r="Y86" t="s">
        <v>487</v>
      </c>
      <c r="Z86" t="e" vm="1">
        <f ca="1">_xlfn.XLOOKUP(KenPom[[#This Row],[Real_Team]],TeamStateMap[Team],TeamStateMap[State],"NoState",0,)</f>
        <v>#NAME?</v>
      </c>
      <c r="AA86">
        <v>16</v>
      </c>
      <c r="AB86">
        <v>0</v>
      </c>
      <c r="AC86" t="s">
        <v>485</v>
      </c>
      <c r="AD86" t="s">
        <v>876</v>
      </c>
      <c r="AE86">
        <v>-8.27</v>
      </c>
      <c r="AF86">
        <v>102.3</v>
      </c>
      <c r="AG86">
        <v>220</v>
      </c>
      <c r="AH86">
        <v>110.6</v>
      </c>
      <c r="AI86">
        <v>287</v>
      </c>
      <c r="AJ86">
        <v>71.599999999999994</v>
      </c>
      <c r="AK86">
        <v>37</v>
      </c>
      <c r="AL86">
        <v>1.2E-2</v>
      </c>
      <c r="AM86">
        <v>144</v>
      </c>
      <c r="AN86">
        <v>-8.68</v>
      </c>
      <c r="AO86">
        <v>336</v>
      </c>
      <c r="AP86">
        <v>100.2</v>
      </c>
      <c r="AQ86">
        <v>334</v>
      </c>
      <c r="AR86">
        <v>108.9</v>
      </c>
      <c r="AS86">
        <v>333</v>
      </c>
      <c r="AT86">
        <v>-6.06</v>
      </c>
      <c r="AU86">
        <v>317</v>
      </c>
      <c r="AV86">
        <v>6</v>
      </c>
      <c r="AW86" t="s">
        <v>136</v>
      </c>
      <c r="AZ86" s="12" t="s">
        <v>829</v>
      </c>
      <c r="BA86" s="12" t="s">
        <v>828</v>
      </c>
      <c r="BB86" s="10">
        <f>COUNTIF(TeamStateMap[Team],TourneyWinsM[NCAA Champion])</f>
        <v>1</v>
      </c>
      <c r="BC86" s="18">
        <f>SUMIF(TeamStateMap[Team],TourneyWinsM[NCAA Champion],TeamStateMap[Count])</f>
        <v>0</v>
      </c>
      <c r="BE86" t="s">
        <v>1209</v>
      </c>
      <c r="BF86" s="13" t="s">
        <v>1456</v>
      </c>
      <c r="BH86" s="16"/>
      <c r="BJ86" s="20">
        <v>1955</v>
      </c>
      <c r="BK86" s="19" t="s">
        <v>260</v>
      </c>
      <c r="BL86" s="19" t="s">
        <v>1763</v>
      </c>
      <c r="BM86" s="19" t="s">
        <v>1764</v>
      </c>
      <c r="BN86" s="19" t="s">
        <v>1091</v>
      </c>
      <c r="BO86" s="19" t="s">
        <v>1765</v>
      </c>
    </row>
    <row r="87" spans="1:67" x14ac:dyDescent="0.2">
      <c r="A87" t="s">
        <v>112</v>
      </c>
      <c r="B87">
        <v>80.34</v>
      </c>
      <c r="C87">
        <v>81.180000000000007</v>
      </c>
      <c r="D87">
        <v>3</v>
      </c>
      <c r="E87">
        <v>4</v>
      </c>
      <c r="F87">
        <v>2018</v>
      </c>
      <c r="I87" t="s">
        <v>91</v>
      </c>
      <c r="J87">
        <v>69.599999999999994</v>
      </c>
      <c r="K87">
        <v>74.05</v>
      </c>
      <c r="L87">
        <v>2018</v>
      </c>
      <c r="O87" t="s">
        <v>83</v>
      </c>
      <c r="P87">
        <v>4.0999999999999996</v>
      </c>
      <c r="Q87">
        <v>3.1</v>
      </c>
      <c r="R87">
        <v>7.2</v>
      </c>
      <c r="S87">
        <v>2018</v>
      </c>
      <c r="V87">
        <v>2018</v>
      </c>
      <c r="W87">
        <v>316</v>
      </c>
      <c r="X87" t="s">
        <v>944</v>
      </c>
      <c r="Y87" t="s">
        <v>451</v>
      </c>
      <c r="Z87" t="e" vm="1">
        <f ca="1">_xlfn.XLOOKUP(KenPom[[#This Row],[Real_Team]],TeamStateMap[Team],TeamStateMap[State],"NoState",0,)</f>
        <v>#NAME?</v>
      </c>
      <c r="AA87">
        <v>16</v>
      </c>
      <c r="AB87">
        <v>0</v>
      </c>
      <c r="AC87" t="s">
        <v>480</v>
      </c>
      <c r="AD87" t="s">
        <v>106</v>
      </c>
      <c r="AE87">
        <v>-13.41</v>
      </c>
      <c r="AF87">
        <v>96.6</v>
      </c>
      <c r="AG87">
        <v>314</v>
      </c>
      <c r="AH87">
        <v>110</v>
      </c>
      <c r="AI87">
        <v>276</v>
      </c>
      <c r="AJ87">
        <v>65</v>
      </c>
      <c r="AK87">
        <v>321</v>
      </c>
      <c r="AL87">
        <v>1.9E-2</v>
      </c>
      <c r="AM87">
        <v>126</v>
      </c>
      <c r="AN87">
        <v>-12.78</v>
      </c>
      <c r="AO87">
        <v>350</v>
      </c>
      <c r="AP87">
        <v>98.4</v>
      </c>
      <c r="AQ87">
        <v>349</v>
      </c>
      <c r="AR87">
        <v>111.2</v>
      </c>
      <c r="AS87">
        <v>351</v>
      </c>
      <c r="AT87">
        <v>-1.47</v>
      </c>
      <c r="AU87">
        <v>196</v>
      </c>
      <c r="AV87">
        <v>6</v>
      </c>
      <c r="AW87" t="s">
        <v>136</v>
      </c>
      <c r="AZ87" s="14" t="s">
        <v>276</v>
      </c>
      <c r="BA87" s="10" t="s">
        <v>486</v>
      </c>
      <c r="BB87" s="10">
        <f>COUNTIF(TeamStateMap[Team],TourneyWinsM[NCAA Champion])</f>
        <v>1</v>
      </c>
      <c r="BC87" s="18">
        <f>SUMIF(TeamStateMap[Team],TourneyWinsM[NCAA Champion],TeamStateMap[Count])</f>
        <v>1</v>
      </c>
      <c r="BE87" t="s">
        <v>1211</v>
      </c>
      <c r="BF87" s="13" t="s">
        <v>1457</v>
      </c>
      <c r="BH87" s="16"/>
      <c r="BJ87" s="20">
        <v>1954</v>
      </c>
      <c r="BK87" s="19" t="s">
        <v>230</v>
      </c>
      <c r="BL87" s="19" t="s">
        <v>1766</v>
      </c>
      <c r="BM87" s="19" t="s">
        <v>1767</v>
      </c>
      <c r="BN87" s="19" t="s">
        <v>801</v>
      </c>
      <c r="BO87" s="19" t="s">
        <v>1768</v>
      </c>
    </row>
    <row r="88" spans="1:67" x14ac:dyDescent="0.2">
      <c r="A88" t="s">
        <v>21</v>
      </c>
      <c r="B88">
        <v>80.28</v>
      </c>
      <c r="C88">
        <v>72.459999999999994</v>
      </c>
      <c r="D88">
        <v>1</v>
      </c>
      <c r="E88">
        <v>1</v>
      </c>
      <c r="F88">
        <v>2018</v>
      </c>
      <c r="I88" t="s">
        <v>9</v>
      </c>
      <c r="J88">
        <v>73.290000000000006</v>
      </c>
      <c r="K88">
        <v>74.010000000000005</v>
      </c>
      <c r="L88">
        <v>2018</v>
      </c>
      <c r="O88" t="s">
        <v>85</v>
      </c>
      <c r="P88">
        <v>4</v>
      </c>
      <c r="Q88">
        <v>3</v>
      </c>
      <c r="R88">
        <v>7</v>
      </c>
      <c r="S88">
        <v>2018</v>
      </c>
      <c r="V88">
        <v>2017</v>
      </c>
      <c r="W88">
        <v>1</v>
      </c>
      <c r="X88" t="s">
        <v>616</v>
      </c>
      <c r="Y88" t="s">
        <v>14</v>
      </c>
      <c r="Z88" t="e" vm="1">
        <f ca="1">_xlfn.XLOOKUP(KenPom[[#This Row],[Real_Team]],TeamStateMap[Team],TeamStateMap[State],"NoState",0,)</f>
        <v>#NAME?</v>
      </c>
      <c r="AA88">
        <v>1</v>
      </c>
      <c r="AB88">
        <v>5</v>
      </c>
      <c r="AC88" t="s">
        <v>110</v>
      </c>
      <c r="AD88" t="s">
        <v>943</v>
      </c>
      <c r="AE88">
        <v>32.049999999999997</v>
      </c>
      <c r="AF88">
        <v>118.4</v>
      </c>
      <c r="AG88">
        <v>16</v>
      </c>
      <c r="AH88">
        <v>86.3</v>
      </c>
      <c r="AI88">
        <v>1</v>
      </c>
      <c r="AJ88">
        <v>70.099999999999994</v>
      </c>
      <c r="AK88">
        <v>76</v>
      </c>
      <c r="AL88">
        <v>0.02</v>
      </c>
      <c r="AM88">
        <v>133</v>
      </c>
      <c r="AN88">
        <v>2.99</v>
      </c>
      <c r="AO88">
        <v>89</v>
      </c>
      <c r="AP88">
        <v>106.2</v>
      </c>
      <c r="AQ88">
        <v>84</v>
      </c>
      <c r="AR88">
        <v>103.3</v>
      </c>
      <c r="AS88">
        <v>105</v>
      </c>
      <c r="AT88">
        <v>1.01</v>
      </c>
      <c r="AU88">
        <v>127</v>
      </c>
      <c r="AV88">
        <v>1</v>
      </c>
      <c r="AW88" t="s">
        <v>136</v>
      </c>
      <c r="AZ88" s="10" t="s">
        <v>801</v>
      </c>
      <c r="BA88" s="10" t="s">
        <v>518</v>
      </c>
      <c r="BB88" s="10">
        <f>COUNTIF(TeamStateMap[Team],TourneyWinsM[NCAA Champion])</f>
        <v>1</v>
      </c>
      <c r="BC88" s="18">
        <f>SUMIF(TeamStateMap[Team],TourneyWinsM[NCAA Champion],TeamStateMap[Count])</f>
        <v>0</v>
      </c>
      <c r="BE88" t="s">
        <v>1214</v>
      </c>
      <c r="BF88" s="13" t="s">
        <v>1458</v>
      </c>
      <c r="BH88" s="16"/>
      <c r="BJ88" s="20">
        <v>1953</v>
      </c>
      <c r="BK88" s="19" t="s">
        <v>102</v>
      </c>
      <c r="BL88" s="19" t="s">
        <v>1769</v>
      </c>
      <c r="BM88" s="19" t="s">
        <v>1770</v>
      </c>
      <c r="BN88" s="19" t="s">
        <v>48</v>
      </c>
      <c r="BO88" s="19" t="s">
        <v>1771</v>
      </c>
    </row>
    <row r="89" spans="1:67" x14ac:dyDescent="0.2">
      <c r="A89" t="s">
        <v>97</v>
      </c>
      <c r="B89">
        <v>80.209999999999994</v>
      </c>
      <c r="C89">
        <v>80.16</v>
      </c>
      <c r="D89">
        <v>1</v>
      </c>
      <c r="E89">
        <v>2</v>
      </c>
      <c r="F89">
        <v>2018</v>
      </c>
      <c r="I89" t="s">
        <v>393</v>
      </c>
      <c r="J89">
        <v>72.08</v>
      </c>
      <c r="K89">
        <v>73.69</v>
      </c>
      <c r="L89">
        <v>2018</v>
      </c>
      <c r="O89" t="s">
        <v>197</v>
      </c>
      <c r="P89">
        <v>1.7</v>
      </c>
      <c r="Q89">
        <v>5.3</v>
      </c>
      <c r="R89">
        <v>6.9</v>
      </c>
      <c r="S89">
        <v>2018</v>
      </c>
      <c r="V89">
        <v>2017</v>
      </c>
      <c r="W89">
        <v>2</v>
      </c>
      <c r="X89" t="s">
        <v>791</v>
      </c>
      <c r="Y89" t="s">
        <v>31</v>
      </c>
      <c r="Z89" t="e" vm="1">
        <f ca="1">_xlfn.XLOOKUP(KenPom[[#This Row],[Real_Team]],TeamStateMap[Team],TeamStateMap[State],"NoState",0,)</f>
        <v>#NAME?</v>
      </c>
      <c r="AA89">
        <v>1</v>
      </c>
      <c r="AB89">
        <v>1</v>
      </c>
      <c r="AC89" t="s">
        <v>541</v>
      </c>
      <c r="AD89" t="s">
        <v>942</v>
      </c>
      <c r="AE89">
        <v>29.88</v>
      </c>
      <c r="AF89">
        <v>122.4</v>
      </c>
      <c r="AG89">
        <v>3</v>
      </c>
      <c r="AH89">
        <v>92.5</v>
      </c>
      <c r="AI89">
        <v>12</v>
      </c>
      <c r="AJ89">
        <v>64.099999999999994</v>
      </c>
      <c r="AK89">
        <v>324</v>
      </c>
      <c r="AL89">
        <v>0.01</v>
      </c>
      <c r="AM89">
        <v>166</v>
      </c>
      <c r="AN89">
        <v>9.33</v>
      </c>
      <c r="AO89">
        <v>33</v>
      </c>
      <c r="AP89">
        <v>109.8</v>
      </c>
      <c r="AQ89">
        <v>38</v>
      </c>
      <c r="AR89">
        <v>100.5</v>
      </c>
      <c r="AS89">
        <v>32</v>
      </c>
      <c r="AT89">
        <v>3.55</v>
      </c>
      <c r="AU89">
        <v>61</v>
      </c>
      <c r="AV89">
        <v>1</v>
      </c>
      <c r="AW89" t="s">
        <v>136</v>
      </c>
      <c r="AZ89" s="10" t="s">
        <v>46</v>
      </c>
      <c r="BA89" s="10" t="s">
        <v>149</v>
      </c>
      <c r="BB89" s="10">
        <f>COUNTIF(TeamStateMap[Team],TourneyWinsM[NCAA Champion])</f>
        <v>1</v>
      </c>
      <c r="BC89" s="18">
        <f>SUMIF(TeamStateMap[Team],TourneyWinsM[NCAA Champion],TeamStateMap[Count])</f>
        <v>1</v>
      </c>
      <c r="BE89" t="s">
        <v>1215</v>
      </c>
      <c r="BF89" s="13" t="s">
        <v>1459</v>
      </c>
      <c r="BH89" s="16"/>
      <c r="BJ89" s="20">
        <v>1952</v>
      </c>
      <c r="BK89" s="19" t="s">
        <v>43</v>
      </c>
      <c r="BL89" s="19" t="s">
        <v>1772</v>
      </c>
      <c r="BM89" s="19" t="s">
        <v>1773</v>
      </c>
      <c r="BN89" s="19" t="s">
        <v>230</v>
      </c>
      <c r="BO89" s="19" t="s">
        <v>1774</v>
      </c>
    </row>
    <row r="90" spans="1:67" x14ac:dyDescent="0.2">
      <c r="A90" t="s">
        <v>197</v>
      </c>
      <c r="B90">
        <v>80.06</v>
      </c>
      <c r="C90">
        <v>70.98</v>
      </c>
      <c r="D90">
        <v>0</v>
      </c>
      <c r="E90">
        <v>1</v>
      </c>
      <c r="F90">
        <v>2018</v>
      </c>
      <c r="I90" t="s">
        <v>420</v>
      </c>
      <c r="J90">
        <v>72.48</v>
      </c>
      <c r="K90">
        <v>73.59</v>
      </c>
      <c r="L90">
        <v>2018</v>
      </c>
      <c r="O90" t="s">
        <v>91</v>
      </c>
      <c r="P90">
        <v>4</v>
      </c>
      <c r="Q90">
        <v>2.9</v>
      </c>
      <c r="R90">
        <v>6.9</v>
      </c>
      <c r="S90">
        <v>2018</v>
      </c>
      <c r="V90">
        <v>2017</v>
      </c>
      <c r="W90">
        <v>3</v>
      </c>
      <c r="X90" t="s">
        <v>873</v>
      </c>
      <c r="Y90" t="s">
        <v>38</v>
      </c>
      <c r="Z90" t="e" vm="1">
        <f ca="1">_xlfn.XLOOKUP(KenPom[[#This Row],[Real_Team]],TeamStateMap[Team],TeamStateMap[State],"NoState",0,)</f>
        <v>#NAME?</v>
      </c>
      <c r="AA90">
        <v>1</v>
      </c>
      <c r="AB90">
        <v>6</v>
      </c>
      <c r="AC90" t="s">
        <v>105</v>
      </c>
      <c r="AD90" t="s">
        <v>872</v>
      </c>
      <c r="AE90">
        <v>28.22</v>
      </c>
      <c r="AF90">
        <v>120.7</v>
      </c>
      <c r="AG90">
        <v>9</v>
      </c>
      <c r="AH90">
        <v>92.5</v>
      </c>
      <c r="AI90">
        <v>11</v>
      </c>
      <c r="AJ90">
        <v>71.3</v>
      </c>
      <c r="AK90">
        <v>40</v>
      </c>
      <c r="AL90">
        <v>3.6999999999999998E-2</v>
      </c>
      <c r="AM90">
        <v>85</v>
      </c>
      <c r="AN90">
        <v>12.49</v>
      </c>
      <c r="AO90">
        <v>6</v>
      </c>
      <c r="AP90">
        <v>112</v>
      </c>
      <c r="AQ90">
        <v>4</v>
      </c>
      <c r="AR90">
        <v>99.5</v>
      </c>
      <c r="AS90">
        <v>19</v>
      </c>
      <c r="AT90">
        <v>3.87</v>
      </c>
      <c r="AU90">
        <v>53</v>
      </c>
      <c r="AV90">
        <v>1</v>
      </c>
      <c r="AW90" t="s">
        <v>136</v>
      </c>
      <c r="AZ90" s="11" t="s">
        <v>129</v>
      </c>
      <c r="BA90" s="11" t="s">
        <v>502</v>
      </c>
      <c r="BB90" s="10">
        <f>COUNTIF(TeamStateMap[Team],TourneyWinsM[NCAA Champion])</f>
        <v>1</v>
      </c>
      <c r="BC90" s="18">
        <f>SUMIF(TeamStateMap[Team],TourneyWinsM[NCAA Champion],TeamStateMap[Count])</f>
        <v>1</v>
      </c>
      <c r="BE90" t="s">
        <v>1216</v>
      </c>
      <c r="BF90" s="13" t="s">
        <v>1518</v>
      </c>
      <c r="BH90" s="16"/>
      <c r="BJ90" s="20">
        <v>1951</v>
      </c>
      <c r="BK90" s="19" t="s">
        <v>134</v>
      </c>
      <c r="BL90" s="19" t="s">
        <v>1775</v>
      </c>
      <c r="BM90" s="19" t="s">
        <v>1776</v>
      </c>
      <c r="BN90" s="19" t="s">
        <v>109</v>
      </c>
      <c r="BO90" s="19" t="s">
        <v>1777</v>
      </c>
    </row>
    <row r="91" spans="1:67" x14ac:dyDescent="0.2">
      <c r="A91" t="s">
        <v>33</v>
      </c>
      <c r="B91">
        <v>79.94</v>
      </c>
      <c r="C91">
        <v>71.06</v>
      </c>
      <c r="D91">
        <v>0</v>
      </c>
      <c r="E91">
        <v>0</v>
      </c>
      <c r="F91">
        <v>2018</v>
      </c>
      <c r="I91" t="s">
        <v>417</v>
      </c>
      <c r="J91">
        <v>65.25</v>
      </c>
      <c r="K91">
        <v>73.39</v>
      </c>
      <c r="L91">
        <v>2018</v>
      </c>
      <c r="O91" t="s">
        <v>30</v>
      </c>
      <c r="P91">
        <v>4.4000000000000004</v>
      </c>
      <c r="Q91">
        <v>2.4</v>
      </c>
      <c r="R91">
        <v>6.9</v>
      </c>
      <c r="S91">
        <v>2018</v>
      </c>
      <c r="V91">
        <v>2017</v>
      </c>
      <c r="W91">
        <v>4</v>
      </c>
      <c r="X91" t="s">
        <v>941</v>
      </c>
      <c r="Y91" t="s">
        <v>134</v>
      </c>
      <c r="Z91" t="e" vm="1">
        <f ca="1">_xlfn.XLOOKUP(KenPom[[#This Row],[Real_Team]],TeamStateMap[Team],TeamStateMap[State],"NoState",0,)</f>
        <v>#NAME?</v>
      </c>
      <c r="AA91">
        <v>2</v>
      </c>
      <c r="AB91">
        <v>3</v>
      </c>
      <c r="AC91" t="s">
        <v>60</v>
      </c>
      <c r="AD91" t="s">
        <v>783</v>
      </c>
      <c r="AE91">
        <v>27.72</v>
      </c>
      <c r="AF91">
        <v>119.1</v>
      </c>
      <c r="AG91">
        <v>12</v>
      </c>
      <c r="AH91">
        <v>91.4</v>
      </c>
      <c r="AI91">
        <v>7</v>
      </c>
      <c r="AJ91">
        <v>72</v>
      </c>
      <c r="AK91">
        <v>26</v>
      </c>
      <c r="AL91">
        <v>6.0000000000000001E-3</v>
      </c>
      <c r="AM91">
        <v>175</v>
      </c>
      <c r="AN91">
        <v>10.98</v>
      </c>
      <c r="AO91">
        <v>19</v>
      </c>
      <c r="AP91">
        <v>110.5</v>
      </c>
      <c r="AQ91">
        <v>24</v>
      </c>
      <c r="AR91">
        <v>99.5</v>
      </c>
      <c r="AS91">
        <v>15</v>
      </c>
      <c r="AT91">
        <v>3.74</v>
      </c>
      <c r="AU91">
        <v>56</v>
      </c>
      <c r="AV91">
        <v>2</v>
      </c>
      <c r="AW91" t="s">
        <v>136</v>
      </c>
      <c r="AZ91" s="11" t="s">
        <v>102</v>
      </c>
      <c r="BA91" s="11" t="s">
        <v>552</v>
      </c>
      <c r="BB91" s="10">
        <f>COUNTIF(TeamStateMap[Team],TourneyWinsM[NCAA Champion])</f>
        <v>0</v>
      </c>
      <c r="BC91" s="18">
        <f>SUMIF(TeamStateMap[Team],TourneyWinsM[NCAA Champion],TeamStateMap[Count])</f>
        <v>0</v>
      </c>
      <c r="BE91" t="s">
        <v>1217</v>
      </c>
      <c r="BF91" s="13" t="s">
        <v>1460</v>
      </c>
      <c r="BH91" s="16"/>
      <c r="BJ91" s="20">
        <v>1950</v>
      </c>
      <c r="BK91" s="19" t="s">
        <v>1778</v>
      </c>
      <c r="BL91" s="19" t="s">
        <v>1779</v>
      </c>
      <c r="BM91" s="19" t="s">
        <v>1780</v>
      </c>
      <c r="BN91" s="19" t="s">
        <v>1778</v>
      </c>
      <c r="BO91" s="19" t="s">
        <v>1781</v>
      </c>
    </row>
    <row r="92" spans="1:67" x14ac:dyDescent="0.2">
      <c r="A92" t="s">
        <v>109</v>
      </c>
      <c r="B92">
        <v>79.930000000000007</v>
      </c>
      <c r="C92">
        <v>72.88</v>
      </c>
      <c r="D92">
        <v>0</v>
      </c>
      <c r="E92">
        <v>1</v>
      </c>
      <c r="F92">
        <v>2018</v>
      </c>
      <c r="I92" t="s">
        <v>416</v>
      </c>
      <c r="J92">
        <v>64.34</v>
      </c>
      <c r="K92">
        <v>73.31</v>
      </c>
      <c r="L92">
        <v>2018</v>
      </c>
      <c r="O92" t="s">
        <v>95</v>
      </c>
      <c r="P92">
        <v>3.1</v>
      </c>
      <c r="Q92">
        <v>3.7</v>
      </c>
      <c r="R92">
        <v>6.8</v>
      </c>
      <c r="S92">
        <v>2018</v>
      </c>
      <c r="V92">
        <v>2017</v>
      </c>
      <c r="W92">
        <v>5</v>
      </c>
      <c r="X92" t="s">
        <v>940</v>
      </c>
      <c r="Y92" t="s">
        <v>24</v>
      </c>
      <c r="Z92" t="e" vm="1">
        <f ca="1">_xlfn.XLOOKUP(KenPom[[#This Row],[Real_Team]],TeamStateMap[Team],TeamStateMap[State],"NoState",0,)</f>
        <v>#NAME?</v>
      </c>
      <c r="AA92">
        <v>4</v>
      </c>
      <c r="AB92">
        <v>3</v>
      </c>
      <c r="AC92" t="s">
        <v>60</v>
      </c>
      <c r="AD92" t="s">
        <v>100</v>
      </c>
      <c r="AE92">
        <v>27.5</v>
      </c>
      <c r="AF92">
        <v>116.9</v>
      </c>
      <c r="AG92">
        <v>25</v>
      </c>
      <c r="AH92">
        <v>89.5</v>
      </c>
      <c r="AI92">
        <v>5</v>
      </c>
      <c r="AJ92">
        <v>69</v>
      </c>
      <c r="AK92">
        <v>117</v>
      </c>
      <c r="AL92">
        <v>-4.1000000000000002E-2</v>
      </c>
      <c r="AM92">
        <v>286</v>
      </c>
      <c r="AN92">
        <v>12.46</v>
      </c>
      <c r="AO92">
        <v>7</v>
      </c>
      <c r="AP92">
        <v>110.3</v>
      </c>
      <c r="AQ92">
        <v>28</v>
      </c>
      <c r="AR92">
        <v>97.8</v>
      </c>
      <c r="AS92">
        <v>2</v>
      </c>
      <c r="AT92">
        <v>8.19</v>
      </c>
      <c r="AU92">
        <v>15</v>
      </c>
      <c r="AV92">
        <v>4</v>
      </c>
      <c r="AW92" t="s">
        <v>136</v>
      </c>
      <c r="AZ92" s="10" t="s">
        <v>39</v>
      </c>
      <c r="BA92" s="10" t="s">
        <v>486</v>
      </c>
      <c r="BB92" s="10">
        <f>COUNTIF(TeamStateMap[Team],TourneyWinsM[NCAA Champion])</f>
        <v>1</v>
      </c>
      <c r="BC92" s="18">
        <f>SUMIF(TeamStateMap[Team],TourneyWinsM[NCAA Champion],TeamStateMap[Count])</f>
        <v>1</v>
      </c>
      <c r="BE92" t="s">
        <v>1219</v>
      </c>
      <c r="BF92" s="13" t="s">
        <v>1461</v>
      </c>
      <c r="BH92" s="16"/>
      <c r="BJ92" s="20">
        <v>1949</v>
      </c>
      <c r="BK92" s="19" t="s">
        <v>134</v>
      </c>
      <c r="BL92" s="19" t="s">
        <v>1782</v>
      </c>
      <c r="BM92" s="19" t="s">
        <v>1783</v>
      </c>
      <c r="BN92" s="19" t="s">
        <v>260</v>
      </c>
      <c r="BO92" s="19" t="s">
        <v>1784</v>
      </c>
    </row>
    <row r="93" spans="1:67" x14ac:dyDescent="0.2">
      <c r="A93" t="s">
        <v>123</v>
      </c>
      <c r="B93">
        <v>79.87</v>
      </c>
      <c r="C93">
        <v>79.83</v>
      </c>
      <c r="D93">
        <v>2</v>
      </c>
      <c r="E93">
        <v>3</v>
      </c>
      <c r="F93">
        <v>2018</v>
      </c>
      <c r="I93" t="s">
        <v>314</v>
      </c>
      <c r="J93">
        <v>72.61</v>
      </c>
      <c r="K93">
        <v>73.25</v>
      </c>
      <c r="L93">
        <v>2018</v>
      </c>
      <c r="O93" t="s">
        <v>97</v>
      </c>
      <c r="P93">
        <v>3.1</v>
      </c>
      <c r="Q93">
        <v>3.7</v>
      </c>
      <c r="R93">
        <v>6.8</v>
      </c>
      <c r="S93">
        <v>2018</v>
      </c>
      <c r="V93">
        <v>2017</v>
      </c>
      <c r="W93">
        <v>6</v>
      </c>
      <c r="X93" t="s">
        <v>609</v>
      </c>
      <c r="Y93" t="s">
        <v>43</v>
      </c>
      <c r="Z93" t="e" vm="1">
        <f ca="1">_xlfn.XLOOKUP(KenPom[[#This Row],[Real_Team]],TeamStateMap[Team],TeamStateMap[State],"NoState",0,)</f>
        <v>#NAME?</v>
      </c>
      <c r="AA93">
        <v>1</v>
      </c>
      <c r="AB93">
        <v>3</v>
      </c>
      <c r="AC93" t="s">
        <v>156</v>
      </c>
      <c r="AD93" t="s">
        <v>153</v>
      </c>
      <c r="AE93">
        <v>27.45</v>
      </c>
      <c r="AF93">
        <v>121.9</v>
      </c>
      <c r="AG93">
        <v>5</v>
      </c>
      <c r="AH93">
        <v>94.5</v>
      </c>
      <c r="AI93">
        <v>24</v>
      </c>
      <c r="AJ93">
        <v>70.2</v>
      </c>
      <c r="AK93">
        <v>72</v>
      </c>
      <c r="AL93">
        <v>6.7000000000000004E-2</v>
      </c>
      <c r="AM93">
        <v>32</v>
      </c>
      <c r="AN93">
        <v>12.43</v>
      </c>
      <c r="AO93">
        <v>8</v>
      </c>
      <c r="AP93">
        <v>111.2</v>
      </c>
      <c r="AQ93">
        <v>10</v>
      </c>
      <c r="AR93">
        <v>98.8</v>
      </c>
      <c r="AS93">
        <v>8</v>
      </c>
      <c r="AT93">
        <v>2.39</v>
      </c>
      <c r="AU93">
        <v>80</v>
      </c>
      <c r="AV93">
        <v>1</v>
      </c>
      <c r="AW93" t="s">
        <v>136</v>
      </c>
      <c r="AZ93" s="11" t="s">
        <v>35</v>
      </c>
      <c r="BA93" s="11" t="s">
        <v>571</v>
      </c>
      <c r="BB93" s="10">
        <f>COUNTIF(TeamStateMap[Team],TourneyWinsM[NCAA Champion])</f>
        <v>1</v>
      </c>
      <c r="BC93" s="18">
        <f>SUMIF(TeamStateMap[Team],TourneyWinsM[NCAA Champion],TeamStateMap[Count])</f>
        <v>1</v>
      </c>
      <c r="BE93" t="s">
        <v>1220</v>
      </c>
      <c r="BF93" s="13" t="s">
        <v>1466</v>
      </c>
      <c r="BH93" s="16"/>
      <c r="BJ93" s="20">
        <v>1948</v>
      </c>
      <c r="BK93" s="19" t="s">
        <v>134</v>
      </c>
      <c r="BL93" s="19" t="s">
        <v>1782</v>
      </c>
      <c r="BM93" s="19" t="s">
        <v>1785</v>
      </c>
      <c r="BN93" s="19" t="s">
        <v>6</v>
      </c>
      <c r="BO93" s="19" t="s">
        <v>1786</v>
      </c>
    </row>
    <row r="94" spans="1:67" x14ac:dyDescent="0.2">
      <c r="A94" t="s">
        <v>9</v>
      </c>
      <c r="B94">
        <v>79.81</v>
      </c>
      <c r="C94">
        <v>79.680000000000007</v>
      </c>
      <c r="D94">
        <v>4</v>
      </c>
      <c r="E94">
        <v>7</v>
      </c>
      <c r="F94">
        <v>2018</v>
      </c>
      <c r="I94" t="s">
        <v>323</v>
      </c>
      <c r="J94">
        <v>72.900000000000006</v>
      </c>
      <c r="K94">
        <v>73.23</v>
      </c>
      <c r="L94">
        <v>2018</v>
      </c>
      <c r="O94" t="s">
        <v>98</v>
      </c>
      <c r="P94">
        <v>2.5</v>
      </c>
      <c r="Q94">
        <v>4.3</v>
      </c>
      <c r="R94">
        <v>6.7</v>
      </c>
      <c r="S94">
        <v>2018</v>
      </c>
      <c r="V94">
        <v>2017</v>
      </c>
      <c r="W94">
        <v>7</v>
      </c>
      <c r="X94" t="s">
        <v>939</v>
      </c>
      <c r="Y94" t="s">
        <v>266</v>
      </c>
      <c r="Z94" t="e" vm="1">
        <f ca="1">_xlfn.XLOOKUP(KenPom[[#This Row],[Real_Team]],TeamStateMap[Team],TeamStateMap[State],"NoState",0,)</f>
        <v>#NAME?</v>
      </c>
      <c r="AA94">
        <v>4</v>
      </c>
      <c r="AB94">
        <v>2</v>
      </c>
      <c r="AC94" t="s">
        <v>156</v>
      </c>
      <c r="AD94" t="s">
        <v>142</v>
      </c>
      <c r="AE94">
        <v>27.17</v>
      </c>
      <c r="AF94">
        <v>116.5</v>
      </c>
      <c r="AG94">
        <v>26</v>
      </c>
      <c r="AH94">
        <v>89.4</v>
      </c>
      <c r="AI94">
        <v>4</v>
      </c>
      <c r="AJ94">
        <v>69.900000000000006</v>
      </c>
      <c r="AK94">
        <v>84</v>
      </c>
      <c r="AL94">
        <v>-4.2999999999999997E-2</v>
      </c>
      <c r="AM94">
        <v>289</v>
      </c>
      <c r="AN94">
        <v>10.84</v>
      </c>
      <c r="AO94">
        <v>21</v>
      </c>
      <c r="AP94">
        <v>110.1</v>
      </c>
      <c r="AQ94">
        <v>34</v>
      </c>
      <c r="AR94">
        <v>99.2</v>
      </c>
      <c r="AS94">
        <v>12</v>
      </c>
      <c r="AT94">
        <v>-7.97</v>
      </c>
      <c r="AU94">
        <v>340</v>
      </c>
      <c r="AV94">
        <v>4</v>
      </c>
      <c r="AW94" t="s">
        <v>136</v>
      </c>
      <c r="AZ94" s="10" t="s">
        <v>243</v>
      </c>
      <c r="BA94" s="10" t="s">
        <v>571</v>
      </c>
      <c r="BB94" s="10">
        <f>COUNTIF(TeamStateMap[Team],TourneyWinsM[NCAA Champion])</f>
        <v>1</v>
      </c>
      <c r="BC94" s="18">
        <f>SUMIF(TeamStateMap[Team],TourneyWinsM[NCAA Champion],TeamStateMap[Count])</f>
        <v>1</v>
      </c>
      <c r="BE94" t="s">
        <v>1223</v>
      </c>
      <c r="BF94" s="13" t="s">
        <v>1481</v>
      </c>
      <c r="BH94" s="16"/>
      <c r="BJ94" s="20">
        <v>1947</v>
      </c>
      <c r="BK94" s="19" t="s">
        <v>801</v>
      </c>
      <c r="BL94" s="19" t="s">
        <v>1787</v>
      </c>
      <c r="BM94" s="19" t="s">
        <v>1788</v>
      </c>
      <c r="BN94" s="19" t="s">
        <v>83</v>
      </c>
      <c r="BO94" s="19" t="s">
        <v>1789</v>
      </c>
    </row>
    <row r="95" spans="1:67" x14ac:dyDescent="0.2">
      <c r="A95" t="s">
        <v>35</v>
      </c>
      <c r="B95">
        <v>79.489999999999995</v>
      </c>
      <c r="C95">
        <v>79.38</v>
      </c>
      <c r="D95">
        <v>0</v>
      </c>
      <c r="E95">
        <v>0</v>
      </c>
      <c r="F95">
        <v>2018</v>
      </c>
      <c r="I95" t="s">
        <v>305</v>
      </c>
      <c r="J95">
        <v>74.09</v>
      </c>
      <c r="K95">
        <v>72.959999999999994</v>
      </c>
      <c r="L95">
        <v>2018</v>
      </c>
      <c r="O95" t="s">
        <v>21</v>
      </c>
      <c r="P95">
        <v>5.3</v>
      </c>
      <c r="Q95">
        <v>1.4</v>
      </c>
      <c r="R95">
        <v>6.7</v>
      </c>
      <c r="S95">
        <v>2018</v>
      </c>
      <c r="V95">
        <v>2017</v>
      </c>
      <c r="W95">
        <v>8</v>
      </c>
      <c r="X95" t="s">
        <v>938</v>
      </c>
      <c r="Y95" t="s">
        <v>249</v>
      </c>
      <c r="Z95" t="e" vm="1">
        <f ca="1">_xlfn.XLOOKUP(KenPom[[#This Row],[Real_Team]],TeamStateMap[Team],TeamStateMap[State],"NoState",0,)</f>
        <v>#NAME?</v>
      </c>
      <c r="AA95">
        <v>10</v>
      </c>
      <c r="AB95">
        <v>1</v>
      </c>
      <c r="AC95" t="s">
        <v>590</v>
      </c>
      <c r="AD95" t="s">
        <v>153</v>
      </c>
      <c r="AE95">
        <v>26.14</v>
      </c>
      <c r="AF95">
        <v>118.7</v>
      </c>
      <c r="AG95">
        <v>13</v>
      </c>
      <c r="AH95">
        <v>92.6</v>
      </c>
      <c r="AI95">
        <v>13</v>
      </c>
      <c r="AJ95">
        <v>68</v>
      </c>
      <c r="AK95">
        <v>191</v>
      </c>
      <c r="AL95">
        <v>-2.1000000000000001E-2</v>
      </c>
      <c r="AM95">
        <v>238</v>
      </c>
      <c r="AN95">
        <v>1.5</v>
      </c>
      <c r="AO95">
        <v>102</v>
      </c>
      <c r="AP95">
        <v>105</v>
      </c>
      <c r="AQ95">
        <v>130</v>
      </c>
      <c r="AR95">
        <v>103.5</v>
      </c>
      <c r="AS95">
        <v>110</v>
      </c>
      <c r="AT95">
        <v>-0.32</v>
      </c>
      <c r="AU95">
        <v>161</v>
      </c>
      <c r="AV95">
        <v>0</v>
      </c>
      <c r="AW95" t="s">
        <v>136</v>
      </c>
      <c r="AZ95" s="10" t="s">
        <v>883</v>
      </c>
      <c r="BA95" s="10" t="s">
        <v>512</v>
      </c>
      <c r="BB95" s="10">
        <f>COUNTIF(TeamStateMap[Team],TourneyWinsM[NCAA Champion])</f>
        <v>0</v>
      </c>
      <c r="BC95" s="18">
        <f>SUMIF(TeamStateMap[Team],TourneyWinsM[NCAA Champion],TeamStateMap[Count])</f>
        <v>0</v>
      </c>
      <c r="BE95" t="s">
        <v>1224</v>
      </c>
      <c r="BF95" s="13" t="s">
        <v>1487</v>
      </c>
      <c r="BH95" s="16"/>
      <c r="BJ95" s="20">
        <v>1946</v>
      </c>
      <c r="BK95" s="19" t="s">
        <v>73</v>
      </c>
      <c r="BL95" s="19" t="s">
        <v>1790</v>
      </c>
      <c r="BM95" s="19" t="s">
        <v>1791</v>
      </c>
      <c r="BN95" s="19" t="s">
        <v>134</v>
      </c>
      <c r="BO95" s="19" t="s">
        <v>1792</v>
      </c>
    </row>
    <row r="96" spans="1:67" x14ac:dyDescent="0.2">
      <c r="A96" t="s">
        <v>104</v>
      </c>
      <c r="B96">
        <v>79.290000000000006</v>
      </c>
      <c r="C96">
        <v>79.459999999999994</v>
      </c>
      <c r="D96">
        <v>2</v>
      </c>
      <c r="E96">
        <v>4</v>
      </c>
      <c r="F96">
        <v>2018</v>
      </c>
      <c r="I96" t="s">
        <v>445</v>
      </c>
      <c r="J96">
        <v>62.14</v>
      </c>
      <c r="K96">
        <v>72.91</v>
      </c>
      <c r="L96">
        <v>2018</v>
      </c>
      <c r="O96" t="s">
        <v>101</v>
      </c>
      <c r="P96">
        <v>0.7</v>
      </c>
      <c r="Q96">
        <v>5.9</v>
      </c>
      <c r="R96">
        <v>6.7</v>
      </c>
      <c r="S96">
        <v>2018</v>
      </c>
      <c r="V96">
        <v>2017</v>
      </c>
      <c r="W96">
        <v>9</v>
      </c>
      <c r="X96" t="s">
        <v>937</v>
      </c>
      <c r="Y96" t="s">
        <v>11</v>
      </c>
      <c r="Z96" t="e" vm="1">
        <f ca="1">_xlfn.XLOOKUP(KenPom[[#This Row],[Real_Team]],TeamStateMap[Team],TeamStateMap[State],"NoState",0,)</f>
        <v>#NAME?</v>
      </c>
      <c r="AA96">
        <v>2</v>
      </c>
      <c r="AB96">
        <v>1</v>
      </c>
      <c r="AC96" t="s">
        <v>105</v>
      </c>
      <c r="AD96" t="s">
        <v>121</v>
      </c>
      <c r="AE96">
        <v>25.51</v>
      </c>
      <c r="AF96">
        <v>117.2</v>
      </c>
      <c r="AG96">
        <v>22</v>
      </c>
      <c r="AH96">
        <v>91.7</v>
      </c>
      <c r="AI96">
        <v>8</v>
      </c>
      <c r="AJ96">
        <v>67.900000000000006</v>
      </c>
      <c r="AK96">
        <v>194</v>
      </c>
      <c r="AL96">
        <v>-2.3E-2</v>
      </c>
      <c r="AM96">
        <v>244</v>
      </c>
      <c r="AN96">
        <v>11.14</v>
      </c>
      <c r="AO96">
        <v>17</v>
      </c>
      <c r="AP96">
        <v>111.6</v>
      </c>
      <c r="AQ96">
        <v>7</v>
      </c>
      <c r="AR96">
        <v>100.5</v>
      </c>
      <c r="AS96">
        <v>33</v>
      </c>
      <c r="AT96">
        <v>4.2</v>
      </c>
      <c r="AU96">
        <v>48</v>
      </c>
      <c r="AV96">
        <v>2</v>
      </c>
      <c r="AW96" t="s">
        <v>136</v>
      </c>
      <c r="AZ96" s="10" t="s">
        <v>465</v>
      </c>
      <c r="BA96" s="10" t="s">
        <v>489</v>
      </c>
      <c r="BB96" s="10">
        <f>COUNTIF(TeamStateMap[Team],TourneyWinsM[NCAA Champion])</f>
        <v>0</v>
      </c>
      <c r="BC96" s="18">
        <f>SUMIF(TeamStateMap[Team],TourneyWinsM[NCAA Champion],TeamStateMap[Count])</f>
        <v>0</v>
      </c>
      <c r="BE96" t="s">
        <v>1225</v>
      </c>
      <c r="BF96" s="13" t="s">
        <v>1465</v>
      </c>
      <c r="BH96" s="16"/>
      <c r="BJ96" s="20">
        <v>1945</v>
      </c>
      <c r="BK96" s="19" t="s">
        <v>73</v>
      </c>
      <c r="BL96" s="19" t="s">
        <v>1790</v>
      </c>
      <c r="BM96" s="19" t="s">
        <v>1793</v>
      </c>
      <c r="BN96" s="19" t="s">
        <v>1084</v>
      </c>
      <c r="BO96" s="19" t="s">
        <v>1794</v>
      </c>
    </row>
    <row r="97" spans="1:67" x14ac:dyDescent="0.2">
      <c r="A97" t="s">
        <v>122</v>
      </c>
      <c r="B97">
        <v>79.14</v>
      </c>
      <c r="C97">
        <v>81.099999999999994</v>
      </c>
      <c r="D97">
        <v>1</v>
      </c>
      <c r="E97">
        <v>3</v>
      </c>
      <c r="F97">
        <v>2018</v>
      </c>
      <c r="I97" t="s">
        <v>444</v>
      </c>
      <c r="J97">
        <v>62.77</v>
      </c>
      <c r="K97">
        <v>72.86</v>
      </c>
      <c r="L97">
        <v>2018</v>
      </c>
      <c r="O97" t="s">
        <v>102</v>
      </c>
      <c r="P97">
        <v>2.9</v>
      </c>
      <c r="Q97">
        <v>3.7</v>
      </c>
      <c r="R97">
        <v>6.6</v>
      </c>
      <c r="S97">
        <v>2018</v>
      </c>
      <c r="V97">
        <v>2017</v>
      </c>
      <c r="W97">
        <v>10</v>
      </c>
      <c r="X97" t="s">
        <v>936</v>
      </c>
      <c r="Y97" t="s">
        <v>30</v>
      </c>
      <c r="Z97" t="e" vm="1">
        <f ca="1">_xlfn.XLOOKUP(KenPom[[#This Row],[Real_Team]],TeamStateMap[Team],TeamStateMap[State],"NoState",0,)</f>
        <v>#NAME?</v>
      </c>
      <c r="AA97">
        <v>3</v>
      </c>
      <c r="AB97">
        <v>4</v>
      </c>
      <c r="AC97" t="s">
        <v>137</v>
      </c>
      <c r="AD97" t="s">
        <v>935</v>
      </c>
      <c r="AE97">
        <v>25.02</v>
      </c>
      <c r="AF97">
        <v>118.2</v>
      </c>
      <c r="AG97">
        <v>17</v>
      </c>
      <c r="AH97">
        <v>93.2</v>
      </c>
      <c r="AI97">
        <v>17</v>
      </c>
      <c r="AJ97">
        <v>67</v>
      </c>
      <c r="AK97">
        <v>234</v>
      </c>
      <c r="AL97">
        <v>3.4000000000000002E-2</v>
      </c>
      <c r="AM97">
        <v>88</v>
      </c>
      <c r="AN97">
        <v>8.0500000000000007</v>
      </c>
      <c r="AO97">
        <v>50</v>
      </c>
      <c r="AP97">
        <v>109.2</v>
      </c>
      <c r="AQ97">
        <v>47</v>
      </c>
      <c r="AR97">
        <v>101.2</v>
      </c>
      <c r="AS97">
        <v>51</v>
      </c>
      <c r="AT97">
        <v>0.51</v>
      </c>
      <c r="AU97">
        <v>137</v>
      </c>
      <c r="AV97">
        <v>3</v>
      </c>
      <c r="AW97" t="s">
        <v>136</v>
      </c>
      <c r="AZ97" s="10" t="s">
        <v>43</v>
      </c>
      <c r="BA97" s="10" t="s">
        <v>573</v>
      </c>
      <c r="BB97" s="10">
        <f>COUNTIF(TeamStateMap[Team],TourneyWinsM[NCAA Champion])</f>
        <v>1</v>
      </c>
      <c r="BC97" s="18">
        <f>SUMIF(TeamStateMap[Team],TourneyWinsM[NCAA Champion],TeamStateMap[Count])</f>
        <v>0</v>
      </c>
      <c r="BE97" t="s">
        <v>1227</v>
      </c>
      <c r="BF97" s="13" t="s">
        <v>1464</v>
      </c>
      <c r="BH97" s="16"/>
      <c r="BJ97" s="20">
        <v>1944</v>
      </c>
      <c r="BK97" s="19" t="s">
        <v>83</v>
      </c>
      <c r="BL97" s="19" t="s">
        <v>1795</v>
      </c>
      <c r="BM97" s="19" t="s">
        <v>1796</v>
      </c>
      <c r="BN97" s="19" t="s">
        <v>1664</v>
      </c>
      <c r="BO97" s="19" t="s">
        <v>1797</v>
      </c>
    </row>
    <row r="98" spans="1:67" x14ac:dyDescent="0.2">
      <c r="A98" t="s">
        <v>128</v>
      </c>
      <c r="B98">
        <v>79.040000000000006</v>
      </c>
      <c r="C98">
        <v>77.61</v>
      </c>
      <c r="D98">
        <v>0</v>
      </c>
      <c r="E98">
        <v>2</v>
      </c>
      <c r="F98">
        <v>2018</v>
      </c>
      <c r="I98" t="s">
        <v>346</v>
      </c>
      <c r="J98">
        <v>73.09</v>
      </c>
      <c r="K98">
        <v>72.78</v>
      </c>
      <c r="L98">
        <v>2018</v>
      </c>
      <c r="O98" t="s">
        <v>8</v>
      </c>
      <c r="P98">
        <v>5.6</v>
      </c>
      <c r="Q98">
        <v>0.9</v>
      </c>
      <c r="R98">
        <v>6.5</v>
      </c>
      <c r="S98">
        <v>2018</v>
      </c>
      <c r="V98">
        <v>2017</v>
      </c>
      <c r="W98">
        <v>11</v>
      </c>
      <c r="X98" t="s">
        <v>150</v>
      </c>
      <c r="Y98" t="s">
        <v>91</v>
      </c>
      <c r="Z98" t="e" vm="1">
        <f ca="1">_xlfn.XLOOKUP(KenPom[[#This Row],[Real_Team]],TeamStateMap[Team],TeamStateMap[State],"NoState",0,)</f>
        <v>#NAME?</v>
      </c>
      <c r="AA98">
        <v>6</v>
      </c>
      <c r="AB98">
        <v>0</v>
      </c>
      <c r="AC98" t="s">
        <v>148</v>
      </c>
      <c r="AD98" t="s">
        <v>152</v>
      </c>
      <c r="AE98">
        <v>24.73</v>
      </c>
      <c r="AF98">
        <v>119.8</v>
      </c>
      <c r="AG98">
        <v>10</v>
      </c>
      <c r="AH98">
        <v>95</v>
      </c>
      <c r="AI98">
        <v>27</v>
      </c>
      <c r="AJ98">
        <v>63.5</v>
      </c>
      <c r="AK98">
        <v>333</v>
      </c>
      <c r="AL98">
        <v>3.0000000000000001E-3</v>
      </c>
      <c r="AM98">
        <v>183</v>
      </c>
      <c r="AN98">
        <v>3.25</v>
      </c>
      <c r="AO98">
        <v>88</v>
      </c>
      <c r="AP98">
        <v>105.3</v>
      </c>
      <c r="AQ98">
        <v>117</v>
      </c>
      <c r="AR98">
        <v>102.1</v>
      </c>
      <c r="AS98">
        <v>70</v>
      </c>
      <c r="AT98">
        <v>-0.92</v>
      </c>
      <c r="AU98">
        <v>179</v>
      </c>
      <c r="AV98">
        <v>6</v>
      </c>
      <c r="AW98" t="s">
        <v>136</v>
      </c>
      <c r="AZ98" s="10" t="s">
        <v>238</v>
      </c>
      <c r="BA98" s="10" t="s">
        <v>573</v>
      </c>
      <c r="BB98" s="10">
        <f>COUNTIF(TeamStateMap[Team],TourneyWinsM[NCAA Champion])</f>
        <v>1</v>
      </c>
      <c r="BC98" s="18">
        <f>SUMIF(TeamStateMap[Team],TourneyWinsM[NCAA Champion],TeamStateMap[Count])</f>
        <v>0</v>
      </c>
      <c r="BE98" t="s">
        <v>1228</v>
      </c>
      <c r="BF98" s="13" t="s">
        <v>1489</v>
      </c>
      <c r="BH98" s="16"/>
      <c r="BJ98" s="20">
        <v>1943</v>
      </c>
      <c r="BK98" s="19" t="s">
        <v>740</v>
      </c>
      <c r="BL98" s="19" t="s">
        <v>1798</v>
      </c>
      <c r="BM98" s="19" t="s">
        <v>1799</v>
      </c>
      <c r="BN98" s="19" t="s">
        <v>1664</v>
      </c>
      <c r="BO98" s="19" t="s">
        <v>1800</v>
      </c>
    </row>
    <row r="99" spans="1:67" x14ac:dyDescent="0.2">
      <c r="A99" t="s">
        <v>243</v>
      </c>
      <c r="B99">
        <v>78.739999999999995</v>
      </c>
      <c r="C99">
        <v>81.599999999999994</v>
      </c>
      <c r="D99">
        <v>2</v>
      </c>
      <c r="E99">
        <v>4</v>
      </c>
      <c r="F99">
        <v>2018</v>
      </c>
      <c r="I99" t="s">
        <v>419</v>
      </c>
      <c r="J99">
        <v>61.94</v>
      </c>
      <c r="K99">
        <v>72.739999999999995</v>
      </c>
      <c r="L99">
        <v>2018</v>
      </c>
      <c r="O99" t="s">
        <v>104</v>
      </c>
      <c r="P99">
        <v>4.9000000000000004</v>
      </c>
      <c r="Q99">
        <v>1.5</v>
      </c>
      <c r="R99">
        <v>6.4</v>
      </c>
      <c r="S99">
        <v>2018</v>
      </c>
      <c r="V99">
        <v>2017</v>
      </c>
      <c r="W99">
        <v>12</v>
      </c>
      <c r="X99" t="s">
        <v>934</v>
      </c>
      <c r="Y99" t="s">
        <v>27</v>
      </c>
      <c r="Z99" t="e" vm="1">
        <f ca="1">_xlfn.XLOOKUP(KenPom[[#This Row],[Real_Team]],TeamStateMap[Team],TeamStateMap[State],"NoState",0,)</f>
        <v>#NAME?</v>
      </c>
      <c r="AA99">
        <v>5</v>
      </c>
      <c r="AB99">
        <v>1</v>
      </c>
      <c r="AC99" t="s">
        <v>105</v>
      </c>
      <c r="AD99" t="s">
        <v>125</v>
      </c>
      <c r="AE99">
        <v>24.29</v>
      </c>
      <c r="AF99">
        <v>112.2</v>
      </c>
      <c r="AG99">
        <v>50</v>
      </c>
      <c r="AH99">
        <v>88</v>
      </c>
      <c r="AI99">
        <v>2</v>
      </c>
      <c r="AJ99">
        <v>59.2</v>
      </c>
      <c r="AK99">
        <v>351</v>
      </c>
      <c r="AL99">
        <v>-0.03</v>
      </c>
      <c r="AM99">
        <v>258</v>
      </c>
      <c r="AN99">
        <v>11.68</v>
      </c>
      <c r="AO99">
        <v>10</v>
      </c>
      <c r="AP99">
        <v>111.5</v>
      </c>
      <c r="AQ99">
        <v>8</v>
      </c>
      <c r="AR99">
        <v>99.8</v>
      </c>
      <c r="AS99">
        <v>22</v>
      </c>
      <c r="AT99">
        <v>2.29</v>
      </c>
      <c r="AU99">
        <v>82</v>
      </c>
      <c r="AV99">
        <v>5</v>
      </c>
      <c r="AW99" t="s">
        <v>136</v>
      </c>
      <c r="AZ99" s="10" t="s">
        <v>885</v>
      </c>
      <c r="BA99" s="10" t="s">
        <v>529</v>
      </c>
      <c r="BB99" s="10">
        <f>COUNTIF(TeamStateMap[Team],TourneyWinsM[NCAA Champion])</f>
        <v>1</v>
      </c>
      <c r="BC99" s="18">
        <f>SUMIF(TeamStateMap[Team],TourneyWinsM[NCAA Champion],TeamStateMap[Count])</f>
        <v>0</v>
      </c>
      <c r="BE99" t="s">
        <v>1229</v>
      </c>
      <c r="BF99" s="13" t="s">
        <v>1494</v>
      </c>
      <c r="BH99" s="16"/>
      <c r="BJ99" s="20">
        <v>1942</v>
      </c>
      <c r="BK99" s="19" t="s">
        <v>128</v>
      </c>
      <c r="BL99" s="19" t="s">
        <v>1801</v>
      </c>
      <c r="BM99" s="19" t="s">
        <v>1802</v>
      </c>
      <c r="BN99" s="19" t="s">
        <v>266</v>
      </c>
      <c r="BO99" s="19" t="s">
        <v>1803</v>
      </c>
    </row>
    <row r="100" spans="1:67" x14ac:dyDescent="0.2">
      <c r="A100" t="s">
        <v>275</v>
      </c>
      <c r="B100">
        <v>78.599999999999994</v>
      </c>
      <c r="C100">
        <v>69.22</v>
      </c>
      <c r="D100">
        <v>0</v>
      </c>
      <c r="E100">
        <v>0</v>
      </c>
      <c r="F100">
        <v>2018</v>
      </c>
      <c r="I100" t="s">
        <v>422</v>
      </c>
      <c r="J100">
        <v>74.3</v>
      </c>
      <c r="K100">
        <v>72.66</v>
      </c>
      <c r="L100">
        <v>2018</v>
      </c>
      <c r="O100" t="s">
        <v>107</v>
      </c>
      <c r="P100">
        <v>3.8</v>
      </c>
      <c r="Q100">
        <v>2.6</v>
      </c>
      <c r="R100">
        <v>6.4</v>
      </c>
      <c r="S100">
        <v>2018</v>
      </c>
      <c r="V100">
        <v>2017</v>
      </c>
      <c r="W100">
        <v>13</v>
      </c>
      <c r="X100" t="s">
        <v>779</v>
      </c>
      <c r="Y100" t="s">
        <v>16</v>
      </c>
      <c r="Z100" t="e" vm="1">
        <f ca="1">_xlfn.XLOOKUP(KenPom[[#This Row],[Real_Team]],TeamStateMap[Team],TeamStateMap[State],"NoState",0,)</f>
        <v>#NAME?</v>
      </c>
      <c r="AA100">
        <v>3</v>
      </c>
      <c r="AB100">
        <v>2</v>
      </c>
      <c r="AC100" t="s">
        <v>156</v>
      </c>
      <c r="AD100" t="s">
        <v>81</v>
      </c>
      <c r="AE100">
        <v>24.23</v>
      </c>
      <c r="AF100">
        <v>117.1</v>
      </c>
      <c r="AG100">
        <v>23</v>
      </c>
      <c r="AH100">
        <v>92.9</v>
      </c>
      <c r="AI100">
        <v>16</v>
      </c>
      <c r="AJ100">
        <v>63.7</v>
      </c>
      <c r="AK100">
        <v>328</v>
      </c>
      <c r="AL100">
        <v>2.3E-2</v>
      </c>
      <c r="AM100">
        <v>126</v>
      </c>
      <c r="AN100">
        <v>13.08</v>
      </c>
      <c r="AO100">
        <v>5</v>
      </c>
      <c r="AP100">
        <v>111.7</v>
      </c>
      <c r="AQ100">
        <v>6</v>
      </c>
      <c r="AR100">
        <v>98.6</v>
      </c>
      <c r="AS100">
        <v>6</v>
      </c>
      <c r="AT100">
        <v>1.67</v>
      </c>
      <c r="AU100">
        <v>110</v>
      </c>
      <c r="AV100">
        <v>3</v>
      </c>
      <c r="AW100" t="s">
        <v>136</v>
      </c>
      <c r="AZ100" s="11" t="s">
        <v>134</v>
      </c>
      <c r="BA100" s="11" t="s">
        <v>492</v>
      </c>
      <c r="BB100" s="10">
        <f>COUNTIF(TeamStateMap[Team],TourneyWinsM[NCAA Champion])</f>
        <v>1</v>
      </c>
      <c r="BC100" s="18">
        <f>SUMIF(TeamStateMap[Team],TourneyWinsM[NCAA Champion],TeamStateMap[Count])</f>
        <v>0</v>
      </c>
      <c r="BE100" t="s">
        <v>1230</v>
      </c>
      <c r="BF100" s="13" t="s">
        <v>1469</v>
      </c>
      <c r="BH100" s="16"/>
      <c r="BJ100" s="20">
        <v>1941</v>
      </c>
      <c r="BK100" s="19" t="s">
        <v>80</v>
      </c>
      <c r="BL100" s="19" t="s">
        <v>1804</v>
      </c>
      <c r="BM100" s="19" t="s">
        <v>1805</v>
      </c>
      <c r="BN100" s="19" t="s">
        <v>1806</v>
      </c>
      <c r="BO100" s="19" t="s">
        <v>1807</v>
      </c>
    </row>
    <row r="101" spans="1:67" x14ac:dyDescent="0.2">
      <c r="A101" t="s">
        <v>289</v>
      </c>
      <c r="B101">
        <v>78.55</v>
      </c>
      <c r="C101">
        <v>70.150000000000006</v>
      </c>
      <c r="D101">
        <v>0</v>
      </c>
      <c r="E101">
        <v>0</v>
      </c>
      <c r="F101">
        <v>2018</v>
      </c>
      <c r="I101" t="s">
        <v>298</v>
      </c>
      <c r="J101">
        <v>70.78</v>
      </c>
      <c r="K101">
        <v>72.59</v>
      </c>
      <c r="L101">
        <v>2018</v>
      </c>
      <c r="O101" t="s">
        <v>109</v>
      </c>
      <c r="P101">
        <v>2.2999999999999998</v>
      </c>
      <c r="Q101">
        <v>4</v>
      </c>
      <c r="R101">
        <v>6.3</v>
      </c>
      <c r="S101">
        <v>2018</v>
      </c>
      <c r="V101">
        <v>2017</v>
      </c>
      <c r="W101">
        <v>14</v>
      </c>
      <c r="X101" t="s">
        <v>613</v>
      </c>
      <c r="Y101" t="s">
        <v>0</v>
      </c>
      <c r="Z101" t="e" vm="1">
        <f ca="1">_xlfn.XLOOKUP(KenPom[[#This Row],[Real_Team]],TeamStateMap[Team],TeamStateMap[State],"NoState",0,)</f>
        <v>#NAME?</v>
      </c>
      <c r="AA101">
        <v>2</v>
      </c>
      <c r="AB101">
        <v>1</v>
      </c>
      <c r="AC101" t="s">
        <v>105</v>
      </c>
      <c r="AD101" t="s">
        <v>142</v>
      </c>
      <c r="AE101">
        <v>24.17</v>
      </c>
      <c r="AF101">
        <v>121</v>
      </c>
      <c r="AG101">
        <v>6</v>
      </c>
      <c r="AH101">
        <v>96.8</v>
      </c>
      <c r="AI101">
        <v>47</v>
      </c>
      <c r="AJ101">
        <v>68.3</v>
      </c>
      <c r="AK101">
        <v>175</v>
      </c>
      <c r="AL101">
        <v>1.4E-2</v>
      </c>
      <c r="AM101">
        <v>150</v>
      </c>
      <c r="AN101">
        <v>11.43</v>
      </c>
      <c r="AO101">
        <v>12</v>
      </c>
      <c r="AP101">
        <v>111</v>
      </c>
      <c r="AQ101">
        <v>13</v>
      </c>
      <c r="AR101">
        <v>99.6</v>
      </c>
      <c r="AS101">
        <v>21</v>
      </c>
      <c r="AT101">
        <v>0.03</v>
      </c>
      <c r="AU101">
        <v>153</v>
      </c>
      <c r="AV101">
        <v>2</v>
      </c>
      <c r="AW101" t="s">
        <v>136</v>
      </c>
      <c r="AZ101" s="10" t="s">
        <v>230</v>
      </c>
      <c r="BA101" s="10" t="s">
        <v>533</v>
      </c>
      <c r="BB101" s="10">
        <f>COUNTIF(TeamStateMap[Team],TourneyWinsM[NCAA Champion])</f>
        <v>1</v>
      </c>
      <c r="BC101" s="18">
        <f>SUMIF(TeamStateMap[Team],TourneyWinsM[NCAA Champion],TeamStateMap[Count])</f>
        <v>0</v>
      </c>
      <c r="BE101" t="s">
        <v>1233</v>
      </c>
      <c r="BF101" s="13" t="s">
        <v>1519</v>
      </c>
      <c r="BH101" s="16"/>
      <c r="BJ101" s="20">
        <v>1940</v>
      </c>
      <c r="BK101" s="19" t="s">
        <v>102</v>
      </c>
      <c r="BL101" s="19" t="s">
        <v>1808</v>
      </c>
      <c r="BM101" s="19" t="s">
        <v>1809</v>
      </c>
      <c r="BN101" s="19" t="s">
        <v>229</v>
      </c>
      <c r="BO101" s="19" t="s">
        <v>1810</v>
      </c>
    </row>
    <row r="102" spans="1:67" x14ac:dyDescent="0.2">
      <c r="A102" t="s">
        <v>272</v>
      </c>
      <c r="B102">
        <v>78.540000000000006</v>
      </c>
      <c r="C102">
        <v>71.73</v>
      </c>
      <c r="D102">
        <v>0</v>
      </c>
      <c r="E102">
        <v>0</v>
      </c>
      <c r="F102">
        <v>2018</v>
      </c>
      <c r="I102" t="s">
        <v>365</v>
      </c>
      <c r="J102">
        <v>74.430000000000007</v>
      </c>
      <c r="K102">
        <v>72.58</v>
      </c>
      <c r="L102">
        <v>2018</v>
      </c>
      <c r="O102" t="s">
        <v>112</v>
      </c>
      <c r="P102">
        <v>0.6</v>
      </c>
      <c r="Q102">
        <v>5.6</v>
      </c>
      <c r="R102">
        <v>6.3</v>
      </c>
      <c r="S102">
        <v>2018</v>
      </c>
      <c r="V102">
        <v>2017</v>
      </c>
      <c r="W102">
        <v>15</v>
      </c>
      <c r="X102" t="s">
        <v>933</v>
      </c>
      <c r="Y102" t="s">
        <v>583</v>
      </c>
      <c r="Z102" t="e" vm="1">
        <f ca="1">_xlfn.XLOOKUP(KenPom[[#This Row],[Real_Team]],TeamStateMap[Team],TeamStateMap[State],"NoState",0,)</f>
        <v>#NAME?</v>
      </c>
      <c r="AA102">
        <v>7</v>
      </c>
      <c r="AB102">
        <v>1</v>
      </c>
      <c r="AC102" t="s">
        <v>110</v>
      </c>
      <c r="AD102" t="s">
        <v>699</v>
      </c>
      <c r="AE102">
        <v>23.67</v>
      </c>
      <c r="AF102">
        <v>118.7</v>
      </c>
      <c r="AG102">
        <v>14</v>
      </c>
      <c r="AH102">
        <v>95</v>
      </c>
      <c r="AI102">
        <v>26</v>
      </c>
      <c r="AJ102">
        <v>60.2</v>
      </c>
      <c r="AK102">
        <v>350</v>
      </c>
      <c r="AL102">
        <v>0.03</v>
      </c>
      <c r="AM102">
        <v>99</v>
      </c>
      <c r="AN102">
        <v>0.41</v>
      </c>
      <c r="AO102">
        <v>127</v>
      </c>
      <c r="AP102">
        <v>104.3</v>
      </c>
      <c r="AQ102">
        <v>163</v>
      </c>
      <c r="AR102">
        <v>103.9</v>
      </c>
      <c r="AS102">
        <v>117</v>
      </c>
      <c r="AT102">
        <v>-4.13</v>
      </c>
      <c r="AU102">
        <v>277</v>
      </c>
      <c r="AV102">
        <v>7</v>
      </c>
      <c r="AW102" t="s">
        <v>136</v>
      </c>
      <c r="AZ102" s="10" t="s">
        <v>722</v>
      </c>
      <c r="BA102" s="10" t="s">
        <v>533</v>
      </c>
      <c r="BB102" s="10">
        <f>COUNTIF(TeamStateMap[Team],TourneyWinsM[NCAA Champion])</f>
        <v>1</v>
      </c>
      <c r="BC102" s="18">
        <f>SUMIF(TeamStateMap[Team],TourneyWinsM[NCAA Champion],TeamStateMap[Count])</f>
        <v>0</v>
      </c>
      <c r="BE102" t="s">
        <v>1234</v>
      </c>
      <c r="BF102" s="13" t="s">
        <v>1472</v>
      </c>
      <c r="BH102" s="16"/>
      <c r="BJ102" s="20">
        <v>1939</v>
      </c>
      <c r="BK102" s="19" t="s">
        <v>30</v>
      </c>
      <c r="BL102" s="19" t="s">
        <v>1811</v>
      </c>
      <c r="BM102" s="19" t="s">
        <v>1812</v>
      </c>
      <c r="BN102" s="19" t="s">
        <v>1806</v>
      </c>
      <c r="BO102" s="19" t="s">
        <v>1813</v>
      </c>
    </row>
    <row r="103" spans="1:67" x14ac:dyDescent="0.2">
      <c r="A103" t="s">
        <v>117</v>
      </c>
      <c r="B103">
        <v>78.48</v>
      </c>
      <c r="C103">
        <v>79.44</v>
      </c>
      <c r="D103">
        <v>2</v>
      </c>
      <c r="E103">
        <v>3</v>
      </c>
      <c r="F103">
        <v>2018</v>
      </c>
      <c r="I103" t="s">
        <v>334</v>
      </c>
      <c r="J103">
        <v>71.709999999999994</v>
      </c>
      <c r="K103">
        <v>72.540000000000006</v>
      </c>
      <c r="L103">
        <v>2018</v>
      </c>
      <c r="O103" t="s">
        <v>288</v>
      </c>
      <c r="P103">
        <v>3.9</v>
      </c>
      <c r="Q103">
        <v>2.2999999999999998</v>
      </c>
      <c r="R103">
        <v>6.2</v>
      </c>
      <c r="S103">
        <v>2018</v>
      </c>
      <c r="V103">
        <v>2017</v>
      </c>
      <c r="W103">
        <v>16</v>
      </c>
      <c r="X103" t="s">
        <v>154</v>
      </c>
      <c r="Y103" t="s">
        <v>64</v>
      </c>
      <c r="Z103" t="e" vm="1">
        <f ca="1">_xlfn.XLOOKUP(KenPom[[#This Row],[Real_Team]],TeamStateMap[Team],TeamStateMap[State],"NoState",0,)</f>
        <v>#NAME?</v>
      </c>
      <c r="AA103">
        <v>3</v>
      </c>
      <c r="AB103">
        <v>2</v>
      </c>
      <c r="AC103" t="s">
        <v>137</v>
      </c>
      <c r="AD103" t="s">
        <v>153</v>
      </c>
      <c r="AE103">
        <v>23.63</v>
      </c>
      <c r="AF103">
        <v>124</v>
      </c>
      <c r="AG103">
        <v>2</v>
      </c>
      <c r="AH103">
        <v>100.4</v>
      </c>
      <c r="AI103">
        <v>85</v>
      </c>
      <c r="AJ103">
        <v>72.599999999999994</v>
      </c>
      <c r="AK103">
        <v>20</v>
      </c>
      <c r="AL103">
        <v>2.1000000000000001E-2</v>
      </c>
      <c r="AM103">
        <v>132</v>
      </c>
      <c r="AN103">
        <v>5.17</v>
      </c>
      <c r="AO103">
        <v>74</v>
      </c>
      <c r="AP103">
        <v>108</v>
      </c>
      <c r="AQ103">
        <v>67</v>
      </c>
      <c r="AR103">
        <v>102.8</v>
      </c>
      <c r="AS103">
        <v>89</v>
      </c>
      <c r="AT103">
        <v>-4.66</v>
      </c>
      <c r="AU103">
        <v>291</v>
      </c>
      <c r="AV103">
        <v>3</v>
      </c>
      <c r="AW103" t="s">
        <v>136</v>
      </c>
      <c r="AZ103" s="10" t="s">
        <v>4</v>
      </c>
      <c r="BA103" s="10" t="s">
        <v>477</v>
      </c>
      <c r="BB103" s="10">
        <f>COUNTIF(TeamStateMap[Team],TourneyWinsM[NCAA Champion])</f>
        <v>0</v>
      </c>
      <c r="BC103" s="18">
        <f>SUMIF(TeamStateMap[Team],TourneyWinsM[NCAA Champion],TeamStateMap[Count])</f>
        <v>0</v>
      </c>
      <c r="BE103" t="s">
        <v>1235</v>
      </c>
      <c r="BF103" s="13" t="s">
        <v>1520</v>
      </c>
      <c r="BH103" s="16"/>
      <c r="BJ103" s="20">
        <v>1938</v>
      </c>
      <c r="BK103" s="19"/>
      <c r="BL103" s="19"/>
      <c r="BM103" s="19" t="s">
        <v>1814</v>
      </c>
      <c r="BN103" s="19" t="s">
        <v>117</v>
      </c>
      <c r="BO103" s="19" t="s">
        <v>1815</v>
      </c>
    </row>
    <row r="104" spans="1:67" x14ac:dyDescent="0.2">
      <c r="A104" t="s">
        <v>288</v>
      </c>
      <c r="B104">
        <v>78.44</v>
      </c>
      <c r="C104">
        <v>73.010000000000005</v>
      </c>
      <c r="D104">
        <v>0</v>
      </c>
      <c r="E104">
        <v>2</v>
      </c>
      <c r="F104">
        <v>2018</v>
      </c>
      <c r="I104" t="s">
        <v>369</v>
      </c>
      <c r="J104">
        <v>71.650000000000006</v>
      </c>
      <c r="K104">
        <v>72.400000000000006</v>
      </c>
      <c r="L104">
        <v>2018</v>
      </c>
      <c r="O104" t="s">
        <v>116</v>
      </c>
      <c r="P104">
        <v>0.1</v>
      </c>
      <c r="Q104">
        <v>6</v>
      </c>
      <c r="R104">
        <v>6.1</v>
      </c>
      <c r="S104">
        <v>2018</v>
      </c>
      <c r="V104">
        <v>2017</v>
      </c>
      <c r="W104">
        <v>17</v>
      </c>
      <c r="X104" t="s">
        <v>932</v>
      </c>
      <c r="Y104" t="s">
        <v>243</v>
      </c>
      <c r="Z104" t="e" vm="1">
        <f ca="1">_xlfn.XLOOKUP(KenPom[[#This Row],[Real_Team]],TeamStateMap[Team],TeamStateMap[State],"NoState",0,)</f>
        <v>#NAME?</v>
      </c>
      <c r="AA104">
        <v>5</v>
      </c>
      <c r="AB104">
        <v>1</v>
      </c>
      <c r="AC104" t="s">
        <v>156</v>
      </c>
      <c r="AD104" t="s">
        <v>111</v>
      </c>
      <c r="AE104">
        <v>23.45</v>
      </c>
      <c r="AF104">
        <v>119.7</v>
      </c>
      <c r="AG104">
        <v>11</v>
      </c>
      <c r="AH104">
        <v>96.3</v>
      </c>
      <c r="AI104">
        <v>42</v>
      </c>
      <c r="AJ104">
        <v>68.400000000000006</v>
      </c>
      <c r="AK104">
        <v>170</v>
      </c>
      <c r="AL104">
        <v>-1.9E-2</v>
      </c>
      <c r="AM104">
        <v>234</v>
      </c>
      <c r="AN104">
        <v>14.05</v>
      </c>
      <c r="AO104">
        <v>3</v>
      </c>
      <c r="AP104">
        <v>112.6</v>
      </c>
      <c r="AQ104">
        <v>2</v>
      </c>
      <c r="AR104">
        <v>98.6</v>
      </c>
      <c r="AS104">
        <v>5</v>
      </c>
      <c r="AT104">
        <v>-0.74</v>
      </c>
      <c r="AU104">
        <v>175</v>
      </c>
      <c r="AV104">
        <v>5</v>
      </c>
      <c r="AW104" t="s">
        <v>136</v>
      </c>
      <c r="AZ104" s="10" t="s">
        <v>954</v>
      </c>
      <c r="BA104" s="10" t="s">
        <v>549</v>
      </c>
      <c r="BB104" s="10">
        <f>COUNTIF(TeamStateMap[Team],TourneyWinsM[NCAA Champion])</f>
        <v>0</v>
      </c>
      <c r="BC104" s="18">
        <f>SUMIF(TeamStateMap[Team],TourneyWinsM[NCAA Champion],TeamStateMap[Count])</f>
        <v>0</v>
      </c>
      <c r="BE104" t="s">
        <v>1237</v>
      </c>
      <c r="BF104" s="13" t="s">
        <v>1493</v>
      </c>
      <c r="BH104" s="16"/>
    </row>
    <row r="105" spans="1:67" x14ac:dyDescent="0.2">
      <c r="A105" t="s">
        <v>12</v>
      </c>
      <c r="B105">
        <v>78.400000000000006</v>
      </c>
      <c r="C105">
        <v>78.53</v>
      </c>
      <c r="D105">
        <v>0</v>
      </c>
      <c r="E105">
        <v>2</v>
      </c>
      <c r="F105">
        <v>2018</v>
      </c>
      <c r="I105" t="s">
        <v>325</v>
      </c>
      <c r="J105">
        <v>74.94</v>
      </c>
      <c r="K105">
        <v>72.34</v>
      </c>
      <c r="L105">
        <v>2018</v>
      </c>
      <c r="O105" t="s">
        <v>117</v>
      </c>
      <c r="P105">
        <v>3</v>
      </c>
      <c r="Q105">
        <v>3</v>
      </c>
      <c r="R105">
        <v>6</v>
      </c>
      <c r="S105">
        <v>2018</v>
      </c>
      <c r="V105">
        <v>2017</v>
      </c>
      <c r="W105">
        <v>18</v>
      </c>
      <c r="X105" t="s">
        <v>793</v>
      </c>
      <c r="Y105" t="s">
        <v>248</v>
      </c>
      <c r="Z105" t="e" vm="1">
        <f ca="1">_xlfn.XLOOKUP(KenPom[[#This Row],[Real_Team]],TeamStateMap[Team],TeamStateMap[State],"NoState",0,)</f>
        <v>#NAME?</v>
      </c>
      <c r="AA105">
        <v>2</v>
      </c>
      <c r="AB105">
        <v>2</v>
      </c>
      <c r="AC105" t="s">
        <v>137</v>
      </c>
      <c r="AD105" t="s">
        <v>931</v>
      </c>
      <c r="AE105">
        <v>23.31</v>
      </c>
      <c r="AF105">
        <v>118.4</v>
      </c>
      <c r="AG105">
        <v>15</v>
      </c>
      <c r="AH105">
        <v>95.1</v>
      </c>
      <c r="AI105">
        <v>29</v>
      </c>
      <c r="AJ105">
        <v>66</v>
      </c>
      <c r="AK105">
        <v>277</v>
      </c>
      <c r="AL105">
        <v>4.5999999999999999E-2</v>
      </c>
      <c r="AM105">
        <v>66</v>
      </c>
      <c r="AN105">
        <v>7.13</v>
      </c>
      <c r="AO105">
        <v>59</v>
      </c>
      <c r="AP105">
        <v>108.7</v>
      </c>
      <c r="AQ105">
        <v>56</v>
      </c>
      <c r="AR105">
        <v>101.5</v>
      </c>
      <c r="AS105">
        <v>60</v>
      </c>
      <c r="AT105">
        <v>1.69</v>
      </c>
      <c r="AU105">
        <v>107</v>
      </c>
      <c r="AV105">
        <v>2</v>
      </c>
      <c r="AW105" t="s">
        <v>136</v>
      </c>
      <c r="AZ105" s="14" t="s">
        <v>1524</v>
      </c>
      <c r="BA105" s="10" t="s">
        <v>764</v>
      </c>
      <c r="BB105" s="10">
        <f>COUNTIF(TeamStateMap[Team],TourneyWinsM[NCAA Champion])</f>
        <v>0</v>
      </c>
      <c r="BC105" s="18">
        <f>SUMIF(TeamStateMap[Team],TourneyWinsM[NCAA Champion],TeamStateMap[Count])</f>
        <v>0</v>
      </c>
      <c r="BE105" t="s">
        <v>1239</v>
      </c>
      <c r="BF105" s="13" t="s">
        <v>1492</v>
      </c>
      <c r="BH105" s="16"/>
    </row>
    <row r="106" spans="1:67" x14ac:dyDescent="0.2">
      <c r="A106" t="s">
        <v>129</v>
      </c>
      <c r="B106">
        <v>78.39</v>
      </c>
      <c r="C106">
        <v>78.67</v>
      </c>
      <c r="D106">
        <v>0</v>
      </c>
      <c r="E106">
        <v>1</v>
      </c>
      <c r="F106">
        <v>2018</v>
      </c>
      <c r="I106" t="s">
        <v>109</v>
      </c>
      <c r="J106">
        <v>66.55</v>
      </c>
      <c r="K106">
        <v>72.3</v>
      </c>
      <c r="L106">
        <v>2018</v>
      </c>
      <c r="O106" t="s">
        <v>272</v>
      </c>
      <c r="P106">
        <v>6</v>
      </c>
      <c r="Q106">
        <v>-0.1</v>
      </c>
      <c r="R106">
        <v>5.9</v>
      </c>
      <c r="S106">
        <v>2018</v>
      </c>
      <c r="V106">
        <v>2017</v>
      </c>
      <c r="W106">
        <v>19</v>
      </c>
      <c r="X106" t="s">
        <v>930</v>
      </c>
      <c r="Y106" t="s">
        <v>32</v>
      </c>
      <c r="Z106" t="e" vm="1">
        <f ca="1">_xlfn.XLOOKUP(KenPom[[#This Row],[Real_Team]],TeamStateMap[Team],TeamStateMap[State],"NoState",0,)</f>
        <v>#NAME?</v>
      </c>
      <c r="AA106">
        <v>4</v>
      </c>
      <c r="AB106">
        <v>2</v>
      </c>
      <c r="AC106" t="s">
        <v>556</v>
      </c>
      <c r="AD106" t="s">
        <v>81</v>
      </c>
      <c r="AE106">
        <v>23.12</v>
      </c>
      <c r="AF106">
        <v>117</v>
      </c>
      <c r="AG106">
        <v>24</v>
      </c>
      <c r="AH106">
        <v>93.9</v>
      </c>
      <c r="AI106">
        <v>23</v>
      </c>
      <c r="AJ106">
        <v>69.099999999999994</v>
      </c>
      <c r="AK106">
        <v>113</v>
      </c>
      <c r="AL106">
        <v>1.6E-2</v>
      </c>
      <c r="AM106">
        <v>142</v>
      </c>
      <c r="AN106">
        <v>9</v>
      </c>
      <c r="AO106">
        <v>38</v>
      </c>
      <c r="AP106">
        <v>109.6</v>
      </c>
      <c r="AQ106">
        <v>39</v>
      </c>
      <c r="AR106">
        <v>100.6</v>
      </c>
      <c r="AS106">
        <v>42</v>
      </c>
      <c r="AT106">
        <v>-2.38</v>
      </c>
      <c r="AU106">
        <v>224</v>
      </c>
      <c r="AV106">
        <v>4</v>
      </c>
      <c r="AW106" t="s">
        <v>136</v>
      </c>
      <c r="AZ106" s="10" t="s">
        <v>487</v>
      </c>
      <c r="BA106" s="10" t="s">
        <v>486</v>
      </c>
      <c r="BB106" s="10">
        <f>COUNTIF(TeamStateMap[Team],TourneyWinsM[NCAA Champion])</f>
        <v>0</v>
      </c>
      <c r="BC106" s="18">
        <f>SUMIF(TeamStateMap[Team],TourneyWinsM[NCAA Champion],TeamStateMap[Count])</f>
        <v>0</v>
      </c>
      <c r="BE106" t="s">
        <v>1241</v>
      </c>
      <c r="BF106" s="13" t="s">
        <v>1521</v>
      </c>
      <c r="BH106" s="16"/>
    </row>
    <row r="107" spans="1:67" x14ac:dyDescent="0.2">
      <c r="A107" t="s">
        <v>126</v>
      </c>
      <c r="B107">
        <v>78.34</v>
      </c>
      <c r="C107">
        <v>79.59</v>
      </c>
      <c r="D107">
        <v>1</v>
      </c>
      <c r="E107">
        <v>2</v>
      </c>
      <c r="F107">
        <v>2018</v>
      </c>
      <c r="I107" t="s">
        <v>443</v>
      </c>
      <c r="J107">
        <v>62.73</v>
      </c>
      <c r="K107">
        <v>72.11</v>
      </c>
      <c r="L107">
        <v>2018</v>
      </c>
      <c r="O107" t="s">
        <v>472</v>
      </c>
      <c r="P107">
        <v>0.7</v>
      </c>
      <c r="Q107">
        <v>5.2</v>
      </c>
      <c r="R107">
        <v>5.9</v>
      </c>
      <c r="S107">
        <v>2018</v>
      </c>
      <c r="V107">
        <v>2017</v>
      </c>
      <c r="W107">
        <v>20</v>
      </c>
      <c r="X107" t="s">
        <v>929</v>
      </c>
      <c r="Y107" t="s">
        <v>25</v>
      </c>
      <c r="Z107" t="e" vm="1">
        <f ca="1">_xlfn.XLOOKUP(KenPom[[#This Row],[Real_Team]],TeamStateMap[Team],TeamStateMap[State],"NoState",0,)</f>
        <v>#NAME?</v>
      </c>
      <c r="AA107">
        <v>7</v>
      </c>
      <c r="AB107">
        <v>2</v>
      </c>
      <c r="AC107" t="s">
        <v>556</v>
      </c>
      <c r="AD107" t="s">
        <v>682</v>
      </c>
      <c r="AE107">
        <v>23.05</v>
      </c>
      <c r="AF107">
        <v>122.3</v>
      </c>
      <c r="AG107">
        <v>4</v>
      </c>
      <c r="AH107">
        <v>99.2</v>
      </c>
      <c r="AI107">
        <v>69</v>
      </c>
      <c r="AJ107">
        <v>63.1</v>
      </c>
      <c r="AK107">
        <v>338</v>
      </c>
      <c r="AL107">
        <v>-2.5000000000000001E-2</v>
      </c>
      <c r="AM107">
        <v>252</v>
      </c>
      <c r="AN107">
        <v>10.76</v>
      </c>
      <c r="AO107">
        <v>23</v>
      </c>
      <c r="AP107">
        <v>110.3</v>
      </c>
      <c r="AQ107">
        <v>26</v>
      </c>
      <c r="AR107">
        <v>99.5</v>
      </c>
      <c r="AS107">
        <v>18</v>
      </c>
      <c r="AT107">
        <v>-0.53</v>
      </c>
      <c r="AU107">
        <v>170</v>
      </c>
      <c r="AV107">
        <v>7</v>
      </c>
      <c r="AW107" t="s">
        <v>136</v>
      </c>
      <c r="AZ107" s="10" t="s">
        <v>1442</v>
      </c>
      <c r="BA107" s="10" t="s">
        <v>477</v>
      </c>
      <c r="BB107" s="10">
        <f>COUNTIF(TeamStateMap[Team],TourneyWinsM[NCAA Champion])</f>
        <v>0</v>
      </c>
      <c r="BC107" s="18">
        <f>SUMIF(TeamStateMap[Team],TourneyWinsM[NCAA Champion],TeamStateMap[Count])</f>
        <v>0</v>
      </c>
      <c r="BE107" t="s">
        <v>1242</v>
      </c>
      <c r="BF107" s="13" t="s">
        <v>1484</v>
      </c>
      <c r="BH107" s="16"/>
    </row>
    <row r="108" spans="1:67" x14ac:dyDescent="0.2">
      <c r="A108" t="s">
        <v>107</v>
      </c>
      <c r="B108">
        <v>78.069999999999993</v>
      </c>
      <c r="C108">
        <v>69.67</v>
      </c>
      <c r="D108">
        <v>0</v>
      </c>
      <c r="E108">
        <v>0</v>
      </c>
      <c r="F108">
        <v>2018</v>
      </c>
      <c r="I108" t="s">
        <v>362</v>
      </c>
      <c r="J108">
        <v>74.38</v>
      </c>
      <c r="K108">
        <v>71.95</v>
      </c>
      <c r="L108">
        <v>2018</v>
      </c>
      <c r="O108" t="s">
        <v>122</v>
      </c>
      <c r="P108">
        <v>6</v>
      </c>
      <c r="Q108">
        <v>-0.2</v>
      </c>
      <c r="R108">
        <v>5.8</v>
      </c>
      <c r="S108">
        <v>2018</v>
      </c>
      <c r="V108">
        <v>2017</v>
      </c>
      <c r="W108">
        <v>21</v>
      </c>
      <c r="X108" t="s">
        <v>928</v>
      </c>
      <c r="Y108" t="s">
        <v>80</v>
      </c>
      <c r="Z108" t="e" vm="1">
        <f ca="1">_xlfn.XLOOKUP(KenPom[[#This Row],[Real_Team]],TeamStateMap[Team],TeamStateMap[State],"NoState",0,)</f>
        <v>#NAME?</v>
      </c>
      <c r="AA108">
        <v>8</v>
      </c>
      <c r="AB108">
        <v>2</v>
      </c>
      <c r="AC108" t="s">
        <v>556</v>
      </c>
      <c r="AD108" t="s">
        <v>927</v>
      </c>
      <c r="AE108">
        <v>22.99</v>
      </c>
      <c r="AF108">
        <v>115.1</v>
      </c>
      <c r="AG108">
        <v>33</v>
      </c>
      <c r="AH108">
        <v>92.1</v>
      </c>
      <c r="AI108">
        <v>9</v>
      </c>
      <c r="AJ108">
        <v>63.4</v>
      </c>
      <c r="AK108">
        <v>334</v>
      </c>
      <c r="AL108">
        <v>-3.0000000000000001E-3</v>
      </c>
      <c r="AM108">
        <v>193</v>
      </c>
      <c r="AN108">
        <v>10</v>
      </c>
      <c r="AO108">
        <v>29</v>
      </c>
      <c r="AP108">
        <v>110.6</v>
      </c>
      <c r="AQ108">
        <v>22</v>
      </c>
      <c r="AR108">
        <v>100.6</v>
      </c>
      <c r="AS108">
        <v>38</v>
      </c>
      <c r="AT108">
        <v>-1.29</v>
      </c>
      <c r="AU108">
        <v>193</v>
      </c>
      <c r="AV108">
        <v>8</v>
      </c>
      <c r="AW108" t="s">
        <v>136</v>
      </c>
      <c r="AZ108" s="10" t="s">
        <v>643</v>
      </c>
      <c r="BA108" s="10" t="s">
        <v>146</v>
      </c>
      <c r="BB108" s="10">
        <f>COUNTIF(TeamStateMap[Team],TourneyWinsM[NCAA Champion])</f>
        <v>0</v>
      </c>
      <c r="BC108" s="18">
        <f>SUMIF(TeamStateMap[Team],TourneyWinsM[NCAA Champion],TeamStateMap[Count])</f>
        <v>0</v>
      </c>
      <c r="BE108" t="s">
        <v>1244</v>
      </c>
      <c r="BF108" s="13" t="s">
        <v>1482</v>
      </c>
      <c r="BH108" s="16"/>
    </row>
    <row r="109" spans="1:67" x14ac:dyDescent="0.2">
      <c r="A109" t="s">
        <v>20</v>
      </c>
      <c r="B109">
        <v>78</v>
      </c>
      <c r="C109">
        <v>69.87</v>
      </c>
      <c r="D109">
        <v>0</v>
      </c>
      <c r="E109">
        <v>0</v>
      </c>
      <c r="F109">
        <v>2018</v>
      </c>
      <c r="I109" t="s">
        <v>359</v>
      </c>
      <c r="J109">
        <v>72.7</v>
      </c>
      <c r="K109">
        <v>71.760000000000005</v>
      </c>
      <c r="L109">
        <v>2018</v>
      </c>
      <c r="O109" t="s">
        <v>35</v>
      </c>
      <c r="P109">
        <v>7.4</v>
      </c>
      <c r="Q109">
        <v>-1.6</v>
      </c>
      <c r="R109">
        <v>5.8</v>
      </c>
      <c r="S109">
        <v>2018</v>
      </c>
      <c r="V109">
        <v>2017</v>
      </c>
      <c r="W109">
        <v>22</v>
      </c>
      <c r="X109" t="s">
        <v>926</v>
      </c>
      <c r="Y109" t="s">
        <v>240</v>
      </c>
      <c r="Z109" t="e" vm="1">
        <f ca="1">_xlfn.XLOOKUP(KenPom[[#This Row],[Real_Team]],TeamStateMap[Team],TeamStateMap[State],"NoState",0,)</f>
        <v>#NAME?</v>
      </c>
      <c r="AA109">
        <v>10</v>
      </c>
      <c r="AB109">
        <v>0</v>
      </c>
      <c r="AC109" t="s">
        <v>156</v>
      </c>
      <c r="AD109" t="s">
        <v>131</v>
      </c>
      <c r="AE109">
        <v>22.48</v>
      </c>
      <c r="AF109">
        <v>126</v>
      </c>
      <c r="AG109">
        <v>1</v>
      </c>
      <c r="AH109">
        <v>103.5</v>
      </c>
      <c r="AI109">
        <v>155</v>
      </c>
      <c r="AJ109">
        <v>70.400000000000006</v>
      </c>
      <c r="AK109">
        <v>66</v>
      </c>
      <c r="AL109">
        <v>-7.0999999999999994E-2</v>
      </c>
      <c r="AM109">
        <v>324</v>
      </c>
      <c r="AN109">
        <v>14.42</v>
      </c>
      <c r="AO109">
        <v>1</v>
      </c>
      <c r="AP109">
        <v>112</v>
      </c>
      <c r="AQ109">
        <v>5</v>
      </c>
      <c r="AR109">
        <v>97.6</v>
      </c>
      <c r="AS109">
        <v>1</v>
      </c>
      <c r="AT109">
        <v>3.07</v>
      </c>
      <c r="AU109">
        <v>67</v>
      </c>
      <c r="AV109">
        <v>0</v>
      </c>
      <c r="AW109" t="s">
        <v>136</v>
      </c>
      <c r="AZ109" s="14" t="s">
        <v>1540</v>
      </c>
      <c r="BA109" s="10" t="s">
        <v>146</v>
      </c>
      <c r="BB109" s="10">
        <f>COUNTIF(TeamStateMap[Team],TourneyWinsM[NCAA Champion])</f>
        <v>0</v>
      </c>
      <c r="BC109" s="18">
        <f>SUMIF(TeamStateMap[Team],TourneyWinsM[NCAA Champion],TeamStateMap[Count])</f>
        <v>0</v>
      </c>
      <c r="BE109" t="s">
        <v>1245</v>
      </c>
      <c r="BF109" s="13" t="s">
        <v>1522</v>
      </c>
      <c r="BH109" s="16"/>
    </row>
    <row r="110" spans="1:67" x14ac:dyDescent="0.2">
      <c r="A110" t="s">
        <v>41</v>
      </c>
      <c r="B110">
        <v>77.73</v>
      </c>
      <c r="C110">
        <v>76.7</v>
      </c>
      <c r="D110">
        <v>2</v>
      </c>
      <c r="E110">
        <v>3</v>
      </c>
      <c r="F110">
        <v>2018</v>
      </c>
      <c r="I110" t="s">
        <v>442</v>
      </c>
      <c r="J110">
        <v>73.260000000000005</v>
      </c>
      <c r="K110">
        <v>71.459999999999994</v>
      </c>
      <c r="L110">
        <v>2018</v>
      </c>
      <c r="O110" t="s">
        <v>123</v>
      </c>
      <c r="P110">
        <v>-0.4</v>
      </c>
      <c r="Q110">
        <v>6.1</v>
      </c>
      <c r="R110">
        <v>5.7</v>
      </c>
      <c r="S110">
        <v>2018</v>
      </c>
      <c r="V110">
        <v>2017</v>
      </c>
      <c r="W110">
        <v>23</v>
      </c>
      <c r="X110" t="s">
        <v>925</v>
      </c>
      <c r="Y110" t="s">
        <v>34</v>
      </c>
      <c r="Z110" t="e" vm="1">
        <f ca="1">_xlfn.XLOOKUP(KenPom[[#This Row],[Real_Team]],TeamStateMap[Team],TeamStateMap[State],"NoState",0,)</f>
        <v>#NAME?</v>
      </c>
      <c r="AA110">
        <v>6</v>
      </c>
      <c r="AB110">
        <v>1</v>
      </c>
      <c r="AC110" t="s">
        <v>148</v>
      </c>
      <c r="AD110" t="s">
        <v>612</v>
      </c>
      <c r="AE110">
        <v>22.18</v>
      </c>
      <c r="AF110">
        <v>114.9</v>
      </c>
      <c r="AG110">
        <v>34</v>
      </c>
      <c r="AH110">
        <v>92.8</v>
      </c>
      <c r="AI110">
        <v>15</v>
      </c>
      <c r="AJ110">
        <v>63.5</v>
      </c>
      <c r="AK110">
        <v>330</v>
      </c>
      <c r="AL110">
        <v>2.5999999999999999E-2</v>
      </c>
      <c r="AM110">
        <v>116</v>
      </c>
      <c r="AN110">
        <v>4.17</v>
      </c>
      <c r="AO110">
        <v>80</v>
      </c>
      <c r="AP110">
        <v>107.1</v>
      </c>
      <c r="AQ110">
        <v>75</v>
      </c>
      <c r="AR110">
        <v>103</v>
      </c>
      <c r="AS110">
        <v>94</v>
      </c>
      <c r="AT110">
        <v>-0.47</v>
      </c>
      <c r="AU110">
        <v>167</v>
      </c>
      <c r="AV110">
        <v>6</v>
      </c>
      <c r="AW110" t="s">
        <v>136</v>
      </c>
      <c r="AZ110" s="10" t="s">
        <v>11</v>
      </c>
      <c r="BA110" s="10" t="s">
        <v>492</v>
      </c>
      <c r="BB110" s="10">
        <f>COUNTIF(TeamStateMap[Team],TourneyWinsM[NCAA Champion])</f>
        <v>0</v>
      </c>
      <c r="BC110" s="18">
        <f>SUMIF(TeamStateMap[Team],TourneyWinsM[NCAA Champion],TeamStateMap[Count])</f>
        <v>0</v>
      </c>
      <c r="BE110" t="s">
        <v>1246</v>
      </c>
      <c r="BF110" s="13" t="s">
        <v>1491</v>
      </c>
      <c r="BH110" s="16"/>
    </row>
    <row r="111" spans="1:67" x14ac:dyDescent="0.2">
      <c r="A111" t="s">
        <v>246</v>
      </c>
      <c r="B111">
        <v>77.61</v>
      </c>
      <c r="C111">
        <v>77.87</v>
      </c>
      <c r="D111">
        <v>2</v>
      </c>
      <c r="E111">
        <v>2</v>
      </c>
      <c r="F111">
        <v>2018</v>
      </c>
      <c r="I111" t="s">
        <v>354</v>
      </c>
      <c r="J111">
        <v>70.64</v>
      </c>
      <c r="K111">
        <v>71.45</v>
      </c>
      <c r="L111">
        <v>2018</v>
      </c>
      <c r="O111" t="s">
        <v>124</v>
      </c>
      <c r="P111">
        <v>3.5</v>
      </c>
      <c r="Q111">
        <v>1.9</v>
      </c>
      <c r="R111">
        <v>5.4</v>
      </c>
      <c r="S111">
        <v>2018</v>
      </c>
      <c r="V111">
        <v>2017</v>
      </c>
      <c r="W111">
        <v>24</v>
      </c>
      <c r="X111" t="s">
        <v>924</v>
      </c>
      <c r="Y111" t="s">
        <v>123</v>
      </c>
      <c r="Z111" t="e" vm="1">
        <f ca="1">_xlfn.XLOOKUP(KenPom[[#This Row],[Real_Team]],TeamStateMap[Team],TeamStateMap[State],"NoState",0,)</f>
        <v>#NAME?</v>
      </c>
      <c r="AA111">
        <v>7</v>
      </c>
      <c r="AB111">
        <v>4</v>
      </c>
      <c r="AC111" t="s">
        <v>60</v>
      </c>
      <c r="AD111" t="s">
        <v>510</v>
      </c>
      <c r="AE111">
        <v>20.8</v>
      </c>
      <c r="AF111">
        <v>108.9</v>
      </c>
      <c r="AG111">
        <v>91</v>
      </c>
      <c r="AH111">
        <v>88.1</v>
      </c>
      <c r="AI111">
        <v>3</v>
      </c>
      <c r="AJ111">
        <v>68.599999999999994</v>
      </c>
      <c r="AK111">
        <v>145</v>
      </c>
      <c r="AL111">
        <v>-5.0000000000000001E-3</v>
      </c>
      <c r="AM111">
        <v>197</v>
      </c>
      <c r="AN111">
        <v>10.63</v>
      </c>
      <c r="AO111">
        <v>24</v>
      </c>
      <c r="AP111">
        <v>110.2</v>
      </c>
      <c r="AQ111">
        <v>31</v>
      </c>
      <c r="AR111">
        <v>99.5</v>
      </c>
      <c r="AS111">
        <v>17</v>
      </c>
      <c r="AT111">
        <v>1.93</v>
      </c>
      <c r="AU111">
        <v>96</v>
      </c>
      <c r="AV111">
        <v>7</v>
      </c>
      <c r="AW111" t="s">
        <v>136</v>
      </c>
      <c r="AZ111" s="10" t="s">
        <v>980</v>
      </c>
      <c r="BA111" s="10" t="s">
        <v>502</v>
      </c>
      <c r="BB111" s="10">
        <f>COUNTIF(TeamStateMap[Team],TourneyWinsM[NCAA Champion])</f>
        <v>0</v>
      </c>
      <c r="BC111" s="18">
        <f>SUMIF(TeamStateMap[Team],TourneyWinsM[NCAA Champion],TeamStateMap[Count])</f>
        <v>0</v>
      </c>
      <c r="BE111" t="s">
        <v>1247</v>
      </c>
      <c r="BF111" s="13" t="s">
        <v>1510</v>
      </c>
      <c r="BH111" s="16"/>
    </row>
    <row r="112" spans="1:67" x14ac:dyDescent="0.2">
      <c r="A112" t="s">
        <v>284</v>
      </c>
      <c r="B112">
        <v>77.48</v>
      </c>
      <c r="C112">
        <v>75.67</v>
      </c>
      <c r="D112">
        <v>0</v>
      </c>
      <c r="E112">
        <v>1</v>
      </c>
      <c r="F112">
        <v>2018</v>
      </c>
      <c r="I112" t="s">
        <v>357</v>
      </c>
      <c r="J112">
        <v>67.58</v>
      </c>
      <c r="K112">
        <v>71.290000000000006</v>
      </c>
      <c r="L112">
        <v>2018</v>
      </c>
      <c r="O112" t="s">
        <v>126</v>
      </c>
      <c r="P112">
        <v>4.3</v>
      </c>
      <c r="Q112">
        <v>1</v>
      </c>
      <c r="R112">
        <v>5.3</v>
      </c>
      <c r="S112">
        <v>2018</v>
      </c>
      <c r="V112">
        <v>2017</v>
      </c>
      <c r="W112">
        <v>25</v>
      </c>
      <c r="X112" t="s">
        <v>923</v>
      </c>
      <c r="Y112" t="s">
        <v>232</v>
      </c>
      <c r="Z112" t="e" vm="1">
        <f ca="1">_xlfn.XLOOKUP(KenPom[[#This Row],[Real_Team]],TeamStateMap[Team],TeamStateMap[State],"NoState",0,)</f>
        <v>#NAME?</v>
      </c>
      <c r="AA112">
        <v>4</v>
      </c>
      <c r="AB112">
        <v>2</v>
      </c>
      <c r="AC112" t="s">
        <v>541</v>
      </c>
      <c r="AD112" t="s">
        <v>121</v>
      </c>
      <c r="AE112">
        <v>20.76</v>
      </c>
      <c r="AF112">
        <v>117.7</v>
      </c>
      <c r="AG112">
        <v>20</v>
      </c>
      <c r="AH112">
        <v>97</v>
      </c>
      <c r="AI112">
        <v>49</v>
      </c>
      <c r="AJ112">
        <v>65.900000000000006</v>
      </c>
      <c r="AK112">
        <v>278</v>
      </c>
      <c r="AL112">
        <v>2E-3</v>
      </c>
      <c r="AM112">
        <v>185</v>
      </c>
      <c r="AN112">
        <v>10.81</v>
      </c>
      <c r="AO112">
        <v>22</v>
      </c>
      <c r="AP112">
        <v>110.8</v>
      </c>
      <c r="AQ112">
        <v>17</v>
      </c>
      <c r="AR112">
        <v>100</v>
      </c>
      <c r="AS112">
        <v>25</v>
      </c>
      <c r="AT112">
        <v>5.12</v>
      </c>
      <c r="AU112">
        <v>40</v>
      </c>
      <c r="AV112">
        <v>4</v>
      </c>
      <c r="AW112" t="s">
        <v>136</v>
      </c>
      <c r="AZ112" s="11" t="s">
        <v>9</v>
      </c>
      <c r="BA112" s="11" t="s">
        <v>146</v>
      </c>
      <c r="BB112" s="10">
        <f>COUNTIF(TeamStateMap[Team],TourneyWinsM[NCAA Champion])</f>
        <v>0</v>
      </c>
      <c r="BC112" s="18">
        <f>SUMIF(TeamStateMap[Team],TourneyWinsM[NCAA Champion],TeamStateMap[Count])</f>
        <v>0</v>
      </c>
      <c r="BE112" t="s">
        <v>1248</v>
      </c>
      <c r="BF112" s="13" t="s">
        <v>1500</v>
      </c>
      <c r="BH112" s="16"/>
    </row>
    <row r="113" spans="1:60" x14ac:dyDescent="0.2">
      <c r="A113" t="s">
        <v>287</v>
      </c>
      <c r="B113">
        <v>77.45</v>
      </c>
      <c r="C113">
        <v>75.55</v>
      </c>
      <c r="D113">
        <v>0</v>
      </c>
      <c r="E113">
        <v>1</v>
      </c>
      <c r="F113">
        <v>2018</v>
      </c>
      <c r="I113" t="s">
        <v>327</v>
      </c>
      <c r="J113">
        <v>71.95</v>
      </c>
      <c r="K113">
        <v>71.28</v>
      </c>
      <c r="L113">
        <v>2018</v>
      </c>
      <c r="O113" t="s">
        <v>45</v>
      </c>
      <c r="P113">
        <v>2.2999999999999998</v>
      </c>
      <c r="Q113">
        <v>2.7</v>
      </c>
      <c r="R113">
        <v>5</v>
      </c>
      <c r="S113">
        <v>2018</v>
      </c>
      <c r="V113">
        <v>2017</v>
      </c>
      <c r="W113">
        <v>26</v>
      </c>
      <c r="X113" t="s">
        <v>922</v>
      </c>
      <c r="Y113" t="s">
        <v>270</v>
      </c>
      <c r="Z113" t="e" vm="1">
        <f ca="1">_xlfn.XLOOKUP(KenPom[[#This Row],[Real_Team]],TeamStateMap[Team],TeamStateMap[State],"NoState",0,)</f>
        <v>#NAME?</v>
      </c>
      <c r="AA113">
        <v>3</v>
      </c>
      <c r="AB113">
        <v>1</v>
      </c>
      <c r="AC113" t="s">
        <v>105</v>
      </c>
      <c r="AD113" t="s">
        <v>96</v>
      </c>
      <c r="AE113">
        <v>20.059999999999999</v>
      </c>
      <c r="AF113">
        <v>115.5</v>
      </c>
      <c r="AG113">
        <v>31</v>
      </c>
      <c r="AH113">
        <v>95.5</v>
      </c>
      <c r="AI113">
        <v>31</v>
      </c>
      <c r="AJ113">
        <v>71.3</v>
      </c>
      <c r="AK113">
        <v>41</v>
      </c>
      <c r="AL113">
        <v>3.9E-2</v>
      </c>
      <c r="AM113">
        <v>78</v>
      </c>
      <c r="AN113">
        <v>8.82</v>
      </c>
      <c r="AO113">
        <v>40</v>
      </c>
      <c r="AP113">
        <v>110.6</v>
      </c>
      <c r="AQ113">
        <v>19</v>
      </c>
      <c r="AR113">
        <v>101.8</v>
      </c>
      <c r="AS113">
        <v>68</v>
      </c>
      <c r="AT113">
        <v>-3.95</v>
      </c>
      <c r="AU113">
        <v>272</v>
      </c>
      <c r="AV113">
        <v>3</v>
      </c>
      <c r="AW113" t="s">
        <v>136</v>
      </c>
      <c r="AZ113" s="10" t="s">
        <v>267</v>
      </c>
      <c r="BA113" s="10" t="s">
        <v>486</v>
      </c>
      <c r="BB113" s="10">
        <f>COUNTIF(TeamStateMap[Team],TourneyWinsM[NCAA Champion])</f>
        <v>0</v>
      </c>
      <c r="BC113" s="18">
        <f>SUMIF(TeamStateMap[Team],TourneyWinsM[NCAA Champion],TeamStateMap[Count])</f>
        <v>0</v>
      </c>
      <c r="BE113" t="s">
        <v>1249</v>
      </c>
      <c r="BF113" s="13" t="s">
        <v>1479</v>
      </c>
      <c r="BH113" s="16"/>
    </row>
    <row r="114" spans="1:60" x14ac:dyDescent="0.2">
      <c r="A114" t="s">
        <v>8</v>
      </c>
      <c r="B114">
        <v>77.430000000000007</v>
      </c>
      <c r="C114">
        <v>69.42</v>
      </c>
      <c r="D114">
        <v>0</v>
      </c>
      <c r="E114">
        <v>0</v>
      </c>
      <c r="F114">
        <v>2018</v>
      </c>
      <c r="I114" t="s">
        <v>403</v>
      </c>
      <c r="J114">
        <v>68.62</v>
      </c>
      <c r="K114">
        <v>71.25</v>
      </c>
      <c r="L114">
        <v>2018</v>
      </c>
      <c r="O114" t="s">
        <v>243</v>
      </c>
      <c r="P114">
        <v>3.1</v>
      </c>
      <c r="Q114">
        <v>1.5</v>
      </c>
      <c r="R114">
        <v>4.5999999999999996</v>
      </c>
      <c r="S114">
        <v>2018</v>
      </c>
      <c r="V114">
        <v>2017</v>
      </c>
      <c r="W114">
        <v>27</v>
      </c>
      <c r="X114" t="s">
        <v>921</v>
      </c>
      <c r="Y114" t="s">
        <v>233</v>
      </c>
      <c r="Z114" t="e" vm="1">
        <f ca="1">_xlfn.XLOOKUP(KenPom[[#This Row],[Real_Team]],TeamStateMap[Team],TeamStateMap[State],"NoState",0,)</f>
        <v>#NAME?</v>
      </c>
      <c r="AA114">
        <v>5</v>
      </c>
      <c r="AB114">
        <v>1</v>
      </c>
      <c r="AC114" t="s">
        <v>105</v>
      </c>
      <c r="AD114" t="s">
        <v>653</v>
      </c>
      <c r="AE114">
        <v>19.739999999999998</v>
      </c>
      <c r="AF114">
        <v>118.1</v>
      </c>
      <c r="AG114">
        <v>18</v>
      </c>
      <c r="AH114">
        <v>98.4</v>
      </c>
      <c r="AI114">
        <v>61</v>
      </c>
      <c r="AJ114">
        <v>67</v>
      </c>
      <c r="AK114">
        <v>236</v>
      </c>
      <c r="AL114">
        <v>2.4E-2</v>
      </c>
      <c r="AM114">
        <v>120</v>
      </c>
      <c r="AN114">
        <v>10.24</v>
      </c>
      <c r="AO114">
        <v>28</v>
      </c>
      <c r="AP114">
        <v>110.1</v>
      </c>
      <c r="AQ114">
        <v>35</v>
      </c>
      <c r="AR114">
        <v>99.8</v>
      </c>
      <c r="AS114">
        <v>23</v>
      </c>
      <c r="AT114">
        <v>-3.85</v>
      </c>
      <c r="AU114">
        <v>270</v>
      </c>
      <c r="AV114">
        <v>5</v>
      </c>
      <c r="AW114" t="s">
        <v>136</v>
      </c>
      <c r="AZ114" s="11" t="s">
        <v>17</v>
      </c>
      <c r="BA114" s="11" t="s">
        <v>575</v>
      </c>
      <c r="BB114" s="10">
        <f>COUNTIF(TeamStateMap[Team],TourneyWinsM[NCAA Champion])</f>
        <v>0</v>
      </c>
      <c r="BC114" s="18">
        <f>SUMIF(TeamStateMap[Team],TourneyWinsM[NCAA Champion],TeamStateMap[Count])</f>
        <v>0</v>
      </c>
      <c r="BE114" t="s">
        <v>1251</v>
      </c>
      <c r="BF114" s="13" t="s">
        <v>1523</v>
      </c>
      <c r="BH114" s="16"/>
    </row>
    <row r="115" spans="1:60" x14ac:dyDescent="0.2">
      <c r="A115" t="s">
        <v>229</v>
      </c>
      <c r="B115">
        <v>77.209999999999994</v>
      </c>
      <c r="C115">
        <v>77.64</v>
      </c>
      <c r="D115">
        <v>1</v>
      </c>
      <c r="E115">
        <v>3</v>
      </c>
      <c r="F115">
        <v>2018</v>
      </c>
      <c r="I115" t="s">
        <v>343</v>
      </c>
      <c r="J115">
        <v>66.349999999999994</v>
      </c>
      <c r="K115">
        <v>71.23</v>
      </c>
      <c r="L115">
        <v>2018</v>
      </c>
      <c r="O115" t="s">
        <v>128</v>
      </c>
      <c r="P115">
        <v>1.2</v>
      </c>
      <c r="Q115">
        <v>3.3</v>
      </c>
      <c r="R115">
        <v>4.5</v>
      </c>
      <c r="S115">
        <v>2018</v>
      </c>
      <c r="V115">
        <v>2017</v>
      </c>
      <c r="W115">
        <v>28</v>
      </c>
      <c r="X115" t="s">
        <v>920</v>
      </c>
      <c r="Y115" t="s">
        <v>247</v>
      </c>
      <c r="Z115" t="e" vm="1">
        <f ca="1">_xlfn.XLOOKUP(KenPom[[#This Row],[Real_Team]],TeamStateMap[Team],TeamStateMap[State],"NoState",0,)</f>
        <v>#NAME?</v>
      </c>
      <c r="AA115">
        <v>6</v>
      </c>
      <c r="AB115">
        <v>0</v>
      </c>
      <c r="AC115" t="s">
        <v>541</v>
      </c>
      <c r="AD115" t="s">
        <v>108</v>
      </c>
      <c r="AE115">
        <v>18.829999999999998</v>
      </c>
      <c r="AF115">
        <v>115.3</v>
      </c>
      <c r="AG115">
        <v>32</v>
      </c>
      <c r="AH115">
        <v>96.5</v>
      </c>
      <c r="AI115">
        <v>46</v>
      </c>
      <c r="AJ115">
        <v>71.2</v>
      </c>
      <c r="AK115">
        <v>45</v>
      </c>
      <c r="AL115">
        <v>4.0000000000000001E-3</v>
      </c>
      <c r="AM115">
        <v>181</v>
      </c>
      <c r="AN115">
        <v>8.9700000000000006</v>
      </c>
      <c r="AO115">
        <v>39</v>
      </c>
      <c r="AP115">
        <v>110.3</v>
      </c>
      <c r="AQ115">
        <v>27</v>
      </c>
      <c r="AR115">
        <v>101.3</v>
      </c>
      <c r="AS115">
        <v>57</v>
      </c>
      <c r="AT115">
        <v>-1.24</v>
      </c>
      <c r="AU115">
        <v>192</v>
      </c>
      <c r="AV115">
        <v>6</v>
      </c>
      <c r="AW115" t="s">
        <v>136</v>
      </c>
      <c r="AZ115" s="10" t="s">
        <v>968</v>
      </c>
      <c r="BA115" s="10" t="s">
        <v>767</v>
      </c>
      <c r="BB115" s="10">
        <f>COUNTIF(TeamStateMap[Team],TourneyWinsM[NCAA Champion])</f>
        <v>0</v>
      </c>
      <c r="BC115" s="18">
        <f>SUMIF(TeamStateMap[Team],TourneyWinsM[NCAA Champion],TeamStateMap[Count])</f>
        <v>0</v>
      </c>
      <c r="BE115" t="s">
        <v>1252</v>
      </c>
      <c r="BF115" s="13" t="s">
        <v>1524</v>
      </c>
      <c r="BH115" s="16"/>
    </row>
    <row r="116" spans="1:60" x14ac:dyDescent="0.2">
      <c r="A116" t="s">
        <v>95</v>
      </c>
      <c r="B116">
        <v>77.11</v>
      </c>
      <c r="C116">
        <v>69.400000000000006</v>
      </c>
      <c r="D116">
        <v>0</v>
      </c>
      <c r="E116">
        <v>0</v>
      </c>
      <c r="F116">
        <v>2018</v>
      </c>
      <c r="I116" t="s">
        <v>430</v>
      </c>
      <c r="J116">
        <v>69.540000000000006</v>
      </c>
      <c r="K116">
        <v>71.22</v>
      </c>
      <c r="L116">
        <v>2018</v>
      </c>
      <c r="O116" t="s">
        <v>129</v>
      </c>
      <c r="P116">
        <v>2.7</v>
      </c>
      <c r="Q116">
        <v>1.8</v>
      </c>
      <c r="R116">
        <v>4.5</v>
      </c>
      <c r="S116">
        <v>2018</v>
      </c>
      <c r="V116">
        <v>2017</v>
      </c>
      <c r="W116">
        <v>30</v>
      </c>
      <c r="X116" t="s">
        <v>919</v>
      </c>
      <c r="Y116" t="s">
        <v>238</v>
      </c>
      <c r="Z116" t="e" vm="1">
        <f ca="1">_xlfn.XLOOKUP(KenPom[[#This Row],[Real_Team]],TeamStateMap[Team],TeamStateMap[State],"NoState",0,)</f>
        <v>#NAME?</v>
      </c>
      <c r="AA116">
        <v>11</v>
      </c>
      <c r="AB116">
        <v>0</v>
      </c>
      <c r="AC116" t="s">
        <v>156</v>
      </c>
      <c r="AD116" t="s">
        <v>76</v>
      </c>
      <c r="AE116">
        <v>17.440000000000001</v>
      </c>
      <c r="AF116">
        <v>113</v>
      </c>
      <c r="AG116">
        <v>42</v>
      </c>
      <c r="AH116">
        <v>95.6</v>
      </c>
      <c r="AI116">
        <v>33</v>
      </c>
      <c r="AJ116">
        <v>66.2</v>
      </c>
      <c r="AK116">
        <v>268</v>
      </c>
      <c r="AL116">
        <v>-2.9000000000000001E-2</v>
      </c>
      <c r="AM116">
        <v>256</v>
      </c>
      <c r="AN116">
        <v>11.56</v>
      </c>
      <c r="AO116">
        <v>11</v>
      </c>
      <c r="AP116">
        <v>110.6</v>
      </c>
      <c r="AQ116">
        <v>20</v>
      </c>
      <c r="AR116">
        <v>99</v>
      </c>
      <c r="AS116">
        <v>11</v>
      </c>
      <c r="AT116">
        <v>-5.31</v>
      </c>
      <c r="AU116">
        <v>305</v>
      </c>
      <c r="AV116">
        <v>1</v>
      </c>
      <c r="AW116" t="s">
        <v>136</v>
      </c>
      <c r="AZ116" s="10" t="s">
        <v>7</v>
      </c>
      <c r="BA116" s="10" t="s">
        <v>592</v>
      </c>
      <c r="BB116" s="10">
        <f>COUNTIF(TeamStateMap[Team],TourneyWinsM[NCAA Champion])</f>
        <v>0</v>
      </c>
      <c r="BC116" s="18">
        <f>SUMIF(TeamStateMap[Team],TourneyWinsM[NCAA Champion],TeamStateMap[Count])</f>
        <v>0</v>
      </c>
      <c r="BE116" t="s">
        <v>1253</v>
      </c>
      <c r="BF116" s="13" t="s">
        <v>1525</v>
      </c>
      <c r="BH116" s="16"/>
    </row>
    <row r="117" spans="1:60" x14ac:dyDescent="0.2">
      <c r="A117" t="s">
        <v>26</v>
      </c>
      <c r="B117">
        <v>77.08</v>
      </c>
      <c r="C117">
        <v>69.510000000000005</v>
      </c>
      <c r="D117">
        <v>0</v>
      </c>
      <c r="E117">
        <v>0</v>
      </c>
      <c r="F117">
        <v>2018</v>
      </c>
      <c r="I117" t="s">
        <v>398</v>
      </c>
      <c r="J117">
        <v>64.81</v>
      </c>
      <c r="K117">
        <v>71.209999999999994</v>
      </c>
      <c r="L117">
        <v>2018</v>
      </c>
      <c r="O117" t="s">
        <v>130</v>
      </c>
      <c r="P117">
        <v>4.9000000000000004</v>
      </c>
      <c r="Q117">
        <v>-0.5</v>
      </c>
      <c r="R117">
        <v>4.5</v>
      </c>
      <c r="S117">
        <v>2018</v>
      </c>
      <c r="V117">
        <v>2017</v>
      </c>
      <c r="W117">
        <v>31</v>
      </c>
      <c r="X117" t="s">
        <v>918</v>
      </c>
      <c r="Y117" t="s">
        <v>453</v>
      </c>
      <c r="Z117" t="e" vm="1">
        <f ca="1">_xlfn.XLOOKUP(KenPom[[#This Row],[Real_Team]],TeamStateMap[Team],TeamStateMap[State],"NoState",0,)</f>
        <v>#NAME?</v>
      </c>
      <c r="AA117">
        <v>11</v>
      </c>
      <c r="AB117">
        <v>3</v>
      </c>
      <c r="AC117" t="s">
        <v>541</v>
      </c>
      <c r="AD117" t="s">
        <v>917</v>
      </c>
      <c r="AE117">
        <v>16.7</v>
      </c>
      <c r="AF117">
        <v>115.7</v>
      </c>
      <c r="AG117">
        <v>29</v>
      </c>
      <c r="AH117">
        <v>99</v>
      </c>
      <c r="AI117">
        <v>67</v>
      </c>
      <c r="AJ117">
        <v>67.2</v>
      </c>
      <c r="AK117">
        <v>223</v>
      </c>
      <c r="AL117">
        <v>4.3999999999999997E-2</v>
      </c>
      <c r="AM117">
        <v>71</v>
      </c>
      <c r="AN117">
        <v>11.73</v>
      </c>
      <c r="AO117">
        <v>9</v>
      </c>
      <c r="AP117">
        <v>111.2</v>
      </c>
      <c r="AQ117">
        <v>9</v>
      </c>
      <c r="AR117">
        <v>99.5</v>
      </c>
      <c r="AS117">
        <v>16</v>
      </c>
      <c r="AT117">
        <v>5.32</v>
      </c>
      <c r="AU117">
        <v>38</v>
      </c>
      <c r="AV117">
        <v>1</v>
      </c>
      <c r="AW117" t="s">
        <v>136</v>
      </c>
      <c r="AZ117" s="10" t="s">
        <v>201</v>
      </c>
      <c r="BA117" s="10" t="s">
        <v>518</v>
      </c>
      <c r="BB117" s="10">
        <f>COUNTIF(TeamStateMap[Team],TourneyWinsM[NCAA Champion])</f>
        <v>0</v>
      </c>
      <c r="BC117" s="18">
        <f>SUMIF(TeamStateMap[Team],TourneyWinsM[NCAA Champion],TeamStateMap[Count])</f>
        <v>0</v>
      </c>
      <c r="BE117" t="s">
        <v>1255</v>
      </c>
      <c r="BF117" s="13" t="s">
        <v>1526</v>
      </c>
      <c r="BH117" s="16"/>
    </row>
    <row r="118" spans="1:60" x14ac:dyDescent="0.2">
      <c r="A118" t="s">
        <v>28</v>
      </c>
      <c r="B118">
        <v>77.02</v>
      </c>
      <c r="C118">
        <v>79.84</v>
      </c>
      <c r="D118">
        <v>1</v>
      </c>
      <c r="E118">
        <v>3</v>
      </c>
      <c r="F118">
        <v>2018</v>
      </c>
      <c r="I118" t="s">
        <v>373</v>
      </c>
      <c r="J118">
        <v>69.959999999999994</v>
      </c>
      <c r="K118">
        <v>70.87</v>
      </c>
      <c r="L118">
        <v>2018</v>
      </c>
      <c r="O118" t="s">
        <v>262</v>
      </c>
      <c r="P118">
        <v>2</v>
      </c>
      <c r="Q118">
        <v>2.4</v>
      </c>
      <c r="R118">
        <v>4.4000000000000004</v>
      </c>
      <c r="S118">
        <v>2018</v>
      </c>
      <c r="V118">
        <v>2017</v>
      </c>
      <c r="W118">
        <v>32</v>
      </c>
      <c r="X118" t="s">
        <v>916</v>
      </c>
      <c r="Y118" t="s">
        <v>17</v>
      </c>
      <c r="Z118" t="e" vm="1">
        <f ca="1">_xlfn.XLOOKUP(KenPom[[#This Row],[Real_Team]],TeamStateMap[Team],TeamStateMap[State],"NoState",0,)</f>
        <v>#NAME?</v>
      </c>
      <c r="AA118">
        <v>10</v>
      </c>
      <c r="AB118">
        <v>0</v>
      </c>
      <c r="AC118" t="s">
        <v>541</v>
      </c>
      <c r="AD118" t="s">
        <v>659</v>
      </c>
      <c r="AE118">
        <v>16.579999999999998</v>
      </c>
      <c r="AF118">
        <v>120.8</v>
      </c>
      <c r="AG118">
        <v>8</v>
      </c>
      <c r="AH118">
        <v>104.2</v>
      </c>
      <c r="AI118">
        <v>165</v>
      </c>
      <c r="AJ118">
        <v>70.099999999999994</v>
      </c>
      <c r="AK118">
        <v>75</v>
      </c>
      <c r="AL118">
        <v>-5.8000000000000003E-2</v>
      </c>
      <c r="AM118">
        <v>311</v>
      </c>
      <c r="AN118">
        <v>9.0299999999999994</v>
      </c>
      <c r="AO118">
        <v>37</v>
      </c>
      <c r="AP118">
        <v>109.1</v>
      </c>
      <c r="AQ118">
        <v>50</v>
      </c>
      <c r="AR118">
        <v>100.1</v>
      </c>
      <c r="AS118">
        <v>27</v>
      </c>
      <c r="AT118">
        <v>-2.16</v>
      </c>
      <c r="AU118">
        <v>219</v>
      </c>
      <c r="AV118">
        <v>0</v>
      </c>
      <c r="AW118" t="s">
        <v>136</v>
      </c>
      <c r="AZ118" s="10" t="s">
        <v>236</v>
      </c>
      <c r="BA118" s="10" t="s">
        <v>549</v>
      </c>
      <c r="BB118" s="10">
        <f>COUNTIF(TeamStateMap[Team],TourneyWinsM[NCAA Champion])</f>
        <v>0</v>
      </c>
      <c r="BC118" s="18">
        <f>SUMIF(TeamStateMap[Team],TourneyWinsM[NCAA Champion],TeamStateMap[Count])</f>
        <v>0</v>
      </c>
      <c r="BE118" t="s">
        <v>1256</v>
      </c>
      <c r="BF118" s="13" t="s">
        <v>1527</v>
      </c>
      <c r="BH118" s="16"/>
    </row>
    <row r="119" spans="1:60" x14ac:dyDescent="0.2">
      <c r="A119" t="s">
        <v>196</v>
      </c>
      <c r="B119">
        <v>76.92</v>
      </c>
      <c r="C119">
        <v>79.239999999999995</v>
      </c>
      <c r="D119">
        <v>0</v>
      </c>
      <c r="E119">
        <v>3</v>
      </c>
      <c r="F119">
        <v>2018</v>
      </c>
      <c r="I119" t="s">
        <v>441</v>
      </c>
      <c r="J119">
        <v>64.430000000000007</v>
      </c>
      <c r="K119">
        <v>70.83</v>
      </c>
      <c r="L119">
        <v>2018</v>
      </c>
      <c r="O119" t="s">
        <v>132</v>
      </c>
      <c r="P119">
        <v>-0.1</v>
      </c>
      <c r="Q119">
        <v>4.3</v>
      </c>
      <c r="R119">
        <v>4.2</v>
      </c>
      <c r="S119">
        <v>2018</v>
      </c>
      <c r="V119">
        <v>2017</v>
      </c>
      <c r="W119">
        <v>33</v>
      </c>
      <c r="X119" t="s">
        <v>915</v>
      </c>
      <c r="Y119" t="s">
        <v>122</v>
      </c>
      <c r="Z119" t="e" vm="1">
        <f ca="1">_xlfn.XLOOKUP(KenPom[[#This Row],[Real_Team]],TeamStateMap[Team],TeamStateMap[State],"NoState",0,)</f>
        <v>#NAME?</v>
      </c>
      <c r="AA119">
        <v>9</v>
      </c>
      <c r="AB119">
        <v>0</v>
      </c>
      <c r="AC119" t="s">
        <v>60</v>
      </c>
      <c r="AD119" t="s">
        <v>106</v>
      </c>
      <c r="AE119">
        <v>16.53</v>
      </c>
      <c r="AF119">
        <v>112.4</v>
      </c>
      <c r="AG119">
        <v>48</v>
      </c>
      <c r="AH119">
        <v>95.9</v>
      </c>
      <c r="AI119">
        <v>38</v>
      </c>
      <c r="AJ119">
        <v>65.8</v>
      </c>
      <c r="AK119">
        <v>285</v>
      </c>
      <c r="AL119">
        <v>-4.8000000000000001E-2</v>
      </c>
      <c r="AM119">
        <v>292</v>
      </c>
      <c r="AN119">
        <v>11.43</v>
      </c>
      <c r="AO119">
        <v>13</v>
      </c>
      <c r="AP119">
        <v>110.1</v>
      </c>
      <c r="AQ119">
        <v>33</v>
      </c>
      <c r="AR119">
        <v>98.7</v>
      </c>
      <c r="AS119">
        <v>7</v>
      </c>
      <c r="AT119">
        <v>6.3</v>
      </c>
      <c r="AU119">
        <v>32</v>
      </c>
      <c r="AV119">
        <v>9</v>
      </c>
      <c r="AW119" t="s">
        <v>136</v>
      </c>
      <c r="AZ119" s="10" t="s">
        <v>265</v>
      </c>
      <c r="BA119" s="10" t="s">
        <v>648</v>
      </c>
      <c r="BB119" s="10">
        <f>COUNTIF(TeamStateMap[Team],TourneyWinsM[NCAA Champion])</f>
        <v>0</v>
      </c>
      <c r="BC119" s="18">
        <f>SUMIF(TeamStateMap[Team],TourneyWinsM[NCAA Champion],TeamStateMap[Count])</f>
        <v>0</v>
      </c>
      <c r="BE119" t="s">
        <v>1257</v>
      </c>
      <c r="BF119" s="13" t="s">
        <v>1528</v>
      </c>
      <c r="BH119" s="16"/>
    </row>
    <row r="120" spans="1:60" x14ac:dyDescent="0.2">
      <c r="A120" t="s">
        <v>14</v>
      </c>
      <c r="B120">
        <v>94.63</v>
      </c>
      <c r="C120">
        <v>74.319999999999993</v>
      </c>
      <c r="D120">
        <v>7</v>
      </c>
      <c r="E120">
        <v>10</v>
      </c>
      <c r="F120">
        <v>2017</v>
      </c>
      <c r="I120" t="s">
        <v>371</v>
      </c>
      <c r="J120">
        <v>74.849999999999994</v>
      </c>
      <c r="K120">
        <v>90.44</v>
      </c>
      <c r="L120">
        <v>2017</v>
      </c>
      <c r="O120" t="s">
        <v>14</v>
      </c>
      <c r="P120">
        <v>10.8</v>
      </c>
      <c r="Q120">
        <v>9.5</v>
      </c>
      <c r="R120">
        <v>20.399999999999999</v>
      </c>
      <c r="S120">
        <v>2017</v>
      </c>
      <c r="V120">
        <v>2017</v>
      </c>
      <c r="W120">
        <v>34</v>
      </c>
      <c r="X120" t="s">
        <v>914</v>
      </c>
      <c r="Y120" t="s">
        <v>274</v>
      </c>
      <c r="Z120" t="e" vm="1">
        <f ca="1">_xlfn.XLOOKUP(KenPom[[#This Row],[Real_Team]],TeamStateMap[Team],TeamStateMap[State],"NoState",0,)</f>
        <v>#NAME?</v>
      </c>
      <c r="AA120">
        <v>11</v>
      </c>
      <c r="AB120">
        <v>1</v>
      </c>
      <c r="AC120" t="s">
        <v>532</v>
      </c>
      <c r="AD120" t="s">
        <v>108</v>
      </c>
      <c r="AE120">
        <v>16.260000000000002</v>
      </c>
      <c r="AF120">
        <v>111.5</v>
      </c>
      <c r="AG120">
        <v>57</v>
      </c>
      <c r="AH120">
        <v>95.2</v>
      </c>
      <c r="AI120">
        <v>30</v>
      </c>
      <c r="AJ120">
        <v>66.400000000000006</v>
      </c>
      <c r="AK120">
        <v>262</v>
      </c>
      <c r="AL120">
        <v>-3.3000000000000002E-2</v>
      </c>
      <c r="AM120">
        <v>267</v>
      </c>
      <c r="AN120">
        <v>4.2699999999999996</v>
      </c>
      <c r="AO120">
        <v>78</v>
      </c>
      <c r="AP120">
        <v>106.8</v>
      </c>
      <c r="AQ120">
        <v>79</v>
      </c>
      <c r="AR120">
        <v>102.5</v>
      </c>
      <c r="AS120">
        <v>79</v>
      </c>
      <c r="AT120">
        <v>1.62</v>
      </c>
      <c r="AU120">
        <v>113</v>
      </c>
      <c r="AV120">
        <v>1</v>
      </c>
      <c r="AW120" t="s">
        <v>136</v>
      </c>
      <c r="AZ120" s="10" t="s">
        <v>600</v>
      </c>
      <c r="BA120" s="10" t="s">
        <v>512</v>
      </c>
      <c r="BB120" s="10">
        <f>COUNTIF(TeamStateMap[Team],TourneyWinsM[NCAA Champion])</f>
        <v>0</v>
      </c>
      <c r="BC120" s="18">
        <f>SUMIF(TeamStateMap[Team],TourneyWinsM[NCAA Champion],TeamStateMap[Count])</f>
        <v>0</v>
      </c>
      <c r="BE120" t="s">
        <v>1258</v>
      </c>
      <c r="BF120" s="13" t="s">
        <v>1513</v>
      </c>
      <c r="BH120" s="16"/>
    </row>
    <row r="121" spans="1:60" x14ac:dyDescent="0.2">
      <c r="A121" t="s">
        <v>38</v>
      </c>
      <c r="B121">
        <v>93.72</v>
      </c>
      <c r="C121">
        <v>82.39</v>
      </c>
      <c r="D121">
        <v>10</v>
      </c>
      <c r="E121">
        <v>17</v>
      </c>
      <c r="F121">
        <v>2017</v>
      </c>
      <c r="I121" t="s">
        <v>353</v>
      </c>
      <c r="J121">
        <v>73.489999999999995</v>
      </c>
      <c r="K121">
        <v>86.11</v>
      </c>
      <c r="L121">
        <v>2017</v>
      </c>
      <c r="O121" t="s">
        <v>31</v>
      </c>
      <c r="P121">
        <v>11.9</v>
      </c>
      <c r="Q121">
        <v>8.4</v>
      </c>
      <c r="R121">
        <v>20.3</v>
      </c>
      <c r="S121">
        <v>2017</v>
      </c>
      <c r="V121">
        <v>2017</v>
      </c>
      <c r="W121">
        <v>35</v>
      </c>
      <c r="X121" t="s">
        <v>913</v>
      </c>
      <c r="Y121" t="s">
        <v>212</v>
      </c>
      <c r="Z121" t="e" vm="1">
        <f ca="1">_xlfn.XLOOKUP(KenPom[[#This Row],[Real_Team]],TeamStateMap[Team],TeamStateMap[State],"NoState",0,)</f>
        <v>#NAME?</v>
      </c>
      <c r="AA121">
        <v>8</v>
      </c>
      <c r="AB121">
        <v>1</v>
      </c>
      <c r="AC121" t="s">
        <v>60</v>
      </c>
      <c r="AD121" t="s">
        <v>653</v>
      </c>
      <c r="AE121">
        <v>16.25</v>
      </c>
      <c r="AF121">
        <v>116.1</v>
      </c>
      <c r="AG121">
        <v>28</v>
      </c>
      <c r="AH121">
        <v>99.8</v>
      </c>
      <c r="AI121">
        <v>76</v>
      </c>
      <c r="AJ121">
        <v>69.7</v>
      </c>
      <c r="AK121">
        <v>87</v>
      </c>
      <c r="AL121">
        <v>8.5999999999999993E-2</v>
      </c>
      <c r="AM121">
        <v>9</v>
      </c>
      <c r="AN121">
        <v>8.3699999999999992</v>
      </c>
      <c r="AO121">
        <v>45</v>
      </c>
      <c r="AP121">
        <v>108.6</v>
      </c>
      <c r="AQ121">
        <v>59</v>
      </c>
      <c r="AR121">
        <v>100.2</v>
      </c>
      <c r="AS121">
        <v>28</v>
      </c>
      <c r="AT121">
        <v>-1.55</v>
      </c>
      <c r="AU121">
        <v>202</v>
      </c>
      <c r="AV121">
        <v>8</v>
      </c>
      <c r="AW121" t="s">
        <v>136</v>
      </c>
      <c r="AZ121" s="10" t="s">
        <v>25</v>
      </c>
      <c r="BA121" s="10" t="s">
        <v>604</v>
      </c>
      <c r="BB121" s="10">
        <f>COUNTIF(TeamStateMap[Team],TourneyWinsM[NCAA Champion])</f>
        <v>0</v>
      </c>
      <c r="BC121" s="18">
        <f>SUMIF(TeamStateMap[Team],TourneyWinsM[NCAA Champion],TeamStateMap[Count])</f>
        <v>0</v>
      </c>
      <c r="BE121" t="s">
        <v>1273</v>
      </c>
      <c r="BF121" s="13" t="s">
        <v>1461</v>
      </c>
      <c r="BH121" s="16"/>
    </row>
    <row r="122" spans="1:60" x14ac:dyDescent="0.2">
      <c r="A122" t="s">
        <v>31</v>
      </c>
      <c r="B122">
        <v>93.46</v>
      </c>
      <c r="C122">
        <v>79.94</v>
      </c>
      <c r="D122">
        <v>3</v>
      </c>
      <c r="E122">
        <v>13</v>
      </c>
      <c r="F122">
        <v>2017</v>
      </c>
      <c r="I122" t="s">
        <v>379</v>
      </c>
      <c r="J122">
        <v>66.91</v>
      </c>
      <c r="K122">
        <v>86.1</v>
      </c>
      <c r="L122">
        <v>2017</v>
      </c>
      <c r="O122" t="s">
        <v>38</v>
      </c>
      <c r="P122">
        <v>11.3</v>
      </c>
      <c r="Q122">
        <v>8.1999999999999993</v>
      </c>
      <c r="R122">
        <v>19.399999999999999</v>
      </c>
      <c r="S122">
        <v>2017</v>
      </c>
      <c r="V122">
        <v>2017</v>
      </c>
      <c r="W122">
        <v>36</v>
      </c>
      <c r="X122" t="s">
        <v>912</v>
      </c>
      <c r="Y122" t="s">
        <v>126</v>
      </c>
      <c r="Z122" t="e" vm="1">
        <f ca="1">_xlfn.XLOOKUP(KenPom[[#This Row],[Real_Team]],TeamStateMap[Team],TeamStateMap[State],"NoState",0,)</f>
        <v>#NAME?</v>
      </c>
      <c r="AA122">
        <v>11</v>
      </c>
      <c r="AB122">
        <v>0</v>
      </c>
      <c r="AC122" t="s">
        <v>105</v>
      </c>
      <c r="AD122" t="s">
        <v>727</v>
      </c>
      <c r="AE122">
        <v>16.25</v>
      </c>
      <c r="AF122">
        <v>120.9</v>
      </c>
      <c r="AG122">
        <v>7</v>
      </c>
      <c r="AH122">
        <v>104.7</v>
      </c>
      <c r="AI122">
        <v>176</v>
      </c>
      <c r="AJ122">
        <v>70.7</v>
      </c>
      <c r="AK122">
        <v>57</v>
      </c>
      <c r="AL122">
        <v>-4.2999999999999997E-2</v>
      </c>
      <c r="AM122">
        <v>290</v>
      </c>
      <c r="AN122">
        <v>10.54</v>
      </c>
      <c r="AO122">
        <v>25</v>
      </c>
      <c r="AP122">
        <v>111.1</v>
      </c>
      <c r="AQ122">
        <v>12</v>
      </c>
      <c r="AR122">
        <v>100.6</v>
      </c>
      <c r="AS122">
        <v>39</v>
      </c>
      <c r="AT122">
        <v>4.51</v>
      </c>
      <c r="AU122">
        <v>45</v>
      </c>
      <c r="AV122">
        <v>1</v>
      </c>
      <c r="AW122" t="s">
        <v>136</v>
      </c>
      <c r="AZ122" s="11" t="s">
        <v>252</v>
      </c>
      <c r="BA122" s="11" t="s">
        <v>604</v>
      </c>
      <c r="BB122" s="10">
        <f>COUNTIF(TeamStateMap[Team],TourneyWinsM[NCAA Champion])</f>
        <v>0</v>
      </c>
      <c r="BC122" s="18">
        <f>SUMIF(TeamStateMap[Team],TourneyWinsM[NCAA Champion],TeamStateMap[Count])</f>
        <v>0</v>
      </c>
      <c r="BE122" t="s">
        <v>1275</v>
      </c>
      <c r="BF122" s="13" t="s">
        <v>1520</v>
      </c>
      <c r="BH122" s="16"/>
    </row>
    <row r="123" spans="1:60" x14ac:dyDescent="0.2">
      <c r="A123" t="s">
        <v>266</v>
      </c>
      <c r="B123">
        <v>92.92</v>
      </c>
      <c r="C123">
        <v>80.86</v>
      </c>
      <c r="D123">
        <v>7</v>
      </c>
      <c r="E123">
        <v>12</v>
      </c>
      <c r="F123">
        <v>2017</v>
      </c>
      <c r="I123" t="s">
        <v>383</v>
      </c>
      <c r="J123">
        <v>75.540000000000006</v>
      </c>
      <c r="K123">
        <v>86</v>
      </c>
      <c r="L123">
        <v>2017</v>
      </c>
      <c r="O123" t="s">
        <v>43</v>
      </c>
      <c r="P123">
        <v>12.1</v>
      </c>
      <c r="Q123">
        <v>6.3</v>
      </c>
      <c r="R123">
        <v>18.399999999999999</v>
      </c>
      <c r="S123">
        <v>2017</v>
      </c>
      <c r="V123">
        <v>2017</v>
      </c>
      <c r="W123">
        <v>37</v>
      </c>
      <c r="X123" t="s">
        <v>911</v>
      </c>
      <c r="Y123" t="s">
        <v>12</v>
      </c>
      <c r="Z123" t="e" vm="1">
        <f ca="1">_xlfn.XLOOKUP(KenPom[[#This Row],[Real_Team]],TeamStateMap[Team],TeamStateMap[State],"NoState",0,)</f>
        <v>#NAME?</v>
      </c>
      <c r="AA123">
        <v>5</v>
      </c>
      <c r="AB123">
        <v>0</v>
      </c>
      <c r="AC123" t="s">
        <v>556</v>
      </c>
      <c r="AD123" t="s">
        <v>531</v>
      </c>
      <c r="AE123">
        <v>16</v>
      </c>
      <c r="AF123">
        <v>109.7</v>
      </c>
      <c r="AG123">
        <v>77</v>
      </c>
      <c r="AH123">
        <v>93.7</v>
      </c>
      <c r="AI123">
        <v>22</v>
      </c>
      <c r="AJ123">
        <v>69.5</v>
      </c>
      <c r="AK123">
        <v>98</v>
      </c>
      <c r="AL123">
        <v>2.1999999999999999E-2</v>
      </c>
      <c r="AM123">
        <v>127</v>
      </c>
      <c r="AN123">
        <v>8.09</v>
      </c>
      <c r="AO123">
        <v>49</v>
      </c>
      <c r="AP123">
        <v>108.9</v>
      </c>
      <c r="AQ123">
        <v>52</v>
      </c>
      <c r="AR123">
        <v>100.8</v>
      </c>
      <c r="AS123">
        <v>45</v>
      </c>
      <c r="AT123">
        <v>-1.81</v>
      </c>
      <c r="AU123">
        <v>209</v>
      </c>
      <c r="AV123">
        <v>5</v>
      </c>
      <c r="AW123" t="s">
        <v>136</v>
      </c>
      <c r="AZ123" s="10" t="s">
        <v>228</v>
      </c>
      <c r="BA123" s="10" t="s">
        <v>549</v>
      </c>
      <c r="BB123" s="10">
        <f>COUNTIF(TeamStateMap[Team],TourneyWinsM[NCAA Champion])</f>
        <v>0</v>
      </c>
      <c r="BC123" s="18">
        <f>SUMIF(TeamStateMap[Team],TourneyWinsM[NCAA Champion],TeamStateMap[Count])</f>
        <v>0</v>
      </c>
      <c r="BE123" t="s">
        <v>1276</v>
      </c>
      <c r="BF123" s="13" t="s">
        <v>1458</v>
      </c>
      <c r="BH123" s="16"/>
    </row>
    <row r="124" spans="1:60" x14ac:dyDescent="0.2">
      <c r="A124" t="s">
        <v>43</v>
      </c>
      <c r="B124">
        <v>92.88</v>
      </c>
      <c r="C124">
        <v>82.26</v>
      </c>
      <c r="D124">
        <v>9</v>
      </c>
      <c r="E124">
        <v>16</v>
      </c>
      <c r="F124">
        <v>2017</v>
      </c>
      <c r="I124" t="s">
        <v>342</v>
      </c>
      <c r="J124">
        <v>73.52</v>
      </c>
      <c r="K124">
        <v>85.64</v>
      </c>
      <c r="L124">
        <v>2017</v>
      </c>
      <c r="O124" t="s">
        <v>24</v>
      </c>
      <c r="P124">
        <v>8.5</v>
      </c>
      <c r="Q124">
        <v>9.6</v>
      </c>
      <c r="R124">
        <v>18.100000000000001</v>
      </c>
      <c r="S124">
        <v>2017</v>
      </c>
      <c r="V124">
        <v>2017</v>
      </c>
      <c r="W124">
        <v>38</v>
      </c>
      <c r="X124" t="s">
        <v>910</v>
      </c>
      <c r="Y124" t="s">
        <v>97</v>
      </c>
      <c r="Z124" t="e" vm="1">
        <f ca="1">_xlfn.XLOOKUP(KenPom[[#This Row],[Real_Team]],TeamStateMap[Team],TeamStateMap[State],"NoState",0,)</f>
        <v>#NAME?</v>
      </c>
      <c r="AA124">
        <v>8</v>
      </c>
      <c r="AB124">
        <v>1</v>
      </c>
      <c r="AC124" t="s">
        <v>556</v>
      </c>
      <c r="AD124" t="s">
        <v>55</v>
      </c>
      <c r="AE124">
        <v>15.81</v>
      </c>
      <c r="AF124">
        <v>111.3</v>
      </c>
      <c r="AG124">
        <v>59</v>
      </c>
      <c r="AH124">
        <v>95.5</v>
      </c>
      <c r="AI124">
        <v>32</v>
      </c>
      <c r="AJ124">
        <v>65.599999999999994</v>
      </c>
      <c r="AK124">
        <v>292</v>
      </c>
      <c r="AL124">
        <v>1.9E-2</v>
      </c>
      <c r="AM124">
        <v>135</v>
      </c>
      <c r="AN124">
        <v>8.32</v>
      </c>
      <c r="AO124">
        <v>46</v>
      </c>
      <c r="AP124">
        <v>109</v>
      </c>
      <c r="AQ124">
        <v>51</v>
      </c>
      <c r="AR124">
        <v>100.7</v>
      </c>
      <c r="AS124">
        <v>43</v>
      </c>
      <c r="AT124">
        <v>-3.23</v>
      </c>
      <c r="AU124">
        <v>249</v>
      </c>
      <c r="AV124">
        <v>8</v>
      </c>
      <c r="AW124" t="s">
        <v>136</v>
      </c>
      <c r="AZ124" s="10" t="s">
        <v>637</v>
      </c>
      <c r="BA124" s="10" t="s">
        <v>575</v>
      </c>
      <c r="BB124" s="10">
        <f>COUNTIF(TeamStateMap[Team],TourneyWinsM[NCAA Champion])</f>
        <v>0</v>
      </c>
      <c r="BC124" s="18">
        <f>SUMIF(TeamStateMap[Team],TourneyWinsM[NCAA Champion],TeamStateMap[Count])</f>
        <v>0</v>
      </c>
      <c r="BE124" t="s">
        <v>1277</v>
      </c>
      <c r="BF124" s="13" t="s">
        <v>1487</v>
      </c>
      <c r="BH124" s="16"/>
    </row>
    <row r="125" spans="1:60" x14ac:dyDescent="0.2">
      <c r="A125" t="s">
        <v>134</v>
      </c>
      <c r="B125">
        <v>92.88</v>
      </c>
      <c r="C125">
        <v>80.62</v>
      </c>
      <c r="D125">
        <v>4</v>
      </c>
      <c r="E125">
        <v>10</v>
      </c>
      <c r="F125">
        <v>2017</v>
      </c>
      <c r="I125" t="s">
        <v>396</v>
      </c>
      <c r="J125">
        <v>72.3</v>
      </c>
      <c r="K125">
        <v>84.97</v>
      </c>
      <c r="L125">
        <v>2017</v>
      </c>
      <c r="O125" t="s">
        <v>11</v>
      </c>
      <c r="P125">
        <v>7.9</v>
      </c>
      <c r="Q125">
        <v>9.9</v>
      </c>
      <c r="R125">
        <v>17.8</v>
      </c>
      <c r="S125">
        <v>2017</v>
      </c>
      <c r="V125">
        <v>2017</v>
      </c>
      <c r="W125">
        <v>39</v>
      </c>
      <c r="X125" t="s">
        <v>831</v>
      </c>
      <c r="Y125" t="s">
        <v>219</v>
      </c>
      <c r="Z125" t="e" vm="1">
        <f ca="1">_xlfn.XLOOKUP(KenPom[[#This Row],[Real_Team]],TeamStateMap[Team],TeamStateMap[State],"NoState",0,)</f>
        <v>#NAME?</v>
      </c>
      <c r="AA125">
        <v>7</v>
      </c>
      <c r="AB125">
        <v>0</v>
      </c>
      <c r="AC125" t="s">
        <v>532</v>
      </c>
      <c r="AD125" t="s">
        <v>758</v>
      </c>
      <c r="AE125">
        <v>15.57</v>
      </c>
      <c r="AF125">
        <v>111.9</v>
      </c>
      <c r="AG125">
        <v>53</v>
      </c>
      <c r="AH125">
        <v>96.3</v>
      </c>
      <c r="AI125">
        <v>43</v>
      </c>
      <c r="AJ125">
        <v>68.400000000000006</v>
      </c>
      <c r="AK125">
        <v>163</v>
      </c>
      <c r="AL125">
        <v>-2.1000000000000001E-2</v>
      </c>
      <c r="AM125">
        <v>235</v>
      </c>
      <c r="AN125">
        <v>3.64</v>
      </c>
      <c r="AO125">
        <v>82</v>
      </c>
      <c r="AP125">
        <v>105.9</v>
      </c>
      <c r="AQ125">
        <v>90</v>
      </c>
      <c r="AR125">
        <v>102.3</v>
      </c>
      <c r="AS125">
        <v>75</v>
      </c>
      <c r="AT125">
        <v>2.5299999999999998</v>
      </c>
      <c r="AU125">
        <v>77</v>
      </c>
      <c r="AV125">
        <v>7</v>
      </c>
      <c r="AW125" t="s">
        <v>136</v>
      </c>
      <c r="AZ125" s="10" t="s">
        <v>12</v>
      </c>
      <c r="BA125" s="10" t="s">
        <v>499</v>
      </c>
      <c r="BB125" s="10">
        <f>COUNTIF(TeamStateMap[Team],TourneyWinsM[NCAA Champion])</f>
        <v>0</v>
      </c>
      <c r="BC125" s="18">
        <f>SUMIF(TeamStateMap[Team],TourneyWinsM[NCAA Champion],TeamStateMap[Count])</f>
        <v>0</v>
      </c>
      <c r="BE125" t="s">
        <v>1279</v>
      </c>
      <c r="BF125" s="13" t="s">
        <v>1507</v>
      </c>
      <c r="BH125" s="16"/>
    </row>
    <row r="126" spans="1:60" x14ac:dyDescent="0.2">
      <c r="A126" t="s">
        <v>24</v>
      </c>
      <c r="B126">
        <v>91.54</v>
      </c>
      <c r="C126">
        <v>81.44</v>
      </c>
      <c r="D126">
        <v>3</v>
      </c>
      <c r="E126">
        <v>8</v>
      </c>
      <c r="F126">
        <v>2017</v>
      </c>
      <c r="I126" t="s">
        <v>388</v>
      </c>
      <c r="J126">
        <v>75.569999999999993</v>
      </c>
      <c r="K126">
        <v>84.85</v>
      </c>
      <c r="L126">
        <v>2017</v>
      </c>
      <c r="O126" t="s">
        <v>0</v>
      </c>
      <c r="P126">
        <v>11.8</v>
      </c>
      <c r="Q126">
        <v>5.9</v>
      </c>
      <c r="R126">
        <v>17.7</v>
      </c>
      <c r="S126">
        <v>2017</v>
      </c>
      <c r="V126">
        <v>2017</v>
      </c>
      <c r="W126">
        <v>40</v>
      </c>
      <c r="X126" t="s">
        <v>909</v>
      </c>
      <c r="Y126" t="s">
        <v>252</v>
      </c>
      <c r="Z126" t="e" vm="1">
        <f ca="1">_xlfn.XLOOKUP(KenPom[[#This Row],[Real_Team]],TeamStateMap[Team],TeamStateMap[State],"NoState",0,)</f>
        <v>#NAME?</v>
      </c>
      <c r="AA126">
        <v>9</v>
      </c>
      <c r="AB126">
        <v>1</v>
      </c>
      <c r="AC126" t="s">
        <v>556</v>
      </c>
      <c r="AD126" t="s">
        <v>724</v>
      </c>
      <c r="AE126">
        <v>15.51</v>
      </c>
      <c r="AF126">
        <v>111.4</v>
      </c>
      <c r="AG126">
        <v>58</v>
      </c>
      <c r="AH126">
        <v>95.9</v>
      </c>
      <c r="AI126">
        <v>37</v>
      </c>
      <c r="AJ126">
        <v>66.900000000000006</v>
      </c>
      <c r="AK126">
        <v>241</v>
      </c>
      <c r="AL126">
        <v>-1.0999999999999999E-2</v>
      </c>
      <c r="AM126">
        <v>214</v>
      </c>
      <c r="AN126">
        <v>10.99</v>
      </c>
      <c r="AO126">
        <v>18</v>
      </c>
      <c r="AP126">
        <v>110.6</v>
      </c>
      <c r="AQ126">
        <v>21</v>
      </c>
      <c r="AR126">
        <v>99.6</v>
      </c>
      <c r="AS126">
        <v>20</v>
      </c>
      <c r="AT126">
        <v>4.01</v>
      </c>
      <c r="AU126">
        <v>51</v>
      </c>
      <c r="AV126">
        <v>9</v>
      </c>
      <c r="AW126" t="s">
        <v>136</v>
      </c>
      <c r="AZ126" s="10" t="s">
        <v>28</v>
      </c>
      <c r="BA126" s="10" t="s">
        <v>564</v>
      </c>
      <c r="BB126" s="10">
        <f>COUNTIF(TeamStateMap[Team],TourneyWinsM[NCAA Champion])</f>
        <v>0</v>
      </c>
      <c r="BC126" s="18">
        <f>SUMIF(TeamStateMap[Team],TourneyWinsM[NCAA Champion],TeamStateMap[Count])</f>
        <v>0</v>
      </c>
      <c r="BE126" t="s">
        <v>611</v>
      </c>
      <c r="BF126" s="13" t="s">
        <v>1474</v>
      </c>
      <c r="BH126" s="16"/>
    </row>
    <row r="127" spans="1:60" x14ac:dyDescent="0.2">
      <c r="A127" t="s">
        <v>11</v>
      </c>
      <c r="B127">
        <v>91.31</v>
      </c>
      <c r="C127">
        <v>81.39</v>
      </c>
      <c r="D127">
        <v>5</v>
      </c>
      <c r="E127">
        <v>11</v>
      </c>
      <c r="F127">
        <v>2017</v>
      </c>
      <c r="I127" t="s">
        <v>382</v>
      </c>
      <c r="J127">
        <v>74.5</v>
      </c>
      <c r="K127">
        <v>83</v>
      </c>
      <c r="L127">
        <v>2017</v>
      </c>
      <c r="O127" t="s">
        <v>266</v>
      </c>
      <c r="P127">
        <v>8.1999999999999993</v>
      </c>
      <c r="Q127">
        <v>9.4</v>
      </c>
      <c r="R127">
        <v>17.600000000000001</v>
      </c>
      <c r="S127">
        <v>2017</v>
      </c>
      <c r="V127">
        <v>2017</v>
      </c>
      <c r="W127">
        <v>42</v>
      </c>
      <c r="X127" t="s">
        <v>908</v>
      </c>
      <c r="Y127" t="s">
        <v>600</v>
      </c>
      <c r="Z127" t="e" vm="1">
        <f ca="1">_xlfn.XLOOKUP(KenPom[[#This Row],[Real_Team]],TeamStateMap[Team],TeamStateMap[State],"NoState",0,)</f>
        <v>#NAME?</v>
      </c>
      <c r="AA127">
        <v>8</v>
      </c>
      <c r="AB127">
        <v>0</v>
      </c>
      <c r="AC127" t="s">
        <v>105</v>
      </c>
      <c r="AD127" t="s">
        <v>65</v>
      </c>
      <c r="AE127">
        <v>15.03</v>
      </c>
      <c r="AF127">
        <v>109.9</v>
      </c>
      <c r="AG127">
        <v>76</v>
      </c>
      <c r="AH127">
        <v>94.9</v>
      </c>
      <c r="AI127">
        <v>25</v>
      </c>
      <c r="AJ127">
        <v>63</v>
      </c>
      <c r="AK127">
        <v>339</v>
      </c>
      <c r="AL127">
        <v>3.1E-2</v>
      </c>
      <c r="AM127">
        <v>98</v>
      </c>
      <c r="AN127">
        <v>9.39</v>
      </c>
      <c r="AO127">
        <v>32</v>
      </c>
      <c r="AP127">
        <v>110.7</v>
      </c>
      <c r="AQ127">
        <v>18</v>
      </c>
      <c r="AR127">
        <v>101.3</v>
      </c>
      <c r="AS127">
        <v>58</v>
      </c>
      <c r="AT127">
        <v>-4.4800000000000004</v>
      </c>
      <c r="AU127">
        <v>286</v>
      </c>
      <c r="AV127">
        <v>8</v>
      </c>
      <c r="AW127" t="s">
        <v>136</v>
      </c>
      <c r="AZ127" s="10" t="s">
        <v>279</v>
      </c>
      <c r="BA127" s="10" t="s">
        <v>564</v>
      </c>
      <c r="BB127" s="10">
        <f>COUNTIF(TeamStateMap[Team],TourneyWinsM[NCAA Champion])</f>
        <v>0</v>
      </c>
      <c r="BC127" s="18">
        <f>SUMIF(TeamStateMap[Team],TourneyWinsM[NCAA Champion],TeamStateMap[Count])</f>
        <v>0</v>
      </c>
      <c r="BE127" t="s">
        <v>1280</v>
      </c>
      <c r="BF127" s="13" t="s">
        <v>1456</v>
      </c>
      <c r="BH127" s="16"/>
    </row>
    <row r="128" spans="1:60" x14ac:dyDescent="0.2">
      <c r="A128" t="s">
        <v>0</v>
      </c>
      <c r="B128">
        <v>91.25</v>
      </c>
      <c r="C128">
        <v>81.5</v>
      </c>
      <c r="D128">
        <v>8</v>
      </c>
      <c r="E128">
        <v>15</v>
      </c>
      <c r="F128">
        <v>2017</v>
      </c>
      <c r="I128" t="s">
        <v>384</v>
      </c>
      <c r="J128">
        <v>73.31</v>
      </c>
      <c r="K128">
        <v>82.58</v>
      </c>
      <c r="L128">
        <v>2017</v>
      </c>
      <c r="O128" t="s">
        <v>134</v>
      </c>
      <c r="P128">
        <v>9.6</v>
      </c>
      <c r="Q128">
        <v>7.9</v>
      </c>
      <c r="R128">
        <v>17.5</v>
      </c>
      <c r="S128">
        <v>2017</v>
      </c>
      <c r="V128">
        <v>2017</v>
      </c>
      <c r="W128">
        <v>43</v>
      </c>
      <c r="X128" t="s">
        <v>907</v>
      </c>
      <c r="Y128" t="s">
        <v>228</v>
      </c>
      <c r="Z128" t="e" vm="1">
        <f ca="1">_xlfn.XLOOKUP(KenPom[[#This Row],[Real_Team]],TeamStateMap[Team],TeamStateMap[State],"NoState",0,)</f>
        <v>#NAME?</v>
      </c>
      <c r="AA128">
        <v>12</v>
      </c>
      <c r="AB128">
        <v>1</v>
      </c>
      <c r="AC128" t="s">
        <v>560</v>
      </c>
      <c r="AD128" t="s">
        <v>153</v>
      </c>
      <c r="AE128">
        <v>14.95</v>
      </c>
      <c r="AF128">
        <v>112.2</v>
      </c>
      <c r="AG128">
        <v>51</v>
      </c>
      <c r="AH128">
        <v>97.2</v>
      </c>
      <c r="AI128">
        <v>53</v>
      </c>
      <c r="AJ128">
        <v>64.599999999999994</v>
      </c>
      <c r="AK128">
        <v>311</v>
      </c>
      <c r="AL128">
        <v>1.0999999999999999E-2</v>
      </c>
      <c r="AM128">
        <v>162</v>
      </c>
      <c r="AN128">
        <v>-0.93</v>
      </c>
      <c r="AO128">
        <v>154</v>
      </c>
      <c r="AP128">
        <v>104.4</v>
      </c>
      <c r="AQ128">
        <v>158</v>
      </c>
      <c r="AR128">
        <v>105.3</v>
      </c>
      <c r="AS128">
        <v>165</v>
      </c>
      <c r="AT128">
        <v>3.86</v>
      </c>
      <c r="AU128">
        <v>54</v>
      </c>
      <c r="AV128">
        <v>2</v>
      </c>
      <c r="AW128" t="s">
        <v>136</v>
      </c>
      <c r="AZ128" s="10" t="s">
        <v>237</v>
      </c>
      <c r="BA128" s="10" t="s">
        <v>577</v>
      </c>
      <c r="BB128" s="10">
        <f>COUNTIF(TeamStateMap[Team],TourneyWinsM[NCAA Champion])</f>
        <v>0</v>
      </c>
      <c r="BC128" s="18">
        <f>SUMIF(TeamStateMap[Team],TourneyWinsM[NCAA Champion],TeamStateMap[Count])</f>
        <v>0</v>
      </c>
      <c r="BE128" t="s">
        <v>145</v>
      </c>
      <c r="BF128" s="13" t="s">
        <v>1521</v>
      </c>
      <c r="BH128" s="16"/>
    </row>
    <row r="129" spans="1:60" x14ac:dyDescent="0.2">
      <c r="A129" t="s">
        <v>30</v>
      </c>
      <c r="B129">
        <v>90.55</v>
      </c>
      <c r="C129">
        <v>78.78</v>
      </c>
      <c r="D129">
        <v>4</v>
      </c>
      <c r="E129">
        <v>7</v>
      </c>
      <c r="F129">
        <v>2017</v>
      </c>
      <c r="I129" t="s">
        <v>355</v>
      </c>
      <c r="J129">
        <v>69.31</v>
      </c>
      <c r="K129">
        <v>82.02</v>
      </c>
      <c r="L129">
        <v>2017</v>
      </c>
      <c r="O129" t="s">
        <v>30</v>
      </c>
      <c r="P129">
        <v>10.7</v>
      </c>
      <c r="Q129">
        <v>6.8</v>
      </c>
      <c r="R129">
        <v>17.399999999999999</v>
      </c>
      <c r="S129">
        <v>2017</v>
      </c>
      <c r="V129">
        <v>2017</v>
      </c>
      <c r="W129">
        <v>46</v>
      </c>
      <c r="X129" t="s">
        <v>906</v>
      </c>
      <c r="Y129" t="s">
        <v>7</v>
      </c>
      <c r="Z129" t="e" vm="1">
        <f ca="1">_xlfn.XLOOKUP(KenPom[[#This Row],[Real_Team]],TeamStateMap[Team],TeamStateMap[State],"NoState",0,)</f>
        <v>#NAME?</v>
      </c>
      <c r="AA129">
        <v>6</v>
      </c>
      <c r="AB129">
        <v>0</v>
      </c>
      <c r="AC129" t="s">
        <v>556</v>
      </c>
      <c r="AD129" t="s">
        <v>103</v>
      </c>
      <c r="AE129">
        <v>14.34</v>
      </c>
      <c r="AF129">
        <v>113.1</v>
      </c>
      <c r="AG129">
        <v>41</v>
      </c>
      <c r="AH129">
        <v>98.7</v>
      </c>
      <c r="AI129">
        <v>64</v>
      </c>
      <c r="AJ129">
        <v>67.2</v>
      </c>
      <c r="AK129">
        <v>219</v>
      </c>
      <c r="AL129">
        <v>6.0999999999999999E-2</v>
      </c>
      <c r="AM129">
        <v>39</v>
      </c>
      <c r="AN129">
        <v>7.74</v>
      </c>
      <c r="AO129">
        <v>54</v>
      </c>
      <c r="AP129">
        <v>108.3</v>
      </c>
      <c r="AQ129">
        <v>62</v>
      </c>
      <c r="AR129">
        <v>100.6</v>
      </c>
      <c r="AS129">
        <v>40</v>
      </c>
      <c r="AT129">
        <v>-1.1000000000000001</v>
      </c>
      <c r="AU129">
        <v>188</v>
      </c>
      <c r="AV129">
        <v>6</v>
      </c>
      <c r="AW129" t="s">
        <v>136</v>
      </c>
      <c r="AZ129" s="10" t="s">
        <v>26</v>
      </c>
      <c r="BA129" s="10" t="s">
        <v>964</v>
      </c>
      <c r="BB129" s="10">
        <f>COUNTIF(TeamStateMap[Team],TourneyWinsM[NCAA Champion])</f>
        <v>0</v>
      </c>
      <c r="BC129" s="18">
        <f>SUMIF(TeamStateMap[Team],TourneyWinsM[NCAA Champion],TeamStateMap[Count])</f>
        <v>0</v>
      </c>
      <c r="BE129" t="s">
        <v>680</v>
      </c>
      <c r="BF129" s="13" t="s">
        <v>1455</v>
      </c>
      <c r="BH129" s="16"/>
    </row>
    <row r="130" spans="1:60" x14ac:dyDescent="0.2">
      <c r="A130" t="s">
        <v>249</v>
      </c>
      <c r="B130">
        <v>90.42</v>
      </c>
      <c r="C130">
        <v>73.28</v>
      </c>
      <c r="D130">
        <v>0</v>
      </c>
      <c r="E130">
        <v>1</v>
      </c>
      <c r="F130">
        <v>2017</v>
      </c>
      <c r="I130" t="s">
        <v>64</v>
      </c>
      <c r="J130">
        <v>69.37</v>
      </c>
      <c r="K130">
        <v>81.739999999999995</v>
      </c>
      <c r="L130">
        <v>2017</v>
      </c>
      <c r="O130" t="s">
        <v>27</v>
      </c>
      <c r="P130">
        <v>5.8</v>
      </c>
      <c r="Q130">
        <v>11.4</v>
      </c>
      <c r="R130">
        <v>17.2</v>
      </c>
      <c r="S130">
        <v>2017</v>
      </c>
      <c r="V130">
        <v>2017</v>
      </c>
      <c r="W130">
        <v>48</v>
      </c>
      <c r="X130" t="s">
        <v>848</v>
      </c>
      <c r="Y130" t="s">
        <v>2</v>
      </c>
      <c r="Z130" t="e" vm="1">
        <f ca="1">_xlfn.XLOOKUP(KenPom[[#This Row],[Real_Team]],TeamStateMap[Team],TeamStateMap[State],"NoState",0,)</f>
        <v>#NAME?</v>
      </c>
      <c r="AA130">
        <v>10</v>
      </c>
      <c r="AB130">
        <v>0</v>
      </c>
      <c r="AC130" t="s">
        <v>532</v>
      </c>
      <c r="AD130" t="s">
        <v>96</v>
      </c>
      <c r="AE130">
        <v>14.07</v>
      </c>
      <c r="AF130">
        <v>110.1</v>
      </c>
      <c r="AG130">
        <v>72</v>
      </c>
      <c r="AH130">
        <v>96</v>
      </c>
      <c r="AI130">
        <v>41</v>
      </c>
      <c r="AJ130">
        <v>68.8</v>
      </c>
      <c r="AK130">
        <v>134</v>
      </c>
      <c r="AL130">
        <v>2.5999999999999999E-2</v>
      </c>
      <c r="AM130">
        <v>113</v>
      </c>
      <c r="AN130">
        <v>3.65</v>
      </c>
      <c r="AO130">
        <v>81</v>
      </c>
      <c r="AP130">
        <v>105.8</v>
      </c>
      <c r="AQ130">
        <v>93</v>
      </c>
      <c r="AR130">
        <v>102.2</v>
      </c>
      <c r="AS130">
        <v>73</v>
      </c>
      <c r="AT130">
        <v>0.91</v>
      </c>
      <c r="AU130">
        <v>128</v>
      </c>
      <c r="AV130">
        <v>0</v>
      </c>
      <c r="AW130" t="s">
        <v>136</v>
      </c>
      <c r="AZ130" s="14" t="s">
        <v>26</v>
      </c>
      <c r="BA130" s="10" t="s">
        <v>499</v>
      </c>
      <c r="BB130" s="10">
        <f>COUNTIF(TeamStateMap[Team],TourneyWinsM[NCAA Champion])</f>
        <v>0</v>
      </c>
      <c r="BC130" s="18">
        <f>SUMIF(TeamStateMap[Team],TourneyWinsM[NCAA Champion],TeamStateMap[Count])</f>
        <v>0</v>
      </c>
      <c r="BE130" t="s">
        <v>1285</v>
      </c>
      <c r="BF130" s="13" t="s">
        <v>1454</v>
      </c>
      <c r="BH130" s="16"/>
    </row>
    <row r="131" spans="1:60" x14ac:dyDescent="0.2">
      <c r="A131" t="s">
        <v>27</v>
      </c>
      <c r="B131">
        <v>90.21</v>
      </c>
      <c r="C131">
        <v>81.77</v>
      </c>
      <c r="D131">
        <v>4</v>
      </c>
      <c r="E131">
        <v>7</v>
      </c>
      <c r="F131">
        <v>2017</v>
      </c>
      <c r="I131" t="s">
        <v>377</v>
      </c>
      <c r="J131">
        <v>72.42</v>
      </c>
      <c r="K131">
        <v>81.55</v>
      </c>
      <c r="L131">
        <v>2017</v>
      </c>
      <c r="O131" t="s">
        <v>64</v>
      </c>
      <c r="P131">
        <v>14.4</v>
      </c>
      <c r="Q131">
        <v>2.4</v>
      </c>
      <c r="R131">
        <v>16.8</v>
      </c>
      <c r="S131">
        <v>2017</v>
      </c>
      <c r="V131">
        <v>2017</v>
      </c>
      <c r="W131">
        <v>50</v>
      </c>
      <c r="X131" t="s">
        <v>905</v>
      </c>
      <c r="Y131" t="s">
        <v>5</v>
      </c>
      <c r="Z131" t="e" vm="1">
        <f ca="1">_xlfn.XLOOKUP(KenPom[[#This Row],[Real_Team]],TeamStateMap[Team],TeamStateMap[State],"NoState",0,)</f>
        <v>#NAME?</v>
      </c>
      <c r="AA131">
        <v>9</v>
      </c>
      <c r="AB131">
        <v>0</v>
      </c>
      <c r="AC131" t="s">
        <v>105</v>
      </c>
      <c r="AD131" t="s">
        <v>58</v>
      </c>
      <c r="AE131">
        <v>13.8</v>
      </c>
      <c r="AF131">
        <v>117.3</v>
      </c>
      <c r="AG131">
        <v>21</v>
      </c>
      <c r="AH131">
        <v>103.5</v>
      </c>
      <c r="AI131">
        <v>156</v>
      </c>
      <c r="AJ131">
        <v>68.400000000000006</v>
      </c>
      <c r="AK131">
        <v>167</v>
      </c>
      <c r="AL131">
        <v>5.2999999999999999E-2</v>
      </c>
      <c r="AM131">
        <v>51</v>
      </c>
      <c r="AN131">
        <v>8.23</v>
      </c>
      <c r="AO131">
        <v>47</v>
      </c>
      <c r="AP131">
        <v>110</v>
      </c>
      <c r="AQ131">
        <v>36</v>
      </c>
      <c r="AR131">
        <v>101.7</v>
      </c>
      <c r="AS131">
        <v>65</v>
      </c>
      <c r="AT131">
        <v>-7.98</v>
      </c>
      <c r="AU131">
        <v>342</v>
      </c>
      <c r="AV131">
        <v>9</v>
      </c>
      <c r="AW131" t="s">
        <v>136</v>
      </c>
      <c r="AZ131" s="10" t="s">
        <v>1441</v>
      </c>
      <c r="BA131" s="10" t="s">
        <v>964</v>
      </c>
      <c r="BB131" s="10">
        <f>COUNTIF(TeamStateMap[Team],TourneyWinsM[NCAA Champion])</f>
        <v>0</v>
      </c>
      <c r="BC131" s="18">
        <f>SUMIF(TeamStateMap[Team],TourneyWinsM[NCAA Champion],TeamStateMap[Count])</f>
        <v>0</v>
      </c>
      <c r="BE131" t="s">
        <v>695</v>
      </c>
      <c r="BF131" s="13" t="s">
        <v>1529</v>
      </c>
      <c r="BH131" s="16"/>
    </row>
    <row r="132" spans="1:60" x14ac:dyDescent="0.2">
      <c r="A132" t="s">
        <v>64</v>
      </c>
      <c r="B132">
        <v>89.79</v>
      </c>
      <c r="C132">
        <v>76.81</v>
      </c>
      <c r="D132">
        <v>5</v>
      </c>
      <c r="E132">
        <v>6</v>
      </c>
      <c r="F132">
        <v>2017</v>
      </c>
      <c r="I132" t="s">
        <v>374</v>
      </c>
      <c r="J132">
        <v>64.239999999999995</v>
      </c>
      <c r="K132">
        <v>81.38</v>
      </c>
      <c r="L132">
        <v>2017</v>
      </c>
      <c r="O132" t="s">
        <v>459</v>
      </c>
      <c r="P132">
        <v>10.9</v>
      </c>
      <c r="Q132">
        <v>5.7</v>
      </c>
      <c r="R132">
        <v>16.600000000000001</v>
      </c>
      <c r="S132">
        <v>2017</v>
      </c>
      <c r="V132">
        <v>2017</v>
      </c>
      <c r="W132">
        <v>51</v>
      </c>
      <c r="X132" t="s">
        <v>904</v>
      </c>
      <c r="Y132" t="s">
        <v>48</v>
      </c>
      <c r="Z132" t="e" vm="1">
        <f ca="1">_xlfn.XLOOKUP(KenPom[[#This Row],[Real_Team]],TeamStateMap[Team],TeamStateMap[State],"NoState",0,)</f>
        <v>#NAME?</v>
      </c>
      <c r="AA132">
        <v>9</v>
      </c>
      <c r="AB132">
        <v>0</v>
      </c>
      <c r="AC132" t="s">
        <v>541</v>
      </c>
      <c r="AD132" t="s">
        <v>65</v>
      </c>
      <c r="AE132">
        <v>13.63</v>
      </c>
      <c r="AF132">
        <v>109.4</v>
      </c>
      <c r="AG132">
        <v>84</v>
      </c>
      <c r="AH132">
        <v>95.8</v>
      </c>
      <c r="AI132">
        <v>34</v>
      </c>
      <c r="AJ132">
        <v>67.5</v>
      </c>
      <c r="AK132">
        <v>214</v>
      </c>
      <c r="AL132">
        <v>5.8000000000000003E-2</v>
      </c>
      <c r="AM132">
        <v>43</v>
      </c>
      <c r="AN132">
        <v>9.65</v>
      </c>
      <c r="AO132">
        <v>31</v>
      </c>
      <c r="AP132">
        <v>110.2</v>
      </c>
      <c r="AQ132">
        <v>29</v>
      </c>
      <c r="AR132">
        <v>100.6</v>
      </c>
      <c r="AS132">
        <v>37</v>
      </c>
      <c r="AT132">
        <v>-2.11</v>
      </c>
      <c r="AU132">
        <v>218</v>
      </c>
      <c r="AV132">
        <v>9</v>
      </c>
      <c r="AW132" t="s">
        <v>136</v>
      </c>
      <c r="AZ132" s="14" t="s">
        <v>1553</v>
      </c>
      <c r="BA132" s="10" t="s">
        <v>492</v>
      </c>
      <c r="BB132" s="10">
        <f>COUNTIF(TeamStateMap[Team],TourneyWinsM[NCAA Champion])</f>
        <v>0</v>
      </c>
      <c r="BC132" s="18">
        <f>SUMIF(TeamStateMap[Team],TourneyWinsM[NCAA Champion],TeamStateMap[Count])</f>
        <v>0</v>
      </c>
      <c r="BE132" t="s">
        <v>1286</v>
      </c>
      <c r="BF132" s="13" t="s">
        <v>1453</v>
      </c>
      <c r="BH132" s="16"/>
    </row>
    <row r="133" spans="1:60" x14ac:dyDescent="0.2">
      <c r="A133" t="s">
        <v>32</v>
      </c>
      <c r="B133">
        <v>89.62</v>
      </c>
      <c r="C133">
        <v>79.650000000000006</v>
      </c>
      <c r="D133">
        <v>3</v>
      </c>
      <c r="E133">
        <v>10</v>
      </c>
      <c r="F133">
        <v>2017</v>
      </c>
      <c r="I133" t="s">
        <v>362</v>
      </c>
      <c r="J133">
        <v>73.83</v>
      </c>
      <c r="K133">
        <v>81.19</v>
      </c>
      <c r="L133">
        <v>2017</v>
      </c>
      <c r="O133" t="s">
        <v>32</v>
      </c>
      <c r="P133">
        <v>8.9</v>
      </c>
      <c r="Q133">
        <v>7.2</v>
      </c>
      <c r="R133">
        <v>16.100000000000001</v>
      </c>
      <c r="S133">
        <v>2017</v>
      </c>
      <c r="V133">
        <v>2017</v>
      </c>
      <c r="W133">
        <v>53</v>
      </c>
      <c r="X133" t="s">
        <v>903</v>
      </c>
      <c r="Y133" t="s">
        <v>54</v>
      </c>
      <c r="Z133" t="e" vm="1">
        <f ca="1">_xlfn.XLOOKUP(KenPom[[#This Row],[Real_Team]],TeamStateMap[Team],TeamStateMap[State],"NoState",0,)</f>
        <v>#NAME?</v>
      </c>
      <c r="AA133">
        <v>11</v>
      </c>
      <c r="AB133">
        <v>1</v>
      </c>
      <c r="AC133" t="s">
        <v>137</v>
      </c>
      <c r="AD133" t="s">
        <v>653</v>
      </c>
      <c r="AE133">
        <v>13.45</v>
      </c>
      <c r="AF133">
        <v>114.2</v>
      </c>
      <c r="AG133">
        <v>38</v>
      </c>
      <c r="AH133">
        <v>100.7</v>
      </c>
      <c r="AI133">
        <v>91</v>
      </c>
      <c r="AJ133">
        <v>68.7</v>
      </c>
      <c r="AK133">
        <v>138</v>
      </c>
      <c r="AL133">
        <v>7.9000000000000001E-2</v>
      </c>
      <c r="AM133">
        <v>16</v>
      </c>
      <c r="AN133">
        <v>5.49</v>
      </c>
      <c r="AO133">
        <v>71</v>
      </c>
      <c r="AP133">
        <v>108.8</v>
      </c>
      <c r="AQ133">
        <v>54</v>
      </c>
      <c r="AR133">
        <v>103.3</v>
      </c>
      <c r="AS133">
        <v>106</v>
      </c>
      <c r="AT133">
        <v>-3.37</v>
      </c>
      <c r="AU133">
        <v>255</v>
      </c>
      <c r="AV133">
        <v>1</v>
      </c>
      <c r="AW133" t="s">
        <v>136</v>
      </c>
      <c r="AZ133" s="10" t="s">
        <v>628</v>
      </c>
      <c r="BA133" s="10" t="s">
        <v>592</v>
      </c>
      <c r="BB133" s="10">
        <f>COUNTIF(TeamStateMap[Team],TourneyWinsM[NCAA Champion])</f>
        <v>0</v>
      </c>
      <c r="BC133" s="18">
        <f>SUMIF(TeamStateMap[Team],TourneyWinsM[NCAA Champion],TeamStateMap[Count])</f>
        <v>0</v>
      </c>
      <c r="BE133" t="s">
        <v>1291</v>
      </c>
      <c r="BF133" s="13" t="s">
        <v>1517</v>
      </c>
      <c r="BH133" s="16"/>
    </row>
    <row r="134" spans="1:60" x14ac:dyDescent="0.2">
      <c r="A134" t="s">
        <v>243</v>
      </c>
      <c r="B134">
        <v>89.55</v>
      </c>
      <c r="C134">
        <v>83.29</v>
      </c>
      <c r="D134">
        <v>6</v>
      </c>
      <c r="E134">
        <v>13</v>
      </c>
      <c r="F134">
        <v>2017</v>
      </c>
      <c r="I134" t="s">
        <v>91</v>
      </c>
      <c r="J134">
        <v>68.62</v>
      </c>
      <c r="K134">
        <v>81.03</v>
      </c>
      <c r="L134">
        <v>2017</v>
      </c>
      <c r="O134" t="s">
        <v>249</v>
      </c>
      <c r="P134">
        <v>7.2</v>
      </c>
      <c r="Q134">
        <v>8.5</v>
      </c>
      <c r="R134">
        <v>15.7</v>
      </c>
      <c r="S134">
        <v>2017</v>
      </c>
      <c r="V134">
        <v>2017</v>
      </c>
      <c r="W134">
        <v>54</v>
      </c>
      <c r="X134" t="s">
        <v>902</v>
      </c>
      <c r="Y134" t="s">
        <v>23</v>
      </c>
      <c r="Z134" t="e" vm="1">
        <f ca="1">_xlfn.XLOOKUP(KenPom[[#This Row],[Real_Team]],TeamStateMap[Team],TeamStateMap[State],"NoState",0,)</f>
        <v>#NAME?</v>
      </c>
      <c r="AA134">
        <v>12</v>
      </c>
      <c r="AB134">
        <v>0</v>
      </c>
      <c r="AC134" t="s">
        <v>538</v>
      </c>
      <c r="AD134" t="s">
        <v>119</v>
      </c>
      <c r="AE134">
        <v>13.31</v>
      </c>
      <c r="AF134">
        <v>114.6</v>
      </c>
      <c r="AG134">
        <v>36</v>
      </c>
      <c r="AH134">
        <v>101.3</v>
      </c>
      <c r="AI134">
        <v>101</v>
      </c>
      <c r="AJ134">
        <v>69.7</v>
      </c>
      <c r="AK134">
        <v>90</v>
      </c>
      <c r="AL134">
        <v>5.5E-2</v>
      </c>
      <c r="AM134">
        <v>45</v>
      </c>
      <c r="AN134">
        <v>1.29</v>
      </c>
      <c r="AO134">
        <v>105</v>
      </c>
      <c r="AP134">
        <v>104.5</v>
      </c>
      <c r="AQ134">
        <v>155</v>
      </c>
      <c r="AR134">
        <v>103.2</v>
      </c>
      <c r="AS134">
        <v>104</v>
      </c>
      <c r="AT134">
        <v>-1.1200000000000001</v>
      </c>
      <c r="AU134">
        <v>189</v>
      </c>
      <c r="AV134">
        <v>2</v>
      </c>
      <c r="AW134" t="s">
        <v>136</v>
      </c>
      <c r="AZ134" s="11" t="s">
        <v>275</v>
      </c>
      <c r="BA134" s="11" t="s">
        <v>492</v>
      </c>
      <c r="BB134" s="10">
        <f>COUNTIF(TeamStateMap[Team],TourneyWinsM[NCAA Champion])</f>
        <v>0</v>
      </c>
      <c r="BC134" s="18">
        <f>SUMIF(TeamStateMap[Team],TourneyWinsM[NCAA Champion],TeamStateMap[Count])</f>
        <v>0</v>
      </c>
      <c r="BE134" t="s">
        <v>1292</v>
      </c>
      <c r="BF134" s="13" t="s">
        <v>1483</v>
      </c>
      <c r="BH134" s="16"/>
    </row>
    <row r="135" spans="1:60" x14ac:dyDescent="0.2">
      <c r="A135" t="s">
        <v>16</v>
      </c>
      <c r="B135">
        <v>89.33</v>
      </c>
      <c r="C135">
        <v>82.68</v>
      </c>
      <c r="D135">
        <v>6</v>
      </c>
      <c r="E135">
        <v>13</v>
      </c>
      <c r="F135">
        <v>2017</v>
      </c>
      <c r="I135" t="s">
        <v>356</v>
      </c>
      <c r="J135">
        <v>74.430000000000007</v>
      </c>
      <c r="K135">
        <v>80.88</v>
      </c>
      <c r="L135">
        <v>2017</v>
      </c>
      <c r="O135" t="s">
        <v>25</v>
      </c>
      <c r="P135">
        <v>11.6</v>
      </c>
      <c r="Q135">
        <v>3.9</v>
      </c>
      <c r="R135">
        <v>15.6</v>
      </c>
      <c r="S135">
        <v>2017</v>
      </c>
      <c r="V135">
        <v>2017</v>
      </c>
      <c r="W135">
        <v>58</v>
      </c>
      <c r="X135" t="s">
        <v>901</v>
      </c>
      <c r="Y135" t="s">
        <v>281</v>
      </c>
      <c r="Z135" t="e" vm="1">
        <f ca="1">_xlfn.XLOOKUP(KenPom[[#This Row],[Real_Team]],TeamStateMap[Team],TeamStateMap[State],"NoState",0,)</f>
        <v>#NAME?</v>
      </c>
      <c r="AA135">
        <v>12</v>
      </c>
      <c r="AB135">
        <v>0</v>
      </c>
      <c r="AC135" t="s">
        <v>133</v>
      </c>
      <c r="AD135" t="s">
        <v>837</v>
      </c>
      <c r="AE135">
        <v>12.61</v>
      </c>
      <c r="AF135">
        <v>109</v>
      </c>
      <c r="AG135">
        <v>89</v>
      </c>
      <c r="AH135">
        <v>96.4</v>
      </c>
      <c r="AI135">
        <v>45</v>
      </c>
      <c r="AJ135">
        <v>63.2</v>
      </c>
      <c r="AK135">
        <v>337</v>
      </c>
      <c r="AL135">
        <v>7.0000000000000001E-3</v>
      </c>
      <c r="AM135">
        <v>172</v>
      </c>
      <c r="AN135">
        <v>-1.08</v>
      </c>
      <c r="AO135">
        <v>157</v>
      </c>
      <c r="AP135">
        <v>103.9</v>
      </c>
      <c r="AQ135">
        <v>187</v>
      </c>
      <c r="AR135">
        <v>105</v>
      </c>
      <c r="AS135">
        <v>144</v>
      </c>
      <c r="AT135">
        <v>2.17</v>
      </c>
      <c r="AU135">
        <v>86</v>
      </c>
      <c r="AV135">
        <v>2</v>
      </c>
      <c r="AW135" t="s">
        <v>136</v>
      </c>
      <c r="AZ135" s="14" t="s">
        <v>1554</v>
      </c>
      <c r="BA135" s="10" t="s">
        <v>481</v>
      </c>
      <c r="BB135" s="10">
        <f>COUNTIF(TeamStateMap[Team],TourneyWinsM[NCAA Champion])</f>
        <v>0</v>
      </c>
      <c r="BC135" s="18">
        <f>SUMIF(TeamStateMap[Team],TourneyWinsM[NCAA Champion],TeamStateMap[Count])</f>
        <v>0</v>
      </c>
      <c r="BE135" t="s">
        <v>1293</v>
      </c>
      <c r="BF135" s="13" t="s">
        <v>1530</v>
      </c>
      <c r="BH135" s="16"/>
    </row>
    <row r="136" spans="1:60" x14ac:dyDescent="0.2">
      <c r="A136" t="s">
        <v>80</v>
      </c>
      <c r="B136">
        <v>89.29</v>
      </c>
      <c r="C136">
        <v>80.739999999999995</v>
      </c>
      <c r="D136">
        <v>2</v>
      </c>
      <c r="E136">
        <v>12</v>
      </c>
      <c r="F136">
        <v>2017</v>
      </c>
      <c r="I136" t="s">
        <v>387</v>
      </c>
      <c r="J136">
        <v>72.67</v>
      </c>
      <c r="K136">
        <v>80.25</v>
      </c>
      <c r="L136">
        <v>2017</v>
      </c>
      <c r="O136" t="s">
        <v>91</v>
      </c>
      <c r="P136">
        <v>10.3</v>
      </c>
      <c r="Q136">
        <v>5.2</v>
      </c>
      <c r="R136">
        <v>15.5</v>
      </c>
      <c r="S136">
        <v>2017</v>
      </c>
      <c r="V136">
        <v>2017</v>
      </c>
      <c r="W136">
        <v>59</v>
      </c>
      <c r="X136" t="s">
        <v>900</v>
      </c>
      <c r="Y136" t="s">
        <v>473</v>
      </c>
      <c r="Z136" t="e" vm="1">
        <f ca="1">_xlfn.XLOOKUP(KenPom[[#This Row],[Real_Team]],TeamStateMap[Team],TeamStateMap[State],"NoState",0,)</f>
        <v>#NAME?</v>
      </c>
      <c r="AA136">
        <v>12</v>
      </c>
      <c r="AB136">
        <v>0</v>
      </c>
      <c r="AC136" t="s">
        <v>127</v>
      </c>
      <c r="AD136" t="s">
        <v>580</v>
      </c>
      <c r="AE136">
        <v>12.46</v>
      </c>
      <c r="AF136">
        <v>118</v>
      </c>
      <c r="AG136">
        <v>19</v>
      </c>
      <c r="AH136">
        <v>105.5</v>
      </c>
      <c r="AI136">
        <v>193</v>
      </c>
      <c r="AJ136">
        <v>70.3</v>
      </c>
      <c r="AK136">
        <v>67</v>
      </c>
      <c r="AL136">
        <v>3.9E-2</v>
      </c>
      <c r="AM136">
        <v>76</v>
      </c>
      <c r="AN136">
        <v>0.4</v>
      </c>
      <c r="AO136">
        <v>128</v>
      </c>
      <c r="AP136">
        <v>105.1</v>
      </c>
      <c r="AQ136">
        <v>123</v>
      </c>
      <c r="AR136">
        <v>104.7</v>
      </c>
      <c r="AS136">
        <v>139</v>
      </c>
      <c r="AT136">
        <v>2.17</v>
      </c>
      <c r="AU136">
        <v>87</v>
      </c>
      <c r="AV136">
        <v>2</v>
      </c>
      <c r="AW136" t="s">
        <v>136</v>
      </c>
      <c r="AZ136" s="10" t="s">
        <v>79</v>
      </c>
      <c r="BA136" s="10" t="s">
        <v>595</v>
      </c>
      <c r="BB136" s="10">
        <f>COUNTIF(TeamStateMap[Team],TourneyWinsM[NCAA Champion])</f>
        <v>0</v>
      </c>
      <c r="BC136" s="18">
        <f>SUMIF(TeamStateMap[Team],TourneyWinsM[NCAA Champion],TeamStateMap[Count])</f>
        <v>0</v>
      </c>
      <c r="BE136" t="s">
        <v>1294</v>
      </c>
      <c r="BF136" s="13" t="s">
        <v>1531</v>
      </c>
      <c r="BH136" s="16"/>
    </row>
    <row r="137" spans="1:60" x14ac:dyDescent="0.2">
      <c r="A137" t="s">
        <v>248</v>
      </c>
      <c r="B137">
        <v>88.91</v>
      </c>
      <c r="C137">
        <v>77.959999999999994</v>
      </c>
      <c r="D137">
        <v>4</v>
      </c>
      <c r="E137">
        <v>6</v>
      </c>
      <c r="F137">
        <v>2017</v>
      </c>
      <c r="I137" t="s">
        <v>364</v>
      </c>
      <c r="J137">
        <v>70.069999999999993</v>
      </c>
      <c r="K137">
        <v>79.930000000000007</v>
      </c>
      <c r="L137">
        <v>2017</v>
      </c>
      <c r="O137" t="s">
        <v>16</v>
      </c>
      <c r="P137">
        <v>7.9</v>
      </c>
      <c r="Q137">
        <v>7.1</v>
      </c>
      <c r="R137">
        <v>15.1</v>
      </c>
      <c r="S137">
        <v>2017</v>
      </c>
      <c r="V137">
        <v>2017</v>
      </c>
      <c r="W137">
        <v>60</v>
      </c>
      <c r="X137" t="s">
        <v>666</v>
      </c>
      <c r="Y137" t="s">
        <v>75</v>
      </c>
      <c r="Z137" t="e" vm="1">
        <f ca="1">_xlfn.XLOOKUP(KenPom[[#This Row],[Real_Team]],TeamStateMap[Team],TeamStateMap[State],"NoState",0,)</f>
        <v>#NAME?</v>
      </c>
      <c r="AA137">
        <v>11</v>
      </c>
      <c r="AB137">
        <v>0</v>
      </c>
      <c r="AC137" t="s">
        <v>541</v>
      </c>
      <c r="AD137" t="s">
        <v>131</v>
      </c>
      <c r="AE137">
        <v>12.43</v>
      </c>
      <c r="AF137">
        <v>108.5</v>
      </c>
      <c r="AG137">
        <v>101</v>
      </c>
      <c r="AH137">
        <v>96</v>
      </c>
      <c r="AI137">
        <v>40</v>
      </c>
      <c r="AJ137">
        <v>66.2</v>
      </c>
      <c r="AK137">
        <v>270</v>
      </c>
      <c r="AL137">
        <v>1.4E-2</v>
      </c>
      <c r="AM137">
        <v>152</v>
      </c>
      <c r="AN137">
        <v>7.9</v>
      </c>
      <c r="AO137">
        <v>52</v>
      </c>
      <c r="AP137">
        <v>109.1</v>
      </c>
      <c r="AQ137">
        <v>49</v>
      </c>
      <c r="AR137">
        <v>101.2</v>
      </c>
      <c r="AS137">
        <v>54</v>
      </c>
      <c r="AT137">
        <v>-4.4800000000000004</v>
      </c>
      <c r="AU137">
        <v>287</v>
      </c>
      <c r="AV137">
        <v>1</v>
      </c>
      <c r="AW137" t="s">
        <v>136</v>
      </c>
      <c r="AZ137" s="10" t="s">
        <v>23</v>
      </c>
      <c r="BA137" s="10" t="s">
        <v>558</v>
      </c>
      <c r="BB137" s="10">
        <f>COUNTIF(TeamStateMap[Team],TourneyWinsM[NCAA Champion])</f>
        <v>0</v>
      </c>
      <c r="BC137" s="18">
        <f>SUMIF(TeamStateMap[Team],TourneyWinsM[NCAA Champion],TeamStateMap[Count])</f>
        <v>0</v>
      </c>
      <c r="BE137" t="s">
        <v>1296</v>
      </c>
      <c r="BF137" s="13" t="s">
        <v>1532</v>
      </c>
      <c r="BH137" s="16"/>
    </row>
    <row r="138" spans="1:60" x14ac:dyDescent="0.2">
      <c r="A138" t="s">
        <v>91</v>
      </c>
      <c r="B138">
        <v>88.58</v>
      </c>
      <c r="C138">
        <v>75.290000000000006</v>
      </c>
      <c r="D138">
        <v>2</v>
      </c>
      <c r="E138">
        <v>3</v>
      </c>
      <c r="F138">
        <v>2017</v>
      </c>
      <c r="I138" t="s">
        <v>352</v>
      </c>
      <c r="J138">
        <v>68.930000000000007</v>
      </c>
      <c r="K138">
        <v>79.900000000000006</v>
      </c>
      <c r="L138">
        <v>2017</v>
      </c>
      <c r="O138" t="s">
        <v>80</v>
      </c>
      <c r="P138">
        <v>6.7</v>
      </c>
      <c r="Q138">
        <v>8.3000000000000007</v>
      </c>
      <c r="R138">
        <v>15</v>
      </c>
      <c r="S138">
        <v>2017</v>
      </c>
      <c r="V138">
        <v>2017</v>
      </c>
      <c r="W138">
        <v>63</v>
      </c>
      <c r="X138" t="s">
        <v>899</v>
      </c>
      <c r="Y138" t="s">
        <v>20</v>
      </c>
      <c r="Z138" t="e" vm="1">
        <f ca="1">_xlfn.XLOOKUP(KenPom[[#This Row],[Real_Team]],TeamStateMap[Team],TeamStateMap[State],"NoState",0,)</f>
        <v>#NAME?</v>
      </c>
      <c r="AA138">
        <v>13</v>
      </c>
      <c r="AB138">
        <v>0</v>
      </c>
      <c r="AC138" t="s">
        <v>496</v>
      </c>
      <c r="AD138" t="s">
        <v>580</v>
      </c>
      <c r="AE138">
        <v>11.67</v>
      </c>
      <c r="AF138">
        <v>111.1</v>
      </c>
      <c r="AG138">
        <v>62</v>
      </c>
      <c r="AH138">
        <v>99.4</v>
      </c>
      <c r="AI138">
        <v>73</v>
      </c>
      <c r="AJ138">
        <v>64.5</v>
      </c>
      <c r="AK138">
        <v>315</v>
      </c>
      <c r="AL138">
        <v>5.2999999999999999E-2</v>
      </c>
      <c r="AM138">
        <v>53</v>
      </c>
      <c r="AN138">
        <v>-4.42</v>
      </c>
      <c r="AO138">
        <v>263</v>
      </c>
      <c r="AP138">
        <v>103</v>
      </c>
      <c r="AQ138">
        <v>234</v>
      </c>
      <c r="AR138">
        <v>107.4</v>
      </c>
      <c r="AS138">
        <v>282</v>
      </c>
      <c r="AT138">
        <v>1.65</v>
      </c>
      <c r="AU138">
        <v>112</v>
      </c>
      <c r="AV138">
        <v>3</v>
      </c>
      <c r="AW138" t="s">
        <v>136</v>
      </c>
      <c r="AZ138" s="10" t="s">
        <v>242</v>
      </c>
      <c r="BA138" s="10" t="s">
        <v>522</v>
      </c>
      <c r="BB138" s="10">
        <f>COUNTIF(TeamStateMap[Team],TourneyWinsM[NCAA Champion])</f>
        <v>0</v>
      </c>
      <c r="BC138" s="18">
        <f>SUMIF(TeamStateMap[Team],TourneyWinsM[NCAA Champion],TeamStateMap[Count])</f>
        <v>0</v>
      </c>
      <c r="BE138" t="s">
        <v>1297</v>
      </c>
      <c r="BF138" s="13" t="s">
        <v>1460</v>
      </c>
      <c r="BH138" s="16"/>
    </row>
    <row r="139" spans="1:60" x14ac:dyDescent="0.2">
      <c r="A139" t="s">
        <v>34</v>
      </c>
      <c r="B139">
        <v>88.42</v>
      </c>
      <c r="C139">
        <v>75.63</v>
      </c>
      <c r="D139">
        <v>2</v>
      </c>
      <c r="E139">
        <v>4</v>
      </c>
      <c r="F139">
        <v>2017</v>
      </c>
      <c r="I139" t="s">
        <v>339</v>
      </c>
      <c r="J139">
        <v>71.72</v>
      </c>
      <c r="K139">
        <v>79.88</v>
      </c>
      <c r="L139">
        <v>2017</v>
      </c>
      <c r="O139" t="s">
        <v>34</v>
      </c>
      <c r="P139">
        <v>7</v>
      </c>
      <c r="Q139">
        <v>7.8</v>
      </c>
      <c r="R139">
        <v>14.8</v>
      </c>
      <c r="S139">
        <v>2017</v>
      </c>
      <c r="V139">
        <v>2017</v>
      </c>
      <c r="W139">
        <v>67</v>
      </c>
      <c r="X139" t="s">
        <v>897</v>
      </c>
      <c r="Y139" t="s">
        <v>472</v>
      </c>
      <c r="Z139" t="e" vm="1">
        <f ca="1">_xlfn.XLOOKUP(KenPom[[#This Row],[Real_Team]],TeamStateMap[Team],TeamStateMap[State],"NoState",0,)</f>
        <v>#NAME?</v>
      </c>
      <c r="AA139">
        <v>13</v>
      </c>
      <c r="AB139">
        <v>0</v>
      </c>
      <c r="AC139" t="s">
        <v>489</v>
      </c>
      <c r="AD139" t="s">
        <v>81</v>
      </c>
      <c r="AE139">
        <v>11.1</v>
      </c>
      <c r="AF139">
        <v>108</v>
      </c>
      <c r="AG139">
        <v>106</v>
      </c>
      <c r="AH139">
        <v>96.9</v>
      </c>
      <c r="AI139">
        <v>48</v>
      </c>
      <c r="AJ139">
        <v>70.099999999999994</v>
      </c>
      <c r="AK139">
        <v>74</v>
      </c>
      <c r="AL139">
        <v>5.0000000000000001E-3</v>
      </c>
      <c r="AM139">
        <v>179</v>
      </c>
      <c r="AN139">
        <v>-1.17</v>
      </c>
      <c r="AO139">
        <v>163</v>
      </c>
      <c r="AP139">
        <v>105.4</v>
      </c>
      <c r="AQ139">
        <v>106</v>
      </c>
      <c r="AR139">
        <v>106.6</v>
      </c>
      <c r="AS139">
        <v>240</v>
      </c>
      <c r="AT139">
        <v>0.38</v>
      </c>
      <c r="AU139">
        <v>143</v>
      </c>
      <c r="AV139">
        <v>3</v>
      </c>
      <c r="AW139" t="s">
        <v>136</v>
      </c>
      <c r="AZ139" s="10" t="s">
        <v>197</v>
      </c>
      <c r="BA139" s="10" t="s">
        <v>522</v>
      </c>
      <c r="BB139" s="10">
        <f>COUNTIF(TeamStateMap[Team],TourneyWinsM[NCAA Champion])</f>
        <v>0</v>
      </c>
      <c r="BC139" s="18">
        <f>SUMIF(TeamStateMap[Team],TourneyWinsM[NCAA Champion],TeamStateMap[Count])</f>
        <v>0</v>
      </c>
      <c r="BE139" t="s">
        <v>1298</v>
      </c>
      <c r="BF139" s="13" t="s">
        <v>1465</v>
      </c>
      <c r="BH139" s="16"/>
    </row>
    <row r="140" spans="1:60" x14ac:dyDescent="0.2">
      <c r="A140" t="s">
        <v>25</v>
      </c>
      <c r="B140">
        <v>88.11</v>
      </c>
      <c r="C140">
        <v>81.150000000000006</v>
      </c>
      <c r="D140">
        <v>7</v>
      </c>
      <c r="E140">
        <v>12</v>
      </c>
      <c r="F140">
        <v>2017</v>
      </c>
      <c r="I140" t="s">
        <v>358</v>
      </c>
      <c r="J140">
        <v>72.98</v>
      </c>
      <c r="K140">
        <v>79.790000000000006</v>
      </c>
      <c r="L140">
        <v>2017</v>
      </c>
      <c r="O140" t="s">
        <v>243</v>
      </c>
      <c r="P140">
        <v>9.6</v>
      </c>
      <c r="Q140">
        <v>5.0999999999999996</v>
      </c>
      <c r="R140">
        <v>14.7</v>
      </c>
      <c r="S140">
        <v>2017</v>
      </c>
      <c r="V140">
        <v>2017</v>
      </c>
      <c r="W140">
        <v>76</v>
      </c>
      <c r="X140" t="s">
        <v>896</v>
      </c>
      <c r="Y140" t="s">
        <v>107</v>
      </c>
      <c r="Z140" t="e" vm="1">
        <f ca="1">_xlfn.XLOOKUP(KenPom[[#This Row],[Real_Team]],TeamStateMap[Team],TeamStateMap[State],"NoState",0,)</f>
        <v>#NAME?</v>
      </c>
      <c r="AA140">
        <v>13</v>
      </c>
      <c r="AB140">
        <v>0</v>
      </c>
      <c r="AC140" t="s">
        <v>535</v>
      </c>
      <c r="AD140" t="s">
        <v>96</v>
      </c>
      <c r="AE140">
        <v>9.3800000000000008</v>
      </c>
      <c r="AF140">
        <v>109.7</v>
      </c>
      <c r="AG140">
        <v>78</v>
      </c>
      <c r="AH140">
        <v>100.3</v>
      </c>
      <c r="AI140">
        <v>83</v>
      </c>
      <c r="AJ140">
        <v>70</v>
      </c>
      <c r="AK140">
        <v>83</v>
      </c>
      <c r="AL140">
        <v>6.0000000000000001E-3</v>
      </c>
      <c r="AM140">
        <v>174</v>
      </c>
      <c r="AN140">
        <v>-3.62</v>
      </c>
      <c r="AO140">
        <v>241</v>
      </c>
      <c r="AP140">
        <v>101.4</v>
      </c>
      <c r="AQ140">
        <v>298</v>
      </c>
      <c r="AR140">
        <v>105</v>
      </c>
      <c r="AS140">
        <v>145</v>
      </c>
      <c r="AT140">
        <v>0.89</v>
      </c>
      <c r="AU140">
        <v>129</v>
      </c>
      <c r="AV140">
        <v>3</v>
      </c>
      <c r="AW140" t="s">
        <v>136</v>
      </c>
      <c r="AZ140" s="10" t="s">
        <v>878</v>
      </c>
      <c r="BA140" s="10" t="s">
        <v>146</v>
      </c>
      <c r="BB140" s="10">
        <f>COUNTIF(TeamStateMap[Team],TourneyWinsM[NCAA Champion])</f>
        <v>0</v>
      </c>
      <c r="BC140" s="18">
        <f>SUMIF(TeamStateMap[Team],TourneyWinsM[NCAA Champion],TeamStateMap[Count])</f>
        <v>0</v>
      </c>
      <c r="BE140" t="s">
        <v>1300</v>
      </c>
      <c r="BF140" s="13" t="s">
        <v>1470</v>
      </c>
      <c r="BH140" s="16"/>
    </row>
    <row r="141" spans="1:60" x14ac:dyDescent="0.2">
      <c r="A141" t="s">
        <v>240</v>
      </c>
      <c r="B141">
        <v>87.76</v>
      </c>
      <c r="C141">
        <v>83.45</v>
      </c>
      <c r="D141">
        <v>2</v>
      </c>
      <c r="E141">
        <v>8</v>
      </c>
      <c r="F141">
        <v>2017</v>
      </c>
      <c r="I141" t="s">
        <v>348</v>
      </c>
      <c r="J141">
        <v>73.260000000000005</v>
      </c>
      <c r="K141">
        <v>79.7</v>
      </c>
      <c r="L141">
        <v>2017</v>
      </c>
      <c r="O141" t="s">
        <v>248</v>
      </c>
      <c r="P141">
        <v>8.8000000000000007</v>
      </c>
      <c r="Q141">
        <v>5.9</v>
      </c>
      <c r="R141">
        <v>14.7</v>
      </c>
      <c r="S141">
        <v>2017</v>
      </c>
      <c r="V141">
        <v>2017</v>
      </c>
      <c r="W141">
        <v>84</v>
      </c>
      <c r="X141" t="s">
        <v>895</v>
      </c>
      <c r="Y141" t="s">
        <v>197</v>
      </c>
      <c r="Z141" t="e" vm="1">
        <f ca="1">_xlfn.XLOOKUP(KenPom[[#This Row],[Real_Team]],TeamStateMap[Team],TeamStateMap[State],"NoState",0,)</f>
        <v>#NAME?</v>
      </c>
      <c r="AA141">
        <v>14</v>
      </c>
      <c r="AB141">
        <v>0</v>
      </c>
      <c r="AC141" t="s">
        <v>89</v>
      </c>
      <c r="AD141" t="s">
        <v>90</v>
      </c>
      <c r="AE141">
        <v>7.89</v>
      </c>
      <c r="AF141">
        <v>110.5</v>
      </c>
      <c r="AG141">
        <v>70</v>
      </c>
      <c r="AH141">
        <v>102.6</v>
      </c>
      <c r="AI141">
        <v>124</v>
      </c>
      <c r="AJ141">
        <v>67.900000000000006</v>
      </c>
      <c r="AK141">
        <v>195</v>
      </c>
      <c r="AL141">
        <v>6.3E-2</v>
      </c>
      <c r="AM141">
        <v>35</v>
      </c>
      <c r="AN141">
        <v>-4.5199999999999996</v>
      </c>
      <c r="AO141">
        <v>267</v>
      </c>
      <c r="AP141">
        <v>101</v>
      </c>
      <c r="AQ141">
        <v>307</v>
      </c>
      <c r="AR141">
        <v>105.6</v>
      </c>
      <c r="AS141">
        <v>174</v>
      </c>
      <c r="AT141">
        <v>-4.82</v>
      </c>
      <c r="AU141">
        <v>295</v>
      </c>
      <c r="AV141">
        <v>4</v>
      </c>
      <c r="AW141" t="s">
        <v>136</v>
      </c>
      <c r="AZ141" s="10" t="s">
        <v>1443</v>
      </c>
      <c r="BA141" s="10" t="s">
        <v>477</v>
      </c>
      <c r="BB141" s="10">
        <f>COUNTIF(TeamStateMap[Team],TourneyWinsM[NCAA Champion])</f>
        <v>0</v>
      </c>
      <c r="BC141" s="18">
        <f>SUMIF(TeamStateMap[Team],TourneyWinsM[NCAA Champion],TeamStateMap[Count])</f>
        <v>0</v>
      </c>
      <c r="BE141" t="s">
        <v>1301</v>
      </c>
      <c r="BF141" s="13" t="s">
        <v>1533</v>
      </c>
      <c r="BH141" s="16"/>
    </row>
    <row r="142" spans="1:60" x14ac:dyDescent="0.2">
      <c r="A142" t="s">
        <v>270</v>
      </c>
      <c r="B142">
        <v>87.53</v>
      </c>
      <c r="C142">
        <v>79.7</v>
      </c>
      <c r="D142">
        <v>5</v>
      </c>
      <c r="E142">
        <v>13</v>
      </c>
      <c r="F142">
        <v>2017</v>
      </c>
      <c r="I142" t="s">
        <v>157</v>
      </c>
      <c r="J142">
        <v>72.45</v>
      </c>
      <c r="K142">
        <v>79.290000000000006</v>
      </c>
      <c r="L142">
        <v>2017</v>
      </c>
      <c r="O142" t="s">
        <v>233</v>
      </c>
      <c r="P142">
        <v>9.8000000000000007</v>
      </c>
      <c r="Q142">
        <v>4.0999999999999996</v>
      </c>
      <c r="R142">
        <v>13.9</v>
      </c>
      <c r="S142">
        <v>2017</v>
      </c>
      <c r="V142">
        <v>2017</v>
      </c>
      <c r="W142">
        <v>108</v>
      </c>
      <c r="X142" t="s">
        <v>894</v>
      </c>
      <c r="Y142" t="s">
        <v>206</v>
      </c>
      <c r="Z142" t="e" vm="1">
        <f ca="1">_xlfn.XLOOKUP(KenPom[[#This Row],[Real_Team]],TeamStateMap[Team],TeamStateMap[State],"NoState",0,)</f>
        <v>#NAME?</v>
      </c>
      <c r="AA142">
        <v>14</v>
      </c>
      <c r="AB142">
        <v>0</v>
      </c>
      <c r="AC142" t="s">
        <v>511</v>
      </c>
      <c r="AD142" t="s">
        <v>72</v>
      </c>
      <c r="AE142">
        <v>5.07</v>
      </c>
      <c r="AF142">
        <v>109.4</v>
      </c>
      <c r="AG142">
        <v>83</v>
      </c>
      <c r="AH142">
        <v>104.4</v>
      </c>
      <c r="AI142">
        <v>168</v>
      </c>
      <c r="AJ142">
        <v>65.900000000000006</v>
      </c>
      <c r="AK142">
        <v>280</v>
      </c>
      <c r="AL142">
        <v>3.6999999999999998E-2</v>
      </c>
      <c r="AM142">
        <v>83</v>
      </c>
      <c r="AN142">
        <v>-4.8</v>
      </c>
      <c r="AO142">
        <v>275</v>
      </c>
      <c r="AP142">
        <v>103.7</v>
      </c>
      <c r="AQ142">
        <v>194</v>
      </c>
      <c r="AR142">
        <v>108.5</v>
      </c>
      <c r="AS142">
        <v>328</v>
      </c>
      <c r="AT142">
        <v>2.14</v>
      </c>
      <c r="AU142">
        <v>90</v>
      </c>
      <c r="AV142">
        <v>4</v>
      </c>
      <c r="AW142" t="s">
        <v>136</v>
      </c>
      <c r="AZ142" s="11" t="s">
        <v>38</v>
      </c>
      <c r="BA142" s="11" t="s">
        <v>481</v>
      </c>
      <c r="BB142" s="10">
        <f>COUNTIF(TeamStateMap[Team],TourneyWinsM[NCAA Champion])</f>
        <v>0</v>
      </c>
      <c r="BC142" s="18">
        <f>SUMIF(TeamStateMap[Team],TourneyWinsM[NCAA Champion],TeamStateMap[Count])</f>
        <v>0</v>
      </c>
      <c r="BE142" t="s">
        <v>1302</v>
      </c>
      <c r="BF142" s="13" t="s">
        <v>1468</v>
      </c>
      <c r="BH142" s="16"/>
    </row>
    <row r="143" spans="1:60" x14ac:dyDescent="0.2">
      <c r="A143" t="s">
        <v>241</v>
      </c>
      <c r="B143">
        <v>87.37</v>
      </c>
      <c r="C143">
        <v>72.459999999999994</v>
      </c>
      <c r="D143">
        <v>0</v>
      </c>
      <c r="E143">
        <v>2</v>
      </c>
      <c r="F143">
        <v>2017</v>
      </c>
      <c r="I143" t="s">
        <v>350</v>
      </c>
      <c r="J143">
        <v>72.83</v>
      </c>
      <c r="K143">
        <v>78.87</v>
      </c>
      <c r="L143">
        <v>2017</v>
      </c>
      <c r="O143" t="s">
        <v>270</v>
      </c>
      <c r="P143">
        <v>7.6</v>
      </c>
      <c r="Q143">
        <v>6.3</v>
      </c>
      <c r="R143">
        <v>13.9</v>
      </c>
      <c r="S143">
        <v>2017</v>
      </c>
      <c r="V143">
        <v>2017</v>
      </c>
      <c r="W143">
        <v>113</v>
      </c>
      <c r="X143" t="s">
        <v>893</v>
      </c>
      <c r="Y143" t="s">
        <v>892</v>
      </c>
      <c r="Z143" t="e" vm="1">
        <f ca="1">_xlfn.XLOOKUP(KenPom[[#This Row],[Real_Team]],TeamStateMap[Team],TeamStateMap[State],"NoState",0,)</f>
        <v>#NAME?</v>
      </c>
      <c r="AA143">
        <v>13</v>
      </c>
      <c r="AB143">
        <v>0</v>
      </c>
      <c r="AC143" t="s">
        <v>476</v>
      </c>
      <c r="AD143" t="s">
        <v>527</v>
      </c>
      <c r="AE143">
        <v>4.53</v>
      </c>
      <c r="AF143">
        <v>106.1</v>
      </c>
      <c r="AG143">
        <v>144</v>
      </c>
      <c r="AH143">
        <v>101.6</v>
      </c>
      <c r="AI143">
        <v>103</v>
      </c>
      <c r="AJ143">
        <v>71.099999999999994</v>
      </c>
      <c r="AK143">
        <v>47</v>
      </c>
      <c r="AL143">
        <v>2.9000000000000001E-2</v>
      </c>
      <c r="AM143">
        <v>104</v>
      </c>
      <c r="AN143">
        <v>-7.13</v>
      </c>
      <c r="AO143">
        <v>320</v>
      </c>
      <c r="AP143">
        <v>100.7</v>
      </c>
      <c r="AQ143">
        <v>316</v>
      </c>
      <c r="AR143">
        <v>107.8</v>
      </c>
      <c r="AS143">
        <v>305</v>
      </c>
      <c r="AT143">
        <v>1.93</v>
      </c>
      <c r="AU143">
        <v>97</v>
      </c>
      <c r="AV143">
        <v>3</v>
      </c>
      <c r="AW143" t="s">
        <v>136</v>
      </c>
      <c r="AZ143" s="10" t="s">
        <v>482</v>
      </c>
      <c r="BA143" s="10" t="s">
        <v>481</v>
      </c>
      <c r="BB143" s="10">
        <f>COUNTIF(TeamStateMap[Team],TourneyWinsM[NCAA Champion])</f>
        <v>0</v>
      </c>
      <c r="BC143" s="18">
        <f>SUMIF(TeamStateMap[Team],TourneyWinsM[NCAA Champion],TeamStateMap[Count])</f>
        <v>0</v>
      </c>
      <c r="BE143" t="s">
        <v>1303</v>
      </c>
      <c r="BF143" s="13" t="s">
        <v>1469</v>
      </c>
      <c r="BH143" s="16"/>
    </row>
    <row r="144" spans="1:60" x14ac:dyDescent="0.2">
      <c r="A144" t="s">
        <v>233</v>
      </c>
      <c r="B144">
        <v>87.3</v>
      </c>
      <c r="C144">
        <v>80.849999999999994</v>
      </c>
      <c r="D144">
        <v>4</v>
      </c>
      <c r="E144">
        <v>10</v>
      </c>
      <c r="F144">
        <v>2017</v>
      </c>
      <c r="I144" t="s">
        <v>378</v>
      </c>
      <c r="J144">
        <v>73.11</v>
      </c>
      <c r="K144">
        <v>78.8</v>
      </c>
      <c r="L144">
        <v>2017</v>
      </c>
      <c r="O144" t="s">
        <v>232</v>
      </c>
      <c r="P144">
        <v>8.6</v>
      </c>
      <c r="Q144">
        <v>4.7</v>
      </c>
      <c r="R144">
        <v>13.3</v>
      </c>
      <c r="S144">
        <v>2017</v>
      </c>
      <c r="V144">
        <v>2017</v>
      </c>
      <c r="W144">
        <v>117</v>
      </c>
      <c r="X144" t="s">
        <v>891</v>
      </c>
      <c r="Y144" t="s">
        <v>39</v>
      </c>
      <c r="Z144" t="e" vm="1">
        <f ca="1">_xlfn.XLOOKUP(KenPom[[#This Row],[Real_Team]],TeamStateMap[Team],TeamStateMap[State],"NoState",0,)</f>
        <v>#NAME?</v>
      </c>
      <c r="AA144">
        <v>14</v>
      </c>
      <c r="AB144">
        <v>0</v>
      </c>
      <c r="AC144" t="s">
        <v>520</v>
      </c>
      <c r="AD144" t="s">
        <v>505</v>
      </c>
      <c r="AE144">
        <v>4.2</v>
      </c>
      <c r="AF144">
        <v>110.8</v>
      </c>
      <c r="AG144">
        <v>67</v>
      </c>
      <c r="AH144">
        <v>106.6</v>
      </c>
      <c r="AI144">
        <v>211</v>
      </c>
      <c r="AJ144">
        <v>70.599999999999994</v>
      </c>
      <c r="AK144">
        <v>60</v>
      </c>
      <c r="AL144">
        <v>1.2999999999999999E-2</v>
      </c>
      <c r="AM144">
        <v>158</v>
      </c>
      <c r="AN144">
        <v>-1.94</v>
      </c>
      <c r="AO144">
        <v>191</v>
      </c>
      <c r="AP144">
        <v>103.7</v>
      </c>
      <c r="AQ144">
        <v>193</v>
      </c>
      <c r="AR144">
        <v>105.7</v>
      </c>
      <c r="AS144">
        <v>179</v>
      </c>
      <c r="AT144">
        <v>-0.05</v>
      </c>
      <c r="AU144">
        <v>157</v>
      </c>
      <c r="AV144">
        <v>4</v>
      </c>
      <c r="AW144" t="s">
        <v>136</v>
      </c>
      <c r="AZ144" s="10" t="s">
        <v>451</v>
      </c>
      <c r="BA144" s="10" t="s">
        <v>481</v>
      </c>
      <c r="BB144" s="10">
        <f>COUNTIF(TeamStateMap[Team],TourneyWinsM[NCAA Champion])</f>
        <v>0</v>
      </c>
      <c r="BC144" s="18">
        <f>SUMIF(TeamStateMap[Team],TourneyWinsM[NCAA Champion],TeamStateMap[Count])</f>
        <v>0</v>
      </c>
      <c r="BE144" t="s">
        <v>848</v>
      </c>
      <c r="BF144" s="13" t="s">
        <v>1473</v>
      </c>
      <c r="BH144" s="16"/>
    </row>
    <row r="145" spans="1:60" x14ac:dyDescent="0.2">
      <c r="A145" t="s">
        <v>232</v>
      </c>
      <c r="B145">
        <v>87.18</v>
      </c>
      <c r="C145">
        <v>80.87</v>
      </c>
      <c r="D145">
        <v>4</v>
      </c>
      <c r="E145">
        <v>13</v>
      </c>
      <c r="F145">
        <v>2017</v>
      </c>
      <c r="I145" t="s">
        <v>420</v>
      </c>
      <c r="J145">
        <v>70.94</v>
      </c>
      <c r="K145">
        <v>78.760000000000005</v>
      </c>
      <c r="L145">
        <v>2017</v>
      </c>
      <c r="O145" t="s">
        <v>240</v>
      </c>
      <c r="P145">
        <v>11.1</v>
      </c>
      <c r="Q145">
        <v>1.3</v>
      </c>
      <c r="R145">
        <v>12.4</v>
      </c>
      <c r="S145">
        <v>2017</v>
      </c>
      <c r="V145">
        <v>2017</v>
      </c>
      <c r="W145">
        <v>137</v>
      </c>
      <c r="X145" t="s">
        <v>890</v>
      </c>
      <c r="Y145" t="s">
        <v>889</v>
      </c>
      <c r="Z145" t="e" vm="1">
        <f ca="1">_xlfn.XLOOKUP(KenPom[[#This Row],[Real_Team]],TeamStateMap[Team],TeamStateMap[State],"NoState",0,)</f>
        <v>#NAME?</v>
      </c>
      <c r="AA145">
        <v>15</v>
      </c>
      <c r="AB145">
        <v>0</v>
      </c>
      <c r="AC145" t="s">
        <v>491</v>
      </c>
      <c r="AD145" t="s">
        <v>888</v>
      </c>
      <c r="AE145">
        <v>2.04</v>
      </c>
      <c r="AF145">
        <v>109.7</v>
      </c>
      <c r="AG145">
        <v>79</v>
      </c>
      <c r="AH145">
        <v>107.6</v>
      </c>
      <c r="AI145">
        <v>232</v>
      </c>
      <c r="AJ145">
        <v>68.099999999999994</v>
      </c>
      <c r="AK145">
        <v>182</v>
      </c>
      <c r="AL145">
        <v>-2.3E-2</v>
      </c>
      <c r="AM145">
        <v>246</v>
      </c>
      <c r="AN145">
        <v>-2.86</v>
      </c>
      <c r="AO145">
        <v>219</v>
      </c>
      <c r="AP145">
        <v>102.4</v>
      </c>
      <c r="AQ145">
        <v>263</v>
      </c>
      <c r="AR145">
        <v>105.3</v>
      </c>
      <c r="AS145">
        <v>161</v>
      </c>
      <c r="AT145">
        <v>-6.78</v>
      </c>
      <c r="AU145">
        <v>334</v>
      </c>
      <c r="AV145">
        <v>5</v>
      </c>
      <c r="AW145" t="s">
        <v>136</v>
      </c>
      <c r="AZ145" s="10" t="s">
        <v>566</v>
      </c>
      <c r="BA145" s="10" t="s">
        <v>481</v>
      </c>
      <c r="BB145" s="10">
        <f>COUNTIF(TeamStateMap[Team],TourneyWinsM[NCAA Champion])</f>
        <v>0</v>
      </c>
      <c r="BC145" s="18">
        <f>SUMIF(TeamStateMap[Team],TourneyWinsM[NCAA Champion],TeamStateMap[Count])</f>
        <v>0</v>
      </c>
      <c r="BE145" t="s">
        <v>1307</v>
      </c>
      <c r="BF145" s="13" t="s">
        <v>1534</v>
      </c>
      <c r="BH145" s="16"/>
    </row>
    <row r="146" spans="1:60" x14ac:dyDescent="0.2">
      <c r="A146" t="s">
        <v>123</v>
      </c>
      <c r="B146">
        <v>86.71</v>
      </c>
      <c r="C146">
        <v>80.28</v>
      </c>
      <c r="D146">
        <v>5</v>
      </c>
      <c r="E146">
        <v>7</v>
      </c>
      <c r="F146">
        <v>2017</v>
      </c>
      <c r="I146" t="s">
        <v>297</v>
      </c>
      <c r="J146">
        <v>71.98</v>
      </c>
      <c r="K146">
        <v>78.510000000000005</v>
      </c>
      <c r="L146">
        <v>2017</v>
      </c>
      <c r="O146" t="s">
        <v>247</v>
      </c>
      <c r="P146">
        <v>8.1</v>
      </c>
      <c r="Q146">
        <v>3.9</v>
      </c>
      <c r="R146">
        <v>12</v>
      </c>
      <c r="S146">
        <v>2017</v>
      </c>
      <c r="V146">
        <v>2017</v>
      </c>
      <c r="W146">
        <v>138</v>
      </c>
      <c r="X146" t="s">
        <v>887</v>
      </c>
      <c r="Y146" t="s">
        <v>98</v>
      </c>
      <c r="Z146" t="e" vm="1">
        <f ca="1">_xlfn.XLOOKUP(KenPom[[#This Row],[Real_Team]],TeamStateMap[Team],TeamStateMap[State],"NoState",0,)</f>
        <v>#NAME?</v>
      </c>
      <c r="AA146">
        <v>15</v>
      </c>
      <c r="AB146">
        <v>0</v>
      </c>
      <c r="AC146" t="s">
        <v>525</v>
      </c>
      <c r="AD146" t="s">
        <v>111</v>
      </c>
      <c r="AE146">
        <v>1.91</v>
      </c>
      <c r="AF146">
        <v>106.8</v>
      </c>
      <c r="AG146">
        <v>130</v>
      </c>
      <c r="AH146">
        <v>104.9</v>
      </c>
      <c r="AI146">
        <v>178</v>
      </c>
      <c r="AJ146">
        <v>68</v>
      </c>
      <c r="AK146">
        <v>189</v>
      </c>
      <c r="AL146">
        <v>7.2999999999999995E-2</v>
      </c>
      <c r="AM146">
        <v>22</v>
      </c>
      <c r="AN146">
        <v>-3.35</v>
      </c>
      <c r="AO146">
        <v>234</v>
      </c>
      <c r="AP146">
        <v>102.9</v>
      </c>
      <c r="AQ146">
        <v>242</v>
      </c>
      <c r="AR146">
        <v>106.3</v>
      </c>
      <c r="AS146">
        <v>224</v>
      </c>
      <c r="AT146">
        <v>-2.5499999999999998</v>
      </c>
      <c r="AU146">
        <v>228</v>
      </c>
      <c r="AV146">
        <v>5</v>
      </c>
      <c r="AW146" t="s">
        <v>136</v>
      </c>
      <c r="AZ146" s="10" t="s">
        <v>880</v>
      </c>
      <c r="BA146" s="10" t="s">
        <v>657</v>
      </c>
      <c r="BB146" s="10">
        <f>COUNTIF(TeamStateMap[Team],TourneyWinsM[NCAA Champion])</f>
        <v>0</v>
      </c>
      <c r="BC146" s="18">
        <f>SUMIF(TeamStateMap[Team],TourneyWinsM[NCAA Champion],TeamStateMap[Count])</f>
        <v>0</v>
      </c>
      <c r="BE146" t="s">
        <v>1308</v>
      </c>
      <c r="BF146" s="13" t="s">
        <v>1535</v>
      </c>
      <c r="BH146" s="16"/>
    </row>
    <row r="147" spans="1:60" x14ac:dyDescent="0.2">
      <c r="A147" t="s">
        <v>247</v>
      </c>
      <c r="B147">
        <v>86.67</v>
      </c>
      <c r="C147">
        <v>79.540000000000006</v>
      </c>
      <c r="D147">
        <v>1</v>
      </c>
      <c r="E147">
        <v>6</v>
      </c>
      <c r="F147">
        <v>2017</v>
      </c>
      <c r="I147" t="s">
        <v>370</v>
      </c>
      <c r="J147">
        <v>65.06</v>
      </c>
      <c r="K147">
        <v>77.569999999999993</v>
      </c>
      <c r="L147">
        <v>2017</v>
      </c>
      <c r="O147" t="s">
        <v>123</v>
      </c>
      <c r="P147">
        <v>2</v>
      </c>
      <c r="Q147">
        <v>9.4</v>
      </c>
      <c r="R147">
        <v>11.4</v>
      </c>
      <c r="S147">
        <v>2017</v>
      </c>
      <c r="V147">
        <v>2017</v>
      </c>
      <c r="W147">
        <v>141</v>
      </c>
      <c r="X147" t="s">
        <v>886</v>
      </c>
      <c r="Y147" t="s">
        <v>885</v>
      </c>
      <c r="Z147" t="e" vm="1">
        <f ca="1">_xlfn.XLOOKUP(KenPom[[#This Row],[Real_Team]],TeamStateMap[Team],TeamStateMap[State],"NoState",0,)</f>
        <v>#NAME?</v>
      </c>
      <c r="AA147">
        <v>14</v>
      </c>
      <c r="AB147">
        <v>0</v>
      </c>
      <c r="AC147" t="s">
        <v>528</v>
      </c>
      <c r="AD147" t="s">
        <v>144</v>
      </c>
      <c r="AE147">
        <v>1.68</v>
      </c>
      <c r="AF147">
        <v>104.9</v>
      </c>
      <c r="AG147">
        <v>159</v>
      </c>
      <c r="AH147">
        <v>103.3</v>
      </c>
      <c r="AI147">
        <v>142</v>
      </c>
      <c r="AJ147">
        <v>68.3</v>
      </c>
      <c r="AK147">
        <v>176</v>
      </c>
      <c r="AL147">
        <v>2.4E-2</v>
      </c>
      <c r="AM147">
        <v>122</v>
      </c>
      <c r="AN147">
        <v>-1.92</v>
      </c>
      <c r="AO147">
        <v>188</v>
      </c>
      <c r="AP147">
        <v>104.4</v>
      </c>
      <c r="AQ147">
        <v>160</v>
      </c>
      <c r="AR147">
        <v>106.3</v>
      </c>
      <c r="AS147">
        <v>225</v>
      </c>
      <c r="AT147">
        <v>-5.91</v>
      </c>
      <c r="AU147">
        <v>316</v>
      </c>
      <c r="AV147">
        <v>4</v>
      </c>
      <c r="AW147" t="s">
        <v>136</v>
      </c>
      <c r="AZ147" s="10" t="s">
        <v>1</v>
      </c>
      <c r="BA147" s="10" t="s">
        <v>657</v>
      </c>
      <c r="BB147" s="10">
        <f>COUNTIF(TeamStateMap[Team],TourneyWinsM[NCAA Champion])</f>
        <v>0</v>
      </c>
      <c r="BC147" s="18">
        <f>SUMIF(TeamStateMap[Team],TourneyWinsM[NCAA Champion],TeamStateMap[Count])</f>
        <v>0</v>
      </c>
      <c r="BE147" t="s">
        <v>1309</v>
      </c>
      <c r="BF147" s="13" t="s">
        <v>1536</v>
      </c>
      <c r="BH147" s="16"/>
    </row>
    <row r="148" spans="1:60" x14ac:dyDescent="0.2">
      <c r="A148" t="s">
        <v>211</v>
      </c>
      <c r="B148">
        <v>84.97</v>
      </c>
      <c r="C148">
        <v>81.45</v>
      </c>
      <c r="D148">
        <v>2</v>
      </c>
      <c r="E148">
        <v>9</v>
      </c>
      <c r="F148">
        <v>2017</v>
      </c>
      <c r="I148" t="s">
        <v>322</v>
      </c>
      <c r="J148">
        <v>75.06</v>
      </c>
      <c r="K148">
        <v>77.41</v>
      </c>
      <c r="L148">
        <v>2017</v>
      </c>
      <c r="O148" t="s">
        <v>17</v>
      </c>
      <c r="P148">
        <v>9.8000000000000007</v>
      </c>
      <c r="Q148">
        <v>1</v>
      </c>
      <c r="R148">
        <v>10.8</v>
      </c>
      <c r="S148">
        <v>2017</v>
      </c>
      <c r="V148">
        <v>2017</v>
      </c>
      <c r="W148">
        <v>157</v>
      </c>
      <c r="X148" t="s">
        <v>884</v>
      </c>
      <c r="Y148" t="s">
        <v>883</v>
      </c>
      <c r="Z148" t="e" vm="1">
        <f ca="1">_xlfn.XLOOKUP(KenPom[[#This Row],[Real_Team]],TeamStateMap[Team],TeamStateMap[State],"NoState",0,)</f>
        <v>#NAME?</v>
      </c>
      <c r="AA148">
        <v>15</v>
      </c>
      <c r="AB148">
        <v>0</v>
      </c>
      <c r="AC148" t="s">
        <v>77</v>
      </c>
      <c r="AD148" t="s">
        <v>724</v>
      </c>
      <c r="AE148">
        <v>0.63</v>
      </c>
      <c r="AF148">
        <v>105.8</v>
      </c>
      <c r="AG148">
        <v>147</v>
      </c>
      <c r="AH148">
        <v>105.2</v>
      </c>
      <c r="AI148">
        <v>186</v>
      </c>
      <c r="AJ148">
        <v>63.6</v>
      </c>
      <c r="AK148">
        <v>329</v>
      </c>
      <c r="AL148">
        <v>2.8000000000000001E-2</v>
      </c>
      <c r="AM148">
        <v>107</v>
      </c>
      <c r="AN148">
        <v>-1.68</v>
      </c>
      <c r="AO148">
        <v>183</v>
      </c>
      <c r="AP148">
        <v>104.2</v>
      </c>
      <c r="AQ148">
        <v>167</v>
      </c>
      <c r="AR148">
        <v>105.9</v>
      </c>
      <c r="AS148">
        <v>197</v>
      </c>
      <c r="AT148">
        <v>0.61</v>
      </c>
      <c r="AU148">
        <v>134</v>
      </c>
      <c r="AV148">
        <v>5</v>
      </c>
      <c r="AW148" t="s">
        <v>136</v>
      </c>
      <c r="AZ148" s="10" t="s">
        <v>730</v>
      </c>
      <c r="BA148" s="10" t="s">
        <v>512</v>
      </c>
      <c r="BB148" s="10">
        <f>COUNTIF(TeamStateMap[Team],TourneyWinsM[NCAA Champion])</f>
        <v>0</v>
      </c>
      <c r="BC148" s="18">
        <f>SUMIF(TeamStateMap[Team],TourneyWinsM[NCAA Champion],TeamStateMap[Count])</f>
        <v>0</v>
      </c>
      <c r="BE148" t="s">
        <v>1310</v>
      </c>
      <c r="BF148" s="13" t="s">
        <v>1537</v>
      </c>
      <c r="BH148" s="16"/>
    </row>
    <row r="149" spans="1:60" x14ac:dyDescent="0.2">
      <c r="A149" t="s">
        <v>157</v>
      </c>
      <c r="B149">
        <v>84.39</v>
      </c>
      <c r="C149">
        <v>81.06</v>
      </c>
      <c r="D149">
        <v>2</v>
      </c>
      <c r="E149">
        <v>4</v>
      </c>
      <c r="F149">
        <v>2017</v>
      </c>
      <c r="I149" t="s">
        <v>317</v>
      </c>
      <c r="J149">
        <v>71.540000000000006</v>
      </c>
      <c r="K149">
        <v>76.959999999999994</v>
      </c>
      <c r="L149">
        <v>2017</v>
      </c>
      <c r="O149" t="s">
        <v>126</v>
      </c>
      <c r="P149">
        <v>10.1</v>
      </c>
      <c r="Q149">
        <v>0.7</v>
      </c>
      <c r="R149">
        <v>10.7</v>
      </c>
      <c r="S149">
        <v>2017</v>
      </c>
      <c r="V149">
        <v>2017</v>
      </c>
      <c r="W149">
        <v>161</v>
      </c>
      <c r="X149" t="s">
        <v>882</v>
      </c>
      <c r="Y149" t="s">
        <v>451</v>
      </c>
      <c r="Z149" t="e" vm="1">
        <f ca="1">_xlfn.XLOOKUP(KenPom[[#This Row],[Real_Team]],TeamStateMap[Team],TeamStateMap[State],"NoState",0,)</f>
        <v>#NAME?</v>
      </c>
      <c r="AA149">
        <v>16</v>
      </c>
      <c r="AB149">
        <v>0</v>
      </c>
      <c r="AC149" t="s">
        <v>480</v>
      </c>
      <c r="AD149" t="s">
        <v>121</v>
      </c>
      <c r="AE149">
        <v>0.36</v>
      </c>
      <c r="AF149">
        <v>102.2</v>
      </c>
      <c r="AG149">
        <v>214</v>
      </c>
      <c r="AH149">
        <v>101.9</v>
      </c>
      <c r="AI149">
        <v>109</v>
      </c>
      <c r="AJ149">
        <v>66.7</v>
      </c>
      <c r="AK149">
        <v>254</v>
      </c>
      <c r="AL149">
        <v>-5.5E-2</v>
      </c>
      <c r="AM149">
        <v>304</v>
      </c>
      <c r="AN149">
        <v>-12.44</v>
      </c>
      <c r="AO149">
        <v>348</v>
      </c>
      <c r="AP149">
        <v>97.7</v>
      </c>
      <c r="AQ149">
        <v>348</v>
      </c>
      <c r="AR149">
        <v>110.1</v>
      </c>
      <c r="AS149">
        <v>347</v>
      </c>
      <c r="AT149">
        <v>-0.66</v>
      </c>
      <c r="AU149">
        <v>172</v>
      </c>
      <c r="AV149">
        <v>6</v>
      </c>
      <c r="AW149" t="s">
        <v>136</v>
      </c>
      <c r="AZ149" s="10" t="s">
        <v>45</v>
      </c>
      <c r="BA149" s="10" t="s">
        <v>518</v>
      </c>
      <c r="BB149" s="10">
        <f>COUNTIF(TeamStateMap[Team],TourneyWinsM[NCAA Champion])</f>
        <v>0</v>
      </c>
      <c r="BC149" s="18">
        <f>SUMIF(TeamStateMap[Team],TourneyWinsM[NCAA Champion],TeamStateMap[Count])</f>
        <v>0</v>
      </c>
      <c r="BE149" t="s">
        <v>1311</v>
      </c>
      <c r="BF149" s="13" t="s">
        <v>1501</v>
      </c>
      <c r="BH149" s="16"/>
    </row>
    <row r="150" spans="1:60" x14ac:dyDescent="0.2">
      <c r="A150" t="s">
        <v>250</v>
      </c>
      <c r="B150">
        <v>84.31</v>
      </c>
      <c r="C150">
        <v>80.2</v>
      </c>
      <c r="D150">
        <v>3</v>
      </c>
      <c r="E150">
        <v>6</v>
      </c>
      <c r="F150">
        <v>2017</v>
      </c>
      <c r="I150" t="s">
        <v>390</v>
      </c>
      <c r="J150">
        <v>69.38</v>
      </c>
      <c r="K150">
        <v>76.819999999999993</v>
      </c>
      <c r="L150">
        <v>2017</v>
      </c>
      <c r="O150" t="s">
        <v>460</v>
      </c>
      <c r="P150">
        <v>4.5</v>
      </c>
      <c r="Q150">
        <v>6.2</v>
      </c>
      <c r="R150">
        <v>10.7</v>
      </c>
      <c r="S150">
        <v>2017</v>
      </c>
      <c r="V150">
        <v>2017</v>
      </c>
      <c r="W150">
        <v>168</v>
      </c>
      <c r="X150" t="s">
        <v>881</v>
      </c>
      <c r="Y150" t="s">
        <v>880</v>
      </c>
      <c r="Z150" t="e" vm="1">
        <f ca="1">_xlfn.XLOOKUP(KenPom[[#This Row],[Real_Team]],TeamStateMap[Team],TeamStateMap[State],"NoState",0,)</f>
        <v>#NAME?</v>
      </c>
      <c r="AA150">
        <v>15</v>
      </c>
      <c r="AB150">
        <v>0</v>
      </c>
      <c r="AC150" t="s">
        <v>498</v>
      </c>
      <c r="AD150" t="s">
        <v>99</v>
      </c>
      <c r="AE150">
        <v>0.04</v>
      </c>
      <c r="AF150">
        <v>103.6</v>
      </c>
      <c r="AG150">
        <v>188</v>
      </c>
      <c r="AH150">
        <v>103.5</v>
      </c>
      <c r="AI150">
        <v>157</v>
      </c>
      <c r="AJ150">
        <v>71.5</v>
      </c>
      <c r="AK150">
        <v>35</v>
      </c>
      <c r="AL150">
        <v>4.8000000000000001E-2</v>
      </c>
      <c r="AM150">
        <v>61</v>
      </c>
      <c r="AN150">
        <v>-5.66</v>
      </c>
      <c r="AO150">
        <v>296</v>
      </c>
      <c r="AP150">
        <v>103</v>
      </c>
      <c r="AQ150">
        <v>237</v>
      </c>
      <c r="AR150">
        <v>108.6</v>
      </c>
      <c r="AS150">
        <v>330</v>
      </c>
      <c r="AT150">
        <v>3.24</v>
      </c>
      <c r="AU150">
        <v>66</v>
      </c>
      <c r="AV150">
        <v>5</v>
      </c>
      <c r="AW150" t="s">
        <v>136</v>
      </c>
      <c r="AZ150" s="10" t="s">
        <v>213</v>
      </c>
      <c r="BA150" s="10" t="s">
        <v>571</v>
      </c>
      <c r="BB150" s="10">
        <f>COUNTIF(TeamStateMap[Team],TourneyWinsM[NCAA Champion])</f>
        <v>0</v>
      </c>
      <c r="BC150" s="18">
        <f>SUMIF(TeamStateMap[Team],TourneyWinsM[NCAA Champion],TeamStateMap[Count])</f>
        <v>0</v>
      </c>
      <c r="BE150" t="s">
        <v>1313</v>
      </c>
      <c r="BF150" s="13" t="s">
        <v>1519</v>
      </c>
      <c r="BH150" s="16"/>
    </row>
    <row r="151" spans="1:60" x14ac:dyDescent="0.2">
      <c r="A151" t="s">
        <v>102</v>
      </c>
      <c r="B151">
        <v>84.24</v>
      </c>
      <c r="C151">
        <v>79.92</v>
      </c>
      <c r="D151">
        <v>2</v>
      </c>
      <c r="E151">
        <v>4</v>
      </c>
      <c r="F151">
        <v>2017</v>
      </c>
      <c r="I151" t="s">
        <v>422</v>
      </c>
      <c r="J151">
        <v>73.5</v>
      </c>
      <c r="K151">
        <v>76.66</v>
      </c>
      <c r="L151">
        <v>2017</v>
      </c>
      <c r="O151" t="s">
        <v>102</v>
      </c>
      <c r="P151">
        <v>7.5</v>
      </c>
      <c r="Q151">
        <v>3.2</v>
      </c>
      <c r="R151">
        <v>10.6</v>
      </c>
      <c r="S151">
        <v>2017</v>
      </c>
      <c r="V151">
        <v>2017</v>
      </c>
      <c r="W151">
        <v>178</v>
      </c>
      <c r="X151" t="s">
        <v>879</v>
      </c>
      <c r="Y151" t="s">
        <v>878</v>
      </c>
      <c r="Z151" t="e" vm="1">
        <f ca="1">_xlfn.XLOOKUP(KenPom[[#This Row],[Real_Team]],TeamStateMap[Team],TeamStateMap[State],"NoState",0,)</f>
        <v>#NAME?</v>
      </c>
      <c r="AA151">
        <v>16</v>
      </c>
      <c r="AB151">
        <v>0</v>
      </c>
      <c r="AC151" t="s">
        <v>501</v>
      </c>
      <c r="AD151" t="s">
        <v>543</v>
      </c>
      <c r="AE151">
        <v>-0.52</v>
      </c>
      <c r="AF151">
        <v>101.3</v>
      </c>
      <c r="AG151">
        <v>235</v>
      </c>
      <c r="AH151">
        <v>101.8</v>
      </c>
      <c r="AI151">
        <v>107</v>
      </c>
      <c r="AJ151">
        <v>66.2</v>
      </c>
      <c r="AK151">
        <v>272</v>
      </c>
      <c r="AL151">
        <v>4.5999999999999999E-2</v>
      </c>
      <c r="AM151">
        <v>67</v>
      </c>
      <c r="AN151">
        <v>-5.29</v>
      </c>
      <c r="AO151">
        <v>287</v>
      </c>
      <c r="AP151">
        <v>102.3</v>
      </c>
      <c r="AQ151">
        <v>267</v>
      </c>
      <c r="AR151">
        <v>107.6</v>
      </c>
      <c r="AS151">
        <v>291</v>
      </c>
      <c r="AT151">
        <v>8.32</v>
      </c>
      <c r="AU151">
        <v>13</v>
      </c>
      <c r="AV151">
        <v>6</v>
      </c>
      <c r="AW151" t="s">
        <v>136</v>
      </c>
      <c r="AZ151" s="10" t="s">
        <v>98</v>
      </c>
      <c r="BA151" s="10" t="s">
        <v>492</v>
      </c>
      <c r="BB151" s="10">
        <f>COUNTIF(TeamStateMap[Team],TourneyWinsM[NCAA Champion])</f>
        <v>0</v>
      </c>
      <c r="BC151" s="18">
        <f>SUMIF(TeamStateMap[Team],TourneyWinsM[NCAA Champion],TeamStateMap[Count])</f>
        <v>0</v>
      </c>
      <c r="BE151" t="s">
        <v>863</v>
      </c>
      <c r="BF151" s="13" t="s">
        <v>1489</v>
      </c>
      <c r="BH151" s="16"/>
    </row>
    <row r="152" spans="1:60" x14ac:dyDescent="0.2">
      <c r="A152" t="s">
        <v>238</v>
      </c>
      <c r="B152">
        <v>84.18</v>
      </c>
      <c r="C152">
        <v>81.47</v>
      </c>
      <c r="D152">
        <v>4</v>
      </c>
      <c r="E152">
        <v>7</v>
      </c>
      <c r="F152">
        <v>2017</v>
      </c>
      <c r="I152" t="s">
        <v>366</v>
      </c>
      <c r="J152">
        <v>69.900000000000006</v>
      </c>
      <c r="K152">
        <v>76.489999999999995</v>
      </c>
      <c r="L152">
        <v>2017</v>
      </c>
      <c r="O152" t="s">
        <v>453</v>
      </c>
      <c r="P152">
        <v>6.8</v>
      </c>
      <c r="Q152">
        <v>3.6</v>
      </c>
      <c r="R152">
        <v>10.4</v>
      </c>
      <c r="S152">
        <v>2017</v>
      </c>
      <c r="V152">
        <v>2017</v>
      </c>
      <c r="W152">
        <v>185</v>
      </c>
      <c r="X152" t="s">
        <v>877</v>
      </c>
      <c r="Y152" t="s">
        <v>272</v>
      </c>
      <c r="Z152" t="e" vm="1">
        <f ca="1">_xlfn.XLOOKUP(KenPom[[#This Row],[Real_Team]],TeamStateMap[Team],TeamStateMap[State],"NoState",0,)</f>
        <v>#NAME?</v>
      </c>
      <c r="AA152">
        <v>16</v>
      </c>
      <c r="AB152">
        <v>0</v>
      </c>
      <c r="AC152" t="s">
        <v>514</v>
      </c>
      <c r="AD152" t="s">
        <v>876</v>
      </c>
      <c r="AE152">
        <v>-1.19</v>
      </c>
      <c r="AF152">
        <v>110.2</v>
      </c>
      <c r="AG152">
        <v>71</v>
      </c>
      <c r="AH152">
        <v>111.4</v>
      </c>
      <c r="AI152">
        <v>303</v>
      </c>
      <c r="AJ152">
        <v>67.2</v>
      </c>
      <c r="AK152">
        <v>222</v>
      </c>
      <c r="AL152">
        <v>2.9000000000000001E-2</v>
      </c>
      <c r="AM152">
        <v>101</v>
      </c>
      <c r="AN152">
        <v>-0.59</v>
      </c>
      <c r="AO152">
        <v>145</v>
      </c>
      <c r="AP152">
        <v>104.9</v>
      </c>
      <c r="AQ152">
        <v>137</v>
      </c>
      <c r="AR152">
        <v>105.5</v>
      </c>
      <c r="AS152">
        <v>171</v>
      </c>
      <c r="AT152">
        <v>1.66</v>
      </c>
      <c r="AU152">
        <v>111</v>
      </c>
      <c r="AV152">
        <v>6</v>
      </c>
      <c r="AW152" t="s">
        <v>136</v>
      </c>
      <c r="AZ152" s="10" t="s">
        <v>97</v>
      </c>
      <c r="BA152" s="10" t="s">
        <v>502</v>
      </c>
      <c r="BB152" s="10">
        <f>COUNTIF(TeamStateMap[Team],TourneyWinsM[NCAA Champion])</f>
        <v>0</v>
      </c>
      <c r="BC152" s="18">
        <f>SUMIF(TeamStateMap[Team],TourneyWinsM[NCAA Champion],TeamStateMap[Count])</f>
        <v>0</v>
      </c>
      <c r="BE152" t="s">
        <v>1315</v>
      </c>
      <c r="BF152" s="13" t="s">
        <v>1495</v>
      </c>
      <c r="BH152" s="16"/>
    </row>
    <row r="153" spans="1:60" x14ac:dyDescent="0.2">
      <c r="A153" t="s">
        <v>17</v>
      </c>
      <c r="B153">
        <v>84.18</v>
      </c>
      <c r="C153">
        <v>79.88</v>
      </c>
      <c r="D153">
        <v>1</v>
      </c>
      <c r="E153">
        <v>7</v>
      </c>
      <c r="F153">
        <v>2017</v>
      </c>
      <c r="I153" t="s">
        <v>393</v>
      </c>
      <c r="J153">
        <v>71.06</v>
      </c>
      <c r="K153">
        <v>76.400000000000006</v>
      </c>
      <c r="L153">
        <v>2017</v>
      </c>
      <c r="O153" t="s">
        <v>274</v>
      </c>
      <c r="P153">
        <v>4.8</v>
      </c>
      <c r="Q153">
        <v>5.6</v>
      </c>
      <c r="R153">
        <v>10.4</v>
      </c>
      <c r="S153">
        <v>2017</v>
      </c>
      <c r="V153">
        <v>2017</v>
      </c>
      <c r="W153">
        <v>209</v>
      </c>
      <c r="X153" t="s">
        <v>629</v>
      </c>
      <c r="Y153" t="s">
        <v>628</v>
      </c>
      <c r="Z153" t="e" vm="1">
        <f ca="1">_xlfn.XLOOKUP(KenPom[[#This Row],[Real_Team]],TeamStateMap[Team],TeamStateMap[State],"NoState",0,)</f>
        <v>#NAME?</v>
      </c>
      <c r="AA153">
        <v>16</v>
      </c>
      <c r="AB153">
        <v>0</v>
      </c>
      <c r="AC153" t="s">
        <v>485</v>
      </c>
      <c r="AD153" t="s">
        <v>61</v>
      </c>
      <c r="AE153">
        <v>-3.86</v>
      </c>
      <c r="AF153">
        <v>99.5</v>
      </c>
      <c r="AG153">
        <v>269</v>
      </c>
      <c r="AH153">
        <v>103.4</v>
      </c>
      <c r="AI153">
        <v>151</v>
      </c>
      <c r="AJ153">
        <v>66.8</v>
      </c>
      <c r="AK153">
        <v>245</v>
      </c>
      <c r="AL153">
        <v>7.3999999999999996E-2</v>
      </c>
      <c r="AM153">
        <v>20</v>
      </c>
      <c r="AN153">
        <v>-4.49</v>
      </c>
      <c r="AO153">
        <v>266</v>
      </c>
      <c r="AP153">
        <v>102</v>
      </c>
      <c r="AQ153">
        <v>277</v>
      </c>
      <c r="AR153">
        <v>106.5</v>
      </c>
      <c r="AS153">
        <v>236</v>
      </c>
      <c r="AT153">
        <v>11.52</v>
      </c>
      <c r="AU153">
        <v>6</v>
      </c>
      <c r="AV153">
        <v>6</v>
      </c>
      <c r="AW153" t="s">
        <v>136</v>
      </c>
      <c r="AZ153" s="10" t="s">
        <v>503</v>
      </c>
      <c r="BA153" s="10" t="s">
        <v>502</v>
      </c>
      <c r="BB153" s="10">
        <f>COUNTIF(TeamStateMap[Team],TourneyWinsM[NCAA Champion])</f>
        <v>0</v>
      </c>
      <c r="BC153" s="18">
        <f>SUMIF(TeamStateMap[Team],TourneyWinsM[NCAA Champion],TeamStateMap[Count])</f>
        <v>0</v>
      </c>
      <c r="BE153" t="s">
        <v>1316</v>
      </c>
      <c r="BF153" s="13" t="s">
        <v>1472</v>
      </c>
      <c r="BH153" s="16"/>
    </row>
    <row r="154" spans="1:60" x14ac:dyDescent="0.2">
      <c r="A154" t="s">
        <v>212</v>
      </c>
      <c r="B154">
        <v>83.99</v>
      </c>
      <c r="C154">
        <v>78.55</v>
      </c>
      <c r="D154">
        <v>0</v>
      </c>
      <c r="E154">
        <v>4</v>
      </c>
      <c r="F154">
        <v>2017</v>
      </c>
      <c r="I154" t="s">
        <v>380</v>
      </c>
      <c r="J154">
        <v>71.91</v>
      </c>
      <c r="K154">
        <v>76.13</v>
      </c>
      <c r="L154">
        <v>2017</v>
      </c>
      <c r="O154" t="s">
        <v>15</v>
      </c>
      <c r="P154">
        <v>7.6</v>
      </c>
      <c r="Q154">
        <v>2.8</v>
      </c>
      <c r="R154">
        <v>10.4</v>
      </c>
      <c r="S154">
        <v>2017</v>
      </c>
      <c r="V154">
        <v>2017</v>
      </c>
      <c r="W154">
        <v>212</v>
      </c>
      <c r="X154" t="s">
        <v>625</v>
      </c>
      <c r="Y154" t="s">
        <v>624</v>
      </c>
      <c r="Z154" t="e" vm="1">
        <f ca="1">_xlfn.XLOOKUP(KenPom[[#This Row],[Real_Team]],TeamStateMap[Team],TeamStateMap[State],"NoState",0,)</f>
        <v>#NAME?</v>
      </c>
      <c r="AA154">
        <v>16</v>
      </c>
      <c r="AB154">
        <v>0</v>
      </c>
      <c r="AC154" t="s">
        <v>494</v>
      </c>
      <c r="AD154" t="s">
        <v>84</v>
      </c>
      <c r="AE154">
        <v>-4.04</v>
      </c>
      <c r="AF154">
        <v>103.5</v>
      </c>
      <c r="AG154">
        <v>189</v>
      </c>
      <c r="AH154">
        <v>107.5</v>
      </c>
      <c r="AI154">
        <v>228</v>
      </c>
      <c r="AJ154">
        <v>68.599999999999994</v>
      </c>
      <c r="AK154">
        <v>146</v>
      </c>
      <c r="AL154">
        <v>0.125</v>
      </c>
      <c r="AM154">
        <v>2</v>
      </c>
      <c r="AN154">
        <v>-8.49</v>
      </c>
      <c r="AO154">
        <v>330</v>
      </c>
      <c r="AP154">
        <v>100.2</v>
      </c>
      <c r="AQ154">
        <v>327</v>
      </c>
      <c r="AR154">
        <v>108.7</v>
      </c>
      <c r="AS154">
        <v>331</v>
      </c>
      <c r="AT154">
        <v>12.68</v>
      </c>
      <c r="AU154">
        <v>3</v>
      </c>
      <c r="AV154">
        <v>6</v>
      </c>
      <c r="AW154" t="s">
        <v>136</v>
      </c>
      <c r="AZ154" s="10" t="s">
        <v>233</v>
      </c>
      <c r="BA154" s="10" t="s">
        <v>552</v>
      </c>
      <c r="BB154" s="10">
        <f>COUNTIF(TeamStateMap[Team],TourneyWinsM[NCAA Champion])</f>
        <v>0</v>
      </c>
      <c r="BC154" s="18">
        <f>SUMIF(TeamStateMap[Team],TourneyWinsM[NCAA Champion],TeamStateMap[Count])</f>
        <v>0</v>
      </c>
      <c r="BE154" t="s">
        <v>1318</v>
      </c>
      <c r="BF154" s="13" t="s">
        <v>1486</v>
      </c>
      <c r="BH154" s="16"/>
    </row>
    <row r="155" spans="1:60" x14ac:dyDescent="0.2">
      <c r="A155" t="s">
        <v>252</v>
      </c>
      <c r="B155">
        <v>83.94</v>
      </c>
      <c r="C155">
        <v>81.209999999999994</v>
      </c>
      <c r="D155">
        <v>3</v>
      </c>
      <c r="E155">
        <v>7</v>
      </c>
      <c r="F155">
        <v>2017</v>
      </c>
      <c r="I155" t="s">
        <v>432</v>
      </c>
      <c r="J155">
        <v>72.180000000000007</v>
      </c>
      <c r="K155">
        <v>75.89</v>
      </c>
      <c r="L155">
        <v>2017</v>
      </c>
      <c r="O155" t="s">
        <v>219</v>
      </c>
      <c r="P155">
        <v>4.5999999999999996</v>
      </c>
      <c r="Q155">
        <v>5.6</v>
      </c>
      <c r="R155">
        <v>10.199999999999999</v>
      </c>
      <c r="S155">
        <v>2017</v>
      </c>
      <c r="V155">
        <v>2017</v>
      </c>
      <c r="W155">
        <v>218</v>
      </c>
      <c r="X155" t="s">
        <v>875</v>
      </c>
      <c r="Y155" t="s">
        <v>874</v>
      </c>
      <c r="Z155" t="e" vm="1">
        <f ca="1">_xlfn.XLOOKUP(KenPom[[#This Row],[Real_Team]],TeamStateMap[Team],TeamStateMap[State],"NoState",0,)</f>
        <v>#NAME?</v>
      </c>
      <c r="AA155">
        <v>16</v>
      </c>
      <c r="AB155">
        <v>0</v>
      </c>
      <c r="AC155" t="s">
        <v>506</v>
      </c>
      <c r="AD155" t="s">
        <v>94</v>
      </c>
      <c r="AE155">
        <v>-4.41</v>
      </c>
      <c r="AF155">
        <v>97.8</v>
      </c>
      <c r="AG155">
        <v>293</v>
      </c>
      <c r="AH155">
        <v>102.2</v>
      </c>
      <c r="AI155">
        <v>115</v>
      </c>
      <c r="AJ155">
        <v>68.900000000000006</v>
      </c>
      <c r="AK155">
        <v>125</v>
      </c>
      <c r="AL155">
        <v>0.13100000000000001</v>
      </c>
      <c r="AM155">
        <v>1</v>
      </c>
      <c r="AN155">
        <v>-5.31</v>
      </c>
      <c r="AO155">
        <v>288</v>
      </c>
      <c r="AP155">
        <v>100.8</v>
      </c>
      <c r="AQ155">
        <v>313</v>
      </c>
      <c r="AR155">
        <v>106.1</v>
      </c>
      <c r="AS155">
        <v>215</v>
      </c>
      <c r="AT155">
        <v>-0.94</v>
      </c>
      <c r="AU155">
        <v>181</v>
      </c>
      <c r="AV155">
        <v>6</v>
      </c>
      <c r="AW155" t="s">
        <v>136</v>
      </c>
      <c r="AZ155" s="11" t="s">
        <v>253</v>
      </c>
      <c r="BA155" s="11" t="s">
        <v>529</v>
      </c>
      <c r="BB155" s="10">
        <f>COUNTIF(TeamStateMap[Team],TourneyWinsM[NCAA Champion])</f>
        <v>0</v>
      </c>
      <c r="BC155" s="18">
        <f>SUMIF(TeamStateMap[Team],TourneyWinsM[NCAA Champion],TeamStateMap[Count])</f>
        <v>0</v>
      </c>
      <c r="BE155" t="s">
        <v>1319</v>
      </c>
      <c r="BF155" s="13" t="s">
        <v>1464</v>
      </c>
      <c r="BH155" s="16"/>
    </row>
    <row r="156" spans="1:60" x14ac:dyDescent="0.2">
      <c r="A156" t="s">
        <v>12</v>
      </c>
      <c r="B156">
        <v>83.85</v>
      </c>
      <c r="C156">
        <v>78.88</v>
      </c>
      <c r="D156">
        <v>2</v>
      </c>
      <c r="E156">
        <v>8</v>
      </c>
      <c r="F156">
        <v>2017</v>
      </c>
      <c r="I156" t="s">
        <v>381</v>
      </c>
      <c r="J156">
        <v>73</v>
      </c>
      <c r="K156">
        <v>75.72</v>
      </c>
      <c r="L156">
        <v>2017</v>
      </c>
      <c r="O156" t="s">
        <v>238</v>
      </c>
      <c r="P156">
        <v>5.0999999999999996</v>
      </c>
      <c r="Q156">
        <v>5.0999999999999996</v>
      </c>
      <c r="R156">
        <v>10.199999999999999</v>
      </c>
      <c r="S156">
        <v>2017</v>
      </c>
      <c r="V156">
        <v>2016</v>
      </c>
      <c r="W156">
        <v>1</v>
      </c>
      <c r="X156" t="s">
        <v>700</v>
      </c>
      <c r="Y156" t="s">
        <v>31</v>
      </c>
      <c r="Z156" t="e" vm="1">
        <f ca="1">_xlfn.XLOOKUP(KenPom[[#This Row],[Real_Team]],TeamStateMap[Team],TeamStateMap[State],"NoState",0,)</f>
        <v>#NAME?</v>
      </c>
      <c r="AA156">
        <v>2</v>
      </c>
      <c r="AB156">
        <v>6</v>
      </c>
      <c r="AC156" t="s">
        <v>541</v>
      </c>
      <c r="AD156" t="s">
        <v>621</v>
      </c>
      <c r="AE156">
        <v>32.01</v>
      </c>
      <c r="AF156">
        <v>122.8</v>
      </c>
      <c r="AG156">
        <v>3</v>
      </c>
      <c r="AH156">
        <v>90.8</v>
      </c>
      <c r="AI156">
        <v>5</v>
      </c>
      <c r="AJ156">
        <v>66</v>
      </c>
      <c r="AK156">
        <v>274</v>
      </c>
      <c r="AL156">
        <v>2.3E-2</v>
      </c>
      <c r="AM156">
        <v>114</v>
      </c>
      <c r="AN156">
        <v>10.74</v>
      </c>
      <c r="AO156">
        <v>13</v>
      </c>
      <c r="AP156">
        <v>110.5</v>
      </c>
      <c r="AQ156">
        <v>19</v>
      </c>
      <c r="AR156">
        <v>99.7</v>
      </c>
      <c r="AS156">
        <v>9</v>
      </c>
      <c r="AT156">
        <v>2.98</v>
      </c>
      <c r="AU156">
        <v>83</v>
      </c>
      <c r="AV156">
        <v>2</v>
      </c>
      <c r="AW156" t="s">
        <v>136</v>
      </c>
      <c r="AZ156" s="14" t="s">
        <v>1539</v>
      </c>
      <c r="BA156" s="11" t="s">
        <v>529</v>
      </c>
      <c r="BB156" s="10">
        <f>COUNTIF(TeamStateMap[Team],TourneyWinsM[NCAA Champion])</f>
        <v>0</v>
      </c>
      <c r="BC156" s="18">
        <f>SUMIF(TeamStateMap[Team],TourneyWinsM[NCAA Champion],TeamStateMap[Count])</f>
        <v>0</v>
      </c>
      <c r="BE156" t="s">
        <v>1320</v>
      </c>
      <c r="BF156" s="13" t="s">
        <v>1538</v>
      </c>
      <c r="BH156" s="16"/>
    </row>
    <row r="157" spans="1:60" x14ac:dyDescent="0.2">
      <c r="A157" t="s">
        <v>97</v>
      </c>
      <c r="B157">
        <v>83.6</v>
      </c>
      <c r="C157">
        <v>79.25</v>
      </c>
      <c r="D157">
        <v>2</v>
      </c>
      <c r="E157">
        <v>7</v>
      </c>
      <c r="F157">
        <v>2017</v>
      </c>
      <c r="I157" t="s">
        <v>368</v>
      </c>
      <c r="J157">
        <v>71.680000000000007</v>
      </c>
      <c r="K157">
        <v>75.66</v>
      </c>
      <c r="L157">
        <v>2017</v>
      </c>
      <c r="O157" t="s">
        <v>122</v>
      </c>
      <c r="P157">
        <v>5.5</v>
      </c>
      <c r="Q157">
        <v>4.7</v>
      </c>
      <c r="R157">
        <v>10.199999999999999</v>
      </c>
      <c r="S157">
        <v>2017</v>
      </c>
      <c r="V157">
        <v>2016</v>
      </c>
      <c r="W157">
        <v>2</v>
      </c>
      <c r="X157" t="s">
        <v>873</v>
      </c>
      <c r="Y157" t="s">
        <v>38</v>
      </c>
      <c r="Z157" t="e" vm="1">
        <f ca="1">_xlfn.XLOOKUP(KenPom[[#This Row],[Real_Team]],TeamStateMap[Team],TeamStateMap[State],"NoState",0,)</f>
        <v>#NAME?</v>
      </c>
      <c r="AA157">
        <v>1</v>
      </c>
      <c r="AB157">
        <v>5</v>
      </c>
      <c r="AC157" t="s">
        <v>105</v>
      </c>
      <c r="AD157" t="s">
        <v>872</v>
      </c>
      <c r="AE157">
        <v>29.82</v>
      </c>
      <c r="AF157">
        <v>124.4</v>
      </c>
      <c r="AG157">
        <v>1</v>
      </c>
      <c r="AH157">
        <v>94.6</v>
      </c>
      <c r="AI157">
        <v>21</v>
      </c>
      <c r="AJ157">
        <v>70.5</v>
      </c>
      <c r="AK157">
        <v>60</v>
      </c>
      <c r="AL157">
        <v>-5.5E-2</v>
      </c>
      <c r="AM157">
        <v>305</v>
      </c>
      <c r="AN157">
        <v>11.45</v>
      </c>
      <c r="AO157">
        <v>8</v>
      </c>
      <c r="AP157">
        <v>111.7</v>
      </c>
      <c r="AQ157">
        <v>4</v>
      </c>
      <c r="AR157">
        <v>100.2</v>
      </c>
      <c r="AS157">
        <v>18</v>
      </c>
      <c r="AT157">
        <v>3.13</v>
      </c>
      <c r="AU157">
        <v>77</v>
      </c>
      <c r="AV157">
        <v>1</v>
      </c>
      <c r="AW157" t="s">
        <v>136</v>
      </c>
      <c r="AZ157" s="10" t="s">
        <v>29</v>
      </c>
      <c r="BA157" s="10" t="s">
        <v>544</v>
      </c>
      <c r="BB157" s="10">
        <f>COUNTIF(TeamStateMap[Team],TourneyWinsM[NCAA Champion])</f>
        <v>0</v>
      </c>
      <c r="BC157" s="18">
        <f>SUMIF(TeamStateMap[Team],TourneyWinsM[NCAA Champion],TeamStateMap[Count])</f>
        <v>0</v>
      </c>
      <c r="BE157" t="s">
        <v>1322</v>
      </c>
      <c r="BF157" s="13" t="s">
        <v>1539</v>
      </c>
      <c r="BH157" s="16"/>
    </row>
    <row r="158" spans="1:60" x14ac:dyDescent="0.2">
      <c r="A158" t="s">
        <v>126</v>
      </c>
      <c r="B158">
        <v>83.45</v>
      </c>
      <c r="C158">
        <v>80.48</v>
      </c>
      <c r="D158">
        <v>1</v>
      </c>
      <c r="E158">
        <v>3</v>
      </c>
      <c r="F158">
        <v>2017</v>
      </c>
      <c r="I158" t="s">
        <v>376</v>
      </c>
      <c r="J158">
        <v>72.66</v>
      </c>
      <c r="K158">
        <v>75.5</v>
      </c>
      <c r="L158">
        <v>2017</v>
      </c>
      <c r="O158" t="s">
        <v>268</v>
      </c>
      <c r="P158">
        <v>6.6</v>
      </c>
      <c r="Q158">
        <v>3.5</v>
      </c>
      <c r="R158">
        <v>10</v>
      </c>
      <c r="S158">
        <v>2017</v>
      </c>
      <c r="V158">
        <v>2016</v>
      </c>
      <c r="W158">
        <v>3</v>
      </c>
      <c r="X158" t="s">
        <v>609</v>
      </c>
      <c r="Y158" t="s">
        <v>43</v>
      </c>
      <c r="Z158" t="e" vm="1">
        <f ca="1">_xlfn.XLOOKUP(KenPom[[#This Row],[Real_Team]],TeamStateMap[Team],TeamStateMap[State],"NoState",0,)</f>
        <v>#NAME?</v>
      </c>
      <c r="AA158">
        <v>1</v>
      </c>
      <c r="AB158">
        <v>3</v>
      </c>
      <c r="AC158" t="s">
        <v>156</v>
      </c>
      <c r="AD158" t="s">
        <v>715</v>
      </c>
      <c r="AE158">
        <v>29.67</v>
      </c>
      <c r="AF158">
        <v>120</v>
      </c>
      <c r="AG158">
        <v>10</v>
      </c>
      <c r="AH158">
        <v>90.4</v>
      </c>
      <c r="AI158">
        <v>3</v>
      </c>
      <c r="AJ158">
        <v>69</v>
      </c>
      <c r="AK158">
        <v>123</v>
      </c>
      <c r="AL158">
        <v>4.3999999999999997E-2</v>
      </c>
      <c r="AM158">
        <v>75</v>
      </c>
      <c r="AN158">
        <v>12.61</v>
      </c>
      <c r="AO158">
        <v>3</v>
      </c>
      <c r="AP158">
        <v>111.4</v>
      </c>
      <c r="AQ158">
        <v>8</v>
      </c>
      <c r="AR158">
        <v>98.8</v>
      </c>
      <c r="AS158">
        <v>4</v>
      </c>
      <c r="AT158">
        <v>3.62</v>
      </c>
      <c r="AU158">
        <v>66</v>
      </c>
      <c r="AV158">
        <v>1</v>
      </c>
      <c r="AW158" t="s">
        <v>136</v>
      </c>
      <c r="AZ158" s="10" t="s">
        <v>240</v>
      </c>
      <c r="BA158" s="10" t="s">
        <v>544</v>
      </c>
      <c r="BB158" s="10">
        <f>COUNTIF(TeamStateMap[Team],TourneyWinsM[NCAA Champion])</f>
        <v>0</v>
      </c>
      <c r="BC158" s="18">
        <f>SUMIF(TeamStateMap[Team],TourneyWinsM[NCAA Champion],TeamStateMap[Count])</f>
        <v>0</v>
      </c>
      <c r="BE158" t="s">
        <v>1323</v>
      </c>
      <c r="BF158" s="13" t="s">
        <v>1540</v>
      </c>
      <c r="BH158" s="16"/>
    </row>
    <row r="159" spans="1:60" x14ac:dyDescent="0.2">
      <c r="A159" t="s">
        <v>219</v>
      </c>
      <c r="B159">
        <v>83.44</v>
      </c>
      <c r="C159">
        <v>75.06</v>
      </c>
      <c r="D159">
        <v>0</v>
      </c>
      <c r="E159">
        <v>4</v>
      </c>
      <c r="F159">
        <v>2017</v>
      </c>
      <c r="I159" t="s">
        <v>325</v>
      </c>
      <c r="J159">
        <v>73.11</v>
      </c>
      <c r="K159">
        <v>75.45</v>
      </c>
      <c r="L159">
        <v>2017</v>
      </c>
      <c r="O159" t="s">
        <v>22</v>
      </c>
      <c r="P159">
        <v>6</v>
      </c>
      <c r="Q159">
        <v>3.9</v>
      </c>
      <c r="R159">
        <v>9.9</v>
      </c>
      <c r="S159">
        <v>2017</v>
      </c>
      <c r="V159">
        <v>2016</v>
      </c>
      <c r="W159">
        <v>4</v>
      </c>
      <c r="X159" t="s">
        <v>712</v>
      </c>
      <c r="Y159" t="s">
        <v>27</v>
      </c>
      <c r="Z159" t="e" vm="1">
        <f ca="1">_xlfn.XLOOKUP(KenPom[[#This Row],[Real_Team]],TeamStateMap[Team],TeamStateMap[State],"NoState",0,)</f>
        <v>#NAME?</v>
      </c>
      <c r="AA159">
        <v>1</v>
      </c>
      <c r="AB159">
        <v>3</v>
      </c>
      <c r="AC159" t="s">
        <v>105</v>
      </c>
      <c r="AD159" t="s">
        <v>610</v>
      </c>
      <c r="AE159">
        <v>29.64</v>
      </c>
      <c r="AF159">
        <v>120.6</v>
      </c>
      <c r="AG159">
        <v>8</v>
      </c>
      <c r="AH159">
        <v>91</v>
      </c>
      <c r="AI159">
        <v>7</v>
      </c>
      <c r="AJ159">
        <v>61.3</v>
      </c>
      <c r="AK159">
        <v>348</v>
      </c>
      <c r="AL159">
        <v>-0.04</v>
      </c>
      <c r="AM159">
        <v>278</v>
      </c>
      <c r="AN159">
        <v>12.67</v>
      </c>
      <c r="AO159">
        <v>2</v>
      </c>
      <c r="AP159">
        <v>112.1</v>
      </c>
      <c r="AQ159">
        <v>2</v>
      </c>
      <c r="AR159">
        <v>99.5</v>
      </c>
      <c r="AS159">
        <v>6</v>
      </c>
      <c r="AT159">
        <v>4.9800000000000004</v>
      </c>
      <c r="AU159">
        <v>38</v>
      </c>
      <c r="AV159">
        <v>1</v>
      </c>
      <c r="AW159" t="s">
        <v>136</v>
      </c>
      <c r="AZ159" s="14" t="s">
        <v>1465</v>
      </c>
      <c r="BA159" s="10" t="s">
        <v>544</v>
      </c>
      <c r="BB159" s="10">
        <f>COUNTIF(TeamStateMap[Team],TourneyWinsM[NCAA Champion])</f>
        <v>0</v>
      </c>
      <c r="BC159" s="18">
        <f>SUMIF(TeamStateMap[Team],TourneyWinsM[NCAA Champion],TeamStateMap[Count])</f>
        <v>0</v>
      </c>
      <c r="BE159" t="s">
        <v>1324</v>
      </c>
      <c r="BF159" s="13" t="s">
        <v>1509</v>
      </c>
      <c r="BH159" s="16"/>
    </row>
    <row r="160" spans="1:60" x14ac:dyDescent="0.2">
      <c r="A160" t="s">
        <v>274</v>
      </c>
      <c r="B160">
        <v>83.36</v>
      </c>
      <c r="C160">
        <v>75.58</v>
      </c>
      <c r="D160">
        <v>1</v>
      </c>
      <c r="E160">
        <v>4</v>
      </c>
      <c r="F160">
        <v>2017</v>
      </c>
      <c r="I160" t="s">
        <v>359</v>
      </c>
      <c r="J160">
        <v>71</v>
      </c>
      <c r="K160">
        <v>75.37</v>
      </c>
      <c r="L160">
        <v>2017</v>
      </c>
      <c r="O160" t="s">
        <v>12</v>
      </c>
      <c r="P160">
        <v>2.5</v>
      </c>
      <c r="Q160">
        <v>7.3</v>
      </c>
      <c r="R160">
        <v>9.8000000000000007</v>
      </c>
      <c r="S160">
        <v>2017</v>
      </c>
      <c r="V160">
        <v>2016</v>
      </c>
      <c r="W160">
        <v>5</v>
      </c>
      <c r="X160" t="s">
        <v>871</v>
      </c>
      <c r="Y160" t="s">
        <v>252</v>
      </c>
      <c r="Z160" t="e" vm="1">
        <f ca="1">_xlfn.XLOOKUP(KenPom[[#This Row],[Real_Team]],TeamStateMap[Team],TeamStateMap[State],"NoState",0,)</f>
        <v>#NAME?</v>
      </c>
      <c r="AA160">
        <v>2</v>
      </c>
      <c r="AB160">
        <v>0</v>
      </c>
      <c r="AC160" t="s">
        <v>556</v>
      </c>
      <c r="AD160" t="s">
        <v>580</v>
      </c>
      <c r="AE160">
        <v>27.97</v>
      </c>
      <c r="AF160">
        <v>123.4</v>
      </c>
      <c r="AG160">
        <v>2</v>
      </c>
      <c r="AH160">
        <v>95.5</v>
      </c>
      <c r="AI160">
        <v>26</v>
      </c>
      <c r="AJ160">
        <v>66.5</v>
      </c>
      <c r="AK160">
        <v>254</v>
      </c>
      <c r="AL160">
        <v>-1.2E-2</v>
      </c>
      <c r="AM160">
        <v>210</v>
      </c>
      <c r="AN160">
        <v>7.19</v>
      </c>
      <c r="AO160">
        <v>57</v>
      </c>
      <c r="AP160">
        <v>107.5</v>
      </c>
      <c r="AQ160">
        <v>73</v>
      </c>
      <c r="AR160">
        <v>100.3</v>
      </c>
      <c r="AS160">
        <v>22</v>
      </c>
      <c r="AT160">
        <v>0.4</v>
      </c>
      <c r="AU160">
        <v>157</v>
      </c>
      <c r="AV160">
        <v>2</v>
      </c>
      <c r="AW160" t="s">
        <v>136</v>
      </c>
      <c r="AZ160" s="14" t="s">
        <v>33</v>
      </c>
      <c r="BA160" s="10" t="s">
        <v>477</v>
      </c>
      <c r="BB160" s="10">
        <f>COUNTIF(TeamStateMap[Team],TourneyWinsM[NCAA Champion])</f>
        <v>0</v>
      </c>
      <c r="BC160" s="18">
        <f>SUMIF(TeamStateMap[Team],TourneyWinsM[NCAA Champion],TeamStateMap[Count])</f>
        <v>0</v>
      </c>
      <c r="BE160" t="s">
        <v>1325</v>
      </c>
      <c r="BF160" s="13" t="s">
        <v>1452</v>
      </c>
      <c r="BH160" s="16"/>
    </row>
    <row r="161" spans="1:60" x14ac:dyDescent="0.2">
      <c r="A161" t="s">
        <v>122</v>
      </c>
      <c r="B161">
        <v>83.26</v>
      </c>
      <c r="C161">
        <v>80.91</v>
      </c>
      <c r="D161">
        <v>4</v>
      </c>
      <c r="E161">
        <v>6</v>
      </c>
      <c r="F161">
        <v>2017</v>
      </c>
      <c r="I161" t="s">
        <v>361</v>
      </c>
      <c r="J161">
        <v>72.209999999999994</v>
      </c>
      <c r="K161">
        <v>75.31</v>
      </c>
      <c r="L161">
        <v>2017</v>
      </c>
      <c r="O161" t="s">
        <v>2</v>
      </c>
      <c r="P161">
        <v>3.5</v>
      </c>
      <c r="Q161">
        <v>6.2</v>
      </c>
      <c r="R161">
        <v>9.6999999999999993</v>
      </c>
      <c r="S161">
        <v>2017</v>
      </c>
      <c r="V161">
        <v>2016</v>
      </c>
      <c r="W161">
        <v>6</v>
      </c>
      <c r="X161" t="s">
        <v>870</v>
      </c>
      <c r="Y161" t="s">
        <v>134</v>
      </c>
      <c r="Z161" t="e" vm="1">
        <f ca="1">_xlfn.XLOOKUP(KenPom[[#This Row],[Real_Team]],TeamStateMap[Team],TeamStateMap[State],"NoState",0,)</f>
        <v>#NAME?</v>
      </c>
      <c r="AA161">
        <v>4</v>
      </c>
      <c r="AB161">
        <v>1</v>
      </c>
      <c r="AC161" t="s">
        <v>60</v>
      </c>
      <c r="AD161" t="s">
        <v>100</v>
      </c>
      <c r="AE161">
        <v>25.14</v>
      </c>
      <c r="AF161">
        <v>121.8</v>
      </c>
      <c r="AG161">
        <v>5</v>
      </c>
      <c r="AH161">
        <v>96.6</v>
      </c>
      <c r="AI161">
        <v>39</v>
      </c>
      <c r="AJ161">
        <v>67.400000000000006</v>
      </c>
      <c r="AK161">
        <v>214</v>
      </c>
      <c r="AL161">
        <v>-4.5999999999999999E-2</v>
      </c>
      <c r="AM161">
        <v>288</v>
      </c>
      <c r="AN161">
        <v>8.3699999999999992</v>
      </c>
      <c r="AO161">
        <v>44</v>
      </c>
      <c r="AP161">
        <v>108.6</v>
      </c>
      <c r="AQ161">
        <v>58</v>
      </c>
      <c r="AR161">
        <v>100.3</v>
      </c>
      <c r="AS161">
        <v>19</v>
      </c>
      <c r="AT161">
        <v>3.19</v>
      </c>
      <c r="AU161">
        <v>75</v>
      </c>
      <c r="AV161">
        <v>4</v>
      </c>
      <c r="AW161" t="s">
        <v>136</v>
      </c>
      <c r="AZ161" s="14" t="s">
        <v>1555</v>
      </c>
      <c r="BA161" s="10" t="s">
        <v>544</v>
      </c>
      <c r="BB161" s="10">
        <f>COUNTIF(TeamStateMap[Team],TourneyWinsM[NCAA Champion])</f>
        <v>0</v>
      </c>
      <c r="BC161" s="18">
        <f>SUMIF(TeamStateMap[Team],TourneyWinsM[NCAA Champion],TeamStateMap[Count])</f>
        <v>0</v>
      </c>
      <c r="BE161" t="s">
        <v>1326</v>
      </c>
      <c r="BF161" s="13" t="s">
        <v>1506</v>
      </c>
      <c r="BH161" s="16"/>
    </row>
    <row r="162" spans="1:60" x14ac:dyDescent="0.2">
      <c r="A162" t="s">
        <v>22</v>
      </c>
      <c r="B162">
        <v>83.16</v>
      </c>
      <c r="C162">
        <v>79.13</v>
      </c>
      <c r="D162">
        <v>2</v>
      </c>
      <c r="E162">
        <v>4</v>
      </c>
      <c r="F162">
        <v>2017</v>
      </c>
      <c r="I162" t="s">
        <v>407</v>
      </c>
      <c r="J162">
        <v>72.97</v>
      </c>
      <c r="K162">
        <v>75.19</v>
      </c>
      <c r="L162">
        <v>2017</v>
      </c>
      <c r="O162" t="s">
        <v>252</v>
      </c>
      <c r="P162">
        <v>4.5999999999999996</v>
      </c>
      <c r="Q162">
        <v>5.0999999999999996</v>
      </c>
      <c r="R162">
        <v>9.6999999999999993</v>
      </c>
      <c r="S162">
        <v>2017</v>
      </c>
      <c r="V162">
        <v>2016</v>
      </c>
      <c r="W162">
        <v>8</v>
      </c>
      <c r="X162" t="s">
        <v>869</v>
      </c>
      <c r="Y162" t="s">
        <v>266</v>
      </c>
      <c r="Z162" t="e" vm="1">
        <f ca="1">_xlfn.XLOOKUP(KenPom[[#This Row],[Real_Team]],TeamStateMap[Team],TeamStateMap[State],"NoState",0,)</f>
        <v>#NAME?</v>
      </c>
      <c r="AA162">
        <v>3</v>
      </c>
      <c r="AB162">
        <v>0</v>
      </c>
      <c r="AC162" t="s">
        <v>156</v>
      </c>
      <c r="AD162" t="s">
        <v>96</v>
      </c>
      <c r="AE162">
        <v>24.45</v>
      </c>
      <c r="AF162">
        <v>115.3</v>
      </c>
      <c r="AG162">
        <v>27</v>
      </c>
      <c r="AH162">
        <v>90.9</v>
      </c>
      <c r="AI162">
        <v>6</v>
      </c>
      <c r="AJ162">
        <v>69.5</v>
      </c>
      <c r="AK162">
        <v>104</v>
      </c>
      <c r="AL162">
        <v>3.0000000000000001E-3</v>
      </c>
      <c r="AM162">
        <v>171</v>
      </c>
      <c r="AN162">
        <v>11.24</v>
      </c>
      <c r="AO162">
        <v>9</v>
      </c>
      <c r="AP162">
        <v>110.9</v>
      </c>
      <c r="AQ162">
        <v>11</v>
      </c>
      <c r="AR162">
        <v>99.6</v>
      </c>
      <c r="AS162">
        <v>7</v>
      </c>
      <c r="AT162">
        <v>0.72</v>
      </c>
      <c r="AU162">
        <v>149</v>
      </c>
      <c r="AV162">
        <v>3</v>
      </c>
      <c r="AW162" t="s">
        <v>136</v>
      </c>
      <c r="AZ162" s="10" t="s">
        <v>30</v>
      </c>
      <c r="BA162" s="10" t="s">
        <v>507</v>
      </c>
      <c r="BB162" s="10">
        <f>COUNTIF(TeamStateMap[Team],TourneyWinsM[NCAA Champion])</f>
        <v>0</v>
      </c>
      <c r="BC162" s="18">
        <f>SUMIF(TeamStateMap[Team],TourneyWinsM[NCAA Champion],TeamStateMap[Count])</f>
        <v>0</v>
      </c>
      <c r="BE162" t="s">
        <v>1327</v>
      </c>
      <c r="BF162" s="13" t="s">
        <v>1484</v>
      </c>
      <c r="BH162" s="16"/>
    </row>
    <row r="163" spans="1:60" x14ac:dyDescent="0.2">
      <c r="A163" t="s">
        <v>15</v>
      </c>
      <c r="B163">
        <v>82.98</v>
      </c>
      <c r="C163">
        <v>78.55</v>
      </c>
      <c r="D163">
        <v>3</v>
      </c>
      <c r="E163">
        <v>6</v>
      </c>
      <c r="F163">
        <v>2017</v>
      </c>
      <c r="I163" t="s">
        <v>330</v>
      </c>
      <c r="J163">
        <v>67.209999999999994</v>
      </c>
      <c r="K163">
        <v>75.12</v>
      </c>
      <c r="L163">
        <v>2017</v>
      </c>
      <c r="O163" t="s">
        <v>157</v>
      </c>
      <c r="P163">
        <v>5.7</v>
      </c>
      <c r="Q163">
        <v>4</v>
      </c>
      <c r="R163">
        <v>9.6999999999999993</v>
      </c>
      <c r="S163">
        <v>2017</v>
      </c>
      <c r="V163">
        <v>2016</v>
      </c>
      <c r="W163">
        <v>9</v>
      </c>
      <c r="X163" t="s">
        <v>868</v>
      </c>
      <c r="Y163" t="s">
        <v>32</v>
      </c>
      <c r="Z163" t="e" vm="1">
        <f ca="1">_xlfn.XLOOKUP(KenPom[[#This Row],[Real_Team]],TeamStateMap[Team],TeamStateMap[State],"NoState",0,)</f>
        <v>#NAME?</v>
      </c>
      <c r="AA163">
        <v>5</v>
      </c>
      <c r="AB163">
        <v>0</v>
      </c>
      <c r="AC163" t="s">
        <v>556</v>
      </c>
      <c r="AD163" t="s">
        <v>96</v>
      </c>
      <c r="AE163">
        <v>23.85</v>
      </c>
      <c r="AF163">
        <v>116.9</v>
      </c>
      <c r="AG163">
        <v>19</v>
      </c>
      <c r="AH163">
        <v>93.1</v>
      </c>
      <c r="AI163">
        <v>11</v>
      </c>
      <c r="AJ163">
        <v>67.900000000000006</v>
      </c>
      <c r="AK163">
        <v>182</v>
      </c>
      <c r="AL163">
        <v>-4.5999999999999999E-2</v>
      </c>
      <c r="AM163">
        <v>286</v>
      </c>
      <c r="AN163">
        <v>7.43</v>
      </c>
      <c r="AO163">
        <v>56</v>
      </c>
      <c r="AP163">
        <v>109.1</v>
      </c>
      <c r="AQ163">
        <v>46</v>
      </c>
      <c r="AR163">
        <v>101.7</v>
      </c>
      <c r="AS163">
        <v>66</v>
      </c>
      <c r="AT163">
        <v>-2.67</v>
      </c>
      <c r="AU163">
        <v>239</v>
      </c>
      <c r="AV163">
        <v>5</v>
      </c>
      <c r="AW163" t="s">
        <v>136</v>
      </c>
      <c r="AZ163" s="10" t="s">
        <v>284</v>
      </c>
      <c r="BA163" s="10" t="s">
        <v>507</v>
      </c>
      <c r="BB163" s="10">
        <f>COUNTIF(TeamStateMap[Team],TourneyWinsM[NCAA Champion])</f>
        <v>0</v>
      </c>
      <c r="BC163" s="18">
        <f>SUMIF(TeamStateMap[Team],TourneyWinsM[NCAA Champion],TeamStateMap[Count])</f>
        <v>0</v>
      </c>
      <c r="BE163" t="s">
        <v>1329</v>
      </c>
      <c r="BF163" s="13" t="s">
        <v>1525</v>
      </c>
      <c r="BH163" s="16"/>
    </row>
    <row r="164" spans="1:60" x14ac:dyDescent="0.2">
      <c r="A164" t="s">
        <v>7</v>
      </c>
      <c r="B164">
        <v>82.94</v>
      </c>
      <c r="C164">
        <v>78.69</v>
      </c>
      <c r="D164">
        <v>2</v>
      </c>
      <c r="E164">
        <v>7</v>
      </c>
      <c r="F164">
        <v>2017</v>
      </c>
      <c r="I164" t="s">
        <v>386</v>
      </c>
      <c r="J164">
        <v>70.92</v>
      </c>
      <c r="K164">
        <v>74.64</v>
      </c>
      <c r="L164">
        <v>2017</v>
      </c>
      <c r="O164" t="s">
        <v>212</v>
      </c>
      <c r="P164">
        <v>6.5</v>
      </c>
      <c r="Q164">
        <v>3.1</v>
      </c>
      <c r="R164">
        <v>9.6</v>
      </c>
      <c r="S164">
        <v>2017</v>
      </c>
      <c r="V164">
        <v>2016</v>
      </c>
      <c r="W164">
        <v>10</v>
      </c>
      <c r="X164" t="s">
        <v>867</v>
      </c>
      <c r="Y164" t="s">
        <v>29</v>
      </c>
      <c r="Z164" t="e" vm="1">
        <f ca="1">_xlfn.XLOOKUP(KenPom[[#This Row],[Real_Team]],TeamStateMap[Team],TeamStateMap[State],"NoState",0,)</f>
        <v>#NAME?</v>
      </c>
      <c r="AA164">
        <v>2</v>
      </c>
      <c r="AB164">
        <v>4</v>
      </c>
      <c r="AC164" t="s">
        <v>156</v>
      </c>
      <c r="AD164" t="s">
        <v>610</v>
      </c>
      <c r="AE164">
        <v>23.78</v>
      </c>
      <c r="AF164">
        <v>117.9</v>
      </c>
      <c r="AG164">
        <v>16</v>
      </c>
      <c r="AH164">
        <v>94.1</v>
      </c>
      <c r="AI164">
        <v>17</v>
      </c>
      <c r="AJ164">
        <v>69.8</v>
      </c>
      <c r="AK164">
        <v>88</v>
      </c>
      <c r="AL164">
        <v>8.2000000000000003E-2</v>
      </c>
      <c r="AM164">
        <v>29</v>
      </c>
      <c r="AN164">
        <v>13.05</v>
      </c>
      <c r="AO164">
        <v>1</v>
      </c>
      <c r="AP164">
        <v>111.5</v>
      </c>
      <c r="AQ164">
        <v>6</v>
      </c>
      <c r="AR164">
        <v>98.5</v>
      </c>
      <c r="AS164">
        <v>3</v>
      </c>
      <c r="AT164">
        <v>2.7</v>
      </c>
      <c r="AU164">
        <v>87</v>
      </c>
      <c r="AV164">
        <v>2</v>
      </c>
      <c r="AW164" t="s">
        <v>136</v>
      </c>
      <c r="AZ164" s="14" t="s">
        <v>1455</v>
      </c>
      <c r="BA164" s="10" t="s">
        <v>507</v>
      </c>
      <c r="BB164" s="10">
        <f>COUNTIF(TeamStateMap[Team],TourneyWinsM[NCAA Champion])</f>
        <v>0</v>
      </c>
      <c r="BC164" s="18">
        <f>SUMIF(TeamStateMap[Team],TourneyWinsM[NCAA Champion],TeamStateMap[Count])</f>
        <v>0</v>
      </c>
      <c r="BE164" t="s">
        <v>1330</v>
      </c>
      <c r="BF164" s="13" t="s">
        <v>1541</v>
      </c>
      <c r="BH164" s="16"/>
    </row>
    <row r="165" spans="1:60" x14ac:dyDescent="0.2">
      <c r="A165" t="s">
        <v>268</v>
      </c>
      <c r="B165">
        <v>82.72</v>
      </c>
      <c r="C165">
        <v>80.760000000000005</v>
      </c>
      <c r="D165">
        <v>0</v>
      </c>
      <c r="E165">
        <v>3</v>
      </c>
      <c r="F165">
        <v>2017</v>
      </c>
      <c r="I165" t="s">
        <v>329</v>
      </c>
      <c r="J165">
        <v>71.97</v>
      </c>
      <c r="K165">
        <v>74.61</v>
      </c>
      <c r="L165">
        <v>2017</v>
      </c>
      <c r="O165" t="s">
        <v>228</v>
      </c>
      <c r="P165">
        <v>4.9000000000000004</v>
      </c>
      <c r="Q165">
        <v>4.5</v>
      </c>
      <c r="R165">
        <v>9.5</v>
      </c>
      <c r="S165">
        <v>2017</v>
      </c>
      <c r="V165">
        <v>2016</v>
      </c>
      <c r="W165">
        <v>11</v>
      </c>
      <c r="X165" t="s">
        <v>866</v>
      </c>
      <c r="Y165" t="s">
        <v>102</v>
      </c>
      <c r="Z165" t="e" vm="1">
        <f ca="1">_xlfn.XLOOKUP(KenPom[[#This Row],[Real_Team]],TeamStateMap[Team],TeamStateMap[State],"NoState",0,)</f>
        <v>#NAME?</v>
      </c>
      <c r="AA165">
        <v>5</v>
      </c>
      <c r="AB165">
        <v>2</v>
      </c>
      <c r="AC165" t="s">
        <v>556</v>
      </c>
      <c r="AD165" t="s">
        <v>81</v>
      </c>
      <c r="AE165">
        <v>23.05</v>
      </c>
      <c r="AF165">
        <v>121.7</v>
      </c>
      <c r="AG165">
        <v>6</v>
      </c>
      <c r="AH165">
        <v>98.7</v>
      </c>
      <c r="AI165">
        <v>59</v>
      </c>
      <c r="AJ165">
        <v>68.2</v>
      </c>
      <c r="AK165">
        <v>159</v>
      </c>
      <c r="AL165">
        <v>0</v>
      </c>
      <c r="AM165">
        <v>173</v>
      </c>
      <c r="AN165">
        <v>6.4</v>
      </c>
      <c r="AO165">
        <v>65</v>
      </c>
      <c r="AP165">
        <v>108.8</v>
      </c>
      <c r="AQ165">
        <v>51</v>
      </c>
      <c r="AR165">
        <v>102.4</v>
      </c>
      <c r="AS165">
        <v>87</v>
      </c>
      <c r="AT165">
        <v>-3.12</v>
      </c>
      <c r="AU165">
        <v>258</v>
      </c>
      <c r="AV165">
        <v>5</v>
      </c>
      <c r="AW165" t="s">
        <v>136</v>
      </c>
      <c r="AZ165" s="10" t="s">
        <v>508</v>
      </c>
      <c r="BA165" s="10" t="s">
        <v>507</v>
      </c>
      <c r="BB165" s="10">
        <f>COUNTIF(TeamStateMap[Team],TourneyWinsM[NCAA Champion])</f>
        <v>0</v>
      </c>
      <c r="BC165" s="18">
        <f>SUMIF(TeamStateMap[Team],TourneyWinsM[NCAA Champion],TeamStateMap[Count])</f>
        <v>0</v>
      </c>
      <c r="BE165" t="s">
        <v>1331</v>
      </c>
      <c r="BF165" s="13" t="s">
        <v>1523</v>
      </c>
      <c r="BH165" s="16"/>
    </row>
    <row r="166" spans="1:60" x14ac:dyDescent="0.2">
      <c r="A166" t="s">
        <v>83</v>
      </c>
      <c r="B166">
        <v>82.65</v>
      </c>
      <c r="C166">
        <v>75.38</v>
      </c>
      <c r="D166">
        <v>0</v>
      </c>
      <c r="E166">
        <v>0</v>
      </c>
      <c r="F166">
        <v>2017</v>
      </c>
      <c r="I166" t="s">
        <v>408</v>
      </c>
      <c r="J166">
        <v>73.2</v>
      </c>
      <c r="K166">
        <v>74.599999999999994</v>
      </c>
      <c r="L166">
        <v>2017</v>
      </c>
      <c r="O166" t="s">
        <v>97</v>
      </c>
      <c r="P166">
        <v>3.6</v>
      </c>
      <c r="Q166">
        <v>5.8</v>
      </c>
      <c r="R166">
        <v>9.4</v>
      </c>
      <c r="S166">
        <v>2017</v>
      </c>
      <c r="V166">
        <v>2016</v>
      </c>
      <c r="W166">
        <v>12</v>
      </c>
      <c r="X166" t="s">
        <v>865</v>
      </c>
      <c r="Y166" t="s">
        <v>30</v>
      </c>
      <c r="Z166" t="e" vm="1">
        <f ca="1">_xlfn.XLOOKUP(KenPom[[#This Row],[Real_Team]],TeamStateMap[Team],TeamStateMap[State],"NoState",0,)</f>
        <v>#NAME?</v>
      </c>
      <c r="AA166">
        <v>1</v>
      </c>
      <c r="AB166">
        <v>3</v>
      </c>
      <c r="AC166" t="s">
        <v>137</v>
      </c>
      <c r="AD166" t="s">
        <v>864</v>
      </c>
      <c r="AE166">
        <v>22.68</v>
      </c>
      <c r="AF166">
        <v>119.1</v>
      </c>
      <c r="AG166">
        <v>13</v>
      </c>
      <c r="AH166">
        <v>96.4</v>
      </c>
      <c r="AI166">
        <v>37</v>
      </c>
      <c r="AJ166">
        <v>68.099999999999994</v>
      </c>
      <c r="AK166">
        <v>167</v>
      </c>
      <c r="AL166">
        <v>4.1000000000000002E-2</v>
      </c>
      <c r="AM166">
        <v>81</v>
      </c>
      <c r="AN166">
        <v>9.06</v>
      </c>
      <c r="AO166">
        <v>33</v>
      </c>
      <c r="AP166">
        <v>109</v>
      </c>
      <c r="AQ166">
        <v>47</v>
      </c>
      <c r="AR166">
        <v>100</v>
      </c>
      <c r="AS166">
        <v>13</v>
      </c>
      <c r="AT166">
        <v>1.04</v>
      </c>
      <c r="AU166">
        <v>139</v>
      </c>
      <c r="AV166">
        <v>1</v>
      </c>
      <c r="AW166" t="s">
        <v>136</v>
      </c>
      <c r="AZ166" s="10" t="s">
        <v>952</v>
      </c>
      <c r="BA166" s="10" t="s">
        <v>533</v>
      </c>
      <c r="BB166" s="10">
        <f>COUNTIF(TeamStateMap[Team],TourneyWinsM[NCAA Champion])</f>
        <v>0</v>
      </c>
      <c r="BC166" s="18">
        <f>SUMIF(TeamStateMap[Team],TourneyWinsM[NCAA Champion],TeamStateMap[Count])</f>
        <v>0</v>
      </c>
      <c r="BE166" t="s">
        <v>1332</v>
      </c>
      <c r="BF166" s="13" t="s">
        <v>1496</v>
      </c>
      <c r="BH166" s="16"/>
    </row>
    <row r="167" spans="1:60" x14ac:dyDescent="0.2">
      <c r="A167" t="s">
        <v>5</v>
      </c>
      <c r="B167">
        <v>82.53</v>
      </c>
      <c r="C167">
        <v>79.52</v>
      </c>
      <c r="D167">
        <v>3</v>
      </c>
      <c r="E167">
        <v>8</v>
      </c>
      <c r="F167">
        <v>2017</v>
      </c>
      <c r="I167" t="s">
        <v>392</v>
      </c>
      <c r="J167">
        <v>70.28</v>
      </c>
      <c r="K167">
        <v>74.540000000000006</v>
      </c>
      <c r="L167">
        <v>2017</v>
      </c>
      <c r="O167" t="s">
        <v>46</v>
      </c>
      <c r="P167">
        <v>6.5</v>
      </c>
      <c r="Q167">
        <v>2.7</v>
      </c>
      <c r="R167">
        <v>9.1999999999999993</v>
      </c>
      <c r="S167">
        <v>2017</v>
      </c>
      <c r="V167">
        <v>2016</v>
      </c>
      <c r="W167">
        <v>13</v>
      </c>
      <c r="X167" t="s">
        <v>863</v>
      </c>
      <c r="Y167" t="s">
        <v>249</v>
      </c>
      <c r="Z167" t="e" vm="1">
        <f ca="1">_xlfn.XLOOKUP(KenPom[[#This Row],[Real_Team]],TeamStateMap[Team],TeamStateMap[State],"NoState",0,)</f>
        <v>#NAME?</v>
      </c>
      <c r="AA167">
        <v>11</v>
      </c>
      <c r="AB167">
        <v>1</v>
      </c>
      <c r="AC167" t="s">
        <v>590</v>
      </c>
      <c r="AD167" t="s">
        <v>96</v>
      </c>
      <c r="AE167">
        <v>22.53</v>
      </c>
      <c r="AF167">
        <v>111.3</v>
      </c>
      <c r="AG167">
        <v>67</v>
      </c>
      <c r="AH167">
        <v>88.7</v>
      </c>
      <c r="AI167">
        <v>1</v>
      </c>
      <c r="AJ167">
        <v>66</v>
      </c>
      <c r="AK167">
        <v>276</v>
      </c>
      <c r="AL167">
        <v>-7.9000000000000001E-2</v>
      </c>
      <c r="AM167">
        <v>333</v>
      </c>
      <c r="AN167">
        <v>3.61</v>
      </c>
      <c r="AO167">
        <v>88</v>
      </c>
      <c r="AP167">
        <v>104.8</v>
      </c>
      <c r="AQ167">
        <v>154</v>
      </c>
      <c r="AR167">
        <v>101.2</v>
      </c>
      <c r="AS167">
        <v>51</v>
      </c>
      <c r="AT167">
        <v>6.45</v>
      </c>
      <c r="AU167">
        <v>24</v>
      </c>
      <c r="AV167">
        <v>1</v>
      </c>
      <c r="AW167" t="s">
        <v>136</v>
      </c>
      <c r="AZ167" s="14" t="s">
        <v>1518</v>
      </c>
      <c r="BA167" s="10" t="s">
        <v>533</v>
      </c>
      <c r="BB167" s="10">
        <f>COUNTIF(TeamStateMap[Team],TourneyWinsM[NCAA Champion])</f>
        <v>0</v>
      </c>
      <c r="BC167" s="18">
        <f>SUMIF(TeamStateMap[Team],TourneyWinsM[NCAA Champion],TeamStateMap[Count])</f>
        <v>0</v>
      </c>
      <c r="BE167" t="s">
        <v>1333</v>
      </c>
      <c r="BF167" s="13" t="s">
        <v>1542</v>
      </c>
      <c r="BH167" s="16"/>
    </row>
    <row r="168" spans="1:60" x14ac:dyDescent="0.2">
      <c r="A168" t="s">
        <v>48</v>
      </c>
      <c r="B168">
        <v>82.4</v>
      </c>
      <c r="C168">
        <v>80.209999999999994</v>
      </c>
      <c r="D168">
        <v>0</v>
      </c>
      <c r="E168">
        <v>6</v>
      </c>
      <c r="F168">
        <v>2017</v>
      </c>
      <c r="I168" t="s">
        <v>351</v>
      </c>
      <c r="J168">
        <v>70.349999999999994</v>
      </c>
      <c r="K168">
        <v>74.3</v>
      </c>
      <c r="L168">
        <v>2017</v>
      </c>
      <c r="O168" t="s">
        <v>23</v>
      </c>
      <c r="P168">
        <v>7.4</v>
      </c>
      <c r="Q168">
        <v>1.6</v>
      </c>
      <c r="R168">
        <v>9</v>
      </c>
      <c r="S168">
        <v>2017</v>
      </c>
      <c r="V168">
        <v>2016</v>
      </c>
      <c r="W168">
        <v>14</v>
      </c>
      <c r="X168" t="s">
        <v>862</v>
      </c>
      <c r="Y168" t="s">
        <v>453</v>
      </c>
      <c r="Z168" t="e" vm="1">
        <f ca="1">_xlfn.XLOOKUP(KenPom[[#This Row],[Real_Team]],TeamStateMap[Team],TeamStateMap[State],"NoState",0,)</f>
        <v>#NAME?</v>
      </c>
      <c r="AA168">
        <v>2</v>
      </c>
      <c r="AB168">
        <v>1</v>
      </c>
      <c r="AC168" t="s">
        <v>541</v>
      </c>
      <c r="AD168" t="s">
        <v>90</v>
      </c>
      <c r="AE168">
        <v>22.52</v>
      </c>
      <c r="AF168">
        <v>117.1</v>
      </c>
      <c r="AG168">
        <v>18</v>
      </c>
      <c r="AH168">
        <v>94.6</v>
      </c>
      <c r="AI168">
        <v>22</v>
      </c>
      <c r="AJ168">
        <v>71.900000000000006</v>
      </c>
      <c r="AK168">
        <v>32</v>
      </c>
      <c r="AL168">
        <v>4.7E-2</v>
      </c>
      <c r="AM168">
        <v>68</v>
      </c>
      <c r="AN168">
        <v>8.16</v>
      </c>
      <c r="AO168">
        <v>45</v>
      </c>
      <c r="AP168">
        <v>108.2</v>
      </c>
      <c r="AQ168">
        <v>64</v>
      </c>
      <c r="AR168">
        <v>100</v>
      </c>
      <c r="AS168">
        <v>16</v>
      </c>
      <c r="AT168">
        <v>1.73</v>
      </c>
      <c r="AU168">
        <v>116</v>
      </c>
      <c r="AV168">
        <v>2</v>
      </c>
      <c r="AW168" t="s">
        <v>136</v>
      </c>
      <c r="AZ168" s="10" t="s">
        <v>251</v>
      </c>
      <c r="BA168" s="10" t="s">
        <v>533</v>
      </c>
      <c r="BB168" s="10">
        <f>COUNTIF(TeamStateMap[Team],TourneyWinsM[NCAA Champion])</f>
        <v>0</v>
      </c>
      <c r="BC168" s="18">
        <f>SUMIF(TeamStateMap[Team],TourneyWinsM[NCAA Champion],TeamStateMap[Count])</f>
        <v>0</v>
      </c>
      <c r="BE168" t="s">
        <v>1334</v>
      </c>
      <c r="BF168" s="13" t="s">
        <v>1543</v>
      </c>
      <c r="BH168" s="16"/>
    </row>
    <row r="169" spans="1:60" x14ac:dyDescent="0.2">
      <c r="A169" t="s">
        <v>245</v>
      </c>
      <c r="B169">
        <v>82.38</v>
      </c>
      <c r="C169">
        <v>74.94</v>
      </c>
      <c r="D169">
        <v>0</v>
      </c>
      <c r="E169">
        <v>1</v>
      </c>
      <c r="F169">
        <v>2017</v>
      </c>
      <c r="I169" t="s">
        <v>2</v>
      </c>
      <c r="J169">
        <v>67.19</v>
      </c>
      <c r="K169">
        <v>74.08</v>
      </c>
      <c r="L169">
        <v>2017</v>
      </c>
      <c r="O169" t="s">
        <v>20</v>
      </c>
      <c r="P169">
        <v>4.7</v>
      </c>
      <c r="Q169">
        <v>4.3</v>
      </c>
      <c r="R169">
        <v>9</v>
      </c>
      <c r="S169">
        <v>2017</v>
      </c>
      <c r="V169">
        <v>2016</v>
      </c>
      <c r="W169">
        <v>15</v>
      </c>
      <c r="X169" t="s">
        <v>861</v>
      </c>
      <c r="Y169" t="s">
        <v>600</v>
      </c>
      <c r="Z169" t="e" vm="1">
        <f ca="1">_xlfn.XLOOKUP(KenPom[[#This Row],[Real_Team]],TeamStateMap[Team],TeamStateMap[State],"NoState",0,)</f>
        <v>#NAME?</v>
      </c>
      <c r="AA169">
        <v>3</v>
      </c>
      <c r="AB169">
        <v>2</v>
      </c>
      <c r="AC169" t="s">
        <v>105</v>
      </c>
      <c r="AD169" t="s">
        <v>81</v>
      </c>
      <c r="AE169">
        <v>22.44</v>
      </c>
      <c r="AF169">
        <v>119.4</v>
      </c>
      <c r="AG169">
        <v>11</v>
      </c>
      <c r="AH169">
        <v>96.9</v>
      </c>
      <c r="AI169">
        <v>42</v>
      </c>
      <c r="AJ169">
        <v>65.900000000000006</v>
      </c>
      <c r="AK169">
        <v>284</v>
      </c>
      <c r="AL169">
        <v>7.6999999999999999E-2</v>
      </c>
      <c r="AM169">
        <v>33</v>
      </c>
      <c r="AN169">
        <v>11.67</v>
      </c>
      <c r="AO169">
        <v>6</v>
      </c>
      <c r="AP169">
        <v>111.6</v>
      </c>
      <c r="AQ169">
        <v>5</v>
      </c>
      <c r="AR169">
        <v>99.9</v>
      </c>
      <c r="AS169">
        <v>11</v>
      </c>
      <c r="AT169">
        <v>2.63</v>
      </c>
      <c r="AU169">
        <v>90</v>
      </c>
      <c r="AV169">
        <v>3</v>
      </c>
      <c r="AW169" t="s">
        <v>136</v>
      </c>
      <c r="AZ169" s="14" t="s">
        <v>1043</v>
      </c>
      <c r="BA169" s="10" t="s">
        <v>149</v>
      </c>
      <c r="BB169" s="10">
        <f>COUNTIF(TeamStateMap[Team],TourneyWinsM[NCAA Champion])</f>
        <v>0</v>
      </c>
      <c r="BC169" s="18">
        <f>SUMIF(TeamStateMap[Team],TourneyWinsM[NCAA Champion],TeamStateMap[Count])</f>
        <v>0</v>
      </c>
      <c r="BE169" t="s">
        <v>1335</v>
      </c>
      <c r="BF169" s="13" t="s">
        <v>1544</v>
      </c>
      <c r="BH169" s="16"/>
    </row>
    <row r="170" spans="1:60" x14ac:dyDescent="0.2">
      <c r="A170" t="s">
        <v>193</v>
      </c>
      <c r="B170">
        <v>82.07</v>
      </c>
      <c r="C170">
        <v>76.56</v>
      </c>
      <c r="D170">
        <v>3</v>
      </c>
      <c r="E170">
        <v>3</v>
      </c>
      <c r="F170">
        <v>2017</v>
      </c>
      <c r="I170" t="s">
        <v>431</v>
      </c>
      <c r="J170">
        <v>68.77</v>
      </c>
      <c r="K170">
        <v>73.98</v>
      </c>
      <c r="L170">
        <v>2017</v>
      </c>
      <c r="O170" t="s">
        <v>7</v>
      </c>
      <c r="P170">
        <v>4.7</v>
      </c>
      <c r="Q170">
        <v>4.2</v>
      </c>
      <c r="R170">
        <v>8.9</v>
      </c>
      <c r="S170">
        <v>2017</v>
      </c>
      <c r="V170">
        <v>2016</v>
      </c>
      <c r="W170">
        <v>17</v>
      </c>
      <c r="X170" t="s">
        <v>860</v>
      </c>
      <c r="Y170" t="s">
        <v>0</v>
      </c>
      <c r="Z170" t="e" vm="1">
        <f ca="1">_xlfn.XLOOKUP(KenPom[[#This Row],[Real_Team]],TeamStateMap[Team],TeamStateMap[State],"NoState",0,)</f>
        <v>#NAME?</v>
      </c>
      <c r="AA170">
        <v>4</v>
      </c>
      <c r="AB170">
        <v>2</v>
      </c>
      <c r="AC170" t="s">
        <v>105</v>
      </c>
      <c r="AD170" t="s">
        <v>568</v>
      </c>
      <c r="AE170">
        <v>21.87</v>
      </c>
      <c r="AF170">
        <v>121.9</v>
      </c>
      <c r="AG170">
        <v>4</v>
      </c>
      <c r="AH170">
        <v>100</v>
      </c>
      <c r="AI170">
        <v>86</v>
      </c>
      <c r="AJ170">
        <v>67.7</v>
      </c>
      <c r="AK170">
        <v>194</v>
      </c>
      <c r="AL170">
        <v>-2.5999999999999999E-2</v>
      </c>
      <c r="AM170">
        <v>248</v>
      </c>
      <c r="AN170">
        <v>11.23</v>
      </c>
      <c r="AO170">
        <v>10</v>
      </c>
      <c r="AP170">
        <v>112</v>
      </c>
      <c r="AQ170">
        <v>3</v>
      </c>
      <c r="AR170">
        <v>100.7</v>
      </c>
      <c r="AS170">
        <v>35</v>
      </c>
      <c r="AT170">
        <v>3.52</v>
      </c>
      <c r="AU170">
        <v>69</v>
      </c>
      <c r="AV170">
        <v>4</v>
      </c>
      <c r="AW170" t="s">
        <v>136</v>
      </c>
      <c r="AZ170" s="10" t="s">
        <v>281</v>
      </c>
      <c r="BA170" s="10" t="s">
        <v>803</v>
      </c>
      <c r="BB170" s="10">
        <f>COUNTIF(TeamStateMap[Team],TourneyWinsM[NCAA Champion])</f>
        <v>0</v>
      </c>
      <c r="BC170" s="18">
        <f>SUMIF(TeamStateMap[Team],TourneyWinsM[NCAA Champion],TeamStateMap[Count])</f>
        <v>0</v>
      </c>
      <c r="BE170" t="s">
        <v>1336</v>
      </c>
      <c r="BF170" s="13" t="s">
        <v>1545</v>
      </c>
      <c r="BH170" s="16"/>
    </row>
    <row r="171" spans="1:60" x14ac:dyDescent="0.2">
      <c r="A171" t="s">
        <v>46</v>
      </c>
      <c r="B171">
        <v>81.98</v>
      </c>
      <c r="C171">
        <v>74.25</v>
      </c>
      <c r="D171">
        <v>0</v>
      </c>
      <c r="E171">
        <v>1</v>
      </c>
      <c r="F171">
        <v>2017</v>
      </c>
      <c r="I171" t="s">
        <v>373</v>
      </c>
      <c r="J171">
        <v>72.319999999999993</v>
      </c>
      <c r="K171">
        <v>73.22</v>
      </c>
      <c r="L171">
        <v>2017</v>
      </c>
      <c r="O171" t="s">
        <v>5</v>
      </c>
      <c r="P171">
        <v>7.8</v>
      </c>
      <c r="Q171">
        <v>1</v>
      </c>
      <c r="R171">
        <v>8.8000000000000007</v>
      </c>
      <c r="S171">
        <v>2017</v>
      </c>
      <c r="V171">
        <v>2016</v>
      </c>
      <c r="W171">
        <v>18</v>
      </c>
      <c r="X171" t="s">
        <v>859</v>
      </c>
      <c r="Y171" t="s">
        <v>195</v>
      </c>
      <c r="Z171" t="e" vm="1">
        <f ca="1">_xlfn.XLOOKUP(KenPom[[#This Row],[Real_Team]],TeamStateMap[Team],TeamStateMap[State],"NoState",0,)</f>
        <v>#NAME?</v>
      </c>
      <c r="AA171">
        <v>3</v>
      </c>
      <c r="AB171">
        <v>2</v>
      </c>
      <c r="AC171" t="s">
        <v>60</v>
      </c>
      <c r="AD171" t="s">
        <v>142</v>
      </c>
      <c r="AE171">
        <v>21.26</v>
      </c>
      <c r="AF171">
        <v>113.8</v>
      </c>
      <c r="AG171">
        <v>37</v>
      </c>
      <c r="AH171">
        <v>92.5</v>
      </c>
      <c r="AI171">
        <v>9</v>
      </c>
      <c r="AJ171">
        <v>67.099999999999994</v>
      </c>
      <c r="AK171">
        <v>230</v>
      </c>
      <c r="AL171">
        <v>6.0000000000000001E-3</v>
      </c>
      <c r="AM171">
        <v>162</v>
      </c>
      <c r="AN171">
        <v>8.48</v>
      </c>
      <c r="AO171">
        <v>42</v>
      </c>
      <c r="AP171">
        <v>109.6</v>
      </c>
      <c r="AQ171">
        <v>36</v>
      </c>
      <c r="AR171">
        <v>101.1</v>
      </c>
      <c r="AS171">
        <v>50</v>
      </c>
      <c r="AT171">
        <v>3.15</v>
      </c>
      <c r="AU171">
        <v>76</v>
      </c>
      <c r="AV171">
        <v>3</v>
      </c>
      <c r="AW171" t="s">
        <v>136</v>
      </c>
      <c r="AZ171" s="11" t="s">
        <v>75</v>
      </c>
      <c r="BA171" s="11" t="s">
        <v>665</v>
      </c>
      <c r="BB171" s="10">
        <f>COUNTIF(TeamStateMap[Team],TourneyWinsM[NCAA Champion])</f>
        <v>0</v>
      </c>
      <c r="BC171" s="18">
        <f>SUMIF(TeamStateMap[Team],TourneyWinsM[NCAA Champion],TeamStateMap[Count])</f>
        <v>0</v>
      </c>
      <c r="BE171" t="s">
        <v>521</v>
      </c>
      <c r="BF171" s="13" t="s">
        <v>1451</v>
      </c>
      <c r="BH171" s="16"/>
    </row>
    <row r="172" spans="1:60" x14ac:dyDescent="0.2">
      <c r="A172" t="s">
        <v>227</v>
      </c>
      <c r="B172">
        <v>81.569999999999993</v>
      </c>
      <c r="C172">
        <v>76.540000000000006</v>
      </c>
      <c r="D172">
        <v>0</v>
      </c>
      <c r="E172">
        <v>2</v>
      </c>
      <c r="F172">
        <v>2017</v>
      </c>
      <c r="I172" t="s">
        <v>440</v>
      </c>
      <c r="J172">
        <v>65.05</v>
      </c>
      <c r="K172">
        <v>72.83</v>
      </c>
      <c r="L172">
        <v>2017</v>
      </c>
      <c r="O172" t="s">
        <v>48</v>
      </c>
      <c r="P172">
        <v>4.0999999999999996</v>
      </c>
      <c r="Q172">
        <v>4.3</v>
      </c>
      <c r="R172">
        <v>8.4</v>
      </c>
      <c r="S172">
        <v>2017</v>
      </c>
      <c r="V172">
        <v>2016</v>
      </c>
      <c r="W172">
        <v>19</v>
      </c>
      <c r="X172" t="s">
        <v>598</v>
      </c>
      <c r="Y172" t="s">
        <v>248</v>
      </c>
      <c r="Z172" t="e" vm="1">
        <f ca="1">_xlfn.XLOOKUP(KenPom[[#This Row],[Real_Team]],TeamStateMap[Team],TeamStateMap[State],"NoState",0,)</f>
        <v>#NAME?</v>
      </c>
      <c r="AA172">
        <v>6</v>
      </c>
      <c r="AB172">
        <v>0</v>
      </c>
      <c r="AC172" t="s">
        <v>137</v>
      </c>
      <c r="AD172" t="s">
        <v>121</v>
      </c>
      <c r="AE172">
        <v>20.97</v>
      </c>
      <c r="AF172">
        <v>116.8</v>
      </c>
      <c r="AG172">
        <v>20</v>
      </c>
      <c r="AH172">
        <v>95.8</v>
      </c>
      <c r="AI172">
        <v>29</v>
      </c>
      <c r="AJ172">
        <v>68.3</v>
      </c>
      <c r="AK172">
        <v>154</v>
      </c>
      <c r="AL172">
        <v>-3.7999999999999999E-2</v>
      </c>
      <c r="AM172">
        <v>272</v>
      </c>
      <c r="AN172">
        <v>6.66</v>
      </c>
      <c r="AO172">
        <v>63</v>
      </c>
      <c r="AP172">
        <v>107.9</v>
      </c>
      <c r="AQ172">
        <v>67</v>
      </c>
      <c r="AR172">
        <v>101.3</v>
      </c>
      <c r="AS172">
        <v>54</v>
      </c>
      <c r="AT172">
        <v>-3.66</v>
      </c>
      <c r="AU172">
        <v>269</v>
      </c>
      <c r="AV172">
        <v>6</v>
      </c>
      <c r="AW172" t="s">
        <v>136</v>
      </c>
      <c r="AZ172" s="10" t="s">
        <v>32</v>
      </c>
      <c r="BA172" s="10" t="s">
        <v>552</v>
      </c>
      <c r="BB172" s="10">
        <f>COUNTIF(TeamStateMap[Team],TourneyWinsM[NCAA Champion])</f>
        <v>0</v>
      </c>
      <c r="BC172" s="18">
        <f>SUMIF(TeamStateMap[Team],TourneyWinsM[NCAA Champion],TeamStateMap[Count])</f>
        <v>0</v>
      </c>
      <c r="BE172" t="s">
        <v>1337</v>
      </c>
      <c r="BF172" s="13" t="s">
        <v>1546</v>
      </c>
      <c r="BH172" s="16"/>
    </row>
    <row r="173" spans="1:60" x14ac:dyDescent="0.2">
      <c r="A173" t="s">
        <v>216</v>
      </c>
      <c r="B173">
        <v>81.56</v>
      </c>
      <c r="C173">
        <v>72.739999999999995</v>
      </c>
      <c r="D173">
        <v>1</v>
      </c>
      <c r="E173">
        <v>1</v>
      </c>
      <c r="F173">
        <v>2017</v>
      </c>
      <c r="I173" t="s">
        <v>372</v>
      </c>
      <c r="J173">
        <v>74.16</v>
      </c>
      <c r="K173">
        <v>72.56</v>
      </c>
      <c r="L173">
        <v>2017</v>
      </c>
      <c r="O173" t="s">
        <v>281</v>
      </c>
      <c r="P173">
        <v>3.9</v>
      </c>
      <c r="Q173">
        <v>4.4000000000000004</v>
      </c>
      <c r="R173">
        <v>8.3000000000000007</v>
      </c>
      <c r="S173">
        <v>2017</v>
      </c>
      <c r="V173">
        <v>2016</v>
      </c>
      <c r="W173">
        <v>20</v>
      </c>
      <c r="X173" t="s">
        <v>858</v>
      </c>
      <c r="Y173" t="s">
        <v>243</v>
      </c>
      <c r="Z173" t="e" vm="1">
        <f ca="1">_xlfn.XLOOKUP(KenPom[[#This Row],[Real_Team]],TeamStateMap[Team],TeamStateMap[State],"NoState",0,)</f>
        <v>#NAME?</v>
      </c>
      <c r="AA173">
        <v>4</v>
      </c>
      <c r="AB173">
        <v>2</v>
      </c>
      <c r="AC173" t="s">
        <v>156</v>
      </c>
      <c r="AD173" t="s">
        <v>84</v>
      </c>
      <c r="AE173">
        <v>20.95</v>
      </c>
      <c r="AF173">
        <v>121.2</v>
      </c>
      <c r="AG173">
        <v>7</v>
      </c>
      <c r="AH173">
        <v>100.3</v>
      </c>
      <c r="AI173">
        <v>91</v>
      </c>
      <c r="AJ173">
        <v>71.2</v>
      </c>
      <c r="AK173">
        <v>49</v>
      </c>
      <c r="AL173">
        <v>-6.2E-2</v>
      </c>
      <c r="AM173">
        <v>318</v>
      </c>
      <c r="AN173">
        <v>12.05</v>
      </c>
      <c r="AO173">
        <v>5</v>
      </c>
      <c r="AP173">
        <v>110.2</v>
      </c>
      <c r="AQ173">
        <v>28</v>
      </c>
      <c r="AR173">
        <v>98.1</v>
      </c>
      <c r="AS173">
        <v>1</v>
      </c>
      <c r="AT173">
        <v>2.54</v>
      </c>
      <c r="AU173">
        <v>92</v>
      </c>
      <c r="AV173">
        <v>4</v>
      </c>
      <c r="AW173" t="s">
        <v>136</v>
      </c>
      <c r="AZ173" s="10" t="s">
        <v>948</v>
      </c>
      <c r="BA173" s="10" t="s">
        <v>477</v>
      </c>
      <c r="BB173" s="10">
        <f>COUNTIF(TeamStateMap[Team],TourneyWinsM[NCAA Champion])</f>
        <v>0</v>
      </c>
      <c r="BC173" s="18">
        <f>SUMIF(TeamStateMap[Team],TourneyWinsM[NCAA Champion],TeamStateMap[Count])</f>
        <v>0</v>
      </c>
      <c r="BE173" t="s">
        <v>1338</v>
      </c>
      <c r="BF173" s="13" t="s">
        <v>1515</v>
      </c>
      <c r="BH173" s="16"/>
    </row>
    <row r="174" spans="1:60" x14ac:dyDescent="0.2">
      <c r="A174" t="s">
        <v>23</v>
      </c>
      <c r="B174">
        <v>81.510000000000005</v>
      </c>
      <c r="C174">
        <v>73.23</v>
      </c>
      <c r="D174">
        <v>0</v>
      </c>
      <c r="E174">
        <v>0</v>
      </c>
      <c r="F174">
        <v>2017</v>
      </c>
      <c r="I174" t="s">
        <v>429</v>
      </c>
      <c r="J174">
        <v>65.72</v>
      </c>
      <c r="K174">
        <v>72.459999999999994</v>
      </c>
      <c r="L174">
        <v>2017</v>
      </c>
      <c r="O174" t="s">
        <v>75</v>
      </c>
      <c r="P174">
        <v>2.8</v>
      </c>
      <c r="Q174">
        <v>5.4</v>
      </c>
      <c r="R174">
        <v>8.3000000000000007</v>
      </c>
      <c r="S174">
        <v>2017</v>
      </c>
      <c r="V174">
        <v>2016</v>
      </c>
      <c r="W174">
        <v>21</v>
      </c>
      <c r="X174" t="s">
        <v>857</v>
      </c>
      <c r="Y174" t="s">
        <v>14</v>
      </c>
      <c r="Z174" t="e" vm="1">
        <f ca="1">_xlfn.XLOOKUP(KenPom[[#This Row],[Real_Team]],TeamStateMap[Team],TeamStateMap[State],"NoState",0,)</f>
        <v>#NAME?</v>
      </c>
      <c r="AA174">
        <v>11</v>
      </c>
      <c r="AB174">
        <v>2</v>
      </c>
      <c r="AC174" t="s">
        <v>110</v>
      </c>
      <c r="AD174" t="s">
        <v>594</v>
      </c>
      <c r="AE174">
        <v>20.82</v>
      </c>
      <c r="AF174">
        <v>116.3</v>
      </c>
      <c r="AG174">
        <v>22</v>
      </c>
      <c r="AH174">
        <v>95.5</v>
      </c>
      <c r="AI174">
        <v>27</v>
      </c>
      <c r="AJ174">
        <v>67.3</v>
      </c>
      <c r="AK174">
        <v>218</v>
      </c>
      <c r="AL174">
        <v>-3.7999999999999999E-2</v>
      </c>
      <c r="AM174">
        <v>273</v>
      </c>
      <c r="AN174">
        <v>3.51</v>
      </c>
      <c r="AO174">
        <v>90</v>
      </c>
      <c r="AP174">
        <v>107.3</v>
      </c>
      <c r="AQ174">
        <v>77</v>
      </c>
      <c r="AR174">
        <v>103.8</v>
      </c>
      <c r="AS174">
        <v>118</v>
      </c>
      <c r="AT174">
        <v>6.12</v>
      </c>
      <c r="AU174">
        <v>25</v>
      </c>
      <c r="AV174">
        <v>1</v>
      </c>
      <c r="AW174" t="s">
        <v>136</v>
      </c>
      <c r="AZ174" s="10" t="s">
        <v>274</v>
      </c>
      <c r="BA174" s="10" t="s">
        <v>665</v>
      </c>
      <c r="BB174" s="10">
        <f>COUNTIF(TeamStateMap[Team],TourneyWinsM[NCAA Champion])</f>
        <v>0</v>
      </c>
      <c r="BC174" s="18">
        <f>SUMIF(TeamStateMap[Team],TourneyWinsM[NCAA Champion],TeamStateMap[Count])</f>
        <v>0</v>
      </c>
      <c r="BE174" t="s">
        <v>1339</v>
      </c>
      <c r="BF174" s="13" t="s">
        <v>1547</v>
      </c>
      <c r="BH174" s="16"/>
    </row>
    <row r="175" spans="1:60" x14ac:dyDescent="0.2">
      <c r="A175" t="s">
        <v>101</v>
      </c>
      <c r="B175">
        <v>81.41</v>
      </c>
      <c r="C175">
        <v>80.34</v>
      </c>
      <c r="D175">
        <v>0</v>
      </c>
      <c r="E175">
        <v>1</v>
      </c>
      <c r="F175">
        <v>2017</v>
      </c>
      <c r="I175" t="s">
        <v>300</v>
      </c>
      <c r="J175">
        <v>74.319999999999993</v>
      </c>
      <c r="K175">
        <v>72.430000000000007</v>
      </c>
      <c r="L175">
        <v>2017</v>
      </c>
      <c r="O175" t="s">
        <v>227</v>
      </c>
      <c r="P175">
        <v>0.4</v>
      </c>
      <c r="Q175">
        <v>7.7</v>
      </c>
      <c r="R175">
        <v>8.1</v>
      </c>
      <c r="S175">
        <v>2017</v>
      </c>
      <c r="V175">
        <v>2016</v>
      </c>
      <c r="W175">
        <v>22</v>
      </c>
      <c r="X175" t="s">
        <v>856</v>
      </c>
      <c r="Y175" t="s">
        <v>7</v>
      </c>
      <c r="Z175" t="e" vm="1">
        <f ca="1">_xlfn.XLOOKUP(KenPom[[#This Row],[Real_Team]],TeamStateMap[Team],TeamStateMap[State],"NoState",0,)</f>
        <v>#NAME?</v>
      </c>
      <c r="AA175">
        <v>5</v>
      </c>
      <c r="AB175">
        <v>2</v>
      </c>
      <c r="AC175" t="s">
        <v>556</v>
      </c>
      <c r="AD175" t="s">
        <v>100</v>
      </c>
      <c r="AE175">
        <v>20.25</v>
      </c>
      <c r="AF175">
        <v>116.2</v>
      </c>
      <c r="AG175">
        <v>24</v>
      </c>
      <c r="AH175">
        <v>95.9</v>
      </c>
      <c r="AI175">
        <v>32</v>
      </c>
      <c r="AJ175">
        <v>67.400000000000006</v>
      </c>
      <c r="AK175">
        <v>213</v>
      </c>
      <c r="AL175">
        <v>1.6E-2</v>
      </c>
      <c r="AM175">
        <v>129</v>
      </c>
      <c r="AN175">
        <v>8.6</v>
      </c>
      <c r="AO175">
        <v>39</v>
      </c>
      <c r="AP175">
        <v>109.2</v>
      </c>
      <c r="AQ175">
        <v>45</v>
      </c>
      <c r="AR175">
        <v>100.6</v>
      </c>
      <c r="AS175">
        <v>30</v>
      </c>
      <c r="AT175">
        <v>-1.86</v>
      </c>
      <c r="AU175">
        <v>218</v>
      </c>
      <c r="AV175">
        <v>5</v>
      </c>
      <c r="AW175" t="s">
        <v>136</v>
      </c>
      <c r="AZ175" s="11" t="s">
        <v>202</v>
      </c>
      <c r="BA175" s="11" t="s">
        <v>477</v>
      </c>
      <c r="BB175" s="10">
        <f>COUNTIF(TeamStateMap[Team],TourneyWinsM[NCAA Champion])</f>
        <v>0</v>
      </c>
      <c r="BC175" s="18">
        <f>SUMIF(TeamStateMap[Team],TourneyWinsM[NCAA Champion],TeamStateMap[Count])</f>
        <v>0</v>
      </c>
      <c r="BE175" t="s">
        <v>629</v>
      </c>
      <c r="BF175" s="13" t="s">
        <v>1548</v>
      </c>
      <c r="BH175" s="16"/>
    </row>
    <row r="176" spans="1:60" x14ac:dyDescent="0.2">
      <c r="A176" t="s">
        <v>228</v>
      </c>
      <c r="B176">
        <v>81.319999999999993</v>
      </c>
      <c r="C176">
        <v>70.849999999999994</v>
      </c>
      <c r="D176">
        <v>0</v>
      </c>
      <c r="E176">
        <v>2</v>
      </c>
      <c r="F176">
        <v>2017</v>
      </c>
      <c r="I176" t="s">
        <v>347</v>
      </c>
      <c r="J176">
        <v>69.98</v>
      </c>
      <c r="K176">
        <v>72.42</v>
      </c>
      <c r="L176">
        <v>2017</v>
      </c>
      <c r="O176" t="s">
        <v>54</v>
      </c>
      <c r="P176">
        <v>6.2</v>
      </c>
      <c r="Q176">
        <v>1.6</v>
      </c>
      <c r="R176">
        <v>7.8</v>
      </c>
      <c r="S176">
        <v>2017</v>
      </c>
      <c r="V176">
        <v>2016</v>
      </c>
      <c r="W176">
        <v>23</v>
      </c>
      <c r="X176" t="s">
        <v>770</v>
      </c>
      <c r="Y176" t="s">
        <v>35</v>
      </c>
      <c r="Z176" t="e" vm="1">
        <f ca="1">_xlfn.XLOOKUP(KenPom[[#This Row],[Real_Team]],TeamStateMap[Team],TeamStateMap[State],"NoState",0,)</f>
        <v>#NAME?</v>
      </c>
      <c r="AA176">
        <v>7</v>
      </c>
      <c r="AB176">
        <v>1</v>
      </c>
      <c r="AC176" t="s">
        <v>556</v>
      </c>
      <c r="AD176" t="s">
        <v>58</v>
      </c>
      <c r="AE176">
        <v>20.239999999999998</v>
      </c>
      <c r="AF176">
        <v>116.1</v>
      </c>
      <c r="AG176">
        <v>25</v>
      </c>
      <c r="AH176">
        <v>95.9</v>
      </c>
      <c r="AI176">
        <v>30</v>
      </c>
      <c r="AJ176">
        <v>68.8</v>
      </c>
      <c r="AK176">
        <v>131</v>
      </c>
      <c r="AL176">
        <v>-7.0999999999999994E-2</v>
      </c>
      <c r="AM176">
        <v>327</v>
      </c>
      <c r="AN176">
        <v>9.1199999999999992</v>
      </c>
      <c r="AO176">
        <v>30</v>
      </c>
      <c r="AP176">
        <v>110.2</v>
      </c>
      <c r="AQ176">
        <v>26</v>
      </c>
      <c r="AR176">
        <v>101.1</v>
      </c>
      <c r="AS176">
        <v>49</v>
      </c>
      <c r="AT176">
        <v>1.28</v>
      </c>
      <c r="AU176">
        <v>132</v>
      </c>
      <c r="AV176">
        <v>7</v>
      </c>
      <c r="AW176" t="s">
        <v>136</v>
      </c>
      <c r="AZ176" s="10" t="s">
        <v>725</v>
      </c>
      <c r="BA176" s="10" t="s">
        <v>533</v>
      </c>
      <c r="BB176" s="10">
        <f>COUNTIF(TeamStateMap[Team],TourneyWinsM[NCAA Champion])</f>
        <v>0</v>
      </c>
      <c r="BC176" s="18">
        <f>SUMIF(TeamStateMap[Team],TourneyWinsM[NCAA Champion],TeamStateMap[Count])</f>
        <v>0</v>
      </c>
      <c r="BH176" s="16"/>
    </row>
    <row r="177" spans="1:60" x14ac:dyDescent="0.2">
      <c r="A177" t="s">
        <v>59</v>
      </c>
      <c r="B177">
        <v>81.150000000000006</v>
      </c>
      <c r="C177">
        <v>77.819999999999993</v>
      </c>
      <c r="D177">
        <v>0</v>
      </c>
      <c r="E177">
        <v>3</v>
      </c>
      <c r="F177">
        <v>2017</v>
      </c>
      <c r="I177" t="s">
        <v>332</v>
      </c>
      <c r="J177">
        <v>71.28</v>
      </c>
      <c r="K177">
        <v>72.13</v>
      </c>
      <c r="L177">
        <v>2017</v>
      </c>
      <c r="O177" t="s">
        <v>59</v>
      </c>
      <c r="P177">
        <v>-0.3</v>
      </c>
      <c r="Q177">
        <v>8.1</v>
      </c>
      <c r="R177">
        <v>7.8</v>
      </c>
      <c r="S177">
        <v>2017</v>
      </c>
      <c r="V177">
        <v>2016</v>
      </c>
      <c r="W177">
        <v>24</v>
      </c>
      <c r="X177" t="s">
        <v>855</v>
      </c>
      <c r="Y177" t="s">
        <v>16</v>
      </c>
      <c r="Z177" t="e" vm="1">
        <f ca="1">_xlfn.XLOOKUP(KenPom[[#This Row],[Real_Team]],TeamStateMap[Team],TeamStateMap[State],"NoState",0,)</f>
        <v>#NAME?</v>
      </c>
      <c r="AA177">
        <v>5</v>
      </c>
      <c r="AB177">
        <v>0</v>
      </c>
      <c r="AC177" t="s">
        <v>156</v>
      </c>
      <c r="AD177" t="s">
        <v>554</v>
      </c>
      <c r="AE177">
        <v>19.059999999999999</v>
      </c>
      <c r="AF177">
        <v>118.9</v>
      </c>
      <c r="AG177">
        <v>14</v>
      </c>
      <c r="AH177">
        <v>99.8</v>
      </c>
      <c r="AI177">
        <v>84</v>
      </c>
      <c r="AJ177">
        <v>66.599999999999994</v>
      </c>
      <c r="AK177">
        <v>252</v>
      </c>
      <c r="AL177">
        <v>-1.2E-2</v>
      </c>
      <c r="AM177">
        <v>211</v>
      </c>
      <c r="AN177">
        <v>11.21</v>
      </c>
      <c r="AO177">
        <v>11</v>
      </c>
      <c r="AP177">
        <v>109.7</v>
      </c>
      <c r="AQ177">
        <v>34</v>
      </c>
      <c r="AR177">
        <v>98.4</v>
      </c>
      <c r="AS177">
        <v>2</v>
      </c>
      <c r="AT177">
        <v>-3.12</v>
      </c>
      <c r="AU177">
        <v>257</v>
      </c>
      <c r="AV177">
        <v>5</v>
      </c>
      <c r="AW177" t="s">
        <v>136</v>
      </c>
      <c r="AZ177" s="11" t="s">
        <v>452</v>
      </c>
      <c r="BA177" s="11" t="s">
        <v>803</v>
      </c>
      <c r="BB177" s="10">
        <f>COUNTIF(TeamStateMap[Team],TourneyWinsM[NCAA Champion])</f>
        <v>0</v>
      </c>
      <c r="BC177" s="18">
        <f>SUMIF(TeamStateMap[Team],TourneyWinsM[NCAA Champion],TeamStateMap[Count])</f>
        <v>0</v>
      </c>
      <c r="BH177" s="16"/>
    </row>
    <row r="178" spans="1:60" x14ac:dyDescent="0.2">
      <c r="A178" t="s">
        <v>75</v>
      </c>
      <c r="B178">
        <v>81.040000000000006</v>
      </c>
      <c r="C178">
        <v>79.040000000000006</v>
      </c>
      <c r="D178">
        <v>0</v>
      </c>
      <c r="E178">
        <v>7</v>
      </c>
      <c r="F178">
        <v>2017</v>
      </c>
      <c r="I178" t="s">
        <v>369</v>
      </c>
      <c r="J178">
        <v>69.81</v>
      </c>
      <c r="K178">
        <v>72.08</v>
      </c>
      <c r="L178">
        <v>2017</v>
      </c>
      <c r="O178" t="s">
        <v>83</v>
      </c>
      <c r="P178">
        <v>4.2</v>
      </c>
      <c r="Q178">
        <v>3.4</v>
      </c>
      <c r="R178">
        <v>7.7</v>
      </c>
      <c r="S178">
        <v>2017</v>
      </c>
      <c r="V178">
        <v>2016</v>
      </c>
      <c r="W178">
        <v>25</v>
      </c>
      <c r="X178" t="s">
        <v>854</v>
      </c>
      <c r="Y178" t="s">
        <v>122</v>
      </c>
      <c r="Z178" t="e" vm="1">
        <f ca="1">_xlfn.XLOOKUP(KenPom[[#This Row],[Real_Team]],TeamStateMap[Team],TeamStateMap[State],"NoState",0,)</f>
        <v>#NAME?</v>
      </c>
      <c r="AA178">
        <v>11</v>
      </c>
      <c r="AB178">
        <v>0</v>
      </c>
      <c r="AC178" t="s">
        <v>60</v>
      </c>
      <c r="AD178" t="s">
        <v>727</v>
      </c>
      <c r="AE178">
        <v>18.760000000000002</v>
      </c>
      <c r="AF178">
        <v>113.6</v>
      </c>
      <c r="AG178">
        <v>40</v>
      </c>
      <c r="AH178">
        <v>94.9</v>
      </c>
      <c r="AI178">
        <v>23</v>
      </c>
      <c r="AJ178">
        <v>67.8</v>
      </c>
      <c r="AK178">
        <v>184</v>
      </c>
      <c r="AL178">
        <v>-0.106</v>
      </c>
      <c r="AM178">
        <v>346</v>
      </c>
      <c r="AN178">
        <v>8.6</v>
      </c>
      <c r="AO178">
        <v>40</v>
      </c>
      <c r="AP178">
        <v>109.2</v>
      </c>
      <c r="AQ178">
        <v>44</v>
      </c>
      <c r="AR178">
        <v>100.6</v>
      </c>
      <c r="AS178">
        <v>31</v>
      </c>
      <c r="AT178">
        <v>3.68</v>
      </c>
      <c r="AU178">
        <v>65</v>
      </c>
      <c r="AV178">
        <v>1</v>
      </c>
      <c r="AW178" t="s">
        <v>136</v>
      </c>
      <c r="AZ178" s="10" t="s">
        <v>661</v>
      </c>
      <c r="BA178" s="10" t="s">
        <v>533</v>
      </c>
      <c r="BB178" s="10">
        <f>COUNTIF(TeamStateMap[Team],TourneyWinsM[NCAA Champion])</f>
        <v>0</v>
      </c>
      <c r="BC178" s="18">
        <f>SUMIF(TeamStateMap[Team],TourneyWinsM[NCAA Champion],TeamStateMap[Count])</f>
        <v>0</v>
      </c>
      <c r="BH178" s="16"/>
    </row>
    <row r="179" spans="1:60" x14ac:dyDescent="0.2">
      <c r="A179" t="s">
        <v>29</v>
      </c>
      <c r="B179">
        <v>80.959999999999994</v>
      </c>
      <c r="C179">
        <v>83.32</v>
      </c>
      <c r="D179">
        <v>1</v>
      </c>
      <c r="E179">
        <v>5</v>
      </c>
      <c r="F179">
        <v>2017</v>
      </c>
      <c r="I179" t="s">
        <v>439</v>
      </c>
      <c r="J179">
        <v>67.13</v>
      </c>
      <c r="K179">
        <v>72.069999999999993</v>
      </c>
      <c r="L179">
        <v>2017</v>
      </c>
      <c r="O179" t="s">
        <v>473</v>
      </c>
      <c r="P179">
        <v>8</v>
      </c>
      <c r="Q179">
        <v>-0.4</v>
      </c>
      <c r="R179">
        <v>7.6</v>
      </c>
      <c r="S179">
        <v>2017</v>
      </c>
      <c r="V179">
        <v>2016</v>
      </c>
      <c r="W179">
        <v>26</v>
      </c>
      <c r="X179" t="s">
        <v>853</v>
      </c>
      <c r="Y179" t="s">
        <v>231</v>
      </c>
      <c r="Z179" t="e" vm="1">
        <f ca="1">_xlfn.XLOOKUP(KenPom[[#This Row],[Real_Team]],TeamStateMap[Team],TeamStateMap[State],"NoState",0,)</f>
        <v>#NAME?</v>
      </c>
      <c r="AA179">
        <v>9</v>
      </c>
      <c r="AB179">
        <v>1</v>
      </c>
      <c r="AC179" t="s">
        <v>148</v>
      </c>
      <c r="AD179" t="s">
        <v>568</v>
      </c>
      <c r="AE179">
        <v>18.71</v>
      </c>
      <c r="AF179">
        <v>111.9</v>
      </c>
      <c r="AG179">
        <v>59</v>
      </c>
      <c r="AH179">
        <v>93.2</v>
      </c>
      <c r="AI179">
        <v>12</v>
      </c>
      <c r="AJ179">
        <v>65.900000000000006</v>
      </c>
      <c r="AK179">
        <v>277</v>
      </c>
      <c r="AL179">
        <v>-3.5999999999999997E-2</v>
      </c>
      <c r="AM179">
        <v>270</v>
      </c>
      <c r="AN179">
        <v>6.17</v>
      </c>
      <c r="AO179">
        <v>71</v>
      </c>
      <c r="AP179">
        <v>107.6</v>
      </c>
      <c r="AQ179">
        <v>72</v>
      </c>
      <c r="AR179">
        <v>101.4</v>
      </c>
      <c r="AS179">
        <v>56</v>
      </c>
      <c r="AT179">
        <v>-0.91</v>
      </c>
      <c r="AU179">
        <v>187</v>
      </c>
      <c r="AV179">
        <v>9</v>
      </c>
      <c r="AW179" t="s">
        <v>136</v>
      </c>
      <c r="AZ179" s="10" t="s">
        <v>6</v>
      </c>
      <c r="BA179" s="10" t="s">
        <v>577</v>
      </c>
      <c r="BB179" s="10">
        <f>COUNTIF(TeamStateMap[Team],TourneyWinsM[NCAA Champion])</f>
        <v>0</v>
      </c>
      <c r="BC179" s="18">
        <f>SUMIF(TeamStateMap[Team],TourneyWinsM[NCAA Champion],TeamStateMap[Count])</f>
        <v>0</v>
      </c>
      <c r="BH179" s="16"/>
    </row>
    <row r="180" spans="1:60" x14ac:dyDescent="0.2">
      <c r="A180" t="s">
        <v>246</v>
      </c>
      <c r="B180">
        <v>80.89</v>
      </c>
      <c r="C180">
        <v>80</v>
      </c>
      <c r="D180">
        <v>1</v>
      </c>
      <c r="E180">
        <v>5</v>
      </c>
      <c r="F180">
        <v>2017</v>
      </c>
      <c r="I180" t="s">
        <v>404</v>
      </c>
      <c r="J180">
        <v>65.64</v>
      </c>
      <c r="K180">
        <v>71.89</v>
      </c>
      <c r="L180">
        <v>2017</v>
      </c>
      <c r="O180" t="s">
        <v>246</v>
      </c>
      <c r="P180">
        <v>2.8</v>
      </c>
      <c r="Q180">
        <v>4.4000000000000004</v>
      </c>
      <c r="R180">
        <v>7.2</v>
      </c>
      <c r="S180">
        <v>2017</v>
      </c>
      <c r="V180">
        <v>2016</v>
      </c>
      <c r="W180">
        <v>27</v>
      </c>
      <c r="X180" t="s">
        <v>852</v>
      </c>
      <c r="Y180" t="s">
        <v>15</v>
      </c>
      <c r="Z180" t="e" vm="1">
        <f ca="1">_xlfn.XLOOKUP(KenPom[[#This Row],[Real_Team]],TeamStateMap[Team],TeamStateMap[State],"NoState",0,)</f>
        <v>#NAME?</v>
      </c>
      <c r="AA180">
        <v>10</v>
      </c>
      <c r="AB180">
        <v>4</v>
      </c>
      <c r="AC180" t="s">
        <v>105</v>
      </c>
      <c r="AD180" t="s">
        <v>772</v>
      </c>
      <c r="AE180">
        <v>18.57</v>
      </c>
      <c r="AF180">
        <v>112.7</v>
      </c>
      <c r="AG180">
        <v>50</v>
      </c>
      <c r="AH180">
        <v>94.1</v>
      </c>
      <c r="AI180">
        <v>18</v>
      </c>
      <c r="AJ180">
        <v>65</v>
      </c>
      <c r="AK180">
        <v>314</v>
      </c>
      <c r="AL180">
        <v>-2.7E-2</v>
      </c>
      <c r="AM180">
        <v>249</v>
      </c>
      <c r="AN180">
        <v>10.210000000000001</v>
      </c>
      <c r="AO180">
        <v>18</v>
      </c>
      <c r="AP180">
        <v>110.9</v>
      </c>
      <c r="AQ180">
        <v>12</v>
      </c>
      <c r="AR180">
        <v>100.7</v>
      </c>
      <c r="AS180">
        <v>33</v>
      </c>
      <c r="AT180">
        <v>-0.82</v>
      </c>
      <c r="AU180">
        <v>180</v>
      </c>
      <c r="AV180">
        <v>0</v>
      </c>
      <c r="AW180" t="s">
        <v>136</v>
      </c>
      <c r="AZ180" s="10" t="s">
        <v>583</v>
      </c>
      <c r="BA180" s="10" t="s">
        <v>138</v>
      </c>
      <c r="BB180" s="10">
        <f>COUNTIF(TeamStateMap[Team],TourneyWinsM[NCAA Champion])</f>
        <v>0</v>
      </c>
      <c r="BC180" s="18">
        <f>SUMIF(TeamStateMap[Team],TourneyWinsM[NCAA Champion],TeamStateMap[Count])</f>
        <v>0</v>
      </c>
      <c r="BH180" s="16"/>
    </row>
    <row r="181" spans="1:60" x14ac:dyDescent="0.2">
      <c r="A181" t="s">
        <v>195</v>
      </c>
      <c r="B181">
        <v>80.7</v>
      </c>
      <c r="C181">
        <v>78.58</v>
      </c>
      <c r="D181">
        <v>0</v>
      </c>
      <c r="E181">
        <v>1</v>
      </c>
      <c r="F181">
        <v>2017</v>
      </c>
      <c r="I181" t="s">
        <v>336</v>
      </c>
      <c r="J181">
        <v>74.989999999999995</v>
      </c>
      <c r="K181">
        <v>71.87</v>
      </c>
      <c r="L181">
        <v>2017</v>
      </c>
      <c r="O181" t="s">
        <v>36</v>
      </c>
      <c r="P181">
        <v>3.2</v>
      </c>
      <c r="Q181">
        <v>4</v>
      </c>
      <c r="R181">
        <v>7.2</v>
      </c>
      <c r="S181">
        <v>2017</v>
      </c>
      <c r="V181">
        <v>2016</v>
      </c>
      <c r="W181">
        <v>28</v>
      </c>
      <c r="X181" t="s">
        <v>851</v>
      </c>
      <c r="Y181" t="s">
        <v>227</v>
      </c>
      <c r="Z181" t="e" vm="1">
        <f ca="1">_xlfn.XLOOKUP(KenPom[[#This Row],[Real_Team]],TeamStateMap[Team],TeamStateMap[State],"NoState",0,)</f>
        <v>#NAME?</v>
      </c>
      <c r="AA181">
        <v>4</v>
      </c>
      <c r="AB181">
        <v>0</v>
      </c>
      <c r="AC181" t="s">
        <v>137</v>
      </c>
      <c r="AD181" t="s">
        <v>125</v>
      </c>
      <c r="AE181">
        <v>18.32</v>
      </c>
      <c r="AF181">
        <v>112.5</v>
      </c>
      <c r="AG181">
        <v>53</v>
      </c>
      <c r="AH181">
        <v>94.2</v>
      </c>
      <c r="AI181">
        <v>19</v>
      </c>
      <c r="AJ181">
        <v>68.099999999999994</v>
      </c>
      <c r="AK181">
        <v>162</v>
      </c>
      <c r="AL181">
        <v>-5.2999999999999999E-2</v>
      </c>
      <c r="AM181">
        <v>300</v>
      </c>
      <c r="AN181">
        <v>7.65</v>
      </c>
      <c r="AO181">
        <v>52</v>
      </c>
      <c r="AP181">
        <v>109.4</v>
      </c>
      <c r="AQ181">
        <v>40</v>
      </c>
      <c r="AR181">
        <v>101.8</v>
      </c>
      <c r="AS181">
        <v>70</v>
      </c>
      <c r="AT181">
        <v>-2.58</v>
      </c>
      <c r="AU181">
        <v>234</v>
      </c>
      <c r="AV181">
        <v>4</v>
      </c>
      <c r="AW181" t="s">
        <v>136</v>
      </c>
      <c r="AZ181" s="10" t="s">
        <v>1440</v>
      </c>
      <c r="BA181" s="10" t="s">
        <v>803</v>
      </c>
      <c r="BB181" s="10">
        <f>COUNTIF(TeamStateMap[Team],TourneyWinsM[NCAA Champion])</f>
        <v>0</v>
      </c>
      <c r="BC181" s="18">
        <f>SUMIF(TeamStateMap[Team],TourneyWinsM[NCAA Champion],TeamStateMap[Count])</f>
        <v>0</v>
      </c>
      <c r="BH181" s="16"/>
    </row>
    <row r="182" spans="1:60" x14ac:dyDescent="0.2">
      <c r="A182" t="s">
        <v>199</v>
      </c>
      <c r="B182">
        <v>80.63</v>
      </c>
      <c r="C182">
        <v>83.18</v>
      </c>
      <c r="D182">
        <v>2</v>
      </c>
      <c r="E182">
        <v>4</v>
      </c>
      <c r="F182">
        <v>2017</v>
      </c>
      <c r="I182" t="s">
        <v>338</v>
      </c>
      <c r="J182">
        <v>61.95</v>
      </c>
      <c r="K182">
        <v>71.84</v>
      </c>
      <c r="L182">
        <v>2017</v>
      </c>
      <c r="O182" t="s">
        <v>129</v>
      </c>
      <c r="P182">
        <v>2.4</v>
      </c>
      <c r="Q182">
        <v>4.7</v>
      </c>
      <c r="R182">
        <v>7.2</v>
      </c>
      <c r="S182">
        <v>2017</v>
      </c>
      <c r="V182">
        <v>2016</v>
      </c>
      <c r="W182">
        <v>29</v>
      </c>
      <c r="X182" t="s">
        <v>850</v>
      </c>
      <c r="Y182" t="s">
        <v>48</v>
      </c>
      <c r="Z182" t="e" vm="1">
        <f ca="1">_xlfn.XLOOKUP(KenPom[[#This Row],[Real_Team]],TeamStateMap[Team],TeamStateMap[State],"NoState",0,)</f>
        <v>#NAME?</v>
      </c>
      <c r="AA182">
        <v>6</v>
      </c>
      <c r="AB182">
        <v>0</v>
      </c>
      <c r="AC182" t="s">
        <v>541</v>
      </c>
      <c r="AD182" t="s">
        <v>121</v>
      </c>
      <c r="AE182">
        <v>18.27</v>
      </c>
      <c r="AF182">
        <v>111.1</v>
      </c>
      <c r="AG182">
        <v>72</v>
      </c>
      <c r="AH182">
        <v>92.9</v>
      </c>
      <c r="AI182">
        <v>10</v>
      </c>
      <c r="AJ182">
        <v>69.7</v>
      </c>
      <c r="AK182">
        <v>92</v>
      </c>
      <c r="AL182">
        <v>1.6E-2</v>
      </c>
      <c r="AM182">
        <v>132</v>
      </c>
      <c r="AN182">
        <v>8.5500000000000007</v>
      </c>
      <c r="AO182">
        <v>41</v>
      </c>
      <c r="AP182">
        <v>108.5</v>
      </c>
      <c r="AQ182">
        <v>61</v>
      </c>
      <c r="AR182">
        <v>100</v>
      </c>
      <c r="AS182">
        <v>14</v>
      </c>
      <c r="AT182">
        <v>-2.92</v>
      </c>
      <c r="AU182">
        <v>247</v>
      </c>
      <c r="AV182">
        <v>6</v>
      </c>
      <c r="AW182" t="s">
        <v>136</v>
      </c>
      <c r="AZ182" s="10" t="s">
        <v>462</v>
      </c>
      <c r="BA182" s="10" t="s">
        <v>149</v>
      </c>
      <c r="BB182" s="10">
        <f>COUNTIF(TeamStateMap[Team],TourneyWinsM[NCAA Champion])</f>
        <v>0</v>
      </c>
      <c r="BC182" s="18">
        <f>SUMIF(TeamStateMap[Team],TourneyWinsM[NCAA Champion],TeamStateMap[Count])</f>
        <v>0</v>
      </c>
      <c r="BH182" s="16"/>
    </row>
    <row r="183" spans="1:60" x14ac:dyDescent="0.2">
      <c r="A183" t="s">
        <v>253</v>
      </c>
      <c r="B183">
        <v>80.510000000000005</v>
      </c>
      <c r="C183">
        <v>78.010000000000005</v>
      </c>
      <c r="D183">
        <v>2</v>
      </c>
      <c r="E183">
        <v>4</v>
      </c>
      <c r="F183">
        <v>2017</v>
      </c>
      <c r="I183" t="s">
        <v>326</v>
      </c>
      <c r="J183">
        <v>64.12</v>
      </c>
      <c r="K183">
        <v>71.44</v>
      </c>
      <c r="L183">
        <v>2017</v>
      </c>
      <c r="O183" t="s">
        <v>216</v>
      </c>
      <c r="P183">
        <v>0.6</v>
      </c>
      <c r="Q183">
        <v>6.6</v>
      </c>
      <c r="R183">
        <v>7.2</v>
      </c>
      <c r="S183">
        <v>2017</v>
      </c>
      <c r="V183">
        <v>2016</v>
      </c>
      <c r="W183">
        <v>30</v>
      </c>
      <c r="X183" t="s">
        <v>849</v>
      </c>
      <c r="Y183" t="s">
        <v>232</v>
      </c>
      <c r="Z183" t="e" vm="1">
        <f ca="1">_xlfn.XLOOKUP(KenPom[[#This Row],[Real_Team]],TeamStateMap[Team],TeamStateMap[State],"NoState",0,)</f>
        <v>#NAME?</v>
      </c>
      <c r="AA183">
        <v>9</v>
      </c>
      <c r="AB183">
        <v>1</v>
      </c>
      <c r="AC183" t="s">
        <v>541</v>
      </c>
      <c r="AD183" t="s">
        <v>58</v>
      </c>
      <c r="AE183">
        <v>17.27</v>
      </c>
      <c r="AF183">
        <v>118</v>
      </c>
      <c r="AG183">
        <v>15</v>
      </c>
      <c r="AH183">
        <v>100.7</v>
      </c>
      <c r="AI183">
        <v>97</v>
      </c>
      <c r="AJ183">
        <v>67.900000000000006</v>
      </c>
      <c r="AK183">
        <v>178</v>
      </c>
      <c r="AL183">
        <v>-8.9999999999999993E-3</v>
      </c>
      <c r="AM183">
        <v>201</v>
      </c>
      <c r="AN183">
        <v>8.1</v>
      </c>
      <c r="AO183">
        <v>47</v>
      </c>
      <c r="AP183">
        <v>108.5</v>
      </c>
      <c r="AQ183">
        <v>62</v>
      </c>
      <c r="AR183">
        <v>100.4</v>
      </c>
      <c r="AS183">
        <v>25</v>
      </c>
      <c r="AT183">
        <v>-4.0999999999999996</v>
      </c>
      <c r="AU183">
        <v>282</v>
      </c>
      <c r="AV183">
        <v>9</v>
      </c>
      <c r="AW183" t="s">
        <v>136</v>
      </c>
      <c r="AZ183" s="10" t="s">
        <v>234</v>
      </c>
      <c r="BA183" s="10" t="s">
        <v>515</v>
      </c>
      <c r="BB183" s="10">
        <f>COUNTIF(TeamStateMap[Team],TourneyWinsM[NCAA Champion])</f>
        <v>0</v>
      </c>
      <c r="BC183" s="18">
        <f>SUMIF(TeamStateMap[Team],TourneyWinsM[NCAA Champion],TeamStateMap[Count])</f>
        <v>0</v>
      </c>
      <c r="BH183" s="16"/>
    </row>
    <row r="184" spans="1:60" x14ac:dyDescent="0.2">
      <c r="A184" t="s">
        <v>36</v>
      </c>
      <c r="B184">
        <v>80.38</v>
      </c>
      <c r="C184">
        <v>80.64</v>
      </c>
      <c r="D184">
        <v>1</v>
      </c>
      <c r="E184">
        <v>3</v>
      </c>
      <c r="F184">
        <v>2017</v>
      </c>
      <c r="I184" t="s">
        <v>365</v>
      </c>
      <c r="J184">
        <v>70.52</v>
      </c>
      <c r="K184">
        <v>71.400000000000006</v>
      </c>
      <c r="L184">
        <v>2017</v>
      </c>
      <c r="O184" t="s">
        <v>3</v>
      </c>
      <c r="P184">
        <v>0</v>
      </c>
      <c r="Q184">
        <v>6.9</v>
      </c>
      <c r="R184">
        <v>7</v>
      </c>
      <c r="S184">
        <v>2017</v>
      </c>
      <c r="V184">
        <v>2016</v>
      </c>
      <c r="W184">
        <v>31</v>
      </c>
      <c r="X184" t="s">
        <v>848</v>
      </c>
      <c r="Y184" t="s">
        <v>2</v>
      </c>
      <c r="Z184" t="e" vm="1">
        <f ca="1">_xlfn.XLOOKUP(KenPom[[#This Row],[Real_Team]],TeamStateMap[Team],TeamStateMap[State],"NoState",0,)</f>
        <v>#NAME?</v>
      </c>
      <c r="AA184">
        <v>10</v>
      </c>
      <c r="AB184">
        <v>1</v>
      </c>
      <c r="AC184" t="s">
        <v>532</v>
      </c>
      <c r="AD184" t="s">
        <v>568</v>
      </c>
      <c r="AE184">
        <v>17.07</v>
      </c>
      <c r="AF184">
        <v>112.1</v>
      </c>
      <c r="AG184">
        <v>58</v>
      </c>
      <c r="AH184">
        <v>95</v>
      </c>
      <c r="AI184">
        <v>24</v>
      </c>
      <c r="AJ184">
        <v>69.599999999999994</v>
      </c>
      <c r="AK184">
        <v>96</v>
      </c>
      <c r="AL184">
        <v>-7.0000000000000007E-2</v>
      </c>
      <c r="AM184">
        <v>326</v>
      </c>
      <c r="AN184">
        <v>3.82</v>
      </c>
      <c r="AO184">
        <v>87</v>
      </c>
      <c r="AP184">
        <v>107.3</v>
      </c>
      <c r="AQ184">
        <v>76</v>
      </c>
      <c r="AR184">
        <v>103.5</v>
      </c>
      <c r="AS184">
        <v>111</v>
      </c>
      <c r="AT184">
        <v>0.95</v>
      </c>
      <c r="AU184">
        <v>142</v>
      </c>
      <c r="AV184">
        <v>0</v>
      </c>
      <c r="AW184" t="s">
        <v>136</v>
      </c>
      <c r="AZ184" s="14" t="s">
        <v>1498</v>
      </c>
      <c r="BA184" s="10" t="s">
        <v>138</v>
      </c>
      <c r="BB184" s="10">
        <f>COUNTIF(TeamStateMap[Team],TourneyWinsM[NCAA Champion])</f>
        <v>0</v>
      </c>
      <c r="BC184" s="18">
        <f>SUMIF(TeamStateMap[Team],TourneyWinsM[NCAA Champion],TeamStateMap[Count])</f>
        <v>0</v>
      </c>
      <c r="BH184" s="16"/>
    </row>
    <row r="185" spans="1:60" x14ac:dyDescent="0.2">
      <c r="A185" t="s">
        <v>129</v>
      </c>
      <c r="B185">
        <v>80.16</v>
      </c>
      <c r="C185">
        <v>79.27</v>
      </c>
      <c r="D185">
        <v>1</v>
      </c>
      <c r="E185">
        <v>5</v>
      </c>
      <c r="F185">
        <v>2017</v>
      </c>
      <c r="I185" t="s">
        <v>428</v>
      </c>
      <c r="J185">
        <v>63.03</v>
      </c>
      <c r="K185">
        <v>71.27</v>
      </c>
      <c r="L185">
        <v>2017</v>
      </c>
      <c r="O185" t="s">
        <v>253</v>
      </c>
      <c r="P185">
        <v>3.9</v>
      </c>
      <c r="Q185">
        <v>3.1</v>
      </c>
      <c r="R185">
        <v>6.9</v>
      </c>
      <c r="S185">
        <v>2017</v>
      </c>
      <c r="V185">
        <v>2016</v>
      </c>
      <c r="W185">
        <v>32</v>
      </c>
      <c r="X185" t="s">
        <v>847</v>
      </c>
      <c r="Y185" t="s">
        <v>34</v>
      </c>
      <c r="Z185" t="e" vm="1">
        <f ca="1">_xlfn.XLOOKUP(KenPom[[#This Row],[Real_Team]],TeamStateMap[Team],TeamStateMap[State],"NoState",0,)</f>
        <v>#NAME?</v>
      </c>
      <c r="AA185">
        <v>9</v>
      </c>
      <c r="AB185">
        <v>0</v>
      </c>
      <c r="AC185" t="s">
        <v>148</v>
      </c>
      <c r="AD185" t="s">
        <v>58</v>
      </c>
      <c r="AE185">
        <v>17.059999999999999</v>
      </c>
      <c r="AF185">
        <v>111.2</v>
      </c>
      <c r="AG185">
        <v>70</v>
      </c>
      <c r="AH185">
        <v>94.1</v>
      </c>
      <c r="AI185">
        <v>16</v>
      </c>
      <c r="AJ185">
        <v>64</v>
      </c>
      <c r="AK185">
        <v>333</v>
      </c>
      <c r="AL185">
        <v>-6.7000000000000004E-2</v>
      </c>
      <c r="AM185">
        <v>322</v>
      </c>
      <c r="AN185">
        <v>5.2</v>
      </c>
      <c r="AO185">
        <v>77</v>
      </c>
      <c r="AP185">
        <v>107.3</v>
      </c>
      <c r="AQ185">
        <v>79</v>
      </c>
      <c r="AR185">
        <v>102.1</v>
      </c>
      <c r="AS185">
        <v>75</v>
      </c>
      <c r="AT185">
        <v>-1.21</v>
      </c>
      <c r="AU185">
        <v>197</v>
      </c>
      <c r="AV185">
        <v>9</v>
      </c>
      <c r="AW185" t="s">
        <v>136</v>
      </c>
      <c r="AZ185" s="11" t="s">
        <v>260</v>
      </c>
      <c r="BA185" s="11" t="s">
        <v>138</v>
      </c>
      <c r="BB185" s="10">
        <f>COUNTIF(TeamStateMap[Team],TourneyWinsM[NCAA Champion])</f>
        <v>0</v>
      </c>
      <c r="BC185" s="18">
        <f>SUMIF(TeamStateMap[Team],TourneyWinsM[NCAA Champion],TeamStateMap[Count])</f>
        <v>0</v>
      </c>
      <c r="BH185" s="16"/>
    </row>
    <row r="186" spans="1:60" x14ac:dyDescent="0.2">
      <c r="A186" t="s">
        <v>278</v>
      </c>
      <c r="B186">
        <v>80.08</v>
      </c>
      <c r="C186">
        <v>71.72</v>
      </c>
      <c r="D186">
        <v>0</v>
      </c>
      <c r="E186">
        <v>0</v>
      </c>
      <c r="F186">
        <v>2017</v>
      </c>
      <c r="I186" t="s">
        <v>385</v>
      </c>
      <c r="J186">
        <v>69.75</v>
      </c>
      <c r="K186">
        <v>71.150000000000006</v>
      </c>
      <c r="L186">
        <v>2017</v>
      </c>
      <c r="O186" t="s">
        <v>467</v>
      </c>
      <c r="P186">
        <v>4</v>
      </c>
      <c r="Q186">
        <v>2.7</v>
      </c>
      <c r="R186">
        <v>6.7</v>
      </c>
      <c r="S186">
        <v>2017</v>
      </c>
      <c r="V186">
        <v>2016</v>
      </c>
      <c r="W186">
        <v>33</v>
      </c>
      <c r="X186" t="s">
        <v>846</v>
      </c>
      <c r="Y186" t="s">
        <v>83</v>
      </c>
      <c r="Z186" t="e" vm="1">
        <f ca="1">_xlfn.XLOOKUP(KenPom[[#This Row],[Real_Team]],TeamStateMap[Team],TeamStateMap[State],"NoState",0,)</f>
        <v>#NAME?</v>
      </c>
      <c r="AA186">
        <v>3</v>
      </c>
      <c r="AB186">
        <v>1</v>
      </c>
      <c r="AC186" t="s">
        <v>137</v>
      </c>
      <c r="AD186" t="s">
        <v>100</v>
      </c>
      <c r="AE186">
        <v>16.79</v>
      </c>
      <c r="AF186">
        <v>115.6</v>
      </c>
      <c r="AG186">
        <v>26</v>
      </c>
      <c r="AH186">
        <v>98.8</v>
      </c>
      <c r="AI186">
        <v>60</v>
      </c>
      <c r="AJ186">
        <v>65.3</v>
      </c>
      <c r="AK186">
        <v>305</v>
      </c>
      <c r="AL186">
        <v>0.112</v>
      </c>
      <c r="AM186">
        <v>9</v>
      </c>
      <c r="AN186">
        <v>9.7899999999999991</v>
      </c>
      <c r="AO186">
        <v>21</v>
      </c>
      <c r="AP186">
        <v>109.8</v>
      </c>
      <c r="AQ186">
        <v>33</v>
      </c>
      <c r="AR186">
        <v>100</v>
      </c>
      <c r="AS186">
        <v>12</v>
      </c>
      <c r="AT186">
        <v>1.9</v>
      </c>
      <c r="AU186">
        <v>114</v>
      </c>
      <c r="AV186">
        <v>3</v>
      </c>
      <c r="AW186" t="s">
        <v>136</v>
      </c>
      <c r="AZ186" s="10" t="s">
        <v>48</v>
      </c>
      <c r="BA186" s="10" t="s">
        <v>803</v>
      </c>
      <c r="BB186" s="10">
        <f>COUNTIF(TeamStateMap[Team],TourneyWinsM[NCAA Champion])</f>
        <v>0</v>
      </c>
      <c r="BC186" s="18">
        <f>SUMIF(TeamStateMap[Team],TourneyWinsM[NCAA Champion],TeamStateMap[Count])</f>
        <v>0</v>
      </c>
      <c r="BH186" s="16"/>
    </row>
    <row r="187" spans="1:60" x14ac:dyDescent="0.2">
      <c r="A187" t="s">
        <v>35</v>
      </c>
      <c r="B187">
        <v>80.05</v>
      </c>
      <c r="C187">
        <v>78.34</v>
      </c>
      <c r="D187">
        <v>4</v>
      </c>
      <c r="E187">
        <v>6</v>
      </c>
      <c r="F187">
        <v>2017</v>
      </c>
      <c r="I187" t="s">
        <v>319</v>
      </c>
      <c r="J187">
        <v>71.39</v>
      </c>
      <c r="K187">
        <v>70.959999999999994</v>
      </c>
      <c r="L187">
        <v>2017</v>
      </c>
      <c r="O187" t="s">
        <v>101</v>
      </c>
      <c r="P187">
        <v>1.7</v>
      </c>
      <c r="Q187">
        <v>4.9000000000000004</v>
      </c>
      <c r="R187">
        <v>6.5</v>
      </c>
      <c r="S187">
        <v>2017</v>
      </c>
      <c r="V187">
        <v>2016</v>
      </c>
      <c r="W187">
        <v>36</v>
      </c>
      <c r="X187" t="s">
        <v>845</v>
      </c>
      <c r="Y187" t="s">
        <v>233</v>
      </c>
      <c r="Z187" t="e" vm="1">
        <f ca="1">_xlfn.XLOOKUP(KenPom[[#This Row],[Real_Team]],TeamStateMap[Team],TeamStateMap[State],"NoState",0,)</f>
        <v>#NAME?</v>
      </c>
      <c r="AA187">
        <v>6</v>
      </c>
      <c r="AB187">
        <v>3</v>
      </c>
      <c r="AC187" t="s">
        <v>105</v>
      </c>
      <c r="AD187" t="s">
        <v>55</v>
      </c>
      <c r="AE187">
        <v>16.600000000000001</v>
      </c>
      <c r="AF187">
        <v>120.6</v>
      </c>
      <c r="AG187">
        <v>9</v>
      </c>
      <c r="AH187">
        <v>104</v>
      </c>
      <c r="AI187">
        <v>158</v>
      </c>
      <c r="AJ187">
        <v>64.599999999999994</v>
      </c>
      <c r="AK187">
        <v>324</v>
      </c>
      <c r="AL187">
        <v>5.3999999999999999E-2</v>
      </c>
      <c r="AM187">
        <v>54</v>
      </c>
      <c r="AN187">
        <v>10.75</v>
      </c>
      <c r="AO187">
        <v>12</v>
      </c>
      <c r="AP187">
        <v>111.3</v>
      </c>
      <c r="AQ187">
        <v>9</v>
      </c>
      <c r="AR187">
        <v>100.5</v>
      </c>
      <c r="AS187">
        <v>29</v>
      </c>
      <c r="AT187">
        <v>-1.64</v>
      </c>
      <c r="AU187">
        <v>210</v>
      </c>
      <c r="AV187">
        <v>6</v>
      </c>
      <c r="AW187" t="s">
        <v>136</v>
      </c>
      <c r="AZ187" s="14" t="s">
        <v>1556</v>
      </c>
      <c r="BA187" s="10" t="s">
        <v>486</v>
      </c>
      <c r="BB187" s="10">
        <f>COUNTIF(TeamStateMap[Team],TourneyWinsM[NCAA Champion])</f>
        <v>0</v>
      </c>
      <c r="BC187" s="18">
        <f>SUMIF(TeamStateMap[Team],TourneyWinsM[NCAA Champion],TeamStateMap[Count])</f>
        <v>0</v>
      </c>
      <c r="BH187" s="16"/>
    </row>
    <row r="188" spans="1:60" x14ac:dyDescent="0.2">
      <c r="A188" t="s">
        <v>229</v>
      </c>
      <c r="B188">
        <v>79.989999999999995</v>
      </c>
      <c r="C188">
        <v>76.66</v>
      </c>
      <c r="D188">
        <v>1</v>
      </c>
      <c r="E188">
        <v>2</v>
      </c>
      <c r="F188">
        <v>2017</v>
      </c>
      <c r="I188" t="s">
        <v>335</v>
      </c>
      <c r="J188">
        <v>68.069999999999993</v>
      </c>
      <c r="K188">
        <v>70.89</v>
      </c>
      <c r="L188">
        <v>2017</v>
      </c>
      <c r="O188" t="s">
        <v>29</v>
      </c>
      <c r="P188">
        <v>1.1000000000000001</v>
      </c>
      <c r="Q188">
        <v>5.3</v>
      </c>
      <c r="R188">
        <v>6.4</v>
      </c>
      <c r="S188">
        <v>2017</v>
      </c>
      <c r="V188">
        <v>2016</v>
      </c>
      <c r="W188">
        <v>37</v>
      </c>
      <c r="X188" t="s">
        <v>844</v>
      </c>
      <c r="Y188" t="s">
        <v>251</v>
      </c>
      <c r="Z188" t="e" vm="1">
        <f ca="1">_xlfn.XLOOKUP(KenPom[[#This Row],[Real_Team]],TeamStateMap[Team],TeamStateMap[State],"NoState",0,)</f>
        <v>#NAME?</v>
      </c>
      <c r="AA188">
        <v>10</v>
      </c>
      <c r="AB188">
        <v>0</v>
      </c>
      <c r="AC188" t="s">
        <v>105</v>
      </c>
      <c r="AD188" t="s">
        <v>65</v>
      </c>
      <c r="AE188">
        <v>16.600000000000001</v>
      </c>
      <c r="AF188">
        <v>114.9</v>
      </c>
      <c r="AG188">
        <v>28</v>
      </c>
      <c r="AH188">
        <v>98.3</v>
      </c>
      <c r="AI188">
        <v>53</v>
      </c>
      <c r="AJ188">
        <v>65.3</v>
      </c>
      <c r="AK188">
        <v>303</v>
      </c>
      <c r="AL188">
        <v>-1.0999999999999999E-2</v>
      </c>
      <c r="AM188">
        <v>206</v>
      </c>
      <c r="AN188">
        <v>9.06</v>
      </c>
      <c r="AO188">
        <v>34</v>
      </c>
      <c r="AP188">
        <v>110.8</v>
      </c>
      <c r="AQ188">
        <v>14</v>
      </c>
      <c r="AR188">
        <v>101.7</v>
      </c>
      <c r="AS188">
        <v>68</v>
      </c>
      <c r="AT188">
        <v>-7.02</v>
      </c>
      <c r="AU188">
        <v>324</v>
      </c>
      <c r="AV188">
        <v>0</v>
      </c>
      <c r="AW188" t="s">
        <v>136</v>
      </c>
      <c r="AZ188" s="10" t="s">
        <v>91</v>
      </c>
      <c r="BA188" s="10" t="s">
        <v>149</v>
      </c>
      <c r="BB188" s="10">
        <f>COUNTIF(TeamStateMap[Team],TourneyWinsM[NCAA Champion])</f>
        <v>0</v>
      </c>
      <c r="BC188" s="18">
        <f>SUMIF(TeamStateMap[Team],TourneyWinsM[NCAA Champion],TeamStateMap[Count])</f>
        <v>0</v>
      </c>
      <c r="BH188" s="16"/>
    </row>
    <row r="189" spans="1:60" x14ac:dyDescent="0.2">
      <c r="A189" t="s">
        <v>28</v>
      </c>
      <c r="B189">
        <v>79.66</v>
      </c>
      <c r="C189">
        <v>77.86</v>
      </c>
      <c r="D189">
        <v>0</v>
      </c>
      <c r="E189">
        <v>3</v>
      </c>
      <c r="F189">
        <v>2017</v>
      </c>
      <c r="I189" t="s">
        <v>421</v>
      </c>
      <c r="J189">
        <v>70.52</v>
      </c>
      <c r="K189">
        <v>70.81</v>
      </c>
      <c r="L189">
        <v>2017</v>
      </c>
      <c r="O189" t="s">
        <v>199</v>
      </c>
      <c r="P189">
        <v>0.2</v>
      </c>
      <c r="Q189">
        <v>6.2</v>
      </c>
      <c r="R189">
        <v>6.4</v>
      </c>
      <c r="S189">
        <v>2017</v>
      </c>
      <c r="V189">
        <v>2016</v>
      </c>
      <c r="W189">
        <v>38</v>
      </c>
      <c r="X189" t="s">
        <v>843</v>
      </c>
      <c r="Y189" t="s">
        <v>80</v>
      </c>
      <c r="Z189" t="e" vm="1">
        <f ca="1">_xlfn.XLOOKUP(KenPom[[#This Row],[Real_Team]],TeamStateMap[Team],TeamStateMap[State],"NoState",0,)</f>
        <v>#NAME?</v>
      </c>
      <c r="AA189">
        <v>7</v>
      </c>
      <c r="AB189">
        <v>2</v>
      </c>
      <c r="AC189" t="s">
        <v>556</v>
      </c>
      <c r="AD189" t="s">
        <v>505</v>
      </c>
      <c r="AE189">
        <v>16.55</v>
      </c>
      <c r="AF189">
        <v>110.1</v>
      </c>
      <c r="AG189">
        <v>89</v>
      </c>
      <c r="AH189">
        <v>93.6</v>
      </c>
      <c r="AI189">
        <v>13</v>
      </c>
      <c r="AJ189">
        <v>63.3</v>
      </c>
      <c r="AK189">
        <v>344</v>
      </c>
      <c r="AL189">
        <v>-2.1999999999999999E-2</v>
      </c>
      <c r="AM189">
        <v>235</v>
      </c>
      <c r="AN189">
        <v>9.57</v>
      </c>
      <c r="AO189">
        <v>25</v>
      </c>
      <c r="AP189">
        <v>110.3</v>
      </c>
      <c r="AQ189">
        <v>24</v>
      </c>
      <c r="AR189">
        <v>100.7</v>
      </c>
      <c r="AS189">
        <v>36</v>
      </c>
      <c r="AT189">
        <v>1.24</v>
      </c>
      <c r="AU189">
        <v>134</v>
      </c>
      <c r="AV189">
        <v>7</v>
      </c>
      <c r="AW189" t="s">
        <v>136</v>
      </c>
      <c r="AZ189" s="10" t="s">
        <v>123</v>
      </c>
      <c r="BA189" s="10" t="s">
        <v>489</v>
      </c>
      <c r="BB189" s="10">
        <f>COUNTIF(TeamStateMap[Team],TourneyWinsM[NCAA Champion])</f>
        <v>0</v>
      </c>
      <c r="BC189" s="18">
        <f>SUMIF(TeamStateMap[Team],TourneyWinsM[NCAA Champion],TeamStateMap[Count])</f>
        <v>0</v>
      </c>
      <c r="BH189" s="16"/>
    </row>
    <row r="190" spans="1:60" x14ac:dyDescent="0.2">
      <c r="A190" t="s">
        <v>287</v>
      </c>
      <c r="B190">
        <v>79.62</v>
      </c>
      <c r="C190">
        <v>74.95</v>
      </c>
      <c r="D190">
        <v>1</v>
      </c>
      <c r="E190">
        <v>1</v>
      </c>
      <c r="F190">
        <v>2017</v>
      </c>
      <c r="I190" t="s">
        <v>302</v>
      </c>
      <c r="J190">
        <v>62.08</v>
      </c>
      <c r="K190">
        <v>70.42</v>
      </c>
      <c r="L190">
        <v>2017</v>
      </c>
      <c r="O190" t="s">
        <v>251</v>
      </c>
      <c r="P190">
        <v>5.9</v>
      </c>
      <c r="Q190">
        <v>0.4</v>
      </c>
      <c r="R190">
        <v>6.2</v>
      </c>
      <c r="S190">
        <v>2017</v>
      </c>
      <c r="V190">
        <v>2016</v>
      </c>
      <c r="W190">
        <v>39</v>
      </c>
      <c r="X190" t="s">
        <v>842</v>
      </c>
      <c r="Y190" t="s">
        <v>199</v>
      </c>
      <c r="Z190" t="e" vm="1">
        <f ca="1">_xlfn.XLOOKUP(KenPom[[#This Row],[Real_Team]],TeamStateMap[Team],TeamStateMap[State],"NoState",0,)</f>
        <v>#NAME?</v>
      </c>
      <c r="AA190">
        <v>6</v>
      </c>
      <c r="AB190">
        <v>0</v>
      </c>
      <c r="AC190" t="s">
        <v>156</v>
      </c>
      <c r="AD190" t="s">
        <v>131</v>
      </c>
      <c r="AE190">
        <v>16.190000000000001</v>
      </c>
      <c r="AF190">
        <v>113</v>
      </c>
      <c r="AG190">
        <v>49</v>
      </c>
      <c r="AH190">
        <v>96.8</v>
      </c>
      <c r="AI190">
        <v>40</v>
      </c>
      <c r="AJ190">
        <v>65.3</v>
      </c>
      <c r="AK190">
        <v>306</v>
      </c>
      <c r="AL190">
        <v>2.1999999999999999E-2</v>
      </c>
      <c r="AM190">
        <v>118</v>
      </c>
      <c r="AN190">
        <v>12.54</v>
      </c>
      <c r="AO190">
        <v>4</v>
      </c>
      <c r="AP190">
        <v>111.5</v>
      </c>
      <c r="AQ190">
        <v>7</v>
      </c>
      <c r="AR190">
        <v>99</v>
      </c>
      <c r="AS190">
        <v>5</v>
      </c>
      <c r="AT190">
        <v>5.55</v>
      </c>
      <c r="AU190">
        <v>31</v>
      </c>
      <c r="AV190">
        <v>6</v>
      </c>
      <c r="AW190" t="s">
        <v>136</v>
      </c>
      <c r="AZ190" s="11" t="s">
        <v>272</v>
      </c>
      <c r="BA190" s="11" t="s">
        <v>515</v>
      </c>
      <c r="BB190" s="10">
        <f>COUNTIF(TeamStateMap[Team],TourneyWinsM[NCAA Champion])</f>
        <v>0</v>
      </c>
      <c r="BC190" s="18">
        <f>SUMIF(TeamStateMap[Team],TourneyWinsM[NCAA Champion],TeamStateMap[Count])</f>
        <v>0</v>
      </c>
      <c r="BH190" s="16"/>
    </row>
    <row r="191" spans="1:60" x14ac:dyDescent="0.2">
      <c r="A191" t="s">
        <v>281</v>
      </c>
      <c r="B191">
        <v>79.53</v>
      </c>
      <c r="C191">
        <v>70.86</v>
      </c>
      <c r="D191">
        <v>0</v>
      </c>
      <c r="E191">
        <v>0</v>
      </c>
      <c r="F191">
        <v>2017</v>
      </c>
      <c r="I191" t="s">
        <v>354</v>
      </c>
      <c r="J191">
        <v>69.77</v>
      </c>
      <c r="K191">
        <v>70.41</v>
      </c>
      <c r="L191">
        <v>2017</v>
      </c>
      <c r="O191" t="s">
        <v>8</v>
      </c>
      <c r="P191">
        <v>5</v>
      </c>
      <c r="Q191">
        <v>1.1000000000000001</v>
      </c>
      <c r="R191">
        <v>6.2</v>
      </c>
      <c r="S191">
        <v>2017</v>
      </c>
      <c r="V191">
        <v>2016</v>
      </c>
      <c r="W191">
        <v>41</v>
      </c>
      <c r="X191" t="s">
        <v>841</v>
      </c>
      <c r="Y191" t="s">
        <v>222</v>
      </c>
      <c r="Z191" t="e" vm="1">
        <f ca="1">_xlfn.XLOOKUP(KenPom[[#This Row],[Real_Team]],TeamStateMap[Team],TeamStateMap[State],"NoState",0,)</f>
        <v>#NAME?</v>
      </c>
      <c r="AA191">
        <v>14</v>
      </c>
      <c r="AB191">
        <v>1</v>
      </c>
      <c r="AC191" t="s">
        <v>501</v>
      </c>
      <c r="AD191" t="s">
        <v>90</v>
      </c>
      <c r="AE191">
        <v>15.62</v>
      </c>
      <c r="AF191">
        <v>112.2</v>
      </c>
      <c r="AG191">
        <v>57</v>
      </c>
      <c r="AH191">
        <v>96.6</v>
      </c>
      <c r="AI191">
        <v>38</v>
      </c>
      <c r="AJ191">
        <v>67.3</v>
      </c>
      <c r="AK191">
        <v>217</v>
      </c>
      <c r="AL191">
        <v>7.0000000000000001E-3</v>
      </c>
      <c r="AM191">
        <v>159</v>
      </c>
      <c r="AN191">
        <v>-5.88</v>
      </c>
      <c r="AO191">
        <v>286</v>
      </c>
      <c r="AP191">
        <v>102.7</v>
      </c>
      <c r="AQ191">
        <v>251</v>
      </c>
      <c r="AR191">
        <v>108.6</v>
      </c>
      <c r="AS191">
        <v>321</v>
      </c>
      <c r="AT191">
        <v>4.79</v>
      </c>
      <c r="AU191">
        <v>42</v>
      </c>
      <c r="AV191">
        <v>4</v>
      </c>
      <c r="AW191" t="s">
        <v>136</v>
      </c>
      <c r="AZ191" s="10" t="s">
        <v>86</v>
      </c>
      <c r="BA191" s="10" t="s">
        <v>146</v>
      </c>
      <c r="BB191" s="10">
        <f>COUNTIF(TeamStateMap[Team],TourneyWinsM[NCAA Champion])</f>
        <v>0</v>
      </c>
      <c r="BC191" s="18">
        <f>SUMIF(TeamStateMap[Team],TourneyWinsM[NCAA Champion],TeamStateMap[Count])</f>
        <v>0</v>
      </c>
      <c r="BH191" s="16"/>
    </row>
    <row r="192" spans="1:60" x14ac:dyDescent="0.2">
      <c r="A192" t="s">
        <v>251</v>
      </c>
      <c r="B192">
        <v>79.28</v>
      </c>
      <c r="C192">
        <v>80.97</v>
      </c>
      <c r="D192">
        <v>2</v>
      </c>
      <c r="E192">
        <v>5</v>
      </c>
      <c r="F192">
        <v>2017</v>
      </c>
      <c r="I192" t="s">
        <v>399</v>
      </c>
      <c r="J192">
        <v>60.59</v>
      </c>
      <c r="K192">
        <v>70.03</v>
      </c>
      <c r="L192">
        <v>2017</v>
      </c>
      <c r="O192" t="s">
        <v>195</v>
      </c>
      <c r="P192">
        <v>2.6</v>
      </c>
      <c r="Q192">
        <v>3.5</v>
      </c>
      <c r="R192">
        <v>6.1</v>
      </c>
      <c r="S192">
        <v>2017</v>
      </c>
      <c r="V192">
        <v>2016</v>
      </c>
      <c r="W192">
        <v>43</v>
      </c>
      <c r="X192" t="s">
        <v>840</v>
      </c>
      <c r="Y192" t="s">
        <v>661</v>
      </c>
      <c r="Z192" t="e" vm="1">
        <f ca="1">_xlfn.XLOOKUP(KenPom[[#This Row],[Real_Team]],TeamStateMap[Team],TeamStateMap[State],"NoState",0,)</f>
        <v>#NAME?</v>
      </c>
      <c r="AA192">
        <v>8</v>
      </c>
      <c r="AB192">
        <v>1</v>
      </c>
      <c r="AC192" t="s">
        <v>532</v>
      </c>
      <c r="AD192" t="s">
        <v>594</v>
      </c>
      <c r="AE192">
        <v>15.37</v>
      </c>
      <c r="AF192">
        <v>114.3</v>
      </c>
      <c r="AG192">
        <v>32</v>
      </c>
      <c r="AH192">
        <v>98.9</v>
      </c>
      <c r="AI192">
        <v>63</v>
      </c>
      <c r="AJ192">
        <v>70.2</v>
      </c>
      <c r="AK192">
        <v>78</v>
      </c>
      <c r="AL192">
        <v>0.03</v>
      </c>
      <c r="AM192">
        <v>95</v>
      </c>
      <c r="AN192">
        <v>4.66</v>
      </c>
      <c r="AO192">
        <v>80</v>
      </c>
      <c r="AP192">
        <v>107</v>
      </c>
      <c r="AQ192">
        <v>85</v>
      </c>
      <c r="AR192">
        <v>102.3</v>
      </c>
      <c r="AS192">
        <v>82</v>
      </c>
      <c r="AT192">
        <v>1.97</v>
      </c>
      <c r="AU192">
        <v>109</v>
      </c>
      <c r="AV192">
        <v>8</v>
      </c>
      <c r="AW192" t="s">
        <v>136</v>
      </c>
      <c r="AZ192" s="10" t="s">
        <v>71</v>
      </c>
      <c r="BA192" s="10" t="s">
        <v>486</v>
      </c>
      <c r="BB192" s="10">
        <f>COUNTIF(TeamStateMap[Team],TourneyWinsM[NCAA Champion])</f>
        <v>0</v>
      </c>
      <c r="BC192" s="18">
        <f>SUMIF(TeamStateMap[Team],TourneyWinsM[NCAA Champion],TeamStateMap[Count])</f>
        <v>0</v>
      </c>
      <c r="BH192" s="16"/>
    </row>
    <row r="193" spans="1:60" x14ac:dyDescent="0.2">
      <c r="A193" t="s">
        <v>109</v>
      </c>
      <c r="B193">
        <v>78.97</v>
      </c>
      <c r="C193">
        <v>72.28</v>
      </c>
      <c r="D193">
        <v>1</v>
      </c>
      <c r="E193">
        <v>1</v>
      </c>
      <c r="F193">
        <v>2017</v>
      </c>
      <c r="I193" t="s">
        <v>341</v>
      </c>
      <c r="J193">
        <v>69.02</v>
      </c>
      <c r="K193">
        <v>69.72</v>
      </c>
      <c r="L193">
        <v>2017</v>
      </c>
      <c r="O193" t="s">
        <v>215</v>
      </c>
      <c r="P193">
        <v>3.8</v>
      </c>
      <c r="Q193">
        <v>2.2999999999999998</v>
      </c>
      <c r="R193">
        <v>6.1</v>
      </c>
      <c r="S193">
        <v>2017</v>
      </c>
      <c r="V193">
        <v>2016</v>
      </c>
      <c r="W193">
        <v>44</v>
      </c>
      <c r="X193" t="s">
        <v>839</v>
      </c>
      <c r="Y193" t="s">
        <v>75</v>
      </c>
      <c r="Z193" t="e" vm="1">
        <f ca="1">_xlfn.XLOOKUP(KenPom[[#This Row],[Real_Team]],TeamStateMap[Team],TeamStateMap[State],"NoState",0,)</f>
        <v>#NAME?</v>
      </c>
      <c r="AA193">
        <v>9</v>
      </c>
      <c r="AB193">
        <v>1</v>
      </c>
      <c r="AC193" t="s">
        <v>541</v>
      </c>
      <c r="AD193" t="s">
        <v>111</v>
      </c>
      <c r="AE193">
        <v>14.49</v>
      </c>
      <c r="AF193">
        <v>110</v>
      </c>
      <c r="AG193">
        <v>92</v>
      </c>
      <c r="AH193">
        <v>95.5</v>
      </c>
      <c r="AI193">
        <v>28</v>
      </c>
      <c r="AJ193">
        <v>68.400000000000006</v>
      </c>
      <c r="AK193">
        <v>150</v>
      </c>
      <c r="AL193">
        <v>6.2E-2</v>
      </c>
      <c r="AM193">
        <v>42</v>
      </c>
      <c r="AN193">
        <v>8.93</v>
      </c>
      <c r="AO193">
        <v>36</v>
      </c>
      <c r="AP193">
        <v>109.5</v>
      </c>
      <c r="AQ193">
        <v>39</v>
      </c>
      <c r="AR193">
        <v>100.6</v>
      </c>
      <c r="AS193">
        <v>32</v>
      </c>
      <c r="AT193">
        <v>-3.13</v>
      </c>
      <c r="AU193">
        <v>259</v>
      </c>
      <c r="AV193">
        <v>9</v>
      </c>
      <c r="AW193" t="s">
        <v>136</v>
      </c>
      <c r="AZ193" s="14" t="s">
        <v>1557</v>
      </c>
      <c r="BA193" s="10" t="s">
        <v>533</v>
      </c>
      <c r="BB193" s="10">
        <f>COUNTIF(TeamStateMap[Team],TourneyWinsM[NCAA Champion])</f>
        <v>0</v>
      </c>
      <c r="BC193" s="18">
        <f>SUMIF(TeamStateMap[Team],TourneyWinsM[NCAA Champion],TeamStateMap[Count])</f>
        <v>0</v>
      </c>
      <c r="BH193" s="16"/>
    </row>
    <row r="194" spans="1:60" x14ac:dyDescent="0.2">
      <c r="A194" t="s">
        <v>20</v>
      </c>
      <c r="B194">
        <v>78.819999999999993</v>
      </c>
      <c r="C194">
        <v>68.09</v>
      </c>
      <c r="D194">
        <v>0</v>
      </c>
      <c r="E194">
        <v>0</v>
      </c>
      <c r="F194">
        <v>2017</v>
      </c>
      <c r="I194" t="s">
        <v>438</v>
      </c>
      <c r="J194">
        <v>69.31</v>
      </c>
      <c r="K194">
        <v>69.56</v>
      </c>
      <c r="L194">
        <v>2017</v>
      </c>
      <c r="O194" t="s">
        <v>458</v>
      </c>
      <c r="P194">
        <v>3.6</v>
      </c>
      <c r="Q194">
        <v>2.5</v>
      </c>
      <c r="R194">
        <v>6.1</v>
      </c>
      <c r="S194">
        <v>2017</v>
      </c>
      <c r="V194">
        <v>2016</v>
      </c>
      <c r="W194">
        <v>47</v>
      </c>
      <c r="X194" t="s">
        <v>838</v>
      </c>
      <c r="Y194" t="s">
        <v>10</v>
      </c>
      <c r="Z194" t="e" vm="1">
        <f ca="1">_xlfn.XLOOKUP(KenPom[[#This Row],[Real_Team]],TeamStateMap[Team],TeamStateMap[State],"NoState",0,)</f>
        <v>#NAME?</v>
      </c>
      <c r="AA194">
        <v>12</v>
      </c>
      <c r="AB194">
        <v>1</v>
      </c>
      <c r="AC194" t="s">
        <v>133</v>
      </c>
      <c r="AD194" t="s">
        <v>837</v>
      </c>
      <c r="AE194">
        <v>14.33</v>
      </c>
      <c r="AF194">
        <v>110.4</v>
      </c>
      <c r="AG194">
        <v>88</v>
      </c>
      <c r="AH194">
        <v>96</v>
      </c>
      <c r="AI194">
        <v>34</v>
      </c>
      <c r="AJ194">
        <v>66</v>
      </c>
      <c r="AK194">
        <v>275</v>
      </c>
      <c r="AL194">
        <v>2.5999999999999999E-2</v>
      </c>
      <c r="AM194">
        <v>105</v>
      </c>
      <c r="AN194">
        <v>-0.85</v>
      </c>
      <c r="AO194">
        <v>169</v>
      </c>
      <c r="AP194">
        <v>105.5</v>
      </c>
      <c r="AQ194">
        <v>122</v>
      </c>
      <c r="AR194">
        <v>106.4</v>
      </c>
      <c r="AS194">
        <v>209</v>
      </c>
      <c r="AT194">
        <v>-1</v>
      </c>
      <c r="AU194">
        <v>193</v>
      </c>
      <c r="AV194">
        <v>2</v>
      </c>
      <c r="AW194" t="s">
        <v>136</v>
      </c>
      <c r="AZ194" s="10" t="s">
        <v>112</v>
      </c>
      <c r="BA194" s="10" t="s">
        <v>486</v>
      </c>
      <c r="BB194" s="10">
        <f>COUNTIF(TeamStateMap[Team],TourneyWinsM[NCAA Champion])</f>
        <v>0</v>
      </c>
      <c r="BC194" s="18">
        <f>SUMIF(TeamStateMap[Team],TourneyWinsM[NCAA Champion],TeamStateMap[Count])</f>
        <v>0</v>
      </c>
      <c r="BH194" s="16"/>
    </row>
    <row r="195" spans="1:60" x14ac:dyDescent="0.2">
      <c r="A195" t="s">
        <v>234</v>
      </c>
      <c r="B195">
        <v>78.52</v>
      </c>
      <c r="C195">
        <v>73</v>
      </c>
      <c r="D195">
        <v>0</v>
      </c>
      <c r="E195">
        <v>0</v>
      </c>
      <c r="F195">
        <v>2017</v>
      </c>
      <c r="I195" t="s">
        <v>437</v>
      </c>
      <c r="J195">
        <v>60.43</v>
      </c>
      <c r="K195">
        <v>69.41</v>
      </c>
      <c r="L195">
        <v>2017</v>
      </c>
      <c r="O195" t="s">
        <v>472</v>
      </c>
      <c r="P195">
        <v>2.4</v>
      </c>
      <c r="Q195">
        <v>3.7</v>
      </c>
      <c r="R195">
        <v>6.1</v>
      </c>
      <c r="S195">
        <v>2017</v>
      </c>
      <c r="V195">
        <v>2016</v>
      </c>
      <c r="W195">
        <v>49</v>
      </c>
      <c r="X195" t="s">
        <v>836</v>
      </c>
      <c r="Y195" t="s">
        <v>54</v>
      </c>
      <c r="Z195" t="e" vm="1">
        <f ca="1">_xlfn.XLOOKUP(KenPom[[#This Row],[Real_Team]],TeamStateMap[Team],TeamStateMap[State],"NoState",0,)</f>
        <v>#NAME?</v>
      </c>
      <c r="AA195">
        <v>8</v>
      </c>
      <c r="AB195">
        <v>0</v>
      </c>
      <c r="AC195" t="s">
        <v>137</v>
      </c>
      <c r="AD195" t="s">
        <v>585</v>
      </c>
      <c r="AE195">
        <v>14.25</v>
      </c>
      <c r="AF195">
        <v>113.9</v>
      </c>
      <c r="AG195">
        <v>35</v>
      </c>
      <c r="AH195">
        <v>99.7</v>
      </c>
      <c r="AI195">
        <v>80</v>
      </c>
      <c r="AJ195">
        <v>71</v>
      </c>
      <c r="AK195">
        <v>54</v>
      </c>
      <c r="AL195">
        <v>-2.8000000000000001E-2</v>
      </c>
      <c r="AM195">
        <v>251</v>
      </c>
      <c r="AN195">
        <v>7.61</v>
      </c>
      <c r="AO195">
        <v>53</v>
      </c>
      <c r="AP195">
        <v>108.7</v>
      </c>
      <c r="AQ195">
        <v>57</v>
      </c>
      <c r="AR195">
        <v>101.1</v>
      </c>
      <c r="AS195">
        <v>46</v>
      </c>
      <c r="AT195">
        <v>-1.65</v>
      </c>
      <c r="AU195">
        <v>211</v>
      </c>
      <c r="AV195">
        <v>8</v>
      </c>
      <c r="AW195" t="s">
        <v>136</v>
      </c>
      <c r="AZ195" s="10" t="s">
        <v>128</v>
      </c>
      <c r="BA195" s="10" t="s">
        <v>138</v>
      </c>
      <c r="BB195" s="10">
        <f>COUNTIF(TeamStateMap[Team],TourneyWinsM[NCAA Champion])</f>
        <v>0</v>
      </c>
      <c r="BC195" s="18">
        <f>SUMIF(TeamStateMap[Team],TourneyWinsM[NCAA Champion],TeamStateMap[Count])</f>
        <v>0</v>
      </c>
      <c r="BH195" s="16"/>
    </row>
    <row r="196" spans="1:60" x14ac:dyDescent="0.2">
      <c r="A196" t="s">
        <v>196</v>
      </c>
      <c r="B196">
        <v>78.48</v>
      </c>
      <c r="C196">
        <v>79.42</v>
      </c>
      <c r="D196">
        <v>3</v>
      </c>
      <c r="E196">
        <v>7</v>
      </c>
      <c r="F196">
        <v>2017</v>
      </c>
      <c r="I196" t="s">
        <v>363</v>
      </c>
      <c r="J196">
        <v>71.64</v>
      </c>
      <c r="K196">
        <v>69.3</v>
      </c>
      <c r="L196">
        <v>2017</v>
      </c>
      <c r="O196" t="s">
        <v>466</v>
      </c>
      <c r="P196">
        <v>2.2999999999999998</v>
      </c>
      <c r="Q196">
        <v>3.4</v>
      </c>
      <c r="R196">
        <v>5.7</v>
      </c>
      <c r="S196">
        <v>2017</v>
      </c>
      <c r="V196">
        <v>2016</v>
      </c>
      <c r="W196">
        <v>50</v>
      </c>
      <c r="X196" t="s">
        <v>835</v>
      </c>
      <c r="Y196" t="s">
        <v>25</v>
      </c>
      <c r="Z196" t="e" vm="1">
        <f ca="1">_xlfn.XLOOKUP(KenPom[[#This Row],[Real_Team]],TeamStateMap[Team],TeamStateMap[State],"NoState",0,)</f>
        <v>#NAME?</v>
      </c>
      <c r="AA196">
        <v>11</v>
      </c>
      <c r="AB196">
        <v>0</v>
      </c>
      <c r="AC196" t="s">
        <v>556</v>
      </c>
      <c r="AD196" t="s">
        <v>94</v>
      </c>
      <c r="AE196">
        <v>14.15</v>
      </c>
      <c r="AF196">
        <v>114.6</v>
      </c>
      <c r="AG196">
        <v>30</v>
      </c>
      <c r="AH196">
        <v>100.5</v>
      </c>
      <c r="AI196">
        <v>92</v>
      </c>
      <c r="AJ196">
        <v>65.8</v>
      </c>
      <c r="AK196">
        <v>289</v>
      </c>
      <c r="AL196">
        <v>1.2999999999999999E-2</v>
      </c>
      <c r="AM196">
        <v>146</v>
      </c>
      <c r="AN196">
        <v>8.9600000000000009</v>
      </c>
      <c r="AO196">
        <v>35</v>
      </c>
      <c r="AP196">
        <v>110.1</v>
      </c>
      <c r="AQ196">
        <v>29</v>
      </c>
      <c r="AR196">
        <v>101.1</v>
      </c>
      <c r="AS196">
        <v>48</v>
      </c>
      <c r="AT196">
        <v>-2.15</v>
      </c>
      <c r="AU196">
        <v>226</v>
      </c>
      <c r="AV196">
        <v>1</v>
      </c>
      <c r="AW196" t="s">
        <v>136</v>
      </c>
      <c r="AZ196" s="10" t="s">
        <v>222</v>
      </c>
      <c r="BA196" s="10" t="s">
        <v>149</v>
      </c>
      <c r="BB196" s="10">
        <f>COUNTIF(TeamStateMap[Team],TourneyWinsM[NCAA Champion])</f>
        <v>0</v>
      </c>
      <c r="BC196" s="18">
        <f>SUMIF(TeamStateMap[Team],TourneyWinsM[NCAA Champion],TeamStateMap[Count])</f>
        <v>0</v>
      </c>
      <c r="BH196" s="16"/>
    </row>
    <row r="197" spans="1:60" x14ac:dyDescent="0.2">
      <c r="A197" t="s">
        <v>42</v>
      </c>
      <c r="B197">
        <v>78.290000000000006</v>
      </c>
      <c r="C197">
        <v>77.55</v>
      </c>
      <c r="D197">
        <v>0</v>
      </c>
      <c r="E197">
        <v>2</v>
      </c>
      <c r="F197">
        <v>2017</v>
      </c>
      <c r="I197" t="s">
        <v>295</v>
      </c>
      <c r="J197">
        <v>65.599999999999994</v>
      </c>
      <c r="K197">
        <v>69.209999999999994</v>
      </c>
      <c r="L197">
        <v>2017</v>
      </c>
      <c r="O197" t="s">
        <v>206</v>
      </c>
      <c r="P197">
        <v>3.9</v>
      </c>
      <c r="Q197">
        <v>1.5</v>
      </c>
      <c r="R197">
        <v>5.4</v>
      </c>
      <c r="S197">
        <v>2017</v>
      </c>
      <c r="V197">
        <v>2016</v>
      </c>
      <c r="W197">
        <v>54</v>
      </c>
      <c r="X197" t="s">
        <v>834</v>
      </c>
      <c r="Y197" t="s">
        <v>22</v>
      </c>
      <c r="Z197" t="e" vm="1">
        <f ca="1">_xlfn.XLOOKUP(KenPom[[#This Row],[Real_Team]],TeamStateMap[Team],TeamStateMap[State],"NoState",0,)</f>
        <v>#NAME?</v>
      </c>
      <c r="AA197">
        <v>8</v>
      </c>
      <c r="AB197">
        <v>0</v>
      </c>
      <c r="AC197" t="s">
        <v>156</v>
      </c>
      <c r="AD197" t="s">
        <v>659</v>
      </c>
      <c r="AE197">
        <v>13.78</v>
      </c>
      <c r="AF197">
        <v>113.2</v>
      </c>
      <c r="AG197">
        <v>46</v>
      </c>
      <c r="AH197">
        <v>99.4</v>
      </c>
      <c r="AI197">
        <v>72</v>
      </c>
      <c r="AJ197">
        <v>66</v>
      </c>
      <c r="AK197">
        <v>273</v>
      </c>
      <c r="AL197">
        <v>2.8000000000000001E-2</v>
      </c>
      <c r="AM197">
        <v>101</v>
      </c>
      <c r="AN197">
        <v>10.66</v>
      </c>
      <c r="AO197">
        <v>15</v>
      </c>
      <c r="AP197">
        <v>110.4</v>
      </c>
      <c r="AQ197">
        <v>22</v>
      </c>
      <c r="AR197">
        <v>99.7</v>
      </c>
      <c r="AS197">
        <v>8</v>
      </c>
      <c r="AT197">
        <v>0.62</v>
      </c>
      <c r="AU197">
        <v>151</v>
      </c>
      <c r="AV197">
        <v>8</v>
      </c>
      <c r="AW197" t="s">
        <v>136</v>
      </c>
      <c r="AZ197" s="10" t="s">
        <v>456</v>
      </c>
      <c r="BA197" s="10" t="s">
        <v>486</v>
      </c>
      <c r="BB197" s="10">
        <f>COUNTIF(TeamStateMap[Team],TourneyWinsM[NCAA Champion])</f>
        <v>0</v>
      </c>
      <c r="BC197" s="18">
        <f>SUMIF(TeamStateMap[Team],TourneyWinsM[NCAA Champion],TeamStateMap[Count])</f>
        <v>0</v>
      </c>
      <c r="BH197" s="16"/>
    </row>
    <row r="198" spans="1:60" x14ac:dyDescent="0.2">
      <c r="A198" t="s">
        <v>286</v>
      </c>
      <c r="B198">
        <v>78.290000000000006</v>
      </c>
      <c r="C198">
        <v>69.92</v>
      </c>
      <c r="D198">
        <v>0</v>
      </c>
      <c r="E198">
        <v>0</v>
      </c>
      <c r="F198">
        <v>2017</v>
      </c>
      <c r="I198" t="s">
        <v>423</v>
      </c>
      <c r="J198">
        <v>62.15</v>
      </c>
      <c r="K198">
        <v>68.959999999999994</v>
      </c>
      <c r="L198">
        <v>2017</v>
      </c>
      <c r="O198" t="s">
        <v>35</v>
      </c>
      <c r="P198">
        <v>4.0999999999999996</v>
      </c>
      <c r="Q198">
        <v>1.3</v>
      </c>
      <c r="R198">
        <v>5.4</v>
      </c>
      <c r="S198">
        <v>2017</v>
      </c>
      <c r="V198">
        <v>2016</v>
      </c>
      <c r="W198">
        <v>56</v>
      </c>
      <c r="X198" t="s">
        <v>833</v>
      </c>
      <c r="Y198" t="s">
        <v>832</v>
      </c>
      <c r="Z198" t="e" vm="1">
        <f ca="1">_xlfn.XLOOKUP(KenPom[[#This Row],[Real_Team]],TeamStateMap[Team],TeamStateMap[State],"NoState",0,)</f>
        <v>#NAME?</v>
      </c>
      <c r="AA198">
        <v>12</v>
      </c>
      <c r="AB198">
        <v>1</v>
      </c>
      <c r="AC198" t="s">
        <v>491</v>
      </c>
      <c r="AD198" t="s">
        <v>152</v>
      </c>
      <c r="AE198">
        <v>13.24</v>
      </c>
      <c r="AF198">
        <v>109.2</v>
      </c>
      <c r="AG198">
        <v>98</v>
      </c>
      <c r="AH198">
        <v>96</v>
      </c>
      <c r="AI198">
        <v>33</v>
      </c>
      <c r="AJ198">
        <v>63.4</v>
      </c>
      <c r="AK198">
        <v>342</v>
      </c>
      <c r="AL198">
        <v>5.6000000000000001E-2</v>
      </c>
      <c r="AM198">
        <v>52</v>
      </c>
      <c r="AN198">
        <v>-0.77</v>
      </c>
      <c r="AO198">
        <v>167</v>
      </c>
      <c r="AP198">
        <v>104.2</v>
      </c>
      <c r="AQ198">
        <v>188</v>
      </c>
      <c r="AR198">
        <v>104.9</v>
      </c>
      <c r="AS198">
        <v>155</v>
      </c>
      <c r="AT198">
        <v>-0.2</v>
      </c>
      <c r="AU198">
        <v>171</v>
      </c>
      <c r="AV198">
        <v>2</v>
      </c>
      <c r="AW198" t="s">
        <v>136</v>
      </c>
      <c r="AZ198" s="10" t="s">
        <v>15</v>
      </c>
      <c r="BA198" s="10" t="s">
        <v>486</v>
      </c>
      <c r="BB198" s="10">
        <f>COUNTIF(TeamStateMap[Team],TourneyWinsM[NCAA Champion])</f>
        <v>0</v>
      </c>
      <c r="BC198" s="18">
        <f>SUMIF(TeamStateMap[Team],TourneyWinsM[NCAA Champion],TeamStateMap[Count])</f>
        <v>0</v>
      </c>
      <c r="BH198" s="16"/>
    </row>
    <row r="199" spans="1:60" x14ac:dyDescent="0.2">
      <c r="A199" t="s">
        <v>285</v>
      </c>
      <c r="B199">
        <v>78.13</v>
      </c>
      <c r="C199">
        <v>71.06</v>
      </c>
      <c r="D199">
        <v>1</v>
      </c>
      <c r="E199">
        <v>1</v>
      </c>
      <c r="F199">
        <v>2017</v>
      </c>
      <c r="I199" t="s">
        <v>402</v>
      </c>
      <c r="J199">
        <v>71.569999999999993</v>
      </c>
      <c r="K199">
        <v>68.900000000000006</v>
      </c>
      <c r="L199">
        <v>2017</v>
      </c>
      <c r="O199" t="s">
        <v>109</v>
      </c>
      <c r="P199">
        <v>2.5</v>
      </c>
      <c r="Q199">
        <v>2.9</v>
      </c>
      <c r="R199">
        <v>5.4</v>
      </c>
      <c r="S199">
        <v>2017</v>
      </c>
      <c r="V199">
        <v>2016</v>
      </c>
      <c r="W199">
        <v>57</v>
      </c>
      <c r="X199" t="s">
        <v>655</v>
      </c>
      <c r="Y199" t="s">
        <v>229</v>
      </c>
      <c r="Z199" t="e" vm="1">
        <f ca="1">_xlfn.XLOOKUP(KenPom[[#This Row],[Real_Team]],TeamStateMap[Team],TeamStateMap[State],"NoState",0,)</f>
        <v>#NAME?</v>
      </c>
      <c r="AA199">
        <v>8</v>
      </c>
      <c r="AB199">
        <v>0</v>
      </c>
      <c r="AC199" t="s">
        <v>137</v>
      </c>
      <c r="AD199" t="s">
        <v>554</v>
      </c>
      <c r="AE199">
        <v>12.91</v>
      </c>
      <c r="AF199">
        <v>108.8</v>
      </c>
      <c r="AG199">
        <v>100</v>
      </c>
      <c r="AH199">
        <v>95.9</v>
      </c>
      <c r="AI199">
        <v>31</v>
      </c>
      <c r="AJ199">
        <v>69</v>
      </c>
      <c r="AK199">
        <v>120</v>
      </c>
      <c r="AL199">
        <v>1.4999999999999999E-2</v>
      </c>
      <c r="AM199">
        <v>136</v>
      </c>
      <c r="AN199">
        <v>7.51</v>
      </c>
      <c r="AO199">
        <v>54</v>
      </c>
      <c r="AP199">
        <v>109.5</v>
      </c>
      <c r="AQ199">
        <v>37</v>
      </c>
      <c r="AR199">
        <v>102</v>
      </c>
      <c r="AS199">
        <v>74</v>
      </c>
      <c r="AT199">
        <v>-2.15</v>
      </c>
      <c r="AU199">
        <v>227</v>
      </c>
      <c r="AV199">
        <v>8</v>
      </c>
      <c r="AW199" t="s">
        <v>136</v>
      </c>
      <c r="AZ199" s="10" t="s">
        <v>157</v>
      </c>
      <c r="BA199" s="10" t="s">
        <v>149</v>
      </c>
      <c r="BB199" s="10">
        <f>COUNTIF(TeamStateMap[Team],TourneyWinsM[NCAA Champion])</f>
        <v>0</v>
      </c>
      <c r="BC199" s="18">
        <f>SUMIF(TeamStateMap[Team],TourneyWinsM[NCAA Champion],TeamStateMap[Count])</f>
        <v>0</v>
      </c>
      <c r="BH199" s="16"/>
    </row>
    <row r="200" spans="1:60" x14ac:dyDescent="0.2">
      <c r="A200" t="s">
        <v>231</v>
      </c>
      <c r="B200">
        <v>77.98</v>
      </c>
      <c r="C200">
        <v>77.180000000000007</v>
      </c>
      <c r="D200">
        <v>0</v>
      </c>
      <c r="E200">
        <v>1</v>
      </c>
      <c r="F200">
        <v>2017</v>
      </c>
      <c r="I200" t="s">
        <v>327</v>
      </c>
      <c r="J200">
        <v>66.13</v>
      </c>
      <c r="K200">
        <v>68.84</v>
      </c>
      <c r="L200">
        <v>2017</v>
      </c>
      <c r="O200" t="s">
        <v>107</v>
      </c>
      <c r="P200">
        <v>2.8</v>
      </c>
      <c r="Q200">
        <v>2.4</v>
      </c>
      <c r="R200">
        <v>5.2</v>
      </c>
      <c r="S200">
        <v>2017</v>
      </c>
      <c r="V200">
        <v>2016</v>
      </c>
      <c r="W200">
        <v>59</v>
      </c>
      <c r="X200" t="s">
        <v>831</v>
      </c>
      <c r="Y200" t="s">
        <v>219</v>
      </c>
      <c r="Z200" t="e" vm="1">
        <f ca="1">_xlfn.XLOOKUP(KenPom[[#This Row],[Real_Team]],TeamStateMap[Team],TeamStateMap[State],"NoState",0,)</f>
        <v>#NAME?</v>
      </c>
      <c r="AA200">
        <v>7</v>
      </c>
      <c r="AB200">
        <v>0</v>
      </c>
      <c r="AC200" t="s">
        <v>532</v>
      </c>
      <c r="AD200" t="s">
        <v>651</v>
      </c>
      <c r="AE200">
        <v>12.63</v>
      </c>
      <c r="AF200">
        <v>106.6</v>
      </c>
      <c r="AG200">
        <v>146</v>
      </c>
      <c r="AH200">
        <v>94</v>
      </c>
      <c r="AI200">
        <v>15</v>
      </c>
      <c r="AJ200">
        <v>67.8</v>
      </c>
      <c r="AK200">
        <v>183</v>
      </c>
      <c r="AL200">
        <v>8.2000000000000003E-2</v>
      </c>
      <c r="AM200">
        <v>28</v>
      </c>
      <c r="AN200">
        <v>3.89</v>
      </c>
      <c r="AO200">
        <v>86</v>
      </c>
      <c r="AP200">
        <v>107.3</v>
      </c>
      <c r="AQ200">
        <v>75</v>
      </c>
      <c r="AR200">
        <v>103.4</v>
      </c>
      <c r="AS200">
        <v>109</v>
      </c>
      <c r="AT200">
        <v>2.58</v>
      </c>
      <c r="AU200">
        <v>91</v>
      </c>
      <c r="AV200">
        <v>7</v>
      </c>
      <c r="AW200" t="s">
        <v>136</v>
      </c>
      <c r="AZ200" s="10" t="s">
        <v>117</v>
      </c>
      <c r="BA200" s="10" t="s">
        <v>533</v>
      </c>
      <c r="BB200" s="10">
        <f>COUNTIF(TeamStateMap[Team],TourneyWinsM[NCAA Champion])</f>
        <v>0</v>
      </c>
      <c r="BC200" s="18">
        <f>SUMIF(TeamStateMap[Team],TourneyWinsM[NCAA Champion],TeamStateMap[Count])</f>
        <v>0</v>
      </c>
      <c r="BH200" s="16"/>
    </row>
    <row r="201" spans="1:60" x14ac:dyDescent="0.2">
      <c r="A201" t="s">
        <v>259</v>
      </c>
      <c r="B201">
        <v>77.75</v>
      </c>
      <c r="C201">
        <v>79.22</v>
      </c>
      <c r="D201">
        <v>0</v>
      </c>
      <c r="E201">
        <v>3</v>
      </c>
      <c r="F201">
        <v>2017</v>
      </c>
      <c r="I201" t="s">
        <v>304</v>
      </c>
      <c r="J201">
        <v>68.08</v>
      </c>
      <c r="K201">
        <v>68.78</v>
      </c>
      <c r="L201">
        <v>2017</v>
      </c>
      <c r="O201" t="s">
        <v>42</v>
      </c>
      <c r="P201">
        <v>3.8</v>
      </c>
      <c r="Q201">
        <v>1.3</v>
      </c>
      <c r="R201">
        <v>5.2</v>
      </c>
      <c r="S201">
        <v>2017</v>
      </c>
      <c r="V201">
        <v>2016</v>
      </c>
      <c r="W201">
        <v>60</v>
      </c>
      <c r="X201" t="s">
        <v>830</v>
      </c>
      <c r="Y201" t="s">
        <v>829</v>
      </c>
      <c r="Z201" t="e" vm="1">
        <f ca="1">_xlfn.XLOOKUP(KenPom[[#This Row],[Real_Team]],TeamStateMap[Team],TeamStateMap[State],"NoState",0,)</f>
        <v>#NAME?</v>
      </c>
      <c r="AA201">
        <v>13</v>
      </c>
      <c r="AB201">
        <v>1</v>
      </c>
      <c r="AC201" t="s">
        <v>506</v>
      </c>
      <c r="AD201" t="s">
        <v>90</v>
      </c>
      <c r="AE201">
        <v>12.16</v>
      </c>
      <c r="AF201">
        <v>108.2</v>
      </c>
      <c r="AG201">
        <v>112</v>
      </c>
      <c r="AH201">
        <v>96.1</v>
      </c>
      <c r="AI201">
        <v>35</v>
      </c>
      <c r="AJ201">
        <v>70.599999999999994</v>
      </c>
      <c r="AK201">
        <v>58</v>
      </c>
      <c r="AL201">
        <v>1.2999999999999999E-2</v>
      </c>
      <c r="AM201">
        <v>142</v>
      </c>
      <c r="AN201">
        <v>-2.3199999999999998</v>
      </c>
      <c r="AO201">
        <v>204</v>
      </c>
      <c r="AP201">
        <v>102.5</v>
      </c>
      <c r="AQ201">
        <v>258</v>
      </c>
      <c r="AR201">
        <v>104.9</v>
      </c>
      <c r="AS201">
        <v>149</v>
      </c>
      <c r="AT201">
        <v>-8.92</v>
      </c>
      <c r="AU201">
        <v>341</v>
      </c>
      <c r="AV201">
        <v>3</v>
      </c>
      <c r="AW201" t="s">
        <v>136</v>
      </c>
      <c r="AZ201" s="11" t="s">
        <v>36</v>
      </c>
      <c r="BA201" s="11" t="s">
        <v>549</v>
      </c>
      <c r="BB201" s="10">
        <f>COUNTIF(TeamStateMap[Team],TourneyWinsM[NCAA Champion])</f>
        <v>0</v>
      </c>
      <c r="BC201" s="18">
        <f>SUMIF(TeamStateMap[Team],TourneyWinsM[NCAA Champion],TeamStateMap[Count])</f>
        <v>0</v>
      </c>
      <c r="BH201" s="16"/>
    </row>
    <row r="202" spans="1:60" x14ac:dyDescent="0.2">
      <c r="A202" t="s">
        <v>215</v>
      </c>
      <c r="B202">
        <v>77.56</v>
      </c>
      <c r="C202">
        <v>75.34</v>
      </c>
      <c r="D202">
        <v>0</v>
      </c>
      <c r="E202">
        <v>2</v>
      </c>
      <c r="F202">
        <v>2017</v>
      </c>
      <c r="I202" t="s">
        <v>344</v>
      </c>
      <c r="J202">
        <v>68.06</v>
      </c>
      <c r="K202">
        <v>68.760000000000005</v>
      </c>
      <c r="L202">
        <v>2017</v>
      </c>
      <c r="O202" t="s">
        <v>71</v>
      </c>
      <c r="P202">
        <v>2.8</v>
      </c>
      <c r="Q202">
        <v>2.2000000000000002</v>
      </c>
      <c r="R202">
        <v>5.0999999999999996</v>
      </c>
      <c r="S202">
        <v>2017</v>
      </c>
      <c r="V202">
        <v>2016</v>
      </c>
      <c r="W202">
        <v>64</v>
      </c>
      <c r="X202" t="s">
        <v>827</v>
      </c>
      <c r="Y202" t="s">
        <v>284</v>
      </c>
      <c r="Z202" t="e" vm="1">
        <f ca="1">_xlfn.XLOOKUP(KenPom[[#This Row],[Real_Team]],TeamStateMap[Team],TeamStateMap[State],"NoState",0,)</f>
        <v>#NAME?</v>
      </c>
      <c r="AA202">
        <v>7</v>
      </c>
      <c r="AB202">
        <v>0</v>
      </c>
      <c r="AC202" t="s">
        <v>137</v>
      </c>
      <c r="AD202" t="s">
        <v>659</v>
      </c>
      <c r="AE202">
        <v>11.65</v>
      </c>
      <c r="AF202">
        <v>110.7</v>
      </c>
      <c r="AG202">
        <v>77</v>
      </c>
      <c r="AH202">
        <v>99.1</v>
      </c>
      <c r="AI202">
        <v>66</v>
      </c>
      <c r="AJ202">
        <v>67.099999999999994</v>
      </c>
      <c r="AK202">
        <v>229</v>
      </c>
      <c r="AL202">
        <v>4.2999999999999997E-2</v>
      </c>
      <c r="AM202">
        <v>78</v>
      </c>
      <c r="AN202">
        <v>9.61</v>
      </c>
      <c r="AO202">
        <v>24</v>
      </c>
      <c r="AP202">
        <v>109.8</v>
      </c>
      <c r="AQ202">
        <v>32</v>
      </c>
      <c r="AR202">
        <v>100.2</v>
      </c>
      <c r="AS202">
        <v>17</v>
      </c>
      <c r="AT202">
        <v>0.46</v>
      </c>
      <c r="AU202">
        <v>155</v>
      </c>
      <c r="AV202">
        <v>7</v>
      </c>
      <c r="AW202" t="s">
        <v>136</v>
      </c>
      <c r="AZ202" s="11" t="s">
        <v>199</v>
      </c>
      <c r="BA202" s="11" t="s">
        <v>149</v>
      </c>
      <c r="BB202" s="10">
        <f>COUNTIF(TeamStateMap[Team],TourneyWinsM[NCAA Champion])</f>
        <v>0</v>
      </c>
      <c r="BC202" s="18">
        <f>SUMIF(TeamStateMap[Team],TourneyWinsM[NCAA Champion],TeamStateMap[Count])</f>
        <v>0</v>
      </c>
      <c r="BH202" s="16"/>
    </row>
    <row r="203" spans="1:60" x14ac:dyDescent="0.2">
      <c r="A203" t="s">
        <v>277</v>
      </c>
      <c r="B203">
        <v>77.48</v>
      </c>
      <c r="C203">
        <v>69.22</v>
      </c>
      <c r="D203">
        <v>0</v>
      </c>
      <c r="E203">
        <v>0</v>
      </c>
      <c r="F203">
        <v>2017</v>
      </c>
      <c r="I203" t="s">
        <v>427</v>
      </c>
      <c r="J203">
        <v>68.09</v>
      </c>
      <c r="K203">
        <v>68.72</v>
      </c>
      <c r="L203">
        <v>2017</v>
      </c>
      <c r="O203" t="s">
        <v>218</v>
      </c>
      <c r="P203">
        <v>5.3</v>
      </c>
      <c r="Q203">
        <v>-0.2</v>
      </c>
      <c r="R203">
        <v>5</v>
      </c>
      <c r="S203">
        <v>2017</v>
      </c>
      <c r="V203">
        <v>2016</v>
      </c>
      <c r="W203">
        <v>65</v>
      </c>
      <c r="X203" t="s">
        <v>826</v>
      </c>
      <c r="Y203" t="s">
        <v>263</v>
      </c>
      <c r="Z203" t="e" vm="1">
        <f ca="1">_xlfn.XLOOKUP(KenPom[[#This Row],[Real_Team]],TeamStateMap[Team],TeamStateMap[State],"NoState",0,)</f>
        <v>#NAME?</v>
      </c>
      <c r="AA203">
        <v>11</v>
      </c>
      <c r="AB203">
        <v>0</v>
      </c>
      <c r="AC203" t="s">
        <v>148</v>
      </c>
      <c r="AD203" t="s">
        <v>543</v>
      </c>
      <c r="AE203">
        <v>11.5</v>
      </c>
      <c r="AF203">
        <v>111.2</v>
      </c>
      <c r="AG203">
        <v>69</v>
      </c>
      <c r="AH203">
        <v>99.7</v>
      </c>
      <c r="AI203">
        <v>79</v>
      </c>
      <c r="AJ203">
        <v>68.400000000000006</v>
      </c>
      <c r="AK203">
        <v>149</v>
      </c>
      <c r="AL203">
        <v>-3.0000000000000001E-3</v>
      </c>
      <c r="AM203">
        <v>181</v>
      </c>
      <c r="AN203">
        <v>5.54</v>
      </c>
      <c r="AO203">
        <v>76</v>
      </c>
      <c r="AP203">
        <v>107</v>
      </c>
      <c r="AQ203">
        <v>84</v>
      </c>
      <c r="AR203">
        <v>101.4</v>
      </c>
      <c r="AS203">
        <v>60</v>
      </c>
      <c r="AT203">
        <v>1.46</v>
      </c>
      <c r="AU203">
        <v>127</v>
      </c>
      <c r="AV203">
        <v>1</v>
      </c>
      <c r="AW203" t="s">
        <v>136</v>
      </c>
      <c r="AZ203" s="10" t="s">
        <v>195</v>
      </c>
      <c r="BA203" s="10" t="s">
        <v>149</v>
      </c>
      <c r="BB203" s="10">
        <f>COUNTIF(TeamStateMap[Team],TourneyWinsM[NCAA Champion])</f>
        <v>0</v>
      </c>
      <c r="BC203" s="18">
        <f>SUMIF(TeamStateMap[Team],TourneyWinsM[NCAA Champion],TeamStateMap[Count])</f>
        <v>0</v>
      </c>
      <c r="BH203" s="16"/>
    </row>
    <row r="204" spans="1:60" x14ac:dyDescent="0.2">
      <c r="A204" t="s">
        <v>236</v>
      </c>
      <c r="B204">
        <v>77.209999999999994</v>
      </c>
      <c r="C204">
        <v>74.08</v>
      </c>
      <c r="D204">
        <v>0</v>
      </c>
      <c r="E204">
        <v>1</v>
      </c>
      <c r="F204">
        <v>2017</v>
      </c>
      <c r="I204" t="s">
        <v>109</v>
      </c>
      <c r="J204">
        <v>64.59</v>
      </c>
      <c r="K204">
        <v>68.55</v>
      </c>
      <c r="L204">
        <v>2017</v>
      </c>
      <c r="O204" t="s">
        <v>234</v>
      </c>
      <c r="P204">
        <v>-0.7</v>
      </c>
      <c r="Q204">
        <v>5.6</v>
      </c>
      <c r="R204">
        <v>4.9000000000000004</v>
      </c>
      <c r="S204">
        <v>2017</v>
      </c>
      <c r="V204">
        <v>2016</v>
      </c>
      <c r="W204">
        <v>67</v>
      </c>
      <c r="X204" t="s">
        <v>825</v>
      </c>
      <c r="Y204" t="s">
        <v>213</v>
      </c>
      <c r="Z204" t="e" vm="1">
        <f ca="1">_xlfn.XLOOKUP(KenPom[[#This Row],[Real_Team]],TeamStateMap[Team],TeamStateMap[State],"NoState",0,)</f>
        <v>#NAME?</v>
      </c>
      <c r="AA204">
        <v>11</v>
      </c>
      <c r="AB204">
        <v>1</v>
      </c>
      <c r="AC204" t="s">
        <v>590</v>
      </c>
      <c r="AD204" t="s">
        <v>94</v>
      </c>
      <c r="AE204">
        <v>11.13</v>
      </c>
      <c r="AF204">
        <v>109.6</v>
      </c>
      <c r="AG204">
        <v>94</v>
      </c>
      <c r="AH204">
        <v>98.5</v>
      </c>
      <c r="AI204">
        <v>56</v>
      </c>
      <c r="AJ204">
        <v>62.9</v>
      </c>
      <c r="AK204">
        <v>346</v>
      </c>
      <c r="AL204">
        <v>1.2999999999999999E-2</v>
      </c>
      <c r="AM204">
        <v>148</v>
      </c>
      <c r="AN204">
        <v>4.8</v>
      </c>
      <c r="AO204">
        <v>79</v>
      </c>
      <c r="AP204">
        <v>106.1</v>
      </c>
      <c r="AQ204">
        <v>107</v>
      </c>
      <c r="AR204">
        <v>101.3</v>
      </c>
      <c r="AS204">
        <v>53</v>
      </c>
      <c r="AT204">
        <v>7.57</v>
      </c>
      <c r="AU204">
        <v>17</v>
      </c>
      <c r="AV204">
        <v>1</v>
      </c>
      <c r="AW204" t="s">
        <v>136</v>
      </c>
      <c r="AZ204" s="10" t="s">
        <v>1445</v>
      </c>
      <c r="BA204" s="10" t="s">
        <v>149</v>
      </c>
      <c r="BB204" s="10">
        <f>COUNTIF(TeamStateMap[Team],TourneyWinsM[NCAA Champion])</f>
        <v>0</v>
      </c>
      <c r="BC204" s="18">
        <f>SUMIF(TeamStateMap[Team],TourneyWinsM[NCAA Champion],TeamStateMap[Count])</f>
        <v>0</v>
      </c>
      <c r="BH204" s="16"/>
    </row>
    <row r="205" spans="1:60" x14ac:dyDescent="0.2">
      <c r="A205" t="s">
        <v>71</v>
      </c>
      <c r="B205">
        <v>77.14</v>
      </c>
      <c r="C205">
        <v>72.150000000000006</v>
      </c>
      <c r="D205">
        <v>0</v>
      </c>
      <c r="E205">
        <v>0</v>
      </c>
      <c r="F205">
        <v>2017</v>
      </c>
      <c r="I205" t="s">
        <v>311</v>
      </c>
      <c r="J205">
        <v>67.099999999999994</v>
      </c>
      <c r="K205">
        <v>68.47</v>
      </c>
      <c r="L205">
        <v>2017</v>
      </c>
      <c r="O205" t="s">
        <v>196</v>
      </c>
      <c r="P205">
        <v>-2.5</v>
      </c>
      <c r="Q205">
        <v>7.4</v>
      </c>
      <c r="R205">
        <v>4.9000000000000004</v>
      </c>
      <c r="S205">
        <v>2017</v>
      </c>
      <c r="V205">
        <v>2016</v>
      </c>
      <c r="W205">
        <v>80</v>
      </c>
      <c r="X205" t="s">
        <v>824</v>
      </c>
      <c r="Y205" t="s">
        <v>272</v>
      </c>
      <c r="Z205" t="e" vm="1">
        <f ca="1">_xlfn.XLOOKUP(KenPom[[#This Row],[Real_Team]],TeamStateMap[Team],TeamStateMap[State],"NoState",0,)</f>
        <v>#NAME?</v>
      </c>
      <c r="AA205">
        <v>12</v>
      </c>
      <c r="AB205">
        <v>0</v>
      </c>
      <c r="AC205" t="s">
        <v>514</v>
      </c>
      <c r="AD205" t="s">
        <v>72</v>
      </c>
      <c r="AE205">
        <v>9.57</v>
      </c>
      <c r="AF205">
        <v>111.4</v>
      </c>
      <c r="AG205">
        <v>66</v>
      </c>
      <c r="AH205">
        <v>101.8</v>
      </c>
      <c r="AI205">
        <v>117</v>
      </c>
      <c r="AJ205">
        <v>68.3</v>
      </c>
      <c r="AK205">
        <v>157</v>
      </c>
      <c r="AL205">
        <v>4.0000000000000001E-3</v>
      </c>
      <c r="AM205">
        <v>168</v>
      </c>
      <c r="AN205">
        <v>-0.23</v>
      </c>
      <c r="AO205">
        <v>155</v>
      </c>
      <c r="AP205">
        <v>104.6</v>
      </c>
      <c r="AQ205">
        <v>168</v>
      </c>
      <c r="AR205">
        <v>104.8</v>
      </c>
      <c r="AS205">
        <v>146</v>
      </c>
      <c r="AT205">
        <v>1.91</v>
      </c>
      <c r="AU205">
        <v>113</v>
      </c>
      <c r="AV205">
        <v>2</v>
      </c>
      <c r="AW205" t="s">
        <v>136</v>
      </c>
      <c r="AZ205" s="11" t="s">
        <v>624</v>
      </c>
      <c r="BA205" s="11" t="s">
        <v>149</v>
      </c>
      <c r="BB205" s="10">
        <f>COUNTIF(TeamStateMap[Team],TourneyWinsM[NCAA Champion])</f>
        <v>0</v>
      </c>
      <c r="BC205" s="18">
        <f>SUMIF(TeamStateMap[Team],TourneyWinsM[NCAA Champion],TeamStateMap[Count])</f>
        <v>0</v>
      </c>
      <c r="BH205" s="16"/>
    </row>
    <row r="206" spans="1:60" x14ac:dyDescent="0.2">
      <c r="A206" t="s">
        <v>128</v>
      </c>
      <c r="B206">
        <v>77.11</v>
      </c>
      <c r="C206">
        <v>79.23</v>
      </c>
      <c r="D206">
        <v>0</v>
      </c>
      <c r="E206">
        <v>2</v>
      </c>
      <c r="F206">
        <v>2017</v>
      </c>
      <c r="I206" t="s">
        <v>305</v>
      </c>
      <c r="J206">
        <v>71.959999999999994</v>
      </c>
      <c r="K206">
        <v>68.27</v>
      </c>
      <c r="L206">
        <v>2017</v>
      </c>
      <c r="O206" t="s">
        <v>235</v>
      </c>
      <c r="P206">
        <v>5.6</v>
      </c>
      <c r="Q206">
        <v>-0.8</v>
      </c>
      <c r="R206">
        <v>4.8</v>
      </c>
      <c r="S206">
        <v>2017</v>
      </c>
      <c r="V206">
        <v>2016</v>
      </c>
      <c r="W206">
        <v>83</v>
      </c>
      <c r="X206" t="s">
        <v>823</v>
      </c>
      <c r="Y206" t="s">
        <v>473</v>
      </c>
      <c r="Z206" t="e" vm="1">
        <f ca="1">_xlfn.XLOOKUP(KenPom[[#This Row],[Real_Team]],TeamStateMap[Team],TeamStateMap[State],"NoState",0,)</f>
        <v>#NAME?</v>
      </c>
      <c r="AA206">
        <v>13</v>
      </c>
      <c r="AB206">
        <v>0</v>
      </c>
      <c r="AC206" t="s">
        <v>127</v>
      </c>
      <c r="AD206" t="s">
        <v>651</v>
      </c>
      <c r="AE206">
        <v>9.2100000000000009</v>
      </c>
      <c r="AF206">
        <v>110.7</v>
      </c>
      <c r="AG206">
        <v>79</v>
      </c>
      <c r="AH206">
        <v>101.5</v>
      </c>
      <c r="AI206">
        <v>110</v>
      </c>
      <c r="AJ206">
        <v>70.3</v>
      </c>
      <c r="AK206">
        <v>73</v>
      </c>
      <c r="AL206">
        <v>3.3000000000000002E-2</v>
      </c>
      <c r="AM206">
        <v>93</v>
      </c>
      <c r="AN206">
        <v>0.85</v>
      </c>
      <c r="AO206">
        <v>132</v>
      </c>
      <c r="AP206">
        <v>105.7</v>
      </c>
      <c r="AQ206">
        <v>115</v>
      </c>
      <c r="AR206">
        <v>104.9</v>
      </c>
      <c r="AS206">
        <v>151</v>
      </c>
      <c r="AT206">
        <v>-3.9</v>
      </c>
      <c r="AU206">
        <v>271</v>
      </c>
      <c r="AV206">
        <v>3</v>
      </c>
      <c r="AW206" t="s">
        <v>136</v>
      </c>
      <c r="AZ206" s="11" t="s">
        <v>22</v>
      </c>
      <c r="BA206" s="11" t="s">
        <v>149</v>
      </c>
      <c r="BB206" s="10">
        <f>COUNTIF(TeamStateMap[Team],TourneyWinsM[NCAA Champion])</f>
        <v>0</v>
      </c>
      <c r="BC206" s="18">
        <f>SUMIF(TeamStateMap[Team],TourneyWinsM[NCAA Champion],TeamStateMap[Count])</f>
        <v>0</v>
      </c>
      <c r="BH206" s="16"/>
    </row>
    <row r="207" spans="1:60" x14ac:dyDescent="0.2">
      <c r="A207" t="s">
        <v>279</v>
      </c>
      <c r="B207">
        <v>77.08</v>
      </c>
      <c r="C207">
        <v>76.260000000000005</v>
      </c>
      <c r="D207">
        <v>0</v>
      </c>
      <c r="E207">
        <v>1</v>
      </c>
      <c r="F207">
        <v>2017</v>
      </c>
      <c r="I207" t="s">
        <v>436</v>
      </c>
      <c r="J207">
        <v>61.85</v>
      </c>
      <c r="K207">
        <v>68.069999999999993</v>
      </c>
      <c r="L207">
        <v>2017</v>
      </c>
      <c r="O207" t="s">
        <v>259</v>
      </c>
      <c r="P207">
        <v>-0.4</v>
      </c>
      <c r="Q207">
        <v>4.8</v>
      </c>
      <c r="R207">
        <v>4.5</v>
      </c>
      <c r="S207">
        <v>2017</v>
      </c>
      <c r="V207">
        <v>2016</v>
      </c>
      <c r="W207">
        <v>86</v>
      </c>
      <c r="X207" t="s">
        <v>822</v>
      </c>
      <c r="Y207" t="s">
        <v>117</v>
      </c>
      <c r="Z207" t="e" vm="1">
        <f ca="1">_xlfn.XLOOKUP(KenPom[[#This Row],[Real_Team]],TeamStateMap[Team],TeamStateMap[State],"NoState",0,)</f>
        <v>#NAME?</v>
      </c>
      <c r="AA207">
        <v>10</v>
      </c>
      <c r="AB207">
        <v>0</v>
      </c>
      <c r="AC207" t="s">
        <v>148</v>
      </c>
      <c r="AD207" t="s">
        <v>65</v>
      </c>
      <c r="AE207">
        <v>8.82</v>
      </c>
      <c r="AF207">
        <v>107</v>
      </c>
      <c r="AG207">
        <v>139</v>
      </c>
      <c r="AH207">
        <v>98.1</v>
      </c>
      <c r="AI207">
        <v>52</v>
      </c>
      <c r="AJ207">
        <v>65.900000000000006</v>
      </c>
      <c r="AK207">
        <v>283</v>
      </c>
      <c r="AL207">
        <v>9.5000000000000001E-2</v>
      </c>
      <c r="AM207">
        <v>17</v>
      </c>
      <c r="AN207">
        <v>6.33</v>
      </c>
      <c r="AO207">
        <v>67</v>
      </c>
      <c r="AP207">
        <v>107.8</v>
      </c>
      <c r="AQ207">
        <v>69</v>
      </c>
      <c r="AR207">
        <v>101.5</v>
      </c>
      <c r="AS207">
        <v>61</v>
      </c>
      <c r="AT207">
        <v>3.7</v>
      </c>
      <c r="AU207">
        <v>63</v>
      </c>
      <c r="AV207">
        <v>0</v>
      </c>
      <c r="AW207" t="s">
        <v>136</v>
      </c>
      <c r="AZ207" s="14" t="s">
        <v>254</v>
      </c>
      <c r="BA207" s="10" t="s">
        <v>529</v>
      </c>
      <c r="BB207" s="10">
        <f>COUNTIF(TeamStateMap[Team],TourneyWinsM[NCAA Champion])</f>
        <v>0</v>
      </c>
      <c r="BC207" s="18">
        <f>SUMIF(TeamStateMap[Team],TourneyWinsM[NCAA Champion],TeamStateMap[Count])</f>
        <v>0</v>
      </c>
      <c r="BH207" s="16"/>
    </row>
    <row r="208" spans="1:60" x14ac:dyDescent="0.2">
      <c r="A208" t="s">
        <v>235</v>
      </c>
      <c r="B208">
        <v>77.069999999999993</v>
      </c>
      <c r="C208">
        <v>78.61</v>
      </c>
      <c r="D208">
        <v>1</v>
      </c>
      <c r="E208">
        <v>2</v>
      </c>
      <c r="F208">
        <v>2017</v>
      </c>
      <c r="I208" t="s">
        <v>340</v>
      </c>
      <c r="J208">
        <v>62.8</v>
      </c>
      <c r="K208">
        <v>67.45</v>
      </c>
      <c r="L208">
        <v>2017</v>
      </c>
      <c r="O208" t="s">
        <v>209</v>
      </c>
      <c r="P208">
        <v>1.5</v>
      </c>
      <c r="Q208">
        <v>3</v>
      </c>
      <c r="R208">
        <v>4.5</v>
      </c>
      <c r="S208">
        <v>2017</v>
      </c>
      <c r="V208">
        <v>2016</v>
      </c>
      <c r="W208">
        <v>94</v>
      </c>
      <c r="X208" t="s">
        <v>821</v>
      </c>
      <c r="Y208" t="s">
        <v>456</v>
      </c>
      <c r="Z208" t="e" vm="1">
        <f ca="1">_xlfn.XLOOKUP(KenPom[[#This Row],[Real_Team]],TeamStateMap[Team],TeamStateMap[State],"NoState",0,)</f>
        <v>#NAME?</v>
      </c>
      <c r="AA208">
        <v>13</v>
      </c>
      <c r="AB208">
        <v>0</v>
      </c>
      <c r="AC208" t="s">
        <v>496</v>
      </c>
      <c r="AD208" t="s">
        <v>527</v>
      </c>
      <c r="AE208">
        <v>8.1300000000000008</v>
      </c>
      <c r="AF208">
        <v>107.3</v>
      </c>
      <c r="AG208">
        <v>132</v>
      </c>
      <c r="AH208">
        <v>99.1</v>
      </c>
      <c r="AI208">
        <v>67</v>
      </c>
      <c r="AJ208">
        <v>67.2</v>
      </c>
      <c r="AK208">
        <v>228</v>
      </c>
      <c r="AL208">
        <v>4.9000000000000002E-2</v>
      </c>
      <c r="AM208">
        <v>63</v>
      </c>
      <c r="AN208">
        <v>-5.6</v>
      </c>
      <c r="AO208">
        <v>280</v>
      </c>
      <c r="AP208">
        <v>103.3</v>
      </c>
      <c r="AQ208">
        <v>232</v>
      </c>
      <c r="AR208">
        <v>108.9</v>
      </c>
      <c r="AS208">
        <v>329</v>
      </c>
      <c r="AT208">
        <v>4.38</v>
      </c>
      <c r="AU208">
        <v>49</v>
      </c>
      <c r="AV208">
        <v>3</v>
      </c>
      <c r="AW208" t="s">
        <v>136</v>
      </c>
      <c r="AZ208" s="10" t="s">
        <v>889</v>
      </c>
      <c r="BA208" s="10" t="s">
        <v>733</v>
      </c>
      <c r="BB208" s="10">
        <f>COUNTIF(TeamStateMap[Team],TourneyWinsM[NCAA Champion])</f>
        <v>0</v>
      </c>
      <c r="BC208" s="18">
        <f>SUMIF(TeamStateMap[Team],TourneyWinsM[NCAA Champion],TeamStateMap[Count])</f>
        <v>0</v>
      </c>
      <c r="BH208" s="16"/>
    </row>
    <row r="209" spans="1:60" x14ac:dyDescent="0.2">
      <c r="A209" t="s">
        <v>107</v>
      </c>
      <c r="B209">
        <v>77.05</v>
      </c>
      <c r="C209">
        <v>68.48</v>
      </c>
      <c r="D209">
        <v>0</v>
      </c>
      <c r="E209">
        <v>1</v>
      </c>
      <c r="F209">
        <v>2017</v>
      </c>
      <c r="I209" t="s">
        <v>410</v>
      </c>
      <c r="J209">
        <v>72.180000000000007</v>
      </c>
      <c r="K209">
        <v>67.41</v>
      </c>
      <c r="L209">
        <v>2017</v>
      </c>
      <c r="O209" t="s">
        <v>208</v>
      </c>
      <c r="P209">
        <v>1.2</v>
      </c>
      <c r="Q209">
        <v>3.2</v>
      </c>
      <c r="R209">
        <v>4.5</v>
      </c>
      <c r="S209">
        <v>2017</v>
      </c>
      <c r="V209">
        <v>2016</v>
      </c>
      <c r="W209">
        <v>104</v>
      </c>
      <c r="X209" t="s">
        <v>820</v>
      </c>
      <c r="Y209" t="s">
        <v>39</v>
      </c>
      <c r="Z209" t="e" vm="1">
        <f ca="1">_xlfn.XLOOKUP(KenPom[[#This Row],[Real_Team]],TeamStateMap[Team],TeamStateMap[State],"NoState",0,)</f>
        <v>#NAME?</v>
      </c>
      <c r="AA209">
        <v>13</v>
      </c>
      <c r="AB209">
        <v>0</v>
      </c>
      <c r="AC209" t="s">
        <v>520</v>
      </c>
      <c r="AD209" t="s">
        <v>58</v>
      </c>
      <c r="AE209">
        <v>7.13</v>
      </c>
      <c r="AF209">
        <v>110.5</v>
      </c>
      <c r="AG209">
        <v>84</v>
      </c>
      <c r="AH209">
        <v>103.4</v>
      </c>
      <c r="AI209">
        <v>145</v>
      </c>
      <c r="AJ209">
        <v>71.900000000000006</v>
      </c>
      <c r="AK209">
        <v>33</v>
      </c>
      <c r="AL209">
        <v>-5.0000000000000001E-3</v>
      </c>
      <c r="AM209">
        <v>190</v>
      </c>
      <c r="AN209">
        <v>-1.78</v>
      </c>
      <c r="AO209">
        <v>194</v>
      </c>
      <c r="AP209">
        <v>103.7</v>
      </c>
      <c r="AQ209">
        <v>207</v>
      </c>
      <c r="AR209">
        <v>105.5</v>
      </c>
      <c r="AS209">
        <v>174</v>
      </c>
      <c r="AT209">
        <v>5.71</v>
      </c>
      <c r="AU209">
        <v>29</v>
      </c>
      <c r="AV209">
        <v>3</v>
      </c>
      <c r="AW209" t="s">
        <v>136</v>
      </c>
      <c r="AZ209" s="12" t="s">
        <v>263</v>
      </c>
      <c r="BA209" s="12" t="s">
        <v>544</v>
      </c>
      <c r="BB209" s="10">
        <f>COUNTIF(TeamStateMap[Team],TourneyWinsM[NCAA Champion])</f>
        <v>0</v>
      </c>
      <c r="BC209" s="18">
        <f>SUMIF(TeamStateMap[Team],TourneyWinsM[NCAA Champion],TeamStateMap[Count])</f>
        <v>0</v>
      </c>
      <c r="BH209" s="16"/>
    </row>
    <row r="210" spans="1:60" x14ac:dyDescent="0.2">
      <c r="A210" t="s">
        <v>239</v>
      </c>
      <c r="B210">
        <v>76.94</v>
      </c>
      <c r="C210">
        <v>73.34</v>
      </c>
      <c r="D210">
        <v>0</v>
      </c>
      <c r="E210">
        <v>0</v>
      </c>
      <c r="F210">
        <v>2017</v>
      </c>
      <c r="I210" t="s">
        <v>435</v>
      </c>
      <c r="J210">
        <v>61.54</v>
      </c>
      <c r="K210">
        <v>67.36</v>
      </c>
      <c r="L210">
        <v>2017</v>
      </c>
      <c r="O210" t="s">
        <v>457</v>
      </c>
      <c r="P210">
        <v>1</v>
      </c>
      <c r="Q210">
        <v>3.4</v>
      </c>
      <c r="R210">
        <v>4.5</v>
      </c>
      <c r="S210">
        <v>2017</v>
      </c>
      <c r="V210">
        <v>2016</v>
      </c>
      <c r="W210">
        <v>108</v>
      </c>
      <c r="X210" t="s">
        <v>819</v>
      </c>
      <c r="Y210" t="s">
        <v>288</v>
      </c>
      <c r="Z210" t="e" vm="1">
        <f ca="1">_xlfn.XLOOKUP(KenPom[[#This Row],[Real_Team]],TeamStateMap[Team],TeamStateMap[State],"NoState",0,)</f>
        <v>#NAME?</v>
      </c>
      <c r="AA210">
        <v>14</v>
      </c>
      <c r="AB210">
        <v>0</v>
      </c>
      <c r="AC210" t="s">
        <v>538</v>
      </c>
      <c r="AD210" t="s">
        <v>108</v>
      </c>
      <c r="AE210">
        <v>6.63</v>
      </c>
      <c r="AF210">
        <v>107.4</v>
      </c>
      <c r="AG210">
        <v>127</v>
      </c>
      <c r="AH210">
        <v>100.8</v>
      </c>
      <c r="AI210">
        <v>99</v>
      </c>
      <c r="AJ210">
        <v>69</v>
      </c>
      <c r="AK210">
        <v>121</v>
      </c>
      <c r="AL210">
        <v>8.5000000000000006E-2</v>
      </c>
      <c r="AM210">
        <v>23</v>
      </c>
      <c r="AN210">
        <v>1.65</v>
      </c>
      <c r="AO210">
        <v>121</v>
      </c>
      <c r="AP210">
        <v>105.3</v>
      </c>
      <c r="AQ210">
        <v>135</v>
      </c>
      <c r="AR210">
        <v>103.7</v>
      </c>
      <c r="AS210">
        <v>114</v>
      </c>
      <c r="AT210">
        <v>-2.89</v>
      </c>
      <c r="AU210">
        <v>244</v>
      </c>
      <c r="AV210">
        <v>4</v>
      </c>
      <c r="AW210" t="s">
        <v>136</v>
      </c>
      <c r="AZ210" s="12" t="s">
        <v>463</v>
      </c>
      <c r="BA210" s="12" t="s">
        <v>733</v>
      </c>
      <c r="BB210" s="10">
        <f>COUNTIF(TeamStateMap[Team],TourneyWinsM[NCAA Champion])</f>
        <v>0</v>
      </c>
      <c r="BC210" s="18">
        <f>SUMIF(TeamStateMap[Team],TourneyWinsM[NCAA Champion],TeamStateMap[Count])</f>
        <v>0</v>
      </c>
      <c r="BH210" s="16"/>
    </row>
    <row r="211" spans="1:60" x14ac:dyDescent="0.2">
      <c r="A211" t="s">
        <v>226</v>
      </c>
      <c r="B211">
        <v>76.92</v>
      </c>
      <c r="C211">
        <v>74.64</v>
      </c>
      <c r="D211">
        <v>1</v>
      </c>
      <c r="E211">
        <v>2</v>
      </c>
      <c r="F211">
        <v>2017</v>
      </c>
      <c r="I211" t="s">
        <v>315</v>
      </c>
      <c r="J211">
        <v>53.16</v>
      </c>
      <c r="K211">
        <v>67.13</v>
      </c>
      <c r="L211">
        <v>2017</v>
      </c>
      <c r="O211" t="s">
        <v>229</v>
      </c>
      <c r="P211">
        <v>3.5</v>
      </c>
      <c r="Q211">
        <v>0.9</v>
      </c>
      <c r="R211">
        <v>4.4000000000000004</v>
      </c>
      <c r="S211">
        <v>2017</v>
      </c>
      <c r="V211">
        <v>2016</v>
      </c>
      <c r="W211">
        <v>109</v>
      </c>
      <c r="X211" t="s">
        <v>818</v>
      </c>
      <c r="Y211" t="s">
        <v>817</v>
      </c>
      <c r="Z211" t="e" vm="1">
        <f ca="1">_xlfn.XLOOKUP(KenPom[[#This Row],[Real_Team]],TeamStateMap[Team],TeamStateMap[State],"NoState",0,)</f>
        <v>#NAME?</v>
      </c>
      <c r="AA211">
        <v>12</v>
      </c>
      <c r="AB211">
        <v>0</v>
      </c>
      <c r="AC211" t="s">
        <v>489</v>
      </c>
      <c r="AD211" t="s">
        <v>580</v>
      </c>
      <c r="AE211">
        <v>6.5</v>
      </c>
      <c r="AF211">
        <v>107.5</v>
      </c>
      <c r="AG211">
        <v>126</v>
      </c>
      <c r="AH211">
        <v>101</v>
      </c>
      <c r="AI211">
        <v>104</v>
      </c>
      <c r="AJ211">
        <v>66.3</v>
      </c>
      <c r="AK211">
        <v>260</v>
      </c>
      <c r="AL211">
        <v>0.13200000000000001</v>
      </c>
      <c r="AM211">
        <v>4</v>
      </c>
      <c r="AN211">
        <v>-3.18</v>
      </c>
      <c r="AO211">
        <v>219</v>
      </c>
      <c r="AP211">
        <v>104.4</v>
      </c>
      <c r="AQ211">
        <v>174</v>
      </c>
      <c r="AR211">
        <v>107.6</v>
      </c>
      <c r="AS211">
        <v>274</v>
      </c>
      <c r="AT211">
        <v>-0.04</v>
      </c>
      <c r="AU211">
        <v>167</v>
      </c>
      <c r="AV211">
        <v>2</v>
      </c>
      <c r="AW211" t="s">
        <v>136</v>
      </c>
      <c r="AZ211" s="10" t="s">
        <v>874</v>
      </c>
      <c r="BA211" s="12" t="s">
        <v>138</v>
      </c>
      <c r="BB211" s="10">
        <f>COUNTIF(TeamStateMap[Team],TourneyWinsM[NCAA Champion])</f>
        <v>0</v>
      </c>
      <c r="BC211" s="18">
        <f>SUMIF(TeamStateMap[Team],TourneyWinsM[NCAA Champion],TeamStateMap[Count])</f>
        <v>0</v>
      </c>
      <c r="BH211" s="16"/>
    </row>
    <row r="212" spans="1:60" x14ac:dyDescent="0.2">
      <c r="A212" t="s">
        <v>202</v>
      </c>
      <c r="B212">
        <v>76.900000000000006</v>
      </c>
      <c r="C212">
        <v>74.5</v>
      </c>
      <c r="D212">
        <v>0</v>
      </c>
      <c r="E212">
        <v>1</v>
      </c>
      <c r="F212">
        <v>2017</v>
      </c>
      <c r="I212" t="s">
        <v>346</v>
      </c>
      <c r="J212">
        <v>68.569999999999993</v>
      </c>
      <c r="K212">
        <v>67.05</v>
      </c>
      <c r="L212">
        <v>2017</v>
      </c>
      <c r="O212" t="s">
        <v>471</v>
      </c>
      <c r="P212">
        <v>0</v>
      </c>
      <c r="Q212">
        <v>4.4000000000000004</v>
      </c>
      <c r="R212">
        <v>4.4000000000000004</v>
      </c>
      <c r="S212">
        <v>2017</v>
      </c>
      <c r="V212">
        <v>2016</v>
      </c>
      <c r="W212">
        <v>110</v>
      </c>
      <c r="X212" t="s">
        <v>816</v>
      </c>
      <c r="Y212" t="s">
        <v>815</v>
      </c>
      <c r="Z212" t="e" vm="1">
        <f ca="1">_xlfn.XLOOKUP(KenPom[[#This Row],[Real_Team]],TeamStateMap[Team],TeamStateMap[State],"NoState",0,)</f>
        <v>#NAME?</v>
      </c>
      <c r="AA212">
        <v>15</v>
      </c>
      <c r="AB212">
        <v>0</v>
      </c>
      <c r="AC212" t="s">
        <v>89</v>
      </c>
      <c r="AD212" t="s">
        <v>103</v>
      </c>
      <c r="AE212">
        <v>6.26</v>
      </c>
      <c r="AF212">
        <v>104</v>
      </c>
      <c r="AG212">
        <v>181</v>
      </c>
      <c r="AH212">
        <v>97.8</v>
      </c>
      <c r="AI212">
        <v>50</v>
      </c>
      <c r="AJ212">
        <v>67.599999999999994</v>
      </c>
      <c r="AK212">
        <v>201</v>
      </c>
      <c r="AL212">
        <v>-3.0000000000000001E-3</v>
      </c>
      <c r="AM212">
        <v>179</v>
      </c>
      <c r="AN212">
        <v>-6.5</v>
      </c>
      <c r="AO212">
        <v>302</v>
      </c>
      <c r="AP212">
        <v>100.6</v>
      </c>
      <c r="AQ212">
        <v>316</v>
      </c>
      <c r="AR212">
        <v>107.1</v>
      </c>
      <c r="AS212">
        <v>242</v>
      </c>
      <c r="AT212">
        <v>-2.99</v>
      </c>
      <c r="AU212">
        <v>249</v>
      </c>
      <c r="AV212">
        <v>5</v>
      </c>
      <c r="AW212" t="s">
        <v>136</v>
      </c>
      <c r="AZ212" s="10" t="s">
        <v>255</v>
      </c>
      <c r="BA212" s="10" t="s">
        <v>138</v>
      </c>
      <c r="BB212" s="10">
        <f>COUNTIF(TeamStateMap[Team],TourneyWinsM[NCAA Champion])</f>
        <v>0</v>
      </c>
      <c r="BC212" s="18">
        <f>SUMIF(TeamStateMap[Team],TourneyWinsM[NCAA Champion],TeamStateMap[Count])</f>
        <v>0</v>
      </c>
      <c r="BH212" s="16"/>
    </row>
    <row r="213" spans="1:60" x14ac:dyDescent="0.2">
      <c r="A213" t="s">
        <v>8</v>
      </c>
      <c r="B213">
        <v>76.86</v>
      </c>
      <c r="C213">
        <v>70.010000000000005</v>
      </c>
      <c r="D213">
        <v>0</v>
      </c>
      <c r="E213">
        <v>0</v>
      </c>
      <c r="F213">
        <v>2017</v>
      </c>
      <c r="I213" t="s">
        <v>334</v>
      </c>
      <c r="J213">
        <v>69.06</v>
      </c>
      <c r="K213">
        <v>66.58</v>
      </c>
      <c r="L213">
        <v>2017</v>
      </c>
      <c r="O213" t="s">
        <v>470</v>
      </c>
      <c r="P213">
        <v>2</v>
      </c>
      <c r="Q213">
        <v>2.2999999999999998</v>
      </c>
      <c r="R213">
        <v>4.3</v>
      </c>
      <c r="S213">
        <v>2017</v>
      </c>
      <c r="V213">
        <v>2016</v>
      </c>
      <c r="W213">
        <v>119</v>
      </c>
      <c r="X213" t="s">
        <v>814</v>
      </c>
      <c r="Y213" t="s">
        <v>228</v>
      </c>
      <c r="Z213" t="e" vm="1">
        <f ca="1">_xlfn.XLOOKUP(KenPom[[#This Row],[Real_Team]],TeamStateMap[Team],TeamStateMap[State],"NoState",0,)</f>
        <v>#NAME?</v>
      </c>
      <c r="AA213">
        <v>15</v>
      </c>
      <c r="AB213">
        <v>1</v>
      </c>
      <c r="AC213" t="s">
        <v>560</v>
      </c>
      <c r="AD213" t="s">
        <v>108</v>
      </c>
      <c r="AE213">
        <v>4.76</v>
      </c>
      <c r="AF213">
        <v>104.6</v>
      </c>
      <c r="AG213">
        <v>173</v>
      </c>
      <c r="AH213">
        <v>99.9</v>
      </c>
      <c r="AI213">
        <v>85</v>
      </c>
      <c r="AJ213">
        <v>67.599999999999994</v>
      </c>
      <c r="AK213">
        <v>200</v>
      </c>
      <c r="AL213">
        <v>8.7999999999999995E-2</v>
      </c>
      <c r="AM213">
        <v>21</v>
      </c>
      <c r="AN213">
        <v>-0.57999999999999996</v>
      </c>
      <c r="AO213">
        <v>162</v>
      </c>
      <c r="AP213">
        <v>105.5</v>
      </c>
      <c r="AQ213">
        <v>119</v>
      </c>
      <c r="AR213">
        <v>106.1</v>
      </c>
      <c r="AS213">
        <v>201</v>
      </c>
      <c r="AT213">
        <v>2.11</v>
      </c>
      <c r="AU213">
        <v>104</v>
      </c>
      <c r="AV213">
        <v>5</v>
      </c>
      <c r="AW213" t="s">
        <v>136</v>
      </c>
      <c r="AZ213" s="14" t="s">
        <v>1536</v>
      </c>
      <c r="BA213" s="10" t="s">
        <v>138</v>
      </c>
      <c r="BB213" s="10">
        <f>COUNTIF(TeamStateMap[Team],TourneyWinsM[NCAA Champion])</f>
        <v>0</v>
      </c>
      <c r="BC213" s="18">
        <f>SUMIF(TeamStateMap[Team],TourneyWinsM[NCAA Champion],TeamStateMap[Count])</f>
        <v>0</v>
      </c>
      <c r="BH213" s="16"/>
    </row>
    <row r="214" spans="1:60" x14ac:dyDescent="0.2">
      <c r="A214" t="s">
        <v>112</v>
      </c>
      <c r="B214">
        <v>76.790000000000006</v>
      </c>
      <c r="C214">
        <v>79.87</v>
      </c>
      <c r="D214">
        <v>0</v>
      </c>
      <c r="E214">
        <v>4</v>
      </c>
      <c r="F214">
        <v>2017</v>
      </c>
      <c r="I214" t="s">
        <v>333</v>
      </c>
      <c r="J214">
        <v>64.510000000000005</v>
      </c>
      <c r="K214">
        <v>66.53</v>
      </c>
      <c r="L214">
        <v>2017</v>
      </c>
      <c r="O214" t="s">
        <v>85</v>
      </c>
      <c r="P214">
        <v>2</v>
      </c>
      <c r="Q214">
        <v>2.2000000000000002</v>
      </c>
      <c r="R214">
        <v>4.2</v>
      </c>
      <c r="S214">
        <v>2017</v>
      </c>
      <c r="V214">
        <v>2016</v>
      </c>
      <c r="W214">
        <v>127</v>
      </c>
      <c r="X214" t="s">
        <v>813</v>
      </c>
      <c r="Y214" t="s">
        <v>264</v>
      </c>
      <c r="Z214" t="e" vm="1">
        <f ca="1">_xlfn.XLOOKUP(KenPom[[#This Row],[Real_Team]],TeamStateMap[Team],TeamStateMap[State],"NoState",0,)</f>
        <v>#NAME?</v>
      </c>
      <c r="AA214">
        <v>14</v>
      </c>
      <c r="AB214">
        <v>0</v>
      </c>
      <c r="AC214" t="s">
        <v>525</v>
      </c>
      <c r="AD214" t="s">
        <v>94</v>
      </c>
      <c r="AE214">
        <v>3.74</v>
      </c>
      <c r="AF214">
        <v>108.3</v>
      </c>
      <c r="AG214">
        <v>111</v>
      </c>
      <c r="AH214">
        <v>104.6</v>
      </c>
      <c r="AI214">
        <v>172</v>
      </c>
      <c r="AJ214">
        <v>76.2</v>
      </c>
      <c r="AK214">
        <v>6</v>
      </c>
      <c r="AL214">
        <v>5.7000000000000002E-2</v>
      </c>
      <c r="AM214">
        <v>51</v>
      </c>
      <c r="AN214">
        <v>0.11</v>
      </c>
      <c r="AO214">
        <v>146</v>
      </c>
      <c r="AP214">
        <v>104.4</v>
      </c>
      <c r="AQ214">
        <v>180</v>
      </c>
      <c r="AR214">
        <v>104.3</v>
      </c>
      <c r="AS214">
        <v>133</v>
      </c>
      <c r="AT214">
        <v>1.92</v>
      </c>
      <c r="AU214">
        <v>110</v>
      </c>
      <c r="AV214">
        <v>4</v>
      </c>
      <c r="AW214" t="s">
        <v>136</v>
      </c>
      <c r="AZ214" s="14" t="s">
        <v>3</v>
      </c>
      <c r="BA214" s="10" t="s">
        <v>512</v>
      </c>
      <c r="BB214" s="10">
        <f>COUNTIF(TeamStateMap[Team],TourneyWinsM[NCAA Champion])</f>
        <v>0</v>
      </c>
      <c r="BC214" s="18">
        <f>SUMIF(TeamStateMap[Team],TourneyWinsM[NCAA Champion],TeamStateMap[Count])</f>
        <v>0</v>
      </c>
      <c r="BH214" s="16"/>
    </row>
    <row r="215" spans="1:60" x14ac:dyDescent="0.2">
      <c r="A215" t="s">
        <v>197</v>
      </c>
      <c r="B215">
        <v>76.66</v>
      </c>
      <c r="C215">
        <v>68.040000000000006</v>
      </c>
      <c r="D215">
        <v>0</v>
      </c>
      <c r="E215">
        <v>0</v>
      </c>
      <c r="F215">
        <v>2017</v>
      </c>
      <c r="I215" t="s">
        <v>434</v>
      </c>
      <c r="J215">
        <v>57.91</v>
      </c>
      <c r="K215">
        <v>66.52</v>
      </c>
      <c r="L215">
        <v>2017</v>
      </c>
      <c r="O215" t="s">
        <v>202</v>
      </c>
      <c r="P215">
        <v>3.6</v>
      </c>
      <c r="Q215">
        <v>0.6</v>
      </c>
      <c r="R215">
        <v>4.2</v>
      </c>
      <c r="S215">
        <v>2017</v>
      </c>
      <c r="V215">
        <v>2016</v>
      </c>
      <c r="W215">
        <v>131</v>
      </c>
      <c r="X215" t="s">
        <v>812</v>
      </c>
      <c r="Y215" t="s">
        <v>470</v>
      </c>
      <c r="Z215" t="e" vm="1">
        <f ca="1">_xlfn.XLOOKUP(KenPom[[#This Row],[Real_Team]],TeamStateMap[Team],TeamStateMap[State],"NoState",0,)</f>
        <v>#NAME?</v>
      </c>
      <c r="AA215">
        <v>15</v>
      </c>
      <c r="AB215">
        <v>0</v>
      </c>
      <c r="AC215" t="s">
        <v>476</v>
      </c>
      <c r="AD215" t="s">
        <v>554</v>
      </c>
      <c r="AE215">
        <v>3.44</v>
      </c>
      <c r="AF215">
        <v>103.6</v>
      </c>
      <c r="AG215">
        <v>188</v>
      </c>
      <c r="AH215">
        <v>100.1</v>
      </c>
      <c r="AI215">
        <v>89</v>
      </c>
      <c r="AJ215">
        <v>70.099999999999994</v>
      </c>
      <c r="AK215">
        <v>81</v>
      </c>
      <c r="AL215">
        <v>-8.0000000000000002E-3</v>
      </c>
      <c r="AM215">
        <v>197</v>
      </c>
      <c r="AN215">
        <v>-4.12</v>
      </c>
      <c r="AO215">
        <v>248</v>
      </c>
      <c r="AP215">
        <v>103.4</v>
      </c>
      <c r="AQ215">
        <v>222</v>
      </c>
      <c r="AR215">
        <v>107.5</v>
      </c>
      <c r="AS215">
        <v>264</v>
      </c>
      <c r="AT215">
        <v>2.64</v>
      </c>
      <c r="AU215">
        <v>89</v>
      </c>
      <c r="AV215">
        <v>5</v>
      </c>
      <c r="AW215" t="s">
        <v>136</v>
      </c>
      <c r="AZ215" s="10" t="s">
        <v>64</v>
      </c>
      <c r="BA215" s="10" t="s">
        <v>138</v>
      </c>
      <c r="BB215" s="10">
        <f>COUNTIF(TeamStateMap[Team],TourneyWinsM[NCAA Champion])</f>
        <v>0</v>
      </c>
      <c r="BC215" s="18">
        <f>SUMIF(TeamStateMap[Team],TourneyWinsM[NCAA Champion],TeamStateMap[Count])</f>
        <v>0</v>
      </c>
      <c r="BH215" s="16"/>
    </row>
    <row r="216" spans="1:60" x14ac:dyDescent="0.2">
      <c r="A216" t="s">
        <v>220</v>
      </c>
      <c r="B216">
        <v>76.45</v>
      </c>
      <c r="C216">
        <v>69.760000000000005</v>
      </c>
      <c r="D216">
        <v>0</v>
      </c>
      <c r="E216">
        <v>1</v>
      </c>
      <c r="F216">
        <v>2017</v>
      </c>
      <c r="I216" t="s">
        <v>360</v>
      </c>
      <c r="J216">
        <v>65.53</v>
      </c>
      <c r="K216">
        <v>66.489999999999995</v>
      </c>
      <c r="L216">
        <v>2017</v>
      </c>
      <c r="O216" t="s">
        <v>469</v>
      </c>
      <c r="P216">
        <v>-1.1000000000000001</v>
      </c>
      <c r="Q216">
        <v>5.0999999999999996</v>
      </c>
      <c r="R216">
        <v>4</v>
      </c>
      <c r="S216">
        <v>2017</v>
      </c>
      <c r="V216">
        <v>2016</v>
      </c>
      <c r="W216">
        <v>138</v>
      </c>
      <c r="X216" t="s">
        <v>811</v>
      </c>
      <c r="Y216" t="s">
        <v>21</v>
      </c>
      <c r="Z216" t="e" vm="1">
        <f ca="1">_xlfn.XLOOKUP(KenPom[[#This Row],[Real_Team]],TeamStateMap[Team],TeamStateMap[State],"NoState",0,)</f>
        <v>#NAME?</v>
      </c>
      <c r="AA216">
        <v>14</v>
      </c>
      <c r="AB216">
        <v>0</v>
      </c>
      <c r="AC216" t="s">
        <v>528</v>
      </c>
      <c r="AD216" t="s">
        <v>724</v>
      </c>
      <c r="AE216">
        <v>2.95</v>
      </c>
      <c r="AF216">
        <v>105.9</v>
      </c>
      <c r="AG216">
        <v>158</v>
      </c>
      <c r="AH216">
        <v>102.9</v>
      </c>
      <c r="AI216">
        <v>134</v>
      </c>
      <c r="AJ216">
        <v>72.099999999999994</v>
      </c>
      <c r="AK216">
        <v>27</v>
      </c>
      <c r="AL216">
        <v>4.3999999999999997E-2</v>
      </c>
      <c r="AM216">
        <v>76</v>
      </c>
      <c r="AN216">
        <v>0.97</v>
      </c>
      <c r="AO216">
        <v>131</v>
      </c>
      <c r="AP216">
        <v>106.5</v>
      </c>
      <c r="AQ216">
        <v>95</v>
      </c>
      <c r="AR216">
        <v>105.6</v>
      </c>
      <c r="AS216">
        <v>177</v>
      </c>
      <c r="AT216">
        <v>2</v>
      </c>
      <c r="AU216">
        <v>107</v>
      </c>
      <c r="AV216">
        <v>4</v>
      </c>
      <c r="AW216" t="s">
        <v>136</v>
      </c>
      <c r="AZ216" s="10" t="s">
        <v>950</v>
      </c>
      <c r="BA216" s="10" t="s">
        <v>592</v>
      </c>
      <c r="BB216" s="10">
        <f>COUNTIF(TeamStateMap[Team],TourneyWinsM[NCAA Champion])</f>
        <v>0</v>
      </c>
      <c r="BC216" s="18">
        <f>SUMIF(TeamStateMap[Team],TourneyWinsM[NCAA Champion],TeamStateMap[Count])</f>
        <v>0</v>
      </c>
      <c r="BH216" s="16"/>
    </row>
    <row r="217" spans="1:60" x14ac:dyDescent="0.2">
      <c r="A217" t="s">
        <v>218</v>
      </c>
      <c r="B217">
        <v>76.28</v>
      </c>
      <c r="C217">
        <v>70.61</v>
      </c>
      <c r="D217">
        <v>0</v>
      </c>
      <c r="E217">
        <v>0</v>
      </c>
      <c r="F217">
        <v>2017</v>
      </c>
      <c r="I217" t="s">
        <v>433</v>
      </c>
      <c r="J217">
        <v>59.69</v>
      </c>
      <c r="K217">
        <v>66.06</v>
      </c>
      <c r="L217">
        <v>2017</v>
      </c>
      <c r="O217" t="s">
        <v>290</v>
      </c>
      <c r="P217">
        <v>2.6</v>
      </c>
      <c r="Q217">
        <v>1.3</v>
      </c>
      <c r="R217">
        <v>3.9</v>
      </c>
      <c r="S217">
        <v>2017</v>
      </c>
      <c r="V217">
        <v>2016</v>
      </c>
      <c r="W217">
        <v>142</v>
      </c>
      <c r="X217" t="s">
        <v>810</v>
      </c>
      <c r="Y217" t="s">
        <v>214</v>
      </c>
      <c r="Z217" t="e" vm="1">
        <f ca="1">_xlfn.XLOOKUP(KenPom[[#This Row],[Real_Team]],TeamStateMap[Team],TeamStateMap[State],"NoState",0,)</f>
        <v>#NAME?</v>
      </c>
      <c r="AA217">
        <v>15</v>
      </c>
      <c r="AB217">
        <v>0</v>
      </c>
      <c r="AC217" t="s">
        <v>498</v>
      </c>
      <c r="AD217" t="s">
        <v>96</v>
      </c>
      <c r="AE217">
        <v>2.4500000000000002</v>
      </c>
      <c r="AF217">
        <v>103.4</v>
      </c>
      <c r="AG217">
        <v>191</v>
      </c>
      <c r="AH217">
        <v>100.9</v>
      </c>
      <c r="AI217">
        <v>102</v>
      </c>
      <c r="AJ217">
        <v>66.8</v>
      </c>
      <c r="AK217">
        <v>243</v>
      </c>
      <c r="AL217">
        <v>1.9E-2</v>
      </c>
      <c r="AM217">
        <v>124</v>
      </c>
      <c r="AN217">
        <v>-5.67</v>
      </c>
      <c r="AO217">
        <v>282</v>
      </c>
      <c r="AP217">
        <v>103.3</v>
      </c>
      <c r="AQ217">
        <v>228</v>
      </c>
      <c r="AR217">
        <v>109</v>
      </c>
      <c r="AS217">
        <v>333</v>
      </c>
      <c r="AT217">
        <v>1.1599999999999999</v>
      </c>
      <c r="AU217">
        <v>137</v>
      </c>
      <c r="AV217">
        <v>5</v>
      </c>
      <c r="AW217" t="s">
        <v>136</v>
      </c>
      <c r="AZ217" s="10" t="s">
        <v>470</v>
      </c>
      <c r="BA217" s="10" t="s">
        <v>481</v>
      </c>
      <c r="BB217" s="10">
        <f>COUNTIF(TeamStateMap[Team],TourneyWinsM[NCAA Champion])</f>
        <v>0</v>
      </c>
      <c r="BC217" s="18">
        <f>SUMIF(TeamStateMap[Team],TourneyWinsM[NCAA Champion],TeamStateMap[Count])</f>
        <v>0</v>
      </c>
      <c r="BH217" s="16"/>
    </row>
    <row r="218" spans="1:60" x14ac:dyDescent="0.2">
      <c r="A218" t="s">
        <v>280</v>
      </c>
      <c r="B218">
        <v>76.260000000000005</v>
      </c>
      <c r="C218">
        <v>68.790000000000006</v>
      </c>
      <c r="D218">
        <v>0</v>
      </c>
      <c r="E218">
        <v>1</v>
      </c>
      <c r="F218">
        <v>2017</v>
      </c>
      <c r="I218" t="s">
        <v>314</v>
      </c>
      <c r="J218">
        <v>68.33</v>
      </c>
      <c r="K218">
        <v>65.790000000000006</v>
      </c>
      <c r="L218">
        <v>2017</v>
      </c>
      <c r="O218" t="s">
        <v>279</v>
      </c>
      <c r="P218">
        <v>1.3</v>
      </c>
      <c r="Q218">
        <v>2.5</v>
      </c>
      <c r="R218">
        <v>3.9</v>
      </c>
      <c r="S218">
        <v>2017</v>
      </c>
      <c r="V218">
        <v>2016</v>
      </c>
      <c r="W218">
        <v>162</v>
      </c>
      <c r="X218" t="s">
        <v>809</v>
      </c>
      <c r="Y218" t="s">
        <v>206</v>
      </c>
      <c r="Z218" t="e" vm="1">
        <f ca="1">_xlfn.XLOOKUP(KenPom[[#This Row],[Real_Team]],TeamStateMap[Team],TeamStateMap[State],"NoState",0,)</f>
        <v>#NAME?</v>
      </c>
      <c r="AA218">
        <v>16</v>
      </c>
      <c r="AB218">
        <v>0</v>
      </c>
      <c r="AC218" t="s">
        <v>511</v>
      </c>
      <c r="AD218" t="s">
        <v>76</v>
      </c>
      <c r="AE218">
        <v>-0.08</v>
      </c>
      <c r="AF218">
        <v>103.6</v>
      </c>
      <c r="AG218">
        <v>189</v>
      </c>
      <c r="AH218">
        <v>103.7</v>
      </c>
      <c r="AI218">
        <v>148</v>
      </c>
      <c r="AJ218">
        <v>67</v>
      </c>
      <c r="AK218">
        <v>240</v>
      </c>
      <c r="AL218">
        <v>-3.7999999999999999E-2</v>
      </c>
      <c r="AM218">
        <v>274</v>
      </c>
      <c r="AN218">
        <v>-5.83</v>
      </c>
      <c r="AO218">
        <v>285</v>
      </c>
      <c r="AP218">
        <v>104.1</v>
      </c>
      <c r="AQ218">
        <v>191</v>
      </c>
      <c r="AR218">
        <v>110</v>
      </c>
      <c r="AS218">
        <v>349</v>
      </c>
      <c r="AT218">
        <v>-1.87</v>
      </c>
      <c r="AU218">
        <v>219</v>
      </c>
      <c r="AV218">
        <v>6</v>
      </c>
      <c r="AW218" t="s">
        <v>136</v>
      </c>
      <c r="AZ218" s="10" t="s">
        <v>116</v>
      </c>
      <c r="BA218" s="10" t="s">
        <v>481</v>
      </c>
      <c r="BB218" s="10">
        <f>COUNTIF(TeamStateMap[Team],TourneyWinsM[NCAA Champion])</f>
        <v>0</v>
      </c>
      <c r="BC218" s="18">
        <f>SUMIF(TeamStateMap[Team],TourneyWinsM[NCAA Champion],TeamStateMap[Count])</f>
        <v>0</v>
      </c>
      <c r="BH218" s="16"/>
    </row>
    <row r="219" spans="1:60" x14ac:dyDescent="0.2">
      <c r="A219" t="s">
        <v>209</v>
      </c>
      <c r="B219">
        <v>76.16</v>
      </c>
      <c r="C219">
        <v>67.209999999999994</v>
      </c>
      <c r="D219">
        <v>0</v>
      </c>
      <c r="E219">
        <v>0</v>
      </c>
      <c r="F219">
        <v>2017</v>
      </c>
      <c r="I219" t="s">
        <v>349</v>
      </c>
      <c r="J219">
        <v>63.51</v>
      </c>
      <c r="K219">
        <v>65.72</v>
      </c>
      <c r="L219">
        <v>2017</v>
      </c>
      <c r="O219" t="s">
        <v>197</v>
      </c>
      <c r="P219">
        <v>3</v>
      </c>
      <c r="Q219">
        <v>0.8</v>
      </c>
      <c r="R219">
        <v>3.9</v>
      </c>
      <c r="S219">
        <v>2017</v>
      </c>
      <c r="V219">
        <v>2016</v>
      </c>
      <c r="W219">
        <v>217</v>
      </c>
      <c r="X219" t="s">
        <v>808</v>
      </c>
      <c r="Y219" t="s">
        <v>807</v>
      </c>
      <c r="Z219" t="e" vm="1">
        <f ca="1">_xlfn.XLOOKUP(KenPom[[#This Row],[Real_Team]],TeamStateMap[Team],TeamStateMap[State],"NoState",0,)</f>
        <v>#NAME?</v>
      </c>
      <c r="AA219">
        <v>16</v>
      </c>
      <c r="AB219">
        <v>0</v>
      </c>
      <c r="AC219" t="s">
        <v>77</v>
      </c>
      <c r="AD219" t="s">
        <v>806</v>
      </c>
      <c r="AE219">
        <v>-5.0999999999999996</v>
      </c>
      <c r="AF219">
        <v>104.5</v>
      </c>
      <c r="AG219">
        <v>176</v>
      </c>
      <c r="AH219">
        <v>109.6</v>
      </c>
      <c r="AI219">
        <v>266</v>
      </c>
      <c r="AJ219">
        <v>69.5</v>
      </c>
      <c r="AK219">
        <v>101</v>
      </c>
      <c r="AL219">
        <v>6.0999999999999999E-2</v>
      </c>
      <c r="AM219">
        <v>43</v>
      </c>
      <c r="AN219">
        <v>-2.92</v>
      </c>
      <c r="AO219">
        <v>213</v>
      </c>
      <c r="AP219">
        <v>105.1</v>
      </c>
      <c r="AQ219">
        <v>149</v>
      </c>
      <c r="AR219">
        <v>108</v>
      </c>
      <c r="AS219">
        <v>292</v>
      </c>
      <c r="AT219">
        <v>-0.19</v>
      </c>
      <c r="AU219">
        <v>170</v>
      </c>
      <c r="AV219">
        <v>6</v>
      </c>
      <c r="AW219" t="s">
        <v>136</v>
      </c>
      <c r="AZ219" s="10" t="s">
        <v>473</v>
      </c>
      <c r="BA219" s="10" t="s">
        <v>481</v>
      </c>
      <c r="BB219" s="10">
        <f>COUNTIF(TeamStateMap[Team],TourneyWinsM[NCAA Champion])</f>
        <v>0</v>
      </c>
      <c r="BC219" s="18">
        <f>SUMIF(TeamStateMap[Team],TourneyWinsM[NCAA Champion],TeamStateMap[Count])</f>
        <v>0</v>
      </c>
      <c r="BH219" s="16"/>
    </row>
    <row r="220" spans="1:60" x14ac:dyDescent="0.2">
      <c r="A220" t="s">
        <v>31</v>
      </c>
      <c r="B220">
        <v>94.26</v>
      </c>
      <c r="C220">
        <v>80.709999999999994</v>
      </c>
      <c r="D220">
        <v>6</v>
      </c>
      <c r="E220">
        <v>16</v>
      </c>
      <c r="F220">
        <v>2016</v>
      </c>
      <c r="I220" t="s">
        <v>353</v>
      </c>
      <c r="J220">
        <v>73.78</v>
      </c>
      <c r="K220">
        <v>93.96</v>
      </c>
      <c r="L220">
        <v>2016</v>
      </c>
      <c r="O220" t="s">
        <v>31</v>
      </c>
      <c r="P220">
        <v>8.9</v>
      </c>
      <c r="Q220">
        <v>11</v>
      </c>
      <c r="R220">
        <v>19.899999999999999</v>
      </c>
      <c r="S220">
        <v>2016</v>
      </c>
      <c r="V220">
        <v>2016</v>
      </c>
      <c r="W220">
        <v>229</v>
      </c>
      <c r="X220" t="s">
        <v>495</v>
      </c>
      <c r="Y220" t="s">
        <v>86</v>
      </c>
      <c r="Z220" t="e" vm="1">
        <f ca="1">_xlfn.XLOOKUP(KenPom[[#This Row],[Real_Team]],TeamStateMap[Team],TeamStateMap[State],"NoState",0,)</f>
        <v>#NAME?</v>
      </c>
      <c r="AA220">
        <v>16</v>
      </c>
      <c r="AB220">
        <v>0</v>
      </c>
      <c r="AC220" t="s">
        <v>494</v>
      </c>
      <c r="AD220" t="s">
        <v>505</v>
      </c>
      <c r="AE220">
        <v>-5.75</v>
      </c>
      <c r="AF220">
        <v>100.5</v>
      </c>
      <c r="AG220">
        <v>248</v>
      </c>
      <c r="AH220">
        <v>106.3</v>
      </c>
      <c r="AI220">
        <v>198</v>
      </c>
      <c r="AJ220">
        <v>68.900000000000006</v>
      </c>
      <c r="AK220">
        <v>126</v>
      </c>
      <c r="AL220">
        <v>0.04</v>
      </c>
      <c r="AM220">
        <v>83</v>
      </c>
      <c r="AN220">
        <v>-8.52</v>
      </c>
      <c r="AO220">
        <v>332</v>
      </c>
      <c r="AP220">
        <v>99.1</v>
      </c>
      <c r="AQ220">
        <v>340</v>
      </c>
      <c r="AR220">
        <v>107.6</v>
      </c>
      <c r="AS220">
        <v>273</v>
      </c>
      <c r="AT220">
        <v>3.49</v>
      </c>
      <c r="AU220">
        <v>70</v>
      </c>
      <c r="AV220">
        <v>6</v>
      </c>
      <c r="AW220" t="s">
        <v>136</v>
      </c>
      <c r="AZ220" s="10" t="s">
        <v>130</v>
      </c>
      <c r="BA220" s="10" t="s">
        <v>558</v>
      </c>
      <c r="BB220" s="10">
        <f>COUNTIF(TeamStateMap[Team],TourneyWinsM[NCAA Champion])</f>
        <v>0</v>
      </c>
      <c r="BC220" s="18">
        <f>SUMIF(TeamStateMap[Team],TourneyWinsM[NCAA Champion],TeamStateMap[Count])</f>
        <v>0</v>
      </c>
      <c r="BH220" s="16"/>
    </row>
    <row r="221" spans="1:60" x14ac:dyDescent="0.2">
      <c r="A221" t="s">
        <v>43</v>
      </c>
      <c r="B221">
        <v>93.55</v>
      </c>
      <c r="C221">
        <v>81.92</v>
      </c>
      <c r="D221">
        <v>11</v>
      </c>
      <c r="E221">
        <v>15</v>
      </c>
      <c r="F221">
        <v>2016</v>
      </c>
      <c r="I221" t="s">
        <v>371</v>
      </c>
      <c r="J221">
        <v>75.58</v>
      </c>
      <c r="K221">
        <v>91.35</v>
      </c>
      <c r="L221">
        <v>2016</v>
      </c>
      <c r="O221" t="s">
        <v>38</v>
      </c>
      <c r="P221">
        <v>13.8</v>
      </c>
      <c r="Q221">
        <v>4.8</v>
      </c>
      <c r="R221">
        <v>18.7</v>
      </c>
      <c r="S221">
        <v>2016</v>
      </c>
      <c r="V221">
        <v>2016</v>
      </c>
      <c r="W221">
        <v>248</v>
      </c>
      <c r="X221" t="s">
        <v>720</v>
      </c>
      <c r="Y221" t="s">
        <v>719</v>
      </c>
      <c r="Z221" t="e" vm="1">
        <f ca="1">_xlfn.XLOOKUP(KenPom[[#This Row],[Real_Team]],TeamStateMap[Team],TeamStateMap[State],"NoState",0,)</f>
        <v>#NAME?</v>
      </c>
      <c r="AA221">
        <v>16</v>
      </c>
      <c r="AB221">
        <v>0</v>
      </c>
      <c r="AC221" t="s">
        <v>480</v>
      </c>
      <c r="AD221" t="s">
        <v>115</v>
      </c>
      <c r="AE221">
        <v>-7.4</v>
      </c>
      <c r="AF221">
        <v>99.8</v>
      </c>
      <c r="AG221">
        <v>266</v>
      </c>
      <c r="AH221">
        <v>107.2</v>
      </c>
      <c r="AI221">
        <v>216</v>
      </c>
      <c r="AJ221">
        <v>71.2</v>
      </c>
      <c r="AK221">
        <v>50</v>
      </c>
      <c r="AL221">
        <v>0.157</v>
      </c>
      <c r="AM221">
        <v>2</v>
      </c>
      <c r="AN221">
        <v>-9.75</v>
      </c>
      <c r="AO221">
        <v>341</v>
      </c>
      <c r="AP221">
        <v>98.9</v>
      </c>
      <c r="AQ221">
        <v>342</v>
      </c>
      <c r="AR221">
        <v>108.7</v>
      </c>
      <c r="AS221">
        <v>325</v>
      </c>
      <c r="AT221">
        <v>1.91</v>
      </c>
      <c r="AU221">
        <v>112</v>
      </c>
      <c r="AV221">
        <v>6</v>
      </c>
      <c r="AW221" t="s">
        <v>136</v>
      </c>
      <c r="AZ221" s="11" t="s">
        <v>54</v>
      </c>
      <c r="BA221" s="11" t="s">
        <v>138</v>
      </c>
      <c r="BB221" s="10">
        <f>COUNTIF(TeamStateMap[Team],TourneyWinsM[NCAA Champion])</f>
        <v>0</v>
      </c>
      <c r="BC221" s="18">
        <f>SUMIF(TeamStateMap[Team],TourneyWinsM[NCAA Champion],TeamStateMap[Count])</f>
        <v>0</v>
      </c>
      <c r="BH221" s="16"/>
    </row>
    <row r="222" spans="1:60" x14ac:dyDescent="0.2">
      <c r="A222" t="s">
        <v>38</v>
      </c>
      <c r="B222">
        <v>93.33</v>
      </c>
      <c r="C222">
        <v>81.28</v>
      </c>
      <c r="D222">
        <v>5</v>
      </c>
      <c r="E222">
        <v>15</v>
      </c>
      <c r="F222">
        <v>2016</v>
      </c>
      <c r="I222" t="s">
        <v>383</v>
      </c>
      <c r="J222">
        <v>75.45</v>
      </c>
      <c r="K222">
        <v>90.07</v>
      </c>
      <c r="L222">
        <v>2016</v>
      </c>
      <c r="O222" t="s">
        <v>252</v>
      </c>
      <c r="P222">
        <v>10.5</v>
      </c>
      <c r="Q222">
        <v>8.1</v>
      </c>
      <c r="R222">
        <v>18.600000000000001</v>
      </c>
      <c r="S222">
        <v>2016</v>
      </c>
      <c r="V222">
        <v>2016</v>
      </c>
      <c r="W222">
        <v>280</v>
      </c>
      <c r="X222" t="s">
        <v>805</v>
      </c>
      <c r="Y222" t="s">
        <v>804</v>
      </c>
      <c r="Z222" t="e" vm="1">
        <f ca="1">_xlfn.XLOOKUP(KenPom[[#This Row],[Real_Team]],TeamStateMap[Team],TeamStateMap[State],"NoState",0,)</f>
        <v>#NAME?</v>
      </c>
      <c r="AA222">
        <v>16</v>
      </c>
      <c r="AB222">
        <v>0</v>
      </c>
      <c r="AC222" t="s">
        <v>485</v>
      </c>
      <c r="AD222" t="s">
        <v>82</v>
      </c>
      <c r="AE222">
        <v>-10.63</v>
      </c>
      <c r="AF222">
        <v>104.4</v>
      </c>
      <c r="AG222">
        <v>177</v>
      </c>
      <c r="AH222">
        <v>115</v>
      </c>
      <c r="AI222">
        <v>334</v>
      </c>
      <c r="AJ222">
        <v>71.5</v>
      </c>
      <c r="AK222">
        <v>43</v>
      </c>
      <c r="AL222">
        <v>9.7000000000000003E-2</v>
      </c>
      <c r="AM222">
        <v>16</v>
      </c>
      <c r="AN222">
        <v>-9.44</v>
      </c>
      <c r="AO222">
        <v>338</v>
      </c>
      <c r="AP222">
        <v>98.7</v>
      </c>
      <c r="AQ222">
        <v>345</v>
      </c>
      <c r="AR222">
        <v>108.1</v>
      </c>
      <c r="AS222">
        <v>299</v>
      </c>
      <c r="AT222">
        <v>-0.17</v>
      </c>
      <c r="AU222">
        <v>169</v>
      </c>
      <c r="AV222">
        <v>6</v>
      </c>
      <c r="AW222" t="s">
        <v>136</v>
      </c>
      <c r="AZ222" s="10" t="s">
        <v>83</v>
      </c>
      <c r="BA222" s="10" t="s">
        <v>140</v>
      </c>
      <c r="BB222" s="10">
        <f>COUNTIF(TeamStateMap[Team],TourneyWinsM[NCAA Champion])</f>
        <v>0</v>
      </c>
      <c r="BC222" s="18">
        <f>SUMIF(TeamStateMap[Team],TourneyWinsM[NCAA Champion],TeamStateMap[Count])</f>
        <v>0</v>
      </c>
      <c r="BH222" s="16"/>
    </row>
    <row r="223" spans="1:60" x14ac:dyDescent="0.2">
      <c r="A223" t="s">
        <v>27</v>
      </c>
      <c r="B223">
        <v>92.14</v>
      </c>
      <c r="C223">
        <v>82.13</v>
      </c>
      <c r="D223">
        <v>8</v>
      </c>
      <c r="E223">
        <v>14</v>
      </c>
      <c r="F223">
        <v>2016</v>
      </c>
      <c r="I223" t="s">
        <v>381</v>
      </c>
      <c r="J223">
        <v>72.92</v>
      </c>
      <c r="K223">
        <v>88.55</v>
      </c>
      <c r="L223">
        <v>2016</v>
      </c>
      <c r="O223" t="s">
        <v>27</v>
      </c>
      <c r="P223">
        <v>3.4</v>
      </c>
      <c r="Q223">
        <v>15.2</v>
      </c>
      <c r="R223">
        <v>18.600000000000001</v>
      </c>
      <c r="S223">
        <v>2016</v>
      </c>
      <c r="V223">
        <v>2016</v>
      </c>
      <c r="W223">
        <v>285</v>
      </c>
      <c r="X223" t="s">
        <v>802</v>
      </c>
      <c r="Y223" t="s">
        <v>801</v>
      </c>
      <c r="Z223" t="e" vm="1">
        <f ca="1">_xlfn.XLOOKUP(KenPom[[#This Row],[Real_Team]],TeamStateMap[Team],TeamStateMap[State],"NoState",0,)</f>
        <v>#NAME?</v>
      </c>
      <c r="AA223">
        <v>16</v>
      </c>
      <c r="AB223">
        <v>0</v>
      </c>
      <c r="AC223" t="s">
        <v>535</v>
      </c>
      <c r="AD223" t="s">
        <v>800</v>
      </c>
      <c r="AE223">
        <v>-11.39</v>
      </c>
      <c r="AF223">
        <v>97.1</v>
      </c>
      <c r="AG223">
        <v>307</v>
      </c>
      <c r="AH223">
        <v>108.5</v>
      </c>
      <c r="AI223">
        <v>241</v>
      </c>
      <c r="AJ223">
        <v>63.6</v>
      </c>
      <c r="AK223">
        <v>339</v>
      </c>
      <c r="AL223">
        <v>6.5000000000000002E-2</v>
      </c>
      <c r="AM223">
        <v>39</v>
      </c>
      <c r="AN223">
        <v>-6.09</v>
      </c>
      <c r="AO223">
        <v>290</v>
      </c>
      <c r="AP223">
        <v>101.9</v>
      </c>
      <c r="AQ223">
        <v>288</v>
      </c>
      <c r="AR223">
        <v>108</v>
      </c>
      <c r="AS223">
        <v>294</v>
      </c>
      <c r="AT223">
        <v>-6.27</v>
      </c>
      <c r="AU223">
        <v>313</v>
      </c>
      <c r="AV223">
        <v>6</v>
      </c>
      <c r="AW223" t="s">
        <v>136</v>
      </c>
      <c r="AZ223" s="14" t="s">
        <v>1469</v>
      </c>
      <c r="BA223" s="10" t="s">
        <v>140</v>
      </c>
      <c r="BB223" s="10">
        <f>COUNTIF(TeamStateMap[Team],TourneyWinsM[NCAA Champion])</f>
        <v>0</v>
      </c>
      <c r="BC223" s="18">
        <f>SUMIF(TeamStateMap[Team],TourneyWinsM[NCAA Champion],TeamStateMap[Count])</f>
        <v>0</v>
      </c>
      <c r="BH223" s="16"/>
    </row>
    <row r="224" spans="1:60" x14ac:dyDescent="0.2">
      <c r="A224" t="s">
        <v>252</v>
      </c>
      <c r="B224">
        <v>91.92</v>
      </c>
      <c r="C224">
        <v>78.41</v>
      </c>
      <c r="D224">
        <v>6</v>
      </c>
      <c r="E224">
        <v>10</v>
      </c>
      <c r="F224">
        <v>2016</v>
      </c>
      <c r="I224" t="s">
        <v>356</v>
      </c>
      <c r="J224">
        <v>75.11</v>
      </c>
      <c r="K224">
        <v>88.25</v>
      </c>
      <c r="L224">
        <v>2016</v>
      </c>
      <c r="O224" t="s">
        <v>43</v>
      </c>
      <c r="P224">
        <v>11.8</v>
      </c>
      <c r="Q224">
        <v>6.6</v>
      </c>
      <c r="R224">
        <v>18.5</v>
      </c>
      <c r="S224">
        <v>2016</v>
      </c>
      <c r="V224">
        <v>2015</v>
      </c>
      <c r="W224">
        <v>1</v>
      </c>
      <c r="X224" t="s">
        <v>799</v>
      </c>
      <c r="Y224" t="s">
        <v>134</v>
      </c>
      <c r="Z224" t="e" vm="1">
        <f ca="1">_xlfn.XLOOKUP(KenPom[[#This Row],[Real_Team]],TeamStateMap[Team],TeamStateMap[State],"NoState",0,)</f>
        <v>#NAME?</v>
      </c>
      <c r="AA224">
        <v>1</v>
      </c>
      <c r="AB224">
        <v>4</v>
      </c>
      <c r="AC224" t="s">
        <v>60</v>
      </c>
      <c r="AD224" t="s">
        <v>798</v>
      </c>
      <c r="AE224">
        <v>36.909999999999997</v>
      </c>
      <c r="AF224">
        <v>121.3</v>
      </c>
      <c r="AG224">
        <v>6</v>
      </c>
      <c r="AH224">
        <v>84.4</v>
      </c>
      <c r="AI224">
        <v>1</v>
      </c>
      <c r="AJ224">
        <v>62.4</v>
      </c>
      <c r="AK224">
        <v>274</v>
      </c>
      <c r="AL224">
        <v>4.8000000000000001E-2</v>
      </c>
      <c r="AM224">
        <v>68</v>
      </c>
      <c r="AN224">
        <v>8.58</v>
      </c>
      <c r="AO224">
        <v>26</v>
      </c>
      <c r="AP224">
        <v>108.7</v>
      </c>
      <c r="AQ224">
        <v>27</v>
      </c>
      <c r="AR224">
        <v>100.1</v>
      </c>
      <c r="AS224">
        <v>27</v>
      </c>
      <c r="AT224">
        <v>3.13</v>
      </c>
      <c r="AU224">
        <v>64</v>
      </c>
      <c r="AV224">
        <v>1</v>
      </c>
      <c r="AW224" t="s">
        <v>136</v>
      </c>
      <c r="AZ224" s="10" t="s">
        <v>220</v>
      </c>
      <c r="BA224" s="10" t="s">
        <v>502</v>
      </c>
      <c r="BB224" s="10">
        <f>COUNTIF(TeamStateMap[Team],TourneyWinsM[NCAA Champion])</f>
        <v>0</v>
      </c>
      <c r="BC224" s="18">
        <f>SUMIF(TeamStateMap[Team],TourneyWinsM[NCAA Champion],TeamStateMap[Count])</f>
        <v>0</v>
      </c>
      <c r="BH224" s="16"/>
    </row>
    <row r="225" spans="1:60" x14ac:dyDescent="0.2">
      <c r="A225" t="s">
        <v>29</v>
      </c>
      <c r="B225">
        <v>90.06</v>
      </c>
      <c r="C225">
        <v>82.17</v>
      </c>
      <c r="D225">
        <v>9</v>
      </c>
      <c r="E225">
        <v>13</v>
      </c>
      <c r="F225">
        <v>2016</v>
      </c>
      <c r="I225" t="s">
        <v>342</v>
      </c>
      <c r="J225">
        <v>73.94</v>
      </c>
      <c r="K225">
        <v>87.35</v>
      </c>
      <c r="L225">
        <v>2016</v>
      </c>
      <c r="O225" t="s">
        <v>11</v>
      </c>
      <c r="P225">
        <v>4.5</v>
      </c>
      <c r="Q225">
        <v>12.6</v>
      </c>
      <c r="R225">
        <v>17.100000000000001</v>
      </c>
      <c r="S225">
        <v>2016</v>
      </c>
      <c r="V225">
        <v>2015</v>
      </c>
      <c r="W225">
        <v>2</v>
      </c>
      <c r="X225" t="s">
        <v>797</v>
      </c>
      <c r="Y225" t="s">
        <v>80</v>
      </c>
      <c r="Z225" t="e" vm="1">
        <f ca="1">_xlfn.XLOOKUP(KenPom[[#This Row],[Real_Team]],TeamStateMap[Team],TeamStateMap[State],"NoState",0,)</f>
        <v>#NAME?</v>
      </c>
      <c r="AA225">
        <v>1</v>
      </c>
      <c r="AB225">
        <v>5</v>
      </c>
      <c r="AC225" t="s">
        <v>556</v>
      </c>
      <c r="AD225" t="s">
        <v>796</v>
      </c>
      <c r="AE225">
        <v>33.72</v>
      </c>
      <c r="AF225">
        <v>129</v>
      </c>
      <c r="AG225">
        <v>1</v>
      </c>
      <c r="AH225">
        <v>95.2</v>
      </c>
      <c r="AI225">
        <v>35</v>
      </c>
      <c r="AJ225">
        <v>58.7</v>
      </c>
      <c r="AK225">
        <v>345</v>
      </c>
      <c r="AL225">
        <v>1.4999999999999999E-2</v>
      </c>
      <c r="AM225">
        <v>146</v>
      </c>
      <c r="AN225">
        <v>11.03</v>
      </c>
      <c r="AO225">
        <v>4</v>
      </c>
      <c r="AP225">
        <v>109.8</v>
      </c>
      <c r="AQ225">
        <v>9</v>
      </c>
      <c r="AR225">
        <v>98.8</v>
      </c>
      <c r="AS225">
        <v>7</v>
      </c>
      <c r="AT225">
        <v>5.3</v>
      </c>
      <c r="AU225">
        <v>29</v>
      </c>
      <c r="AV225">
        <v>1</v>
      </c>
      <c r="AW225" t="s">
        <v>136</v>
      </c>
      <c r="AZ225" s="10" t="s">
        <v>122</v>
      </c>
      <c r="BA225" s="10" t="s">
        <v>549</v>
      </c>
      <c r="BB225" s="10">
        <f>COUNTIF(TeamStateMap[Team],TourneyWinsM[NCAA Champion])</f>
        <v>0</v>
      </c>
      <c r="BC225" s="18">
        <f>SUMIF(TeamStateMap[Team],TourneyWinsM[NCAA Champion],TeamStateMap[Count])</f>
        <v>0</v>
      </c>
      <c r="BH225" s="16"/>
    </row>
    <row r="226" spans="1:60" x14ac:dyDescent="0.2">
      <c r="A226" t="s">
        <v>11</v>
      </c>
      <c r="B226">
        <v>89.89</v>
      </c>
      <c r="C226">
        <v>78.33</v>
      </c>
      <c r="D226">
        <v>2</v>
      </c>
      <c r="E226">
        <v>8</v>
      </c>
      <c r="F226">
        <v>2016</v>
      </c>
      <c r="I226" t="s">
        <v>355</v>
      </c>
      <c r="J226">
        <v>72.81</v>
      </c>
      <c r="K226">
        <v>85.64</v>
      </c>
      <c r="L226">
        <v>2016</v>
      </c>
      <c r="O226" t="s">
        <v>266</v>
      </c>
      <c r="P226">
        <v>8.9</v>
      </c>
      <c r="Q226">
        <v>7.7</v>
      </c>
      <c r="R226">
        <v>16.5</v>
      </c>
      <c r="S226">
        <v>2016</v>
      </c>
      <c r="V226">
        <v>2015</v>
      </c>
      <c r="W226">
        <v>3</v>
      </c>
      <c r="X226" t="s">
        <v>795</v>
      </c>
      <c r="Y226" t="s">
        <v>0</v>
      </c>
      <c r="Z226" t="e" vm="1">
        <f ca="1">_xlfn.XLOOKUP(KenPom[[#This Row],[Real_Team]],TeamStateMap[Team],TeamStateMap[State],"NoState",0,)</f>
        <v>#NAME?</v>
      </c>
      <c r="AA226">
        <v>1</v>
      </c>
      <c r="AB226">
        <v>6</v>
      </c>
      <c r="AC226" t="s">
        <v>105</v>
      </c>
      <c r="AD226" t="s">
        <v>794</v>
      </c>
      <c r="AE226">
        <v>32.479999999999997</v>
      </c>
      <c r="AF226">
        <v>124.5</v>
      </c>
      <c r="AG226">
        <v>3</v>
      </c>
      <c r="AH226">
        <v>92</v>
      </c>
      <c r="AI226">
        <v>11</v>
      </c>
      <c r="AJ226">
        <v>65.8</v>
      </c>
      <c r="AK226">
        <v>104</v>
      </c>
      <c r="AL226">
        <v>6.7000000000000004E-2</v>
      </c>
      <c r="AM226">
        <v>38</v>
      </c>
      <c r="AN226">
        <v>11.17</v>
      </c>
      <c r="AO226">
        <v>3</v>
      </c>
      <c r="AP226">
        <v>110.7</v>
      </c>
      <c r="AQ226">
        <v>2</v>
      </c>
      <c r="AR226">
        <v>99.5</v>
      </c>
      <c r="AS226">
        <v>17</v>
      </c>
      <c r="AT226">
        <v>1.31</v>
      </c>
      <c r="AU226">
        <v>117</v>
      </c>
      <c r="AV226">
        <v>1</v>
      </c>
      <c r="AW226" t="s">
        <v>136</v>
      </c>
      <c r="AZ226" s="10" t="s">
        <v>2</v>
      </c>
      <c r="BA226" s="10" t="s">
        <v>477</v>
      </c>
      <c r="BB226" s="10">
        <f>COUNTIF(TeamStateMap[Team],TourneyWinsM[NCAA Champion])</f>
        <v>0</v>
      </c>
      <c r="BC226" s="18">
        <f>SUMIF(TeamStateMap[Team],TourneyWinsM[NCAA Champion],TeamStateMap[Count])</f>
        <v>0</v>
      </c>
      <c r="BH226" s="16"/>
    </row>
    <row r="227" spans="1:60" x14ac:dyDescent="0.2">
      <c r="A227" t="s">
        <v>134</v>
      </c>
      <c r="B227">
        <v>89.78</v>
      </c>
      <c r="C227">
        <v>78.87</v>
      </c>
      <c r="D227">
        <v>3</v>
      </c>
      <c r="E227">
        <v>6</v>
      </c>
      <c r="F227">
        <v>2016</v>
      </c>
      <c r="I227" t="s">
        <v>339</v>
      </c>
      <c r="J227">
        <v>73.72</v>
      </c>
      <c r="K227">
        <v>85.46</v>
      </c>
      <c r="L227">
        <v>2016</v>
      </c>
      <c r="O227" t="s">
        <v>134</v>
      </c>
      <c r="P227">
        <v>9.8000000000000007</v>
      </c>
      <c r="Q227">
        <v>6.4</v>
      </c>
      <c r="R227">
        <v>16.2</v>
      </c>
      <c r="S227">
        <v>2016</v>
      </c>
      <c r="V227">
        <v>2015</v>
      </c>
      <c r="W227">
        <v>4</v>
      </c>
      <c r="X227" t="s">
        <v>793</v>
      </c>
      <c r="Y227" t="s">
        <v>248</v>
      </c>
      <c r="Z227" t="e" vm="1">
        <f ca="1">_xlfn.XLOOKUP(KenPom[[#This Row],[Real_Team]],TeamStateMap[Team],TeamStateMap[State],"NoState",0,)</f>
        <v>#NAME?</v>
      </c>
      <c r="AA227">
        <v>2</v>
      </c>
      <c r="AB227">
        <v>3</v>
      </c>
      <c r="AC227" t="s">
        <v>137</v>
      </c>
      <c r="AD227" t="s">
        <v>792</v>
      </c>
      <c r="AE227">
        <v>32.36</v>
      </c>
      <c r="AF227">
        <v>119.9</v>
      </c>
      <c r="AG227">
        <v>7</v>
      </c>
      <c r="AH227">
        <v>87.5</v>
      </c>
      <c r="AI227">
        <v>3</v>
      </c>
      <c r="AJ227">
        <v>65.8</v>
      </c>
      <c r="AK227">
        <v>102</v>
      </c>
      <c r="AL227">
        <v>-3.3000000000000002E-2</v>
      </c>
      <c r="AM227">
        <v>258</v>
      </c>
      <c r="AN227">
        <v>7.37</v>
      </c>
      <c r="AO227">
        <v>45</v>
      </c>
      <c r="AP227">
        <v>108.3</v>
      </c>
      <c r="AQ227">
        <v>38</v>
      </c>
      <c r="AR227">
        <v>100.9</v>
      </c>
      <c r="AS227">
        <v>49</v>
      </c>
      <c r="AT227">
        <v>0.09</v>
      </c>
      <c r="AU227">
        <v>157</v>
      </c>
      <c r="AV227">
        <v>2</v>
      </c>
      <c r="AW227" t="s">
        <v>136</v>
      </c>
      <c r="AZ227" s="11" t="s">
        <v>20</v>
      </c>
      <c r="BA227" s="11" t="s">
        <v>898</v>
      </c>
      <c r="BB227" s="10">
        <f>COUNTIF(TeamStateMap[Team],TourneyWinsM[NCAA Champion])</f>
        <v>0</v>
      </c>
      <c r="BC227" s="18">
        <f>SUMIF(TeamStateMap[Team],TourneyWinsM[NCAA Champion],TeamStateMap[Count])</f>
        <v>0</v>
      </c>
      <c r="BH227" s="16"/>
    </row>
    <row r="228" spans="1:60" x14ac:dyDescent="0.2">
      <c r="A228" t="s">
        <v>266</v>
      </c>
      <c r="B228">
        <v>89.6</v>
      </c>
      <c r="C228">
        <v>80.819999999999993</v>
      </c>
      <c r="D228">
        <v>6</v>
      </c>
      <c r="E228">
        <v>7</v>
      </c>
      <c r="F228">
        <v>2016</v>
      </c>
      <c r="I228" t="s">
        <v>386</v>
      </c>
      <c r="J228">
        <v>71.17</v>
      </c>
      <c r="K228">
        <v>85.39</v>
      </c>
      <c r="L228">
        <v>2016</v>
      </c>
      <c r="O228" t="s">
        <v>32</v>
      </c>
      <c r="P228">
        <v>7.7</v>
      </c>
      <c r="Q228">
        <v>8.1999999999999993</v>
      </c>
      <c r="R228">
        <v>15.9</v>
      </c>
      <c r="S228">
        <v>2016</v>
      </c>
      <c r="V228">
        <v>2015</v>
      </c>
      <c r="W228">
        <v>5</v>
      </c>
      <c r="X228" t="s">
        <v>791</v>
      </c>
      <c r="Y228" t="s">
        <v>31</v>
      </c>
      <c r="Z228" t="e" vm="1">
        <f ca="1">_xlfn.XLOOKUP(KenPom[[#This Row],[Real_Team]],TeamStateMap[Team],TeamStateMap[State],"NoState",0,)</f>
        <v>#NAME?</v>
      </c>
      <c r="AA228">
        <v>1</v>
      </c>
      <c r="AB228">
        <v>1</v>
      </c>
      <c r="AC228" t="s">
        <v>541</v>
      </c>
      <c r="AD228" t="s">
        <v>790</v>
      </c>
      <c r="AE228">
        <v>30.65</v>
      </c>
      <c r="AF228">
        <v>122.7</v>
      </c>
      <c r="AG228">
        <v>4</v>
      </c>
      <c r="AH228">
        <v>92</v>
      </c>
      <c r="AI228">
        <v>12</v>
      </c>
      <c r="AJ228">
        <v>64.2</v>
      </c>
      <c r="AK228">
        <v>183</v>
      </c>
      <c r="AL228">
        <v>3.1E-2</v>
      </c>
      <c r="AM228">
        <v>104</v>
      </c>
      <c r="AN228">
        <v>7.67</v>
      </c>
      <c r="AO228">
        <v>41</v>
      </c>
      <c r="AP228">
        <v>108.2</v>
      </c>
      <c r="AQ228">
        <v>42</v>
      </c>
      <c r="AR228">
        <v>100.6</v>
      </c>
      <c r="AS228">
        <v>43</v>
      </c>
      <c r="AT228">
        <v>0.23</v>
      </c>
      <c r="AU228">
        <v>152</v>
      </c>
      <c r="AV228">
        <v>1</v>
      </c>
      <c r="AW228" t="s">
        <v>136</v>
      </c>
      <c r="AZ228" s="11" t="s">
        <v>31</v>
      </c>
      <c r="BA228" s="11" t="s">
        <v>533</v>
      </c>
      <c r="BB228" s="10">
        <f>COUNTIF(TeamStateMap[Team],TourneyWinsM[NCAA Champion])</f>
        <v>0</v>
      </c>
      <c r="BC228" s="18">
        <f>SUMIF(TeamStateMap[Team],TourneyWinsM[NCAA Champion],TeamStateMap[Count])</f>
        <v>0</v>
      </c>
      <c r="BH228" s="16"/>
    </row>
    <row r="229" spans="1:60" x14ac:dyDescent="0.2">
      <c r="A229" t="s">
        <v>102</v>
      </c>
      <c r="B229">
        <v>89.27</v>
      </c>
      <c r="C229">
        <v>77.62</v>
      </c>
      <c r="D229">
        <v>5</v>
      </c>
      <c r="E229">
        <v>9</v>
      </c>
      <c r="F229">
        <v>2016</v>
      </c>
      <c r="I229" t="s">
        <v>364</v>
      </c>
      <c r="J229">
        <v>72.91</v>
      </c>
      <c r="K229">
        <v>84.25</v>
      </c>
      <c r="L229">
        <v>2016</v>
      </c>
      <c r="O229" t="s">
        <v>102</v>
      </c>
      <c r="P229">
        <v>11.5</v>
      </c>
      <c r="Q229">
        <v>4.3</v>
      </c>
      <c r="R229">
        <v>15.8</v>
      </c>
      <c r="S229">
        <v>2016</v>
      </c>
      <c r="V229">
        <v>2015</v>
      </c>
      <c r="W229">
        <v>6</v>
      </c>
      <c r="X229" t="s">
        <v>789</v>
      </c>
      <c r="Y229" t="s">
        <v>27</v>
      </c>
      <c r="Z229" t="e" vm="1">
        <f ca="1">_xlfn.XLOOKUP(KenPom[[#This Row],[Real_Team]],TeamStateMap[Team],TeamStateMap[State],"NoState",0,)</f>
        <v>#NAME?</v>
      </c>
      <c r="AA229">
        <v>2</v>
      </c>
      <c r="AB229">
        <v>1</v>
      </c>
      <c r="AC229" t="s">
        <v>105</v>
      </c>
      <c r="AD229" t="s">
        <v>788</v>
      </c>
      <c r="AE229">
        <v>30.06</v>
      </c>
      <c r="AF229">
        <v>115.6</v>
      </c>
      <c r="AG229">
        <v>21</v>
      </c>
      <c r="AH229">
        <v>85.5</v>
      </c>
      <c r="AI229">
        <v>2</v>
      </c>
      <c r="AJ229">
        <v>58</v>
      </c>
      <c r="AK229">
        <v>349</v>
      </c>
      <c r="AL229">
        <v>2.3E-2</v>
      </c>
      <c r="AM229">
        <v>128</v>
      </c>
      <c r="AN229">
        <v>8.2100000000000009</v>
      </c>
      <c r="AO229">
        <v>32</v>
      </c>
      <c r="AP229">
        <v>108.5</v>
      </c>
      <c r="AQ229">
        <v>31</v>
      </c>
      <c r="AR229">
        <v>100.3</v>
      </c>
      <c r="AS229">
        <v>37</v>
      </c>
      <c r="AT229">
        <v>0.46</v>
      </c>
      <c r="AU229">
        <v>142</v>
      </c>
      <c r="AV229">
        <v>2</v>
      </c>
      <c r="AW229" t="s">
        <v>136</v>
      </c>
      <c r="AZ229" s="10" t="s">
        <v>27</v>
      </c>
      <c r="BA229" s="10" t="s">
        <v>477</v>
      </c>
      <c r="BB229" s="10">
        <f>COUNTIF(TeamStateMap[Team],TourneyWinsM[NCAA Champion])</f>
        <v>0</v>
      </c>
      <c r="BC229" s="18">
        <f>SUMIF(TeamStateMap[Team],TourneyWinsM[NCAA Champion],TeamStateMap[Count])</f>
        <v>0</v>
      </c>
      <c r="BH229" s="16"/>
    </row>
    <row r="230" spans="1:60" x14ac:dyDescent="0.2">
      <c r="A230" t="s">
        <v>32</v>
      </c>
      <c r="B230">
        <v>89.24</v>
      </c>
      <c r="C230">
        <v>78.62</v>
      </c>
      <c r="D230">
        <v>2</v>
      </c>
      <c r="E230">
        <v>9</v>
      </c>
      <c r="F230">
        <v>2016</v>
      </c>
      <c r="I230" t="s">
        <v>374</v>
      </c>
      <c r="J230">
        <v>68.2</v>
      </c>
      <c r="K230">
        <v>84.2</v>
      </c>
      <c r="L230">
        <v>2016</v>
      </c>
      <c r="O230" t="s">
        <v>0</v>
      </c>
      <c r="P230">
        <v>12.1</v>
      </c>
      <c r="Q230">
        <v>3.5</v>
      </c>
      <c r="R230">
        <v>15.6</v>
      </c>
      <c r="S230">
        <v>2016</v>
      </c>
      <c r="V230">
        <v>2015</v>
      </c>
      <c r="W230">
        <v>7</v>
      </c>
      <c r="X230" t="s">
        <v>787</v>
      </c>
      <c r="Y230" t="s">
        <v>14</v>
      </c>
      <c r="Z230" t="e" vm="1">
        <f ca="1">_xlfn.XLOOKUP(KenPom[[#This Row],[Real_Team]],TeamStateMap[Team],TeamStateMap[State],"NoState",0,)</f>
        <v>#NAME?</v>
      </c>
      <c r="AA230">
        <v>2</v>
      </c>
      <c r="AB230">
        <v>3</v>
      </c>
      <c r="AC230" t="s">
        <v>110</v>
      </c>
      <c r="AD230" t="s">
        <v>786</v>
      </c>
      <c r="AE230">
        <v>27.78</v>
      </c>
      <c r="AF230">
        <v>121.7</v>
      </c>
      <c r="AG230">
        <v>5</v>
      </c>
      <c r="AH230">
        <v>93.9</v>
      </c>
      <c r="AI230">
        <v>16</v>
      </c>
      <c r="AJ230">
        <v>64.7</v>
      </c>
      <c r="AK230">
        <v>154</v>
      </c>
      <c r="AL230">
        <v>1.7999999999999999E-2</v>
      </c>
      <c r="AM230">
        <v>138</v>
      </c>
      <c r="AN230">
        <v>4.37</v>
      </c>
      <c r="AO230">
        <v>80</v>
      </c>
      <c r="AP230">
        <v>107.3</v>
      </c>
      <c r="AQ230">
        <v>67</v>
      </c>
      <c r="AR230">
        <v>102.9</v>
      </c>
      <c r="AS230">
        <v>103</v>
      </c>
      <c r="AT230">
        <v>3</v>
      </c>
      <c r="AU230">
        <v>66</v>
      </c>
      <c r="AV230">
        <v>2</v>
      </c>
      <c r="AW230" t="s">
        <v>136</v>
      </c>
      <c r="AZ230" s="11" t="s">
        <v>5</v>
      </c>
      <c r="BA230" s="11" t="s">
        <v>477</v>
      </c>
      <c r="BB230" s="10">
        <f>COUNTIF(TeamStateMap[Team],TourneyWinsM[NCAA Champion])</f>
        <v>0</v>
      </c>
      <c r="BC230" s="18">
        <f>SUMIF(TeamStateMap[Team],TourneyWinsM[NCAA Champion],TeamStateMap[Count])</f>
        <v>0</v>
      </c>
      <c r="BH230" s="16"/>
    </row>
    <row r="231" spans="1:60" x14ac:dyDescent="0.2">
      <c r="A231" t="s">
        <v>30</v>
      </c>
      <c r="B231">
        <v>88.51</v>
      </c>
      <c r="C231">
        <v>79.56</v>
      </c>
      <c r="D231">
        <v>4</v>
      </c>
      <c r="E231">
        <v>12</v>
      </c>
      <c r="F231">
        <v>2016</v>
      </c>
      <c r="I231" t="s">
        <v>379</v>
      </c>
      <c r="J231">
        <v>68.98</v>
      </c>
      <c r="K231">
        <v>84.04</v>
      </c>
      <c r="L231">
        <v>2016</v>
      </c>
      <c r="O231" t="s">
        <v>91</v>
      </c>
      <c r="P231">
        <v>6.8</v>
      </c>
      <c r="Q231">
        <v>8.1999999999999993</v>
      </c>
      <c r="R231">
        <v>15</v>
      </c>
      <c r="S231">
        <v>2016</v>
      </c>
      <c r="V231">
        <v>2015</v>
      </c>
      <c r="W231">
        <v>8</v>
      </c>
      <c r="X231" t="s">
        <v>785</v>
      </c>
      <c r="Y231" t="s">
        <v>83</v>
      </c>
      <c r="Z231" t="e" vm="1">
        <f ca="1">_xlfn.XLOOKUP(KenPom[[#This Row],[Real_Team]],TeamStateMap[Team],TeamStateMap[State],"NoState",0,)</f>
        <v>#NAME?</v>
      </c>
      <c r="AA231">
        <v>5</v>
      </c>
      <c r="AB231">
        <v>2</v>
      </c>
      <c r="AC231" t="s">
        <v>137</v>
      </c>
      <c r="AD231" t="s">
        <v>96</v>
      </c>
      <c r="AE231">
        <v>27.24</v>
      </c>
      <c r="AF231">
        <v>116.4</v>
      </c>
      <c r="AG231">
        <v>17</v>
      </c>
      <c r="AH231">
        <v>89.2</v>
      </c>
      <c r="AI231">
        <v>6</v>
      </c>
      <c r="AJ231">
        <v>60.5</v>
      </c>
      <c r="AK231">
        <v>328</v>
      </c>
      <c r="AL231">
        <v>-5.3999999999999999E-2</v>
      </c>
      <c r="AM231">
        <v>301</v>
      </c>
      <c r="AN231">
        <v>8.19</v>
      </c>
      <c r="AO231">
        <v>33</v>
      </c>
      <c r="AP231">
        <v>108.8</v>
      </c>
      <c r="AQ231">
        <v>26</v>
      </c>
      <c r="AR231">
        <v>100.6</v>
      </c>
      <c r="AS231">
        <v>44</v>
      </c>
      <c r="AT231">
        <v>0.6</v>
      </c>
      <c r="AU231">
        <v>138</v>
      </c>
      <c r="AV231">
        <v>5</v>
      </c>
      <c r="AW231" t="s">
        <v>136</v>
      </c>
      <c r="AZ231" s="10" t="s">
        <v>126</v>
      </c>
      <c r="BA231" s="10" t="s">
        <v>481</v>
      </c>
      <c r="BB231" s="10">
        <f>COUNTIF(TeamStateMap[Team],TourneyWinsM[NCAA Champion])</f>
        <v>0</v>
      </c>
      <c r="BC231" s="18">
        <f>SUMIF(TeamStateMap[Team],TourneyWinsM[NCAA Champion],TeamStateMap[Count])</f>
        <v>0</v>
      </c>
      <c r="BH231" s="16"/>
    </row>
    <row r="232" spans="1:60" x14ac:dyDescent="0.2">
      <c r="A232" t="s">
        <v>211</v>
      </c>
      <c r="B232">
        <v>88.48</v>
      </c>
      <c r="C232">
        <v>78.819999999999993</v>
      </c>
      <c r="D232">
        <v>1</v>
      </c>
      <c r="E232">
        <v>10</v>
      </c>
      <c r="F232">
        <v>2016</v>
      </c>
      <c r="I232" t="s">
        <v>336</v>
      </c>
      <c r="J232">
        <v>75.569999999999993</v>
      </c>
      <c r="K232">
        <v>83.37</v>
      </c>
      <c r="L232">
        <v>2016</v>
      </c>
      <c r="O232" t="s">
        <v>29</v>
      </c>
      <c r="P232">
        <v>10.1</v>
      </c>
      <c r="Q232">
        <v>4.8</v>
      </c>
      <c r="R232">
        <v>14.9</v>
      </c>
      <c r="S232">
        <v>2016</v>
      </c>
      <c r="V232">
        <v>2015</v>
      </c>
      <c r="W232">
        <v>9</v>
      </c>
      <c r="X232" t="s">
        <v>784</v>
      </c>
      <c r="Y232" t="s">
        <v>233</v>
      </c>
      <c r="Z232" t="e" vm="1">
        <f ca="1">_xlfn.XLOOKUP(KenPom[[#This Row],[Real_Team]],TeamStateMap[Team],TeamStateMap[State],"NoState",0,)</f>
        <v>#NAME?</v>
      </c>
      <c r="AA232">
        <v>3</v>
      </c>
      <c r="AB232">
        <v>3</v>
      </c>
      <c r="AC232" t="s">
        <v>105</v>
      </c>
      <c r="AD232" t="s">
        <v>783</v>
      </c>
      <c r="AE232">
        <v>24.96</v>
      </c>
      <c r="AF232">
        <v>125.4</v>
      </c>
      <c r="AG232">
        <v>2</v>
      </c>
      <c r="AH232">
        <v>100.4</v>
      </c>
      <c r="AI232">
        <v>99</v>
      </c>
      <c r="AJ232">
        <v>63.4</v>
      </c>
      <c r="AK232">
        <v>226</v>
      </c>
      <c r="AL232">
        <v>6.2E-2</v>
      </c>
      <c r="AM232">
        <v>47</v>
      </c>
      <c r="AN232">
        <v>7.59</v>
      </c>
      <c r="AO232">
        <v>42</v>
      </c>
      <c r="AP232">
        <v>107.7</v>
      </c>
      <c r="AQ232">
        <v>57</v>
      </c>
      <c r="AR232">
        <v>100.1</v>
      </c>
      <c r="AS232">
        <v>26</v>
      </c>
      <c r="AT232">
        <v>-11.62</v>
      </c>
      <c r="AU232">
        <v>347</v>
      </c>
      <c r="AV232">
        <v>3</v>
      </c>
      <c r="AW232" t="s">
        <v>136</v>
      </c>
      <c r="AZ232" s="14" t="s">
        <v>41</v>
      </c>
      <c r="BA232" s="10" t="s">
        <v>615</v>
      </c>
      <c r="BB232" s="10">
        <f>COUNTIF(TeamStateMap[Team],TourneyWinsM[NCAA Champion])</f>
        <v>0</v>
      </c>
      <c r="BC232" s="18">
        <f>SUMIF(TeamStateMap[Team],TourneyWinsM[NCAA Champion],TeamStateMap[Count])</f>
        <v>0</v>
      </c>
      <c r="BH232" s="16"/>
    </row>
    <row r="233" spans="1:60" x14ac:dyDescent="0.2">
      <c r="A233" t="s">
        <v>250</v>
      </c>
      <c r="B233">
        <v>88.37</v>
      </c>
      <c r="C233">
        <v>81.23</v>
      </c>
      <c r="D233">
        <v>4</v>
      </c>
      <c r="E233">
        <v>14</v>
      </c>
      <c r="F233">
        <v>2016</v>
      </c>
      <c r="I233" t="s">
        <v>396</v>
      </c>
      <c r="J233">
        <v>72.5</v>
      </c>
      <c r="K233">
        <v>83.24</v>
      </c>
      <c r="L233">
        <v>2016</v>
      </c>
      <c r="O233" t="s">
        <v>248</v>
      </c>
      <c r="P233">
        <v>9.6</v>
      </c>
      <c r="Q233">
        <v>5.2</v>
      </c>
      <c r="R233">
        <v>14.8</v>
      </c>
      <c r="S233">
        <v>2016</v>
      </c>
      <c r="V233">
        <v>2015</v>
      </c>
      <c r="W233">
        <v>10</v>
      </c>
      <c r="X233" t="s">
        <v>782</v>
      </c>
      <c r="Y233" t="s">
        <v>38</v>
      </c>
      <c r="Z233" t="e" vm="1">
        <f ca="1">_xlfn.XLOOKUP(KenPom[[#This Row],[Real_Team]],TeamStateMap[Team],TeamStateMap[State],"NoState",0,)</f>
        <v>#NAME?</v>
      </c>
      <c r="AA233">
        <v>4</v>
      </c>
      <c r="AB233">
        <v>2</v>
      </c>
      <c r="AC233" t="s">
        <v>105</v>
      </c>
      <c r="AD233" t="s">
        <v>682</v>
      </c>
      <c r="AE233">
        <v>23.85</v>
      </c>
      <c r="AF233">
        <v>119.1</v>
      </c>
      <c r="AG233">
        <v>11</v>
      </c>
      <c r="AH233">
        <v>95.3</v>
      </c>
      <c r="AI233">
        <v>37</v>
      </c>
      <c r="AJ233">
        <v>69.2</v>
      </c>
      <c r="AK233">
        <v>16</v>
      </c>
      <c r="AL233">
        <v>-2.5999999999999999E-2</v>
      </c>
      <c r="AM233">
        <v>244</v>
      </c>
      <c r="AN233">
        <v>12.76</v>
      </c>
      <c r="AO233">
        <v>2</v>
      </c>
      <c r="AP233">
        <v>111.1</v>
      </c>
      <c r="AQ233">
        <v>1</v>
      </c>
      <c r="AR233">
        <v>98.3</v>
      </c>
      <c r="AS233">
        <v>3</v>
      </c>
      <c r="AT233">
        <v>7.64</v>
      </c>
      <c r="AU233">
        <v>15</v>
      </c>
      <c r="AV233">
        <v>4</v>
      </c>
      <c r="AW233" t="s">
        <v>136</v>
      </c>
      <c r="AZ233" s="10" t="s">
        <v>214</v>
      </c>
      <c r="BA233" s="10" t="s">
        <v>140</v>
      </c>
      <c r="BB233" s="10">
        <f>COUNTIF(TeamStateMap[Team],TourneyWinsM[NCAA Champion])</f>
        <v>0</v>
      </c>
      <c r="BC233" s="18">
        <f>SUMIF(TeamStateMap[Team],TourneyWinsM[NCAA Champion],TeamStateMap[Count])</f>
        <v>0</v>
      </c>
      <c r="BH233" s="16"/>
    </row>
    <row r="234" spans="1:60" x14ac:dyDescent="0.2">
      <c r="A234" t="s">
        <v>0</v>
      </c>
      <c r="B234">
        <v>88.06</v>
      </c>
      <c r="C234">
        <v>80.900000000000006</v>
      </c>
      <c r="D234">
        <v>4</v>
      </c>
      <c r="E234">
        <v>7</v>
      </c>
      <c r="F234">
        <v>2016</v>
      </c>
      <c r="I234" t="s">
        <v>421</v>
      </c>
      <c r="J234">
        <v>73.150000000000006</v>
      </c>
      <c r="K234">
        <v>82.95</v>
      </c>
      <c r="L234">
        <v>2016</v>
      </c>
      <c r="O234" t="s">
        <v>249</v>
      </c>
      <c r="P234">
        <v>3.3</v>
      </c>
      <c r="Q234">
        <v>11.1</v>
      </c>
      <c r="R234">
        <v>14.4</v>
      </c>
      <c r="S234">
        <v>2016</v>
      </c>
      <c r="V234">
        <v>2015</v>
      </c>
      <c r="W234">
        <v>11</v>
      </c>
      <c r="X234" t="s">
        <v>781</v>
      </c>
      <c r="Y234" t="s">
        <v>29</v>
      </c>
      <c r="Z234" t="e" vm="1">
        <f ca="1">_xlfn.XLOOKUP(KenPom[[#This Row],[Real_Team]],TeamStateMap[Team],TeamStateMap[State],"NoState",0,)</f>
        <v>#NAME?</v>
      </c>
      <c r="AA234">
        <v>3</v>
      </c>
      <c r="AB234">
        <v>2</v>
      </c>
      <c r="AC234" t="s">
        <v>156</v>
      </c>
      <c r="AD234" t="s">
        <v>111</v>
      </c>
      <c r="AE234">
        <v>22.8</v>
      </c>
      <c r="AF234">
        <v>112.5</v>
      </c>
      <c r="AG234">
        <v>46</v>
      </c>
      <c r="AH234">
        <v>89.7</v>
      </c>
      <c r="AI234">
        <v>7</v>
      </c>
      <c r="AJ234">
        <v>66.7</v>
      </c>
      <c r="AK234">
        <v>63</v>
      </c>
      <c r="AL234">
        <v>-4.4999999999999998E-2</v>
      </c>
      <c r="AM234">
        <v>285</v>
      </c>
      <c r="AN234">
        <v>11</v>
      </c>
      <c r="AO234">
        <v>5</v>
      </c>
      <c r="AP234">
        <v>110.2</v>
      </c>
      <c r="AQ234">
        <v>8</v>
      </c>
      <c r="AR234">
        <v>99.2</v>
      </c>
      <c r="AS234">
        <v>9</v>
      </c>
      <c r="AT234">
        <v>1.05</v>
      </c>
      <c r="AU234">
        <v>123</v>
      </c>
      <c r="AV234">
        <v>3</v>
      </c>
      <c r="AW234" t="s">
        <v>136</v>
      </c>
      <c r="AZ234" s="10" t="s">
        <v>266</v>
      </c>
      <c r="BA234" s="10" t="s">
        <v>767</v>
      </c>
      <c r="BB234" s="10">
        <f>COUNTIF(TeamStateMap[Team],TourneyWinsM[NCAA Champion])</f>
        <v>0</v>
      </c>
      <c r="BC234" s="18">
        <f>SUMIF(TeamStateMap[Team],TourneyWinsM[NCAA Champion],TeamStateMap[Count])</f>
        <v>0</v>
      </c>
      <c r="BH234" s="16"/>
    </row>
    <row r="235" spans="1:60" x14ac:dyDescent="0.2">
      <c r="A235" t="s">
        <v>248</v>
      </c>
      <c r="B235">
        <v>88.01</v>
      </c>
      <c r="C235">
        <v>77.81</v>
      </c>
      <c r="D235">
        <v>1</v>
      </c>
      <c r="E235">
        <v>3</v>
      </c>
      <c r="F235">
        <v>2016</v>
      </c>
      <c r="I235" t="s">
        <v>388</v>
      </c>
      <c r="J235">
        <v>71.7</v>
      </c>
      <c r="K235">
        <v>82.51</v>
      </c>
      <c r="L235">
        <v>2016</v>
      </c>
      <c r="O235" t="s">
        <v>453</v>
      </c>
      <c r="P235">
        <v>10.1</v>
      </c>
      <c r="Q235">
        <v>4</v>
      </c>
      <c r="R235">
        <v>14.1</v>
      </c>
      <c r="S235">
        <v>2016</v>
      </c>
      <c r="V235">
        <v>2015</v>
      </c>
      <c r="W235">
        <v>12</v>
      </c>
      <c r="X235" t="s">
        <v>706</v>
      </c>
      <c r="Y235" t="s">
        <v>43</v>
      </c>
      <c r="Z235" t="e" vm="1">
        <f ca="1">_xlfn.XLOOKUP(KenPom[[#This Row],[Real_Team]],TeamStateMap[Team],TeamStateMap[State],"NoState",0,)</f>
        <v>#NAME?</v>
      </c>
      <c r="AA235">
        <v>2</v>
      </c>
      <c r="AB235">
        <v>1</v>
      </c>
      <c r="AC235" t="s">
        <v>156</v>
      </c>
      <c r="AD235" t="s">
        <v>100</v>
      </c>
      <c r="AE235">
        <v>22.72</v>
      </c>
      <c r="AF235">
        <v>114.5</v>
      </c>
      <c r="AG235">
        <v>27</v>
      </c>
      <c r="AH235">
        <v>91.8</v>
      </c>
      <c r="AI235">
        <v>9</v>
      </c>
      <c r="AJ235">
        <v>67</v>
      </c>
      <c r="AK235">
        <v>56</v>
      </c>
      <c r="AL235">
        <v>7.0000000000000007E-2</v>
      </c>
      <c r="AM235">
        <v>33</v>
      </c>
      <c r="AN235">
        <v>13.17</v>
      </c>
      <c r="AO235">
        <v>1</v>
      </c>
      <c r="AP235">
        <v>110.6</v>
      </c>
      <c r="AQ235">
        <v>3</v>
      </c>
      <c r="AR235">
        <v>97.4</v>
      </c>
      <c r="AS235">
        <v>1</v>
      </c>
      <c r="AT235">
        <v>9.57</v>
      </c>
      <c r="AU235">
        <v>8</v>
      </c>
      <c r="AV235">
        <v>2</v>
      </c>
      <c r="AW235" t="s">
        <v>136</v>
      </c>
      <c r="AZ235" s="10" t="s">
        <v>56</v>
      </c>
      <c r="BA235" s="10" t="s">
        <v>492</v>
      </c>
      <c r="BB235" s="10">
        <f>COUNTIF(TeamStateMap[Team],TourneyWinsM[NCAA Champion])</f>
        <v>0</v>
      </c>
      <c r="BC235" s="18">
        <f>SUMIF(TeamStateMap[Team],TourneyWinsM[NCAA Champion],TeamStateMap[Count])</f>
        <v>0</v>
      </c>
      <c r="BH235" s="16"/>
    </row>
    <row r="236" spans="1:60" x14ac:dyDescent="0.2">
      <c r="A236" t="s">
        <v>14</v>
      </c>
      <c r="B236">
        <v>87.88</v>
      </c>
      <c r="C236">
        <v>75.31</v>
      </c>
      <c r="D236">
        <v>1</v>
      </c>
      <c r="E236">
        <v>6</v>
      </c>
      <c r="F236">
        <v>2016</v>
      </c>
      <c r="I236" t="s">
        <v>322</v>
      </c>
      <c r="J236">
        <v>72.83</v>
      </c>
      <c r="K236">
        <v>82.35</v>
      </c>
      <c r="L236">
        <v>2016</v>
      </c>
      <c r="O236" t="s">
        <v>122</v>
      </c>
      <c r="P236">
        <v>6</v>
      </c>
      <c r="Q236">
        <v>7.6</v>
      </c>
      <c r="R236">
        <v>13.6</v>
      </c>
      <c r="S236">
        <v>2016</v>
      </c>
      <c r="V236">
        <v>2015</v>
      </c>
      <c r="W236">
        <v>13</v>
      </c>
      <c r="X236" t="s">
        <v>780</v>
      </c>
      <c r="Y236" t="s">
        <v>249</v>
      </c>
      <c r="Z236" t="e" vm="1">
        <f ca="1">_xlfn.XLOOKUP(KenPom[[#This Row],[Real_Team]],TeamStateMap[Team],TeamStateMap[State],"NoState",0,)</f>
        <v>#NAME?</v>
      </c>
      <c r="AA236">
        <v>7</v>
      </c>
      <c r="AB236">
        <v>2</v>
      </c>
      <c r="AC236" t="s">
        <v>590</v>
      </c>
      <c r="AD236" t="s">
        <v>152</v>
      </c>
      <c r="AE236">
        <v>22.21</v>
      </c>
      <c r="AF236">
        <v>115.8</v>
      </c>
      <c r="AG236">
        <v>19</v>
      </c>
      <c r="AH236">
        <v>93.6</v>
      </c>
      <c r="AI236">
        <v>15</v>
      </c>
      <c r="AJ236">
        <v>62.3</v>
      </c>
      <c r="AK236">
        <v>279</v>
      </c>
      <c r="AL236">
        <v>2.1999999999999999E-2</v>
      </c>
      <c r="AM236">
        <v>131</v>
      </c>
      <c r="AN236">
        <v>3.24</v>
      </c>
      <c r="AO236">
        <v>91</v>
      </c>
      <c r="AP236">
        <v>105.5</v>
      </c>
      <c r="AQ236">
        <v>103</v>
      </c>
      <c r="AR236">
        <v>102.3</v>
      </c>
      <c r="AS236">
        <v>90</v>
      </c>
      <c r="AT236">
        <v>3.44</v>
      </c>
      <c r="AU236">
        <v>58</v>
      </c>
      <c r="AV236">
        <v>7</v>
      </c>
      <c r="AW236" t="s">
        <v>136</v>
      </c>
      <c r="AZ236" s="10" t="s">
        <v>639</v>
      </c>
      <c r="BA236" s="10" t="s">
        <v>604</v>
      </c>
      <c r="BB236" s="10">
        <f>COUNTIF(TeamStateMap[Team],TourneyWinsM[NCAA Champion])</f>
        <v>0</v>
      </c>
      <c r="BC236" s="18">
        <f>SUMIF(TeamStateMap[Team],TourneyWinsM[NCAA Champion],TeamStateMap[Count])</f>
        <v>0</v>
      </c>
      <c r="BH236" s="16"/>
    </row>
    <row r="237" spans="1:60" x14ac:dyDescent="0.2">
      <c r="A237" t="s">
        <v>195</v>
      </c>
      <c r="B237">
        <v>87.73</v>
      </c>
      <c r="C237">
        <v>78.98</v>
      </c>
      <c r="D237">
        <v>4</v>
      </c>
      <c r="E237">
        <v>8</v>
      </c>
      <c r="F237">
        <v>2016</v>
      </c>
      <c r="I237" t="s">
        <v>91</v>
      </c>
      <c r="J237">
        <v>69.459999999999994</v>
      </c>
      <c r="K237">
        <v>82.18</v>
      </c>
      <c r="L237">
        <v>2016</v>
      </c>
      <c r="O237" t="s">
        <v>457</v>
      </c>
      <c r="P237">
        <v>4.4000000000000004</v>
      </c>
      <c r="Q237">
        <v>9.1</v>
      </c>
      <c r="R237">
        <v>13.5</v>
      </c>
      <c r="S237">
        <v>2016</v>
      </c>
      <c r="V237">
        <v>2015</v>
      </c>
      <c r="W237">
        <v>14</v>
      </c>
      <c r="X237" t="s">
        <v>779</v>
      </c>
      <c r="Y237" t="s">
        <v>16</v>
      </c>
      <c r="Z237" t="e" vm="1">
        <f ca="1">_xlfn.XLOOKUP(KenPom[[#This Row],[Real_Team]],TeamStateMap[Team],TeamStateMap[State],"NoState",0,)</f>
        <v>#NAME?</v>
      </c>
      <c r="AA237">
        <v>3</v>
      </c>
      <c r="AB237">
        <v>0</v>
      </c>
      <c r="AC237" t="s">
        <v>156</v>
      </c>
      <c r="AD237" t="s">
        <v>531</v>
      </c>
      <c r="AE237">
        <v>22.14</v>
      </c>
      <c r="AF237">
        <v>116.6</v>
      </c>
      <c r="AG237">
        <v>13</v>
      </c>
      <c r="AH237">
        <v>94.5</v>
      </c>
      <c r="AI237">
        <v>23</v>
      </c>
      <c r="AJ237">
        <v>61.5</v>
      </c>
      <c r="AK237">
        <v>307</v>
      </c>
      <c r="AL237">
        <v>-3.5000000000000003E-2</v>
      </c>
      <c r="AM237">
        <v>268</v>
      </c>
      <c r="AN237">
        <v>10.220000000000001</v>
      </c>
      <c r="AO237">
        <v>13</v>
      </c>
      <c r="AP237">
        <v>108.9</v>
      </c>
      <c r="AQ237">
        <v>22</v>
      </c>
      <c r="AR237">
        <v>98.7</v>
      </c>
      <c r="AS237">
        <v>6</v>
      </c>
      <c r="AT237">
        <v>-0.51</v>
      </c>
      <c r="AU237">
        <v>172</v>
      </c>
      <c r="AV237">
        <v>3</v>
      </c>
      <c r="AW237" t="s">
        <v>136</v>
      </c>
      <c r="AZ237" s="10" t="s">
        <v>249</v>
      </c>
      <c r="BA237" s="10" t="s">
        <v>573</v>
      </c>
      <c r="BB237" s="10">
        <f>COUNTIF(TeamStateMap[Team],TourneyWinsM[NCAA Champion])</f>
        <v>0</v>
      </c>
      <c r="BC237" s="18">
        <f>SUMIF(TeamStateMap[Team],TourneyWinsM[NCAA Champion],TeamStateMap[Count])</f>
        <v>0</v>
      </c>
      <c r="BH237" s="16"/>
    </row>
    <row r="238" spans="1:60" x14ac:dyDescent="0.2">
      <c r="A238" t="s">
        <v>91</v>
      </c>
      <c r="B238">
        <v>87.62</v>
      </c>
      <c r="C238">
        <v>75.260000000000005</v>
      </c>
      <c r="D238">
        <v>2</v>
      </c>
      <c r="E238">
        <v>4</v>
      </c>
      <c r="F238">
        <v>2016</v>
      </c>
      <c r="I238" t="s">
        <v>380</v>
      </c>
      <c r="J238">
        <v>74.459999999999994</v>
      </c>
      <c r="K238">
        <v>82.14</v>
      </c>
      <c r="L238">
        <v>2016</v>
      </c>
      <c r="O238" t="s">
        <v>460</v>
      </c>
      <c r="P238">
        <v>6.7</v>
      </c>
      <c r="Q238">
        <v>6.8</v>
      </c>
      <c r="R238">
        <v>13.5</v>
      </c>
      <c r="S238">
        <v>2016</v>
      </c>
      <c r="V238">
        <v>2015</v>
      </c>
      <c r="W238">
        <v>15</v>
      </c>
      <c r="X238" t="s">
        <v>778</v>
      </c>
      <c r="Y238" t="s">
        <v>252</v>
      </c>
      <c r="Z238" t="e" vm="1">
        <f ca="1">_xlfn.XLOOKUP(KenPom[[#This Row],[Real_Team]],TeamStateMap[Team],TeamStateMap[State],"NoState",0,)</f>
        <v>#NAME?</v>
      </c>
      <c r="AA238">
        <v>7</v>
      </c>
      <c r="AB238">
        <v>4</v>
      </c>
      <c r="AC238" t="s">
        <v>556</v>
      </c>
      <c r="AD238" t="s">
        <v>777</v>
      </c>
      <c r="AE238">
        <v>21.72</v>
      </c>
      <c r="AF238">
        <v>116.6</v>
      </c>
      <c r="AG238">
        <v>14</v>
      </c>
      <c r="AH238">
        <v>94.9</v>
      </c>
      <c r="AI238">
        <v>27</v>
      </c>
      <c r="AJ238">
        <v>63.1</v>
      </c>
      <c r="AK238">
        <v>248</v>
      </c>
      <c r="AL238">
        <v>-1.7000000000000001E-2</v>
      </c>
      <c r="AM238">
        <v>222</v>
      </c>
      <c r="AN238">
        <v>10.49</v>
      </c>
      <c r="AO238">
        <v>7</v>
      </c>
      <c r="AP238">
        <v>110.3</v>
      </c>
      <c r="AQ238">
        <v>7</v>
      </c>
      <c r="AR238">
        <v>99.8</v>
      </c>
      <c r="AS238">
        <v>20</v>
      </c>
      <c r="AT238">
        <v>-0.88</v>
      </c>
      <c r="AU238">
        <v>184</v>
      </c>
      <c r="AV238">
        <v>7</v>
      </c>
      <c r="AW238" t="s">
        <v>136</v>
      </c>
      <c r="AZ238" s="10" t="s">
        <v>892</v>
      </c>
      <c r="BA238" s="10" t="s">
        <v>489</v>
      </c>
      <c r="BB238" s="10">
        <f>COUNTIF(TeamStateMap[Team],TourneyWinsM[NCAA Champion])</f>
        <v>0</v>
      </c>
      <c r="BC238" s="18">
        <f>SUMIF(TeamStateMap[Team],TourneyWinsM[NCAA Champion],TeamStateMap[Count])</f>
        <v>0</v>
      </c>
      <c r="BH238" s="16"/>
    </row>
    <row r="239" spans="1:60" x14ac:dyDescent="0.2">
      <c r="A239" t="s">
        <v>249</v>
      </c>
      <c r="B239">
        <v>87.41</v>
      </c>
      <c r="C239">
        <v>75.209999999999994</v>
      </c>
      <c r="D239">
        <v>1</v>
      </c>
      <c r="E239">
        <v>3</v>
      </c>
      <c r="F239">
        <v>2016</v>
      </c>
      <c r="I239" t="s">
        <v>376</v>
      </c>
      <c r="J239">
        <v>75.540000000000006</v>
      </c>
      <c r="K239">
        <v>81.69</v>
      </c>
      <c r="L239">
        <v>2016</v>
      </c>
      <c r="O239" t="s">
        <v>7</v>
      </c>
      <c r="P239">
        <v>6.3</v>
      </c>
      <c r="Q239">
        <v>7</v>
      </c>
      <c r="R239">
        <v>13.3</v>
      </c>
      <c r="S239">
        <v>2016</v>
      </c>
      <c r="V239">
        <v>2015</v>
      </c>
      <c r="W239">
        <v>16</v>
      </c>
      <c r="X239" t="s">
        <v>688</v>
      </c>
      <c r="Y239" t="s">
        <v>243</v>
      </c>
      <c r="Z239" t="e" vm="1">
        <f ca="1">_xlfn.XLOOKUP(KenPom[[#This Row],[Real_Team]],TeamStateMap[Team],TeamStateMap[State],"NoState",0,)</f>
        <v>#NAME?</v>
      </c>
      <c r="AA239">
        <v>3</v>
      </c>
      <c r="AB239">
        <v>0</v>
      </c>
      <c r="AC239" t="s">
        <v>156</v>
      </c>
      <c r="AD239" t="s">
        <v>121</v>
      </c>
      <c r="AE239">
        <v>21.49</v>
      </c>
      <c r="AF239">
        <v>119</v>
      </c>
      <c r="AG239">
        <v>12</v>
      </c>
      <c r="AH239">
        <v>97.5</v>
      </c>
      <c r="AI239">
        <v>59</v>
      </c>
      <c r="AJ239">
        <v>69.599999999999994</v>
      </c>
      <c r="AK239">
        <v>10</v>
      </c>
      <c r="AL239">
        <v>5.0000000000000001E-3</v>
      </c>
      <c r="AM239">
        <v>173</v>
      </c>
      <c r="AN239">
        <v>10.59</v>
      </c>
      <c r="AO239">
        <v>6</v>
      </c>
      <c r="AP239">
        <v>109</v>
      </c>
      <c r="AQ239">
        <v>18</v>
      </c>
      <c r="AR239">
        <v>98.5</v>
      </c>
      <c r="AS239">
        <v>4</v>
      </c>
      <c r="AT239">
        <v>-1.18</v>
      </c>
      <c r="AU239">
        <v>192</v>
      </c>
      <c r="AV239">
        <v>3</v>
      </c>
      <c r="AW239" t="s">
        <v>136</v>
      </c>
      <c r="AZ239" s="11" t="s">
        <v>80</v>
      </c>
      <c r="BA239" s="11" t="s">
        <v>575</v>
      </c>
      <c r="BB239" s="10">
        <f>COUNTIF(TeamStateMap[Team],TourneyWinsM[NCAA Champion])</f>
        <v>0</v>
      </c>
      <c r="BC239" s="18">
        <f>SUMIF(TeamStateMap[Team],TourneyWinsM[NCAA Champion],TeamStateMap[Count])</f>
        <v>0</v>
      </c>
      <c r="BH239" s="16"/>
    </row>
    <row r="240" spans="1:60" x14ac:dyDescent="0.2">
      <c r="A240" t="s">
        <v>7</v>
      </c>
      <c r="B240">
        <v>87.26</v>
      </c>
      <c r="C240">
        <v>79.239999999999995</v>
      </c>
      <c r="D240">
        <v>3</v>
      </c>
      <c r="E240">
        <v>5</v>
      </c>
      <c r="F240">
        <v>2016</v>
      </c>
      <c r="I240" t="s">
        <v>382</v>
      </c>
      <c r="J240">
        <v>75.12</v>
      </c>
      <c r="K240">
        <v>81.53</v>
      </c>
      <c r="L240">
        <v>2016</v>
      </c>
      <c r="O240" t="s">
        <v>195</v>
      </c>
      <c r="P240">
        <v>5.5</v>
      </c>
      <c r="Q240">
        <v>7.5</v>
      </c>
      <c r="R240">
        <v>13</v>
      </c>
      <c r="S240">
        <v>2016</v>
      </c>
      <c r="V240">
        <v>2015</v>
      </c>
      <c r="W240">
        <v>17</v>
      </c>
      <c r="X240" t="s">
        <v>717</v>
      </c>
      <c r="Y240" t="s">
        <v>11</v>
      </c>
      <c r="Z240" t="e" vm="1">
        <f ca="1">_xlfn.XLOOKUP(KenPom[[#This Row],[Real_Team]],TeamStateMap[Team],TeamStateMap[State],"NoState",0,)</f>
        <v>#NAME?</v>
      </c>
      <c r="AA240">
        <v>4</v>
      </c>
      <c r="AB240">
        <v>3</v>
      </c>
      <c r="AC240" t="s">
        <v>105</v>
      </c>
      <c r="AD240" t="s">
        <v>100</v>
      </c>
      <c r="AE240">
        <v>21.21</v>
      </c>
      <c r="AF240">
        <v>110.2</v>
      </c>
      <c r="AG240">
        <v>66</v>
      </c>
      <c r="AH240">
        <v>88.9</v>
      </c>
      <c r="AI240">
        <v>4</v>
      </c>
      <c r="AJ240">
        <v>64.599999999999994</v>
      </c>
      <c r="AK240">
        <v>155</v>
      </c>
      <c r="AL240">
        <v>2.7E-2</v>
      </c>
      <c r="AM240">
        <v>115</v>
      </c>
      <c r="AN240">
        <v>9.69</v>
      </c>
      <c r="AO240">
        <v>18</v>
      </c>
      <c r="AP240">
        <v>109.5</v>
      </c>
      <c r="AQ240">
        <v>11</v>
      </c>
      <c r="AR240">
        <v>99.8</v>
      </c>
      <c r="AS240">
        <v>19</v>
      </c>
      <c r="AT240">
        <v>-2.36</v>
      </c>
      <c r="AU240">
        <v>228</v>
      </c>
      <c r="AV240">
        <v>4</v>
      </c>
      <c r="AW240" t="s">
        <v>136</v>
      </c>
      <c r="AZ240" s="10" t="s">
        <v>47</v>
      </c>
      <c r="BA240" s="10" t="s">
        <v>489</v>
      </c>
      <c r="BB240" s="10">
        <f>COUNTIF(TeamStateMap[Team],TourneyWinsM[NCAA Champion])</f>
        <v>0</v>
      </c>
      <c r="BC240" s="18">
        <f>SUMIF(TeamStateMap[Team],TourneyWinsM[NCAA Champion],TeamStateMap[Count])</f>
        <v>0</v>
      </c>
      <c r="BH240" s="16"/>
    </row>
    <row r="241" spans="1:60" x14ac:dyDescent="0.2">
      <c r="A241" t="s">
        <v>243</v>
      </c>
      <c r="B241">
        <v>87.02</v>
      </c>
      <c r="C241">
        <v>81.45</v>
      </c>
      <c r="D241">
        <v>3</v>
      </c>
      <c r="E241">
        <v>5</v>
      </c>
      <c r="F241">
        <v>2016</v>
      </c>
      <c r="I241" t="s">
        <v>362</v>
      </c>
      <c r="J241">
        <v>74.19</v>
      </c>
      <c r="K241">
        <v>81.260000000000005</v>
      </c>
      <c r="L241">
        <v>2016</v>
      </c>
      <c r="O241" t="s">
        <v>30</v>
      </c>
      <c r="P241">
        <v>8.3000000000000007</v>
      </c>
      <c r="Q241">
        <v>4.7</v>
      </c>
      <c r="R241">
        <v>13</v>
      </c>
      <c r="S241">
        <v>2016</v>
      </c>
      <c r="V241">
        <v>2015</v>
      </c>
      <c r="W241">
        <v>18</v>
      </c>
      <c r="X241" t="s">
        <v>776</v>
      </c>
      <c r="Y241" t="s">
        <v>213</v>
      </c>
      <c r="Z241" t="e" vm="1">
        <f ca="1">_xlfn.XLOOKUP(KenPom[[#This Row],[Real_Team]],TeamStateMap[Team],TeamStateMap[State],"NoState",0,)</f>
        <v>#NAME?</v>
      </c>
      <c r="AA241">
        <v>5</v>
      </c>
      <c r="AB241">
        <v>1</v>
      </c>
      <c r="AC241" t="s">
        <v>590</v>
      </c>
      <c r="AD241" t="s">
        <v>775</v>
      </c>
      <c r="AE241">
        <v>20.98</v>
      </c>
      <c r="AF241">
        <v>116.3</v>
      </c>
      <c r="AG241">
        <v>18</v>
      </c>
      <c r="AH241">
        <v>95.3</v>
      </c>
      <c r="AI241">
        <v>36</v>
      </c>
      <c r="AJ241">
        <v>58.2</v>
      </c>
      <c r="AK241">
        <v>348</v>
      </c>
      <c r="AL241">
        <v>1.7999999999999999E-2</v>
      </c>
      <c r="AM241">
        <v>140</v>
      </c>
      <c r="AN241">
        <v>1.42</v>
      </c>
      <c r="AO241">
        <v>116</v>
      </c>
      <c r="AP241">
        <v>104.4</v>
      </c>
      <c r="AQ241">
        <v>137</v>
      </c>
      <c r="AR241">
        <v>103</v>
      </c>
      <c r="AS241">
        <v>104</v>
      </c>
      <c r="AT241">
        <v>0.61</v>
      </c>
      <c r="AU241">
        <v>137</v>
      </c>
      <c r="AV241">
        <v>5</v>
      </c>
      <c r="AW241" t="s">
        <v>136</v>
      </c>
      <c r="AZ241" s="11" t="s">
        <v>960</v>
      </c>
      <c r="BA241" s="11" t="s">
        <v>529</v>
      </c>
      <c r="BB241" s="10">
        <f>COUNTIF(TeamStateMap[Team],TourneyWinsM[NCAA Champion])</f>
        <v>0</v>
      </c>
      <c r="BC241" s="18">
        <f>SUMIF(TeamStateMap[Team],TourneyWinsM[NCAA Champion],TeamStateMap[Count])</f>
        <v>0</v>
      </c>
      <c r="BH241" s="16"/>
    </row>
    <row r="242" spans="1:60" x14ac:dyDescent="0.2">
      <c r="A242" t="s">
        <v>35</v>
      </c>
      <c r="B242">
        <v>86.83</v>
      </c>
      <c r="C242">
        <v>79.81</v>
      </c>
      <c r="D242">
        <v>5</v>
      </c>
      <c r="E242">
        <v>8</v>
      </c>
      <c r="F242">
        <v>2016</v>
      </c>
      <c r="I242" t="s">
        <v>351</v>
      </c>
      <c r="J242">
        <v>73.39</v>
      </c>
      <c r="K242">
        <v>81.19</v>
      </c>
      <c r="L242">
        <v>2016</v>
      </c>
      <c r="O242" t="s">
        <v>34</v>
      </c>
      <c r="P242">
        <v>3.3</v>
      </c>
      <c r="Q242">
        <v>9.6</v>
      </c>
      <c r="R242">
        <v>13</v>
      </c>
      <c r="S242">
        <v>2016</v>
      </c>
      <c r="V242">
        <v>2015</v>
      </c>
      <c r="W242">
        <v>19</v>
      </c>
      <c r="X242" t="s">
        <v>774</v>
      </c>
      <c r="Y242" t="s">
        <v>253</v>
      </c>
      <c r="Z242" t="e" vm="1">
        <f ca="1">_xlfn.XLOOKUP(KenPom[[#This Row],[Real_Team]],TeamStateMap[Team],TeamStateMap[State],"NoState",0,)</f>
        <v>#NAME?</v>
      </c>
      <c r="AA242">
        <v>10</v>
      </c>
      <c r="AB242">
        <v>1</v>
      </c>
      <c r="AC242" t="s">
        <v>556</v>
      </c>
      <c r="AD242" t="s">
        <v>111</v>
      </c>
      <c r="AE242">
        <v>20.75</v>
      </c>
      <c r="AF242">
        <v>115.6</v>
      </c>
      <c r="AG242">
        <v>22</v>
      </c>
      <c r="AH242">
        <v>94.8</v>
      </c>
      <c r="AI242">
        <v>25</v>
      </c>
      <c r="AJ242">
        <v>65.2</v>
      </c>
      <c r="AK242">
        <v>132</v>
      </c>
      <c r="AL242">
        <v>-4.2999999999999997E-2</v>
      </c>
      <c r="AM242">
        <v>280</v>
      </c>
      <c r="AN242">
        <v>6.76</v>
      </c>
      <c r="AO242">
        <v>55</v>
      </c>
      <c r="AP242">
        <v>108.1</v>
      </c>
      <c r="AQ242">
        <v>45</v>
      </c>
      <c r="AR242">
        <v>101.4</v>
      </c>
      <c r="AS242">
        <v>64</v>
      </c>
      <c r="AT242">
        <v>-7.41</v>
      </c>
      <c r="AU242">
        <v>334</v>
      </c>
      <c r="AV242">
        <v>0</v>
      </c>
      <c r="AW242" t="s">
        <v>136</v>
      </c>
      <c r="AZ242" s="10" t="s">
        <v>740</v>
      </c>
      <c r="BA242" s="10" t="s">
        <v>739</v>
      </c>
      <c r="BB242" s="10">
        <f>COUNTIF(TeamStateMap[Team],TourneyWinsM[NCAA Champion])</f>
        <v>0</v>
      </c>
      <c r="BC242" s="18">
        <f>SUMIF(TeamStateMap[Team],TourneyWinsM[NCAA Champion],TeamStateMap[Count])</f>
        <v>0</v>
      </c>
      <c r="BH242" s="16"/>
    </row>
    <row r="243" spans="1:60" x14ac:dyDescent="0.2">
      <c r="A243" t="s">
        <v>16</v>
      </c>
      <c r="B243">
        <v>85.79</v>
      </c>
      <c r="C243">
        <v>81.03</v>
      </c>
      <c r="D243">
        <v>2</v>
      </c>
      <c r="E243">
        <v>5</v>
      </c>
      <c r="F243">
        <v>2016</v>
      </c>
      <c r="I243" t="s">
        <v>404</v>
      </c>
      <c r="J243">
        <v>72.09</v>
      </c>
      <c r="K243">
        <v>80.91</v>
      </c>
      <c r="L243">
        <v>2016</v>
      </c>
      <c r="O243" t="s">
        <v>35</v>
      </c>
      <c r="P243">
        <v>7.4</v>
      </c>
      <c r="Q243">
        <v>5.5</v>
      </c>
      <c r="R243">
        <v>12.9</v>
      </c>
      <c r="S243">
        <v>2016</v>
      </c>
      <c r="V243">
        <v>2015</v>
      </c>
      <c r="W243">
        <v>20</v>
      </c>
      <c r="X243" t="s">
        <v>553</v>
      </c>
      <c r="Y243" t="s">
        <v>232</v>
      </c>
      <c r="Z243" t="e" vm="1">
        <f ca="1">_xlfn.XLOOKUP(KenPom[[#This Row],[Real_Team]],TeamStateMap[Team],TeamStateMap[State],"NoState",0,)</f>
        <v>#NAME?</v>
      </c>
      <c r="AA243">
        <v>6</v>
      </c>
      <c r="AB243">
        <v>1</v>
      </c>
      <c r="AC243" t="s">
        <v>541</v>
      </c>
      <c r="AD243" t="s">
        <v>125</v>
      </c>
      <c r="AE243">
        <v>20.09</v>
      </c>
      <c r="AF243">
        <v>110.2</v>
      </c>
      <c r="AG243">
        <v>64</v>
      </c>
      <c r="AH243">
        <v>90.1</v>
      </c>
      <c r="AI243">
        <v>8</v>
      </c>
      <c r="AJ243">
        <v>63.2</v>
      </c>
      <c r="AK243">
        <v>243</v>
      </c>
      <c r="AL243">
        <v>-2.3E-2</v>
      </c>
      <c r="AM243">
        <v>233</v>
      </c>
      <c r="AN243">
        <v>9.7200000000000006</v>
      </c>
      <c r="AO243">
        <v>17</v>
      </c>
      <c r="AP243">
        <v>110.6</v>
      </c>
      <c r="AQ243">
        <v>4</v>
      </c>
      <c r="AR243">
        <v>100.9</v>
      </c>
      <c r="AS243">
        <v>48</v>
      </c>
      <c r="AT243">
        <v>0.69</v>
      </c>
      <c r="AU243">
        <v>133</v>
      </c>
      <c r="AV243">
        <v>6</v>
      </c>
      <c r="AW243" t="s">
        <v>136</v>
      </c>
      <c r="AZ243" s="10" t="s">
        <v>453</v>
      </c>
      <c r="BA243" s="10" t="s">
        <v>529</v>
      </c>
      <c r="BB243" s="10">
        <f>COUNTIF(TeamStateMap[Team],TourneyWinsM[NCAA Champion])</f>
        <v>0</v>
      </c>
      <c r="BC243" s="18">
        <f>SUMIF(TeamStateMap[Team],TourneyWinsM[NCAA Champion],TeamStateMap[Count])</f>
        <v>0</v>
      </c>
      <c r="BH243" s="16"/>
    </row>
    <row r="244" spans="1:60" x14ac:dyDescent="0.2">
      <c r="A244" t="s">
        <v>231</v>
      </c>
      <c r="B244">
        <v>85.76</v>
      </c>
      <c r="C244">
        <v>77.41</v>
      </c>
      <c r="D244">
        <v>1</v>
      </c>
      <c r="E244">
        <v>4</v>
      </c>
      <c r="F244">
        <v>2016</v>
      </c>
      <c r="I244" t="s">
        <v>341</v>
      </c>
      <c r="J244">
        <v>71.209999999999994</v>
      </c>
      <c r="K244">
        <v>80.84</v>
      </c>
      <c r="L244">
        <v>2016</v>
      </c>
      <c r="O244" t="s">
        <v>243</v>
      </c>
      <c r="P244">
        <v>12.3</v>
      </c>
      <c r="Q244">
        <v>0.5</v>
      </c>
      <c r="R244">
        <v>12.8</v>
      </c>
      <c r="S244">
        <v>2016</v>
      </c>
      <c r="V244">
        <v>2015</v>
      </c>
      <c r="W244">
        <v>21</v>
      </c>
      <c r="X244" t="s">
        <v>773</v>
      </c>
      <c r="Y244" t="s">
        <v>453</v>
      </c>
      <c r="Z244" t="e" vm="1">
        <f ca="1">_xlfn.XLOOKUP(KenPom[[#This Row],[Real_Team]],TeamStateMap[Team],TeamStateMap[State],"NoState",0,)</f>
        <v>#NAME?</v>
      </c>
      <c r="AA244">
        <v>6</v>
      </c>
      <c r="AB244">
        <v>2</v>
      </c>
      <c r="AC244" t="s">
        <v>541</v>
      </c>
      <c r="AD244" t="s">
        <v>772</v>
      </c>
      <c r="AE244">
        <v>19.489999999999998</v>
      </c>
      <c r="AF244">
        <v>116.6</v>
      </c>
      <c r="AG244">
        <v>15</v>
      </c>
      <c r="AH244">
        <v>97.1</v>
      </c>
      <c r="AI244">
        <v>56</v>
      </c>
      <c r="AJ244">
        <v>65</v>
      </c>
      <c r="AK244">
        <v>137</v>
      </c>
      <c r="AL244">
        <v>-6.2E-2</v>
      </c>
      <c r="AM244">
        <v>317</v>
      </c>
      <c r="AN244">
        <v>10.29</v>
      </c>
      <c r="AO244">
        <v>10</v>
      </c>
      <c r="AP244">
        <v>109.5</v>
      </c>
      <c r="AQ244">
        <v>12</v>
      </c>
      <c r="AR244">
        <v>99.2</v>
      </c>
      <c r="AS244">
        <v>10</v>
      </c>
      <c r="AT244">
        <v>2.0699999999999998</v>
      </c>
      <c r="AU244">
        <v>94</v>
      </c>
      <c r="AV244">
        <v>6</v>
      </c>
      <c r="AW244" t="s">
        <v>136</v>
      </c>
      <c r="AZ244" s="11" t="s">
        <v>10</v>
      </c>
      <c r="BA244" s="11" t="s">
        <v>694</v>
      </c>
      <c r="BB244" s="12">
        <f>COUNTIF(TeamStateMap[Team],TourneyWinsM[NCAA Champion])</f>
        <v>0</v>
      </c>
      <c r="BC244" s="18">
        <f>SUMIF(TeamStateMap[Team],TourneyWinsM[NCAA Champion],TeamStateMap[Count])</f>
        <v>0</v>
      </c>
      <c r="BH244" s="16"/>
    </row>
    <row r="245" spans="1:60" x14ac:dyDescent="0.2">
      <c r="A245" t="s">
        <v>232</v>
      </c>
      <c r="B245">
        <v>85.67</v>
      </c>
      <c r="C245">
        <v>78.75</v>
      </c>
      <c r="D245">
        <v>1</v>
      </c>
      <c r="E245">
        <v>5</v>
      </c>
      <c r="F245">
        <v>2016</v>
      </c>
      <c r="I245" t="s">
        <v>378</v>
      </c>
      <c r="J245">
        <v>73.06</v>
      </c>
      <c r="K245">
        <v>80.569999999999993</v>
      </c>
      <c r="L245">
        <v>2016</v>
      </c>
      <c r="O245" t="s">
        <v>14</v>
      </c>
      <c r="P245">
        <v>6.4</v>
      </c>
      <c r="Q245">
        <v>6.1</v>
      </c>
      <c r="R245">
        <v>12.5</v>
      </c>
      <c r="S245">
        <v>2016</v>
      </c>
      <c r="V245">
        <v>2015</v>
      </c>
      <c r="W245">
        <v>22</v>
      </c>
      <c r="X245" t="s">
        <v>771</v>
      </c>
      <c r="Y245" t="s">
        <v>246</v>
      </c>
      <c r="Z245" t="e" vm="1">
        <f ca="1">_xlfn.XLOOKUP(KenPom[[#This Row],[Real_Team]],TeamStateMap[Team],TeamStateMap[State],"NoState",0,)</f>
        <v>#NAME?</v>
      </c>
      <c r="AA245">
        <v>4</v>
      </c>
      <c r="AB245">
        <v>1</v>
      </c>
      <c r="AC245" t="s">
        <v>541</v>
      </c>
      <c r="AD245" t="s">
        <v>58</v>
      </c>
      <c r="AE245">
        <v>19.13</v>
      </c>
      <c r="AF245">
        <v>114.3</v>
      </c>
      <c r="AG245">
        <v>29</v>
      </c>
      <c r="AH245">
        <v>95.1</v>
      </c>
      <c r="AI245">
        <v>33</v>
      </c>
      <c r="AJ245">
        <v>64</v>
      </c>
      <c r="AK245">
        <v>192</v>
      </c>
      <c r="AL245">
        <v>0</v>
      </c>
      <c r="AM245">
        <v>183</v>
      </c>
      <c r="AN245">
        <v>10.23</v>
      </c>
      <c r="AO245">
        <v>12</v>
      </c>
      <c r="AP245">
        <v>110.5</v>
      </c>
      <c r="AQ245">
        <v>5</v>
      </c>
      <c r="AR245">
        <v>100.3</v>
      </c>
      <c r="AS245">
        <v>33</v>
      </c>
      <c r="AT245">
        <v>3.24</v>
      </c>
      <c r="AU245">
        <v>63</v>
      </c>
      <c r="AV245">
        <v>4</v>
      </c>
      <c r="AW245" t="s">
        <v>136</v>
      </c>
      <c r="BH245" s="16"/>
    </row>
    <row r="246" spans="1:60" x14ac:dyDescent="0.2">
      <c r="A246" t="s">
        <v>122</v>
      </c>
      <c r="B246">
        <v>85.64</v>
      </c>
      <c r="C246">
        <v>78.91</v>
      </c>
      <c r="D246">
        <v>2</v>
      </c>
      <c r="E246">
        <v>4</v>
      </c>
      <c r="F246">
        <v>2016</v>
      </c>
      <c r="I246" t="s">
        <v>377</v>
      </c>
      <c r="J246">
        <v>73.510000000000005</v>
      </c>
      <c r="K246">
        <v>80.36</v>
      </c>
      <c r="L246">
        <v>2016</v>
      </c>
      <c r="O246" t="s">
        <v>251</v>
      </c>
      <c r="P246">
        <v>5.2</v>
      </c>
      <c r="Q246">
        <v>7.1</v>
      </c>
      <c r="R246">
        <v>12.3</v>
      </c>
      <c r="S246">
        <v>2016</v>
      </c>
      <c r="V246">
        <v>2015</v>
      </c>
      <c r="W246">
        <v>23</v>
      </c>
      <c r="X246" t="s">
        <v>770</v>
      </c>
      <c r="Y246" t="s">
        <v>35</v>
      </c>
      <c r="Z246" t="e" vm="1">
        <f ca="1">_xlfn.XLOOKUP(KenPom[[#This Row],[Real_Team]],TeamStateMap[Team],TeamStateMap[State],"NoState",0,)</f>
        <v>#NAME?</v>
      </c>
      <c r="AA246">
        <v>7</v>
      </c>
      <c r="AB246">
        <v>1</v>
      </c>
      <c r="AC246" t="s">
        <v>556</v>
      </c>
      <c r="AD246" t="s">
        <v>554</v>
      </c>
      <c r="AE246">
        <v>19.02</v>
      </c>
      <c r="AF246">
        <v>114.2</v>
      </c>
      <c r="AG246">
        <v>30</v>
      </c>
      <c r="AH246">
        <v>95.1</v>
      </c>
      <c r="AI246">
        <v>34</v>
      </c>
      <c r="AJ246">
        <v>63.7</v>
      </c>
      <c r="AK246">
        <v>209</v>
      </c>
      <c r="AL246">
        <v>-7.0000000000000001E-3</v>
      </c>
      <c r="AM246">
        <v>203</v>
      </c>
      <c r="AN246">
        <v>8.58</v>
      </c>
      <c r="AO246">
        <v>25</v>
      </c>
      <c r="AP246">
        <v>108.9</v>
      </c>
      <c r="AQ246">
        <v>21</v>
      </c>
      <c r="AR246">
        <v>100.4</v>
      </c>
      <c r="AS246">
        <v>38</v>
      </c>
      <c r="AT246">
        <v>-1.58</v>
      </c>
      <c r="AU246">
        <v>205</v>
      </c>
      <c r="AV246">
        <v>7</v>
      </c>
      <c r="AW246" t="s">
        <v>136</v>
      </c>
      <c r="BH246" s="16"/>
    </row>
    <row r="247" spans="1:60" x14ac:dyDescent="0.2">
      <c r="A247" t="s">
        <v>83</v>
      </c>
      <c r="B247">
        <v>85.58</v>
      </c>
      <c r="C247">
        <v>80.209999999999994</v>
      </c>
      <c r="D247">
        <v>2</v>
      </c>
      <c r="E247">
        <v>8</v>
      </c>
      <c r="F247">
        <v>2016</v>
      </c>
      <c r="I247" t="s">
        <v>348</v>
      </c>
      <c r="J247">
        <v>72.209999999999994</v>
      </c>
      <c r="K247">
        <v>80.349999999999994</v>
      </c>
      <c r="L247">
        <v>2016</v>
      </c>
      <c r="O247" t="s">
        <v>232</v>
      </c>
      <c r="P247">
        <v>8.6</v>
      </c>
      <c r="Q247">
        <v>3.5</v>
      </c>
      <c r="R247">
        <v>12.1</v>
      </c>
      <c r="S247">
        <v>2016</v>
      </c>
      <c r="V247">
        <v>2015</v>
      </c>
      <c r="W247">
        <v>24</v>
      </c>
      <c r="X247" t="s">
        <v>769</v>
      </c>
      <c r="Y247" t="s">
        <v>199</v>
      </c>
      <c r="Z247" t="e" vm="1">
        <f ca="1">_xlfn.XLOOKUP(KenPom[[#This Row],[Real_Team]],TeamStateMap[Team],TeamStateMap[State],"NoState",0,)</f>
        <v>#NAME?</v>
      </c>
      <c r="AA247">
        <v>11</v>
      </c>
      <c r="AB247">
        <v>0</v>
      </c>
      <c r="AC247" t="s">
        <v>156</v>
      </c>
      <c r="AD247" t="s">
        <v>484</v>
      </c>
      <c r="AE247">
        <v>18.940000000000001</v>
      </c>
      <c r="AF247">
        <v>112.4</v>
      </c>
      <c r="AG247">
        <v>47</v>
      </c>
      <c r="AH247">
        <v>93.4</v>
      </c>
      <c r="AI247">
        <v>14</v>
      </c>
      <c r="AJ247">
        <v>62</v>
      </c>
      <c r="AK247">
        <v>290</v>
      </c>
      <c r="AL247">
        <v>-7.9000000000000001E-2</v>
      </c>
      <c r="AM247">
        <v>329</v>
      </c>
      <c r="AN247">
        <v>9.52</v>
      </c>
      <c r="AO247">
        <v>20</v>
      </c>
      <c r="AP247">
        <v>108.3</v>
      </c>
      <c r="AQ247">
        <v>33</v>
      </c>
      <c r="AR247">
        <v>98.8</v>
      </c>
      <c r="AS247">
        <v>8</v>
      </c>
      <c r="AT247">
        <v>-2.4700000000000002</v>
      </c>
      <c r="AU247">
        <v>234</v>
      </c>
      <c r="AV247">
        <v>1</v>
      </c>
      <c r="AW247" t="s">
        <v>136</v>
      </c>
      <c r="BH247" s="16"/>
    </row>
    <row r="248" spans="1:60" x14ac:dyDescent="0.2">
      <c r="A248" t="s">
        <v>48</v>
      </c>
      <c r="B248">
        <v>85.31</v>
      </c>
      <c r="C248">
        <v>79.040000000000006</v>
      </c>
      <c r="D248">
        <v>4</v>
      </c>
      <c r="E248">
        <v>8</v>
      </c>
      <c r="F248">
        <v>2016</v>
      </c>
      <c r="I248" t="s">
        <v>335</v>
      </c>
      <c r="J248">
        <v>72.59</v>
      </c>
      <c r="K248">
        <v>79.989999999999995</v>
      </c>
      <c r="L248">
        <v>2016</v>
      </c>
      <c r="O248" t="s">
        <v>16</v>
      </c>
      <c r="P248">
        <v>7.5</v>
      </c>
      <c r="Q248">
        <v>4.3</v>
      </c>
      <c r="R248">
        <v>11.8</v>
      </c>
      <c r="S248">
        <v>2016</v>
      </c>
      <c r="V248">
        <v>2015</v>
      </c>
      <c r="W248">
        <v>25</v>
      </c>
      <c r="X248" t="s">
        <v>768</v>
      </c>
      <c r="Y248" t="s">
        <v>266</v>
      </c>
      <c r="Z248" t="e" vm="1">
        <f ca="1">_xlfn.XLOOKUP(KenPom[[#This Row],[Real_Team]],TeamStateMap[Team],TeamStateMap[State],"NoState",0,)</f>
        <v>#NAME?</v>
      </c>
      <c r="AA248">
        <v>5</v>
      </c>
      <c r="AB248">
        <v>2</v>
      </c>
      <c r="AC248" t="s">
        <v>156</v>
      </c>
      <c r="AD248" t="s">
        <v>108</v>
      </c>
      <c r="AE248">
        <v>17.64</v>
      </c>
      <c r="AF248">
        <v>112.6</v>
      </c>
      <c r="AG248">
        <v>43</v>
      </c>
      <c r="AH248">
        <v>94.9</v>
      </c>
      <c r="AI248">
        <v>29</v>
      </c>
      <c r="AJ248">
        <v>67.900000000000006</v>
      </c>
      <c r="AK248">
        <v>28</v>
      </c>
      <c r="AL248">
        <v>8.6999999999999994E-2</v>
      </c>
      <c r="AM248">
        <v>15</v>
      </c>
      <c r="AN248">
        <v>9.56</v>
      </c>
      <c r="AO248">
        <v>19</v>
      </c>
      <c r="AP248">
        <v>108.9</v>
      </c>
      <c r="AQ248">
        <v>24</v>
      </c>
      <c r="AR248">
        <v>99.3</v>
      </c>
      <c r="AS248">
        <v>13</v>
      </c>
      <c r="AT248">
        <v>-2.65</v>
      </c>
      <c r="AU248">
        <v>243</v>
      </c>
      <c r="AV248">
        <v>5</v>
      </c>
      <c r="AW248" t="s">
        <v>136</v>
      </c>
      <c r="BH248" s="16"/>
    </row>
    <row r="249" spans="1:60" x14ac:dyDescent="0.2">
      <c r="A249" t="s">
        <v>227</v>
      </c>
      <c r="B249">
        <v>85.21</v>
      </c>
      <c r="C249">
        <v>78.58</v>
      </c>
      <c r="D249">
        <v>2</v>
      </c>
      <c r="E249">
        <v>5</v>
      </c>
      <c r="F249">
        <v>2016</v>
      </c>
      <c r="I249" t="s">
        <v>418</v>
      </c>
      <c r="J249">
        <v>58.99</v>
      </c>
      <c r="K249">
        <v>79.95</v>
      </c>
      <c r="L249">
        <v>2016</v>
      </c>
      <c r="O249" t="s">
        <v>227</v>
      </c>
      <c r="P249">
        <v>5.0999999999999996</v>
      </c>
      <c r="Q249">
        <v>6.7</v>
      </c>
      <c r="R249">
        <v>11.8</v>
      </c>
      <c r="S249">
        <v>2016</v>
      </c>
      <c r="V249">
        <v>2015</v>
      </c>
      <c r="W249">
        <v>26</v>
      </c>
      <c r="X249" t="s">
        <v>150</v>
      </c>
      <c r="Y249" t="s">
        <v>91</v>
      </c>
      <c r="Z249" t="e" vm="1">
        <f ca="1">_xlfn.XLOOKUP(KenPom[[#This Row],[Real_Team]],TeamStateMap[Team],TeamStateMap[State],"NoState",0,)</f>
        <v>#NAME?</v>
      </c>
      <c r="AA249">
        <v>6</v>
      </c>
      <c r="AB249">
        <v>0</v>
      </c>
      <c r="AC249" t="s">
        <v>148</v>
      </c>
      <c r="AD249" t="s">
        <v>63</v>
      </c>
      <c r="AE249">
        <v>17.510000000000002</v>
      </c>
      <c r="AF249">
        <v>113.1</v>
      </c>
      <c r="AG249">
        <v>37</v>
      </c>
      <c r="AH249">
        <v>95.6</v>
      </c>
      <c r="AI249">
        <v>40</v>
      </c>
      <c r="AJ249">
        <v>63.1</v>
      </c>
      <c r="AK249">
        <v>250</v>
      </c>
      <c r="AL249">
        <v>-4.0000000000000001E-3</v>
      </c>
      <c r="AM249">
        <v>193</v>
      </c>
      <c r="AN249">
        <v>2.52</v>
      </c>
      <c r="AO249">
        <v>99</v>
      </c>
      <c r="AP249">
        <v>105.3</v>
      </c>
      <c r="AQ249">
        <v>109</v>
      </c>
      <c r="AR249">
        <v>102.8</v>
      </c>
      <c r="AS249">
        <v>100</v>
      </c>
      <c r="AT249">
        <v>0.99</v>
      </c>
      <c r="AU249">
        <v>127</v>
      </c>
      <c r="AV249">
        <v>6</v>
      </c>
      <c r="AW249" t="s">
        <v>136</v>
      </c>
      <c r="BH249" s="16"/>
    </row>
    <row r="250" spans="1:60" x14ac:dyDescent="0.2">
      <c r="A250" t="s">
        <v>15</v>
      </c>
      <c r="B250">
        <v>85.08</v>
      </c>
      <c r="C250">
        <v>80.209999999999994</v>
      </c>
      <c r="D250">
        <v>5</v>
      </c>
      <c r="E250">
        <v>8</v>
      </c>
      <c r="F250">
        <v>2016</v>
      </c>
      <c r="I250" t="s">
        <v>325</v>
      </c>
      <c r="J250">
        <v>73.260000000000005</v>
      </c>
      <c r="K250">
        <v>79.819999999999993</v>
      </c>
      <c r="L250">
        <v>2016</v>
      </c>
      <c r="O250" t="s">
        <v>233</v>
      </c>
      <c r="P250">
        <v>6.6</v>
      </c>
      <c r="Q250">
        <v>4.4000000000000004</v>
      </c>
      <c r="R250">
        <v>11</v>
      </c>
      <c r="S250">
        <v>2016</v>
      </c>
      <c r="V250">
        <v>2015</v>
      </c>
      <c r="W250">
        <v>27</v>
      </c>
      <c r="X250" t="s">
        <v>766</v>
      </c>
      <c r="Y250" t="s">
        <v>75</v>
      </c>
      <c r="Z250" t="e" vm="1">
        <f ca="1">_xlfn.XLOOKUP(KenPom[[#This Row],[Real_Team]],TeamStateMap[Team],TeamStateMap[State],"NoState",0,)</f>
        <v>#NAME?</v>
      </c>
      <c r="AA250">
        <v>6</v>
      </c>
      <c r="AB250">
        <v>0</v>
      </c>
      <c r="AC250" t="s">
        <v>541</v>
      </c>
      <c r="AD250" t="s">
        <v>554</v>
      </c>
      <c r="AE250">
        <v>16.72</v>
      </c>
      <c r="AF250">
        <v>112.6</v>
      </c>
      <c r="AG250">
        <v>42</v>
      </c>
      <c r="AH250">
        <v>95.9</v>
      </c>
      <c r="AI250">
        <v>42</v>
      </c>
      <c r="AJ250">
        <v>65.2</v>
      </c>
      <c r="AK250">
        <v>129</v>
      </c>
      <c r="AL250">
        <v>3.7999999999999999E-2</v>
      </c>
      <c r="AM250">
        <v>85</v>
      </c>
      <c r="AN250">
        <v>10.26</v>
      </c>
      <c r="AO250">
        <v>11</v>
      </c>
      <c r="AP250">
        <v>109.7</v>
      </c>
      <c r="AQ250">
        <v>10</v>
      </c>
      <c r="AR250">
        <v>99.4</v>
      </c>
      <c r="AS250">
        <v>15</v>
      </c>
      <c r="AT250">
        <v>2.1800000000000002</v>
      </c>
      <c r="AU250">
        <v>93</v>
      </c>
      <c r="AV250">
        <v>6</v>
      </c>
      <c r="AW250" t="s">
        <v>136</v>
      </c>
      <c r="BH250" s="16"/>
    </row>
    <row r="251" spans="1:60" x14ac:dyDescent="0.2">
      <c r="A251" t="s">
        <v>233</v>
      </c>
      <c r="B251">
        <v>84.88</v>
      </c>
      <c r="C251">
        <v>80.650000000000006</v>
      </c>
      <c r="D251">
        <v>5</v>
      </c>
      <c r="E251">
        <v>8</v>
      </c>
      <c r="F251">
        <v>2016</v>
      </c>
      <c r="I251" t="s">
        <v>358</v>
      </c>
      <c r="J251">
        <v>74.61</v>
      </c>
      <c r="K251">
        <v>79.58</v>
      </c>
      <c r="L251">
        <v>2016</v>
      </c>
      <c r="O251" t="s">
        <v>15</v>
      </c>
      <c r="P251">
        <v>1.5</v>
      </c>
      <c r="Q251">
        <v>9.5</v>
      </c>
      <c r="R251">
        <v>11</v>
      </c>
      <c r="S251">
        <v>2016</v>
      </c>
      <c r="V251">
        <v>2015</v>
      </c>
      <c r="W251">
        <v>28</v>
      </c>
      <c r="X251" t="s">
        <v>151</v>
      </c>
      <c r="Y251" t="s">
        <v>109</v>
      </c>
      <c r="Z251" t="e" vm="1">
        <f ca="1">_xlfn.XLOOKUP(KenPom[[#This Row],[Real_Team]],TeamStateMap[Team],TeamStateMap[State],"NoState",0,)</f>
        <v>#NAME?</v>
      </c>
      <c r="AA251">
        <v>11</v>
      </c>
      <c r="AB251">
        <v>0</v>
      </c>
      <c r="AC251" t="s">
        <v>110</v>
      </c>
      <c r="AD251" t="s">
        <v>108</v>
      </c>
      <c r="AE251">
        <v>16.690000000000001</v>
      </c>
      <c r="AF251">
        <v>119.4</v>
      </c>
      <c r="AG251">
        <v>10</v>
      </c>
      <c r="AH251">
        <v>102.7</v>
      </c>
      <c r="AI251">
        <v>139</v>
      </c>
      <c r="AJ251">
        <v>70.400000000000006</v>
      </c>
      <c r="AK251">
        <v>5</v>
      </c>
      <c r="AL251">
        <v>-5.5E-2</v>
      </c>
      <c r="AM251">
        <v>307</v>
      </c>
      <c r="AN251">
        <v>3.96</v>
      </c>
      <c r="AO251">
        <v>83</v>
      </c>
      <c r="AP251">
        <v>107</v>
      </c>
      <c r="AQ251">
        <v>74</v>
      </c>
      <c r="AR251">
        <v>103</v>
      </c>
      <c r="AS251">
        <v>105</v>
      </c>
      <c r="AT251">
        <v>3.78</v>
      </c>
      <c r="AU251">
        <v>51</v>
      </c>
      <c r="AV251">
        <v>1</v>
      </c>
      <c r="AW251" t="s">
        <v>136</v>
      </c>
      <c r="BH251" s="16"/>
    </row>
    <row r="252" spans="1:60" x14ac:dyDescent="0.2">
      <c r="A252" t="s">
        <v>199</v>
      </c>
      <c r="B252">
        <v>84.49</v>
      </c>
      <c r="C252">
        <v>82</v>
      </c>
      <c r="D252">
        <v>6</v>
      </c>
      <c r="E252">
        <v>7</v>
      </c>
      <c r="F252">
        <v>2016</v>
      </c>
      <c r="I252" t="s">
        <v>369</v>
      </c>
      <c r="J252">
        <v>73.540000000000006</v>
      </c>
      <c r="K252">
        <v>79.540000000000006</v>
      </c>
      <c r="L252">
        <v>2016</v>
      </c>
      <c r="O252" t="s">
        <v>48</v>
      </c>
      <c r="P252">
        <v>4.7</v>
      </c>
      <c r="Q252">
        <v>6.2</v>
      </c>
      <c r="R252">
        <v>11</v>
      </c>
      <c r="S252">
        <v>2016</v>
      </c>
      <c r="V252">
        <v>2015</v>
      </c>
      <c r="W252">
        <v>29</v>
      </c>
      <c r="X252" t="s">
        <v>765</v>
      </c>
      <c r="Y252" t="s">
        <v>212</v>
      </c>
      <c r="Z252" t="e" vm="1">
        <f ca="1">_xlfn.XLOOKUP(KenPom[[#This Row],[Real_Team]],TeamStateMap[Team],TeamStateMap[State],"NoState",0,)</f>
        <v>#NAME?</v>
      </c>
      <c r="AA252">
        <v>5</v>
      </c>
      <c r="AB252">
        <v>1</v>
      </c>
      <c r="AC252" t="s">
        <v>60</v>
      </c>
      <c r="AD252" t="s">
        <v>100</v>
      </c>
      <c r="AE252">
        <v>16.440000000000001</v>
      </c>
      <c r="AF252">
        <v>114.7</v>
      </c>
      <c r="AG252">
        <v>26</v>
      </c>
      <c r="AH252">
        <v>98.3</v>
      </c>
      <c r="AI252">
        <v>67</v>
      </c>
      <c r="AJ252">
        <v>69.3</v>
      </c>
      <c r="AK252">
        <v>13</v>
      </c>
      <c r="AL252">
        <v>4.4999999999999998E-2</v>
      </c>
      <c r="AM252">
        <v>72</v>
      </c>
      <c r="AN252">
        <v>6.09</v>
      </c>
      <c r="AO252">
        <v>64</v>
      </c>
      <c r="AP252">
        <v>107.2</v>
      </c>
      <c r="AQ252">
        <v>71</v>
      </c>
      <c r="AR252">
        <v>101.1</v>
      </c>
      <c r="AS252">
        <v>59</v>
      </c>
      <c r="AT252">
        <v>-3.44</v>
      </c>
      <c r="AU252">
        <v>263</v>
      </c>
      <c r="AV252">
        <v>5</v>
      </c>
      <c r="AW252" t="s">
        <v>136</v>
      </c>
      <c r="BH252" s="16"/>
    </row>
    <row r="253" spans="1:60" x14ac:dyDescent="0.2">
      <c r="A253" t="s">
        <v>80</v>
      </c>
      <c r="B253">
        <v>84.39</v>
      </c>
      <c r="C253">
        <v>80.040000000000006</v>
      </c>
      <c r="D253">
        <v>5</v>
      </c>
      <c r="E253">
        <v>9</v>
      </c>
      <c r="F253">
        <v>2016</v>
      </c>
      <c r="I253" t="s">
        <v>299</v>
      </c>
      <c r="J253">
        <v>69.64</v>
      </c>
      <c r="K253">
        <v>79.5</v>
      </c>
      <c r="L253">
        <v>2016</v>
      </c>
      <c r="O253" t="s">
        <v>220</v>
      </c>
      <c r="P253">
        <v>1</v>
      </c>
      <c r="Q253">
        <v>9.6999999999999993</v>
      </c>
      <c r="R253">
        <v>10.7</v>
      </c>
      <c r="S253">
        <v>2016</v>
      </c>
      <c r="V253">
        <v>2015</v>
      </c>
      <c r="W253">
        <v>30</v>
      </c>
      <c r="X253" t="s">
        <v>763</v>
      </c>
      <c r="Y253" t="s">
        <v>2</v>
      </c>
      <c r="Z253" t="e" vm="1">
        <f ca="1">_xlfn.XLOOKUP(KenPom[[#This Row],[Real_Team]],TeamStateMap[Team],TeamStateMap[State],"NoState",0,)</f>
        <v>#NAME?</v>
      </c>
      <c r="AA253">
        <v>7</v>
      </c>
      <c r="AB253">
        <v>0</v>
      </c>
      <c r="AC253" t="s">
        <v>532</v>
      </c>
      <c r="AD253" t="s">
        <v>653</v>
      </c>
      <c r="AE253">
        <v>16.27</v>
      </c>
      <c r="AF253">
        <v>111.1</v>
      </c>
      <c r="AG253">
        <v>58</v>
      </c>
      <c r="AH253">
        <v>94.9</v>
      </c>
      <c r="AI253">
        <v>26</v>
      </c>
      <c r="AJ253">
        <v>66.5</v>
      </c>
      <c r="AK253">
        <v>70</v>
      </c>
      <c r="AL253">
        <v>4.2999999999999997E-2</v>
      </c>
      <c r="AM253">
        <v>75</v>
      </c>
      <c r="AN253">
        <v>6.65</v>
      </c>
      <c r="AO253">
        <v>57</v>
      </c>
      <c r="AP253">
        <v>107.9</v>
      </c>
      <c r="AQ253">
        <v>50</v>
      </c>
      <c r="AR253">
        <v>101.2</v>
      </c>
      <c r="AS253">
        <v>63</v>
      </c>
      <c r="AT253">
        <v>8.77</v>
      </c>
      <c r="AU253">
        <v>12</v>
      </c>
      <c r="AV253">
        <v>7</v>
      </c>
      <c r="AW253" t="s">
        <v>136</v>
      </c>
      <c r="BH253" s="16"/>
    </row>
    <row r="254" spans="1:60" x14ac:dyDescent="0.2">
      <c r="A254" t="s">
        <v>34</v>
      </c>
      <c r="B254">
        <v>84.36</v>
      </c>
      <c r="C254">
        <v>76.510000000000005</v>
      </c>
      <c r="D254">
        <v>3</v>
      </c>
      <c r="E254">
        <v>5</v>
      </c>
      <c r="F254">
        <v>2016</v>
      </c>
      <c r="I254" t="s">
        <v>407</v>
      </c>
      <c r="J254">
        <v>72.2</v>
      </c>
      <c r="K254">
        <v>79.28</v>
      </c>
      <c r="L254">
        <v>2016</v>
      </c>
      <c r="O254" t="s">
        <v>2</v>
      </c>
      <c r="P254">
        <v>5.6</v>
      </c>
      <c r="Q254">
        <v>5</v>
      </c>
      <c r="R254">
        <v>10.6</v>
      </c>
      <c r="S254">
        <v>2016</v>
      </c>
      <c r="V254">
        <v>2015</v>
      </c>
      <c r="W254">
        <v>31</v>
      </c>
      <c r="X254" t="s">
        <v>762</v>
      </c>
      <c r="Y254" t="s">
        <v>234</v>
      </c>
      <c r="Z254" t="e" vm="1">
        <f ca="1">_xlfn.XLOOKUP(KenPom[[#This Row],[Real_Team]],TeamStateMap[Team],TeamStateMap[State],"NoState",0,)</f>
        <v>#NAME?</v>
      </c>
      <c r="AA254">
        <v>8</v>
      </c>
      <c r="AB254">
        <v>1</v>
      </c>
      <c r="AC254" t="s">
        <v>538</v>
      </c>
      <c r="AD254" t="s">
        <v>100</v>
      </c>
      <c r="AE254">
        <v>15.95</v>
      </c>
      <c r="AF254">
        <v>104.9</v>
      </c>
      <c r="AG254">
        <v>162</v>
      </c>
      <c r="AH254">
        <v>89</v>
      </c>
      <c r="AI254">
        <v>5</v>
      </c>
      <c r="AJ254">
        <v>60.4</v>
      </c>
      <c r="AK254">
        <v>333</v>
      </c>
      <c r="AL254">
        <v>2.5999999999999999E-2</v>
      </c>
      <c r="AM254">
        <v>118</v>
      </c>
      <c r="AN254">
        <v>3.63</v>
      </c>
      <c r="AO254">
        <v>85</v>
      </c>
      <c r="AP254">
        <v>106.1</v>
      </c>
      <c r="AQ254">
        <v>86</v>
      </c>
      <c r="AR254">
        <v>102.5</v>
      </c>
      <c r="AS254">
        <v>96</v>
      </c>
      <c r="AT254">
        <v>3.5</v>
      </c>
      <c r="AU254">
        <v>57</v>
      </c>
      <c r="AV254">
        <v>8</v>
      </c>
      <c r="AW254" t="s">
        <v>136</v>
      </c>
      <c r="BH254" s="16"/>
    </row>
    <row r="255" spans="1:60" x14ac:dyDescent="0.2">
      <c r="A255" t="s">
        <v>24</v>
      </c>
      <c r="B255">
        <v>84.2</v>
      </c>
      <c r="C255">
        <v>79.91</v>
      </c>
      <c r="D255">
        <v>1</v>
      </c>
      <c r="E255">
        <v>2</v>
      </c>
      <c r="F255">
        <v>2016</v>
      </c>
      <c r="I255" t="s">
        <v>109</v>
      </c>
      <c r="J255">
        <v>66.16</v>
      </c>
      <c r="K255">
        <v>79.2</v>
      </c>
      <c r="L255">
        <v>2016</v>
      </c>
      <c r="O255" t="s">
        <v>10</v>
      </c>
      <c r="P255">
        <v>2.4</v>
      </c>
      <c r="Q255">
        <v>8.1</v>
      </c>
      <c r="R255">
        <v>10.5</v>
      </c>
      <c r="S255">
        <v>2016</v>
      </c>
      <c r="V255">
        <v>2015</v>
      </c>
      <c r="W255">
        <v>32</v>
      </c>
      <c r="X255" t="s">
        <v>567</v>
      </c>
      <c r="Y255" t="s">
        <v>566</v>
      </c>
      <c r="Z255" t="e" vm="1">
        <f ca="1">_xlfn.XLOOKUP(KenPom[[#This Row],[Real_Team]],TeamStateMap[Team],TeamStateMap[State],"NoState",0,)</f>
        <v>#NAME?</v>
      </c>
      <c r="AA255">
        <v>8</v>
      </c>
      <c r="AB255">
        <v>2</v>
      </c>
      <c r="AC255" t="s">
        <v>105</v>
      </c>
      <c r="AD255" t="s">
        <v>144</v>
      </c>
      <c r="AE255">
        <v>15.93</v>
      </c>
      <c r="AF255">
        <v>114.9</v>
      </c>
      <c r="AG255">
        <v>25</v>
      </c>
      <c r="AH255">
        <v>98.9</v>
      </c>
      <c r="AI255">
        <v>76</v>
      </c>
      <c r="AJ255">
        <v>64.099999999999994</v>
      </c>
      <c r="AK255">
        <v>188</v>
      </c>
      <c r="AL255">
        <v>-3.0000000000000001E-3</v>
      </c>
      <c r="AM255">
        <v>191</v>
      </c>
      <c r="AN255">
        <v>9.84</v>
      </c>
      <c r="AO255">
        <v>16</v>
      </c>
      <c r="AP255">
        <v>109.3</v>
      </c>
      <c r="AQ255">
        <v>15</v>
      </c>
      <c r="AR255">
        <v>99.5</v>
      </c>
      <c r="AS255">
        <v>16</v>
      </c>
      <c r="AT255">
        <v>-0.65</v>
      </c>
      <c r="AU255">
        <v>179</v>
      </c>
      <c r="AV255">
        <v>8</v>
      </c>
      <c r="AW255" t="s">
        <v>136</v>
      </c>
      <c r="BH255" s="16"/>
    </row>
    <row r="256" spans="1:60" x14ac:dyDescent="0.2">
      <c r="A256" t="s">
        <v>251</v>
      </c>
      <c r="B256">
        <v>84.17</v>
      </c>
      <c r="C256">
        <v>79.59</v>
      </c>
      <c r="D256">
        <v>1</v>
      </c>
      <c r="E256">
        <v>7</v>
      </c>
      <c r="F256">
        <v>2016</v>
      </c>
      <c r="I256" t="s">
        <v>331</v>
      </c>
      <c r="J256">
        <v>70.849999999999994</v>
      </c>
      <c r="K256">
        <v>78.63</v>
      </c>
      <c r="L256">
        <v>2016</v>
      </c>
      <c r="O256" t="s">
        <v>25</v>
      </c>
      <c r="P256">
        <v>4.0999999999999996</v>
      </c>
      <c r="Q256">
        <v>6.3</v>
      </c>
      <c r="R256">
        <v>10.4</v>
      </c>
      <c r="S256">
        <v>2016</v>
      </c>
      <c r="V256">
        <v>2015</v>
      </c>
      <c r="W256">
        <v>33</v>
      </c>
      <c r="X256" t="s">
        <v>761</v>
      </c>
      <c r="Y256" t="s">
        <v>7</v>
      </c>
      <c r="Z256" t="e" vm="1">
        <f ca="1">_xlfn.XLOOKUP(KenPom[[#This Row],[Real_Team]],TeamStateMap[Team],TeamStateMap[State],"NoState",0,)</f>
        <v>#NAME?</v>
      </c>
      <c r="AA256">
        <v>4</v>
      </c>
      <c r="AB256">
        <v>1</v>
      </c>
      <c r="AC256" t="s">
        <v>556</v>
      </c>
      <c r="AD256" t="s">
        <v>119</v>
      </c>
      <c r="AE256">
        <v>15.68</v>
      </c>
      <c r="AF256">
        <v>111.3</v>
      </c>
      <c r="AG256">
        <v>56</v>
      </c>
      <c r="AH256">
        <v>95.7</v>
      </c>
      <c r="AI256">
        <v>41</v>
      </c>
      <c r="AJ256">
        <v>63.9</v>
      </c>
      <c r="AK256">
        <v>199</v>
      </c>
      <c r="AL256">
        <v>0.127</v>
      </c>
      <c r="AM256">
        <v>2</v>
      </c>
      <c r="AN256">
        <v>7.15</v>
      </c>
      <c r="AO256">
        <v>48</v>
      </c>
      <c r="AP256">
        <v>108.3</v>
      </c>
      <c r="AQ256">
        <v>37</v>
      </c>
      <c r="AR256">
        <v>101.1</v>
      </c>
      <c r="AS256">
        <v>57</v>
      </c>
      <c r="AT256">
        <v>-3.33</v>
      </c>
      <c r="AU256">
        <v>258</v>
      </c>
      <c r="AV256">
        <v>4</v>
      </c>
      <c r="AW256" t="s">
        <v>136</v>
      </c>
      <c r="BH256" s="16"/>
    </row>
    <row r="257" spans="1:60" x14ac:dyDescent="0.2">
      <c r="A257" t="s">
        <v>241</v>
      </c>
      <c r="B257">
        <v>84.07</v>
      </c>
      <c r="C257">
        <v>71.959999999999994</v>
      </c>
      <c r="D257">
        <v>2</v>
      </c>
      <c r="E257">
        <v>3</v>
      </c>
      <c r="F257">
        <v>2016</v>
      </c>
      <c r="I257" t="s">
        <v>2</v>
      </c>
      <c r="J257">
        <v>69.28</v>
      </c>
      <c r="K257">
        <v>78.569999999999993</v>
      </c>
      <c r="L257">
        <v>2016</v>
      </c>
      <c r="O257" t="s">
        <v>24</v>
      </c>
      <c r="P257">
        <v>4</v>
      </c>
      <c r="Q257">
        <v>6.1</v>
      </c>
      <c r="R257">
        <v>10.1</v>
      </c>
      <c r="S257">
        <v>2016</v>
      </c>
      <c r="V257">
        <v>2015</v>
      </c>
      <c r="W257">
        <v>35</v>
      </c>
      <c r="X257" t="s">
        <v>760</v>
      </c>
      <c r="Y257" t="s">
        <v>101</v>
      </c>
      <c r="Z257" t="e" vm="1">
        <f ca="1">_xlfn.XLOOKUP(KenPom[[#This Row],[Real_Team]],TeamStateMap[Team],TeamStateMap[State],"NoState",0,)</f>
        <v>#NAME?</v>
      </c>
      <c r="AA257">
        <v>10</v>
      </c>
      <c r="AB257">
        <v>0</v>
      </c>
      <c r="AC257" t="s">
        <v>60</v>
      </c>
      <c r="AD257" t="s">
        <v>65</v>
      </c>
      <c r="AE257">
        <v>15.09</v>
      </c>
      <c r="AF257">
        <v>109.6</v>
      </c>
      <c r="AG257">
        <v>70</v>
      </c>
      <c r="AH257">
        <v>94.5</v>
      </c>
      <c r="AI257">
        <v>22</v>
      </c>
      <c r="AJ257">
        <v>64.099999999999994</v>
      </c>
      <c r="AK257">
        <v>184</v>
      </c>
      <c r="AL257">
        <v>1E-3</v>
      </c>
      <c r="AM257">
        <v>181</v>
      </c>
      <c r="AN257">
        <v>8.73</v>
      </c>
      <c r="AO257">
        <v>23</v>
      </c>
      <c r="AP257">
        <v>108.6</v>
      </c>
      <c r="AQ257">
        <v>30</v>
      </c>
      <c r="AR257">
        <v>99.9</v>
      </c>
      <c r="AS257">
        <v>22</v>
      </c>
      <c r="AT257">
        <v>1.41</v>
      </c>
      <c r="AU257">
        <v>116</v>
      </c>
      <c r="AV257">
        <v>0</v>
      </c>
      <c r="AW257" t="s">
        <v>136</v>
      </c>
      <c r="BH257" s="16"/>
    </row>
    <row r="258" spans="1:60" x14ac:dyDescent="0.2">
      <c r="A258" t="s">
        <v>245</v>
      </c>
      <c r="B258">
        <v>83.72</v>
      </c>
      <c r="C258">
        <v>75.540000000000006</v>
      </c>
      <c r="D258">
        <v>0</v>
      </c>
      <c r="E258">
        <v>2</v>
      </c>
      <c r="F258">
        <v>2016</v>
      </c>
      <c r="I258" t="s">
        <v>366</v>
      </c>
      <c r="J258">
        <v>71.36</v>
      </c>
      <c r="K258">
        <v>78.55</v>
      </c>
      <c r="L258">
        <v>2016</v>
      </c>
      <c r="O258" t="s">
        <v>459</v>
      </c>
      <c r="P258">
        <v>1</v>
      </c>
      <c r="Q258">
        <v>9.1</v>
      </c>
      <c r="R258">
        <v>10.1</v>
      </c>
      <c r="S258">
        <v>2016</v>
      </c>
      <c r="V258">
        <v>2015</v>
      </c>
      <c r="W258">
        <v>36</v>
      </c>
      <c r="X258" t="s">
        <v>759</v>
      </c>
      <c r="Y258" t="s">
        <v>215</v>
      </c>
      <c r="Z258" t="e" vm="1">
        <f ca="1">_xlfn.XLOOKUP(KenPom[[#This Row],[Real_Team]],TeamStateMap[Team],TeamStateMap[State],"NoState",0,)</f>
        <v>#NAME?</v>
      </c>
      <c r="AA258">
        <v>10</v>
      </c>
      <c r="AB258">
        <v>0</v>
      </c>
      <c r="AC258" t="s">
        <v>532</v>
      </c>
      <c r="AD258" t="s">
        <v>758</v>
      </c>
      <c r="AE258">
        <v>15</v>
      </c>
      <c r="AF258">
        <v>119.7</v>
      </c>
      <c r="AG258">
        <v>9</v>
      </c>
      <c r="AH258">
        <v>104.7</v>
      </c>
      <c r="AI258">
        <v>176</v>
      </c>
      <c r="AJ258">
        <v>66.7</v>
      </c>
      <c r="AK258">
        <v>62</v>
      </c>
      <c r="AL258">
        <v>5.6000000000000001E-2</v>
      </c>
      <c r="AM258">
        <v>53</v>
      </c>
      <c r="AN258">
        <v>3.16</v>
      </c>
      <c r="AO258">
        <v>93</v>
      </c>
      <c r="AP258">
        <v>105.3</v>
      </c>
      <c r="AQ258">
        <v>108</v>
      </c>
      <c r="AR258">
        <v>102.2</v>
      </c>
      <c r="AS258">
        <v>87</v>
      </c>
      <c r="AT258">
        <v>-3.78</v>
      </c>
      <c r="AU258">
        <v>274</v>
      </c>
      <c r="AV258">
        <v>0</v>
      </c>
      <c r="AW258" t="s">
        <v>136</v>
      </c>
      <c r="BH258" s="16"/>
    </row>
    <row r="259" spans="1:60" x14ac:dyDescent="0.2">
      <c r="A259" t="s">
        <v>25</v>
      </c>
      <c r="B259">
        <v>83.47</v>
      </c>
      <c r="C259">
        <v>79.72</v>
      </c>
      <c r="D259">
        <v>3</v>
      </c>
      <c r="E259">
        <v>4</v>
      </c>
      <c r="F259">
        <v>2016</v>
      </c>
      <c r="I259" t="s">
        <v>352</v>
      </c>
      <c r="J259">
        <v>70.23</v>
      </c>
      <c r="K259">
        <v>78.400000000000006</v>
      </c>
      <c r="L259">
        <v>2016</v>
      </c>
      <c r="O259" t="s">
        <v>83</v>
      </c>
      <c r="P259">
        <v>6.3</v>
      </c>
      <c r="Q259">
        <v>3.9</v>
      </c>
      <c r="R259">
        <v>10.1</v>
      </c>
      <c r="S259">
        <v>2016</v>
      </c>
      <c r="V259">
        <v>2015</v>
      </c>
      <c r="W259">
        <v>38</v>
      </c>
      <c r="X259" t="s">
        <v>687</v>
      </c>
      <c r="Y259" t="s">
        <v>240</v>
      </c>
      <c r="Z259" t="e" vm="1">
        <f ca="1">_xlfn.XLOOKUP(KenPom[[#This Row],[Real_Team]],TeamStateMap[Team],TeamStateMap[State],"NoState",0,)</f>
        <v>#NAME?</v>
      </c>
      <c r="AA259">
        <v>9</v>
      </c>
      <c r="AB259">
        <v>0</v>
      </c>
      <c r="AC259" t="s">
        <v>156</v>
      </c>
      <c r="AD259" t="s">
        <v>757</v>
      </c>
      <c r="AE259">
        <v>14.92</v>
      </c>
      <c r="AF259">
        <v>111.8</v>
      </c>
      <c r="AG259">
        <v>51</v>
      </c>
      <c r="AH259">
        <v>96.8</v>
      </c>
      <c r="AI259">
        <v>53</v>
      </c>
      <c r="AJ259">
        <v>63.3</v>
      </c>
      <c r="AK259">
        <v>238</v>
      </c>
      <c r="AL259">
        <v>-4.4999999999999998E-2</v>
      </c>
      <c r="AM259">
        <v>287</v>
      </c>
      <c r="AN259">
        <v>10.42</v>
      </c>
      <c r="AO259">
        <v>8</v>
      </c>
      <c r="AP259">
        <v>108.2</v>
      </c>
      <c r="AQ259">
        <v>41</v>
      </c>
      <c r="AR259">
        <v>97.8</v>
      </c>
      <c r="AS259">
        <v>2</v>
      </c>
      <c r="AT259">
        <v>-1.65</v>
      </c>
      <c r="AU259">
        <v>208</v>
      </c>
      <c r="AV259">
        <v>9</v>
      </c>
      <c r="AW259" t="s">
        <v>136</v>
      </c>
      <c r="BH259" s="16"/>
    </row>
    <row r="260" spans="1:60" x14ac:dyDescent="0.2">
      <c r="A260" t="s">
        <v>109</v>
      </c>
      <c r="B260">
        <v>83.1</v>
      </c>
      <c r="C260">
        <v>73.59</v>
      </c>
      <c r="D260">
        <v>1</v>
      </c>
      <c r="E260">
        <v>3</v>
      </c>
      <c r="F260">
        <v>2016</v>
      </c>
      <c r="I260" t="s">
        <v>372</v>
      </c>
      <c r="J260">
        <v>72.650000000000006</v>
      </c>
      <c r="K260">
        <v>78.16</v>
      </c>
      <c r="L260">
        <v>2016</v>
      </c>
      <c r="O260" t="s">
        <v>247</v>
      </c>
      <c r="P260">
        <v>8.4</v>
      </c>
      <c r="Q260">
        <v>1.4</v>
      </c>
      <c r="R260">
        <v>9.8000000000000007</v>
      </c>
      <c r="S260">
        <v>2016</v>
      </c>
      <c r="V260">
        <v>2015</v>
      </c>
      <c r="W260">
        <v>40</v>
      </c>
      <c r="X260" t="s">
        <v>145</v>
      </c>
      <c r="Y260" t="s">
        <v>64</v>
      </c>
      <c r="Z260" t="e" vm="1">
        <f ca="1">_xlfn.XLOOKUP(KenPom[[#This Row],[Real_Team]],TeamStateMap[Team],TeamStateMap[State],"NoState",0,)</f>
        <v>#NAME?</v>
      </c>
      <c r="AA260">
        <v>11</v>
      </c>
      <c r="AB260">
        <v>2</v>
      </c>
      <c r="AC260" t="s">
        <v>137</v>
      </c>
      <c r="AD260" t="s">
        <v>144</v>
      </c>
      <c r="AE260">
        <v>14.65</v>
      </c>
      <c r="AF260">
        <v>112.9</v>
      </c>
      <c r="AG260">
        <v>40</v>
      </c>
      <c r="AH260">
        <v>98.2</v>
      </c>
      <c r="AI260">
        <v>66</v>
      </c>
      <c r="AJ260">
        <v>65.8</v>
      </c>
      <c r="AK260">
        <v>101</v>
      </c>
      <c r="AL260">
        <v>3.2000000000000001E-2</v>
      </c>
      <c r="AM260">
        <v>100</v>
      </c>
      <c r="AN260">
        <v>8.4</v>
      </c>
      <c r="AO260">
        <v>27</v>
      </c>
      <c r="AP260">
        <v>107.9</v>
      </c>
      <c r="AQ260">
        <v>49</v>
      </c>
      <c r="AR260">
        <v>99.5</v>
      </c>
      <c r="AS260">
        <v>18</v>
      </c>
      <c r="AT260">
        <v>2.63</v>
      </c>
      <c r="AU260">
        <v>82</v>
      </c>
      <c r="AV260">
        <v>1</v>
      </c>
      <c r="AW260" t="s">
        <v>136</v>
      </c>
      <c r="BH260" s="16"/>
    </row>
    <row r="261" spans="1:60" x14ac:dyDescent="0.2">
      <c r="A261" t="s">
        <v>207</v>
      </c>
      <c r="B261">
        <v>83.07</v>
      </c>
      <c r="C261">
        <v>76.25</v>
      </c>
      <c r="D261">
        <v>0</v>
      </c>
      <c r="E261">
        <v>4</v>
      </c>
      <c r="F261">
        <v>2016</v>
      </c>
      <c r="I261" t="s">
        <v>300</v>
      </c>
      <c r="J261">
        <v>74.62</v>
      </c>
      <c r="K261">
        <v>77.95</v>
      </c>
      <c r="L261">
        <v>2016</v>
      </c>
      <c r="O261" t="s">
        <v>80</v>
      </c>
      <c r="P261">
        <v>-0.6</v>
      </c>
      <c r="Q261">
        <v>10.3</v>
      </c>
      <c r="R261">
        <v>9.8000000000000007</v>
      </c>
      <c r="S261">
        <v>2016</v>
      </c>
      <c r="V261">
        <v>2015</v>
      </c>
      <c r="W261">
        <v>42</v>
      </c>
      <c r="X261" t="s">
        <v>669</v>
      </c>
      <c r="Y261" t="s">
        <v>219</v>
      </c>
      <c r="Z261" t="e" vm="1">
        <f ca="1">_xlfn.XLOOKUP(KenPom[[#This Row],[Real_Team]],TeamStateMap[Team],TeamStateMap[State],"NoState",0,)</f>
        <v>#NAME?</v>
      </c>
      <c r="AA261">
        <v>11</v>
      </c>
      <c r="AB261">
        <v>1</v>
      </c>
      <c r="AC261" t="s">
        <v>532</v>
      </c>
      <c r="AD261" t="s">
        <v>100</v>
      </c>
      <c r="AE261">
        <v>14.24</v>
      </c>
      <c r="AF261">
        <v>109.2</v>
      </c>
      <c r="AG261">
        <v>75</v>
      </c>
      <c r="AH261">
        <v>95</v>
      </c>
      <c r="AI261">
        <v>30</v>
      </c>
      <c r="AJ261">
        <v>63.4</v>
      </c>
      <c r="AK261">
        <v>229</v>
      </c>
      <c r="AL261">
        <v>2.1999999999999999E-2</v>
      </c>
      <c r="AM261">
        <v>132</v>
      </c>
      <c r="AN261">
        <v>3.39</v>
      </c>
      <c r="AO261">
        <v>88</v>
      </c>
      <c r="AP261">
        <v>105.4</v>
      </c>
      <c r="AQ261">
        <v>107</v>
      </c>
      <c r="AR261">
        <v>102</v>
      </c>
      <c r="AS261">
        <v>81</v>
      </c>
      <c r="AT261">
        <v>7.0000000000000007E-2</v>
      </c>
      <c r="AU261">
        <v>158</v>
      </c>
      <c r="AV261">
        <v>1</v>
      </c>
      <c r="AW261" t="s">
        <v>136</v>
      </c>
      <c r="BH261" s="16"/>
    </row>
    <row r="262" spans="1:60" x14ac:dyDescent="0.2">
      <c r="A262" t="s">
        <v>75</v>
      </c>
      <c r="B262">
        <v>82.98</v>
      </c>
      <c r="C262">
        <v>79.3</v>
      </c>
      <c r="D262">
        <v>2</v>
      </c>
      <c r="E262">
        <v>8</v>
      </c>
      <c r="F262">
        <v>2016</v>
      </c>
      <c r="I262" t="s">
        <v>304</v>
      </c>
      <c r="J262">
        <v>74.87</v>
      </c>
      <c r="K262">
        <v>77.930000000000007</v>
      </c>
      <c r="L262">
        <v>2016</v>
      </c>
      <c r="O262" t="s">
        <v>269</v>
      </c>
      <c r="P262">
        <v>5.2</v>
      </c>
      <c r="Q262">
        <v>4.4000000000000004</v>
      </c>
      <c r="R262">
        <v>9.6999999999999993</v>
      </c>
      <c r="S262">
        <v>2016</v>
      </c>
      <c r="V262">
        <v>2015</v>
      </c>
      <c r="W262">
        <v>43</v>
      </c>
      <c r="X262" t="s">
        <v>756</v>
      </c>
      <c r="Y262" t="s">
        <v>34</v>
      </c>
      <c r="Z262" t="e" vm="1">
        <f ca="1">_xlfn.XLOOKUP(KenPom[[#This Row],[Real_Team]],TeamStateMap[Team],TeamStateMap[State],"NoState",0,)</f>
        <v>#NAME?</v>
      </c>
      <c r="AA262">
        <v>8</v>
      </c>
      <c r="AB262">
        <v>1</v>
      </c>
      <c r="AC262" t="s">
        <v>148</v>
      </c>
      <c r="AD262" t="s">
        <v>125</v>
      </c>
      <c r="AE262">
        <v>14.15</v>
      </c>
      <c r="AF262">
        <v>108.2</v>
      </c>
      <c r="AG262">
        <v>94</v>
      </c>
      <c r="AH262">
        <v>94</v>
      </c>
      <c r="AI262">
        <v>17</v>
      </c>
      <c r="AJ262">
        <v>59.8</v>
      </c>
      <c r="AK262">
        <v>339</v>
      </c>
      <c r="AL262">
        <v>-1.6E-2</v>
      </c>
      <c r="AM262">
        <v>220</v>
      </c>
      <c r="AN262">
        <v>3.39</v>
      </c>
      <c r="AO262">
        <v>87</v>
      </c>
      <c r="AP262">
        <v>104.9</v>
      </c>
      <c r="AQ262">
        <v>114</v>
      </c>
      <c r="AR262">
        <v>101.5</v>
      </c>
      <c r="AS262">
        <v>68</v>
      </c>
      <c r="AT262">
        <v>1.69</v>
      </c>
      <c r="AU262">
        <v>108</v>
      </c>
      <c r="AV262">
        <v>8</v>
      </c>
      <c r="AW262" t="s">
        <v>136</v>
      </c>
      <c r="BH262" s="16"/>
    </row>
    <row r="263" spans="1:60" x14ac:dyDescent="0.2">
      <c r="A263" t="s">
        <v>247</v>
      </c>
      <c r="B263">
        <v>82.97</v>
      </c>
      <c r="C263">
        <v>77.28</v>
      </c>
      <c r="D263">
        <v>1</v>
      </c>
      <c r="E263">
        <v>3</v>
      </c>
      <c r="F263">
        <v>2016</v>
      </c>
      <c r="I263" t="s">
        <v>408</v>
      </c>
      <c r="J263">
        <v>72.540000000000006</v>
      </c>
      <c r="K263">
        <v>77.87</v>
      </c>
      <c r="L263">
        <v>2016</v>
      </c>
      <c r="O263" t="s">
        <v>268</v>
      </c>
      <c r="P263">
        <v>0.5</v>
      </c>
      <c r="Q263">
        <v>9.1999999999999993</v>
      </c>
      <c r="R263">
        <v>9.6999999999999993</v>
      </c>
      <c r="S263">
        <v>2016</v>
      </c>
      <c r="V263">
        <v>2015</v>
      </c>
      <c r="W263">
        <v>44</v>
      </c>
      <c r="X263" t="s">
        <v>755</v>
      </c>
      <c r="Y263" t="s">
        <v>32</v>
      </c>
      <c r="Z263" t="e" vm="1">
        <f ca="1">_xlfn.XLOOKUP(KenPom[[#This Row],[Real_Team]],TeamStateMap[Team],TeamStateMap[State],"NoState",0,)</f>
        <v>#NAME?</v>
      </c>
      <c r="AA263">
        <v>9</v>
      </c>
      <c r="AB263">
        <v>0</v>
      </c>
      <c r="AC263" t="s">
        <v>556</v>
      </c>
      <c r="AD263" t="s">
        <v>585</v>
      </c>
      <c r="AE263">
        <v>13.96</v>
      </c>
      <c r="AF263">
        <v>110.9</v>
      </c>
      <c r="AG263">
        <v>61</v>
      </c>
      <c r="AH263">
        <v>97</v>
      </c>
      <c r="AI263">
        <v>54</v>
      </c>
      <c r="AJ263">
        <v>64.3</v>
      </c>
      <c r="AK263">
        <v>173</v>
      </c>
      <c r="AL263">
        <v>-6.0000000000000001E-3</v>
      </c>
      <c r="AM263">
        <v>201</v>
      </c>
      <c r="AN263">
        <v>7.45</v>
      </c>
      <c r="AO263">
        <v>44</v>
      </c>
      <c r="AP263">
        <v>109</v>
      </c>
      <c r="AQ263">
        <v>17</v>
      </c>
      <c r="AR263">
        <v>101.6</v>
      </c>
      <c r="AS263">
        <v>75</v>
      </c>
      <c r="AT263">
        <v>-2.75</v>
      </c>
      <c r="AU263">
        <v>245</v>
      </c>
      <c r="AV263">
        <v>9</v>
      </c>
      <c r="AW263" t="s">
        <v>136</v>
      </c>
      <c r="BH263" s="16"/>
    </row>
    <row r="264" spans="1:60" x14ac:dyDescent="0.2">
      <c r="A264" t="s">
        <v>234</v>
      </c>
      <c r="B264">
        <v>82.79</v>
      </c>
      <c r="C264">
        <v>75.040000000000006</v>
      </c>
      <c r="D264">
        <v>0</v>
      </c>
      <c r="E264">
        <v>2</v>
      </c>
      <c r="F264">
        <v>2016</v>
      </c>
      <c r="I264" t="s">
        <v>340</v>
      </c>
      <c r="J264">
        <v>67.260000000000005</v>
      </c>
      <c r="K264">
        <v>77.75</v>
      </c>
      <c r="L264">
        <v>2016</v>
      </c>
      <c r="O264" t="s">
        <v>199</v>
      </c>
      <c r="P264">
        <v>2.7</v>
      </c>
      <c r="Q264">
        <v>7</v>
      </c>
      <c r="R264">
        <v>9.6</v>
      </c>
      <c r="S264">
        <v>2016</v>
      </c>
      <c r="V264">
        <v>2015</v>
      </c>
      <c r="W264">
        <v>45</v>
      </c>
      <c r="X264" t="s">
        <v>754</v>
      </c>
      <c r="Y264" t="s">
        <v>30</v>
      </c>
      <c r="Z264" t="e" vm="1">
        <f ca="1">_xlfn.XLOOKUP(KenPom[[#This Row],[Real_Team]],TeamStateMap[Team],TeamStateMap[State],"NoState",0,)</f>
        <v>#NAME?</v>
      </c>
      <c r="AA264">
        <v>8</v>
      </c>
      <c r="AB264">
        <v>1</v>
      </c>
      <c r="AC264" t="s">
        <v>137</v>
      </c>
      <c r="AD264" t="s">
        <v>653</v>
      </c>
      <c r="AE264">
        <v>13.88</v>
      </c>
      <c r="AF264">
        <v>115.2</v>
      </c>
      <c r="AG264">
        <v>23</v>
      </c>
      <c r="AH264">
        <v>101.3</v>
      </c>
      <c r="AI264">
        <v>114</v>
      </c>
      <c r="AJ264">
        <v>66.599999999999994</v>
      </c>
      <c r="AK264">
        <v>68</v>
      </c>
      <c r="AL264">
        <v>0.11899999999999999</v>
      </c>
      <c r="AM264">
        <v>5</v>
      </c>
      <c r="AN264">
        <v>7.28</v>
      </c>
      <c r="AO264">
        <v>46</v>
      </c>
      <c r="AP264">
        <v>108.4</v>
      </c>
      <c r="AQ264">
        <v>32</v>
      </c>
      <c r="AR264">
        <v>101.1</v>
      </c>
      <c r="AS264">
        <v>53</v>
      </c>
      <c r="AT264">
        <v>-2.34</v>
      </c>
      <c r="AU264">
        <v>227</v>
      </c>
      <c r="AV264">
        <v>8</v>
      </c>
      <c r="AW264" t="s">
        <v>136</v>
      </c>
      <c r="BH264" s="16"/>
    </row>
    <row r="265" spans="1:60" x14ac:dyDescent="0.2">
      <c r="A265" t="s">
        <v>220</v>
      </c>
      <c r="B265">
        <v>82.75</v>
      </c>
      <c r="C265">
        <v>72.52</v>
      </c>
      <c r="D265">
        <v>0</v>
      </c>
      <c r="E265">
        <v>3</v>
      </c>
      <c r="F265">
        <v>2016</v>
      </c>
      <c r="I265" t="s">
        <v>384</v>
      </c>
      <c r="J265">
        <v>73.25</v>
      </c>
      <c r="K265">
        <v>77.66</v>
      </c>
      <c r="L265">
        <v>2016</v>
      </c>
      <c r="O265" t="s">
        <v>222</v>
      </c>
      <c r="P265">
        <v>3.1</v>
      </c>
      <c r="Q265">
        <v>6.5</v>
      </c>
      <c r="R265">
        <v>9.5</v>
      </c>
      <c r="S265">
        <v>2016</v>
      </c>
      <c r="V265">
        <v>2015</v>
      </c>
      <c r="W265">
        <v>46</v>
      </c>
      <c r="X265" t="s">
        <v>753</v>
      </c>
      <c r="Y265" t="s">
        <v>28</v>
      </c>
      <c r="Z265" t="e" vm="1">
        <f ca="1">_xlfn.XLOOKUP(KenPom[[#This Row],[Real_Team]],TeamStateMap[Team],TeamStateMap[State],"NoState",0,)</f>
        <v>#NAME?</v>
      </c>
      <c r="AA265">
        <v>11</v>
      </c>
      <c r="AB265">
        <v>0</v>
      </c>
      <c r="AC265" t="s">
        <v>60</v>
      </c>
      <c r="AD265" t="s">
        <v>585</v>
      </c>
      <c r="AE265">
        <v>13.88</v>
      </c>
      <c r="AF265">
        <v>114.5</v>
      </c>
      <c r="AG265">
        <v>28</v>
      </c>
      <c r="AH265">
        <v>100.6</v>
      </c>
      <c r="AI265">
        <v>104</v>
      </c>
      <c r="AJ265">
        <v>66.2</v>
      </c>
      <c r="AK265">
        <v>78</v>
      </c>
      <c r="AL265">
        <v>-3.3000000000000002E-2</v>
      </c>
      <c r="AM265">
        <v>259</v>
      </c>
      <c r="AN265">
        <v>7.1</v>
      </c>
      <c r="AO265">
        <v>49</v>
      </c>
      <c r="AP265">
        <v>107.3</v>
      </c>
      <c r="AQ265">
        <v>68</v>
      </c>
      <c r="AR265">
        <v>100.2</v>
      </c>
      <c r="AS265">
        <v>31</v>
      </c>
      <c r="AT265">
        <v>-1.19</v>
      </c>
      <c r="AU265">
        <v>193</v>
      </c>
      <c r="AV265">
        <v>1</v>
      </c>
      <c r="AW265" t="s">
        <v>136</v>
      </c>
      <c r="BH265" s="16"/>
    </row>
    <row r="266" spans="1:60" x14ac:dyDescent="0.2">
      <c r="A266" t="s">
        <v>269</v>
      </c>
      <c r="B266">
        <v>82.64</v>
      </c>
      <c r="C266">
        <v>75.23</v>
      </c>
      <c r="D266">
        <v>1</v>
      </c>
      <c r="E266">
        <v>6</v>
      </c>
      <c r="F266">
        <v>2016</v>
      </c>
      <c r="I266" t="s">
        <v>432</v>
      </c>
      <c r="J266">
        <v>71.87</v>
      </c>
      <c r="K266">
        <v>77.37</v>
      </c>
      <c r="L266">
        <v>2016</v>
      </c>
      <c r="O266" t="s">
        <v>270</v>
      </c>
      <c r="P266">
        <v>7.9</v>
      </c>
      <c r="Q266">
        <v>1.5</v>
      </c>
      <c r="R266">
        <v>9.4</v>
      </c>
      <c r="S266">
        <v>2016</v>
      </c>
      <c r="V266">
        <v>2015</v>
      </c>
      <c r="W266">
        <v>47</v>
      </c>
      <c r="X266" t="s">
        <v>752</v>
      </c>
      <c r="Y266" t="s">
        <v>226</v>
      </c>
      <c r="Z266" t="e" vm="1">
        <f ca="1">_xlfn.XLOOKUP(KenPom[[#This Row],[Real_Team]],TeamStateMap[Team],TeamStateMap[State],"NoState",0,)</f>
        <v>#NAME?</v>
      </c>
      <c r="AA266">
        <v>11</v>
      </c>
      <c r="AB266">
        <v>0</v>
      </c>
      <c r="AC266" t="s">
        <v>538</v>
      </c>
      <c r="AD266" t="s">
        <v>121</v>
      </c>
      <c r="AE266">
        <v>13.85</v>
      </c>
      <c r="AF266">
        <v>111.9</v>
      </c>
      <c r="AG266">
        <v>50</v>
      </c>
      <c r="AH266">
        <v>98.1</v>
      </c>
      <c r="AI266">
        <v>63</v>
      </c>
      <c r="AJ266">
        <v>62.8</v>
      </c>
      <c r="AK266">
        <v>259</v>
      </c>
      <c r="AL266">
        <v>8.9999999999999993E-3</v>
      </c>
      <c r="AM266">
        <v>165</v>
      </c>
      <c r="AN266">
        <v>0.94</v>
      </c>
      <c r="AO266">
        <v>121</v>
      </c>
      <c r="AP266">
        <v>104.8</v>
      </c>
      <c r="AQ266">
        <v>116</v>
      </c>
      <c r="AR266">
        <v>103.9</v>
      </c>
      <c r="AS266">
        <v>133</v>
      </c>
      <c r="AT266">
        <v>-0.31</v>
      </c>
      <c r="AU266">
        <v>166</v>
      </c>
      <c r="AV266">
        <v>1</v>
      </c>
      <c r="AW266" t="s">
        <v>136</v>
      </c>
      <c r="BH266" s="16"/>
    </row>
    <row r="267" spans="1:60" x14ac:dyDescent="0.2">
      <c r="A267" t="s">
        <v>196</v>
      </c>
      <c r="B267">
        <v>82.47</v>
      </c>
      <c r="C267">
        <v>80.48</v>
      </c>
      <c r="D267">
        <v>1</v>
      </c>
      <c r="E267">
        <v>5</v>
      </c>
      <c r="F267">
        <v>2016</v>
      </c>
      <c r="I267" t="s">
        <v>387</v>
      </c>
      <c r="J267">
        <v>72.41</v>
      </c>
      <c r="K267">
        <v>77.27</v>
      </c>
      <c r="L267">
        <v>2016</v>
      </c>
      <c r="O267" t="s">
        <v>109</v>
      </c>
      <c r="P267">
        <v>9</v>
      </c>
      <c r="Q267">
        <v>0</v>
      </c>
      <c r="R267">
        <v>9</v>
      </c>
      <c r="S267">
        <v>2016</v>
      </c>
      <c r="V267">
        <v>2015</v>
      </c>
      <c r="W267">
        <v>48</v>
      </c>
      <c r="X267" t="s">
        <v>751</v>
      </c>
      <c r="Y267" t="s">
        <v>102</v>
      </c>
      <c r="Z267" t="e" vm="1">
        <f ca="1">_xlfn.XLOOKUP(KenPom[[#This Row],[Real_Team]],TeamStateMap[Team],TeamStateMap[State],"NoState",0,)</f>
        <v>#NAME?</v>
      </c>
      <c r="AA267">
        <v>10</v>
      </c>
      <c r="AB267">
        <v>0</v>
      </c>
      <c r="AC267" t="s">
        <v>556</v>
      </c>
      <c r="AD267" t="s">
        <v>484</v>
      </c>
      <c r="AE267">
        <v>13.83</v>
      </c>
      <c r="AF267">
        <v>119.8</v>
      </c>
      <c r="AG267">
        <v>8</v>
      </c>
      <c r="AH267">
        <v>106</v>
      </c>
      <c r="AI267">
        <v>200</v>
      </c>
      <c r="AJ267">
        <v>66.599999999999994</v>
      </c>
      <c r="AK267">
        <v>69</v>
      </c>
      <c r="AL267">
        <v>-4.3999999999999997E-2</v>
      </c>
      <c r="AM267">
        <v>284</v>
      </c>
      <c r="AN267">
        <v>6.92</v>
      </c>
      <c r="AO267">
        <v>51</v>
      </c>
      <c r="AP267">
        <v>107.8</v>
      </c>
      <c r="AQ267">
        <v>52</v>
      </c>
      <c r="AR267">
        <v>100.9</v>
      </c>
      <c r="AS267">
        <v>50</v>
      </c>
      <c r="AT267">
        <v>-5.96</v>
      </c>
      <c r="AU267">
        <v>322</v>
      </c>
      <c r="AV267">
        <v>0</v>
      </c>
      <c r="AW267" t="s">
        <v>136</v>
      </c>
      <c r="BH267" s="16"/>
    </row>
    <row r="268" spans="1:60" x14ac:dyDescent="0.2">
      <c r="A268" t="s">
        <v>270</v>
      </c>
      <c r="B268">
        <v>82.45</v>
      </c>
      <c r="C268">
        <v>79.53</v>
      </c>
      <c r="D268">
        <v>1</v>
      </c>
      <c r="E268">
        <v>5</v>
      </c>
      <c r="F268">
        <v>2016</v>
      </c>
      <c r="I268" t="s">
        <v>297</v>
      </c>
      <c r="J268">
        <v>72.94</v>
      </c>
      <c r="K268">
        <v>77.08</v>
      </c>
      <c r="L268">
        <v>2016</v>
      </c>
      <c r="O268" t="s">
        <v>219</v>
      </c>
      <c r="P268">
        <v>1.6</v>
      </c>
      <c r="Q268">
        <v>7.4</v>
      </c>
      <c r="R268">
        <v>9</v>
      </c>
      <c r="S268">
        <v>2016</v>
      </c>
      <c r="V268">
        <v>2015</v>
      </c>
      <c r="W268">
        <v>49</v>
      </c>
      <c r="X268" t="s">
        <v>147</v>
      </c>
      <c r="Y268" t="s">
        <v>9</v>
      </c>
      <c r="Z268" t="e" vm="1">
        <f ca="1">_xlfn.XLOOKUP(KenPom[[#This Row],[Real_Team]],TeamStateMap[Team],TeamStateMap[State],"NoState",0,)</f>
        <v>#NAME?</v>
      </c>
      <c r="AA268">
        <v>9</v>
      </c>
      <c r="AB268">
        <v>0</v>
      </c>
      <c r="AC268" t="s">
        <v>60</v>
      </c>
      <c r="AD268" t="s">
        <v>58</v>
      </c>
      <c r="AE268">
        <v>13.76</v>
      </c>
      <c r="AF268">
        <v>108.9</v>
      </c>
      <c r="AG268">
        <v>81</v>
      </c>
      <c r="AH268">
        <v>95.1</v>
      </c>
      <c r="AI268">
        <v>32</v>
      </c>
      <c r="AJ268">
        <v>69.3</v>
      </c>
      <c r="AK268">
        <v>12</v>
      </c>
      <c r="AL268">
        <v>-4.2999999999999997E-2</v>
      </c>
      <c r="AM268">
        <v>283</v>
      </c>
      <c r="AN268">
        <v>5.09</v>
      </c>
      <c r="AO268">
        <v>74</v>
      </c>
      <c r="AP268">
        <v>106.2</v>
      </c>
      <c r="AQ268">
        <v>83</v>
      </c>
      <c r="AR268">
        <v>101.2</v>
      </c>
      <c r="AS268">
        <v>60</v>
      </c>
      <c r="AT268">
        <v>-4.7699999999999996</v>
      </c>
      <c r="AU268">
        <v>301</v>
      </c>
      <c r="AV268">
        <v>9</v>
      </c>
      <c r="AW268" t="s">
        <v>136</v>
      </c>
      <c r="BH268" s="16"/>
    </row>
    <row r="269" spans="1:60" x14ac:dyDescent="0.2">
      <c r="A269" t="s">
        <v>193</v>
      </c>
      <c r="B269">
        <v>82.4</v>
      </c>
      <c r="C269">
        <v>78.44</v>
      </c>
      <c r="D269">
        <v>2</v>
      </c>
      <c r="E269">
        <v>2</v>
      </c>
      <c r="F269">
        <v>2016</v>
      </c>
      <c r="I269" t="s">
        <v>415</v>
      </c>
      <c r="J269">
        <v>65.61</v>
      </c>
      <c r="K269">
        <v>76.989999999999995</v>
      </c>
      <c r="L269">
        <v>2016</v>
      </c>
      <c r="O269" t="s">
        <v>281</v>
      </c>
      <c r="P269">
        <v>5.6</v>
      </c>
      <c r="Q269">
        <v>3.1</v>
      </c>
      <c r="R269">
        <v>8.6999999999999993</v>
      </c>
      <c r="S269">
        <v>2016</v>
      </c>
      <c r="V269">
        <v>2015</v>
      </c>
      <c r="W269">
        <v>50</v>
      </c>
      <c r="X269" t="s">
        <v>750</v>
      </c>
      <c r="Y269" t="s">
        <v>112</v>
      </c>
      <c r="Z269" t="e" vm="1">
        <f ca="1">_xlfn.XLOOKUP(KenPom[[#This Row],[Real_Team]],TeamStateMap[Team],TeamStateMap[State],"NoState",0,)</f>
        <v>#NAME?</v>
      </c>
      <c r="AA269">
        <v>9</v>
      </c>
      <c r="AB269">
        <v>0</v>
      </c>
      <c r="AC269" t="s">
        <v>541</v>
      </c>
      <c r="AD269" t="s">
        <v>65</v>
      </c>
      <c r="AE269">
        <v>13.7</v>
      </c>
      <c r="AF269">
        <v>110.7</v>
      </c>
      <c r="AG269">
        <v>62</v>
      </c>
      <c r="AH269">
        <v>97</v>
      </c>
      <c r="AI269">
        <v>55</v>
      </c>
      <c r="AJ269">
        <v>66.7</v>
      </c>
      <c r="AK269">
        <v>61</v>
      </c>
      <c r="AL269">
        <v>0.05</v>
      </c>
      <c r="AM269">
        <v>65</v>
      </c>
      <c r="AN269">
        <v>8.7200000000000006</v>
      </c>
      <c r="AO269">
        <v>24</v>
      </c>
      <c r="AP269">
        <v>109</v>
      </c>
      <c r="AQ269">
        <v>20</v>
      </c>
      <c r="AR269">
        <v>100.3</v>
      </c>
      <c r="AS269">
        <v>36</v>
      </c>
      <c r="AT269">
        <v>-1.5</v>
      </c>
      <c r="AU269">
        <v>204</v>
      </c>
      <c r="AV269">
        <v>9</v>
      </c>
      <c r="AW269" t="s">
        <v>136</v>
      </c>
      <c r="BH269" s="16"/>
    </row>
    <row r="270" spans="1:60" x14ac:dyDescent="0.2">
      <c r="A270" t="s">
        <v>222</v>
      </c>
      <c r="B270">
        <v>82.37</v>
      </c>
      <c r="C270">
        <v>67.23</v>
      </c>
      <c r="D270">
        <v>1</v>
      </c>
      <c r="E270">
        <v>1</v>
      </c>
      <c r="F270">
        <v>2016</v>
      </c>
      <c r="I270" t="s">
        <v>431</v>
      </c>
      <c r="J270">
        <v>72.25</v>
      </c>
      <c r="K270">
        <v>76.67</v>
      </c>
      <c r="L270">
        <v>2016</v>
      </c>
      <c r="O270" t="s">
        <v>455</v>
      </c>
      <c r="P270">
        <v>6.5</v>
      </c>
      <c r="Q270">
        <v>2.2000000000000002</v>
      </c>
      <c r="R270">
        <v>8.6999999999999993</v>
      </c>
      <c r="S270">
        <v>2016</v>
      </c>
      <c r="V270">
        <v>2015</v>
      </c>
      <c r="W270">
        <v>51</v>
      </c>
      <c r="X270" t="s">
        <v>654</v>
      </c>
      <c r="Y270" t="s">
        <v>222</v>
      </c>
      <c r="Z270" t="e" vm="1">
        <f ca="1">_xlfn.XLOOKUP(KenPom[[#This Row],[Real_Team]],TeamStateMap[Team],TeamStateMap[State],"NoState",0,)</f>
        <v>#NAME?</v>
      </c>
      <c r="AA270">
        <v>12</v>
      </c>
      <c r="AB270">
        <v>0</v>
      </c>
      <c r="AC270" t="s">
        <v>501</v>
      </c>
      <c r="AD270" t="s">
        <v>699</v>
      </c>
      <c r="AE270">
        <v>13.64</v>
      </c>
      <c r="AF270">
        <v>113.9</v>
      </c>
      <c r="AG270">
        <v>32</v>
      </c>
      <c r="AH270">
        <v>100.3</v>
      </c>
      <c r="AI270">
        <v>98</v>
      </c>
      <c r="AJ270">
        <v>65.400000000000006</v>
      </c>
      <c r="AK270">
        <v>114</v>
      </c>
      <c r="AL270">
        <v>0.02</v>
      </c>
      <c r="AM270">
        <v>134</v>
      </c>
      <c r="AN270">
        <v>-5.56</v>
      </c>
      <c r="AO270">
        <v>299</v>
      </c>
      <c r="AP270">
        <v>102.2</v>
      </c>
      <c r="AQ270">
        <v>260</v>
      </c>
      <c r="AR270">
        <v>107.7</v>
      </c>
      <c r="AS270">
        <v>306</v>
      </c>
      <c r="AT270">
        <v>0.63</v>
      </c>
      <c r="AU270">
        <v>135</v>
      </c>
      <c r="AV270">
        <v>2</v>
      </c>
      <c r="AW270" t="s">
        <v>136</v>
      </c>
      <c r="BH270" s="16"/>
    </row>
    <row r="271" spans="1:60" x14ac:dyDescent="0.2">
      <c r="A271" t="s">
        <v>22</v>
      </c>
      <c r="B271">
        <v>81.99</v>
      </c>
      <c r="C271">
        <v>80.489999999999995</v>
      </c>
      <c r="D271">
        <v>3</v>
      </c>
      <c r="E271">
        <v>4</v>
      </c>
      <c r="F271">
        <v>2016</v>
      </c>
      <c r="I271" t="s">
        <v>329</v>
      </c>
      <c r="J271">
        <v>73.62</v>
      </c>
      <c r="K271">
        <v>76.66</v>
      </c>
      <c r="L271">
        <v>2016</v>
      </c>
      <c r="O271" t="s">
        <v>229</v>
      </c>
      <c r="P271">
        <v>3.9</v>
      </c>
      <c r="Q271">
        <v>4.7</v>
      </c>
      <c r="R271">
        <v>8.6999999999999993</v>
      </c>
      <c r="S271">
        <v>2016</v>
      </c>
      <c r="V271">
        <v>2015</v>
      </c>
      <c r="W271">
        <v>58</v>
      </c>
      <c r="X271" t="s">
        <v>749</v>
      </c>
      <c r="Y271" t="s">
        <v>21</v>
      </c>
      <c r="Z271" t="e" vm="1">
        <f ca="1">_xlfn.XLOOKUP(KenPom[[#This Row],[Real_Team]],TeamStateMap[Team],TeamStateMap[State],"NoState",0,)</f>
        <v>#NAME?</v>
      </c>
      <c r="AA271">
        <v>12</v>
      </c>
      <c r="AB271">
        <v>0</v>
      </c>
      <c r="AC271" t="s">
        <v>528</v>
      </c>
      <c r="AD271" t="s">
        <v>87</v>
      </c>
      <c r="AE271">
        <v>11.87</v>
      </c>
      <c r="AF271">
        <v>111.3</v>
      </c>
      <c r="AG271">
        <v>57</v>
      </c>
      <c r="AH271">
        <v>99.4</v>
      </c>
      <c r="AI271">
        <v>87</v>
      </c>
      <c r="AJ271">
        <v>68.3</v>
      </c>
      <c r="AK271">
        <v>23</v>
      </c>
      <c r="AL271">
        <v>1E-3</v>
      </c>
      <c r="AM271">
        <v>182</v>
      </c>
      <c r="AN271">
        <v>1.83</v>
      </c>
      <c r="AO271">
        <v>110</v>
      </c>
      <c r="AP271">
        <v>106</v>
      </c>
      <c r="AQ271">
        <v>90</v>
      </c>
      <c r="AR271">
        <v>104.2</v>
      </c>
      <c r="AS271">
        <v>149</v>
      </c>
      <c r="AT271">
        <v>0.81</v>
      </c>
      <c r="AU271">
        <v>130</v>
      </c>
      <c r="AV271">
        <v>2</v>
      </c>
      <c r="AW271" t="s">
        <v>136</v>
      </c>
      <c r="BH271" s="16"/>
    </row>
    <row r="272" spans="1:60" x14ac:dyDescent="0.2">
      <c r="A272" t="s">
        <v>238</v>
      </c>
      <c r="B272">
        <v>81.91</v>
      </c>
      <c r="C272">
        <v>80.56</v>
      </c>
      <c r="D272">
        <v>1</v>
      </c>
      <c r="E272">
        <v>1</v>
      </c>
      <c r="F272">
        <v>2016</v>
      </c>
      <c r="I272" t="s">
        <v>327</v>
      </c>
      <c r="J272">
        <v>71.7</v>
      </c>
      <c r="K272">
        <v>76.430000000000007</v>
      </c>
      <c r="L272">
        <v>2016</v>
      </c>
      <c r="O272" t="s">
        <v>123</v>
      </c>
      <c r="P272">
        <v>4.5</v>
      </c>
      <c r="Q272">
        <v>4.0999999999999996</v>
      </c>
      <c r="R272">
        <v>8.6</v>
      </c>
      <c r="S272">
        <v>2016</v>
      </c>
      <c r="V272">
        <v>2015</v>
      </c>
      <c r="W272">
        <v>64</v>
      </c>
      <c r="X272" t="s">
        <v>748</v>
      </c>
      <c r="Y272" t="s">
        <v>220</v>
      </c>
      <c r="Z272" t="e" vm="1">
        <f ca="1">_xlfn.XLOOKUP(KenPom[[#This Row],[Real_Team]],TeamStateMap[Team],TeamStateMap[State],"NoState",0,)</f>
        <v>#NAME?</v>
      </c>
      <c r="AA272">
        <v>13</v>
      </c>
      <c r="AB272">
        <v>0</v>
      </c>
      <c r="AC272" t="s">
        <v>525</v>
      </c>
      <c r="AD272" t="s">
        <v>90</v>
      </c>
      <c r="AE272">
        <v>11.13</v>
      </c>
      <c r="AF272">
        <v>107.4</v>
      </c>
      <c r="AG272">
        <v>112</v>
      </c>
      <c r="AH272">
        <v>96.3</v>
      </c>
      <c r="AI272">
        <v>45</v>
      </c>
      <c r="AJ272">
        <v>62.3</v>
      </c>
      <c r="AK272">
        <v>278</v>
      </c>
      <c r="AL272">
        <v>5.2999999999999999E-2</v>
      </c>
      <c r="AM272">
        <v>60</v>
      </c>
      <c r="AN272">
        <v>-2.06</v>
      </c>
      <c r="AO272">
        <v>191</v>
      </c>
      <c r="AP272">
        <v>104.2</v>
      </c>
      <c r="AQ272">
        <v>153</v>
      </c>
      <c r="AR272">
        <v>106.3</v>
      </c>
      <c r="AS272">
        <v>242</v>
      </c>
      <c r="AT272">
        <v>-3.69</v>
      </c>
      <c r="AU272">
        <v>271</v>
      </c>
      <c r="AV272">
        <v>3</v>
      </c>
      <c r="AW272" t="s">
        <v>136</v>
      </c>
      <c r="BH272" s="16"/>
    </row>
    <row r="273" spans="1:60" x14ac:dyDescent="0.2">
      <c r="A273" t="s">
        <v>229</v>
      </c>
      <c r="B273">
        <v>81.900000000000006</v>
      </c>
      <c r="C273">
        <v>78.5</v>
      </c>
      <c r="D273">
        <v>2</v>
      </c>
      <c r="E273">
        <v>4</v>
      </c>
      <c r="F273">
        <v>2016</v>
      </c>
      <c r="I273" t="s">
        <v>420</v>
      </c>
      <c r="J273">
        <v>70.010000000000005</v>
      </c>
      <c r="K273">
        <v>76.41</v>
      </c>
      <c r="L273">
        <v>2016</v>
      </c>
      <c r="O273" t="s">
        <v>196</v>
      </c>
      <c r="P273">
        <v>4</v>
      </c>
      <c r="Q273">
        <v>4.5</v>
      </c>
      <c r="R273">
        <v>8.5</v>
      </c>
      <c r="S273">
        <v>2016</v>
      </c>
      <c r="V273">
        <v>2015</v>
      </c>
      <c r="W273">
        <v>68</v>
      </c>
      <c r="X273" t="s">
        <v>747</v>
      </c>
      <c r="Y273" t="s">
        <v>262</v>
      </c>
      <c r="Z273" t="e" vm="1">
        <f ca="1">_xlfn.XLOOKUP(KenPom[[#This Row],[Real_Team]],TeamStateMap[Team],TeamStateMap[State],"NoState",0,)</f>
        <v>#NAME?</v>
      </c>
      <c r="AA273">
        <v>14</v>
      </c>
      <c r="AB273">
        <v>1</v>
      </c>
      <c r="AC273" t="s">
        <v>491</v>
      </c>
      <c r="AD273" t="s">
        <v>108</v>
      </c>
      <c r="AE273">
        <v>10.32</v>
      </c>
      <c r="AF273">
        <v>111.6</v>
      </c>
      <c r="AG273">
        <v>52</v>
      </c>
      <c r="AH273">
        <v>101.3</v>
      </c>
      <c r="AI273">
        <v>112</v>
      </c>
      <c r="AJ273">
        <v>62.4</v>
      </c>
      <c r="AK273">
        <v>275</v>
      </c>
      <c r="AL273">
        <v>-3.0000000000000001E-3</v>
      </c>
      <c r="AM273">
        <v>192</v>
      </c>
      <c r="AN273">
        <v>-1.47</v>
      </c>
      <c r="AO273">
        <v>174</v>
      </c>
      <c r="AP273">
        <v>102.4</v>
      </c>
      <c r="AQ273">
        <v>249</v>
      </c>
      <c r="AR273">
        <v>103.9</v>
      </c>
      <c r="AS273">
        <v>132</v>
      </c>
      <c r="AT273">
        <v>3.63</v>
      </c>
      <c r="AU273">
        <v>54</v>
      </c>
      <c r="AV273">
        <v>4</v>
      </c>
      <c r="AW273" t="s">
        <v>136</v>
      </c>
      <c r="BH273" s="16"/>
    </row>
    <row r="274" spans="1:60" x14ac:dyDescent="0.2">
      <c r="A274" t="s">
        <v>219</v>
      </c>
      <c r="B274">
        <v>81.790000000000006</v>
      </c>
      <c r="C274">
        <v>75.38</v>
      </c>
      <c r="D274">
        <v>1</v>
      </c>
      <c r="E274">
        <v>4</v>
      </c>
      <c r="F274">
        <v>2016</v>
      </c>
      <c r="I274" t="s">
        <v>328</v>
      </c>
      <c r="J274">
        <v>64.8</v>
      </c>
      <c r="K274">
        <v>76.25</v>
      </c>
      <c r="L274">
        <v>2016</v>
      </c>
      <c r="O274" t="s">
        <v>456</v>
      </c>
      <c r="P274">
        <v>1.5</v>
      </c>
      <c r="Q274">
        <v>6.6</v>
      </c>
      <c r="R274">
        <v>8.1</v>
      </c>
      <c r="S274">
        <v>2016</v>
      </c>
      <c r="V274">
        <v>2015</v>
      </c>
      <c r="W274">
        <v>75</v>
      </c>
      <c r="X274" t="s">
        <v>746</v>
      </c>
      <c r="Y274" t="s">
        <v>203</v>
      </c>
      <c r="Z274" t="e" vm="1">
        <f ca="1">_xlfn.XLOOKUP(KenPom[[#This Row],[Real_Team]],TeamStateMap[Team],TeamStateMap[State],"NoState",0,)</f>
        <v>#NAME?</v>
      </c>
      <c r="AA274">
        <v>13</v>
      </c>
      <c r="AB274">
        <v>0</v>
      </c>
      <c r="AC274" t="s">
        <v>133</v>
      </c>
      <c r="AD274" t="s">
        <v>745</v>
      </c>
      <c r="AE274">
        <v>9.23</v>
      </c>
      <c r="AF274">
        <v>104.8</v>
      </c>
      <c r="AG274">
        <v>165</v>
      </c>
      <c r="AH274">
        <v>95.6</v>
      </c>
      <c r="AI274">
        <v>39</v>
      </c>
      <c r="AJ274">
        <v>61.1</v>
      </c>
      <c r="AK274">
        <v>317</v>
      </c>
      <c r="AL274">
        <v>9.0999999999999998E-2</v>
      </c>
      <c r="AM274">
        <v>13</v>
      </c>
      <c r="AN274">
        <v>-0.18</v>
      </c>
      <c r="AO274">
        <v>145</v>
      </c>
      <c r="AP274">
        <v>104.3</v>
      </c>
      <c r="AQ274">
        <v>146</v>
      </c>
      <c r="AR274">
        <v>104.5</v>
      </c>
      <c r="AS274">
        <v>158</v>
      </c>
      <c r="AT274">
        <v>0.36</v>
      </c>
      <c r="AU274">
        <v>145</v>
      </c>
      <c r="AV274">
        <v>3</v>
      </c>
      <c r="AW274" t="s">
        <v>136</v>
      </c>
      <c r="BH274" s="16"/>
    </row>
    <row r="275" spans="1:60" x14ac:dyDescent="0.2">
      <c r="A275" t="s">
        <v>10</v>
      </c>
      <c r="B275">
        <v>81.77</v>
      </c>
      <c r="C275">
        <v>71.56</v>
      </c>
      <c r="D275">
        <v>1</v>
      </c>
      <c r="E275">
        <v>1</v>
      </c>
      <c r="F275">
        <v>2016</v>
      </c>
      <c r="I275" t="s">
        <v>393</v>
      </c>
      <c r="J275">
        <v>68.239999999999995</v>
      </c>
      <c r="K275">
        <v>75.680000000000007</v>
      </c>
      <c r="L275">
        <v>2016</v>
      </c>
      <c r="O275" t="s">
        <v>282</v>
      </c>
      <c r="P275">
        <v>-1.6</v>
      </c>
      <c r="Q275">
        <v>9.6999999999999993</v>
      </c>
      <c r="R275">
        <v>8.1</v>
      </c>
      <c r="S275">
        <v>2016</v>
      </c>
      <c r="V275">
        <v>2015</v>
      </c>
      <c r="W275">
        <v>91</v>
      </c>
      <c r="X275" t="s">
        <v>744</v>
      </c>
      <c r="Y275" t="s">
        <v>255</v>
      </c>
      <c r="Z275" t="e" vm="1">
        <f ca="1">_xlfn.XLOOKUP(KenPom[[#This Row],[Real_Team]],TeamStateMap[Team],TeamStateMap[State],"NoState",0,)</f>
        <v>#NAME?</v>
      </c>
      <c r="AA275">
        <v>13</v>
      </c>
      <c r="AB275">
        <v>0</v>
      </c>
      <c r="AC275" t="s">
        <v>506</v>
      </c>
      <c r="AD275" t="s">
        <v>585</v>
      </c>
      <c r="AE275">
        <v>7.09</v>
      </c>
      <c r="AF275">
        <v>106.3</v>
      </c>
      <c r="AG275">
        <v>129</v>
      </c>
      <c r="AH275">
        <v>99.2</v>
      </c>
      <c r="AI275">
        <v>82</v>
      </c>
      <c r="AJ275">
        <v>63.4</v>
      </c>
      <c r="AK275">
        <v>227</v>
      </c>
      <c r="AL275">
        <v>-2.1999999999999999E-2</v>
      </c>
      <c r="AM275">
        <v>231</v>
      </c>
      <c r="AN275">
        <v>0.9</v>
      </c>
      <c r="AO275">
        <v>127</v>
      </c>
      <c r="AP275">
        <v>104.7</v>
      </c>
      <c r="AQ275">
        <v>123</v>
      </c>
      <c r="AR275">
        <v>103.8</v>
      </c>
      <c r="AS275">
        <v>128</v>
      </c>
      <c r="AT275">
        <v>2.29</v>
      </c>
      <c r="AU275">
        <v>90</v>
      </c>
      <c r="AV275">
        <v>3</v>
      </c>
      <c r="AW275" t="s">
        <v>136</v>
      </c>
      <c r="BH275" s="16"/>
    </row>
    <row r="276" spans="1:60" x14ac:dyDescent="0.2">
      <c r="A276" t="s">
        <v>268</v>
      </c>
      <c r="B276">
        <v>81.599999999999994</v>
      </c>
      <c r="C276">
        <v>78</v>
      </c>
      <c r="D276">
        <v>3</v>
      </c>
      <c r="E276">
        <v>7</v>
      </c>
      <c r="F276">
        <v>2016</v>
      </c>
      <c r="I276" t="s">
        <v>330</v>
      </c>
      <c r="J276">
        <v>70.17</v>
      </c>
      <c r="K276">
        <v>75.44</v>
      </c>
      <c r="L276">
        <v>2016</v>
      </c>
      <c r="O276" t="s">
        <v>22</v>
      </c>
      <c r="P276">
        <v>2.8</v>
      </c>
      <c r="Q276">
        <v>5.0999999999999996</v>
      </c>
      <c r="R276">
        <v>7.9</v>
      </c>
      <c r="S276">
        <v>2016</v>
      </c>
      <c r="V276">
        <v>2015</v>
      </c>
      <c r="W276">
        <v>96</v>
      </c>
      <c r="X276" t="s">
        <v>743</v>
      </c>
      <c r="Y276" t="s">
        <v>47</v>
      </c>
      <c r="Z276" t="e" vm="1">
        <f ca="1">_xlfn.XLOOKUP(KenPom[[#This Row],[Real_Team]],TeamStateMap[Team],TeamStateMap[State],"NoState",0,)</f>
        <v>#NAME?</v>
      </c>
      <c r="AA276">
        <v>12</v>
      </c>
      <c r="AB276">
        <v>0</v>
      </c>
      <c r="AC276" t="s">
        <v>489</v>
      </c>
      <c r="AD276" t="s">
        <v>119</v>
      </c>
      <c r="AE276">
        <v>6.72</v>
      </c>
      <c r="AF276">
        <v>105.2</v>
      </c>
      <c r="AG276">
        <v>158</v>
      </c>
      <c r="AH276">
        <v>98.5</v>
      </c>
      <c r="AI276">
        <v>70</v>
      </c>
      <c r="AJ276">
        <v>60.5</v>
      </c>
      <c r="AK276">
        <v>331</v>
      </c>
      <c r="AL276">
        <v>0.122</v>
      </c>
      <c r="AM276">
        <v>3</v>
      </c>
      <c r="AN276">
        <v>-3.98</v>
      </c>
      <c r="AO276">
        <v>245</v>
      </c>
      <c r="AP276">
        <v>104</v>
      </c>
      <c r="AQ276">
        <v>158</v>
      </c>
      <c r="AR276">
        <v>108</v>
      </c>
      <c r="AS276">
        <v>318</v>
      </c>
      <c r="AT276">
        <v>6.79</v>
      </c>
      <c r="AU276">
        <v>18</v>
      </c>
      <c r="AV276">
        <v>2</v>
      </c>
      <c r="AW276" t="s">
        <v>136</v>
      </c>
      <c r="BH276" s="16"/>
    </row>
    <row r="277" spans="1:60" x14ac:dyDescent="0.2">
      <c r="A277" t="s">
        <v>123</v>
      </c>
      <c r="B277">
        <v>81.52</v>
      </c>
      <c r="C277">
        <v>76.02</v>
      </c>
      <c r="D277">
        <v>1</v>
      </c>
      <c r="E277">
        <v>3</v>
      </c>
      <c r="F277">
        <v>2016</v>
      </c>
      <c r="I277" t="s">
        <v>320</v>
      </c>
      <c r="J277">
        <v>69.08</v>
      </c>
      <c r="K277">
        <v>75.430000000000007</v>
      </c>
      <c r="L277">
        <v>2016</v>
      </c>
      <c r="O277" t="s">
        <v>46</v>
      </c>
      <c r="P277">
        <v>6.5</v>
      </c>
      <c r="Q277">
        <v>1.2</v>
      </c>
      <c r="R277">
        <v>7.6</v>
      </c>
      <c r="S277">
        <v>2016</v>
      </c>
      <c r="V277">
        <v>2015</v>
      </c>
      <c r="W277">
        <v>98</v>
      </c>
      <c r="X277" t="s">
        <v>742</v>
      </c>
      <c r="Y277" t="s">
        <v>197</v>
      </c>
      <c r="Z277" t="e" vm="1">
        <f ca="1">_xlfn.XLOOKUP(KenPom[[#This Row],[Real_Team]],TeamStateMap[Team],TeamStateMap[State],"NoState",0,)</f>
        <v>#NAME?</v>
      </c>
      <c r="AA277">
        <v>15</v>
      </c>
      <c r="AB277">
        <v>0</v>
      </c>
      <c r="AC277" t="s">
        <v>89</v>
      </c>
      <c r="AD277" t="s">
        <v>125</v>
      </c>
      <c r="AE277">
        <v>6.63</v>
      </c>
      <c r="AF277">
        <v>107.4</v>
      </c>
      <c r="AG277">
        <v>111</v>
      </c>
      <c r="AH277">
        <v>100.8</v>
      </c>
      <c r="AI277">
        <v>106</v>
      </c>
      <c r="AJ277">
        <v>63</v>
      </c>
      <c r="AK277">
        <v>254</v>
      </c>
      <c r="AL277">
        <v>-4.2000000000000003E-2</v>
      </c>
      <c r="AM277">
        <v>277</v>
      </c>
      <c r="AN277">
        <v>-5.37</v>
      </c>
      <c r="AO277">
        <v>290</v>
      </c>
      <c r="AP277">
        <v>101.1</v>
      </c>
      <c r="AQ277">
        <v>310</v>
      </c>
      <c r="AR277">
        <v>106.5</v>
      </c>
      <c r="AS277">
        <v>254</v>
      </c>
      <c r="AT277">
        <v>1.78</v>
      </c>
      <c r="AU277">
        <v>105</v>
      </c>
      <c r="AV277">
        <v>5</v>
      </c>
      <c r="AW277" t="s">
        <v>136</v>
      </c>
      <c r="BH277" s="16"/>
    </row>
    <row r="278" spans="1:60" x14ac:dyDescent="0.2">
      <c r="A278" t="s">
        <v>284</v>
      </c>
      <c r="B278">
        <v>80.819999999999993</v>
      </c>
      <c r="C278">
        <v>79.849999999999994</v>
      </c>
      <c r="D278">
        <v>1</v>
      </c>
      <c r="E278">
        <v>4</v>
      </c>
      <c r="F278">
        <v>2016</v>
      </c>
      <c r="I278" t="s">
        <v>392</v>
      </c>
      <c r="J278">
        <v>74.64</v>
      </c>
      <c r="K278">
        <v>75.27</v>
      </c>
      <c r="L278">
        <v>2016</v>
      </c>
      <c r="O278" t="s">
        <v>236</v>
      </c>
      <c r="P278">
        <v>5.3</v>
      </c>
      <c r="Q278">
        <v>2.2999999999999998</v>
      </c>
      <c r="R278">
        <v>7.6</v>
      </c>
      <c r="S278">
        <v>2016</v>
      </c>
      <c r="V278">
        <v>2015</v>
      </c>
      <c r="W278">
        <v>109</v>
      </c>
      <c r="X278" t="s">
        <v>741</v>
      </c>
      <c r="Y278" t="s">
        <v>740</v>
      </c>
      <c r="Z278" t="e" vm="1">
        <f ca="1">_xlfn.XLOOKUP(KenPom[[#This Row],[Real_Team]],TeamStateMap[Team],TeamStateMap[State],"NoState",0,)</f>
        <v>#NAME?</v>
      </c>
      <c r="AA278">
        <v>12</v>
      </c>
      <c r="AB278">
        <v>0</v>
      </c>
      <c r="AC278" t="s">
        <v>538</v>
      </c>
      <c r="AD278" t="s">
        <v>108</v>
      </c>
      <c r="AE278">
        <v>5.67</v>
      </c>
      <c r="AF278">
        <v>104.8</v>
      </c>
      <c r="AG278">
        <v>164</v>
      </c>
      <c r="AH278">
        <v>99.1</v>
      </c>
      <c r="AI278">
        <v>80</v>
      </c>
      <c r="AJ278">
        <v>59.1</v>
      </c>
      <c r="AK278">
        <v>343</v>
      </c>
      <c r="AL278">
        <v>8.3000000000000004E-2</v>
      </c>
      <c r="AM278">
        <v>21</v>
      </c>
      <c r="AN278">
        <v>-1.04</v>
      </c>
      <c r="AO278">
        <v>161</v>
      </c>
      <c r="AP278">
        <v>103</v>
      </c>
      <c r="AQ278">
        <v>210</v>
      </c>
      <c r="AR278">
        <v>104.1</v>
      </c>
      <c r="AS278">
        <v>141</v>
      </c>
      <c r="AT278">
        <v>-10.31</v>
      </c>
      <c r="AU278">
        <v>343</v>
      </c>
      <c r="AV278">
        <v>2</v>
      </c>
      <c r="AW278" t="s">
        <v>136</v>
      </c>
      <c r="BH278" s="16"/>
    </row>
    <row r="279" spans="1:60" x14ac:dyDescent="0.2">
      <c r="A279" t="s">
        <v>5</v>
      </c>
      <c r="B279">
        <v>80.61</v>
      </c>
      <c r="C279">
        <v>79.53</v>
      </c>
      <c r="D279">
        <v>2</v>
      </c>
      <c r="E279">
        <v>6</v>
      </c>
      <c r="F279">
        <v>2016</v>
      </c>
      <c r="I279" t="s">
        <v>363</v>
      </c>
      <c r="J279">
        <v>73.790000000000006</v>
      </c>
      <c r="K279">
        <v>75.040000000000006</v>
      </c>
      <c r="L279">
        <v>2016</v>
      </c>
      <c r="O279" t="s">
        <v>234</v>
      </c>
      <c r="P279">
        <v>-3.1</v>
      </c>
      <c r="Q279">
        <v>10.6</v>
      </c>
      <c r="R279">
        <v>7.5</v>
      </c>
      <c r="S279">
        <v>2016</v>
      </c>
      <c r="V279">
        <v>2015</v>
      </c>
      <c r="W279">
        <v>117</v>
      </c>
      <c r="X279" t="s">
        <v>738</v>
      </c>
      <c r="Y279" t="s">
        <v>45</v>
      </c>
      <c r="Z279" t="e" vm="1">
        <f ca="1">_xlfn.XLOOKUP(KenPom[[#This Row],[Real_Team]],TeamStateMap[Team],TeamStateMap[State],"NoState",0,)</f>
        <v>#NAME?</v>
      </c>
      <c r="AA279">
        <v>14</v>
      </c>
      <c r="AB279">
        <v>0</v>
      </c>
      <c r="AC279" t="s">
        <v>127</v>
      </c>
      <c r="AD279" t="s">
        <v>84</v>
      </c>
      <c r="AE279">
        <v>5.12</v>
      </c>
      <c r="AF279">
        <v>108.3</v>
      </c>
      <c r="AG279">
        <v>93</v>
      </c>
      <c r="AH279">
        <v>103.1</v>
      </c>
      <c r="AI279">
        <v>148</v>
      </c>
      <c r="AJ279">
        <v>63.3</v>
      </c>
      <c r="AK279">
        <v>237</v>
      </c>
      <c r="AL279">
        <v>2.5000000000000001E-2</v>
      </c>
      <c r="AM279">
        <v>122</v>
      </c>
      <c r="AN279">
        <v>-1.29</v>
      </c>
      <c r="AO279">
        <v>168</v>
      </c>
      <c r="AP279">
        <v>104.5</v>
      </c>
      <c r="AQ279">
        <v>132</v>
      </c>
      <c r="AR279">
        <v>105.7</v>
      </c>
      <c r="AS279">
        <v>226</v>
      </c>
      <c r="AT279">
        <v>1.8</v>
      </c>
      <c r="AU279">
        <v>104</v>
      </c>
      <c r="AV279">
        <v>4</v>
      </c>
      <c r="AW279" t="s">
        <v>136</v>
      </c>
      <c r="BH279" s="16"/>
    </row>
    <row r="280" spans="1:60" x14ac:dyDescent="0.2">
      <c r="A280" t="s">
        <v>41</v>
      </c>
      <c r="B280">
        <v>80.56</v>
      </c>
      <c r="C280">
        <v>78.48</v>
      </c>
      <c r="D280">
        <v>0</v>
      </c>
      <c r="E280">
        <v>2</v>
      </c>
      <c r="F280">
        <v>2016</v>
      </c>
      <c r="I280" t="s">
        <v>360</v>
      </c>
      <c r="J280">
        <v>67.59</v>
      </c>
      <c r="K280">
        <v>75.02</v>
      </c>
      <c r="L280">
        <v>2016</v>
      </c>
      <c r="O280" t="s">
        <v>212</v>
      </c>
      <c r="P280">
        <v>6.7</v>
      </c>
      <c r="Q280">
        <v>0.7</v>
      </c>
      <c r="R280">
        <v>7.4</v>
      </c>
      <c r="S280">
        <v>2016</v>
      </c>
      <c r="V280">
        <v>2015</v>
      </c>
      <c r="W280">
        <v>131</v>
      </c>
      <c r="X280" t="s">
        <v>737</v>
      </c>
      <c r="Y280" t="s">
        <v>464</v>
      </c>
      <c r="Z280" t="e" vm="1">
        <f ca="1">_xlfn.XLOOKUP(KenPom[[#This Row],[Real_Team]],TeamStateMap[Team],TeamStateMap[State],"NoState",0,)</f>
        <v>#NAME?</v>
      </c>
      <c r="AA280">
        <v>14</v>
      </c>
      <c r="AB280">
        <v>0</v>
      </c>
      <c r="AC280" t="s">
        <v>496</v>
      </c>
      <c r="AD280" t="s">
        <v>103</v>
      </c>
      <c r="AE280">
        <v>3.29</v>
      </c>
      <c r="AF280">
        <v>107.2</v>
      </c>
      <c r="AG280">
        <v>116</v>
      </c>
      <c r="AH280">
        <v>103.9</v>
      </c>
      <c r="AI280">
        <v>162</v>
      </c>
      <c r="AJ280">
        <v>60.8</v>
      </c>
      <c r="AK280">
        <v>323</v>
      </c>
      <c r="AL280">
        <v>5.3999999999999999E-2</v>
      </c>
      <c r="AM280">
        <v>56</v>
      </c>
      <c r="AN280">
        <v>-5.5</v>
      </c>
      <c r="AO280">
        <v>297</v>
      </c>
      <c r="AP280">
        <v>100.4</v>
      </c>
      <c r="AQ280">
        <v>325</v>
      </c>
      <c r="AR280">
        <v>105.9</v>
      </c>
      <c r="AS280">
        <v>229</v>
      </c>
      <c r="AT280">
        <v>0.18</v>
      </c>
      <c r="AU280">
        <v>154</v>
      </c>
      <c r="AV280">
        <v>4</v>
      </c>
      <c r="AW280" t="s">
        <v>136</v>
      </c>
      <c r="BH280" s="16"/>
    </row>
    <row r="281" spans="1:60" x14ac:dyDescent="0.2">
      <c r="A281" t="s">
        <v>283</v>
      </c>
      <c r="B281">
        <v>80.56</v>
      </c>
      <c r="C281">
        <v>70.400000000000006</v>
      </c>
      <c r="D281">
        <v>0</v>
      </c>
      <c r="E281">
        <v>1</v>
      </c>
      <c r="F281">
        <v>2016</v>
      </c>
      <c r="I281" t="s">
        <v>385</v>
      </c>
      <c r="J281">
        <v>71.8</v>
      </c>
      <c r="K281">
        <v>74.83</v>
      </c>
      <c r="L281">
        <v>2016</v>
      </c>
      <c r="O281" t="s">
        <v>75</v>
      </c>
      <c r="P281">
        <v>3.8</v>
      </c>
      <c r="Q281">
        <v>3.6</v>
      </c>
      <c r="R281">
        <v>7.4</v>
      </c>
      <c r="S281">
        <v>2016</v>
      </c>
      <c r="V281">
        <v>2015</v>
      </c>
      <c r="W281">
        <v>133</v>
      </c>
      <c r="X281" t="s">
        <v>736</v>
      </c>
      <c r="Y281" t="s">
        <v>735</v>
      </c>
      <c r="Z281" t="e" vm="1">
        <f ca="1">_xlfn.XLOOKUP(KenPom[[#This Row],[Real_Team]],TeamStateMap[Team],TeamStateMap[State],"NoState",0,)</f>
        <v>#NAME?</v>
      </c>
      <c r="AA281">
        <v>13</v>
      </c>
      <c r="AB281">
        <v>0</v>
      </c>
      <c r="AC281" t="s">
        <v>498</v>
      </c>
      <c r="AD281" t="s">
        <v>96</v>
      </c>
      <c r="AE281">
        <v>3.25</v>
      </c>
      <c r="AF281">
        <v>112.9</v>
      </c>
      <c r="AG281">
        <v>39</v>
      </c>
      <c r="AH281">
        <v>109.6</v>
      </c>
      <c r="AI281">
        <v>283</v>
      </c>
      <c r="AJ281">
        <v>68.2</v>
      </c>
      <c r="AK281">
        <v>24</v>
      </c>
      <c r="AL281">
        <v>6.7000000000000004E-2</v>
      </c>
      <c r="AM281">
        <v>40</v>
      </c>
      <c r="AN281">
        <v>-3.75</v>
      </c>
      <c r="AO281">
        <v>241</v>
      </c>
      <c r="AP281">
        <v>104.2</v>
      </c>
      <c r="AQ281">
        <v>148</v>
      </c>
      <c r="AR281">
        <v>108</v>
      </c>
      <c r="AS281">
        <v>317</v>
      </c>
      <c r="AT281">
        <v>3.94</v>
      </c>
      <c r="AU281">
        <v>48</v>
      </c>
      <c r="AV281">
        <v>3</v>
      </c>
      <c r="AW281" t="s">
        <v>136</v>
      </c>
      <c r="BH281" s="16"/>
    </row>
    <row r="282" spans="1:60" x14ac:dyDescent="0.2">
      <c r="A282" t="s">
        <v>246</v>
      </c>
      <c r="B282">
        <v>80.430000000000007</v>
      </c>
      <c r="C282">
        <v>79.599999999999994</v>
      </c>
      <c r="D282">
        <v>1</v>
      </c>
      <c r="E282">
        <v>4</v>
      </c>
      <c r="F282">
        <v>2016</v>
      </c>
      <c r="I282" t="s">
        <v>430</v>
      </c>
      <c r="J282">
        <v>72.489999999999995</v>
      </c>
      <c r="K282">
        <v>74.459999999999994</v>
      </c>
      <c r="L282">
        <v>2016</v>
      </c>
      <c r="O282" t="s">
        <v>238</v>
      </c>
      <c r="P282">
        <v>0.7</v>
      </c>
      <c r="Q282">
        <v>6.6</v>
      </c>
      <c r="R282">
        <v>7.4</v>
      </c>
      <c r="S282">
        <v>2016</v>
      </c>
      <c r="V282">
        <v>2015</v>
      </c>
      <c r="W282">
        <v>135</v>
      </c>
      <c r="X282" t="s">
        <v>734</v>
      </c>
      <c r="Y282" t="s">
        <v>463</v>
      </c>
      <c r="Z282" t="e" vm="1">
        <f ca="1">_xlfn.XLOOKUP(KenPom[[#This Row],[Real_Team]],TeamStateMap[Team],TeamStateMap[State],"NoState",0,)</f>
        <v>#NAME?</v>
      </c>
      <c r="AA282">
        <v>14</v>
      </c>
      <c r="AB282">
        <v>1</v>
      </c>
      <c r="AC282" t="s">
        <v>560</v>
      </c>
      <c r="AD282" t="s">
        <v>61</v>
      </c>
      <c r="AE282">
        <v>3.06</v>
      </c>
      <c r="AF282">
        <v>104.9</v>
      </c>
      <c r="AG282">
        <v>163</v>
      </c>
      <c r="AH282">
        <v>101.9</v>
      </c>
      <c r="AI282">
        <v>126</v>
      </c>
      <c r="AJ282">
        <v>64.7</v>
      </c>
      <c r="AK282">
        <v>151</v>
      </c>
      <c r="AL282">
        <v>2.5000000000000001E-2</v>
      </c>
      <c r="AM282">
        <v>119</v>
      </c>
      <c r="AN282">
        <v>0.28999999999999998</v>
      </c>
      <c r="AO282">
        <v>136</v>
      </c>
      <c r="AP282">
        <v>103.9</v>
      </c>
      <c r="AQ282">
        <v>163</v>
      </c>
      <c r="AR282">
        <v>103.6</v>
      </c>
      <c r="AS282">
        <v>121</v>
      </c>
      <c r="AT282">
        <v>3.4</v>
      </c>
      <c r="AU282">
        <v>61</v>
      </c>
      <c r="AV282">
        <v>4</v>
      </c>
      <c r="AW282" t="s">
        <v>136</v>
      </c>
      <c r="BH282" s="16"/>
    </row>
    <row r="283" spans="1:60" x14ac:dyDescent="0.2">
      <c r="A283" t="s">
        <v>101</v>
      </c>
      <c r="B283">
        <v>80.42</v>
      </c>
      <c r="C283">
        <v>78.47</v>
      </c>
      <c r="D283">
        <v>0</v>
      </c>
      <c r="E283">
        <v>1</v>
      </c>
      <c r="F283">
        <v>2016</v>
      </c>
      <c r="I283" t="s">
        <v>319</v>
      </c>
      <c r="J283">
        <v>72.37</v>
      </c>
      <c r="K283">
        <v>74.39</v>
      </c>
      <c r="L283">
        <v>2016</v>
      </c>
      <c r="O283" t="s">
        <v>97</v>
      </c>
      <c r="P283">
        <v>0.9</v>
      </c>
      <c r="Q283">
        <v>6.5</v>
      </c>
      <c r="R283">
        <v>7.3</v>
      </c>
      <c r="S283">
        <v>2016</v>
      </c>
      <c r="V283">
        <v>2015</v>
      </c>
      <c r="W283">
        <v>140</v>
      </c>
      <c r="X283" t="s">
        <v>627</v>
      </c>
      <c r="Y283" t="s">
        <v>626</v>
      </c>
      <c r="Z283" t="e" vm="1">
        <f ca="1">_xlfn.XLOOKUP(KenPom[[#This Row],[Real_Team]],TeamStateMap[Team],TeamStateMap[State],"NoState",0,)</f>
        <v>#NAME?</v>
      </c>
      <c r="AA283">
        <v>16</v>
      </c>
      <c r="AB283">
        <v>0</v>
      </c>
      <c r="AC283" t="s">
        <v>476</v>
      </c>
      <c r="AD283" t="s">
        <v>531</v>
      </c>
      <c r="AE283">
        <v>2.38</v>
      </c>
      <c r="AF283">
        <v>106.7</v>
      </c>
      <c r="AG283">
        <v>119</v>
      </c>
      <c r="AH283">
        <v>104.3</v>
      </c>
      <c r="AI283">
        <v>170</v>
      </c>
      <c r="AJ283">
        <v>64.099999999999994</v>
      </c>
      <c r="AK283">
        <v>190</v>
      </c>
      <c r="AL283">
        <v>6.0000000000000001E-3</v>
      </c>
      <c r="AM283">
        <v>171</v>
      </c>
      <c r="AN283">
        <v>-6.45</v>
      </c>
      <c r="AO283">
        <v>319</v>
      </c>
      <c r="AP283">
        <v>102.2</v>
      </c>
      <c r="AQ283">
        <v>261</v>
      </c>
      <c r="AR283">
        <v>108.6</v>
      </c>
      <c r="AS283">
        <v>337</v>
      </c>
      <c r="AT283">
        <v>-1.05</v>
      </c>
      <c r="AU283">
        <v>187</v>
      </c>
      <c r="AV283">
        <v>6</v>
      </c>
      <c r="AW283" t="s">
        <v>136</v>
      </c>
      <c r="BH283" s="16"/>
    </row>
    <row r="284" spans="1:60" x14ac:dyDescent="0.2">
      <c r="A284" t="s">
        <v>253</v>
      </c>
      <c r="B284">
        <v>80.41</v>
      </c>
      <c r="C284">
        <v>77.540000000000006</v>
      </c>
      <c r="D284">
        <v>2</v>
      </c>
      <c r="E284">
        <v>3</v>
      </c>
      <c r="F284">
        <v>2016</v>
      </c>
      <c r="I284" t="s">
        <v>370</v>
      </c>
      <c r="J284">
        <v>65.78</v>
      </c>
      <c r="K284">
        <v>74.33</v>
      </c>
      <c r="L284">
        <v>2016</v>
      </c>
      <c r="O284" t="s">
        <v>54</v>
      </c>
      <c r="P284">
        <v>7.7</v>
      </c>
      <c r="Q284">
        <v>-0.4</v>
      </c>
      <c r="R284">
        <v>7.3</v>
      </c>
      <c r="S284">
        <v>2016</v>
      </c>
      <c r="V284">
        <v>2015</v>
      </c>
      <c r="W284">
        <v>142</v>
      </c>
      <c r="X284" t="s">
        <v>732</v>
      </c>
      <c r="Y284" t="s">
        <v>8</v>
      </c>
      <c r="Z284" t="e" vm="1">
        <f ca="1">_xlfn.XLOOKUP(KenPom[[#This Row],[Real_Team]],TeamStateMap[Team],TeamStateMap[State],"NoState",0,)</f>
        <v>#NAME?</v>
      </c>
      <c r="AA284">
        <v>15</v>
      </c>
      <c r="AB284">
        <v>0</v>
      </c>
      <c r="AC284" t="s">
        <v>77</v>
      </c>
      <c r="AD284" t="s">
        <v>58</v>
      </c>
      <c r="AE284">
        <v>2.27</v>
      </c>
      <c r="AF284">
        <v>110.2</v>
      </c>
      <c r="AG284">
        <v>65</v>
      </c>
      <c r="AH284">
        <v>107.9</v>
      </c>
      <c r="AI284">
        <v>240</v>
      </c>
      <c r="AJ284">
        <v>66.900000000000006</v>
      </c>
      <c r="AK284">
        <v>57</v>
      </c>
      <c r="AL284">
        <v>6.5000000000000002E-2</v>
      </c>
      <c r="AM284">
        <v>41</v>
      </c>
      <c r="AN284">
        <v>-3.33</v>
      </c>
      <c r="AO284">
        <v>225</v>
      </c>
      <c r="AP284">
        <v>102.4</v>
      </c>
      <c r="AQ284">
        <v>250</v>
      </c>
      <c r="AR284">
        <v>105.7</v>
      </c>
      <c r="AS284">
        <v>222</v>
      </c>
      <c r="AT284">
        <v>-1.68</v>
      </c>
      <c r="AU284">
        <v>209</v>
      </c>
      <c r="AV284">
        <v>5</v>
      </c>
      <c r="AW284" t="s">
        <v>136</v>
      </c>
      <c r="BH284" s="16"/>
    </row>
    <row r="285" spans="1:60" x14ac:dyDescent="0.2">
      <c r="A285" t="s">
        <v>97</v>
      </c>
      <c r="B285">
        <v>80.37</v>
      </c>
      <c r="C285">
        <v>75.38</v>
      </c>
      <c r="D285">
        <v>0</v>
      </c>
      <c r="E285">
        <v>1</v>
      </c>
      <c r="F285">
        <v>2016</v>
      </c>
      <c r="I285" t="s">
        <v>361</v>
      </c>
      <c r="J285">
        <v>73.239999999999995</v>
      </c>
      <c r="K285">
        <v>74.3</v>
      </c>
      <c r="L285">
        <v>2016</v>
      </c>
      <c r="O285" t="s">
        <v>226</v>
      </c>
      <c r="P285">
        <v>5</v>
      </c>
      <c r="Q285">
        <v>2.2999999999999998</v>
      </c>
      <c r="R285">
        <v>7.2</v>
      </c>
      <c r="S285">
        <v>2016</v>
      </c>
      <c r="V285">
        <v>2015</v>
      </c>
      <c r="W285">
        <v>143</v>
      </c>
      <c r="X285" t="s">
        <v>731</v>
      </c>
      <c r="Y285" t="s">
        <v>730</v>
      </c>
      <c r="Z285" t="e" vm="1">
        <f ca="1">_xlfn.XLOOKUP(KenPom[[#This Row],[Real_Team]],TeamStateMap[Team],TeamStateMap[State],"NoState",0,)</f>
        <v>#NAME?</v>
      </c>
      <c r="AA285">
        <v>16</v>
      </c>
      <c r="AB285">
        <v>0</v>
      </c>
      <c r="AC285" t="s">
        <v>511</v>
      </c>
      <c r="AD285" t="s">
        <v>84</v>
      </c>
      <c r="AE285">
        <v>2.2599999999999998</v>
      </c>
      <c r="AF285">
        <v>108.4</v>
      </c>
      <c r="AG285">
        <v>88</v>
      </c>
      <c r="AH285">
        <v>106.2</v>
      </c>
      <c r="AI285">
        <v>204</v>
      </c>
      <c r="AJ285">
        <v>67.099999999999994</v>
      </c>
      <c r="AK285">
        <v>51</v>
      </c>
      <c r="AL285">
        <v>-2.1999999999999999E-2</v>
      </c>
      <c r="AM285">
        <v>230</v>
      </c>
      <c r="AN285">
        <v>-7.19</v>
      </c>
      <c r="AO285">
        <v>331</v>
      </c>
      <c r="AP285">
        <v>101</v>
      </c>
      <c r="AQ285">
        <v>312</v>
      </c>
      <c r="AR285">
        <v>108.2</v>
      </c>
      <c r="AS285">
        <v>321</v>
      </c>
      <c r="AT285">
        <v>2.23</v>
      </c>
      <c r="AU285">
        <v>91</v>
      </c>
      <c r="AV285">
        <v>6</v>
      </c>
      <c r="AW285" t="s">
        <v>136</v>
      </c>
      <c r="BH285" s="16"/>
    </row>
    <row r="286" spans="1:60" x14ac:dyDescent="0.2">
      <c r="A286" t="s">
        <v>213</v>
      </c>
      <c r="B286">
        <v>80.22</v>
      </c>
      <c r="C286">
        <v>75.7</v>
      </c>
      <c r="D286">
        <v>4</v>
      </c>
      <c r="E286">
        <v>5</v>
      </c>
      <c r="F286">
        <v>2016</v>
      </c>
      <c r="I286" t="s">
        <v>365</v>
      </c>
      <c r="J286">
        <v>68.989999999999995</v>
      </c>
      <c r="K286">
        <v>74.27</v>
      </c>
      <c r="L286">
        <v>2016</v>
      </c>
      <c r="O286" t="s">
        <v>246</v>
      </c>
      <c r="P286">
        <v>3.5</v>
      </c>
      <c r="Q286">
        <v>3.7</v>
      </c>
      <c r="R286">
        <v>7.2</v>
      </c>
      <c r="S286">
        <v>2016</v>
      </c>
      <c r="V286">
        <v>2015</v>
      </c>
      <c r="W286">
        <v>152</v>
      </c>
      <c r="X286" t="s">
        <v>729</v>
      </c>
      <c r="Y286" t="s">
        <v>1</v>
      </c>
      <c r="Z286" t="e" vm="1">
        <f ca="1">_xlfn.XLOOKUP(KenPom[[#This Row],[Real_Team]],TeamStateMap[Team],TeamStateMap[State],"NoState",0,)</f>
        <v>#NAME?</v>
      </c>
      <c r="AA286">
        <v>15</v>
      </c>
      <c r="AB286">
        <v>0</v>
      </c>
      <c r="AC286" t="s">
        <v>514</v>
      </c>
      <c r="AD286" t="s">
        <v>87</v>
      </c>
      <c r="AE286">
        <v>1.41</v>
      </c>
      <c r="AF286">
        <v>103.8</v>
      </c>
      <c r="AG286">
        <v>181</v>
      </c>
      <c r="AH286">
        <v>102.4</v>
      </c>
      <c r="AI286">
        <v>134</v>
      </c>
      <c r="AJ286">
        <v>60.8</v>
      </c>
      <c r="AK286">
        <v>324</v>
      </c>
      <c r="AL286">
        <v>0.105</v>
      </c>
      <c r="AM286">
        <v>6</v>
      </c>
      <c r="AN286">
        <v>-4.21</v>
      </c>
      <c r="AO286">
        <v>257</v>
      </c>
      <c r="AP286">
        <v>102.9</v>
      </c>
      <c r="AQ286">
        <v>221</v>
      </c>
      <c r="AR286">
        <v>107.1</v>
      </c>
      <c r="AS286">
        <v>275</v>
      </c>
      <c r="AT286">
        <v>-5.5</v>
      </c>
      <c r="AU286">
        <v>314</v>
      </c>
      <c r="AV286">
        <v>5</v>
      </c>
      <c r="AW286" t="s">
        <v>136</v>
      </c>
      <c r="BH286" s="16"/>
    </row>
    <row r="287" spans="1:60" x14ac:dyDescent="0.2">
      <c r="A287" t="s">
        <v>282</v>
      </c>
      <c r="B287">
        <v>80.13</v>
      </c>
      <c r="C287">
        <v>70.739999999999995</v>
      </c>
      <c r="D287">
        <v>1</v>
      </c>
      <c r="E287">
        <v>2</v>
      </c>
      <c r="F287">
        <v>2016</v>
      </c>
      <c r="I287" t="s">
        <v>373</v>
      </c>
      <c r="J287">
        <v>72.44</v>
      </c>
      <c r="K287">
        <v>73.98</v>
      </c>
      <c r="L287">
        <v>2016</v>
      </c>
      <c r="O287" t="s">
        <v>263</v>
      </c>
      <c r="P287">
        <v>4.0999999999999996</v>
      </c>
      <c r="Q287">
        <v>3</v>
      </c>
      <c r="R287">
        <v>7.1</v>
      </c>
      <c r="S287">
        <v>2016</v>
      </c>
      <c r="V287">
        <v>2015</v>
      </c>
      <c r="W287">
        <v>162</v>
      </c>
      <c r="X287" t="s">
        <v>728</v>
      </c>
      <c r="Y287" t="s">
        <v>267</v>
      </c>
      <c r="Z287" t="e" vm="1">
        <f ca="1">_xlfn.XLOOKUP(KenPom[[#This Row],[Real_Team]],TeamStateMap[Team],TeamStateMap[State],"NoState",0,)</f>
        <v>#NAME?</v>
      </c>
      <c r="AA287">
        <v>16</v>
      </c>
      <c r="AB287">
        <v>0</v>
      </c>
      <c r="AC287" t="s">
        <v>520</v>
      </c>
      <c r="AD287" t="s">
        <v>727</v>
      </c>
      <c r="AE287">
        <v>0.31</v>
      </c>
      <c r="AF287">
        <v>101.9</v>
      </c>
      <c r="AG287">
        <v>224</v>
      </c>
      <c r="AH287">
        <v>101.6</v>
      </c>
      <c r="AI287">
        <v>119</v>
      </c>
      <c r="AJ287">
        <v>67.7</v>
      </c>
      <c r="AK287">
        <v>30</v>
      </c>
      <c r="AL287">
        <v>-1E-3</v>
      </c>
      <c r="AM287">
        <v>186</v>
      </c>
      <c r="AN287">
        <v>-3.59</v>
      </c>
      <c r="AO287">
        <v>234</v>
      </c>
      <c r="AP287">
        <v>102</v>
      </c>
      <c r="AQ287">
        <v>275</v>
      </c>
      <c r="AR287">
        <v>105.6</v>
      </c>
      <c r="AS287">
        <v>219</v>
      </c>
      <c r="AT287">
        <v>-0.4</v>
      </c>
      <c r="AU287">
        <v>169</v>
      </c>
      <c r="AV287">
        <v>6</v>
      </c>
      <c r="AW287" t="s">
        <v>136</v>
      </c>
      <c r="BH287" s="16"/>
    </row>
    <row r="288" spans="1:60" x14ac:dyDescent="0.2">
      <c r="A288" t="s">
        <v>46</v>
      </c>
      <c r="B288">
        <v>80.12</v>
      </c>
      <c r="C288">
        <v>73.099999999999994</v>
      </c>
      <c r="D288">
        <v>2</v>
      </c>
      <c r="E288">
        <v>3</v>
      </c>
      <c r="F288">
        <v>2016</v>
      </c>
      <c r="I288" t="s">
        <v>64</v>
      </c>
      <c r="J288">
        <v>73.64</v>
      </c>
      <c r="K288">
        <v>73.94</v>
      </c>
      <c r="L288">
        <v>2016</v>
      </c>
      <c r="O288" t="s">
        <v>235</v>
      </c>
      <c r="P288">
        <v>5.7</v>
      </c>
      <c r="Q288">
        <v>1.4</v>
      </c>
      <c r="R288">
        <v>7.1</v>
      </c>
      <c r="S288">
        <v>2016</v>
      </c>
      <c r="V288">
        <v>2015</v>
      </c>
      <c r="W288">
        <v>184</v>
      </c>
      <c r="X288" t="s">
        <v>726</v>
      </c>
      <c r="Y288" t="s">
        <v>725</v>
      </c>
      <c r="Z288" t="e" vm="1">
        <f ca="1">_xlfn.XLOOKUP(KenPom[[#This Row],[Real_Team]],TeamStateMap[Team],TeamStateMap[State],"NoState",0,)</f>
        <v>#NAME?</v>
      </c>
      <c r="AA288">
        <v>16</v>
      </c>
      <c r="AB288">
        <v>0</v>
      </c>
      <c r="AC288" t="s">
        <v>485</v>
      </c>
      <c r="AD288" t="s">
        <v>724</v>
      </c>
      <c r="AE288">
        <v>-1.39</v>
      </c>
      <c r="AF288">
        <v>103.1</v>
      </c>
      <c r="AG288">
        <v>197</v>
      </c>
      <c r="AH288">
        <v>104.5</v>
      </c>
      <c r="AI288">
        <v>172</v>
      </c>
      <c r="AJ288">
        <v>65.400000000000006</v>
      </c>
      <c r="AK288">
        <v>118</v>
      </c>
      <c r="AL288">
        <v>5.5E-2</v>
      </c>
      <c r="AM288">
        <v>54</v>
      </c>
      <c r="AN288">
        <v>-4.59</v>
      </c>
      <c r="AO288">
        <v>264</v>
      </c>
      <c r="AP288">
        <v>102.7</v>
      </c>
      <c r="AQ288">
        <v>233</v>
      </c>
      <c r="AR288">
        <v>107.3</v>
      </c>
      <c r="AS288">
        <v>287</v>
      </c>
      <c r="AT288">
        <v>2.4900000000000002</v>
      </c>
      <c r="AU288">
        <v>86</v>
      </c>
      <c r="AV288">
        <v>6</v>
      </c>
      <c r="AW288" t="s">
        <v>136</v>
      </c>
      <c r="BH288" s="16"/>
    </row>
    <row r="289" spans="1:60" x14ac:dyDescent="0.2">
      <c r="A289" t="s">
        <v>64</v>
      </c>
      <c r="B289">
        <v>80.099999999999994</v>
      </c>
      <c r="C289">
        <v>79.790000000000006</v>
      </c>
      <c r="D289">
        <v>3</v>
      </c>
      <c r="E289">
        <v>3</v>
      </c>
      <c r="F289">
        <v>2016</v>
      </c>
      <c r="I289" t="s">
        <v>298</v>
      </c>
      <c r="J289">
        <v>72.989999999999995</v>
      </c>
      <c r="K289">
        <v>73.900000000000006</v>
      </c>
      <c r="L289">
        <v>2016</v>
      </c>
      <c r="O289" t="s">
        <v>5</v>
      </c>
      <c r="P289">
        <v>4.8</v>
      </c>
      <c r="Q289">
        <v>2.1</v>
      </c>
      <c r="R289">
        <v>6.9</v>
      </c>
      <c r="S289">
        <v>2016</v>
      </c>
      <c r="V289">
        <v>2015</v>
      </c>
      <c r="W289">
        <v>193</v>
      </c>
      <c r="X289" t="s">
        <v>723</v>
      </c>
      <c r="Y289" t="s">
        <v>722</v>
      </c>
      <c r="Z289" t="e" vm="1">
        <f ca="1">_xlfn.XLOOKUP(KenPom[[#This Row],[Real_Team]],TeamStateMap[Team],TeamStateMap[State],"NoState",0,)</f>
        <v>#NAME?</v>
      </c>
      <c r="AA289">
        <v>16</v>
      </c>
      <c r="AB289">
        <v>0</v>
      </c>
      <c r="AC289" t="s">
        <v>535</v>
      </c>
      <c r="AD289" t="s">
        <v>131</v>
      </c>
      <c r="AE289">
        <v>-2.14</v>
      </c>
      <c r="AF289">
        <v>112.9</v>
      </c>
      <c r="AG289">
        <v>38</v>
      </c>
      <c r="AH289">
        <v>115.1</v>
      </c>
      <c r="AI289">
        <v>338</v>
      </c>
      <c r="AJ289">
        <v>64.599999999999994</v>
      </c>
      <c r="AK289">
        <v>160</v>
      </c>
      <c r="AL289">
        <v>9.7000000000000003E-2</v>
      </c>
      <c r="AM289">
        <v>10</v>
      </c>
      <c r="AN289">
        <v>-4.01</v>
      </c>
      <c r="AO289">
        <v>246</v>
      </c>
      <c r="AP289">
        <v>103</v>
      </c>
      <c r="AQ289">
        <v>215</v>
      </c>
      <c r="AR289">
        <v>107</v>
      </c>
      <c r="AS289">
        <v>272</v>
      </c>
      <c r="AT289">
        <v>-0.45</v>
      </c>
      <c r="AU289">
        <v>170</v>
      </c>
      <c r="AV289">
        <v>6</v>
      </c>
      <c r="AW289" t="s">
        <v>136</v>
      </c>
      <c r="BH289" s="16"/>
    </row>
    <row r="290" spans="1:60" x14ac:dyDescent="0.2">
      <c r="A290" t="s">
        <v>263</v>
      </c>
      <c r="B290">
        <v>79.989999999999995</v>
      </c>
      <c r="C290">
        <v>76.62</v>
      </c>
      <c r="D290">
        <v>3</v>
      </c>
      <c r="E290">
        <v>4</v>
      </c>
      <c r="F290">
        <v>2016</v>
      </c>
      <c r="I290" t="s">
        <v>317</v>
      </c>
      <c r="J290">
        <v>71.849999999999994</v>
      </c>
      <c r="K290">
        <v>73.88</v>
      </c>
      <c r="L290">
        <v>2016</v>
      </c>
      <c r="O290" t="s">
        <v>284</v>
      </c>
      <c r="P290">
        <v>1.8</v>
      </c>
      <c r="Q290">
        <v>5</v>
      </c>
      <c r="R290">
        <v>6.8</v>
      </c>
      <c r="S290">
        <v>2016</v>
      </c>
      <c r="V290">
        <v>2015</v>
      </c>
      <c r="W290">
        <v>213</v>
      </c>
      <c r="X290" t="s">
        <v>721</v>
      </c>
      <c r="Y290" t="s">
        <v>624</v>
      </c>
      <c r="Z290" t="e" vm="1">
        <f ca="1">_xlfn.XLOOKUP(KenPom[[#This Row],[Real_Team]],TeamStateMap[Team],TeamStateMap[State],"NoState",0,)</f>
        <v>#NAME?</v>
      </c>
      <c r="AA290">
        <v>15</v>
      </c>
      <c r="AB290">
        <v>0</v>
      </c>
      <c r="AC290" t="s">
        <v>494</v>
      </c>
      <c r="AD290" t="s">
        <v>505</v>
      </c>
      <c r="AE290">
        <v>-3.84</v>
      </c>
      <c r="AF290">
        <v>104.1</v>
      </c>
      <c r="AG290">
        <v>177</v>
      </c>
      <c r="AH290">
        <v>107.9</v>
      </c>
      <c r="AI290">
        <v>241</v>
      </c>
      <c r="AJ290">
        <v>63.3</v>
      </c>
      <c r="AK290">
        <v>240</v>
      </c>
      <c r="AL290">
        <v>0.128</v>
      </c>
      <c r="AM290">
        <v>1</v>
      </c>
      <c r="AN290">
        <v>-6.74</v>
      </c>
      <c r="AO290">
        <v>323</v>
      </c>
      <c r="AP290">
        <v>100</v>
      </c>
      <c r="AQ290">
        <v>333</v>
      </c>
      <c r="AR290">
        <v>106.8</v>
      </c>
      <c r="AS290">
        <v>263</v>
      </c>
      <c r="AT290">
        <v>15.16</v>
      </c>
      <c r="AU290">
        <v>2</v>
      </c>
      <c r="AV290">
        <v>5</v>
      </c>
      <c r="AW290" t="s">
        <v>136</v>
      </c>
      <c r="BH290" s="16"/>
    </row>
    <row r="291" spans="1:60" x14ac:dyDescent="0.2">
      <c r="A291" t="s">
        <v>281</v>
      </c>
      <c r="B291">
        <v>79.88</v>
      </c>
      <c r="C291">
        <v>70.81</v>
      </c>
      <c r="D291">
        <v>0</v>
      </c>
      <c r="E291">
        <v>0</v>
      </c>
      <c r="F291">
        <v>2016</v>
      </c>
      <c r="I291" t="s">
        <v>403</v>
      </c>
      <c r="J291">
        <v>69.319999999999993</v>
      </c>
      <c r="K291">
        <v>73.819999999999993</v>
      </c>
      <c r="L291">
        <v>2016</v>
      </c>
      <c r="O291" t="s">
        <v>256</v>
      </c>
      <c r="P291">
        <v>1.8</v>
      </c>
      <c r="Q291">
        <v>5</v>
      </c>
      <c r="R291">
        <v>6.7</v>
      </c>
      <c r="S291">
        <v>2016</v>
      </c>
      <c r="V291">
        <v>2015</v>
      </c>
      <c r="W291">
        <v>251</v>
      </c>
      <c r="X291" t="s">
        <v>720</v>
      </c>
      <c r="Y291" t="s">
        <v>719</v>
      </c>
      <c r="Z291" t="e" vm="1">
        <f ca="1">_xlfn.XLOOKUP(KenPom[[#This Row],[Real_Team]],TeamStateMap[Team],TeamStateMap[State],"NoState",0,)</f>
        <v>#NAME?</v>
      </c>
      <c r="AA291">
        <v>16</v>
      </c>
      <c r="AB291">
        <v>0</v>
      </c>
      <c r="AC291" t="s">
        <v>480</v>
      </c>
      <c r="AD291" t="s">
        <v>718</v>
      </c>
      <c r="AE291">
        <v>-7.4</v>
      </c>
      <c r="AF291">
        <v>96.6</v>
      </c>
      <c r="AG291">
        <v>303</v>
      </c>
      <c r="AH291">
        <v>104</v>
      </c>
      <c r="AI291">
        <v>164</v>
      </c>
      <c r="AJ291">
        <v>69.2</v>
      </c>
      <c r="AK291">
        <v>15</v>
      </c>
      <c r="AL291">
        <v>3.1E-2</v>
      </c>
      <c r="AM291">
        <v>105</v>
      </c>
      <c r="AN291">
        <v>-7.48</v>
      </c>
      <c r="AO291">
        <v>336</v>
      </c>
      <c r="AP291">
        <v>99.5</v>
      </c>
      <c r="AQ291">
        <v>337</v>
      </c>
      <c r="AR291">
        <v>106.9</v>
      </c>
      <c r="AS291">
        <v>271</v>
      </c>
      <c r="AT291">
        <v>-0.55000000000000004</v>
      </c>
      <c r="AU291">
        <v>176</v>
      </c>
      <c r="AV291">
        <v>6</v>
      </c>
      <c r="AW291" t="s">
        <v>136</v>
      </c>
      <c r="BH291" s="16"/>
    </row>
    <row r="292" spans="1:60" x14ac:dyDescent="0.2">
      <c r="A292" t="s">
        <v>235</v>
      </c>
      <c r="B292">
        <v>79.88</v>
      </c>
      <c r="C292">
        <v>78.94</v>
      </c>
      <c r="D292">
        <v>1</v>
      </c>
      <c r="E292">
        <v>2</v>
      </c>
      <c r="F292">
        <v>2016</v>
      </c>
      <c r="I292" t="s">
        <v>429</v>
      </c>
      <c r="J292">
        <v>66.459999999999994</v>
      </c>
      <c r="K292">
        <v>73.77</v>
      </c>
      <c r="L292">
        <v>2016</v>
      </c>
      <c r="O292" t="s">
        <v>468</v>
      </c>
      <c r="P292">
        <v>11.8</v>
      </c>
      <c r="Q292">
        <v>-5.3</v>
      </c>
      <c r="R292">
        <v>6.5</v>
      </c>
      <c r="S292">
        <v>2016</v>
      </c>
      <c r="V292">
        <v>2014</v>
      </c>
      <c r="W292">
        <v>1</v>
      </c>
      <c r="X292" t="s">
        <v>717</v>
      </c>
      <c r="Y292" t="s">
        <v>11</v>
      </c>
      <c r="Z292" t="e" vm="1">
        <f ca="1">_xlfn.XLOOKUP(KenPom[[#This Row],[Real_Team]],TeamStateMap[Team],TeamStateMap[State],"NoState",0,)</f>
        <v>#NAME?</v>
      </c>
      <c r="AA292">
        <v>4</v>
      </c>
      <c r="AB292">
        <v>2</v>
      </c>
      <c r="AC292" t="s">
        <v>148</v>
      </c>
      <c r="AD292" t="s">
        <v>608</v>
      </c>
      <c r="AE292">
        <v>30.41</v>
      </c>
      <c r="AF292">
        <v>118.9</v>
      </c>
      <c r="AG292">
        <v>7</v>
      </c>
      <c r="AH292">
        <v>88.5</v>
      </c>
      <c r="AI292">
        <v>5</v>
      </c>
      <c r="AJ292">
        <v>67.2</v>
      </c>
      <c r="AK292">
        <v>60</v>
      </c>
      <c r="AL292">
        <v>-4.4999999999999998E-2</v>
      </c>
      <c r="AM292">
        <v>278</v>
      </c>
      <c r="AN292">
        <v>4.3099999999999996</v>
      </c>
      <c r="AO292">
        <v>95</v>
      </c>
      <c r="AP292">
        <v>107</v>
      </c>
      <c r="AQ292">
        <v>100</v>
      </c>
      <c r="AR292">
        <v>102.7</v>
      </c>
      <c r="AS292">
        <v>93</v>
      </c>
      <c r="AT292">
        <v>-4.6500000000000004</v>
      </c>
      <c r="AU292">
        <v>295</v>
      </c>
      <c r="AV292">
        <v>4</v>
      </c>
      <c r="AW292" t="s">
        <v>136</v>
      </c>
      <c r="BH292" s="16"/>
    </row>
    <row r="293" spans="1:60" x14ac:dyDescent="0.2">
      <c r="A293" t="s">
        <v>205</v>
      </c>
      <c r="B293">
        <v>79.48</v>
      </c>
      <c r="C293">
        <v>71.459999999999994</v>
      </c>
      <c r="D293">
        <v>0</v>
      </c>
      <c r="E293">
        <v>0</v>
      </c>
      <c r="F293">
        <v>2016</v>
      </c>
      <c r="I293" t="s">
        <v>410</v>
      </c>
      <c r="J293">
        <v>70.39</v>
      </c>
      <c r="K293">
        <v>73.75</v>
      </c>
      <c r="L293">
        <v>2016</v>
      </c>
      <c r="O293" t="s">
        <v>253</v>
      </c>
      <c r="P293">
        <v>0.8</v>
      </c>
      <c r="Q293">
        <v>5.7</v>
      </c>
      <c r="R293">
        <v>6.4</v>
      </c>
      <c r="S293">
        <v>2016</v>
      </c>
      <c r="V293">
        <v>2014</v>
      </c>
      <c r="W293">
        <v>2</v>
      </c>
      <c r="X293" t="s">
        <v>716</v>
      </c>
      <c r="Y293" t="s">
        <v>248</v>
      </c>
      <c r="Z293" t="e" vm="1">
        <f ca="1">_xlfn.XLOOKUP(KenPom[[#This Row],[Real_Team]],TeamStateMap[Team],TeamStateMap[State],"NoState",0,)</f>
        <v>#NAME?</v>
      </c>
      <c r="AA293">
        <v>1</v>
      </c>
      <c r="AB293">
        <v>3</v>
      </c>
      <c r="AC293" t="s">
        <v>137</v>
      </c>
      <c r="AD293" t="s">
        <v>715</v>
      </c>
      <c r="AE293">
        <v>30.11</v>
      </c>
      <c r="AF293">
        <v>116.5</v>
      </c>
      <c r="AG293">
        <v>20</v>
      </c>
      <c r="AH293">
        <v>86.4</v>
      </c>
      <c r="AI293">
        <v>1</v>
      </c>
      <c r="AJ293">
        <v>62.8</v>
      </c>
      <c r="AK293">
        <v>272</v>
      </c>
      <c r="AL293">
        <v>1.4E-2</v>
      </c>
      <c r="AM293">
        <v>151</v>
      </c>
      <c r="AN293">
        <v>9.3000000000000007</v>
      </c>
      <c r="AO293">
        <v>17</v>
      </c>
      <c r="AP293">
        <v>109.9</v>
      </c>
      <c r="AQ293">
        <v>20</v>
      </c>
      <c r="AR293">
        <v>100.6</v>
      </c>
      <c r="AS293">
        <v>18</v>
      </c>
      <c r="AT293">
        <v>1.62</v>
      </c>
      <c r="AU293">
        <v>113</v>
      </c>
      <c r="AV293">
        <v>1</v>
      </c>
      <c r="AW293" t="s">
        <v>136</v>
      </c>
      <c r="BH293" s="16"/>
    </row>
    <row r="294" spans="1:60" x14ac:dyDescent="0.2">
      <c r="A294" t="s">
        <v>236</v>
      </c>
      <c r="B294">
        <v>79.48</v>
      </c>
      <c r="C294">
        <v>73.91</v>
      </c>
      <c r="D294">
        <v>0</v>
      </c>
      <c r="E294">
        <v>1</v>
      </c>
      <c r="F294">
        <v>2016</v>
      </c>
      <c r="I294" t="s">
        <v>428</v>
      </c>
      <c r="J294">
        <v>63.63</v>
      </c>
      <c r="K294">
        <v>73.650000000000006</v>
      </c>
      <c r="L294">
        <v>2016</v>
      </c>
      <c r="O294" t="s">
        <v>274</v>
      </c>
      <c r="P294">
        <v>-0.7</v>
      </c>
      <c r="Q294">
        <v>7.1</v>
      </c>
      <c r="R294">
        <v>6.3</v>
      </c>
      <c r="S294">
        <v>2016</v>
      </c>
      <c r="V294">
        <v>2014</v>
      </c>
      <c r="W294">
        <v>3</v>
      </c>
      <c r="X294" t="s">
        <v>714</v>
      </c>
      <c r="Y294" t="s">
        <v>24</v>
      </c>
      <c r="Z294" t="e" vm="1">
        <f ca="1">_xlfn.XLOOKUP(KenPom[[#This Row],[Real_Team]],TeamStateMap[Team],TeamStateMap[State],"NoState",0,)</f>
        <v>#NAME?</v>
      </c>
      <c r="AA294">
        <v>1</v>
      </c>
      <c r="AB294">
        <v>4</v>
      </c>
      <c r="AC294" t="s">
        <v>60</v>
      </c>
      <c r="AD294" t="s">
        <v>713</v>
      </c>
      <c r="AE294">
        <v>28.57</v>
      </c>
      <c r="AF294">
        <v>116.5</v>
      </c>
      <c r="AG294">
        <v>19</v>
      </c>
      <c r="AH294">
        <v>88</v>
      </c>
      <c r="AI294">
        <v>3</v>
      </c>
      <c r="AJ294">
        <v>61.3</v>
      </c>
      <c r="AK294">
        <v>318</v>
      </c>
      <c r="AL294">
        <v>5.2999999999999999E-2</v>
      </c>
      <c r="AM294">
        <v>68</v>
      </c>
      <c r="AN294">
        <v>9.02</v>
      </c>
      <c r="AO294">
        <v>22</v>
      </c>
      <c r="AP294">
        <v>109.4</v>
      </c>
      <c r="AQ294">
        <v>32</v>
      </c>
      <c r="AR294">
        <v>100.4</v>
      </c>
      <c r="AS294">
        <v>14</v>
      </c>
      <c r="AT294">
        <v>2.39</v>
      </c>
      <c r="AU294">
        <v>94</v>
      </c>
      <c r="AV294">
        <v>1</v>
      </c>
      <c r="AW294" t="s">
        <v>136</v>
      </c>
      <c r="BH294" s="16"/>
    </row>
    <row r="295" spans="1:60" x14ac:dyDescent="0.2">
      <c r="A295" t="s">
        <v>28</v>
      </c>
      <c r="B295">
        <v>79.36</v>
      </c>
      <c r="C295">
        <v>75.86</v>
      </c>
      <c r="D295">
        <v>0</v>
      </c>
      <c r="E295">
        <v>1</v>
      </c>
      <c r="F295">
        <v>2016</v>
      </c>
      <c r="I295" t="s">
        <v>427</v>
      </c>
      <c r="J295">
        <v>69.91</v>
      </c>
      <c r="K295">
        <v>73.41</v>
      </c>
      <c r="L295">
        <v>2016</v>
      </c>
      <c r="O295" t="s">
        <v>218</v>
      </c>
      <c r="P295">
        <v>2.5</v>
      </c>
      <c r="Q295">
        <v>3.8</v>
      </c>
      <c r="R295">
        <v>6.3</v>
      </c>
      <c r="S295">
        <v>2016</v>
      </c>
      <c r="V295">
        <v>2014</v>
      </c>
      <c r="W295">
        <v>4</v>
      </c>
      <c r="X295" t="s">
        <v>712</v>
      </c>
      <c r="Y295" t="s">
        <v>27</v>
      </c>
      <c r="Z295" t="e" vm="1">
        <f ca="1">_xlfn.XLOOKUP(KenPom[[#This Row],[Real_Team]],TeamStateMap[Team],TeamStateMap[State],"NoState",0,)</f>
        <v>#NAME?</v>
      </c>
      <c r="AA295">
        <v>1</v>
      </c>
      <c r="AB295">
        <v>2</v>
      </c>
      <c r="AC295" t="s">
        <v>105</v>
      </c>
      <c r="AD295" t="s">
        <v>711</v>
      </c>
      <c r="AE295">
        <v>26.46</v>
      </c>
      <c r="AF295">
        <v>114.8</v>
      </c>
      <c r="AG295">
        <v>27</v>
      </c>
      <c r="AH295">
        <v>88.3</v>
      </c>
      <c r="AI295">
        <v>4</v>
      </c>
      <c r="AJ295">
        <v>59.5</v>
      </c>
      <c r="AK295">
        <v>345</v>
      </c>
      <c r="AL295">
        <v>1.2E-2</v>
      </c>
      <c r="AM295">
        <v>154</v>
      </c>
      <c r="AN295">
        <v>8.67</v>
      </c>
      <c r="AO295">
        <v>28</v>
      </c>
      <c r="AP295">
        <v>109.4</v>
      </c>
      <c r="AQ295">
        <v>31</v>
      </c>
      <c r="AR295">
        <v>100.8</v>
      </c>
      <c r="AS295">
        <v>27</v>
      </c>
      <c r="AT295">
        <v>1.57</v>
      </c>
      <c r="AU295">
        <v>114</v>
      </c>
      <c r="AV295">
        <v>1</v>
      </c>
      <c r="AW295" t="s">
        <v>136</v>
      </c>
      <c r="BH295" s="16"/>
    </row>
    <row r="296" spans="1:60" x14ac:dyDescent="0.2">
      <c r="A296" t="s">
        <v>212</v>
      </c>
      <c r="B296">
        <v>79.33</v>
      </c>
      <c r="C296">
        <v>77.38</v>
      </c>
      <c r="D296">
        <v>1</v>
      </c>
      <c r="E296">
        <v>2</v>
      </c>
      <c r="F296">
        <v>2016</v>
      </c>
      <c r="I296" t="s">
        <v>416</v>
      </c>
      <c r="J296">
        <v>62.64</v>
      </c>
      <c r="K296">
        <v>73.040000000000006</v>
      </c>
      <c r="L296">
        <v>2016</v>
      </c>
      <c r="O296" t="s">
        <v>272</v>
      </c>
      <c r="P296">
        <v>3.7</v>
      </c>
      <c r="Q296">
        <v>2.6</v>
      </c>
      <c r="R296">
        <v>6.3</v>
      </c>
      <c r="S296">
        <v>2016</v>
      </c>
      <c r="V296">
        <v>2014</v>
      </c>
      <c r="W296">
        <v>5</v>
      </c>
      <c r="X296" t="s">
        <v>710</v>
      </c>
      <c r="Y296" t="s">
        <v>80</v>
      </c>
      <c r="Z296" t="e" vm="1">
        <f ca="1">_xlfn.XLOOKUP(KenPom[[#This Row],[Real_Team]],TeamStateMap[Team],TeamStateMap[State],"NoState",0,)</f>
        <v>#NAME?</v>
      </c>
      <c r="AA296">
        <v>2</v>
      </c>
      <c r="AB296">
        <v>4</v>
      </c>
      <c r="AC296" t="s">
        <v>556</v>
      </c>
      <c r="AD296" t="s">
        <v>709</v>
      </c>
      <c r="AE296">
        <v>25.89</v>
      </c>
      <c r="AF296">
        <v>122</v>
      </c>
      <c r="AG296">
        <v>4</v>
      </c>
      <c r="AH296">
        <v>96.1</v>
      </c>
      <c r="AI296">
        <v>35</v>
      </c>
      <c r="AJ296">
        <v>62.4</v>
      </c>
      <c r="AK296">
        <v>286</v>
      </c>
      <c r="AL296">
        <v>1.9E-2</v>
      </c>
      <c r="AM296">
        <v>133</v>
      </c>
      <c r="AN296">
        <v>11.44</v>
      </c>
      <c r="AO296">
        <v>3</v>
      </c>
      <c r="AP296">
        <v>110.2</v>
      </c>
      <c r="AQ296">
        <v>13</v>
      </c>
      <c r="AR296">
        <v>98.8</v>
      </c>
      <c r="AS296">
        <v>2</v>
      </c>
      <c r="AT296">
        <v>3.33</v>
      </c>
      <c r="AU296">
        <v>68</v>
      </c>
      <c r="AV296">
        <v>2</v>
      </c>
      <c r="AW296" t="s">
        <v>136</v>
      </c>
      <c r="BH296" s="16"/>
    </row>
    <row r="297" spans="1:60" x14ac:dyDescent="0.2">
      <c r="A297" t="s">
        <v>9</v>
      </c>
      <c r="B297">
        <v>79.28</v>
      </c>
      <c r="C297">
        <v>77.63</v>
      </c>
      <c r="D297">
        <v>2</v>
      </c>
      <c r="E297">
        <v>4</v>
      </c>
      <c r="F297">
        <v>2016</v>
      </c>
      <c r="I297" t="s">
        <v>346</v>
      </c>
      <c r="J297">
        <v>71.25</v>
      </c>
      <c r="K297">
        <v>72.95</v>
      </c>
      <c r="L297">
        <v>2016</v>
      </c>
      <c r="O297" t="s">
        <v>101</v>
      </c>
      <c r="P297">
        <v>0.9</v>
      </c>
      <c r="Q297">
        <v>5.3</v>
      </c>
      <c r="R297">
        <v>6.2</v>
      </c>
      <c r="S297">
        <v>2016</v>
      </c>
      <c r="V297">
        <v>2014</v>
      </c>
      <c r="W297">
        <v>6</v>
      </c>
      <c r="X297" t="s">
        <v>708</v>
      </c>
      <c r="Y297" t="s">
        <v>249</v>
      </c>
      <c r="Z297" t="e" vm="1">
        <f ca="1">_xlfn.XLOOKUP(KenPom[[#This Row],[Real_Team]],TeamStateMap[Team],TeamStateMap[State],"NoState",0,)</f>
        <v>#NAME?</v>
      </c>
      <c r="AA297">
        <v>1</v>
      </c>
      <c r="AB297">
        <v>1</v>
      </c>
      <c r="AC297" t="s">
        <v>590</v>
      </c>
      <c r="AD297" t="s">
        <v>707</v>
      </c>
      <c r="AE297">
        <v>25.36</v>
      </c>
      <c r="AF297">
        <v>117.8</v>
      </c>
      <c r="AG297">
        <v>17</v>
      </c>
      <c r="AH297">
        <v>92.4</v>
      </c>
      <c r="AI297">
        <v>11</v>
      </c>
      <c r="AJ297">
        <v>63.5</v>
      </c>
      <c r="AK297">
        <v>243</v>
      </c>
      <c r="AL297">
        <v>-8.9999999999999993E-3</v>
      </c>
      <c r="AM297">
        <v>205</v>
      </c>
      <c r="AN297">
        <v>1.04</v>
      </c>
      <c r="AO297">
        <v>125</v>
      </c>
      <c r="AP297">
        <v>105.8</v>
      </c>
      <c r="AQ297">
        <v>119</v>
      </c>
      <c r="AR297">
        <v>104.8</v>
      </c>
      <c r="AS297">
        <v>144</v>
      </c>
      <c r="AT297">
        <v>2.89</v>
      </c>
      <c r="AU297">
        <v>79</v>
      </c>
      <c r="AV297">
        <v>1</v>
      </c>
      <c r="AW297" t="s">
        <v>136</v>
      </c>
      <c r="BH297" s="16"/>
    </row>
    <row r="298" spans="1:60" x14ac:dyDescent="0.2">
      <c r="A298" t="s">
        <v>79</v>
      </c>
      <c r="B298">
        <v>78.819999999999993</v>
      </c>
      <c r="C298">
        <v>77.55</v>
      </c>
      <c r="D298">
        <v>1</v>
      </c>
      <c r="E298">
        <v>2</v>
      </c>
      <c r="F298">
        <v>2016</v>
      </c>
      <c r="I298" t="s">
        <v>303</v>
      </c>
      <c r="J298">
        <v>63.66</v>
      </c>
      <c r="K298">
        <v>72.819999999999993</v>
      </c>
      <c r="L298">
        <v>2016</v>
      </c>
      <c r="O298" t="s">
        <v>213</v>
      </c>
      <c r="P298">
        <v>-1.5</v>
      </c>
      <c r="Q298">
        <v>7.5</v>
      </c>
      <c r="R298">
        <v>6</v>
      </c>
      <c r="S298">
        <v>2016</v>
      </c>
      <c r="V298">
        <v>2014</v>
      </c>
      <c r="W298">
        <v>7</v>
      </c>
      <c r="X298" t="s">
        <v>706</v>
      </c>
      <c r="Y298" t="s">
        <v>43</v>
      </c>
      <c r="Z298" t="e" vm="1">
        <f ca="1">_xlfn.XLOOKUP(KenPom[[#This Row],[Real_Team]],TeamStateMap[Team],TeamStateMap[State],"NoState",0,)</f>
        <v>#NAME?</v>
      </c>
      <c r="AA298">
        <v>2</v>
      </c>
      <c r="AB298">
        <v>1</v>
      </c>
      <c r="AC298" t="s">
        <v>156</v>
      </c>
      <c r="AD298" t="s">
        <v>108</v>
      </c>
      <c r="AE298">
        <v>24.6</v>
      </c>
      <c r="AF298">
        <v>119.3</v>
      </c>
      <c r="AG298">
        <v>6</v>
      </c>
      <c r="AH298">
        <v>94.7</v>
      </c>
      <c r="AI298">
        <v>22</v>
      </c>
      <c r="AJ298">
        <v>66.599999999999994</v>
      </c>
      <c r="AK298">
        <v>83</v>
      </c>
      <c r="AL298">
        <v>-5.0999999999999997E-2</v>
      </c>
      <c r="AM298">
        <v>295</v>
      </c>
      <c r="AN298">
        <v>12.13</v>
      </c>
      <c r="AO298">
        <v>1</v>
      </c>
      <c r="AP298">
        <v>112.2</v>
      </c>
      <c r="AQ298">
        <v>1</v>
      </c>
      <c r="AR298">
        <v>100</v>
      </c>
      <c r="AS298">
        <v>7</v>
      </c>
      <c r="AT298">
        <v>9.4700000000000006</v>
      </c>
      <c r="AU298">
        <v>11</v>
      </c>
      <c r="AV298">
        <v>2</v>
      </c>
      <c r="AW298" t="s">
        <v>136</v>
      </c>
      <c r="BH298" s="16"/>
    </row>
    <row r="299" spans="1:60" x14ac:dyDescent="0.2">
      <c r="A299" t="s">
        <v>117</v>
      </c>
      <c r="B299">
        <v>78.64</v>
      </c>
      <c r="C299">
        <v>77.2</v>
      </c>
      <c r="D299">
        <v>3</v>
      </c>
      <c r="E299">
        <v>5</v>
      </c>
      <c r="F299">
        <v>2016</v>
      </c>
      <c r="I299" t="s">
        <v>426</v>
      </c>
      <c r="J299">
        <v>61.23</v>
      </c>
      <c r="K299">
        <v>72.790000000000006</v>
      </c>
      <c r="L299">
        <v>2016</v>
      </c>
      <c r="O299" t="s">
        <v>117</v>
      </c>
      <c r="P299">
        <v>0.5</v>
      </c>
      <c r="Q299">
        <v>5.4</v>
      </c>
      <c r="R299">
        <v>5.9</v>
      </c>
      <c r="S299">
        <v>2016</v>
      </c>
      <c r="V299">
        <v>2014</v>
      </c>
      <c r="W299">
        <v>8</v>
      </c>
      <c r="X299" t="s">
        <v>705</v>
      </c>
      <c r="Y299" t="s">
        <v>0</v>
      </c>
      <c r="Z299" t="e" vm="1">
        <f ca="1">_xlfn.XLOOKUP(KenPom[[#This Row],[Real_Team]],TeamStateMap[Team],TeamStateMap[State],"NoState",0,)</f>
        <v>#NAME?</v>
      </c>
      <c r="AA299">
        <v>3</v>
      </c>
      <c r="AB299">
        <v>0</v>
      </c>
      <c r="AC299" t="s">
        <v>105</v>
      </c>
      <c r="AD299" t="s">
        <v>96</v>
      </c>
      <c r="AE299">
        <v>24.25</v>
      </c>
      <c r="AF299">
        <v>124.7</v>
      </c>
      <c r="AG299">
        <v>1</v>
      </c>
      <c r="AH299">
        <v>100.4</v>
      </c>
      <c r="AI299">
        <v>86</v>
      </c>
      <c r="AJ299">
        <v>64.599999999999994</v>
      </c>
      <c r="AK299">
        <v>179</v>
      </c>
      <c r="AL299">
        <v>-3.5000000000000003E-2</v>
      </c>
      <c r="AM299">
        <v>255</v>
      </c>
      <c r="AN299">
        <v>8.76</v>
      </c>
      <c r="AO299">
        <v>25</v>
      </c>
      <c r="AP299">
        <v>109.2</v>
      </c>
      <c r="AQ299">
        <v>34</v>
      </c>
      <c r="AR299">
        <v>100.5</v>
      </c>
      <c r="AS299">
        <v>17</v>
      </c>
      <c r="AT299">
        <v>2.4</v>
      </c>
      <c r="AU299">
        <v>93</v>
      </c>
      <c r="AV299">
        <v>3</v>
      </c>
      <c r="AW299" t="s">
        <v>136</v>
      </c>
      <c r="BH299" s="16"/>
    </row>
    <row r="300" spans="1:60" x14ac:dyDescent="0.2">
      <c r="A300" t="s">
        <v>17</v>
      </c>
      <c r="B300">
        <v>78.62</v>
      </c>
      <c r="C300">
        <v>76.81</v>
      </c>
      <c r="D300">
        <v>0</v>
      </c>
      <c r="E300">
        <v>5</v>
      </c>
      <c r="F300">
        <v>2016</v>
      </c>
      <c r="I300" t="s">
        <v>390</v>
      </c>
      <c r="J300">
        <v>69.08</v>
      </c>
      <c r="K300">
        <v>72.75</v>
      </c>
      <c r="L300">
        <v>2016</v>
      </c>
      <c r="O300" t="s">
        <v>9</v>
      </c>
      <c r="P300">
        <v>7.1</v>
      </c>
      <c r="Q300">
        <v>-1.3</v>
      </c>
      <c r="R300">
        <v>5.8</v>
      </c>
      <c r="S300">
        <v>2016</v>
      </c>
      <c r="V300">
        <v>2014</v>
      </c>
      <c r="W300">
        <v>9</v>
      </c>
      <c r="X300" t="s">
        <v>704</v>
      </c>
      <c r="Y300" t="s">
        <v>252</v>
      </c>
      <c r="Z300" t="e" vm="1">
        <f ca="1">_xlfn.XLOOKUP(KenPom[[#This Row],[Real_Team]],TeamStateMap[Team],TeamStateMap[State],"NoState",0,)</f>
        <v>#NAME?</v>
      </c>
      <c r="AA300">
        <v>4</v>
      </c>
      <c r="AB300">
        <v>3</v>
      </c>
      <c r="AC300" t="s">
        <v>556</v>
      </c>
      <c r="AD300" t="s">
        <v>703</v>
      </c>
      <c r="AE300">
        <v>23.92</v>
      </c>
      <c r="AF300">
        <v>118.6</v>
      </c>
      <c r="AG300">
        <v>13</v>
      </c>
      <c r="AH300">
        <v>94.7</v>
      </c>
      <c r="AI300">
        <v>21</v>
      </c>
      <c r="AJ300">
        <v>64.400000000000006</v>
      </c>
      <c r="AK300">
        <v>188</v>
      </c>
      <c r="AL300">
        <v>-3.0000000000000001E-3</v>
      </c>
      <c r="AM300">
        <v>192</v>
      </c>
      <c r="AN300">
        <v>10.44</v>
      </c>
      <c r="AO300">
        <v>6</v>
      </c>
      <c r="AP300">
        <v>110.2</v>
      </c>
      <c r="AQ300">
        <v>15</v>
      </c>
      <c r="AR300">
        <v>99.7</v>
      </c>
      <c r="AS300">
        <v>5</v>
      </c>
      <c r="AT300">
        <v>0.56999999999999995</v>
      </c>
      <c r="AU300">
        <v>144</v>
      </c>
      <c r="AV300">
        <v>4</v>
      </c>
      <c r="AW300" t="s">
        <v>136</v>
      </c>
      <c r="BH300" s="16"/>
    </row>
    <row r="301" spans="1:60" x14ac:dyDescent="0.2">
      <c r="A301" t="s">
        <v>280</v>
      </c>
      <c r="B301">
        <v>78.56</v>
      </c>
      <c r="C301">
        <v>71.150000000000006</v>
      </c>
      <c r="D301">
        <v>0</v>
      </c>
      <c r="E301">
        <v>0</v>
      </c>
      <c r="F301">
        <v>2016</v>
      </c>
      <c r="I301" t="s">
        <v>295</v>
      </c>
      <c r="J301">
        <v>67.8</v>
      </c>
      <c r="K301">
        <v>72.37</v>
      </c>
      <c r="L301">
        <v>2016</v>
      </c>
      <c r="O301" t="s">
        <v>458</v>
      </c>
      <c r="P301">
        <v>4.0999999999999996</v>
      </c>
      <c r="Q301">
        <v>1.6</v>
      </c>
      <c r="R301">
        <v>5.8</v>
      </c>
      <c r="S301">
        <v>2016</v>
      </c>
      <c r="V301">
        <v>2014</v>
      </c>
      <c r="W301">
        <v>10</v>
      </c>
      <c r="X301" t="s">
        <v>702</v>
      </c>
      <c r="Y301" t="s">
        <v>36</v>
      </c>
      <c r="Z301" t="e" vm="1">
        <f ca="1">_xlfn.XLOOKUP(KenPom[[#This Row],[Real_Team]],TeamStateMap[Team],TeamStateMap[State],"NoState",0,)</f>
        <v>#NAME?</v>
      </c>
      <c r="AA301">
        <v>11</v>
      </c>
      <c r="AB301">
        <v>2</v>
      </c>
      <c r="AC301" t="s">
        <v>60</v>
      </c>
      <c r="AD301" t="s">
        <v>701</v>
      </c>
      <c r="AE301">
        <v>23.69</v>
      </c>
      <c r="AF301">
        <v>117.9</v>
      </c>
      <c r="AG301">
        <v>15</v>
      </c>
      <c r="AH301">
        <v>94.2</v>
      </c>
      <c r="AI301">
        <v>19</v>
      </c>
      <c r="AJ301">
        <v>61.6</v>
      </c>
      <c r="AK301">
        <v>313</v>
      </c>
      <c r="AL301">
        <v>-9.9000000000000005E-2</v>
      </c>
      <c r="AM301">
        <v>341</v>
      </c>
      <c r="AN301">
        <v>8.1199999999999992</v>
      </c>
      <c r="AO301">
        <v>36</v>
      </c>
      <c r="AP301">
        <v>108.9</v>
      </c>
      <c r="AQ301">
        <v>46</v>
      </c>
      <c r="AR301">
        <v>100.8</v>
      </c>
      <c r="AS301">
        <v>29</v>
      </c>
      <c r="AT301">
        <v>1.46</v>
      </c>
      <c r="AU301">
        <v>115</v>
      </c>
      <c r="AV301">
        <v>1</v>
      </c>
      <c r="AW301" t="s">
        <v>136</v>
      </c>
      <c r="BH301" s="16"/>
    </row>
    <row r="302" spans="1:60" x14ac:dyDescent="0.2">
      <c r="A302" t="s">
        <v>71</v>
      </c>
      <c r="B302">
        <v>78.44</v>
      </c>
      <c r="C302">
        <v>73.37</v>
      </c>
      <c r="D302">
        <v>0</v>
      </c>
      <c r="E302">
        <v>3</v>
      </c>
      <c r="F302">
        <v>2016</v>
      </c>
      <c r="I302" t="s">
        <v>425</v>
      </c>
      <c r="J302">
        <v>63.37</v>
      </c>
      <c r="K302">
        <v>72.319999999999993</v>
      </c>
      <c r="L302">
        <v>2016</v>
      </c>
      <c r="O302" t="s">
        <v>467</v>
      </c>
      <c r="P302">
        <v>4.5999999999999996</v>
      </c>
      <c r="Q302">
        <v>1.1000000000000001</v>
      </c>
      <c r="R302">
        <v>5.7</v>
      </c>
      <c r="S302">
        <v>2016</v>
      </c>
      <c r="V302">
        <v>2014</v>
      </c>
      <c r="W302">
        <v>11</v>
      </c>
      <c r="X302" t="s">
        <v>700</v>
      </c>
      <c r="Y302" t="s">
        <v>31</v>
      </c>
      <c r="Z302" t="e" vm="1">
        <f ca="1">_xlfn.XLOOKUP(KenPom[[#This Row],[Real_Team]],TeamStateMap[Team],TeamStateMap[State],"NoState",0,)</f>
        <v>#NAME?</v>
      </c>
      <c r="AA302">
        <v>2</v>
      </c>
      <c r="AB302">
        <v>1</v>
      </c>
      <c r="AC302" t="s">
        <v>541</v>
      </c>
      <c r="AD302" t="s">
        <v>699</v>
      </c>
      <c r="AE302">
        <v>23.68</v>
      </c>
      <c r="AF302">
        <v>116.3</v>
      </c>
      <c r="AG302">
        <v>21</v>
      </c>
      <c r="AH302">
        <v>92.6</v>
      </c>
      <c r="AI302">
        <v>12</v>
      </c>
      <c r="AJ302">
        <v>66</v>
      </c>
      <c r="AK302">
        <v>103</v>
      </c>
      <c r="AL302">
        <v>7.4999999999999997E-2</v>
      </c>
      <c r="AM302">
        <v>30</v>
      </c>
      <c r="AN302">
        <v>7.47</v>
      </c>
      <c r="AO302">
        <v>49</v>
      </c>
      <c r="AP302">
        <v>110.1</v>
      </c>
      <c r="AQ302">
        <v>18</v>
      </c>
      <c r="AR302">
        <v>102.6</v>
      </c>
      <c r="AS302">
        <v>90</v>
      </c>
      <c r="AT302">
        <v>2.61</v>
      </c>
      <c r="AU302">
        <v>87</v>
      </c>
      <c r="AV302">
        <v>2</v>
      </c>
      <c r="AW302" t="s">
        <v>136</v>
      </c>
      <c r="BH302" s="16"/>
    </row>
    <row r="303" spans="1:60" x14ac:dyDescent="0.2">
      <c r="A303" t="s">
        <v>221</v>
      </c>
      <c r="B303">
        <v>78.41</v>
      </c>
      <c r="C303">
        <v>79.459999999999994</v>
      </c>
      <c r="D303">
        <v>1</v>
      </c>
      <c r="E303">
        <v>3</v>
      </c>
      <c r="F303">
        <v>2016</v>
      </c>
      <c r="I303" t="s">
        <v>397</v>
      </c>
      <c r="J303">
        <v>64.69</v>
      </c>
      <c r="K303">
        <v>72.19</v>
      </c>
      <c r="L303">
        <v>2016</v>
      </c>
      <c r="O303" t="s">
        <v>466</v>
      </c>
      <c r="P303">
        <v>5.3</v>
      </c>
      <c r="Q303">
        <v>0.4</v>
      </c>
      <c r="R303">
        <v>5.7</v>
      </c>
      <c r="S303">
        <v>2016</v>
      </c>
      <c r="V303">
        <v>2014</v>
      </c>
      <c r="W303">
        <v>12</v>
      </c>
      <c r="X303" t="s">
        <v>698</v>
      </c>
      <c r="Y303" t="s">
        <v>25</v>
      </c>
      <c r="Z303" t="e" vm="1">
        <f ca="1">_xlfn.XLOOKUP(KenPom[[#This Row],[Real_Team]],TeamStateMap[Team],TeamStateMap[State],"NoState",0,)</f>
        <v>#NAME?</v>
      </c>
      <c r="AA303">
        <v>2</v>
      </c>
      <c r="AB303">
        <v>3</v>
      </c>
      <c r="AC303" t="s">
        <v>556</v>
      </c>
      <c r="AD303" t="s">
        <v>142</v>
      </c>
      <c r="AE303">
        <v>23.44</v>
      </c>
      <c r="AF303">
        <v>123.9</v>
      </c>
      <c r="AG303">
        <v>3</v>
      </c>
      <c r="AH303">
        <v>100.5</v>
      </c>
      <c r="AI303">
        <v>89</v>
      </c>
      <c r="AJ303">
        <v>61</v>
      </c>
      <c r="AK303">
        <v>330</v>
      </c>
      <c r="AL303">
        <v>4.7E-2</v>
      </c>
      <c r="AM303">
        <v>76</v>
      </c>
      <c r="AN303">
        <v>11.65</v>
      </c>
      <c r="AO303">
        <v>2</v>
      </c>
      <c r="AP303">
        <v>110.3</v>
      </c>
      <c r="AQ303">
        <v>12</v>
      </c>
      <c r="AR303">
        <v>98.6</v>
      </c>
      <c r="AS303">
        <v>1</v>
      </c>
      <c r="AT303">
        <v>0.62</v>
      </c>
      <c r="AU303">
        <v>142</v>
      </c>
      <c r="AV303">
        <v>2</v>
      </c>
      <c r="AW303" t="s">
        <v>136</v>
      </c>
      <c r="BH303" s="16"/>
    </row>
    <row r="304" spans="1:60" x14ac:dyDescent="0.2">
      <c r="A304" t="s">
        <v>279</v>
      </c>
      <c r="B304">
        <v>78.400000000000006</v>
      </c>
      <c r="C304">
        <v>76.78</v>
      </c>
      <c r="D304">
        <v>0</v>
      </c>
      <c r="E304">
        <v>1</v>
      </c>
      <c r="F304">
        <v>2016</v>
      </c>
      <c r="I304" t="s">
        <v>424</v>
      </c>
      <c r="J304">
        <v>63.28</v>
      </c>
      <c r="K304">
        <v>72.19</v>
      </c>
      <c r="L304">
        <v>2016</v>
      </c>
      <c r="O304" t="s">
        <v>279</v>
      </c>
      <c r="P304">
        <v>4.3</v>
      </c>
      <c r="Q304">
        <v>1.2</v>
      </c>
      <c r="R304">
        <v>5.5</v>
      </c>
      <c r="S304">
        <v>2016</v>
      </c>
      <c r="V304">
        <v>2014</v>
      </c>
      <c r="W304">
        <v>13</v>
      </c>
      <c r="X304" t="s">
        <v>697</v>
      </c>
      <c r="Y304" t="s">
        <v>134</v>
      </c>
      <c r="Z304" t="e" vm="1">
        <f ca="1">_xlfn.XLOOKUP(KenPom[[#This Row],[Real_Team]],TeamStateMap[Team],TeamStateMap[State],"NoState",0,)</f>
        <v>#NAME?</v>
      </c>
      <c r="AA304">
        <v>8</v>
      </c>
      <c r="AB304">
        <v>5</v>
      </c>
      <c r="AC304" t="s">
        <v>60</v>
      </c>
      <c r="AD304" t="s">
        <v>696</v>
      </c>
      <c r="AE304">
        <v>22.55</v>
      </c>
      <c r="AF304">
        <v>118.3</v>
      </c>
      <c r="AG304">
        <v>14</v>
      </c>
      <c r="AH304">
        <v>95.8</v>
      </c>
      <c r="AI304">
        <v>32</v>
      </c>
      <c r="AJ304">
        <v>64</v>
      </c>
      <c r="AK304">
        <v>217</v>
      </c>
      <c r="AL304">
        <v>-2.5000000000000001E-2</v>
      </c>
      <c r="AM304">
        <v>240</v>
      </c>
      <c r="AN304">
        <v>10.73</v>
      </c>
      <c r="AO304">
        <v>5</v>
      </c>
      <c r="AP304">
        <v>110.5</v>
      </c>
      <c r="AQ304">
        <v>7</v>
      </c>
      <c r="AR304">
        <v>99.8</v>
      </c>
      <c r="AS304">
        <v>6</v>
      </c>
      <c r="AT304">
        <v>4.1900000000000004</v>
      </c>
      <c r="AU304">
        <v>60</v>
      </c>
      <c r="AV304">
        <v>8</v>
      </c>
      <c r="AW304" t="s">
        <v>136</v>
      </c>
      <c r="BH304" s="16"/>
    </row>
    <row r="305" spans="1:60" x14ac:dyDescent="0.2">
      <c r="A305" t="s">
        <v>272</v>
      </c>
      <c r="B305">
        <v>78.38</v>
      </c>
      <c r="C305">
        <v>71.58</v>
      </c>
      <c r="D305">
        <v>0</v>
      </c>
      <c r="E305">
        <v>0</v>
      </c>
      <c r="F305">
        <v>2016</v>
      </c>
      <c r="I305" t="s">
        <v>9</v>
      </c>
      <c r="J305">
        <v>70.92</v>
      </c>
      <c r="K305">
        <v>71.900000000000006</v>
      </c>
      <c r="L305">
        <v>2016</v>
      </c>
      <c r="O305" t="s">
        <v>71</v>
      </c>
      <c r="P305">
        <v>5</v>
      </c>
      <c r="Q305">
        <v>0.5</v>
      </c>
      <c r="R305">
        <v>5.5</v>
      </c>
      <c r="S305">
        <v>2016</v>
      </c>
      <c r="V305">
        <v>2014</v>
      </c>
      <c r="W305">
        <v>14</v>
      </c>
      <c r="X305" t="s">
        <v>143</v>
      </c>
      <c r="Y305" t="s">
        <v>64</v>
      </c>
      <c r="Z305" t="e" vm="1">
        <f ca="1">_xlfn.XLOOKUP(KenPom[[#This Row],[Real_Team]],TeamStateMap[Team],TeamStateMap[State],"NoState",0,)</f>
        <v>#NAME?</v>
      </c>
      <c r="AA305">
        <v>4</v>
      </c>
      <c r="AB305">
        <v>2</v>
      </c>
      <c r="AC305" t="s">
        <v>137</v>
      </c>
      <c r="AD305" t="s">
        <v>142</v>
      </c>
      <c r="AE305">
        <v>22.53</v>
      </c>
      <c r="AF305">
        <v>118.7</v>
      </c>
      <c r="AG305">
        <v>11</v>
      </c>
      <c r="AH305">
        <v>96.1</v>
      </c>
      <c r="AI305">
        <v>37</v>
      </c>
      <c r="AJ305">
        <v>68.400000000000006</v>
      </c>
      <c r="AK305">
        <v>33</v>
      </c>
      <c r="AL305">
        <v>-1.9E-2</v>
      </c>
      <c r="AM305">
        <v>224</v>
      </c>
      <c r="AN305">
        <v>7.63</v>
      </c>
      <c r="AO305">
        <v>43</v>
      </c>
      <c r="AP305">
        <v>109.1</v>
      </c>
      <c r="AQ305">
        <v>39</v>
      </c>
      <c r="AR305">
        <v>101.5</v>
      </c>
      <c r="AS305">
        <v>58</v>
      </c>
      <c r="AT305">
        <v>-3.26</v>
      </c>
      <c r="AU305">
        <v>262</v>
      </c>
      <c r="AV305">
        <v>4</v>
      </c>
      <c r="AW305" t="s">
        <v>136</v>
      </c>
      <c r="BH305" s="16"/>
    </row>
    <row r="306" spans="1:60" x14ac:dyDescent="0.2">
      <c r="A306" t="s">
        <v>274</v>
      </c>
      <c r="B306">
        <v>78.36</v>
      </c>
      <c r="C306">
        <v>74.599999999999994</v>
      </c>
      <c r="D306">
        <v>0</v>
      </c>
      <c r="E306">
        <v>0</v>
      </c>
      <c r="F306">
        <v>2016</v>
      </c>
      <c r="I306" t="s">
        <v>344</v>
      </c>
      <c r="J306">
        <v>68.95</v>
      </c>
      <c r="K306">
        <v>71.760000000000005</v>
      </c>
      <c r="L306">
        <v>2016</v>
      </c>
      <c r="O306" t="s">
        <v>255</v>
      </c>
      <c r="P306">
        <v>0.1</v>
      </c>
      <c r="Q306">
        <v>5.3</v>
      </c>
      <c r="R306">
        <v>5.4</v>
      </c>
      <c r="S306">
        <v>2016</v>
      </c>
      <c r="V306">
        <v>2014</v>
      </c>
      <c r="W306">
        <v>15</v>
      </c>
      <c r="X306" t="s">
        <v>695</v>
      </c>
      <c r="Y306" t="s">
        <v>231</v>
      </c>
      <c r="Z306" t="e" vm="1">
        <f ca="1">_xlfn.XLOOKUP(KenPom[[#This Row],[Real_Team]],TeamStateMap[Team],TeamStateMap[State],"NoState",0,)</f>
        <v>#NAME?</v>
      </c>
      <c r="AA306">
        <v>7</v>
      </c>
      <c r="AB306">
        <v>6</v>
      </c>
      <c r="AC306" t="s">
        <v>148</v>
      </c>
      <c r="AD306" t="s">
        <v>693</v>
      </c>
      <c r="AE306">
        <v>22.13</v>
      </c>
      <c r="AF306">
        <v>113.6</v>
      </c>
      <c r="AG306">
        <v>39</v>
      </c>
      <c r="AH306">
        <v>91.5</v>
      </c>
      <c r="AI306">
        <v>10</v>
      </c>
      <c r="AJ306">
        <v>63.2</v>
      </c>
      <c r="AK306">
        <v>254</v>
      </c>
      <c r="AL306">
        <v>0.08</v>
      </c>
      <c r="AM306">
        <v>23</v>
      </c>
      <c r="AN306">
        <v>9.43</v>
      </c>
      <c r="AO306">
        <v>13</v>
      </c>
      <c r="AP306">
        <v>109.7</v>
      </c>
      <c r="AQ306">
        <v>24</v>
      </c>
      <c r="AR306">
        <v>100.3</v>
      </c>
      <c r="AS306">
        <v>11</v>
      </c>
      <c r="AT306">
        <v>0.91</v>
      </c>
      <c r="AU306">
        <v>134</v>
      </c>
      <c r="AV306">
        <v>7</v>
      </c>
      <c r="AW306" t="s">
        <v>136</v>
      </c>
      <c r="BH306" s="16"/>
    </row>
    <row r="307" spans="1:60" x14ac:dyDescent="0.2">
      <c r="A307" t="s">
        <v>255</v>
      </c>
      <c r="B307">
        <v>78.28</v>
      </c>
      <c r="C307">
        <v>72.8</v>
      </c>
      <c r="D307">
        <v>0</v>
      </c>
      <c r="E307">
        <v>0</v>
      </c>
      <c r="F307">
        <v>2016</v>
      </c>
      <c r="I307" t="s">
        <v>332</v>
      </c>
      <c r="J307">
        <v>71.959999999999994</v>
      </c>
      <c r="K307">
        <v>71.59</v>
      </c>
      <c r="L307">
        <v>2016</v>
      </c>
      <c r="O307" t="s">
        <v>64</v>
      </c>
      <c r="P307">
        <v>5.3</v>
      </c>
      <c r="Q307">
        <v>0</v>
      </c>
      <c r="R307">
        <v>5.3</v>
      </c>
      <c r="S307">
        <v>2016</v>
      </c>
      <c r="V307">
        <v>2014</v>
      </c>
      <c r="W307">
        <v>16</v>
      </c>
      <c r="X307" t="s">
        <v>692</v>
      </c>
      <c r="Y307" t="s">
        <v>251</v>
      </c>
      <c r="Z307" t="e" vm="1">
        <f ca="1">_xlfn.XLOOKUP(KenPom[[#This Row],[Real_Team]],TeamStateMap[Team],TeamStateMap[State],"NoState",0,)</f>
        <v>#NAME?</v>
      </c>
      <c r="AA307">
        <v>9</v>
      </c>
      <c r="AB307">
        <v>1</v>
      </c>
      <c r="AC307" t="s">
        <v>105</v>
      </c>
      <c r="AD307" t="s">
        <v>653</v>
      </c>
      <c r="AE307">
        <v>21.89</v>
      </c>
      <c r="AF307">
        <v>116.9</v>
      </c>
      <c r="AG307">
        <v>18</v>
      </c>
      <c r="AH307">
        <v>95</v>
      </c>
      <c r="AI307">
        <v>25</v>
      </c>
      <c r="AJ307">
        <v>62.2</v>
      </c>
      <c r="AK307">
        <v>295</v>
      </c>
      <c r="AL307">
        <v>-3.7999999999999999E-2</v>
      </c>
      <c r="AM307">
        <v>264</v>
      </c>
      <c r="AN307">
        <v>7.62</v>
      </c>
      <c r="AO307">
        <v>44</v>
      </c>
      <c r="AP307">
        <v>108</v>
      </c>
      <c r="AQ307">
        <v>69</v>
      </c>
      <c r="AR307">
        <v>100.4</v>
      </c>
      <c r="AS307">
        <v>13</v>
      </c>
      <c r="AT307">
        <v>-3.66</v>
      </c>
      <c r="AU307">
        <v>275</v>
      </c>
      <c r="AV307">
        <v>9</v>
      </c>
      <c r="AW307" t="s">
        <v>136</v>
      </c>
      <c r="BH307" s="16"/>
    </row>
    <row r="308" spans="1:60" x14ac:dyDescent="0.2">
      <c r="A308" t="s">
        <v>59</v>
      </c>
      <c r="B308">
        <v>78.16</v>
      </c>
      <c r="C308">
        <v>79.75</v>
      </c>
      <c r="D308">
        <v>2</v>
      </c>
      <c r="E308">
        <v>4</v>
      </c>
      <c r="F308">
        <v>2016</v>
      </c>
      <c r="I308" t="s">
        <v>347</v>
      </c>
      <c r="J308">
        <v>72.78</v>
      </c>
      <c r="K308">
        <v>71.040000000000006</v>
      </c>
      <c r="L308">
        <v>2016</v>
      </c>
      <c r="O308" t="s">
        <v>79</v>
      </c>
      <c r="P308">
        <v>1.8</v>
      </c>
      <c r="Q308">
        <v>3.3</v>
      </c>
      <c r="R308">
        <v>5.0999999999999996</v>
      </c>
      <c r="S308">
        <v>2016</v>
      </c>
      <c r="V308">
        <v>2014</v>
      </c>
      <c r="W308">
        <v>17</v>
      </c>
      <c r="X308" t="s">
        <v>691</v>
      </c>
      <c r="Y308" t="s">
        <v>247</v>
      </c>
      <c r="Z308" t="e" vm="1">
        <f ca="1">_xlfn.XLOOKUP(KenPom[[#This Row],[Real_Team]],TeamStateMap[Team],TeamStateMap[State],"NoState",0,)</f>
        <v>#NAME?</v>
      </c>
      <c r="AA308">
        <v>3</v>
      </c>
      <c r="AB308">
        <v>1</v>
      </c>
      <c r="AC308" t="s">
        <v>541</v>
      </c>
      <c r="AD308" t="s">
        <v>81</v>
      </c>
      <c r="AE308">
        <v>21.72</v>
      </c>
      <c r="AF308">
        <v>124.2</v>
      </c>
      <c r="AG308">
        <v>2</v>
      </c>
      <c r="AH308">
        <v>102.5</v>
      </c>
      <c r="AI308">
        <v>124</v>
      </c>
      <c r="AJ308">
        <v>63.6</v>
      </c>
      <c r="AK308">
        <v>237</v>
      </c>
      <c r="AL308">
        <v>2.4E-2</v>
      </c>
      <c r="AM308">
        <v>128</v>
      </c>
      <c r="AN308">
        <v>7.5</v>
      </c>
      <c r="AO308">
        <v>48</v>
      </c>
      <c r="AP308">
        <v>108.5</v>
      </c>
      <c r="AQ308">
        <v>58</v>
      </c>
      <c r="AR308">
        <v>101</v>
      </c>
      <c r="AS308">
        <v>35</v>
      </c>
      <c r="AT308">
        <v>1.31</v>
      </c>
      <c r="AU308">
        <v>122</v>
      </c>
      <c r="AV308">
        <v>3</v>
      </c>
      <c r="AW308" t="s">
        <v>136</v>
      </c>
    </row>
    <row r="309" spans="1:60" x14ac:dyDescent="0.2">
      <c r="A309" t="s">
        <v>278</v>
      </c>
      <c r="B309">
        <v>78.099999999999994</v>
      </c>
      <c r="C309">
        <v>72.150000000000006</v>
      </c>
      <c r="D309">
        <v>0</v>
      </c>
      <c r="E309">
        <v>0</v>
      </c>
      <c r="F309">
        <v>2016</v>
      </c>
      <c r="I309" t="s">
        <v>423</v>
      </c>
      <c r="J309">
        <v>65.099999999999994</v>
      </c>
      <c r="K309">
        <v>71.03</v>
      </c>
      <c r="L309">
        <v>2016</v>
      </c>
      <c r="O309" t="s">
        <v>205</v>
      </c>
      <c r="P309">
        <v>2.5</v>
      </c>
      <c r="Q309">
        <v>2.5</v>
      </c>
      <c r="R309">
        <v>5</v>
      </c>
      <c r="S309">
        <v>2016</v>
      </c>
      <c r="V309">
        <v>2014</v>
      </c>
      <c r="W309">
        <v>18</v>
      </c>
      <c r="X309" t="s">
        <v>690</v>
      </c>
      <c r="Y309" t="s">
        <v>15</v>
      </c>
      <c r="Z309" t="e" vm="1">
        <f ca="1">_xlfn.XLOOKUP(KenPom[[#This Row],[Real_Team]],TeamStateMap[Team],TeamStateMap[State],"NoState",0,)</f>
        <v>#NAME?</v>
      </c>
      <c r="AA309">
        <v>3</v>
      </c>
      <c r="AB309">
        <v>1</v>
      </c>
      <c r="AC309" t="s">
        <v>105</v>
      </c>
      <c r="AD309" t="s">
        <v>90</v>
      </c>
      <c r="AE309">
        <v>21.62</v>
      </c>
      <c r="AF309">
        <v>114.6</v>
      </c>
      <c r="AG309">
        <v>28</v>
      </c>
      <c r="AH309">
        <v>93</v>
      </c>
      <c r="AI309">
        <v>13</v>
      </c>
      <c r="AJ309">
        <v>59.6</v>
      </c>
      <c r="AK309">
        <v>344</v>
      </c>
      <c r="AL309">
        <v>1.6E-2</v>
      </c>
      <c r="AM309">
        <v>141</v>
      </c>
      <c r="AN309">
        <v>7.23</v>
      </c>
      <c r="AO309">
        <v>55</v>
      </c>
      <c r="AP309">
        <v>109.4</v>
      </c>
      <c r="AQ309">
        <v>33</v>
      </c>
      <c r="AR309">
        <v>102.2</v>
      </c>
      <c r="AS309">
        <v>74</v>
      </c>
      <c r="AT309">
        <v>-1.01</v>
      </c>
      <c r="AU309">
        <v>189</v>
      </c>
      <c r="AV309">
        <v>3</v>
      </c>
      <c r="AW309" t="s">
        <v>136</v>
      </c>
    </row>
    <row r="310" spans="1:60" x14ac:dyDescent="0.2">
      <c r="A310" t="s">
        <v>128</v>
      </c>
      <c r="B310">
        <v>78.09</v>
      </c>
      <c r="C310">
        <v>80.680000000000007</v>
      </c>
      <c r="D310">
        <v>1</v>
      </c>
      <c r="E310">
        <v>4</v>
      </c>
      <c r="F310">
        <v>2016</v>
      </c>
      <c r="I310" t="s">
        <v>368</v>
      </c>
      <c r="J310">
        <v>69.2</v>
      </c>
      <c r="K310">
        <v>71</v>
      </c>
      <c r="L310">
        <v>2016</v>
      </c>
      <c r="O310" t="s">
        <v>202</v>
      </c>
      <c r="P310">
        <v>5.3</v>
      </c>
      <c r="Q310">
        <v>-0.3</v>
      </c>
      <c r="R310">
        <v>5</v>
      </c>
      <c r="S310">
        <v>2016</v>
      </c>
      <c r="V310">
        <v>2014</v>
      </c>
      <c r="W310">
        <v>19</v>
      </c>
      <c r="X310" t="s">
        <v>689</v>
      </c>
      <c r="Y310" t="s">
        <v>253</v>
      </c>
      <c r="Z310" t="e" vm="1">
        <f ca="1">_xlfn.XLOOKUP(KenPom[[#This Row],[Real_Team]],TeamStateMap[Team],TeamStateMap[State],"NoState",0,)</f>
        <v>#NAME?</v>
      </c>
      <c r="AA310">
        <v>6</v>
      </c>
      <c r="AB310">
        <v>0</v>
      </c>
      <c r="AC310" t="s">
        <v>556</v>
      </c>
      <c r="AD310" t="s">
        <v>108</v>
      </c>
      <c r="AE310">
        <v>21.3</v>
      </c>
      <c r="AF310">
        <v>109.3</v>
      </c>
      <c r="AG310">
        <v>103</v>
      </c>
      <c r="AH310">
        <v>88</v>
      </c>
      <c r="AI310">
        <v>2</v>
      </c>
      <c r="AJ310">
        <v>64</v>
      </c>
      <c r="AK310">
        <v>218</v>
      </c>
      <c r="AL310">
        <v>-4.2999999999999997E-2</v>
      </c>
      <c r="AM310">
        <v>275</v>
      </c>
      <c r="AN310">
        <v>7.8</v>
      </c>
      <c r="AO310">
        <v>39</v>
      </c>
      <c r="AP310">
        <v>109.2</v>
      </c>
      <c r="AQ310">
        <v>36</v>
      </c>
      <c r="AR310">
        <v>101.4</v>
      </c>
      <c r="AS310">
        <v>50</v>
      </c>
      <c r="AT310">
        <v>-3.36</v>
      </c>
      <c r="AU310">
        <v>267</v>
      </c>
      <c r="AV310">
        <v>6</v>
      </c>
      <c r="AW310" t="s">
        <v>136</v>
      </c>
    </row>
    <row r="311" spans="1:60" x14ac:dyDescent="0.2">
      <c r="A311" t="s">
        <v>226</v>
      </c>
      <c r="B311">
        <v>78.08</v>
      </c>
      <c r="C311">
        <v>74.260000000000005</v>
      </c>
      <c r="D311">
        <v>1</v>
      </c>
      <c r="E311">
        <v>2</v>
      </c>
      <c r="F311">
        <v>2016</v>
      </c>
      <c r="I311" t="s">
        <v>311</v>
      </c>
      <c r="J311">
        <v>68.75</v>
      </c>
      <c r="K311">
        <v>70.94</v>
      </c>
      <c r="L311">
        <v>2016</v>
      </c>
      <c r="O311" t="s">
        <v>41</v>
      </c>
      <c r="P311">
        <v>10.1</v>
      </c>
      <c r="Q311">
        <v>-5.2</v>
      </c>
      <c r="R311">
        <v>4.9000000000000004</v>
      </c>
      <c r="S311">
        <v>2016</v>
      </c>
      <c r="V311">
        <v>2014</v>
      </c>
      <c r="W311">
        <v>20</v>
      </c>
      <c r="X311" t="s">
        <v>688</v>
      </c>
      <c r="Y311" t="s">
        <v>243</v>
      </c>
      <c r="Z311" t="e" vm="1">
        <f ca="1">_xlfn.XLOOKUP(KenPom[[#This Row],[Real_Team]],TeamStateMap[Team],TeamStateMap[State],"NoState",0,)</f>
        <v>#NAME?</v>
      </c>
      <c r="AA311">
        <v>3</v>
      </c>
      <c r="AB311">
        <v>2</v>
      </c>
      <c r="AC311" t="s">
        <v>156</v>
      </c>
      <c r="AD311" t="s">
        <v>594</v>
      </c>
      <c r="AE311">
        <v>21.07</v>
      </c>
      <c r="AF311">
        <v>118.9</v>
      </c>
      <c r="AG311">
        <v>9</v>
      </c>
      <c r="AH311">
        <v>97.8</v>
      </c>
      <c r="AI311">
        <v>55</v>
      </c>
      <c r="AJ311">
        <v>70.2</v>
      </c>
      <c r="AK311">
        <v>12</v>
      </c>
      <c r="AL311">
        <v>6.4000000000000001E-2</v>
      </c>
      <c r="AM311">
        <v>42</v>
      </c>
      <c r="AN311">
        <v>10.77</v>
      </c>
      <c r="AO311">
        <v>4</v>
      </c>
      <c r="AP311">
        <v>111.1</v>
      </c>
      <c r="AQ311">
        <v>2</v>
      </c>
      <c r="AR311">
        <v>100.4</v>
      </c>
      <c r="AS311">
        <v>12</v>
      </c>
      <c r="AT311">
        <v>1.44</v>
      </c>
      <c r="AU311">
        <v>117</v>
      </c>
      <c r="AV311">
        <v>3</v>
      </c>
      <c r="AW311" t="s">
        <v>136</v>
      </c>
    </row>
    <row r="312" spans="1:60" x14ac:dyDescent="0.2">
      <c r="A312" t="s">
        <v>277</v>
      </c>
      <c r="B312">
        <v>77.989999999999995</v>
      </c>
      <c r="C312">
        <v>70.709999999999994</v>
      </c>
      <c r="D312">
        <v>0</v>
      </c>
      <c r="E312">
        <v>2</v>
      </c>
      <c r="F312">
        <v>2016</v>
      </c>
      <c r="I312" t="s">
        <v>316</v>
      </c>
      <c r="J312">
        <v>63.02</v>
      </c>
      <c r="K312">
        <v>70.73</v>
      </c>
      <c r="L312">
        <v>2016</v>
      </c>
      <c r="O312" t="s">
        <v>465</v>
      </c>
      <c r="P312">
        <v>1.5</v>
      </c>
      <c r="Q312">
        <v>3.4</v>
      </c>
      <c r="R312">
        <v>4.8</v>
      </c>
      <c r="S312">
        <v>2016</v>
      </c>
      <c r="V312">
        <v>2014</v>
      </c>
      <c r="W312">
        <v>21</v>
      </c>
      <c r="X312" t="s">
        <v>687</v>
      </c>
      <c r="Y312" t="s">
        <v>240</v>
      </c>
      <c r="Z312" t="e" vm="1">
        <f ca="1">_xlfn.XLOOKUP(KenPom[[#This Row],[Real_Team]],TeamStateMap[Team],TeamStateMap[State],"NoState",0,)</f>
        <v>#NAME?</v>
      </c>
      <c r="AA312">
        <v>9</v>
      </c>
      <c r="AB312">
        <v>0</v>
      </c>
      <c r="AC312" t="s">
        <v>156</v>
      </c>
      <c r="AD312" t="s">
        <v>585</v>
      </c>
      <c r="AE312">
        <v>20.98</v>
      </c>
      <c r="AF312">
        <v>115.9</v>
      </c>
      <c r="AG312">
        <v>22</v>
      </c>
      <c r="AH312">
        <v>95</v>
      </c>
      <c r="AI312">
        <v>24</v>
      </c>
      <c r="AJ312">
        <v>67.2</v>
      </c>
      <c r="AK312">
        <v>59</v>
      </c>
      <c r="AL312">
        <v>-0.11</v>
      </c>
      <c r="AM312">
        <v>343</v>
      </c>
      <c r="AN312">
        <v>9.06</v>
      </c>
      <c r="AO312">
        <v>21</v>
      </c>
      <c r="AP312">
        <v>109.9</v>
      </c>
      <c r="AQ312">
        <v>19</v>
      </c>
      <c r="AR312">
        <v>100.8</v>
      </c>
      <c r="AS312">
        <v>28</v>
      </c>
      <c r="AT312">
        <v>-1.1499999999999999</v>
      </c>
      <c r="AU312">
        <v>194</v>
      </c>
      <c r="AV312">
        <v>9</v>
      </c>
      <c r="AW312" t="s">
        <v>136</v>
      </c>
    </row>
    <row r="313" spans="1:60" x14ac:dyDescent="0.2">
      <c r="A313" t="s">
        <v>240</v>
      </c>
      <c r="B313">
        <v>77.900000000000006</v>
      </c>
      <c r="C313">
        <v>79.48</v>
      </c>
      <c r="D313">
        <v>1</v>
      </c>
      <c r="E313">
        <v>1</v>
      </c>
      <c r="F313">
        <v>2016</v>
      </c>
      <c r="I313" t="s">
        <v>354</v>
      </c>
      <c r="J313">
        <v>72.52</v>
      </c>
      <c r="K313">
        <v>70.709999999999994</v>
      </c>
      <c r="L313">
        <v>2016</v>
      </c>
      <c r="O313" t="s">
        <v>464</v>
      </c>
      <c r="P313">
        <v>0.9</v>
      </c>
      <c r="Q313">
        <v>4</v>
      </c>
      <c r="R313">
        <v>4.8</v>
      </c>
      <c r="S313">
        <v>2016</v>
      </c>
      <c r="V313">
        <v>2014</v>
      </c>
      <c r="W313">
        <v>22</v>
      </c>
      <c r="X313" t="s">
        <v>686</v>
      </c>
      <c r="Y313" t="s">
        <v>35</v>
      </c>
      <c r="Z313" t="e" vm="1">
        <f ca="1">_xlfn.XLOOKUP(KenPom[[#This Row],[Real_Team]],TeamStateMap[Team],TeamStateMap[State],"NoState",0,)</f>
        <v>#NAME?</v>
      </c>
      <c r="AA313">
        <v>11</v>
      </c>
      <c r="AB313">
        <v>0</v>
      </c>
      <c r="AC313" t="s">
        <v>556</v>
      </c>
      <c r="AD313" t="s">
        <v>131</v>
      </c>
      <c r="AE313">
        <v>20.440000000000001</v>
      </c>
      <c r="AF313">
        <v>120.2</v>
      </c>
      <c r="AG313">
        <v>5</v>
      </c>
      <c r="AH313">
        <v>99.8</v>
      </c>
      <c r="AI313">
        <v>77</v>
      </c>
      <c r="AJ313">
        <v>68.599999999999994</v>
      </c>
      <c r="AK313">
        <v>29</v>
      </c>
      <c r="AL313">
        <v>-0.11600000000000001</v>
      </c>
      <c r="AM313">
        <v>347</v>
      </c>
      <c r="AN313">
        <v>8.35</v>
      </c>
      <c r="AO313">
        <v>32</v>
      </c>
      <c r="AP313">
        <v>108.6</v>
      </c>
      <c r="AQ313">
        <v>55</v>
      </c>
      <c r="AR313">
        <v>100.2</v>
      </c>
      <c r="AS313">
        <v>10</v>
      </c>
      <c r="AT313">
        <v>-6.19</v>
      </c>
      <c r="AU313">
        <v>318</v>
      </c>
      <c r="AV313">
        <v>1</v>
      </c>
      <c r="AW313" t="s">
        <v>136</v>
      </c>
    </row>
    <row r="314" spans="1:60" x14ac:dyDescent="0.2">
      <c r="A314" t="s">
        <v>218</v>
      </c>
      <c r="B314">
        <v>77.8</v>
      </c>
      <c r="C314">
        <v>71.14</v>
      </c>
      <c r="D314">
        <v>0</v>
      </c>
      <c r="E314">
        <v>0</v>
      </c>
      <c r="F314">
        <v>2016</v>
      </c>
      <c r="I314" t="s">
        <v>422</v>
      </c>
      <c r="J314">
        <v>75.8</v>
      </c>
      <c r="K314">
        <v>70.709999999999994</v>
      </c>
      <c r="L314">
        <v>2016</v>
      </c>
      <c r="O314" t="s">
        <v>130</v>
      </c>
      <c r="P314">
        <v>5.5</v>
      </c>
      <c r="Q314">
        <v>-0.7</v>
      </c>
      <c r="R314">
        <v>4.8</v>
      </c>
      <c r="S314">
        <v>2016</v>
      </c>
      <c r="V314">
        <v>2014</v>
      </c>
      <c r="W314">
        <v>23</v>
      </c>
      <c r="X314" t="s">
        <v>685</v>
      </c>
      <c r="Y314" t="s">
        <v>234</v>
      </c>
      <c r="Z314" t="e" vm="1">
        <f ca="1">_xlfn.XLOOKUP(KenPom[[#This Row],[Real_Team]],TeamStateMap[Team],TeamStateMap[State],"NoState",0,)</f>
        <v>#NAME?</v>
      </c>
      <c r="AA314">
        <v>4</v>
      </c>
      <c r="AB314">
        <v>2</v>
      </c>
      <c r="AC314" t="s">
        <v>538</v>
      </c>
      <c r="AD314" t="s">
        <v>153</v>
      </c>
      <c r="AE314">
        <v>20.38</v>
      </c>
      <c r="AF314">
        <v>110.4</v>
      </c>
      <c r="AG314">
        <v>86</v>
      </c>
      <c r="AH314">
        <v>90</v>
      </c>
      <c r="AI314">
        <v>7</v>
      </c>
      <c r="AJ314">
        <v>62.3</v>
      </c>
      <c r="AK314">
        <v>294</v>
      </c>
      <c r="AL314">
        <v>6.7000000000000004E-2</v>
      </c>
      <c r="AM314">
        <v>37</v>
      </c>
      <c r="AN314">
        <v>5.18</v>
      </c>
      <c r="AO314">
        <v>79</v>
      </c>
      <c r="AP314">
        <v>108</v>
      </c>
      <c r="AQ314">
        <v>68</v>
      </c>
      <c r="AR314">
        <v>102.8</v>
      </c>
      <c r="AS314">
        <v>96</v>
      </c>
      <c r="AT314">
        <v>2.71</v>
      </c>
      <c r="AU314">
        <v>86</v>
      </c>
      <c r="AV314">
        <v>4</v>
      </c>
      <c r="AW314" t="s">
        <v>136</v>
      </c>
    </row>
    <row r="315" spans="1:60" x14ac:dyDescent="0.2">
      <c r="A315" t="s">
        <v>276</v>
      </c>
      <c r="B315">
        <v>77.489999999999995</v>
      </c>
      <c r="C315">
        <v>72.959999999999994</v>
      </c>
      <c r="D315">
        <v>0</v>
      </c>
      <c r="E315">
        <v>1</v>
      </c>
      <c r="F315">
        <v>2016</v>
      </c>
      <c r="I315" t="s">
        <v>333</v>
      </c>
      <c r="J315">
        <v>65.95</v>
      </c>
      <c r="K315">
        <v>70.66</v>
      </c>
      <c r="L315">
        <v>2016</v>
      </c>
      <c r="O315" t="s">
        <v>461</v>
      </c>
      <c r="P315">
        <v>4.4000000000000004</v>
      </c>
      <c r="Q315">
        <v>0.4</v>
      </c>
      <c r="R315">
        <v>4.8</v>
      </c>
      <c r="S315">
        <v>2016</v>
      </c>
      <c r="V315">
        <v>2014</v>
      </c>
      <c r="W315">
        <v>24</v>
      </c>
      <c r="X315" t="s">
        <v>684</v>
      </c>
      <c r="Y315" t="s">
        <v>14</v>
      </c>
      <c r="Z315" t="e" vm="1">
        <f ca="1">_xlfn.XLOOKUP(KenPom[[#This Row],[Real_Team]],TeamStateMap[Team],TeamStateMap[State],"NoState",0,)</f>
        <v>#NAME?</v>
      </c>
      <c r="AA315">
        <v>8</v>
      </c>
      <c r="AB315">
        <v>1</v>
      </c>
      <c r="AC315" t="s">
        <v>110</v>
      </c>
      <c r="AD315" t="s">
        <v>599</v>
      </c>
      <c r="AE315">
        <v>20.14</v>
      </c>
      <c r="AF315">
        <v>114</v>
      </c>
      <c r="AG315">
        <v>35</v>
      </c>
      <c r="AH315">
        <v>93.8</v>
      </c>
      <c r="AI315">
        <v>18</v>
      </c>
      <c r="AJ315">
        <v>65</v>
      </c>
      <c r="AK315">
        <v>154</v>
      </c>
      <c r="AL315">
        <v>1.6E-2</v>
      </c>
      <c r="AM315">
        <v>146</v>
      </c>
      <c r="AN315">
        <v>5.05</v>
      </c>
      <c r="AO315">
        <v>83</v>
      </c>
      <c r="AP315">
        <v>109</v>
      </c>
      <c r="AQ315">
        <v>42</v>
      </c>
      <c r="AR315">
        <v>103.9</v>
      </c>
      <c r="AS315">
        <v>110</v>
      </c>
      <c r="AT315">
        <v>2.2000000000000002</v>
      </c>
      <c r="AU315">
        <v>100</v>
      </c>
      <c r="AV315">
        <v>8</v>
      </c>
      <c r="AW315" t="s">
        <v>136</v>
      </c>
    </row>
    <row r="316" spans="1:60" x14ac:dyDescent="0.2">
      <c r="A316" t="s">
        <v>36</v>
      </c>
      <c r="B316">
        <v>77.48</v>
      </c>
      <c r="C316">
        <v>78.459999999999994</v>
      </c>
      <c r="D316">
        <v>1</v>
      </c>
      <c r="E316">
        <v>3</v>
      </c>
      <c r="F316">
        <v>2016</v>
      </c>
      <c r="I316" t="s">
        <v>312</v>
      </c>
      <c r="J316">
        <v>72.709999999999994</v>
      </c>
      <c r="K316">
        <v>70.650000000000006</v>
      </c>
      <c r="L316">
        <v>2016</v>
      </c>
      <c r="O316" t="s">
        <v>36</v>
      </c>
      <c r="P316">
        <v>4.3</v>
      </c>
      <c r="Q316">
        <v>0.3</v>
      </c>
      <c r="R316">
        <v>4.5999999999999996</v>
      </c>
      <c r="S316">
        <v>2016</v>
      </c>
      <c r="V316">
        <v>2014</v>
      </c>
      <c r="W316">
        <v>25</v>
      </c>
      <c r="X316" t="s">
        <v>588</v>
      </c>
      <c r="Y316" t="s">
        <v>2</v>
      </c>
      <c r="Z316" t="e" vm="1">
        <f ca="1">_xlfn.XLOOKUP(KenPom[[#This Row],[Real_Team]],TeamStateMap[Team],TeamStateMap[State],"NoState",0,)</f>
        <v>#NAME?</v>
      </c>
      <c r="AA316">
        <v>5</v>
      </c>
      <c r="AB316">
        <v>0</v>
      </c>
      <c r="AC316" t="s">
        <v>532</v>
      </c>
      <c r="AD316" t="s">
        <v>96</v>
      </c>
      <c r="AE316">
        <v>19.8</v>
      </c>
      <c r="AF316">
        <v>109.2</v>
      </c>
      <c r="AG316">
        <v>106</v>
      </c>
      <c r="AH316">
        <v>89.4</v>
      </c>
      <c r="AI316">
        <v>6</v>
      </c>
      <c r="AJ316">
        <v>68.900000000000006</v>
      </c>
      <c r="AK316">
        <v>22</v>
      </c>
      <c r="AL316">
        <v>-5.8000000000000003E-2</v>
      </c>
      <c r="AM316">
        <v>308</v>
      </c>
      <c r="AN316">
        <v>5.45</v>
      </c>
      <c r="AO316">
        <v>77</v>
      </c>
      <c r="AP316">
        <v>107.4</v>
      </c>
      <c r="AQ316">
        <v>88</v>
      </c>
      <c r="AR316">
        <v>102</v>
      </c>
      <c r="AS316">
        <v>66</v>
      </c>
      <c r="AT316">
        <v>1.33</v>
      </c>
      <c r="AU316">
        <v>118</v>
      </c>
      <c r="AV316">
        <v>5</v>
      </c>
      <c r="AW316" t="s">
        <v>136</v>
      </c>
    </row>
    <row r="317" spans="1:60" x14ac:dyDescent="0.2">
      <c r="A317" t="s">
        <v>225</v>
      </c>
      <c r="B317">
        <v>77.41</v>
      </c>
      <c r="C317">
        <v>68.2</v>
      </c>
      <c r="D317">
        <v>0</v>
      </c>
      <c r="E317">
        <v>0</v>
      </c>
      <c r="F317">
        <v>2016</v>
      </c>
      <c r="I317" t="s">
        <v>398</v>
      </c>
      <c r="J317">
        <v>64.77</v>
      </c>
      <c r="K317">
        <v>70.64</v>
      </c>
      <c r="L317">
        <v>2016</v>
      </c>
      <c r="O317" t="s">
        <v>463</v>
      </c>
      <c r="P317">
        <v>3.8</v>
      </c>
      <c r="Q317">
        <v>0.8</v>
      </c>
      <c r="R317">
        <v>4.5999999999999996</v>
      </c>
      <c r="S317">
        <v>2016</v>
      </c>
      <c r="V317">
        <v>2014</v>
      </c>
      <c r="W317">
        <v>26</v>
      </c>
      <c r="X317" t="s">
        <v>683</v>
      </c>
      <c r="Y317" t="s">
        <v>16</v>
      </c>
      <c r="Z317" t="e" vm="1">
        <f ca="1">_xlfn.XLOOKUP(KenPom[[#This Row],[Real_Team]],TeamStateMap[Team],TeamStateMap[State],"NoState",0,)</f>
        <v>#NAME?</v>
      </c>
      <c r="AA317">
        <v>6</v>
      </c>
      <c r="AB317">
        <v>2</v>
      </c>
      <c r="AC317" t="s">
        <v>156</v>
      </c>
      <c r="AD317" t="s">
        <v>682</v>
      </c>
      <c r="AE317">
        <v>19.39</v>
      </c>
      <c r="AF317">
        <v>118.9</v>
      </c>
      <c r="AG317">
        <v>10</v>
      </c>
      <c r="AH317">
        <v>99.5</v>
      </c>
      <c r="AI317">
        <v>70</v>
      </c>
      <c r="AJ317">
        <v>61.3</v>
      </c>
      <c r="AK317">
        <v>319</v>
      </c>
      <c r="AL317">
        <v>1.2E-2</v>
      </c>
      <c r="AM317">
        <v>157</v>
      </c>
      <c r="AN317">
        <v>10.31</v>
      </c>
      <c r="AO317">
        <v>7</v>
      </c>
      <c r="AP317">
        <v>111</v>
      </c>
      <c r="AQ317">
        <v>3</v>
      </c>
      <c r="AR317">
        <v>100.6</v>
      </c>
      <c r="AS317">
        <v>20</v>
      </c>
      <c r="AT317">
        <v>-0.36</v>
      </c>
      <c r="AU317">
        <v>171</v>
      </c>
      <c r="AV317">
        <v>6</v>
      </c>
      <c r="AW317" t="s">
        <v>136</v>
      </c>
    </row>
    <row r="318" spans="1:60" x14ac:dyDescent="0.2">
      <c r="A318" t="s">
        <v>215</v>
      </c>
      <c r="B318">
        <v>77.36</v>
      </c>
      <c r="C318">
        <v>75.78</v>
      </c>
      <c r="D318">
        <v>0</v>
      </c>
      <c r="E318">
        <v>2</v>
      </c>
      <c r="F318">
        <v>2016</v>
      </c>
      <c r="I318" t="s">
        <v>334</v>
      </c>
      <c r="J318">
        <v>73.3</v>
      </c>
      <c r="K318">
        <v>70.56</v>
      </c>
      <c r="L318">
        <v>2016</v>
      </c>
      <c r="O318" t="s">
        <v>59</v>
      </c>
      <c r="P318">
        <v>-2.5</v>
      </c>
      <c r="Q318">
        <v>7.1</v>
      </c>
      <c r="R318">
        <v>4.5</v>
      </c>
      <c r="S318">
        <v>2016</v>
      </c>
      <c r="V318">
        <v>2014</v>
      </c>
      <c r="W318">
        <v>27</v>
      </c>
      <c r="X318" t="s">
        <v>681</v>
      </c>
      <c r="Y318" t="s">
        <v>34</v>
      </c>
      <c r="Z318" t="e" vm="1">
        <f ca="1">_xlfn.XLOOKUP(KenPom[[#This Row],[Real_Team]],TeamStateMap[Team],TeamStateMap[State],"NoState",0,)</f>
        <v>#NAME?</v>
      </c>
      <c r="AA318">
        <v>5</v>
      </c>
      <c r="AB318">
        <v>0</v>
      </c>
      <c r="AC318" t="s">
        <v>148</v>
      </c>
      <c r="AD318" t="s">
        <v>63</v>
      </c>
      <c r="AE318">
        <v>19.239999999999998</v>
      </c>
      <c r="AF318">
        <v>109.7</v>
      </c>
      <c r="AG318">
        <v>98</v>
      </c>
      <c r="AH318">
        <v>90.4</v>
      </c>
      <c r="AI318">
        <v>9</v>
      </c>
      <c r="AJ318">
        <v>61.1</v>
      </c>
      <c r="AK318">
        <v>328</v>
      </c>
      <c r="AL318">
        <v>3.5999999999999997E-2</v>
      </c>
      <c r="AM318">
        <v>97</v>
      </c>
      <c r="AN318">
        <v>4.72</v>
      </c>
      <c r="AO318">
        <v>92</v>
      </c>
      <c r="AP318">
        <v>107.3</v>
      </c>
      <c r="AQ318">
        <v>93</v>
      </c>
      <c r="AR318">
        <v>102.6</v>
      </c>
      <c r="AS318">
        <v>88</v>
      </c>
      <c r="AT318">
        <v>-4.57</v>
      </c>
      <c r="AU318">
        <v>294</v>
      </c>
      <c r="AV318">
        <v>5</v>
      </c>
      <c r="AW318" t="s">
        <v>136</v>
      </c>
    </row>
    <row r="319" spans="1:60" x14ac:dyDescent="0.2">
      <c r="A319" t="s">
        <v>33</v>
      </c>
      <c r="B319">
        <v>77.34</v>
      </c>
      <c r="C319">
        <v>70.099999999999994</v>
      </c>
      <c r="D319">
        <v>0</v>
      </c>
      <c r="E319">
        <v>0</v>
      </c>
      <c r="F319">
        <v>2016</v>
      </c>
      <c r="I319" t="s">
        <v>402</v>
      </c>
      <c r="J319">
        <v>73.209999999999994</v>
      </c>
      <c r="K319">
        <v>70.45</v>
      </c>
      <c r="L319">
        <v>2016</v>
      </c>
      <c r="O319" t="s">
        <v>240</v>
      </c>
      <c r="P319">
        <v>-2.2000000000000002</v>
      </c>
      <c r="Q319">
        <v>6.7</v>
      </c>
      <c r="R319">
        <v>4.5</v>
      </c>
      <c r="S319">
        <v>2016</v>
      </c>
      <c r="V319">
        <v>2014</v>
      </c>
      <c r="W319">
        <v>28</v>
      </c>
      <c r="X319" t="s">
        <v>680</v>
      </c>
      <c r="Y319" t="s">
        <v>30</v>
      </c>
      <c r="Z319" t="e" vm="1">
        <f ca="1">_xlfn.XLOOKUP(KenPom[[#This Row],[Real_Team]],TeamStateMap[Team],TeamStateMap[State],"NoState",0,)</f>
        <v>#NAME?</v>
      </c>
      <c r="AA319">
        <v>7</v>
      </c>
      <c r="AB319">
        <v>1</v>
      </c>
      <c r="AC319" t="s">
        <v>137</v>
      </c>
      <c r="AD319" t="s">
        <v>531</v>
      </c>
      <c r="AE319">
        <v>19.02</v>
      </c>
      <c r="AF319">
        <v>118.9</v>
      </c>
      <c r="AG319">
        <v>8</v>
      </c>
      <c r="AH319">
        <v>99.9</v>
      </c>
      <c r="AI319">
        <v>79</v>
      </c>
      <c r="AJ319">
        <v>67.5</v>
      </c>
      <c r="AK319">
        <v>50</v>
      </c>
      <c r="AL319">
        <v>-3.6999999999999998E-2</v>
      </c>
      <c r="AM319">
        <v>262</v>
      </c>
      <c r="AN319">
        <v>7.39</v>
      </c>
      <c r="AO319">
        <v>50</v>
      </c>
      <c r="AP319">
        <v>109.1</v>
      </c>
      <c r="AQ319">
        <v>37</v>
      </c>
      <c r="AR319">
        <v>101.8</v>
      </c>
      <c r="AS319">
        <v>62</v>
      </c>
      <c r="AT319">
        <v>-1.18</v>
      </c>
      <c r="AU319">
        <v>197</v>
      </c>
      <c r="AV319">
        <v>7</v>
      </c>
      <c r="AW319" t="s">
        <v>136</v>
      </c>
    </row>
    <row r="320" spans="1:60" x14ac:dyDescent="0.2">
      <c r="A320" t="s">
        <v>134</v>
      </c>
      <c r="B320">
        <v>99.19</v>
      </c>
      <c r="C320">
        <v>79.510000000000005</v>
      </c>
      <c r="D320">
        <v>6</v>
      </c>
      <c r="E320">
        <v>18</v>
      </c>
      <c r="F320">
        <v>2015</v>
      </c>
      <c r="I320" t="s">
        <v>382</v>
      </c>
      <c r="J320">
        <v>76.349999999999994</v>
      </c>
      <c r="K320">
        <v>93.43</v>
      </c>
      <c r="L320">
        <v>2015</v>
      </c>
      <c r="O320" t="s">
        <v>134</v>
      </c>
      <c r="P320">
        <v>10.3</v>
      </c>
      <c r="Q320">
        <v>13.6</v>
      </c>
      <c r="R320">
        <v>23.9</v>
      </c>
      <c r="S320">
        <v>2015</v>
      </c>
      <c r="V320">
        <v>2014</v>
      </c>
      <c r="W320">
        <v>29</v>
      </c>
      <c r="X320" t="s">
        <v>679</v>
      </c>
      <c r="Y320" t="s">
        <v>38</v>
      </c>
      <c r="Z320" t="e" vm="1">
        <f ca="1">_xlfn.XLOOKUP(KenPom[[#This Row],[Real_Team]],TeamStateMap[Team],TeamStateMap[State],"NoState",0,)</f>
        <v>#NAME?</v>
      </c>
      <c r="AA320">
        <v>6</v>
      </c>
      <c r="AB320">
        <v>1</v>
      </c>
      <c r="AC320" t="s">
        <v>105</v>
      </c>
      <c r="AD320" t="s">
        <v>531</v>
      </c>
      <c r="AE320">
        <v>18.440000000000001</v>
      </c>
      <c r="AF320">
        <v>112.6</v>
      </c>
      <c r="AG320">
        <v>48</v>
      </c>
      <c r="AH320">
        <v>94.2</v>
      </c>
      <c r="AI320">
        <v>20</v>
      </c>
      <c r="AJ320">
        <v>69.2</v>
      </c>
      <c r="AK320">
        <v>18</v>
      </c>
      <c r="AL320">
        <v>0</v>
      </c>
      <c r="AM320">
        <v>186</v>
      </c>
      <c r="AN320">
        <v>8.83</v>
      </c>
      <c r="AO320">
        <v>23</v>
      </c>
      <c r="AP320">
        <v>110.5</v>
      </c>
      <c r="AQ320">
        <v>9</v>
      </c>
      <c r="AR320">
        <v>101.6</v>
      </c>
      <c r="AS320">
        <v>60</v>
      </c>
      <c r="AT320">
        <v>1.31</v>
      </c>
      <c r="AU320">
        <v>121</v>
      </c>
      <c r="AV320">
        <v>6</v>
      </c>
      <c r="AW320" t="s">
        <v>136</v>
      </c>
    </row>
    <row r="321" spans="1:49" x14ac:dyDescent="0.2">
      <c r="A321" t="s">
        <v>0</v>
      </c>
      <c r="B321">
        <v>97.89</v>
      </c>
      <c r="C321">
        <v>81.790000000000006</v>
      </c>
      <c r="D321">
        <v>11</v>
      </c>
      <c r="E321">
        <v>17</v>
      </c>
      <c r="F321">
        <v>2015</v>
      </c>
      <c r="I321" t="s">
        <v>342</v>
      </c>
      <c r="J321">
        <v>74.010000000000005</v>
      </c>
      <c r="K321">
        <v>93.15</v>
      </c>
      <c r="L321">
        <v>2015</v>
      </c>
      <c r="O321" t="s">
        <v>0</v>
      </c>
      <c r="P321">
        <v>16.399999999999999</v>
      </c>
      <c r="Q321">
        <v>6</v>
      </c>
      <c r="R321">
        <v>22.4</v>
      </c>
      <c r="S321">
        <v>2015</v>
      </c>
      <c r="V321">
        <v>2014</v>
      </c>
      <c r="W321">
        <v>30</v>
      </c>
      <c r="X321" t="s">
        <v>678</v>
      </c>
      <c r="Y321" t="s">
        <v>29</v>
      </c>
      <c r="Z321" t="e" vm="1">
        <f ca="1">_xlfn.XLOOKUP(KenPom[[#This Row],[Real_Team]],TeamStateMap[Team],TeamStateMap[State],"NoState",0,)</f>
        <v>#NAME?</v>
      </c>
      <c r="AA321">
        <v>5</v>
      </c>
      <c r="AB321">
        <v>0</v>
      </c>
      <c r="AC321" t="s">
        <v>156</v>
      </c>
      <c r="AD321" t="s">
        <v>87</v>
      </c>
      <c r="AE321">
        <v>17.899999999999999</v>
      </c>
      <c r="AF321">
        <v>117.9</v>
      </c>
      <c r="AG321">
        <v>16</v>
      </c>
      <c r="AH321">
        <v>100</v>
      </c>
      <c r="AI321">
        <v>82</v>
      </c>
      <c r="AJ321">
        <v>69.599999999999994</v>
      </c>
      <c r="AK321">
        <v>17</v>
      </c>
      <c r="AL321">
        <v>-2.1999999999999999E-2</v>
      </c>
      <c r="AM321">
        <v>232</v>
      </c>
      <c r="AN321">
        <v>9.1300000000000008</v>
      </c>
      <c r="AO321">
        <v>20</v>
      </c>
      <c r="AP321">
        <v>110.2</v>
      </c>
      <c r="AQ321">
        <v>16</v>
      </c>
      <c r="AR321">
        <v>101</v>
      </c>
      <c r="AS321">
        <v>38</v>
      </c>
      <c r="AT321">
        <v>0.5</v>
      </c>
      <c r="AU321">
        <v>147</v>
      </c>
      <c r="AV321">
        <v>5</v>
      </c>
      <c r="AW321" t="s">
        <v>136</v>
      </c>
    </row>
    <row r="322" spans="1:49" x14ac:dyDescent="0.2">
      <c r="A322" t="s">
        <v>80</v>
      </c>
      <c r="B322">
        <v>96.46</v>
      </c>
      <c r="C322">
        <v>81.540000000000006</v>
      </c>
      <c r="D322">
        <v>10</v>
      </c>
      <c r="E322">
        <v>14</v>
      </c>
      <c r="F322">
        <v>2015</v>
      </c>
      <c r="I322" t="s">
        <v>364</v>
      </c>
      <c r="J322">
        <v>73.27</v>
      </c>
      <c r="K322">
        <v>92.09</v>
      </c>
      <c r="L322">
        <v>2015</v>
      </c>
      <c r="O322" t="s">
        <v>80</v>
      </c>
      <c r="P322">
        <v>10.4</v>
      </c>
      <c r="Q322">
        <v>11.3</v>
      </c>
      <c r="R322">
        <v>21.7</v>
      </c>
      <c r="S322">
        <v>2015</v>
      </c>
      <c r="V322">
        <v>2014</v>
      </c>
      <c r="W322">
        <v>32</v>
      </c>
      <c r="X322" t="s">
        <v>677</v>
      </c>
      <c r="Y322" t="s">
        <v>203</v>
      </c>
      <c r="Z322" t="e" vm="1">
        <f ca="1">_xlfn.XLOOKUP(KenPom[[#This Row],[Real_Team]],TeamStateMap[Team],TeamStateMap[State],"NoState",0,)</f>
        <v>#NAME?</v>
      </c>
      <c r="AA322">
        <v>12</v>
      </c>
      <c r="AB322">
        <v>1</v>
      </c>
      <c r="AC322" t="s">
        <v>133</v>
      </c>
      <c r="AD322" t="s">
        <v>676</v>
      </c>
      <c r="AE322">
        <v>17.579999999999998</v>
      </c>
      <c r="AF322">
        <v>112.9</v>
      </c>
      <c r="AG322">
        <v>47</v>
      </c>
      <c r="AH322">
        <v>95.3</v>
      </c>
      <c r="AI322">
        <v>27</v>
      </c>
      <c r="AJ322">
        <v>64.099999999999994</v>
      </c>
      <c r="AK322">
        <v>211</v>
      </c>
      <c r="AL322">
        <v>0.02</v>
      </c>
      <c r="AM322">
        <v>131</v>
      </c>
      <c r="AN322">
        <v>0.13</v>
      </c>
      <c r="AO322">
        <v>146</v>
      </c>
      <c r="AP322">
        <v>104.5</v>
      </c>
      <c r="AQ322">
        <v>170</v>
      </c>
      <c r="AR322">
        <v>104.3</v>
      </c>
      <c r="AS322">
        <v>125</v>
      </c>
      <c r="AT322">
        <v>0.98</v>
      </c>
      <c r="AU322">
        <v>130</v>
      </c>
      <c r="AV322">
        <v>2</v>
      </c>
      <c r="AW322" t="s">
        <v>136</v>
      </c>
    </row>
    <row r="323" spans="1:49" x14ac:dyDescent="0.2">
      <c r="A323" t="s">
        <v>248</v>
      </c>
      <c r="B323">
        <v>94.94</v>
      </c>
      <c r="C323">
        <v>78.92</v>
      </c>
      <c r="D323">
        <v>5</v>
      </c>
      <c r="E323">
        <v>13</v>
      </c>
      <c r="F323">
        <v>2015</v>
      </c>
      <c r="I323" t="s">
        <v>377</v>
      </c>
      <c r="J323">
        <v>75.739999999999995</v>
      </c>
      <c r="K323">
        <v>91.74</v>
      </c>
      <c r="L323">
        <v>2015</v>
      </c>
      <c r="O323" t="s">
        <v>27</v>
      </c>
      <c r="P323">
        <v>1.9</v>
      </c>
      <c r="Q323">
        <v>17.7</v>
      </c>
      <c r="R323">
        <v>19.600000000000001</v>
      </c>
      <c r="S323">
        <v>2015</v>
      </c>
      <c r="V323">
        <v>2014</v>
      </c>
      <c r="W323">
        <v>33</v>
      </c>
      <c r="X323" t="s">
        <v>675</v>
      </c>
      <c r="Y323" t="s">
        <v>242</v>
      </c>
      <c r="Z323" t="e" vm="1">
        <f ca="1">_xlfn.XLOOKUP(KenPom[[#This Row],[Real_Team]],TeamStateMap[Team],TeamStateMap[State],"NoState",0,)</f>
        <v>#NAME?</v>
      </c>
      <c r="AA323">
        <v>7</v>
      </c>
      <c r="AB323">
        <v>0</v>
      </c>
      <c r="AC323" t="s">
        <v>538</v>
      </c>
      <c r="AD323" t="s">
        <v>63</v>
      </c>
      <c r="AE323">
        <v>17.149999999999999</v>
      </c>
      <c r="AF323">
        <v>113.5</v>
      </c>
      <c r="AG323">
        <v>41</v>
      </c>
      <c r="AH323">
        <v>96.3</v>
      </c>
      <c r="AI323">
        <v>39</v>
      </c>
      <c r="AJ323">
        <v>64.400000000000006</v>
      </c>
      <c r="AK323">
        <v>191</v>
      </c>
      <c r="AL323">
        <v>3.2000000000000001E-2</v>
      </c>
      <c r="AM323">
        <v>106</v>
      </c>
      <c r="AN323">
        <v>4.83</v>
      </c>
      <c r="AO323">
        <v>88</v>
      </c>
      <c r="AP323">
        <v>107.7</v>
      </c>
      <c r="AQ323">
        <v>78</v>
      </c>
      <c r="AR323">
        <v>102.9</v>
      </c>
      <c r="AS323">
        <v>97</v>
      </c>
      <c r="AT323">
        <v>3.24</v>
      </c>
      <c r="AU323">
        <v>69</v>
      </c>
      <c r="AV323">
        <v>7</v>
      </c>
      <c r="AW323" t="s">
        <v>136</v>
      </c>
    </row>
    <row r="324" spans="1:49" x14ac:dyDescent="0.2">
      <c r="A324" t="s">
        <v>27</v>
      </c>
      <c r="B324">
        <v>93.65</v>
      </c>
      <c r="C324">
        <v>79.42</v>
      </c>
      <c r="D324">
        <v>3</v>
      </c>
      <c r="E324">
        <v>10</v>
      </c>
      <c r="F324">
        <v>2015</v>
      </c>
      <c r="I324" t="s">
        <v>353</v>
      </c>
      <c r="J324">
        <v>72.28</v>
      </c>
      <c r="K324">
        <v>90.89</v>
      </c>
      <c r="L324">
        <v>2015</v>
      </c>
      <c r="O324" t="s">
        <v>248</v>
      </c>
      <c r="P324">
        <v>10.7</v>
      </c>
      <c r="Q324">
        <v>8.9</v>
      </c>
      <c r="R324">
        <v>19.600000000000001</v>
      </c>
      <c r="S324">
        <v>2015</v>
      </c>
      <c r="V324">
        <v>2014</v>
      </c>
      <c r="W324">
        <v>34</v>
      </c>
      <c r="X324" t="s">
        <v>674</v>
      </c>
      <c r="Y324" t="s">
        <v>128</v>
      </c>
      <c r="Z324" t="e" vm="1">
        <f ca="1">_xlfn.XLOOKUP(KenPom[[#This Row],[Real_Team]],TeamStateMap[Team],TeamStateMap[State],"NoState",0,)</f>
        <v>#NAME?</v>
      </c>
      <c r="AA324">
        <v>10</v>
      </c>
      <c r="AB324">
        <v>2</v>
      </c>
      <c r="AC324" t="s">
        <v>137</v>
      </c>
      <c r="AD324" t="s">
        <v>94</v>
      </c>
      <c r="AE324">
        <v>16.059999999999999</v>
      </c>
      <c r="AF324">
        <v>112.4</v>
      </c>
      <c r="AG324">
        <v>54</v>
      </c>
      <c r="AH324">
        <v>96.4</v>
      </c>
      <c r="AI324">
        <v>40</v>
      </c>
      <c r="AJ324">
        <v>65.3</v>
      </c>
      <c r="AK324">
        <v>147</v>
      </c>
      <c r="AL324">
        <v>1.6E-2</v>
      </c>
      <c r="AM324">
        <v>144</v>
      </c>
      <c r="AN324">
        <v>9.42</v>
      </c>
      <c r="AO324">
        <v>14</v>
      </c>
      <c r="AP324">
        <v>110.2</v>
      </c>
      <c r="AQ324">
        <v>17</v>
      </c>
      <c r="AR324">
        <v>100.7</v>
      </c>
      <c r="AS324">
        <v>25</v>
      </c>
      <c r="AT324">
        <v>2.34</v>
      </c>
      <c r="AU324">
        <v>97</v>
      </c>
      <c r="AV324">
        <v>0</v>
      </c>
      <c r="AW324" t="s">
        <v>136</v>
      </c>
    </row>
    <row r="325" spans="1:49" x14ac:dyDescent="0.2">
      <c r="A325" t="s">
        <v>31</v>
      </c>
      <c r="B325">
        <v>93.62</v>
      </c>
      <c r="C325">
        <v>78.98</v>
      </c>
      <c r="D325">
        <v>6</v>
      </c>
      <c r="E325">
        <v>13</v>
      </c>
      <c r="F325">
        <v>2015</v>
      </c>
      <c r="I325" t="s">
        <v>356</v>
      </c>
      <c r="J325">
        <v>73.44</v>
      </c>
      <c r="K325">
        <v>86.63</v>
      </c>
      <c r="L325">
        <v>2015</v>
      </c>
      <c r="O325" t="s">
        <v>31</v>
      </c>
      <c r="P325">
        <v>10.8</v>
      </c>
      <c r="Q325">
        <v>8.5</v>
      </c>
      <c r="R325">
        <v>19.3</v>
      </c>
      <c r="S325">
        <v>2015</v>
      </c>
      <c r="V325">
        <v>2014</v>
      </c>
      <c r="W325">
        <v>35</v>
      </c>
      <c r="X325" t="s">
        <v>673</v>
      </c>
      <c r="Y325" t="s">
        <v>6</v>
      </c>
      <c r="Z325" t="e" vm="1">
        <f ca="1">_xlfn.XLOOKUP(KenPom[[#This Row],[Real_Team]],TeamStateMap[Team],TeamStateMap[State],"NoState",0,)</f>
        <v>#NAME?</v>
      </c>
      <c r="AA325">
        <v>5</v>
      </c>
      <c r="AB325">
        <v>1</v>
      </c>
      <c r="AC325" t="s">
        <v>532</v>
      </c>
      <c r="AD325" t="s">
        <v>63</v>
      </c>
      <c r="AE325">
        <v>15.72</v>
      </c>
      <c r="AF325">
        <v>105.7</v>
      </c>
      <c r="AG325">
        <v>168</v>
      </c>
      <c r="AH325">
        <v>90</v>
      </c>
      <c r="AI325">
        <v>8</v>
      </c>
      <c r="AJ325">
        <v>65.599999999999994</v>
      </c>
      <c r="AK325">
        <v>124</v>
      </c>
      <c r="AL325">
        <v>0.04</v>
      </c>
      <c r="AM325">
        <v>88</v>
      </c>
      <c r="AN325">
        <v>5.04</v>
      </c>
      <c r="AO325">
        <v>85</v>
      </c>
      <c r="AP325">
        <v>107.2</v>
      </c>
      <c r="AQ325">
        <v>96</v>
      </c>
      <c r="AR325">
        <v>102.2</v>
      </c>
      <c r="AS325">
        <v>75</v>
      </c>
      <c r="AT325">
        <v>-1.5</v>
      </c>
      <c r="AU325">
        <v>206</v>
      </c>
      <c r="AV325">
        <v>5</v>
      </c>
      <c r="AW325" t="s">
        <v>136</v>
      </c>
    </row>
    <row r="326" spans="1:49" x14ac:dyDescent="0.2">
      <c r="A326" t="s">
        <v>14</v>
      </c>
      <c r="B326">
        <v>92.65</v>
      </c>
      <c r="C326">
        <v>75.89</v>
      </c>
      <c r="D326">
        <v>1</v>
      </c>
      <c r="E326">
        <v>8</v>
      </c>
      <c r="F326">
        <v>2015</v>
      </c>
      <c r="I326" t="s">
        <v>379</v>
      </c>
      <c r="J326">
        <v>70.41</v>
      </c>
      <c r="K326">
        <v>85.81</v>
      </c>
      <c r="L326">
        <v>2015</v>
      </c>
      <c r="O326" t="s">
        <v>38</v>
      </c>
      <c r="P326">
        <v>14.9</v>
      </c>
      <c r="Q326">
        <v>2.9</v>
      </c>
      <c r="R326">
        <v>17.8</v>
      </c>
      <c r="S326">
        <v>2015</v>
      </c>
      <c r="V326">
        <v>2014</v>
      </c>
      <c r="W326">
        <v>36</v>
      </c>
      <c r="X326" t="s">
        <v>672</v>
      </c>
      <c r="Y326" t="s">
        <v>236</v>
      </c>
      <c r="Z326" t="e" vm="1">
        <f ca="1">_xlfn.XLOOKUP(KenPom[[#This Row],[Real_Team]],TeamStateMap[Team],TeamStateMap[State],"NoState",0,)</f>
        <v>#NAME?</v>
      </c>
      <c r="AA326">
        <v>8</v>
      </c>
      <c r="AB326">
        <v>1</v>
      </c>
      <c r="AC326" t="s">
        <v>148</v>
      </c>
      <c r="AD326" t="s">
        <v>531</v>
      </c>
      <c r="AE326">
        <v>15.22</v>
      </c>
      <c r="AF326">
        <v>112.4</v>
      </c>
      <c r="AG326">
        <v>56</v>
      </c>
      <c r="AH326">
        <v>97.1</v>
      </c>
      <c r="AI326">
        <v>50</v>
      </c>
      <c r="AJ326">
        <v>67.5</v>
      </c>
      <c r="AK326">
        <v>53</v>
      </c>
      <c r="AL326">
        <v>4.8000000000000001E-2</v>
      </c>
      <c r="AM326">
        <v>73</v>
      </c>
      <c r="AN326">
        <v>7.25</v>
      </c>
      <c r="AO326">
        <v>54</v>
      </c>
      <c r="AP326">
        <v>108.3</v>
      </c>
      <c r="AQ326">
        <v>63</v>
      </c>
      <c r="AR326">
        <v>101.1</v>
      </c>
      <c r="AS326">
        <v>39</v>
      </c>
      <c r="AT326">
        <v>0.02</v>
      </c>
      <c r="AU326">
        <v>160</v>
      </c>
      <c r="AV326">
        <v>8</v>
      </c>
      <c r="AW326" t="s">
        <v>136</v>
      </c>
    </row>
    <row r="327" spans="1:49" x14ac:dyDescent="0.2">
      <c r="A327" t="s">
        <v>233</v>
      </c>
      <c r="B327">
        <v>91.05</v>
      </c>
      <c r="C327">
        <v>79.290000000000006</v>
      </c>
      <c r="D327">
        <v>8</v>
      </c>
      <c r="E327">
        <v>12</v>
      </c>
      <c r="F327">
        <v>2015</v>
      </c>
      <c r="I327" t="s">
        <v>358</v>
      </c>
      <c r="J327">
        <v>73.03</v>
      </c>
      <c r="K327">
        <v>85.73</v>
      </c>
      <c r="L327">
        <v>2015</v>
      </c>
      <c r="O327" t="s">
        <v>14</v>
      </c>
      <c r="P327">
        <v>11.5</v>
      </c>
      <c r="Q327">
        <v>4.9000000000000004</v>
      </c>
      <c r="R327">
        <v>16.399999999999999</v>
      </c>
      <c r="S327">
        <v>2015</v>
      </c>
      <c r="V327">
        <v>2014</v>
      </c>
      <c r="W327">
        <v>39</v>
      </c>
      <c r="X327" t="s">
        <v>671</v>
      </c>
      <c r="Y327" t="s">
        <v>221</v>
      </c>
      <c r="Z327" t="e" vm="1">
        <f ca="1">_xlfn.XLOOKUP(KenPom[[#This Row],[Real_Team]],TeamStateMap[Team],TeamStateMap[State],"NoState",0,)</f>
        <v>#NAME?</v>
      </c>
      <c r="AA327">
        <v>10</v>
      </c>
      <c r="AB327">
        <v>0</v>
      </c>
      <c r="AC327" t="s">
        <v>137</v>
      </c>
      <c r="AD327" t="s">
        <v>65</v>
      </c>
      <c r="AE327">
        <v>14.82</v>
      </c>
      <c r="AF327">
        <v>111.2</v>
      </c>
      <c r="AG327">
        <v>67</v>
      </c>
      <c r="AH327">
        <v>96.4</v>
      </c>
      <c r="AI327">
        <v>41</v>
      </c>
      <c r="AJ327">
        <v>67.400000000000006</v>
      </c>
      <c r="AK327">
        <v>58</v>
      </c>
      <c r="AL327">
        <v>3.0000000000000001E-3</v>
      </c>
      <c r="AM327">
        <v>180</v>
      </c>
      <c r="AN327">
        <v>7.5</v>
      </c>
      <c r="AO327">
        <v>47</v>
      </c>
      <c r="AP327">
        <v>108.6</v>
      </c>
      <c r="AQ327">
        <v>53</v>
      </c>
      <c r="AR327">
        <v>101.1</v>
      </c>
      <c r="AS327">
        <v>41</v>
      </c>
      <c r="AT327">
        <v>-2.6</v>
      </c>
      <c r="AU327">
        <v>234</v>
      </c>
      <c r="AV327">
        <v>0</v>
      </c>
      <c r="AW327" t="s">
        <v>136</v>
      </c>
    </row>
    <row r="328" spans="1:49" x14ac:dyDescent="0.2">
      <c r="A328" t="s">
        <v>83</v>
      </c>
      <c r="B328">
        <v>90.82</v>
      </c>
      <c r="C328">
        <v>79.510000000000005</v>
      </c>
      <c r="D328">
        <v>2</v>
      </c>
      <c r="E328">
        <v>7</v>
      </c>
      <c r="F328">
        <v>2015</v>
      </c>
      <c r="I328" t="s">
        <v>371</v>
      </c>
      <c r="J328">
        <v>77.27</v>
      </c>
      <c r="K328">
        <v>85.42</v>
      </c>
      <c r="L328">
        <v>2015</v>
      </c>
      <c r="O328" t="s">
        <v>253</v>
      </c>
      <c r="P328">
        <v>9.6999999999999993</v>
      </c>
      <c r="Q328">
        <v>6.6</v>
      </c>
      <c r="R328">
        <v>16.3</v>
      </c>
      <c r="S328">
        <v>2015</v>
      </c>
      <c r="V328">
        <v>2014</v>
      </c>
      <c r="W328">
        <v>41</v>
      </c>
      <c r="X328" t="s">
        <v>670</v>
      </c>
      <c r="Y328" t="s">
        <v>199</v>
      </c>
      <c r="Z328" t="e" vm="1">
        <f ca="1">_xlfn.XLOOKUP(KenPom[[#This Row],[Real_Team]],TeamStateMap[Team],TeamStateMap[State],"NoState",0,)</f>
        <v>#NAME?</v>
      </c>
      <c r="AA328">
        <v>7</v>
      </c>
      <c r="AB328">
        <v>1</v>
      </c>
      <c r="AC328" t="s">
        <v>156</v>
      </c>
      <c r="AD328" t="s">
        <v>111</v>
      </c>
      <c r="AE328">
        <v>14.52</v>
      </c>
      <c r="AF328">
        <v>111.8</v>
      </c>
      <c r="AG328">
        <v>61</v>
      </c>
      <c r="AH328">
        <v>97.3</v>
      </c>
      <c r="AI328">
        <v>53</v>
      </c>
      <c r="AJ328">
        <v>66.8</v>
      </c>
      <c r="AK328">
        <v>70</v>
      </c>
      <c r="AL328">
        <v>9.1999999999999998E-2</v>
      </c>
      <c r="AM328">
        <v>14</v>
      </c>
      <c r="AN328">
        <v>9.61</v>
      </c>
      <c r="AO328">
        <v>10</v>
      </c>
      <c r="AP328">
        <v>110.9</v>
      </c>
      <c r="AQ328">
        <v>4</v>
      </c>
      <c r="AR328">
        <v>101.3</v>
      </c>
      <c r="AS328">
        <v>46</v>
      </c>
      <c r="AT328">
        <v>-1.74</v>
      </c>
      <c r="AU328">
        <v>213</v>
      </c>
      <c r="AV328">
        <v>7</v>
      </c>
      <c r="AW328" t="s">
        <v>136</v>
      </c>
    </row>
    <row r="329" spans="1:49" x14ac:dyDescent="0.2">
      <c r="A329" t="s">
        <v>38</v>
      </c>
      <c r="B329">
        <v>90.38</v>
      </c>
      <c r="C329">
        <v>82.82</v>
      </c>
      <c r="D329">
        <v>4</v>
      </c>
      <c r="E329">
        <v>11</v>
      </c>
      <c r="F329">
        <v>2015</v>
      </c>
      <c r="I329" t="s">
        <v>404</v>
      </c>
      <c r="J329">
        <v>71.38</v>
      </c>
      <c r="K329">
        <v>84.41</v>
      </c>
      <c r="L329">
        <v>2015</v>
      </c>
      <c r="O329" t="s">
        <v>83</v>
      </c>
      <c r="P329">
        <v>5</v>
      </c>
      <c r="Q329">
        <v>11.3</v>
      </c>
      <c r="R329">
        <v>16.2</v>
      </c>
      <c r="S329">
        <v>2015</v>
      </c>
      <c r="V329">
        <v>2014</v>
      </c>
      <c r="W329">
        <v>42</v>
      </c>
      <c r="X329" t="s">
        <v>669</v>
      </c>
      <c r="Y329" t="s">
        <v>219</v>
      </c>
      <c r="Z329" t="e" vm="1">
        <f ca="1">_xlfn.XLOOKUP(KenPom[[#This Row],[Real_Team]],TeamStateMap[Team],TeamStateMap[State],"NoState",0,)</f>
        <v>#NAME?</v>
      </c>
      <c r="AA329">
        <v>11</v>
      </c>
      <c r="AB329">
        <v>3</v>
      </c>
      <c r="AC329" t="s">
        <v>532</v>
      </c>
      <c r="AD329" t="s">
        <v>510</v>
      </c>
      <c r="AE329">
        <v>14.25</v>
      </c>
      <c r="AF329">
        <v>113.8</v>
      </c>
      <c r="AG329">
        <v>37</v>
      </c>
      <c r="AH329">
        <v>99.6</v>
      </c>
      <c r="AI329">
        <v>72</v>
      </c>
      <c r="AJ329">
        <v>63.8</v>
      </c>
      <c r="AK329">
        <v>223</v>
      </c>
      <c r="AL329">
        <v>3.7999999999999999E-2</v>
      </c>
      <c r="AM329">
        <v>93</v>
      </c>
      <c r="AN329">
        <v>6.25</v>
      </c>
      <c r="AO329">
        <v>63</v>
      </c>
      <c r="AP329">
        <v>107.7</v>
      </c>
      <c r="AQ329">
        <v>79</v>
      </c>
      <c r="AR329">
        <v>101.4</v>
      </c>
      <c r="AS329">
        <v>51</v>
      </c>
      <c r="AT329">
        <v>-0.56999999999999995</v>
      </c>
      <c r="AU329">
        <v>178</v>
      </c>
      <c r="AV329">
        <v>1</v>
      </c>
      <c r="AW329" t="s">
        <v>136</v>
      </c>
    </row>
    <row r="330" spans="1:49" x14ac:dyDescent="0.2">
      <c r="A330" t="s">
        <v>252</v>
      </c>
      <c r="B330">
        <v>89.46</v>
      </c>
      <c r="C330">
        <v>81.36</v>
      </c>
      <c r="D330">
        <v>6</v>
      </c>
      <c r="E330">
        <v>11</v>
      </c>
      <c r="F330">
        <v>2015</v>
      </c>
      <c r="I330" t="s">
        <v>381</v>
      </c>
      <c r="J330">
        <v>75.260000000000005</v>
      </c>
      <c r="K330">
        <v>83.93</v>
      </c>
      <c r="L330">
        <v>2015</v>
      </c>
      <c r="O330" t="s">
        <v>233</v>
      </c>
      <c r="P330">
        <v>13</v>
      </c>
      <c r="Q330">
        <v>2.8</v>
      </c>
      <c r="R330">
        <v>15.8</v>
      </c>
      <c r="S330">
        <v>2015</v>
      </c>
      <c r="V330">
        <v>2014</v>
      </c>
      <c r="W330">
        <v>45</v>
      </c>
      <c r="X330" t="s">
        <v>668</v>
      </c>
      <c r="Y330" t="s">
        <v>238</v>
      </c>
      <c r="Z330" t="e" vm="1">
        <f ca="1">_xlfn.XLOOKUP(KenPom[[#This Row],[Real_Team]],TeamStateMap[Team],TeamStateMap[State],"NoState",0,)</f>
        <v>#NAME?</v>
      </c>
      <c r="AA330">
        <v>9</v>
      </c>
      <c r="AB330">
        <v>0</v>
      </c>
      <c r="AC330" t="s">
        <v>156</v>
      </c>
      <c r="AD330" t="s">
        <v>131</v>
      </c>
      <c r="AE330">
        <v>14.1</v>
      </c>
      <c r="AF330">
        <v>107.8</v>
      </c>
      <c r="AG330">
        <v>125</v>
      </c>
      <c r="AH330">
        <v>93.7</v>
      </c>
      <c r="AI330">
        <v>16</v>
      </c>
      <c r="AJ330">
        <v>63.3</v>
      </c>
      <c r="AK330">
        <v>247</v>
      </c>
      <c r="AL330">
        <v>1E-3</v>
      </c>
      <c r="AM330">
        <v>185</v>
      </c>
      <c r="AN330">
        <v>8.17</v>
      </c>
      <c r="AO330">
        <v>35</v>
      </c>
      <c r="AP330">
        <v>110.5</v>
      </c>
      <c r="AQ330">
        <v>8</v>
      </c>
      <c r="AR330">
        <v>102.3</v>
      </c>
      <c r="AS330">
        <v>81</v>
      </c>
      <c r="AT330">
        <v>-4.0599999999999996</v>
      </c>
      <c r="AU330">
        <v>285</v>
      </c>
      <c r="AV330">
        <v>9</v>
      </c>
      <c r="AW330" t="s">
        <v>136</v>
      </c>
    </row>
    <row r="331" spans="1:49" x14ac:dyDescent="0.2">
      <c r="A331" t="s">
        <v>11</v>
      </c>
      <c r="B331">
        <v>89.03</v>
      </c>
      <c r="C331">
        <v>80.69</v>
      </c>
      <c r="D331">
        <v>4</v>
      </c>
      <c r="E331">
        <v>8</v>
      </c>
      <c r="F331">
        <v>2015</v>
      </c>
      <c r="I331" t="s">
        <v>388</v>
      </c>
      <c r="J331">
        <v>74.61</v>
      </c>
      <c r="K331">
        <v>83.45</v>
      </c>
      <c r="L331">
        <v>2015</v>
      </c>
      <c r="O331" t="s">
        <v>11</v>
      </c>
      <c r="P331">
        <v>5.0999999999999996</v>
      </c>
      <c r="Q331">
        <v>9.8000000000000007</v>
      </c>
      <c r="R331">
        <v>14.8</v>
      </c>
      <c r="S331">
        <v>2015</v>
      </c>
      <c r="V331">
        <v>2014</v>
      </c>
      <c r="W331">
        <v>47</v>
      </c>
      <c r="X331" t="s">
        <v>667</v>
      </c>
      <c r="Y331" t="s">
        <v>269</v>
      </c>
      <c r="Z331" t="e" vm="1">
        <f ca="1">_xlfn.XLOOKUP(KenPom[[#This Row],[Real_Team]],TeamStateMap[Team],TeamStateMap[State],"NoState",0,)</f>
        <v>#NAME?</v>
      </c>
      <c r="AA331">
        <v>9</v>
      </c>
      <c r="AB331">
        <v>0</v>
      </c>
      <c r="AC331" t="s">
        <v>532</v>
      </c>
      <c r="AD331" t="s">
        <v>103</v>
      </c>
      <c r="AE331">
        <v>13.82</v>
      </c>
      <c r="AF331">
        <v>110.8</v>
      </c>
      <c r="AG331">
        <v>74</v>
      </c>
      <c r="AH331">
        <v>97</v>
      </c>
      <c r="AI331">
        <v>47</v>
      </c>
      <c r="AJ331">
        <v>65.3</v>
      </c>
      <c r="AK331">
        <v>144</v>
      </c>
      <c r="AL331">
        <v>5.6000000000000001E-2</v>
      </c>
      <c r="AM331">
        <v>61</v>
      </c>
      <c r="AN331">
        <v>5.56</v>
      </c>
      <c r="AO331">
        <v>74</v>
      </c>
      <c r="AP331">
        <v>107.3</v>
      </c>
      <c r="AQ331">
        <v>95</v>
      </c>
      <c r="AR331">
        <v>101.7</v>
      </c>
      <c r="AS331">
        <v>61</v>
      </c>
      <c r="AT331">
        <v>-0.08</v>
      </c>
      <c r="AU331">
        <v>162</v>
      </c>
      <c r="AV331">
        <v>9</v>
      </c>
      <c r="AW331" t="s">
        <v>136</v>
      </c>
    </row>
    <row r="332" spans="1:49" x14ac:dyDescent="0.2">
      <c r="A332" t="s">
        <v>43</v>
      </c>
      <c r="B332">
        <v>88.62</v>
      </c>
      <c r="C332">
        <v>82.42</v>
      </c>
      <c r="D332">
        <v>11</v>
      </c>
      <c r="E332">
        <v>13</v>
      </c>
      <c r="F332">
        <v>2015</v>
      </c>
      <c r="I332" t="s">
        <v>369</v>
      </c>
      <c r="J332">
        <v>74.47</v>
      </c>
      <c r="K332">
        <v>83.28</v>
      </c>
      <c r="L332">
        <v>2015</v>
      </c>
      <c r="O332" t="s">
        <v>43</v>
      </c>
      <c r="P332">
        <v>8.9</v>
      </c>
      <c r="Q332">
        <v>5.5</v>
      </c>
      <c r="R332">
        <v>14.4</v>
      </c>
      <c r="S332">
        <v>2015</v>
      </c>
      <c r="V332">
        <v>2014</v>
      </c>
      <c r="W332">
        <v>48</v>
      </c>
      <c r="X332" t="s">
        <v>666</v>
      </c>
      <c r="Y332" t="s">
        <v>75</v>
      </c>
      <c r="Z332" t="e" vm="1">
        <f ca="1">_xlfn.XLOOKUP(KenPom[[#This Row],[Real_Team]],TeamStateMap[Team],TeamStateMap[State],"NoState",0,)</f>
        <v>#NAME?</v>
      </c>
      <c r="AA332">
        <v>11</v>
      </c>
      <c r="AB332">
        <v>0</v>
      </c>
      <c r="AC332" t="s">
        <v>541</v>
      </c>
      <c r="AD332" t="s">
        <v>84</v>
      </c>
      <c r="AE332">
        <v>13.81</v>
      </c>
      <c r="AF332">
        <v>114.6</v>
      </c>
      <c r="AG332">
        <v>30</v>
      </c>
      <c r="AH332">
        <v>100.8</v>
      </c>
      <c r="AI332">
        <v>94</v>
      </c>
      <c r="AJ332">
        <v>62.9</v>
      </c>
      <c r="AK332">
        <v>264</v>
      </c>
      <c r="AL332">
        <v>5.0999999999999997E-2</v>
      </c>
      <c r="AM332">
        <v>69</v>
      </c>
      <c r="AN332">
        <v>8.35</v>
      </c>
      <c r="AO332">
        <v>31</v>
      </c>
      <c r="AP332">
        <v>109.2</v>
      </c>
      <c r="AQ332">
        <v>35</v>
      </c>
      <c r="AR332">
        <v>100.8</v>
      </c>
      <c r="AS332">
        <v>32</v>
      </c>
      <c r="AT332">
        <v>0.81</v>
      </c>
      <c r="AU332">
        <v>139</v>
      </c>
      <c r="AV332">
        <v>1</v>
      </c>
      <c r="AW332" t="s">
        <v>136</v>
      </c>
    </row>
    <row r="333" spans="1:49" x14ac:dyDescent="0.2">
      <c r="A333" t="s">
        <v>249</v>
      </c>
      <c r="B333">
        <v>88.36</v>
      </c>
      <c r="C333">
        <v>75.77</v>
      </c>
      <c r="D333">
        <v>2</v>
      </c>
      <c r="E333">
        <v>3</v>
      </c>
      <c r="F333">
        <v>2015</v>
      </c>
      <c r="I333" t="s">
        <v>336</v>
      </c>
      <c r="J333">
        <v>74.87</v>
      </c>
      <c r="K333">
        <v>82.85</v>
      </c>
      <c r="L333">
        <v>2015</v>
      </c>
      <c r="O333" t="s">
        <v>29</v>
      </c>
      <c r="P333">
        <v>7.4</v>
      </c>
      <c r="Q333">
        <v>6.6</v>
      </c>
      <c r="R333">
        <v>13.9</v>
      </c>
      <c r="S333">
        <v>2015</v>
      </c>
      <c r="V333">
        <v>2014</v>
      </c>
      <c r="W333">
        <v>49</v>
      </c>
      <c r="X333" t="s">
        <v>141</v>
      </c>
      <c r="Y333" t="s">
        <v>109</v>
      </c>
      <c r="Z333" t="e" vm="1">
        <f ca="1">_xlfn.XLOOKUP(KenPom[[#This Row],[Real_Team]],TeamStateMap[Team],TeamStateMap[State],"NoState",0,)</f>
        <v>#NAME?</v>
      </c>
      <c r="AA333">
        <v>10</v>
      </c>
      <c r="AB333">
        <v>0</v>
      </c>
      <c r="AC333" t="s">
        <v>110</v>
      </c>
      <c r="AD333" t="s">
        <v>84</v>
      </c>
      <c r="AE333">
        <v>13.77</v>
      </c>
      <c r="AF333">
        <v>114.5</v>
      </c>
      <c r="AG333">
        <v>31</v>
      </c>
      <c r="AH333">
        <v>100.7</v>
      </c>
      <c r="AI333">
        <v>93</v>
      </c>
      <c r="AJ333">
        <v>70.8</v>
      </c>
      <c r="AK333">
        <v>6</v>
      </c>
      <c r="AL333">
        <v>-4.0000000000000001E-3</v>
      </c>
      <c r="AM333">
        <v>194</v>
      </c>
      <c r="AN333">
        <v>6.59</v>
      </c>
      <c r="AO333">
        <v>60</v>
      </c>
      <c r="AP333">
        <v>109.6</v>
      </c>
      <c r="AQ333">
        <v>26</v>
      </c>
      <c r="AR333">
        <v>103</v>
      </c>
      <c r="AS333">
        <v>98</v>
      </c>
      <c r="AT333">
        <v>8.43</v>
      </c>
      <c r="AU333">
        <v>17</v>
      </c>
      <c r="AV333">
        <v>0</v>
      </c>
      <c r="AW333" t="s">
        <v>136</v>
      </c>
    </row>
    <row r="334" spans="1:49" x14ac:dyDescent="0.2">
      <c r="A334" t="s">
        <v>243</v>
      </c>
      <c r="B334">
        <v>88.08</v>
      </c>
      <c r="C334">
        <v>80.87</v>
      </c>
      <c r="D334">
        <v>10</v>
      </c>
      <c r="E334">
        <v>13</v>
      </c>
      <c r="F334">
        <v>2015</v>
      </c>
      <c r="I334" t="s">
        <v>362</v>
      </c>
      <c r="J334">
        <v>73.260000000000005</v>
      </c>
      <c r="K334">
        <v>82.5</v>
      </c>
      <c r="L334">
        <v>2015</v>
      </c>
      <c r="O334" t="s">
        <v>243</v>
      </c>
      <c r="P334">
        <v>12.7</v>
      </c>
      <c r="Q334">
        <v>1.1000000000000001</v>
      </c>
      <c r="R334">
        <v>13.8</v>
      </c>
      <c r="S334">
        <v>2015</v>
      </c>
      <c r="V334">
        <v>2014</v>
      </c>
      <c r="W334">
        <v>50</v>
      </c>
      <c r="X334" t="s">
        <v>664</v>
      </c>
      <c r="Y334" t="s">
        <v>201</v>
      </c>
      <c r="Z334" t="e" vm="1">
        <f ca="1">_xlfn.XLOOKUP(KenPom[[#This Row],[Real_Team]],TeamStateMap[Team],TeamStateMap[State],"NoState",0,)</f>
        <v>#NAME?</v>
      </c>
      <c r="AA334">
        <v>6</v>
      </c>
      <c r="AB334">
        <v>0</v>
      </c>
      <c r="AC334" t="s">
        <v>532</v>
      </c>
      <c r="AD334" t="s">
        <v>103</v>
      </c>
      <c r="AE334">
        <v>13.46</v>
      </c>
      <c r="AF334">
        <v>110</v>
      </c>
      <c r="AG334">
        <v>91</v>
      </c>
      <c r="AH334">
        <v>96.5</v>
      </c>
      <c r="AI334">
        <v>43</v>
      </c>
      <c r="AJ334">
        <v>70.3</v>
      </c>
      <c r="AK334">
        <v>11</v>
      </c>
      <c r="AL334">
        <v>6.5000000000000002E-2</v>
      </c>
      <c r="AM334">
        <v>40</v>
      </c>
      <c r="AN334">
        <v>7.33</v>
      </c>
      <c r="AO334">
        <v>52</v>
      </c>
      <c r="AP334">
        <v>108</v>
      </c>
      <c r="AQ334">
        <v>71</v>
      </c>
      <c r="AR334">
        <v>100.6</v>
      </c>
      <c r="AS334">
        <v>19</v>
      </c>
      <c r="AT334">
        <v>5.53</v>
      </c>
      <c r="AU334">
        <v>40</v>
      </c>
      <c r="AV334">
        <v>6</v>
      </c>
      <c r="AW334" t="s">
        <v>136</v>
      </c>
    </row>
    <row r="335" spans="1:49" x14ac:dyDescent="0.2">
      <c r="A335" t="s">
        <v>29</v>
      </c>
      <c r="B335">
        <v>88.01</v>
      </c>
      <c r="C335">
        <v>81.28</v>
      </c>
      <c r="D335">
        <v>7</v>
      </c>
      <c r="E335">
        <v>12</v>
      </c>
      <c r="F335">
        <v>2015</v>
      </c>
      <c r="I335" t="s">
        <v>385</v>
      </c>
      <c r="J335">
        <v>73.069999999999993</v>
      </c>
      <c r="K335">
        <v>82.35</v>
      </c>
      <c r="L335">
        <v>2015</v>
      </c>
      <c r="O335" t="s">
        <v>252</v>
      </c>
      <c r="P335">
        <v>7.6</v>
      </c>
      <c r="Q335">
        <v>6.2</v>
      </c>
      <c r="R335">
        <v>13.7</v>
      </c>
      <c r="S335">
        <v>2015</v>
      </c>
      <c r="V335">
        <v>2014</v>
      </c>
      <c r="W335">
        <v>52</v>
      </c>
      <c r="X335" t="s">
        <v>663</v>
      </c>
      <c r="Y335" t="s">
        <v>453</v>
      </c>
      <c r="Z335" t="e" vm="1">
        <f ca="1">_xlfn.XLOOKUP(KenPom[[#This Row],[Real_Team]],TeamStateMap[Team],TeamStateMap[State],"NoState",0,)</f>
        <v>#NAME?</v>
      </c>
      <c r="AA335">
        <v>12</v>
      </c>
      <c r="AB335">
        <v>0</v>
      </c>
      <c r="AC335" t="s">
        <v>541</v>
      </c>
      <c r="AD335" t="s">
        <v>585</v>
      </c>
      <c r="AE335">
        <v>13.11</v>
      </c>
      <c r="AF335">
        <v>112.9</v>
      </c>
      <c r="AG335">
        <v>46</v>
      </c>
      <c r="AH335">
        <v>99.8</v>
      </c>
      <c r="AI335">
        <v>76</v>
      </c>
      <c r="AJ335">
        <v>64.2</v>
      </c>
      <c r="AK335">
        <v>202</v>
      </c>
      <c r="AL335">
        <v>1.7000000000000001E-2</v>
      </c>
      <c r="AM335">
        <v>139</v>
      </c>
      <c r="AN335">
        <v>7.89</v>
      </c>
      <c r="AO335">
        <v>37</v>
      </c>
      <c r="AP335">
        <v>109.1</v>
      </c>
      <c r="AQ335">
        <v>38</v>
      </c>
      <c r="AR335">
        <v>101.2</v>
      </c>
      <c r="AS335">
        <v>44</v>
      </c>
      <c r="AT335">
        <v>0.41</v>
      </c>
      <c r="AU335">
        <v>149</v>
      </c>
      <c r="AV335">
        <v>2</v>
      </c>
      <c r="AW335" t="s">
        <v>136</v>
      </c>
    </row>
    <row r="336" spans="1:49" x14ac:dyDescent="0.2">
      <c r="A336" t="s">
        <v>253</v>
      </c>
      <c r="B336">
        <v>87.78</v>
      </c>
      <c r="C336">
        <v>78.849999999999994</v>
      </c>
      <c r="D336">
        <v>0</v>
      </c>
      <c r="E336">
        <v>4</v>
      </c>
      <c r="F336">
        <v>2015</v>
      </c>
      <c r="I336" t="s">
        <v>383</v>
      </c>
      <c r="J336">
        <v>76.19</v>
      </c>
      <c r="K336">
        <v>82.3</v>
      </c>
      <c r="L336">
        <v>2015</v>
      </c>
      <c r="O336" t="s">
        <v>249</v>
      </c>
      <c r="P336">
        <v>5.0999999999999996</v>
      </c>
      <c r="Q336">
        <v>8.6</v>
      </c>
      <c r="R336">
        <v>13.7</v>
      </c>
      <c r="S336">
        <v>2015</v>
      </c>
      <c r="V336">
        <v>2014</v>
      </c>
      <c r="W336">
        <v>55</v>
      </c>
      <c r="X336" t="s">
        <v>662</v>
      </c>
      <c r="Y336" t="s">
        <v>661</v>
      </c>
      <c r="Z336" t="e" vm="1">
        <f ca="1">_xlfn.XLOOKUP(KenPom[[#This Row],[Real_Team]],TeamStateMap[Team],TeamStateMap[State],"NoState",0,)</f>
        <v>#NAME?</v>
      </c>
      <c r="AA336">
        <v>10</v>
      </c>
      <c r="AB336">
        <v>0</v>
      </c>
      <c r="AC336" t="s">
        <v>532</v>
      </c>
      <c r="AD336" t="s">
        <v>531</v>
      </c>
      <c r="AE336">
        <v>12.93</v>
      </c>
      <c r="AF336">
        <v>112.3</v>
      </c>
      <c r="AG336">
        <v>57</v>
      </c>
      <c r="AH336">
        <v>99.4</v>
      </c>
      <c r="AI336">
        <v>68</v>
      </c>
      <c r="AJ336">
        <v>64.3</v>
      </c>
      <c r="AK336">
        <v>198</v>
      </c>
      <c r="AL336">
        <v>7.9000000000000001E-2</v>
      </c>
      <c r="AM336">
        <v>25</v>
      </c>
      <c r="AN336">
        <v>6.18</v>
      </c>
      <c r="AO336">
        <v>64</v>
      </c>
      <c r="AP336">
        <v>107.5</v>
      </c>
      <c r="AQ336">
        <v>85</v>
      </c>
      <c r="AR336">
        <v>101.3</v>
      </c>
      <c r="AS336">
        <v>45</v>
      </c>
      <c r="AT336">
        <v>0.17</v>
      </c>
      <c r="AU336">
        <v>156</v>
      </c>
      <c r="AV336">
        <v>0</v>
      </c>
      <c r="AW336" t="s">
        <v>136</v>
      </c>
    </row>
    <row r="337" spans="1:49" x14ac:dyDescent="0.2">
      <c r="A337" t="s">
        <v>16</v>
      </c>
      <c r="B337">
        <v>87.32</v>
      </c>
      <c r="C337">
        <v>80.7</v>
      </c>
      <c r="D337">
        <v>7</v>
      </c>
      <c r="E337">
        <v>9</v>
      </c>
      <c r="F337">
        <v>2015</v>
      </c>
      <c r="I337" t="s">
        <v>374</v>
      </c>
      <c r="J337">
        <v>68.98</v>
      </c>
      <c r="K337">
        <v>81.64</v>
      </c>
      <c r="L337">
        <v>2015</v>
      </c>
      <c r="O337" t="s">
        <v>16</v>
      </c>
      <c r="P337">
        <v>4.8</v>
      </c>
      <c r="Q337">
        <v>8.8000000000000007</v>
      </c>
      <c r="R337">
        <v>13.6</v>
      </c>
      <c r="S337">
        <v>2015</v>
      </c>
      <c r="V337">
        <v>2014</v>
      </c>
      <c r="W337">
        <v>56</v>
      </c>
      <c r="X337" t="s">
        <v>660</v>
      </c>
      <c r="Y337" t="s">
        <v>79</v>
      </c>
      <c r="Z337" t="e" vm="1">
        <f ca="1">_xlfn.XLOOKUP(KenPom[[#This Row],[Real_Team]],TeamStateMap[Team],TeamStateMap[State],"NoState",0,)</f>
        <v>#NAME?</v>
      </c>
      <c r="AA337">
        <v>11</v>
      </c>
      <c r="AB337">
        <v>0</v>
      </c>
      <c r="AC337" t="s">
        <v>556</v>
      </c>
      <c r="AD337" t="s">
        <v>659</v>
      </c>
      <c r="AE337">
        <v>12.64</v>
      </c>
      <c r="AF337">
        <v>108.8</v>
      </c>
      <c r="AG337">
        <v>111</v>
      </c>
      <c r="AH337">
        <v>96.1</v>
      </c>
      <c r="AI337">
        <v>36</v>
      </c>
      <c r="AJ337">
        <v>64.7</v>
      </c>
      <c r="AK337">
        <v>170</v>
      </c>
      <c r="AL337">
        <v>4.7E-2</v>
      </c>
      <c r="AM337">
        <v>77</v>
      </c>
      <c r="AN337">
        <v>9.3000000000000007</v>
      </c>
      <c r="AO337">
        <v>18</v>
      </c>
      <c r="AP337">
        <v>108.4</v>
      </c>
      <c r="AQ337">
        <v>61</v>
      </c>
      <c r="AR337">
        <v>99.1</v>
      </c>
      <c r="AS337">
        <v>3</v>
      </c>
      <c r="AT337">
        <v>-1.95</v>
      </c>
      <c r="AU337">
        <v>217</v>
      </c>
      <c r="AV337">
        <v>1</v>
      </c>
      <c r="AW337" t="s">
        <v>136</v>
      </c>
    </row>
    <row r="338" spans="1:49" x14ac:dyDescent="0.2">
      <c r="A338" t="s">
        <v>232</v>
      </c>
      <c r="B338">
        <v>87.11</v>
      </c>
      <c r="C338">
        <v>80.489999999999995</v>
      </c>
      <c r="D338">
        <v>4</v>
      </c>
      <c r="E338">
        <v>7</v>
      </c>
      <c r="F338">
        <v>2015</v>
      </c>
      <c r="I338" t="s">
        <v>378</v>
      </c>
      <c r="J338">
        <v>72.45</v>
      </c>
      <c r="K338">
        <v>80.83</v>
      </c>
      <c r="L338">
        <v>2015</v>
      </c>
      <c r="O338" t="s">
        <v>232</v>
      </c>
      <c r="P338">
        <v>3.5</v>
      </c>
      <c r="Q338">
        <v>9.3000000000000007</v>
      </c>
      <c r="R338">
        <v>12.8</v>
      </c>
      <c r="S338">
        <v>2015</v>
      </c>
      <c r="V338">
        <v>2014</v>
      </c>
      <c r="W338">
        <v>61</v>
      </c>
      <c r="X338" t="s">
        <v>658</v>
      </c>
      <c r="Y338" t="s">
        <v>1</v>
      </c>
      <c r="Z338" t="e" vm="1">
        <f ca="1">_xlfn.XLOOKUP(KenPom[[#This Row],[Real_Team]],TeamStateMap[Team],TeamStateMap[State],"NoState",0,)</f>
        <v>#NAME?</v>
      </c>
      <c r="AA338">
        <v>12</v>
      </c>
      <c r="AB338">
        <v>1</v>
      </c>
      <c r="AC338" t="s">
        <v>514</v>
      </c>
      <c r="AD338" t="s">
        <v>527</v>
      </c>
      <c r="AE338">
        <v>11.76</v>
      </c>
      <c r="AF338">
        <v>115.5</v>
      </c>
      <c r="AG338">
        <v>25</v>
      </c>
      <c r="AH338">
        <v>103.7</v>
      </c>
      <c r="AI338">
        <v>144</v>
      </c>
      <c r="AJ338">
        <v>62.3</v>
      </c>
      <c r="AK338">
        <v>292</v>
      </c>
      <c r="AL338">
        <v>8.8999999999999996E-2</v>
      </c>
      <c r="AM338">
        <v>17</v>
      </c>
      <c r="AN338">
        <v>1.38</v>
      </c>
      <c r="AO338">
        <v>121</v>
      </c>
      <c r="AP338">
        <v>106.8</v>
      </c>
      <c r="AQ338">
        <v>105</v>
      </c>
      <c r="AR338">
        <v>105.4</v>
      </c>
      <c r="AS338">
        <v>173</v>
      </c>
      <c r="AT338">
        <v>5.32</v>
      </c>
      <c r="AU338">
        <v>44</v>
      </c>
      <c r="AV338">
        <v>2</v>
      </c>
      <c r="AW338" t="s">
        <v>136</v>
      </c>
    </row>
    <row r="339" spans="1:49" x14ac:dyDescent="0.2">
      <c r="A339" t="s">
        <v>213</v>
      </c>
      <c r="B339">
        <v>86.37</v>
      </c>
      <c r="C339">
        <v>74.599999999999994</v>
      </c>
      <c r="D339">
        <v>2</v>
      </c>
      <c r="E339">
        <v>3</v>
      </c>
      <c r="F339">
        <v>2015</v>
      </c>
      <c r="I339" t="s">
        <v>363</v>
      </c>
      <c r="J339">
        <v>75.39</v>
      </c>
      <c r="K339">
        <v>80.59</v>
      </c>
      <c r="L339">
        <v>2015</v>
      </c>
      <c r="O339" t="s">
        <v>199</v>
      </c>
      <c r="P339">
        <v>4</v>
      </c>
      <c r="Q339">
        <v>8.5</v>
      </c>
      <c r="R339">
        <v>12.5</v>
      </c>
      <c r="S339">
        <v>2015</v>
      </c>
      <c r="V339">
        <v>2014</v>
      </c>
      <c r="W339">
        <v>62</v>
      </c>
      <c r="X339" t="s">
        <v>656</v>
      </c>
      <c r="Y339" t="s">
        <v>566</v>
      </c>
      <c r="Z339" t="e" vm="1">
        <f ca="1">_xlfn.XLOOKUP(KenPom[[#This Row],[Real_Team]],TeamStateMap[Team],TeamStateMap[State],"NoState",0,)</f>
        <v>#NAME?</v>
      </c>
      <c r="AA339">
        <v>12</v>
      </c>
      <c r="AB339">
        <v>0</v>
      </c>
      <c r="AC339" t="s">
        <v>105</v>
      </c>
      <c r="AD339" t="s">
        <v>144</v>
      </c>
      <c r="AE339">
        <v>11.6</v>
      </c>
      <c r="AF339">
        <v>114</v>
      </c>
      <c r="AG339">
        <v>34</v>
      </c>
      <c r="AH339">
        <v>102.4</v>
      </c>
      <c r="AI339">
        <v>121</v>
      </c>
      <c r="AJ339">
        <v>64.7</v>
      </c>
      <c r="AK339">
        <v>172</v>
      </c>
      <c r="AL339">
        <v>6.5000000000000002E-2</v>
      </c>
      <c r="AM339">
        <v>39</v>
      </c>
      <c r="AN339">
        <v>7.77</v>
      </c>
      <c r="AO339">
        <v>40</v>
      </c>
      <c r="AP339">
        <v>108.4</v>
      </c>
      <c r="AQ339">
        <v>60</v>
      </c>
      <c r="AR339">
        <v>100.7</v>
      </c>
      <c r="AS339">
        <v>21</v>
      </c>
      <c r="AT339">
        <v>-4.3099999999999996</v>
      </c>
      <c r="AU339">
        <v>289</v>
      </c>
      <c r="AV339">
        <v>2</v>
      </c>
      <c r="AW339" t="s">
        <v>136</v>
      </c>
    </row>
    <row r="340" spans="1:49" x14ac:dyDescent="0.2">
      <c r="A340" t="s">
        <v>35</v>
      </c>
      <c r="B340">
        <v>86.35</v>
      </c>
      <c r="C340">
        <v>80.16</v>
      </c>
      <c r="D340">
        <v>3</v>
      </c>
      <c r="E340">
        <v>6</v>
      </c>
      <c r="F340">
        <v>2015</v>
      </c>
      <c r="I340" t="s">
        <v>348</v>
      </c>
      <c r="J340">
        <v>73.069999999999993</v>
      </c>
      <c r="K340">
        <v>80.56</v>
      </c>
      <c r="L340">
        <v>2015</v>
      </c>
      <c r="O340" t="s">
        <v>35</v>
      </c>
      <c r="P340">
        <v>5.6</v>
      </c>
      <c r="Q340">
        <v>6.5</v>
      </c>
      <c r="R340">
        <v>12.1</v>
      </c>
      <c r="S340">
        <v>2015</v>
      </c>
      <c r="V340">
        <v>2014</v>
      </c>
      <c r="W340">
        <v>67</v>
      </c>
      <c r="X340" t="s">
        <v>655</v>
      </c>
      <c r="Y340" t="s">
        <v>229</v>
      </c>
      <c r="Z340" t="e" vm="1">
        <f ca="1">_xlfn.XLOOKUP(KenPom[[#This Row],[Real_Team]],TeamStateMap[Team],TeamStateMap[State],"NoState",0,)</f>
        <v>#NAME?</v>
      </c>
      <c r="AA340">
        <v>8</v>
      </c>
      <c r="AB340">
        <v>0</v>
      </c>
      <c r="AC340" t="s">
        <v>137</v>
      </c>
      <c r="AD340" t="s">
        <v>84</v>
      </c>
      <c r="AE340">
        <v>11.2</v>
      </c>
      <c r="AF340">
        <v>107.7</v>
      </c>
      <c r="AG340">
        <v>129</v>
      </c>
      <c r="AH340">
        <v>96.5</v>
      </c>
      <c r="AI340">
        <v>42</v>
      </c>
      <c r="AJ340">
        <v>64.8</v>
      </c>
      <c r="AK340">
        <v>167</v>
      </c>
      <c r="AL340">
        <v>0.12</v>
      </c>
      <c r="AM340">
        <v>3</v>
      </c>
      <c r="AN340">
        <v>8.74</v>
      </c>
      <c r="AO340">
        <v>26</v>
      </c>
      <c r="AP340">
        <v>109.5</v>
      </c>
      <c r="AQ340">
        <v>27</v>
      </c>
      <c r="AR340">
        <v>100.8</v>
      </c>
      <c r="AS340">
        <v>26</v>
      </c>
      <c r="AT340">
        <v>1.71</v>
      </c>
      <c r="AU340">
        <v>110</v>
      </c>
      <c r="AV340">
        <v>8</v>
      </c>
      <c r="AW340" t="s">
        <v>136</v>
      </c>
    </row>
    <row r="341" spans="1:49" x14ac:dyDescent="0.2">
      <c r="A341" t="s">
        <v>211</v>
      </c>
      <c r="B341">
        <v>86.22</v>
      </c>
      <c r="C341">
        <v>80.59</v>
      </c>
      <c r="D341">
        <v>5</v>
      </c>
      <c r="E341">
        <v>8</v>
      </c>
      <c r="F341">
        <v>2015</v>
      </c>
      <c r="I341" t="s">
        <v>322</v>
      </c>
      <c r="J341">
        <v>74.5</v>
      </c>
      <c r="K341">
        <v>80.489999999999995</v>
      </c>
      <c r="L341">
        <v>2015</v>
      </c>
      <c r="O341" t="s">
        <v>2</v>
      </c>
      <c r="P341">
        <v>8.3000000000000007</v>
      </c>
      <c r="Q341">
        <v>3.7</v>
      </c>
      <c r="R341">
        <v>12</v>
      </c>
      <c r="S341">
        <v>2015</v>
      </c>
      <c r="V341">
        <v>2014</v>
      </c>
      <c r="W341">
        <v>70</v>
      </c>
      <c r="X341" t="s">
        <v>654</v>
      </c>
      <c r="Y341" t="s">
        <v>222</v>
      </c>
      <c r="Z341" t="e" vm="1">
        <f ca="1">_xlfn.XLOOKUP(KenPom[[#This Row],[Real_Team]],TeamStateMap[Team],TeamStateMap[State],"NoState",0,)</f>
        <v>#NAME?</v>
      </c>
      <c r="AA341">
        <v>12</v>
      </c>
      <c r="AB341">
        <v>1</v>
      </c>
      <c r="AC341" t="s">
        <v>501</v>
      </c>
      <c r="AD341" t="s">
        <v>614</v>
      </c>
      <c r="AE341">
        <v>10.83</v>
      </c>
      <c r="AF341">
        <v>112.3</v>
      </c>
      <c r="AG341">
        <v>58</v>
      </c>
      <c r="AH341">
        <v>101.5</v>
      </c>
      <c r="AI341">
        <v>105</v>
      </c>
      <c r="AJ341">
        <v>61.2</v>
      </c>
      <c r="AK341">
        <v>323</v>
      </c>
      <c r="AL341">
        <v>7.2999999999999995E-2</v>
      </c>
      <c r="AM341">
        <v>33</v>
      </c>
      <c r="AN341">
        <v>-7.12</v>
      </c>
      <c r="AO341">
        <v>309</v>
      </c>
      <c r="AP341">
        <v>102</v>
      </c>
      <c r="AQ341">
        <v>298</v>
      </c>
      <c r="AR341">
        <v>109.2</v>
      </c>
      <c r="AS341">
        <v>316</v>
      </c>
      <c r="AT341">
        <v>-4.1900000000000004</v>
      </c>
      <c r="AU341">
        <v>286</v>
      </c>
      <c r="AV341">
        <v>2</v>
      </c>
      <c r="AW341" t="s">
        <v>136</v>
      </c>
    </row>
    <row r="342" spans="1:49" x14ac:dyDescent="0.2">
      <c r="A342" t="s">
        <v>266</v>
      </c>
      <c r="B342">
        <v>86.02</v>
      </c>
      <c r="C342">
        <v>80.05</v>
      </c>
      <c r="D342">
        <v>3</v>
      </c>
      <c r="E342">
        <v>7</v>
      </c>
      <c r="F342">
        <v>2015</v>
      </c>
      <c r="I342" t="s">
        <v>334</v>
      </c>
      <c r="J342">
        <v>72.55</v>
      </c>
      <c r="K342">
        <v>79.930000000000007</v>
      </c>
      <c r="L342">
        <v>2015</v>
      </c>
      <c r="O342" t="s">
        <v>213</v>
      </c>
      <c r="P342">
        <v>0.9</v>
      </c>
      <c r="Q342">
        <v>10.9</v>
      </c>
      <c r="R342">
        <v>11.8</v>
      </c>
      <c r="S342">
        <v>2015</v>
      </c>
      <c r="V342">
        <v>2014</v>
      </c>
      <c r="W342">
        <v>72</v>
      </c>
      <c r="X342" t="s">
        <v>523</v>
      </c>
      <c r="Y342" t="s">
        <v>197</v>
      </c>
      <c r="Z342" t="e" vm="1">
        <f ca="1">_xlfn.XLOOKUP(KenPom[[#This Row],[Real_Team]],TeamStateMap[Team],TeamStateMap[State],"NoState",0,)</f>
        <v>#NAME?</v>
      </c>
      <c r="AA342">
        <v>13</v>
      </c>
      <c r="AB342">
        <v>0</v>
      </c>
      <c r="AC342" t="s">
        <v>89</v>
      </c>
      <c r="AD342" t="s">
        <v>653</v>
      </c>
      <c r="AE342">
        <v>10.54</v>
      </c>
      <c r="AF342">
        <v>112.9</v>
      </c>
      <c r="AG342">
        <v>45</v>
      </c>
      <c r="AH342">
        <v>102.4</v>
      </c>
      <c r="AI342">
        <v>117</v>
      </c>
      <c r="AJ342">
        <v>65.2</v>
      </c>
      <c r="AK342">
        <v>148</v>
      </c>
      <c r="AL342">
        <v>-0.03</v>
      </c>
      <c r="AM342">
        <v>246</v>
      </c>
      <c r="AN342">
        <v>-3.64</v>
      </c>
      <c r="AO342">
        <v>234</v>
      </c>
      <c r="AP342">
        <v>103</v>
      </c>
      <c r="AQ342">
        <v>258</v>
      </c>
      <c r="AR342">
        <v>106.7</v>
      </c>
      <c r="AS342">
        <v>225</v>
      </c>
      <c r="AT342">
        <v>2.6</v>
      </c>
      <c r="AU342">
        <v>88</v>
      </c>
      <c r="AV342">
        <v>3</v>
      </c>
      <c r="AW342" t="s">
        <v>136</v>
      </c>
    </row>
    <row r="343" spans="1:49" x14ac:dyDescent="0.2">
      <c r="A343" t="s">
        <v>199</v>
      </c>
      <c r="B343">
        <v>85.37</v>
      </c>
      <c r="C343">
        <v>80.34</v>
      </c>
      <c r="D343">
        <v>3</v>
      </c>
      <c r="E343">
        <v>3</v>
      </c>
      <c r="F343">
        <v>2015</v>
      </c>
      <c r="I343" t="s">
        <v>91</v>
      </c>
      <c r="J343">
        <v>68.400000000000006</v>
      </c>
      <c r="K343">
        <v>79.88</v>
      </c>
      <c r="L343">
        <v>2015</v>
      </c>
      <c r="O343" t="s">
        <v>266</v>
      </c>
      <c r="P343">
        <v>8</v>
      </c>
      <c r="Q343">
        <v>3.5</v>
      </c>
      <c r="R343">
        <v>11.5</v>
      </c>
      <c r="S343">
        <v>2015</v>
      </c>
      <c r="V343">
        <v>2014</v>
      </c>
      <c r="W343">
        <v>74</v>
      </c>
      <c r="X343" t="s">
        <v>652</v>
      </c>
      <c r="Y343" t="s">
        <v>267</v>
      </c>
      <c r="Z343" t="e" vm="1">
        <f ca="1">_xlfn.XLOOKUP(KenPom[[#This Row],[Real_Team]],TeamStateMap[Team],TeamStateMap[State],"NoState",0,)</f>
        <v>#NAME?</v>
      </c>
      <c r="AA343">
        <v>13</v>
      </c>
      <c r="AB343">
        <v>0</v>
      </c>
      <c r="AC343" t="s">
        <v>520</v>
      </c>
      <c r="AD343" t="s">
        <v>651</v>
      </c>
      <c r="AE343">
        <v>10.210000000000001</v>
      </c>
      <c r="AF343">
        <v>107.2</v>
      </c>
      <c r="AG343">
        <v>134</v>
      </c>
      <c r="AH343">
        <v>97</v>
      </c>
      <c r="AI343">
        <v>46</v>
      </c>
      <c r="AJ343">
        <v>67.7</v>
      </c>
      <c r="AK343">
        <v>46</v>
      </c>
      <c r="AL343">
        <v>-8.0000000000000002E-3</v>
      </c>
      <c r="AM343">
        <v>202</v>
      </c>
      <c r="AN343">
        <v>-0.2</v>
      </c>
      <c r="AO343">
        <v>152</v>
      </c>
      <c r="AP343">
        <v>105.6</v>
      </c>
      <c r="AQ343">
        <v>128</v>
      </c>
      <c r="AR343">
        <v>105.8</v>
      </c>
      <c r="AS343">
        <v>191</v>
      </c>
      <c r="AT343">
        <v>3.46</v>
      </c>
      <c r="AU343">
        <v>65</v>
      </c>
      <c r="AV343">
        <v>3</v>
      </c>
      <c r="AW343" t="s">
        <v>136</v>
      </c>
    </row>
    <row r="344" spans="1:49" x14ac:dyDescent="0.2">
      <c r="A344" t="s">
        <v>246</v>
      </c>
      <c r="B344">
        <v>85.31</v>
      </c>
      <c r="C344">
        <v>80.83</v>
      </c>
      <c r="D344">
        <v>3</v>
      </c>
      <c r="E344">
        <v>6</v>
      </c>
      <c r="F344">
        <v>2015</v>
      </c>
      <c r="I344" t="s">
        <v>64</v>
      </c>
      <c r="J344">
        <v>73.599999999999994</v>
      </c>
      <c r="K344">
        <v>79.72</v>
      </c>
      <c r="L344">
        <v>2015</v>
      </c>
      <c r="O344" t="s">
        <v>15</v>
      </c>
      <c r="P344">
        <v>4.3</v>
      </c>
      <c r="Q344">
        <v>6.4</v>
      </c>
      <c r="R344">
        <v>10.7</v>
      </c>
      <c r="S344">
        <v>2015</v>
      </c>
      <c r="V344">
        <v>2014</v>
      </c>
      <c r="W344">
        <v>82</v>
      </c>
      <c r="X344" t="s">
        <v>650</v>
      </c>
      <c r="Y344" t="s">
        <v>263</v>
      </c>
      <c r="Z344" t="e" vm="1">
        <f ca="1">_xlfn.XLOOKUP(KenPom[[#This Row],[Real_Team]],TeamStateMap[Team],TeamStateMap[State],"NoState",0,)</f>
        <v>#NAME?</v>
      </c>
      <c r="AA344">
        <v>13</v>
      </c>
      <c r="AB344">
        <v>0</v>
      </c>
      <c r="AC344" t="s">
        <v>560</v>
      </c>
      <c r="AD344" t="s">
        <v>585</v>
      </c>
      <c r="AE344">
        <v>8.93</v>
      </c>
      <c r="AF344">
        <v>106.1</v>
      </c>
      <c r="AG344">
        <v>159</v>
      </c>
      <c r="AH344">
        <v>97.2</v>
      </c>
      <c r="AI344">
        <v>51</v>
      </c>
      <c r="AJ344">
        <v>66.8</v>
      </c>
      <c r="AK344">
        <v>72</v>
      </c>
      <c r="AL344">
        <v>-2.3E-2</v>
      </c>
      <c r="AM344">
        <v>234</v>
      </c>
      <c r="AN344">
        <v>0.56999999999999995</v>
      </c>
      <c r="AO344">
        <v>136</v>
      </c>
      <c r="AP344">
        <v>104.9</v>
      </c>
      <c r="AQ344">
        <v>154</v>
      </c>
      <c r="AR344">
        <v>104.3</v>
      </c>
      <c r="AS344">
        <v>124</v>
      </c>
      <c r="AT344">
        <v>2.81</v>
      </c>
      <c r="AU344">
        <v>82</v>
      </c>
      <c r="AV344">
        <v>3</v>
      </c>
      <c r="AW344" t="s">
        <v>136</v>
      </c>
    </row>
    <row r="345" spans="1:49" x14ac:dyDescent="0.2">
      <c r="A345" t="s">
        <v>235</v>
      </c>
      <c r="B345">
        <v>84.97</v>
      </c>
      <c r="C345">
        <v>80.709999999999994</v>
      </c>
      <c r="D345">
        <v>4</v>
      </c>
      <c r="E345">
        <v>6</v>
      </c>
      <c r="F345">
        <v>2015</v>
      </c>
      <c r="I345" t="s">
        <v>300</v>
      </c>
      <c r="J345">
        <v>74.2</v>
      </c>
      <c r="K345">
        <v>79.709999999999994</v>
      </c>
      <c r="L345">
        <v>2015</v>
      </c>
      <c r="O345" t="s">
        <v>7</v>
      </c>
      <c r="P345">
        <v>4.0999999999999996</v>
      </c>
      <c r="Q345">
        <v>6.4</v>
      </c>
      <c r="R345">
        <v>10.5</v>
      </c>
      <c r="S345">
        <v>2015</v>
      </c>
      <c r="V345">
        <v>2014</v>
      </c>
      <c r="W345">
        <v>87</v>
      </c>
      <c r="X345" t="s">
        <v>649</v>
      </c>
      <c r="Y345" t="s">
        <v>265</v>
      </c>
      <c r="Z345" t="e" vm="1">
        <f ca="1">_xlfn.XLOOKUP(KenPom[[#This Row],[Real_Team]],TeamStateMap[Team],TeamStateMap[State],"NoState",0,)</f>
        <v>#NAME?</v>
      </c>
      <c r="AA345">
        <v>14</v>
      </c>
      <c r="AB345">
        <v>1</v>
      </c>
      <c r="AC345" t="s">
        <v>511</v>
      </c>
      <c r="AD345" t="s">
        <v>100</v>
      </c>
      <c r="AE345">
        <v>8.34</v>
      </c>
      <c r="AF345">
        <v>110.8</v>
      </c>
      <c r="AG345">
        <v>75</v>
      </c>
      <c r="AH345">
        <v>102.4</v>
      </c>
      <c r="AI345">
        <v>119</v>
      </c>
      <c r="AJ345">
        <v>63.6</v>
      </c>
      <c r="AK345">
        <v>233</v>
      </c>
      <c r="AL345">
        <v>2.1999999999999999E-2</v>
      </c>
      <c r="AM345">
        <v>130</v>
      </c>
      <c r="AN345">
        <v>-4.4400000000000004</v>
      </c>
      <c r="AO345">
        <v>248</v>
      </c>
      <c r="AP345">
        <v>103.6</v>
      </c>
      <c r="AQ345">
        <v>216</v>
      </c>
      <c r="AR345">
        <v>108</v>
      </c>
      <c r="AS345">
        <v>279</v>
      </c>
      <c r="AT345">
        <v>4.6500000000000004</v>
      </c>
      <c r="AU345">
        <v>56</v>
      </c>
      <c r="AV345">
        <v>4</v>
      </c>
      <c r="AW345" t="s">
        <v>136</v>
      </c>
    </row>
    <row r="346" spans="1:49" x14ac:dyDescent="0.2">
      <c r="A346" t="s">
        <v>7</v>
      </c>
      <c r="B346">
        <v>84.91</v>
      </c>
      <c r="C346">
        <v>79.09</v>
      </c>
      <c r="D346">
        <v>4</v>
      </c>
      <c r="E346">
        <v>8</v>
      </c>
      <c r="F346">
        <v>2015</v>
      </c>
      <c r="I346" t="s">
        <v>317</v>
      </c>
      <c r="J346">
        <v>72.16</v>
      </c>
      <c r="K346">
        <v>79.12</v>
      </c>
      <c r="L346">
        <v>2015</v>
      </c>
      <c r="O346" t="s">
        <v>235</v>
      </c>
      <c r="P346">
        <v>6.4</v>
      </c>
      <c r="Q346">
        <v>4</v>
      </c>
      <c r="R346">
        <v>10.4</v>
      </c>
      <c r="S346">
        <v>2015</v>
      </c>
      <c r="V346">
        <v>2014</v>
      </c>
      <c r="W346">
        <v>92</v>
      </c>
      <c r="X346" t="s">
        <v>647</v>
      </c>
      <c r="Y346" t="s">
        <v>451</v>
      </c>
      <c r="Z346" t="e" vm="1">
        <f ca="1">_xlfn.XLOOKUP(KenPom[[#This Row],[Real_Team]],TeamStateMap[Team],TeamStateMap[State],"NoState",0,)</f>
        <v>#NAME?</v>
      </c>
      <c r="AA346">
        <v>14</v>
      </c>
      <c r="AB346">
        <v>0</v>
      </c>
      <c r="AC346" t="s">
        <v>480</v>
      </c>
      <c r="AD346" t="s">
        <v>90</v>
      </c>
      <c r="AE346">
        <v>7.98</v>
      </c>
      <c r="AF346">
        <v>108.6</v>
      </c>
      <c r="AG346">
        <v>114</v>
      </c>
      <c r="AH346">
        <v>100.7</v>
      </c>
      <c r="AI346">
        <v>92</v>
      </c>
      <c r="AJ346">
        <v>62.3</v>
      </c>
      <c r="AK346">
        <v>293</v>
      </c>
      <c r="AL346">
        <v>0.04</v>
      </c>
      <c r="AM346">
        <v>87</v>
      </c>
      <c r="AN346">
        <v>-10.35</v>
      </c>
      <c r="AO346">
        <v>347</v>
      </c>
      <c r="AP346">
        <v>98.1</v>
      </c>
      <c r="AQ346">
        <v>349</v>
      </c>
      <c r="AR346">
        <v>108.5</v>
      </c>
      <c r="AS346">
        <v>289</v>
      </c>
      <c r="AT346">
        <v>-1.94</v>
      </c>
      <c r="AU346">
        <v>216</v>
      </c>
      <c r="AV346">
        <v>4</v>
      </c>
      <c r="AW346" t="s">
        <v>136</v>
      </c>
    </row>
    <row r="347" spans="1:49" x14ac:dyDescent="0.2">
      <c r="A347" t="s">
        <v>212</v>
      </c>
      <c r="B347">
        <v>84.71</v>
      </c>
      <c r="C347">
        <v>77.63</v>
      </c>
      <c r="D347">
        <v>0</v>
      </c>
      <c r="E347">
        <v>5</v>
      </c>
      <c r="F347">
        <v>2015</v>
      </c>
      <c r="I347" t="s">
        <v>329</v>
      </c>
      <c r="J347">
        <v>74.040000000000006</v>
      </c>
      <c r="K347">
        <v>78.819999999999993</v>
      </c>
      <c r="L347">
        <v>2015</v>
      </c>
      <c r="O347" t="s">
        <v>75</v>
      </c>
      <c r="P347">
        <v>5.8</v>
      </c>
      <c r="Q347">
        <v>4.5999999999999996</v>
      </c>
      <c r="R347">
        <v>10.4</v>
      </c>
      <c r="S347">
        <v>2015</v>
      </c>
      <c r="V347">
        <v>2014</v>
      </c>
      <c r="W347">
        <v>106</v>
      </c>
      <c r="X347" t="s">
        <v>646</v>
      </c>
      <c r="Y347" t="s">
        <v>257</v>
      </c>
      <c r="Z347" t="e" vm="1">
        <f ca="1">_xlfn.XLOOKUP(KenPom[[#This Row],[Real_Team]],TeamStateMap[Team],TeamStateMap[State],"NoState",0,)</f>
        <v>#NAME?</v>
      </c>
      <c r="AA347">
        <v>13</v>
      </c>
      <c r="AB347">
        <v>0</v>
      </c>
      <c r="AC347" t="s">
        <v>127</v>
      </c>
      <c r="AD347" t="s">
        <v>108</v>
      </c>
      <c r="AE347">
        <v>5.83</v>
      </c>
      <c r="AF347">
        <v>112</v>
      </c>
      <c r="AG347">
        <v>60</v>
      </c>
      <c r="AH347">
        <v>106.2</v>
      </c>
      <c r="AI347">
        <v>192</v>
      </c>
      <c r="AJ347">
        <v>70.400000000000006</v>
      </c>
      <c r="AK347">
        <v>10</v>
      </c>
      <c r="AL347">
        <v>6.4000000000000001E-2</v>
      </c>
      <c r="AM347">
        <v>41</v>
      </c>
      <c r="AN347">
        <v>-0.68</v>
      </c>
      <c r="AO347">
        <v>163</v>
      </c>
      <c r="AP347">
        <v>105.2</v>
      </c>
      <c r="AQ347">
        <v>146</v>
      </c>
      <c r="AR347">
        <v>105.9</v>
      </c>
      <c r="AS347">
        <v>199</v>
      </c>
      <c r="AT347">
        <v>2.88</v>
      </c>
      <c r="AU347">
        <v>80</v>
      </c>
      <c r="AV347">
        <v>3</v>
      </c>
      <c r="AW347" t="s">
        <v>136</v>
      </c>
    </row>
    <row r="348" spans="1:49" x14ac:dyDescent="0.2">
      <c r="A348" t="s">
        <v>75</v>
      </c>
      <c r="B348">
        <v>84.4</v>
      </c>
      <c r="C348">
        <v>80.63</v>
      </c>
      <c r="D348">
        <v>5</v>
      </c>
      <c r="E348">
        <v>7</v>
      </c>
      <c r="F348">
        <v>2015</v>
      </c>
      <c r="I348" t="s">
        <v>320</v>
      </c>
      <c r="J348">
        <v>67.16</v>
      </c>
      <c r="K348">
        <v>78.81</v>
      </c>
      <c r="L348">
        <v>2015</v>
      </c>
      <c r="O348" t="s">
        <v>246</v>
      </c>
      <c r="P348">
        <v>6</v>
      </c>
      <c r="Q348">
        <v>4.3</v>
      </c>
      <c r="R348">
        <v>10.4</v>
      </c>
      <c r="S348">
        <v>2015</v>
      </c>
      <c r="V348">
        <v>2014</v>
      </c>
      <c r="W348">
        <v>113</v>
      </c>
      <c r="X348" t="s">
        <v>644</v>
      </c>
      <c r="Y348" t="s">
        <v>643</v>
      </c>
      <c r="Z348" t="e" vm="1">
        <f ca="1">_xlfn.XLOOKUP(KenPom[[#This Row],[Real_Team]],TeamStateMap[Team],TeamStateMap[State],"NoState",0,)</f>
        <v>#NAME?</v>
      </c>
      <c r="AA348">
        <v>14</v>
      </c>
      <c r="AB348">
        <v>0</v>
      </c>
      <c r="AC348" t="s">
        <v>491</v>
      </c>
      <c r="AD348" t="s">
        <v>84</v>
      </c>
      <c r="AE348">
        <v>5.19</v>
      </c>
      <c r="AF348">
        <v>110.2</v>
      </c>
      <c r="AG348">
        <v>89</v>
      </c>
      <c r="AH348">
        <v>105</v>
      </c>
      <c r="AI348">
        <v>167</v>
      </c>
      <c r="AJ348">
        <v>68.5</v>
      </c>
      <c r="AK348">
        <v>31</v>
      </c>
      <c r="AL348">
        <v>3.7999999999999999E-2</v>
      </c>
      <c r="AM348">
        <v>91</v>
      </c>
      <c r="AN348">
        <v>-0.56999999999999995</v>
      </c>
      <c r="AO348">
        <v>161</v>
      </c>
      <c r="AP348">
        <v>105</v>
      </c>
      <c r="AQ348">
        <v>150</v>
      </c>
      <c r="AR348">
        <v>105.6</v>
      </c>
      <c r="AS348">
        <v>181</v>
      </c>
      <c r="AT348">
        <v>4.6500000000000004</v>
      </c>
      <c r="AU348">
        <v>55</v>
      </c>
      <c r="AV348">
        <v>4</v>
      </c>
      <c r="AW348" t="s">
        <v>136</v>
      </c>
    </row>
    <row r="349" spans="1:49" x14ac:dyDescent="0.2">
      <c r="A349" t="s">
        <v>245</v>
      </c>
      <c r="B349">
        <v>84.34</v>
      </c>
      <c r="C349">
        <v>77.95</v>
      </c>
      <c r="D349">
        <v>1</v>
      </c>
      <c r="E349">
        <v>6</v>
      </c>
      <c r="F349">
        <v>2015</v>
      </c>
      <c r="I349" t="s">
        <v>373</v>
      </c>
      <c r="J349">
        <v>74.569999999999993</v>
      </c>
      <c r="K349">
        <v>78.760000000000005</v>
      </c>
      <c r="L349">
        <v>2015</v>
      </c>
      <c r="O349" t="s">
        <v>215</v>
      </c>
      <c r="P349">
        <v>11.2</v>
      </c>
      <c r="Q349">
        <v>-0.9</v>
      </c>
      <c r="R349">
        <v>10.3</v>
      </c>
      <c r="S349">
        <v>2015</v>
      </c>
      <c r="V349">
        <v>2014</v>
      </c>
      <c r="W349">
        <v>120</v>
      </c>
      <c r="X349" t="s">
        <v>642</v>
      </c>
      <c r="Y349" t="s">
        <v>92</v>
      </c>
      <c r="Z349" t="e" vm="1">
        <f ca="1">_xlfn.XLOOKUP(KenPom[[#This Row],[Real_Team]],TeamStateMap[Team],TeamStateMap[State],"NoState",0,)</f>
        <v>#NAME?</v>
      </c>
      <c r="AA349">
        <v>15</v>
      </c>
      <c r="AB349">
        <v>0</v>
      </c>
      <c r="AC349" t="s">
        <v>535</v>
      </c>
      <c r="AD349" t="s">
        <v>131</v>
      </c>
      <c r="AE349">
        <v>4.57</v>
      </c>
      <c r="AF349">
        <v>103.4</v>
      </c>
      <c r="AG349">
        <v>206</v>
      </c>
      <c r="AH349">
        <v>98.9</v>
      </c>
      <c r="AI349">
        <v>61</v>
      </c>
      <c r="AJ349">
        <v>59.7</v>
      </c>
      <c r="AK349">
        <v>343</v>
      </c>
      <c r="AL349">
        <v>7.0000000000000001E-3</v>
      </c>
      <c r="AM349">
        <v>165</v>
      </c>
      <c r="AN349">
        <v>-2.59</v>
      </c>
      <c r="AO349">
        <v>208</v>
      </c>
      <c r="AP349">
        <v>103.6</v>
      </c>
      <c r="AQ349">
        <v>218</v>
      </c>
      <c r="AR349">
        <v>106.2</v>
      </c>
      <c r="AS349">
        <v>210</v>
      </c>
      <c r="AT349">
        <v>-0.1</v>
      </c>
      <c r="AU349">
        <v>163</v>
      </c>
      <c r="AV349">
        <v>5</v>
      </c>
      <c r="AW349" t="s">
        <v>136</v>
      </c>
    </row>
    <row r="350" spans="1:49" x14ac:dyDescent="0.2">
      <c r="A350" t="s">
        <v>128</v>
      </c>
      <c r="B350">
        <v>84.24</v>
      </c>
      <c r="C350">
        <v>78.400000000000006</v>
      </c>
      <c r="D350">
        <v>1</v>
      </c>
      <c r="E350">
        <v>3</v>
      </c>
      <c r="F350">
        <v>2015</v>
      </c>
      <c r="I350" t="s">
        <v>109</v>
      </c>
      <c r="J350">
        <v>69.540000000000006</v>
      </c>
      <c r="K350">
        <v>78.53</v>
      </c>
      <c r="L350">
        <v>2015</v>
      </c>
      <c r="O350" t="s">
        <v>109</v>
      </c>
      <c r="P350">
        <v>14.6</v>
      </c>
      <c r="Q350">
        <v>-4.4000000000000004</v>
      </c>
      <c r="R350">
        <v>10.199999999999999</v>
      </c>
      <c r="S350">
        <v>2015</v>
      </c>
      <c r="V350">
        <v>2014</v>
      </c>
      <c r="W350">
        <v>125</v>
      </c>
      <c r="X350" t="s">
        <v>641</v>
      </c>
      <c r="Y350" t="s">
        <v>449</v>
      </c>
      <c r="Z350" t="e" vm="1">
        <f ca="1">_xlfn.XLOOKUP(KenPom[[#This Row],[Real_Team]],TeamStateMap[Team],TeamStateMap[State],"NoState",0,)</f>
        <v>#NAME?</v>
      </c>
      <c r="AA350">
        <v>15</v>
      </c>
      <c r="AB350">
        <v>0</v>
      </c>
      <c r="AC350" t="s">
        <v>77</v>
      </c>
      <c r="AD350" t="s">
        <v>531</v>
      </c>
      <c r="AE350">
        <v>3.96</v>
      </c>
      <c r="AF350">
        <v>112.4</v>
      </c>
      <c r="AG350">
        <v>55</v>
      </c>
      <c r="AH350">
        <v>108.4</v>
      </c>
      <c r="AI350">
        <v>235</v>
      </c>
      <c r="AJ350">
        <v>64.2</v>
      </c>
      <c r="AK350">
        <v>203</v>
      </c>
      <c r="AL350">
        <v>3.5999999999999997E-2</v>
      </c>
      <c r="AM350">
        <v>96</v>
      </c>
      <c r="AN350">
        <v>-4.97</v>
      </c>
      <c r="AO350">
        <v>268</v>
      </c>
      <c r="AP350">
        <v>104.1</v>
      </c>
      <c r="AQ350">
        <v>189</v>
      </c>
      <c r="AR350">
        <v>109</v>
      </c>
      <c r="AS350">
        <v>314</v>
      </c>
      <c r="AT350">
        <v>-5.04</v>
      </c>
      <c r="AU350">
        <v>304</v>
      </c>
      <c r="AV350">
        <v>5</v>
      </c>
      <c r="AW350" t="s">
        <v>136</v>
      </c>
    </row>
    <row r="351" spans="1:49" x14ac:dyDescent="0.2">
      <c r="A351" t="s">
        <v>91</v>
      </c>
      <c r="B351">
        <v>84.19</v>
      </c>
      <c r="C351">
        <v>75.11</v>
      </c>
      <c r="D351">
        <v>0</v>
      </c>
      <c r="E351">
        <v>0</v>
      </c>
      <c r="F351">
        <v>2015</v>
      </c>
      <c r="I351" t="s">
        <v>339</v>
      </c>
      <c r="J351">
        <v>72.739999999999995</v>
      </c>
      <c r="K351">
        <v>78.430000000000007</v>
      </c>
      <c r="L351">
        <v>2015</v>
      </c>
      <c r="O351" t="s">
        <v>24</v>
      </c>
      <c r="P351">
        <v>0.4</v>
      </c>
      <c r="Q351">
        <v>9.8000000000000007</v>
      </c>
      <c r="R351">
        <v>10.199999999999999</v>
      </c>
      <c r="S351">
        <v>2015</v>
      </c>
      <c r="V351">
        <v>2014</v>
      </c>
      <c r="W351">
        <v>131</v>
      </c>
      <c r="X351" t="s">
        <v>640</v>
      </c>
      <c r="Y351" t="s">
        <v>639</v>
      </c>
      <c r="Z351" t="e" vm="1">
        <f ca="1">_xlfn.XLOOKUP(KenPom[[#This Row],[Real_Team]],TeamStateMap[Team],TeamStateMap[State],"NoState",0,)</f>
        <v>#NAME?</v>
      </c>
      <c r="AA351">
        <v>14</v>
      </c>
      <c r="AB351">
        <v>0</v>
      </c>
      <c r="AC351" t="s">
        <v>528</v>
      </c>
      <c r="AD351" t="s">
        <v>87</v>
      </c>
      <c r="AE351">
        <v>3.36</v>
      </c>
      <c r="AF351">
        <v>106.3</v>
      </c>
      <c r="AG351">
        <v>152</v>
      </c>
      <c r="AH351">
        <v>103</v>
      </c>
      <c r="AI351">
        <v>130</v>
      </c>
      <c r="AJ351">
        <v>65.2</v>
      </c>
      <c r="AK351">
        <v>151</v>
      </c>
      <c r="AL351">
        <v>9.8000000000000004E-2</v>
      </c>
      <c r="AM351">
        <v>10</v>
      </c>
      <c r="AN351">
        <v>-1.86</v>
      </c>
      <c r="AO351">
        <v>188</v>
      </c>
      <c r="AP351">
        <v>103.9</v>
      </c>
      <c r="AQ351">
        <v>202</v>
      </c>
      <c r="AR351">
        <v>105.7</v>
      </c>
      <c r="AS351">
        <v>187</v>
      </c>
      <c r="AT351">
        <v>-3.25</v>
      </c>
      <c r="AU351">
        <v>261</v>
      </c>
      <c r="AV351">
        <v>4</v>
      </c>
      <c r="AW351" t="s">
        <v>136</v>
      </c>
    </row>
    <row r="352" spans="1:49" x14ac:dyDescent="0.2">
      <c r="A352" t="s">
        <v>234</v>
      </c>
      <c r="B352">
        <v>83.99</v>
      </c>
      <c r="C352">
        <v>75.63</v>
      </c>
      <c r="D352">
        <v>1</v>
      </c>
      <c r="E352">
        <v>3</v>
      </c>
      <c r="F352">
        <v>2015</v>
      </c>
      <c r="I352" t="s">
        <v>376</v>
      </c>
      <c r="J352">
        <v>73.430000000000007</v>
      </c>
      <c r="K352">
        <v>78.319999999999993</v>
      </c>
      <c r="L352">
        <v>2015</v>
      </c>
      <c r="O352" t="s">
        <v>212</v>
      </c>
      <c r="P352">
        <v>10.4</v>
      </c>
      <c r="Q352">
        <v>-0.4</v>
      </c>
      <c r="R352">
        <v>10</v>
      </c>
      <c r="S352">
        <v>2015</v>
      </c>
      <c r="V352">
        <v>2014</v>
      </c>
      <c r="W352">
        <v>168</v>
      </c>
      <c r="X352" t="s">
        <v>638</v>
      </c>
      <c r="Y352" t="s">
        <v>637</v>
      </c>
      <c r="Z352" t="e" vm="1">
        <f ca="1">_xlfn.XLOOKUP(KenPom[[#This Row],[Real_Team]],TeamStateMap[Team],TeamStateMap[State],"NoState",0,)</f>
        <v>#NAME?</v>
      </c>
      <c r="AA352">
        <v>15</v>
      </c>
      <c r="AB352">
        <v>0</v>
      </c>
      <c r="AC352" t="s">
        <v>525</v>
      </c>
      <c r="AD352" t="s">
        <v>76</v>
      </c>
      <c r="AE352">
        <v>0.08</v>
      </c>
      <c r="AF352">
        <v>104.7</v>
      </c>
      <c r="AG352">
        <v>188</v>
      </c>
      <c r="AH352">
        <v>104.6</v>
      </c>
      <c r="AI352">
        <v>164</v>
      </c>
      <c r="AJ352">
        <v>65.8</v>
      </c>
      <c r="AK352">
        <v>115</v>
      </c>
      <c r="AL352">
        <v>0.11899999999999999</v>
      </c>
      <c r="AM352">
        <v>4</v>
      </c>
      <c r="AN352">
        <v>0.03</v>
      </c>
      <c r="AO352">
        <v>150</v>
      </c>
      <c r="AP352">
        <v>104.4</v>
      </c>
      <c r="AQ352">
        <v>173</v>
      </c>
      <c r="AR352">
        <v>104.4</v>
      </c>
      <c r="AS352">
        <v>128</v>
      </c>
      <c r="AT352">
        <v>-2.92</v>
      </c>
      <c r="AU352">
        <v>247</v>
      </c>
      <c r="AV352">
        <v>5</v>
      </c>
      <c r="AW352" t="s">
        <v>136</v>
      </c>
    </row>
    <row r="353" spans="1:49" x14ac:dyDescent="0.2">
      <c r="A353" t="s">
        <v>32</v>
      </c>
      <c r="B353">
        <v>83.75</v>
      </c>
      <c r="C353">
        <v>79.260000000000005</v>
      </c>
      <c r="D353">
        <v>2</v>
      </c>
      <c r="E353">
        <v>6</v>
      </c>
      <c r="F353">
        <v>2015</v>
      </c>
      <c r="I353" t="s">
        <v>355</v>
      </c>
      <c r="J353">
        <v>72.849999999999994</v>
      </c>
      <c r="K353">
        <v>78.03</v>
      </c>
      <c r="L353">
        <v>2015</v>
      </c>
      <c r="O353" t="s">
        <v>32</v>
      </c>
      <c r="P353">
        <v>4.5999999999999996</v>
      </c>
      <c r="Q353">
        <v>5.3</v>
      </c>
      <c r="R353">
        <v>9.9</v>
      </c>
      <c r="S353">
        <v>2015</v>
      </c>
      <c r="V353">
        <v>2014</v>
      </c>
      <c r="W353">
        <v>172</v>
      </c>
      <c r="X353" t="s">
        <v>636</v>
      </c>
      <c r="Y353" t="s">
        <v>214</v>
      </c>
      <c r="Z353" t="e" vm="1">
        <f ca="1">_xlfn.XLOOKUP(KenPom[[#This Row],[Real_Team]],TeamStateMap[Team],TeamStateMap[State],"NoState",0,)</f>
        <v>#NAME?</v>
      </c>
      <c r="AA353">
        <v>16</v>
      </c>
      <c r="AB353">
        <v>0</v>
      </c>
      <c r="AC353" t="s">
        <v>498</v>
      </c>
      <c r="AD353" t="s">
        <v>635</v>
      </c>
      <c r="AE353">
        <v>-0.62</v>
      </c>
      <c r="AF353">
        <v>106.4</v>
      </c>
      <c r="AG353">
        <v>149</v>
      </c>
      <c r="AH353">
        <v>107</v>
      </c>
      <c r="AI353">
        <v>213</v>
      </c>
      <c r="AJ353">
        <v>62.9</v>
      </c>
      <c r="AK353">
        <v>263</v>
      </c>
      <c r="AL353">
        <v>-8.9999999999999993E-3</v>
      </c>
      <c r="AM353">
        <v>203</v>
      </c>
      <c r="AN353">
        <v>-6.78</v>
      </c>
      <c r="AO353">
        <v>304</v>
      </c>
      <c r="AP353">
        <v>103.3</v>
      </c>
      <c r="AQ353">
        <v>238</v>
      </c>
      <c r="AR353">
        <v>110</v>
      </c>
      <c r="AS353">
        <v>338</v>
      </c>
      <c r="AT353">
        <v>6.69</v>
      </c>
      <c r="AU353">
        <v>30</v>
      </c>
      <c r="AV353">
        <v>6</v>
      </c>
      <c r="AW353" t="s">
        <v>136</v>
      </c>
    </row>
    <row r="354" spans="1:49" x14ac:dyDescent="0.2">
      <c r="A354" t="s">
        <v>250</v>
      </c>
      <c r="B354">
        <v>83.55</v>
      </c>
      <c r="C354">
        <v>78.52</v>
      </c>
      <c r="D354">
        <v>1</v>
      </c>
      <c r="E354">
        <v>4</v>
      </c>
      <c r="F354">
        <v>2015</v>
      </c>
      <c r="I354" t="s">
        <v>386</v>
      </c>
      <c r="J354">
        <v>72.069999999999993</v>
      </c>
      <c r="K354">
        <v>77.989999999999995</v>
      </c>
      <c r="L354">
        <v>2015</v>
      </c>
      <c r="O354" t="s">
        <v>91</v>
      </c>
      <c r="P354">
        <v>3.3</v>
      </c>
      <c r="Q354">
        <v>6.5</v>
      </c>
      <c r="R354">
        <v>9.8000000000000007</v>
      </c>
      <c r="S354">
        <v>2015</v>
      </c>
      <c r="V354">
        <v>2014</v>
      </c>
      <c r="W354">
        <v>176</v>
      </c>
      <c r="X354" t="s">
        <v>634</v>
      </c>
      <c r="Y354" t="s">
        <v>633</v>
      </c>
      <c r="Z354" t="e" vm="1">
        <f ca="1">_xlfn.XLOOKUP(KenPom[[#This Row],[Real_Team]],TeamStateMap[Team],TeamStateMap[State],"NoState",0,)</f>
        <v>#NAME?</v>
      </c>
      <c r="AA354">
        <v>16</v>
      </c>
      <c r="AB354">
        <v>0</v>
      </c>
      <c r="AC354" t="s">
        <v>506</v>
      </c>
      <c r="AD354" t="s">
        <v>632</v>
      </c>
      <c r="AE354">
        <v>-0.82</v>
      </c>
      <c r="AF354">
        <v>103.6</v>
      </c>
      <c r="AG354">
        <v>202</v>
      </c>
      <c r="AH354">
        <v>104.4</v>
      </c>
      <c r="AI354">
        <v>159</v>
      </c>
      <c r="AJ354">
        <v>58.8</v>
      </c>
      <c r="AK354">
        <v>347</v>
      </c>
      <c r="AL354">
        <v>-4.3999999999999997E-2</v>
      </c>
      <c r="AM354">
        <v>276</v>
      </c>
      <c r="AN354">
        <v>2.38</v>
      </c>
      <c r="AO354">
        <v>111</v>
      </c>
      <c r="AP354">
        <v>107.4</v>
      </c>
      <c r="AQ354">
        <v>89</v>
      </c>
      <c r="AR354">
        <v>105</v>
      </c>
      <c r="AS354">
        <v>158</v>
      </c>
      <c r="AT354">
        <v>10.19</v>
      </c>
      <c r="AU354">
        <v>9</v>
      </c>
      <c r="AV354">
        <v>6</v>
      </c>
      <c r="AW354" t="s">
        <v>136</v>
      </c>
    </row>
    <row r="355" spans="1:49" x14ac:dyDescent="0.2">
      <c r="A355" t="s">
        <v>30</v>
      </c>
      <c r="B355">
        <v>83.55</v>
      </c>
      <c r="C355">
        <v>78.650000000000006</v>
      </c>
      <c r="D355">
        <v>2</v>
      </c>
      <c r="E355">
        <v>5</v>
      </c>
      <c r="F355">
        <v>2015</v>
      </c>
      <c r="I355" t="s">
        <v>359</v>
      </c>
      <c r="J355">
        <v>73.13</v>
      </c>
      <c r="K355">
        <v>77.94</v>
      </c>
      <c r="L355">
        <v>2015</v>
      </c>
      <c r="O355" t="s">
        <v>129</v>
      </c>
      <c r="P355">
        <v>4.8</v>
      </c>
      <c r="Q355">
        <v>4.9000000000000004</v>
      </c>
      <c r="R355">
        <v>9.6999999999999993</v>
      </c>
      <c r="S355">
        <v>2015</v>
      </c>
      <c r="V355">
        <v>2014</v>
      </c>
      <c r="W355">
        <v>181</v>
      </c>
      <c r="X355" t="s">
        <v>631</v>
      </c>
      <c r="Y355" t="s">
        <v>464</v>
      </c>
      <c r="Z355" t="e" vm="1">
        <f ca="1">_xlfn.XLOOKUP(KenPom[[#This Row],[Real_Team]],TeamStateMap[Team],TeamStateMap[State],"NoState",0,)</f>
        <v>#NAME?</v>
      </c>
      <c r="AA355">
        <v>16</v>
      </c>
      <c r="AB355">
        <v>0</v>
      </c>
      <c r="AC355" t="s">
        <v>496</v>
      </c>
      <c r="AD355" t="s">
        <v>623</v>
      </c>
      <c r="AE355">
        <v>-1.04</v>
      </c>
      <c r="AF355">
        <v>102.9</v>
      </c>
      <c r="AG355">
        <v>217</v>
      </c>
      <c r="AH355">
        <v>103.9</v>
      </c>
      <c r="AI355">
        <v>148</v>
      </c>
      <c r="AJ355">
        <v>61.6</v>
      </c>
      <c r="AK355">
        <v>314</v>
      </c>
      <c r="AL355">
        <v>2E-3</v>
      </c>
      <c r="AM355">
        <v>181</v>
      </c>
      <c r="AN355">
        <v>-5.12</v>
      </c>
      <c r="AO355">
        <v>270</v>
      </c>
      <c r="AP355">
        <v>101.5</v>
      </c>
      <c r="AQ355">
        <v>311</v>
      </c>
      <c r="AR355">
        <v>106.6</v>
      </c>
      <c r="AS355">
        <v>224</v>
      </c>
      <c r="AT355">
        <v>0.91</v>
      </c>
      <c r="AU355">
        <v>135</v>
      </c>
      <c r="AV355">
        <v>6</v>
      </c>
      <c r="AW355" t="s">
        <v>136</v>
      </c>
    </row>
    <row r="356" spans="1:49" x14ac:dyDescent="0.2">
      <c r="A356" t="s">
        <v>215</v>
      </c>
      <c r="B356">
        <v>83.4</v>
      </c>
      <c r="C356">
        <v>75.38</v>
      </c>
      <c r="D356">
        <v>0</v>
      </c>
      <c r="E356">
        <v>2</v>
      </c>
      <c r="F356">
        <v>2015</v>
      </c>
      <c r="I356" t="s">
        <v>351</v>
      </c>
      <c r="J356">
        <v>74.05</v>
      </c>
      <c r="K356">
        <v>77.930000000000007</v>
      </c>
      <c r="L356">
        <v>2015</v>
      </c>
      <c r="O356" t="s">
        <v>102</v>
      </c>
      <c r="P356">
        <v>11.5</v>
      </c>
      <c r="Q356">
        <v>-1.9</v>
      </c>
      <c r="R356">
        <v>9.6999999999999993</v>
      </c>
      <c r="S356">
        <v>2015</v>
      </c>
      <c r="V356">
        <v>2014</v>
      </c>
      <c r="W356">
        <v>192</v>
      </c>
      <c r="X356" t="s">
        <v>630</v>
      </c>
      <c r="Y356" t="s">
        <v>47</v>
      </c>
      <c r="Z356" t="e" vm="1">
        <f ca="1">_xlfn.XLOOKUP(KenPom[[#This Row],[Real_Team]],TeamStateMap[Team],TeamStateMap[State],"NoState",0,)</f>
        <v>#NAME?</v>
      </c>
      <c r="AA356">
        <v>15</v>
      </c>
      <c r="AB356">
        <v>0</v>
      </c>
      <c r="AC356" t="s">
        <v>489</v>
      </c>
      <c r="AD356" t="s">
        <v>131</v>
      </c>
      <c r="AE356">
        <v>-1.94</v>
      </c>
      <c r="AF356">
        <v>100.6</v>
      </c>
      <c r="AG356">
        <v>252</v>
      </c>
      <c r="AH356">
        <v>102.6</v>
      </c>
      <c r="AI356">
        <v>125</v>
      </c>
      <c r="AJ356">
        <v>60.5</v>
      </c>
      <c r="AK356">
        <v>337</v>
      </c>
      <c r="AL356">
        <v>2.5000000000000001E-2</v>
      </c>
      <c r="AM356">
        <v>125</v>
      </c>
      <c r="AN356">
        <v>-5.87</v>
      </c>
      <c r="AO356">
        <v>287</v>
      </c>
      <c r="AP356">
        <v>103.5</v>
      </c>
      <c r="AQ356">
        <v>224</v>
      </c>
      <c r="AR356">
        <v>109.3</v>
      </c>
      <c r="AS356">
        <v>320</v>
      </c>
      <c r="AT356">
        <v>7.63</v>
      </c>
      <c r="AU356">
        <v>22</v>
      </c>
      <c r="AV356">
        <v>5</v>
      </c>
      <c r="AW356" t="s">
        <v>136</v>
      </c>
    </row>
    <row r="357" spans="1:49" x14ac:dyDescent="0.2">
      <c r="A357" t="s">
        <v>102</v>
      </c>
      <c r="B357">
        <v>83.29</v>
      </c>
      <c r="C357">
        <v>79.260000000000005</v>
      </c>
      <c r="D357">
        <v>2</v>
      </c>
      <c r="E357">
        <v>4</v>
      </c>
      <c r="F357">
        <v>2015</v>
      </c>
      <c r="I357" t="s">
        <v>325</v>
      </c>
      <c r="J357">
        <v>70.239999999999995</v>
      </c>
      <c r="K357">
        <v>77.87</v>
      </c>
      <c r="L357">
        <v>2015</v>
      </c>
      <c r="O357" t="s">
        <v>460</v>
      </c>
      <c r="P357">
        <v>4.4000000000000004</v>
      </c>
      <c r="Q357">
        <v>5.3</v>
      </c>
      <c r="R357">
        <v>9.6999999999999993</v>
      </c>
      <c r="S357">
        <v>2015</v>
      </c>
      <c r="V357">
        <v>2014</v>
      </c>
      <c r="W357">
        <v>209</v>
      </c>
      <c r="X357" t="s">
        <v>629</v>
      </c>
      <c r="Y357" t="s">
        <v>628</v>
      </c>
      <c r="Z357" t="e" vm="1">
        <f ca="1">_xlfn.XLOOKUP(KenPom[[#This Row],[Real_Team]],TeamStateMap[Team],TeamStateMap[State],"NoState",0,)</f>
        <v>#NAME?</v>
      </c>
      <c r="AA357">
        <v>16</v>
      </c>
      <c r="AB357">
        <v>0</v>
      </c>
      <c r="AC357" t="s">
        <v>485</v>
      </c>
      <c r="AD357" t="s">
        <v>113</v>
      </c>
      <c r="AE357">
        <v>-3.96</v>
      </c>
      <c r="AF357">
        <v>107.8</v>
      </c>
      <c r="AG357">
        <v>127</v>
      </c>
      <c r="AH357">
        <v>111.7</v>
      </c>
      <c r="AI357">
        <v>292</v>
      </c>
      <c r="AJ357">
        <v>68.2</v>
      </c>
      <c r="AK357">
        <v>39</v>
      </c>
      <c r="AL357">
        <v>3.1E-2</v>
      </c>
      <c r="AM357">
        <v>110</v>
      </c>
      <c r="AN357">
        <v>-4.2699999999999996</v>
      </c>
      <c r="AO357">
        <v>245</v>
      </c>
      <c r="AP357">
        <v>102.7</v>
      </c>
      <c r="AQ357">
        <v>272</v>
      </c>
      <c r="AR357">
        <v>107</v>
      </c>
      <c r="AS357">
        <v>242</v>
      </c>
      <c r="AT357">
        <v>3.09</v>
      </c>
      <c r="AU357">
        <v>75</v>
      </c>
      <c r="AV357">
        <v>6</v>
      </c>
      <c r="AW357" t="s">
        <v>136</v>
      </c>
    </row>
    <row r="358" spans="1:49" x14ac:dyDescent="0.2">
      <c r="A358" t="s">
        <v>64</v>
      </c>
      <c r="B358">
        <v>83.25</v>
      </c>
      <c r="C358">
        <v>79.41</v>
      </c>
      <c r="D358">
        <v>1</v>
      </c>
      <c r="E358">
        <v>5</v>
      </c>
      <c r="F358">
        <v>2015</v>
      </c>
      <c r="I358" t="s">
        <v>396</v>
      </c>
      <c r="J358">
        <v>74.37</v>
      </c>
      <c r="K358">
        <v>77.86</v>
      </c>
      <c r="L358">
        <v>2015</v>
      </c>
      <c r="O358" t="s">
        <v>240</v>
      </c>
      <c r="P358">
        <v>3.6</v>
      </c>
      <c r="Q358">
        <v>6</v>
      </c>
      <c r="R358">
        <v>9.5</v>
      </c>
      <c r="S358">
        <v>2015</v>
      </c>
      <c r="V358">
        <v>2014</v>
      </c>
      <c r="W358">
        <v>221</v>
      </c>
      <c r="X358" t="s">
        <v>627</v>
      </c>
      <c r="Y358" t="s">
        <v>626</v>
      </c>
      <c r="Z358" t="e" vm="1">
        <f ca="1">_xlfn.XLOOKUP(KenPom[[#This Row],[Real_Team]],TeamStateMap[Team],TeamStateMap[State],"NoState",0,)</f>
        <v>#NAME?</v>
      </c>
      <c r="AA358">
        <v>16</v>
      </c>
      <c r="AB358">
        <v>0</v>
      </c>
      <c r="AC358" t="s">
        <v>476</v>
      </c>
      <c r="AD358" t="s">
        <v>585</v>
      </c>
      <c r="AE358">
        <v>-4.9800000000000004</v>
      </c>
      <c r="AF358">
        <v>98.2</v>
      </c>
      <c r="AG358">
        <v>290</v>
      </c>
      <c r="AH358">
        <v>103.2</v>
      </c>
      <c r="AI358">
        <v>133</v>
      </c>
      <c r="AJ358">
        <v>65.599999999999994</v>
      </c>
      <c r="AK358">
        <v>125</v>
      </c>
      <c r="AL358">
        <v>0.04</v>
      </c>
      <c r="AM358">
        <v>89</v>
      </c>
      <c r="AN358">
        <v>-8.1</v>
      </c>
      <c r="AO358">
        <v>332</v>
      </c>
      <c r="AP358">
        <v>102.1</v>
      </c>
      <c r="AQ358">
        <v>297</v>
      </c>
      <c r="AR358">
        <v>110.2</v>
      </c>
      <c r="AS358">
        <v>342</v>
      </c>
      <c r="AT358">
        <v>-4.9400000000000004</v>
      </c>
      <c r="AU358">
        <v>301</v>
      </c>
      <c r="AV358">
        <v>6</v>
      </c>
      <c r="AW358" t="s">
        <v>136</v>
      </c>
    </row>
    <row r="359" spans="1:49" x14ac:dyDescent="0.2">
      <c r="A359" t="s">
        <v>101</v>
      </c>
      <c r="B359">
        <v>83.08</v>
      </c>
      <c r="C359">
        <v>79.319999999999993</v>
      </c>
      <c r="D359">
        <v>0</v>
      </c>
      <c r="E359">
        <v>3</v>
      </c>
      <c r="F359">
        <v>2015</v>
      </c>
      <c r="I359" t="s">
        <v>340</v>
      </c>
      <c r="J359">
        <v>69.38</v>
      </c>
      <c r="K359">
        <v>77.73</v>
      </c>
      <c r="L359">
        <v>2015</v>
      </c>
      <c r="O359" t="s">
        <v>453</v>
      </c>
      <c r="P359">
        <v>8.4</v>
      </c>
      <c r="Q359">
        <v>1.1000000000000001</v>
      </c>
      <c r="R359">
        <v>9.5</v>
      </c>
      <c r="S359">
        <v>2015</v>
      </c>
      <c r="V359">
        <v>2014</v>
      </c>
      <c r="W359">
        <v>259</v>
      </c>
      <c r="X359" t="s">
        <v>625</v>
      </c>
      <c r="Y359" t="s">
        <v>624</v>
      </c>
      <c r="Z359" t="e" vm="1">
        <f ca="1">_xlfn.XLOOKUP(KenPom[[#This Row],[Real_Team]],TeamStateMap[Team],TeamStateMap[State],"NoState",0,)</f>
        <v>#NAME?</v>
      </c>
      <c r="AA359">
        <v>16</v>
      </c>
      <c r="AB359">
        <v>0</v>
      </c>
      <c r="AC359" t="s">
        <v>494</v>
      </c>
      <c r="AD359" t="s">
        <v>623</v>
      </c>
      <c r="AE359">
        <v>-7.49</v>
      </c>
      <c r="AF359">
        <v>106.7</v>
      </c>
      <c r="AG359">
        <v>142</v>
      </c>
      <c r="AH359">
        <v>114.1</v>
      </c>
      <c r="AI359">
        <v>326</v>
      </c>
      <c r="AJ359">
        <v>65.7</v>
      </c>
      <c r="AK359">
        <v>120</v>
      </c>
      <c r="AL359">
        <v>-4.0000000000000001E-3</v>
      </c>
      <c r="AM359">
        <v>196</v>
      </c>
      <c r="AN359">
        <v>-11.11</v>
      </c>
      <c r="AO359">
        <v>349</v>
      </c>
      <c r="AP359">
        <v>97.6</v>
      </c>
      <c r="AQ359">
        <v>350</v>
      </c>
      <c r="AR359">
        <v>108.8</v>
      </c>
      <c r="AS359">
        <v>300</v>
      </c>
      <c r="AT359">
        <v>2.72</v>
      </c>
      <c r="AU359">
        <v>85</v>
      </c>
      <c r="AV359">
        <v>6</v>
      </c>
      <c r="AW359" t="s">
        <v>136</v>
      </c>
    </row>
    <row r="360" spans="1:49" x14ac:dyDescent="0.2">
      <c r="A360" t="s">
        <v>109</v>
      </c>
      <c r="B360">
        <v>82.82</v>
      </c>
      <c r="C360">
        <v>75.75</v>
      </c>
      <c r="D360">
        <v>1</v>
      </c>
      <c r="E360">
        <v>2</v>
      </c>
      <c r="F360">
        <v>2015</v>
      </c>
      <c r="I360" t="s">
        <v>2</v>
      </c>
      <c r="J360">
        <v>71.37</v>
      </c>
      <c r="K360">
        <v>77.489999999999995</v>
      </c>
      <c r="L360">
        <v>2015</v>
      </c>
      <c r="O360" t="s">
        <v>219</v>
      </c>
      <c r="P360">
        <v>2.7</v>
      </c>
      <c r="Q360">
        <v>6.7</v>
      </c>
      <c r="R360">
        <v>9.4</v>
      </c>
      <c r="S360">
        <v>2015</v>
      </c>
      <c r="V360">
        <v>2013</v>
      </c>
      <c r="W360">
        <v>1</v>
      </c>
      <c r="X360" t="s">
        <v>622</v>
      </c>
      <c r="Y360" t="s">
        <v>11</v>
      </c>
      <c r="Z360" t="e" vm="1">
        <f ca="1">_xlfn.XLOOKUP(KenPom[[#This Row],[Real_Team]],TeamStateMap[Team],TeamStateMap[State],"NoState",0,)</f>
        <v>#NAME?</v>
      </c>
      <c r="AA360">
        <v>1</v>
      </c>
      <c r="AB360">
        <v>6</v>
      </c>
      <c r="AC360" t="s">
        <v>541</v>
      </c>
      <c r="AD360" t="s">
        <v>621</v>
      </c>
      <c r="AE360">
        <v>32.92</v>
      </c>
      <c r="AF360">
        <v>117.7</v>
      </c>
      <c r="AG360">
        <v>7</v>
      </c>
      <c r="AH360">
        <v>84.8</v>
      </c>
      <c r="AI360">
        <v>1</v>
      </c>
      <c r="AJ360">
        <v>65.8</v>
      </c>
      <c r="AK360">
        <v>116</v>
      </c>
      <c r="AL360">
        <v>-1.6E-2</v>
      </c>
      <c r="AM360">
        <v>230</v>
      </c>
      <c r="AN360">
        <v>10.23</v>
      </c>
      <c r="AO360">
        <v>7</v>
      </c>
      <c r="AP360">
        <v>107.4</v>
      </c>
      <c r="AQ360">
        <v>11</v>
      </c>
      <c r="AR360">
        <v>97.2</v>
      </c>
      <c r="AS360">
        <v>6</v>
      </c>
      <c r="AT360">
        <v>2.15</v>
      </c>
      <c r="AU360">
        <v>100</v>
      </c>
      <c r="AV360">
        <v>1</v>
      </c>
      <c r="AW360" t="s">
        <v>136</v>
      </c>
    </row>
    <row r="361" spans="1:49" x14ac:dyDescent="0.2">
      <c r="A361" t="s">
        <v>219</v>
      </c>
      <c r="B361">
        <v>82.75</v>
      </c>
      <c r="C361">
        <v>75.72</v>
      </c>
      <c r="D361">
        <v>0</v>
      </c>
      <c r="E361">
        <v>2</v>
      </c>
      <c r="F361">
        <v>2015</v>
      </c>
      <c r="I361" t="s">
        <v>319</v>
      </c>
      <c r="J361">
        <v>73.31</v>
      </c>
      <c r="K361">
        <v>77.44</v>
      </c>
      <c r="L361">
        <v>2015</v>
      </c>
      <c r="O361" t="s">
        <v>112</v>
      </c>
      <c r="P361">
        <v>6.3</v>
      </c>
      <c r="Q361">
        <v>2.9</v>
      </c>
      <c r="R361">
        <v>9.1999999999999993</v>
      </c>
      <c r="S361">
        <v>2015</v>
      </c>
      <c r="V361">
        <v>2013</v>
      </c>
      <c r="W361">
        <v>2</v>
      </c>
      <c r="X361" t="s">
        <v>620</v>
      </c>
      <c r="Y361" t="s">
        <v>24</v>
      </c>
      <c r="Z361" t="e" vm="1">
        <f ca="1">_xlfn.XLOOKUP(KenPom[[#This Row],[Real_Team]],TeamStateMap[Team],TeamStateMap[State],"NoState",0,)</f>
        <v>#NAME?</v>
      </c>
      <c r="AA361">
        <v>3</v>
      </c>
      <c r="AB361">
        <v>3</v>
      </c>
      <c r="AC361" t="s">
        <v>60</v>
      </c>
      <c r="AD361" t="s">
        <v>610</v>
      </c>
      <c r="AE361">
        <v>31.18</v>
      </c>
      <c r="AF361">
        <v>117.2</v>
      </c>
      <c r="AG361">
        <v>9</v>
      </c>
      <c r="AH361">
        <v>86</v>
      </c>
      <c r="AI361">
        <v>3</v>
      </c>
      <c r="AJ361">
        <v>61.9</v>
      </c>
      <c r="AK361">
        <v>280</v>
      </c>
      <c r="AL361">
        <v>-8.8999999999999996E-2</v>
      </c>
      <c r="AM361">
        <v>332</v>
      </c>
      <c r="AN361">
        <v>7</v>
      </c>
      <c r="AO361">
        <v>41</v>
      </c>
      <c r="AP361">
        <v>105.6</v>
      </c>
      <c r="AQ361">
        <v>63</v>
      </c>
      <c r="AR361">
        <v>98.6</v>
      </c>
      <c r="AS361">
        <v>36</v>
      </c>
      <c r="AT361">
        <v>4.09</v>
      </c>
      <c r="AU361">
        <v>62</v>
      </c>
      <c r="AV361">
        <v>3</v>
      </c>
      <c r="AW361" t="s">
        <v>136</v>
      </c>
    </row>
    <row r="362" spans="1:49" x14ac:dyDescent="0.2">
      <c r="A362" t="s">
        <v>240</v>
      </c>
      <c r="B362">
        <v>82.75</v>
      </c>
      <c r="C362">
        <v>80.790000000000006</v>
      </c>
      <c r="D362">
        <v>5</v>
      </c>
      <c r="E362">
        <v>5</v>
      </c>
      <c r="F362">
        <v>2015</v>
      </c>
      <c r="I362" t="s">
        <v>380</v>
      </c>
      <c r="J362">
        <v>74.72</v>
      </c>
      <c r="K362">
        <v>77.3</v>
      </c>
      <c r="L362">
        <v>2015</v>
      </c>
      <c r="O362" t="s">
        <v>202</v>
      </c>
      <c r="P362">
        <v>2</v>
      </c>
      <c r="Q362">
        <v>6.9</v>
      </c>
      <c r="R362">
        <v>8.9</v>
      </c>
      <c r="S362">
        <v>2015</v>
      </c>
      <c r="V362">
        <v>2013</v>
      </c>
      <c r="W362">
        <v>3</v>
      </c>
      <c r="X362" t="s">
        <v>619</v>
      </c>
      <c r="Y362" t="s">
        <v>102</v>
      </c>
      <c r="Z362" t="e" vm="1">
        <f ca="1">_xlfn.XLOOKUP(KenPom[[#This Row],[Real_Team]],TeamStateMap[Team],TeamStateMap[State],"NoState",0,)</f>
        <v>#NAME?</v>
      </c>
      <c r="AA362">
        <v>1</v>
      </c>
      <c r="AB362">
        <v>2</v>
      </c>
      <c r="AC362" t="s">
        <v>556</v>
      </c>
      <c r="AD362" t="s">
        <v>599</v>
      </c>
      <c r="AE362">
        <v>29.31</v>
      </c>
      <c r="AF362">
        <v>120.8</v>
      </c>
      <c r="AG362">
        <v>2</v>
      </c>
      <c r="AH362">
        <v>91.5</v>
      </c>
      <c r="AI362">
        <v>19</v>
      </c>
      <c r="AJ362">
        <v>66</v>
      </c>
      <c r="AK362">
        <v>105</v>
      </c>
      <c r="AL362">
        <v>-2.1000000000000001E-2</v>
      </c>
      <c r="AM362">
        <v>239</v>
      </c>
      <c r="AN362">
        <v>8.86</v>
      </c>
      <c r="AO362">
        <v>17</v>
      </c>
      <c r="AP362">
        <v>106.7</v>
      </c>
      <c r="AQ362">
        <v>23</v>
      </c>
      <c r="AR362">
        <v>97.8</v>
      </c>
      <c r="AS362">
        <v>14</v>
      </c>
      <c r="AT362">
        <v>-5.16</v>
      </c>
      <c r="AU362">
        <v>294</v>
      </c>
      <c r="AV362">
        <v>1</v>
      </c>
      <c r="AW362" t="s">
        <v>136</v>
      </c>
    </row>
    <row r="363" spans="1:49" x14ac:dyDescent="0.2">
      <c r="A363" t="s">
        <v>34</v>
      </c>
      <c r="B363">
        <v>82.68</v>
      </c>
      <c r="C363">
        <v>75.760000000000005</v>
      </c>
      <c r="D363">
        <v>0</v>
      </c>
      <c r="E363">
        <v>5</v>
      </c>
      <c r="F363">
        <v>2015</v>
      </c>
      <c r="I363" t="s">
        <v>387</v>
      </c>
      <c r="J363">
        <v>74.680000000000007</v>
      </c>
      <c r="K363">
        <v>77.23</v>
      </c>
      <c r="L363">
        <v>2015</v>
      </c>
      <c r="O363" t="s">
        <v>222</v>
      </c>
      <c r="P363">
        <v>6.9</v>
      </c>
      <c r="Q363">
        <v>1.9</v>
      </c>
      <c r="R363">
        <v>8.8000000000000007</v>
      </c>
      <c r="S363">
        <v>2015</v>
      </c>
      <c r="V363">
        <v>2013</v>
      </c>
      <c r="W363">
        <v>4</v>
      </c>
      <c r="X363" t="s">
        <v>618</v>
      </c>
      <c r="Y363" t="s">
        <v>25</v>
      </c>
      <c r="Z363" t="e" vm="1">
        <f ca="1">_xlfn.XLOOKUP(KenPom[[#This Row],[Real_Team]],TeamStateMap[Team],TeamStateMap[State],"NoState",0,)</f>
        <v>#NAME?</v>
      </c>
      <c r="AA363">
        <v>4</v>
      </c>
      <c r="AB363">
        <v>5</v>
      </c>
      <c r="AC363" t="s">
        <v>556</v>
      </c>
      <c r="AD363" t="s">
        <v>617</v>
      </c>
      <c r="AE363">
        <v>27.86</v>
      </c>
      <c r="AF363">
        <v>121.9</v>
      </c>
      <c r="AG363">
        <v>1</v>
      </c>
      <c r="AH363">
        <v>94</v>
      </c>
      <c r="AI363">
        <v>37</v>
      </c>
      <c r="AJ363">
        <v>64</v>
      </c>
      <c r="AK363">
        <v>198</v>
      </c>
      <c r="AL363">
        <v>-7.0000000000000001E-3</v>
      </c>
      <c r="AM363">
        <v>197</v>
      </c>
      <c r="AN363">
        <v>11.13</v>
      </c>
      <c r="AO363">
        <v>3</v>
      </c>
      <c r="AP363">
        <v>108.2</v>
      </c>
      <c r="AQ363">
        <v>5</v>
      </c>
      <c r="AR363">
        <v>97</v>
      </c>
      <c r="AS363">
        <v>3</v>
      </c>
      <c r="AT363">
        <v>-3.09</v>
      </c>
      <c r="AU363">
        <v>257</v>
      </c>
      <c r="AV363">
        <v>4</v>
      </c>
      <c r="AW363" t="s">
        <v>136</v>
      </c>
    </row>
    <row r="364" spans="1:49" x14ac:dyDescent="0.2">
      <c r="A364" t="s">
        <v>112</v>
      </c>
      <c r="B364">
        <v>82.54</v>
      </c>
      <c r="C364">
        <v>80.05</v>
      </c>
      <c r="D364">
        <v>3</v>
      </c>
      <c r="E364">
        <v>6</v>
      </c>
      <c r="F364">
        <v>2015</v>
      </c>
      <c r="I364" t="s">
        <v>9</v>
      </c>
      <c r="J364">
        <v>70.89</v>
      </c>
      <c r="K364">
        <v>77.040000000000006</v>
      </c>
      <c r="L364">
        <v>2015</v>
      </c>
      <c r="O364" t="s">
        <v>34</v>
      </c>
      <c r="P364">
        <v>-2.2999999999999998</v>
      </c>
      <c r="Q364">
        <v>11</v>
      </c>
      <c r="R364">
        <v>8.6999999999999993</v>
      </c>
      <c r="S364">
        <v>2015</v>
      </c>
      <c r="V364">
        <v>2013</v>
      </c>
      <c r="W364">
        <v>5</v>
      </c>
      <c r="X364" t="s">
        <v>616</v>
      </c>
      <c r="Y364" t="s">
        <v>14</v>
      </c>
      <c r="Z364" t="e" vm="1">
        <f ca="1">_xlfn.XLOOKUP(KenPom[[#This Row],[Real_Team]],TeamStateMap[Team],TeamStateMap[State],"NoState",0,)</f>
        <v>#NAME?</v>
      </c>
      <c r="AA364">
        <v>1</v>
      </c>
      <c r="AB364">
        <v>1</v>
      </c>
      <c r="AC364" t="s">
        <v>110</v>
      </c>
      <c r="AD364" t="s">
        <v>614</v>
      </c>
      <c r="AE364">
        <v>27.81</v>
      </c>
      <c r="AF364">
        <v>120.5</v>
      </c>
      <c r="AG364">
        <v>3</v>
      </c>
      <c r="AH364">
        <v>92.7</v>
      </c>
      <c r="AI364">
        <v>30</v>
      </c>
      <c r="AJ364">
        <v>63.3</v>
      </c>
      <c r="AK364">
        <v>232</v>
      </c>
      <c r="AL364">
        <v>2.5999999999999999E-2</v>
      </c>
      <c r="AM364">
        <v>116</v>
      </c>
      <c r="AN364">
        <v>4.37</v>
      </c>
      <c r="AO364">
        <v>87</v>
      </c>
      <c r="AP364">
        <v>105.4</v>
      </c>
      <c r="AQ364">
        <v>75</v>
      </c>
      <c r="AR364">
        <v>101</v>
      </c>
      <c r="AS364">
        <v>102</v>
      </c>
      <c r="AT364">
        <v>5.03</v>
      </c>
      <c r="AU364">
        <v>39</v>
      </c>
      <c r="AV364">
        <v>1</v>
      </c>
      <c r="AW364" t="s">
        <v>136</v>
      </c>
    </row>
    <row r="365" spans="1:49" x14ac:dyDescent="0.2">
      <c r="A365" t="s">
        <v>122</v>
      </c>
      <c r="B365">
        <v>82.52</v>
      </c>
      <c r="C365">
        <v>77.33</v>
      </c>
      <c r="D365">
        <v>0</v>
      </c>
      <c r="E365">
        <v>2</v>
      </c>
      <c r="F365">
        <v>2015</v>
      </c>
      <c r="I365" t="s">
        <v>384</v>
      </c>
      <c r="J365">
        <v>73.5</v>
      </c>
      <c r="K365">
        <v>76.959999999999994</v>
      </c>
      <c r="L365">
        <v>2015</v>
      </c>
      <c r="O365" t="s">
        <v>101</v>
      </c>
      <c r="P365">
        <v>3.9</v>
      </c>
      <c r="Q365">
        <v>4.8</v>
      </c>
      <c r="R365">
        <v>8.6</v>
      </c>
      <c r="S365">
        <v>2015</v>
      </c>
      <c r="V365">
        <v>2013</v>
      </c>
      <c r="W365">
        <v>6</v>
      </c>
      <c r="X365" t="s">
        <v>613</v>
      </c>
      <c r="Y365" t="s">
        <v>0</v>
      </c>
      <c r="Z365" t="e" vm="1">
        <f ca="1">_xlfn.XLOOKUP(KenPom[[#This Row],[Real_Team]],TeamStateMap[Team],TeamStateMap[State],"NoState",0,)</f>
        <v>#NAME?</v>
      </c>
      <c r="AA365">
        <v>2</v>
      </c>
      <c r="AB365">
        <v>3</v>
      </c>
      <c r="AC365" t="s">
        <v>105</v>
      </c>
      <c r="AD365" t="s">
        <v>612</v>
      </c>
      <c r="AE365">
        <v>26.98</v>
      </c>
      <c r="AF365">
        <v>119.1</v>
      </c>
      <c r="AG365">
        <v>4</v>
      </c>
      <c r="AH365">
        <v>92.1</v>
      </c>
      <c r="AI365">
        <v>26</v>
      </c>
      <c r="AJ365">
        <v>66.7</v>
      </c>
      <c r="AK365">
        <v>75</v>
      </c>
      <c r="AL365">
        <v>3.3000000000000002E-2</v>
      </c>
      <c r="AM365">
        <v>97</v>
      </c>
      <c r="AN365">
        <v>9.9499999999999993</v>
      </c>
      <c r="AO365">
        <v>10</v>
      </c>
      <c r="AP365">
        <v>108.4</v>
      </c>
      <c r="AQ365">
        <v>4</v>
      </c>
      <c r="AR365">
        <v>98.5</v>
      </c>
      <c r="AS365">
        <v>29</v>
      </c>
      <c r="AT365">
        <v>6.85</v>
      </c>
      <c r="AU365">
        <v>18</v>
      </c>
      <c r="AV365">
        <v>2</v>
      </c>
      <c r="AW365" t="s">
        <v>136</v>
      </c>
    </row>
    <row r="366" spans="1:49" x14ac:dyDescent="0.2">
      <c r="A366" t="s">
        <v>24</v>
      </c>
      <c r="B366">
        <v>82.52</v>
      </c>
      <c r="C366">
        <v>80.27</v>
      </c>
      <c r="D366">
        <v>0</v>
      </c>
      <c r="E366">
        <v>2</v>
      </c>
      <c r="F366">
        <v>2015</v>
      </c>
      <c r="I366" t="s">
        <v>352</v>
      </c>
      <c r="J366">
        <v>70.16</v>
      </c>
      <c r="K366">
        <v>76.83</v>
      </c>
      <c r="L366">
        <v>2015</v>
      </c>
      <c r="O366" t="s">
        <v>12</v>
      </c>
      <c r="P366">
        <v>7.7</v>
      </c>
      <c r="Q366">
        <v>0.8</v>
      </c>
      <c r="R366">
        <v>8.5</v>
      </c>
      <c r="S366">
        <v>2015</v>
      </c>
      <c r="V366">
        <v>2013</v>
      </c>
      <c r="W366">
        <v>7</v>
      </c>
      <c r="X366" t="s">
        <v>611</v>
      </c>
      <c r="Y366" t="s">
        <v>253</v>
      </c>
      <c r="Z366" t="e" vm="1">
        <f ca="1">_xlfn.XLOOKUP(KenPom[[#This Row],[Real_Team]],TeamStateMap[Team],TeamStateMap[State],"NoState",0,)</f>
        <v>#NAME?</v>
      </c>
      <c r="AA366">
        <v>2</v>
      </c>
      <c r="AB366">
        <v>3</v>
      </c>
      <c r="AC366" t="s">
        <v>556</v>
      </c>
      <c r="AD366" t="s">
        <v>610</v>
      </c>
      <c r="AE366">
        <v>25.42</v>
      </c>
      <c r="AF366">
        <v>115.1</v>
      </c>
      <c r="AG366">
        <v>14</v>
      </c>
      <c r="AH366">
        <v>89.7</v>
      </c>
      <c r="AI366">
        <v>9</v>
      </c>
      <c r="AJ366">
        <v>63.6</v>
      </c>
      <c r="AK366">
        <v>218</v>
      </c>
      <c r="AL366">
        <v>0.02</v>
      </c>
      <c r="AM366">
        <v>135</v>
      </c>
      <c r="AN366">
        <v>10.18</v>
      </c>
      <c r="AO366">
        <v>9</v>
      </c>
      <c r="AP366">
        <v>107.3</v>
      </c>
      <c r="AQ366">
        <v>12</v>
      </c>
      <c r="AR366">
        <v>97.1</v>
      </c>
      <c r="AS366">
        <v>5</v>
      </c>
      <c r="AT366">
        <v>-5.53</v>
      </c>
      <c r="AU366">
        <v>302</v>
      </c>
      <c r="AV366">
        <v>2</v>
      </c>
      <c r="AW366" t="s">
        <v>136</v>
      </c>
    </row>
    <row r="367" spans="1:49" x14ac:dyDescent="0.2">
      <c r="A367" t="s">
        <v>15</v>
      </c>
      <c r="B367">
        <v>82.37</v>
      </c>
      <c r="C367">
        <v>78.83</v>
      </c>
      <c r="D367">
        <v>3</v>
      </c>
      <c r="E367">
        <v>3</v>
      </c>
      <c r="F367">
        <v>2015</v>
      </c>
      <c r="I367" t="s">
        <v>346</v>
      </c>
      <c r="J367">
        <v>70.09</v>
      </c>
      <c r="K367">
        <v>76.61</v>
      </c>
      <c r="L367">
        <v>2015</v>
      </c>
      <c r="O367" t="s">
        <v>458</v>
      </c>
      <c r="P367">
        <v>7.3</v>
      </c>
      <c r="Q367">
        <v>0.9</v>
      </c>
      <c r="R367">
        <v>8.3000000000000007</v>
      </c>
      <c r="S367">
        <v>2015</v>
      </c>
      <c r="V367">
        <v>2013</v>
      </c>
      <c r="W367">
        <v>8</v>
      </c>
      <c r="X367" t="s">
        <v>609</v>
      </c>
      <c r="Y367" t="s">
        <v>43</v>
      </c>
      <c r="Z367" t="e" vm="1">
        <f ca="1">_xlfn.XLOOKUP(KenPom[[#This Row],[Real_Team]],TeamStateMap[Team],TeamStateMap[State],"NoState",0,)</f>
        <v>#NAME?</v>
      </c>
      <c r="AA367">
        <v>1</v>
      </c>
      <c r="AB367">
        <v>2</v>
      </c>
      <c r="AC367" t="s">
        <v>156</v>
      </c>
      <c r="AD367" t="s">
        <v>608</v>
      </c>
      <c r="AE367">
        <v>25.23</v>
      </c>
      <c r="AF367">
        <v>112.7</v>
      </c>
      <c r="AG367">
        <v>27</v>
      </c>
      <c r="AH367">
        <v>87.5</v>
      </c>
      <c r="AI367">
        <v>5</v>
      </c>
      <c r="AJ367">
        <v>66.400000000000006</v>
      </c>
      <c r="AK367">
        <v>86</v>
      </c>
      <c r="AL367">
        <v>0.01</v>
      </c>
      <c r="AM367">
        <v>153</v>
      </c>
      <c r="AN367">
        <v>7.05</v>
      </c>
      <c r="AO367">
        <v>40</v>
      </c>
      <c r="AP367">
        <v>106.8</v>
      </c>
      <c r="AQ367">
        <v>19</v>
      </c>
      <c r="AR367">
        <v>99.8</v>
      </c>
      <c r="AS367">
        <v>66</v>
      </c>
      <c r="AT367">
        <v>2.64</v>
      </c>
      <c r="AU367">
        <v>87</v>
      </c>
      <c r="AV367">
        <v>1</v>
      </c>
      <c r="AW367" t="s">
        <v>136</v>
      </c>
    </row>
    <row r="368" spans="1:49" x14ac:dyDescent="0.2">
      <c r="A368" t="s">
        <v>222</v>
      </c>
      <c r="B368">
        <v>82.36</v>
      </c>
      <c r="C368">
        <v>69.2</v>
      </c>
      <c r="D368">
        <v>0</v>
      </c>
      <c r="E368">
        <v>0</v>
      </c>
      <c r="F368">
        <v>2015</v>
      </c>
      <c r="I368" t="s">
        <v>354</v>
      </c>
      <c r="J368">
        <v>72.97</v>
      </c>
      <c r="K368">
        <v>76.569999999999993</v>
      </c>
      <c r="L368">
        <v>2015</v>
      </c>
      <c r="O368" t="s">
        <v>33</v>
      </c>
      <c r="P368">
        <v>-1.5</v>
      </c>
      <c r="Q368">
        <v>9.6</v>
      </c>
      <c r="R368">
        <v>8.1999999999999993</v>
      </c>
      <c r="S368">
        <v>2015</v>
      </c>
      <c r="V368">
        <v>2013</v>
      </c>
      <c r="W368">
        <v>9</v>
      </c>
      <c r="X368" t="s">
        <v>607</v>
      </c>
      <c r="Y368" t="s">
        <v>15</v>
      </c>
      <c r="Z368" t="e" vm="1">
        <f ca="1">_xlfn.XLOOKUP(KenPom[[#This Row],[Real_Team]],TeamStateMap[Team],TeamStateMap[State],"NoState",0,)</f>
        <v>#NAME?</v>
      </c>
      <c r="AA368">
        <v>4</v>
      </c>
      <c r="AB368">
        <v>4</v>
      </c>
      <c r="AC368" t="s">
        <v>541</v>
      </c>
      <c r="AD368" t="s">
        <v>606</v>
      </c>
      <c r="AE368">
        <v>24.83</v>
      </c>
      <c r="AF368">
        <v>113.1</v>
      </c>
      <c r="AG368">
        <v>26</v>
      </c>
      <c r="AH368">
        <v>88.3</v>
      </c>
      <c r="AI368">
        <v>6</v>
      </c>
      <c r="AJ368">
        <v>63.1</v>
      </c>
      <c r="AK368">
        <v>235</v>
      </c>
      <c r="AL368">
        <v>-4.0000000000000001E-3</v>
      </c>
      <c r="AM368">
        <v>188</v>
      </c>
      <c r="AN368">
        <v>9.4600000000000009</v>
      </c>
      <c r="AO368">
        <v>11</v>
      </c>
      <c r="AP368">
        <v>106.8</v>
      </c>
      <c r="AQ368">
        <v>20</v>
      </c>
      <c r="AR368">
        <v>97.4</v>
      </c>
      <c r="AS368">
        <v>9</v>
      </c>
      <c r="AT368">
        <v>-4.4400000000000004</v>
      </c>
      <c r="AU368">
        <v>282</v>
      </c>
      <c r="AV368">
        <v>4</v>
      </c>
      <c r="AW368" t="s">
        <v>136</v>
      </c>
    </row>
    <row r="369" spans="1:49" x14ac:dyDescent="0.2">
      <c r="A369" t="s">
        <v>9</v>
      </c>
      <c r="B369">
        <v>82.26</v>
      </c>
      <c r="C369">
        <v>76.98</v>
      </c>
      <c r="D369">
        <v>1</v>
      </c>
      <c r="E369">
        <v>6</v>
      </c>
      <c r="F369">
        <v>2015</v>
      </c>
      <c r="I369" t="s">
        <v>333</v>
      </c>
      <c r="J369">
        <v>65.89</v>
      </c>
      <c r="K369">
        <v>76.540000000000006</v>
      </c>
      <c r="L369">
        <v>2015</v>
      </c>
      <c r="O369" t="s">
        <v>274</v>
      </c>
      <c r="P369">
        <v>1.5</v>
      </c>
      <c r="Q369">
        <v>6.6</v>
      </c>
      <c r="R369">
        <v>8.1</v>
      </c>
      <c r="S369">
        <v>2015</v>
      </c>
      <c r="V369">
        <v>2013</v>
      </c>
      <c r="W369">
        <v>10</v>
      </c>
      <c r="X369" t="s">
        <v>605</v>
      </c>
      <c r="Y369" t="s">
        <v>252</v>
      </c>
      <c r="Z369" t="e" vm="1">
        <f ca="1">_xlfn.XLOOKUP(KenPom[[#This Row],[Real_Team]],TeamStateMap[Team],TeamStateMap[State],"NoState",0,)</f>
        <v>#NAME?</v>
      </c>
      <c r="AA369">
        <v>3</v>
      </c>
      <c r="AB369">
        <v>2</v>
      </c>
      <c r="AC369" t="s">
        <v>556</v>
      </c>
      <c r="AD369" t="s">
        <v>100</v>
      </c>
      <c r="AE369">
        <v>24.17</v>
      </c>
      <c r="AF369">
        <v>112.6</v>
      </c>
      <c r="AG369">
        <v>29</v>
      </c>
      <c r="AH369">
        <v>88.5</v>
      </c>
      <c r="AI369">
        <v>7</v>
      </c>
      <c r="AJ369">
        <v>63.1</v>
      </c>
      <c r="AK369">
        <v>238</v>
      </c>
      <c r="AL369">
        <v>1E-3</v>
      </c>
      <c r="AM369">
        <v>174</v>
      </c>
      <c r="AN369">
        <v>11.91</v>
      </c>
      <c r="AO369">
        <v>1</v>
      </c>
      <c r="AP369">
        <v>108.8</v>
      </c>
      <c r="AQ369">
        <v>2</v>
      </c>
      <c r="AR369">
        <v>96.9</v>
      </c>
      <c r="AS369">
        <v>2</v>
      </c>
      <c r="AT369">
        <v>-0.75</v>
      </c>
      <c r="AU369">
        <v>183</v>
      </c>
      <c r="AV369">
        <v>3</v>
      </c>
      <c r="AW369" t="s">
        <v>136</v>
      </c>
    </row>
    <row r="370" spans="1:49" x14ac:dyDescent="0.2">
      <c r="A370" t="s">
        <v>226</v>
      </c>
      <c r="B370">
        <v>82.12</v>
      </c>
      <c r="C370">
        <v>73.92</v>
      </c>
      <c r="D370">
        <v>0</v>
      </c>
      <c r="E370">
        <v>2</v>
      </c>
      <c r="F370">
        <v>2015</v>
      </c>
      <c r="I370" t="s">
        <v>330</v>
      </c>
      <c r="J370">
        <v>68.87</v>
      </c>
      <c r="K370">
        <v>76.39</v>
      </c>
      <c r="L370">
        <v>2015</v>
      </c>
      <c r="O370" t="s">
        <v>226</v>
      </c>
      <c r="P370">
        <v>4.2</v>
      </c>
      <c r="Q370">
        <v>3.9</v>
      </c>
      <c r="R370">
        <v>8.1</v>
      </c>
      <c r="S370">
        <v>2015</v>
      </c>
      <c r="V370">
        <v>2013</v>
      </c>
      <c r="W370">
        <v>11</v>
      </c>
      <c r="X370" t="s">
        <v>603</v>
      </c>
      <c r="Y370" t="s">
        <v>251</v>
      </c>
      <c r="Z370" t="e" vm="1">
        <f ca="1">_xlfn.XLOOKUP(KenPom[[#This Row],[Real_Team]],TeamStateMap[Team],TeamStateMap[State],"NoState",0,)</f>
        <v>#NAME?</v>
      </c>
      <c r="AA370">
        <v>8</v>
      </c>
      <c r="AB370">
        <v>0</v>
      </c>
      <c r="AC370" t="s">
        <v>541</v>
      </c>
      <c r="AD370" t="s">
        <v>103</v>
      </c>
      <c r="AE370">
        <v>24.08</v>
      </c>
      <c r="AF370">
        <v>115.6</v>
      </c>
      <c r="AG370">
        <v>12</v>
      </c>
      <c r="AH370">
        <v>91.5</v>
      </c>
      <c r="AI370">
        <v>21</v>
      </c>
      <c r="AJ370">
        <v>59.3</v>
      </c>
      <c r="AK370">
        <v>337</v>
      </c>
      <c r="AL370">
        <v>-5.8000000000000003E-2</v>
      </c>
      <c r="AM370">
        <v>304</v>
      </c>
      <c r="AN370">
        <v>4.5199999999999996</v>
      </c>
      <c r="AO370">
        <v>84</v>
      </c>
      <c r="AP370">
        <v>104.9</v>
      </c>
      <c r="AQ370">
        <v>89</v>
      </c>
      <c r="AR370">
        <v>100.4</v>
      </c>
      <c r="AS370">
        <v>87</v>
      </c>
      <c r="AT370">
        <v>-9.69</v>
      </c>
      <c r="AU370">
        <v>340</v>
      </c>
      <c r="AV370">
        <v>8</v>
      </c>
      <c r="AW370" t="s">
        <v>136</v>
      </c>
    </row>
    <row r="371" spans="1:49" x14ac:dyDescent="0.2">
      <c r="A371" t="s">
        <v>12</v>
      </c>
      <c r="B371">
        <v>82.1</v>
      </c>
      <c r="C371">
        <v>78.95</v>
      </c>
      <c r="D371">
        <v>2</v>
      </c>
      <c r="E371">
        <v>4</v>
      </c>
      <c r="F371">
        <v>2015</v>
      </c>
      <c r="I371" t="s">
        <v>390</v>
      </c>
      <c r="J371">
        <v>68.52</v>
      </c>
      <c r="K371">
        <v>76.09</v>
      </c>
      <c r="L371">
        <v>2015</v>
      </c>
      <c r="O371" t="s">
        <v>195</v>
      </c>
      <c r="P371">
        <v>2.5</v>
      </c>
      <c r="Q371">
        <v>5.6</v>
      </c>
      <c r="R371">
        <v>8.1</v>
      </c>
      <c r="S371">
        <v>2015</v>
      </c>
      <c r="V371">
        <v>2013</v>
      </c>
      <c r="W371">
        <v>12</v>
      </c>
      <c r="X371" t="s">
        <v>602</v>
      </c>
      <c r="Y371" t="s">
        <v>80</v>
      </c>
      <c r="Z371" t="e" vm="1">
        <f ca="1">_xlfn.XLOOKUP(KenPom[[#This Row],[Real_Team]],TeamStateMap[Team],TeamStateMap[State],"NoState",0,)</f>
        <v>#NAME?</v>
      </c>
      <c r="AA371">
        <v>5</v>
      </c>
      <c r="AB371">
        <v>0</v>
      </c>
      <c r="AC371" t="s">
        <v>556</v>
      </c>
      <c r="AD371" t="s">
        <v>84</v>
      </c>
      <c r="AE371">
        <v>22.57</v>
      </c>
      <c r="AF371">
        <v>108.3</v>
      </c>
      <c r="AG371">
        <v>73</v>
      </c>
      <c r="AH371">
        <v>85.7</v>
      </c>
      <c r="AI371">
        <v>2</v>
      </c>
      <c r="AJ371">
        <v>60.4</v>
      </c>
      <c r="AK371">
        <v>319</v>
      </c>
      <c r="AL371">
        <v>-3.3000000000000002E-2</v>
      </c>
      <c r="AM371">
        <v>268</v>
      </c>
      <c r="AN371">
        <v>11.08</v>
      </c>
      <c r="AO371">
        <v>4</v>
      </c>
      <c r="AP371">
        <v>108.8</v>
      </c>
      <c r="AQ371">
        <v>1</v>
      </c>
      <c r="AR371">
        <v>97.7</v>
      </c>
      <c r="AS371">
        <v>12</v>
      </c>
      <c r="AT371">
        <v>-3.2</v>
      </c>
      <c r="AU371">
        <v>262</v>
      </c>
      <c r="AV371">
        <v>5</v>
      </c>
      <c r="AW371" t="s">
        <v>136</v>
      </c>
    </row>
    <row r="372" spans="1:49" x14ac:dyDescent="0.2">
      <c r="A372" t="s">
        <v>275</v>
      </c>
      <c r="B372">
        <v>82.03</v>
      </c>
      <c r="C372">
        <v>71.42</v>
      </c>
      <c r="D372">
        <v>0</v>
      </c>
      <c r="E372">
        <v>0</v>
      </c>
      <c r="F372">
        <v>2015</v>
      </c>
      <c r="I372" t="s">
        <v>402</v>
      </c>
      <c r="J372">
        <v>73.45</v>
      </c>
      <c r="K372">
        <v>76.06</v>
      </c>
      <c r="L372">
        <v>2015</v>
      </c>
      <c r="O372" t="s">
        <v>157</v>
      </c>
      <c r="P372">
        <v>2.2000000000000002</v>
      </c>
      <c r="Q372">
        <v>5.8</v>
      </c>
      <c r="R372">
        <v>8</v>
      </c>
      <c r="S372">
        <v>2015</v>
      </c>
      <c r="V372">
        <v>2013</v>
      </c>
      <c r="W372">
        <v>13</v>
      </c>
      <c r="X372" t="s">
        <v>601</v>
      </c>
      <c r="Y372" t="s">
        <v>600</v>
      </c>
      <c r="Z372" t="e" vm="1">
        <f ca="1">_xlfn.XLOOKUP(KenPom[[#This Row],[Real_Team]],TeamStateMap[Team],TeamStateMap[State],"NoState",0,)</f>
        <v>#NAME?</v>
      </c>
      <c r="AA372">
        <v>2</v>
      </c>
      <c r="AB372">
        <v>2</v>
      </c>
      <c r="AC372" t="s">
        <v>105</v>
      </c>
      <c r="AD372" t="s">
        <v>599</v>
      </c>
      <c r="AE372">
        <v>22.37</v>
      </c>
      <c r="AF372">
        <v>113.6</v>
      </c>
      <c r="AG372">
        <v>22</v>
      </c>
      <c r="AH372">
        <v>91.3</v>
      </c>
      <c r="AI372">
        <v>18</v>
      </c>
      <c r="AJ372">
        <v>61.9</v>
      </c>
      <c r="AK372">
        <v>281</v>
      </c>
      <c r="AL372">
        <v>2.8000000000000001E-2</v>
      </c>
      <c r="AM372">
        <v>108</v>
      </c>
      <c r="AN372">
        <v>8.41</v>
      </c>
      <c r="AO372">
        <v>20</v>
      </c>
      <c r="AP372">
        <v>107.7</v>
      </c>
      <c r="AQ372">
        <v>9</v>
      </c>
      <c r="AR372">
        <v>99.3</v>
      </c>
      <c r="AS372">
        <v>54</v>
      </c>
      <c r="AT372">
        <v>4.96</v>
      </c>
      <c r="AU372">
        <v>42</v>
      </c>
      <c r="AV372">
        <v>2</v>
      </c>
      <c r="AW372" t="s">
        <v>136</v>
      </c>
    </row>
    <row r="373" spans="1:49" x14ac:dyDescent="0.2">
      <c r="A373" t="s">
        <v>28</v>
      </c>
      <c r="B373">
        <v>81.849999999999994</v>
      </c>
      <c r="C373">
        <v>78.23</v>
      </c>
      <c r="D373">
        <v>0</v>
      </c>
      <c r="E373">
        <v>6</v>
      </c>
      <c r="F373">
        <v>2015</v>
      </c>
      <c r="I373" t="s">
        <v>344</v>
      </c>
      <c r="J373">
        <v>68.14</v>
      </c>
      <c r="K373">
        <v>76.040000000000006</v>
      </c>
      <c r="L373">
        <v>2015</v>
      </c>
      <c r="O373" t="s">
        <v>122</v>
      </c>
      <c r="P373">
        <v>5</v>
      </c>
      <c r="Q373">
        <v>2.9</v>
      </c>
      <c r="R373">
        <v>7.8</v>
      </c>
      <c r="S373">
        <v>2015</v>
      </c>
      <c r="V373">
        <v>2013</v>
      </c>
      <c r="W373">
        <v>14</v>
      </c>
      <c r="X373" t="s">
        <v>598</v>
      </c>
      <c r="Y373" t="s">
        <v>248</v>
      </c>
      <c r="Z373" t="e" vm="1">
        <f ca="1">_xlfn.XLOOKUP(KenPom[[#This Row],[Real_Team]],TeamStateMap[Team],TeamStateMap[State],"NoState",0,)</f>
        <v>#NAME?</v>
      </c>
      <c r="AA373">
        <v>6</v>
      </c>
      <c r="AB373">
        <v>2</v>
      </c>
      <c r="AC373" t="s">
        <v>137</v>
      </c>
      <c r="AD373" t="s">
        <v>81</v>
      </c>
      <c r="AE373">
        <v>21.88</v>
      </c>
      <c r="AF373">
        <v>115.4</v>
      </c>
      <c r="AG373">
        <v>13</v>
      </c>
      <c r="AH373">
        <v>93.5</v>
      </c>
      <c r="AI373">
        <v>32</v>
      </c>
      <c r="AJ373">
        <v>65.5</v>
      </c>
      <c r="AK373">
        <v>133</v>
      </c>
      <c r="AL373">
        <v>-1.2E-2</v>
      </c>
      <c r="AM373">
        <v>214</v>
      </c>
      <c r="AN373">
        <v>7.99</v>
      </c>
      <c r="AO373">
        <v>24</v>
      </c>
      <c r="AP373">
        <v>106.4</v>
      </c>
      <c r="AQ373">
        <v>29</v>
      </c>
      <c r="AR373">
        <v>98.5</v>
      </c>
      <c r="AS373">
        <v>27</v>
      </c>
      <c r="AT373">
        <v>1.45</v>
      </c>
      <c r="AU373">
        <v>116</v>
      </c>
      <c r="AV373">
        <v>6</v>
      </c>
      <c r="AW373" t="s">
        <v>136</v>
      </c>
    </row>
    <row r="374" spans="1:49" x14ac:dyDescent="0.2">
      <c r="A374" t="s">
        <v>129</v>
      </c>
      <c r="B374">
        <v>81.7</v>
      </c>
      <c r="C374">
        <v>78.86</v>
      </c>
      <c r="D374">
        <v>2</v>
      </c>
      <c r="E374">
        <v>4</v>
      </c>
      <c r="F374">
        <v>2015</v>
      </c>
      <c r="I374" t="s">
        <v>347</v>
      </c>
      <c r="J374">
        <v>72.900000000000006</v>
      </c>
      <c r="K374">
        <v>76</v>
      </c>
      <c r="L374">
        <v>2015</v>
      </c>
      <c r="O374" t="s">
        <v>9</v>
      </c>
      <c r="P374">
        <v>7</v>
      </c>
      <c r="Q374">
        <v>0.8</v>
      </c>
      <c r="R374">
        <v>7.8</v>
      </c>
      <c r="S374">
        <v>2015</v>
      </c>
      <c r="V374">
        <v>2013</v>
      </c>
      <c r="W374">
        <v>15</v>
      </c>
      <c r="X374" t="s">
        <v>596</v>
      </c>
      <c r="Y374" t="s">
        <v>247</v>
      </c>
      <c r="Z374" t="e" vm="1">
        <f ca="1">_xlfn.XLOOKUP(KenPom[[#This Row],[Real_Team]],TeamStateMap[Team],TeamStateMap[State],"NoState",0,)</f>
        <v>#NAME?</v>
      </c>
      <c r="AA374">
        <v>7</v>
      </c>
      <c r="AB374">
        <v>1</v>
      </c>
      <c r="AC374" t="s">
        <v>590</v>
      </c>
      <c r="AD374" t="s">
        <v>594</v>
      </c>
      <c r="AE374">
        <v>21.75</v>
      </c>
      <c r="AF374">
        <v>118.3</v>
      </c>
      <c r="AG374">
        <v>5</v>
      </c>
      <c r="AH374">
        <v>96.5</v>
      </c>
      <c r="AI374">
        <v>66</v>
      </c>
      <c r="AJ374">
        <v>63.8</v>
      </c>
      <c r="AK374">
        <v>211</v>
      </c>
      <c r="AL374">
        <v>-8.9999999999999993E-3</v>
      </c>
      <c r="AM374">
        <v>208</v>
      </c>
      <c r="AN374">
        <v>5.73</v>
      </c>
      <c r="AO374">
        <v>67</v>
      </c>
      <c r="AP374">
        <v>105.5</v>
      </c>
      <c r="AQ374">
        <v>74</v>
      </c>
      <c r="AR374">
        <v>99.7</v>
      </c>
      <c r="AS374">
        <v>65</v>
      </c>
      <c r="AT374">
        <v>1.63</v>
      </c>
      <c r="AU374">
        <v>113</v>
      </c>
      <c r="AV374">
        <v>7</v>
      </c>
      <c r="AW374" t="s">
        <v>136</v>
      </c>
    </row>
    <row r="375" spans="1:49" x14ac:dyDescent="0.2">
      <c r="A375" t="s">
        <v>157</v>
      </c>
      <c r="B375">
        <v>81.31</v>
      </c>
      <c r="C375">
        <v>77.709999999999994</v>
      </c>
      <c r="D375">
        <v>0</v>
      </c>
      <c r="E375">
        <v>1</v>
      </c>
      <c r="F375">
        <v>2015</v>
      </c>
      <c r="I375" t="s">
        <v>297</v>
      </c>
      <c r="J375">
        <v>73.569999999999993</v>
      </c>
      <c r="K375">
        <v>75.59</v>
      </c>
      <c r="L375">
        <v>2015</v>
      </c>
      <c r="O375" t="s">
        <v>234</v>
      </c>
      <c r="P375">
        <v>-3.3</v>
      </c>
      <c r="Q375">
        <v>11</v>
      </c>
      <c r="R375">
        <v>7.7</v>
      </c>
      <c r="S375">
        <v>2015</v>
      </c>
      <c r="V375">
        <v>2013</v>
      </c>
      <c r="W375">
        <v>16</v>
      </c>
      <c r="X375" t="s">
        <v>593</v>
      </c>
      <c r="Y375" t="s">
        <v>246</v>
      </c>
      <c r="Z375" t="e" vm="1">
        <f ca="1">_xlfn.XLOOKUP(KenPom[[#This Row],[Real_Team]],TeamStateMap[Team],TeamStateMap[State],"NoState",0,)</f>
        <v>#NAME?</v>
      </c>
      <c r="AA375">
        <v>2</v>
      </c>
      <c r="AB375">
        <v>0</v>
      </c>
      <c r="AC375" t="s">
        <v>541</v>
      </c>
      <c r="AD375" t="s">
        <v>70</v>
      </c>
      <c r="AE375">
        <v>21.24</v>
      </c>
      <c r="AF375">
        <v>107.6</v>
      </c>
      <c r="AG375">
        <v>80</v>
      </c>
      <c r="AH375">
        <v>86.4</v>
      </c>
      <c r="AI375">
        <v>4</v>
      </c>
      <c r="AJ375">
        <v>61.2</v>
      </c>
      <c r="AK375">
        <v>300</v>
      </c>
      <c r="AL375">
        <v>3.7999999999999999E-2</v>
      </c>
      <c r="AM375">
        <v>82</v>
      </c>
      <c r="AN375">
        <v>7.42</v>
      </c>
      <c r="AO375">
        <v>33</v>
      </c>
      <c r="AP375">
        <v>106.3</v>
      </c>
      <c r="AQ375">
        <v>34</v>
      </c>
      <c r="AR375">
        <v>98.9</v>
      </c>
      <c r="AS375">
        <v>43</v>
      </c>
      <c r="AT375">
        <v>-6.15</v>
      </c>
      <c r="AU375">
        <v>312</v>
      </c>
      <c r="AV375">
        <v>2</v>
      </c>
      <c r="AW375" t="s">
        <v>136</v>
      </c>
    </row>
    <row r="376" spans="1:49" x14ac:dyDescent="0.2">
      <c r="A376" t="s">
        <v>59</v>
      </c>
      <c r="B376">
        <v>81.16</v>
      </c>
      <c r="C376">
        <v>78.97</v>
      </c>
      <c r="D376">
        <v>0</v>
      </c>
      <c r="E376">
        <v>1</v>
      </c>
      <c r="F376">
        <v>2015</v>
      </c>
      <c r="I376" t="s">
        <v>365</v>
      </c>
      <c r="J376">
        <v>71.989999999999995</v>
      </c>
      <c r="K376">
        <v>75.59</v>
      </c>
      <c r="L376">
        <v>2015</v>
      </c>
      <c r="O376" t="s">
        <v>262</v>
      </c>
      <c r="P376">
        <v>4</v>
      </c>
      <c r="Q376">
        <v>3.6</v>
      </c>
      <c r="R376">
        <v>7.7</v>
      </c>
      <c r="S376">
        <v>2015</v>
      </c>
      <c r="V376">
        <v>2013</v>
      </c>
      <c r="W376">
        <v>17</v>
      </c>
      <c r="X376" t="s">
        <v>591</v>
      </c>
      <c r="Y376" t="s">
        <v>249</v>
      </c>
      <c r="Z376" t="e" vm="1">
        <f ca="1">_xlfn.XLOOKUP(KenPom[[#This Row],[Real_Team]],TeamStateMap[Team],TeamStateMap[State],"NoState",0,)</f>
        <v>#NAME?</v>
      </c>
      <c r="AA376">
        <v>9</v>
      </c>
      <c r="AB376">
        <v>4</v>
      </c>
      <c r="AC376" t="s">
        <v>590</v>
      </c>
      <c r="AD376" t="s">
        <v>589</v>
      </c>
      <c r="AE376">
        <v>20.309999999999999</v>
      </c>
      <c r="AF376">
        <v>111.8</v>
      </c>
      <c r="AG376">
        <v>35</v>
      </c>
      <c r="AH376">
        <v>91.5</v>
      </c>
      <c r="AI376">
        <v>20</v>
      </c>
      <c r="AJ376">
        <v>63.8</v>
      </c>
      <c r="AK376">
        <v>208</v>
      </c>
      <c r="AL376">
        <v>-2E-3</v>
      </c>
      <c r="AM376">
        <v>185</v>
      </c>
      <c r="AN376">
        <v>6.71</v>
      </c>
      <c r="AO376">
        <v>51</v>
      </c>
      <c r="AP376">
        <v>106.9</v>
      </c>
      <c r="AQ376">
        <v>17</v>
      </c>
      <c r="AR376">
        <v>100.2</v>
      </c>
      <c r="AS376">
        <v>79</v>
      </c>
      <c r="AT376">
        <v>0.17</v>
      </c>
      <c r="AU376">
        <v>152</v>
      </c>
      <c r="AV376">
        <v>9</v>
      </c>
      <c r="AW376" t="s">
        <v>136</v>
      </c>
    </row>
    <row r="377" spans="1:49" x14ac:dyDescent="0.2">
      <c r="A377" t="s">
        <v>216</v>
      </c>
      <c r="B377">
        <v>81.040000000000006</v>
      </c>
      <c r="C377">
        <v>75.89</v>
      </c>
      <c r="D377">
        <v>1</v>
      </c>
      <c r="E377">
        <v>1</v>
      </c>
      <c r="F377">
        <v>2015</v>
      </c>
      <c r="I377" t="s">
        <v>350</v>
      </c>
      <c r="J377">
        <v>72.569999999999993</v>
      </c>
      <c r="K377">
        <v>75.25</v>
      </c>
      <c r="L377">
        <v>2015</v>
      </c>
      <c r="O377" t="s">
        <v>457</v>
      </c>
      <c r="P377">
        <v>1.5</v>
      </c>
      <c r="Q377">
        <v>6.2</v>
      </c>
      <c r="R377">
        <v>7.7</v>
      </c>
      <c r="S377">
        <v>2015</v>
      </c>
      <c r="V377">
        <v>2013</v>
      </c>
      <c r="W377">
        <v>18</v>
      </c>
      <c r="X377" t="s">
        <v>588</v>
      </c>
      <c r="Y377" t="s">
        <v>2</v>
      </c>
      <c r="Z377" t="e" vm="1">
        <f ca="1">_xlfn.XLOOKUP(KenPom[[#This Row],[Real_Team]],TeamStateMap[Team],TeamStateMap[State],"NoState",0,)</f>
        <v>#NAME?</v>
      </c>
      <c r="AA377">
        <v>5</v>
      </c>
      <c r="AB377">
        <v>1</v>
      </c>
      <c r="AC377" t="s">
        <v>532</v>
      </c>
      <c r="AD377" t="s">
        <v>100</v>
      </c>
      <c r="AE377">
        <v>20.28</v>
      </c>
      <c r="AF377">
        <v>114</v>
      </c>
      <c r="AG377">
        <v>20</v>
      </c>
      <c r="AH377">
        <v>93.7</v>
      </c>
      <c r="AI377">
        <v>36</v>
      </c>
      <c r="AJ377">
        <v>66.400000000000006</v>
      </c>
      <c r="AK377">
        <v>91</v>
      </c>
      <c r="AL377">
        <v>2E-3</v>
      </c>
      <c r="AM377">
        <v>171</v>
      </c>
      <c r="AN377">
        <v>5.09</v>
      </c>
      <c r="AO377">
        <v>76</v>
      </c>
      <c r="AP377">
        <v>105.8</v>
      </c>
      <c r="AQ377">
        <v>56</v>
      </c>
      <c r="AR377">
        <v>100.7</v>
      </c>
      <c r="AS377">
        <v>97</v>
      </c>
      <c r="AT377">
        <v>-0.22</v>
      </c>
      <c r="AU377">
        <v>161</v>
      </c>
      <c r="AV377">
        <v>5</v>
      </c>
      <c r="AW377" t="s">
        <v>136</v>
      </c>
    </row>
    <row r="378" spans="1:49" x14ac:dyDescent="0.2">
      <c r="A378" t="s">
        <v>195</v>
      </c>
      <c r="B378">
        <v>80.900000000000006</v>
      </c>
      <c r="C378">
        <v>76.739999999999995</v>
      </c>
      <c r="D378">
        <v>0</v>
      </c>
      <c r="E378">
        <v>4</v>
      </c>
      <c r="F378">
        <v>2015</v>
      </c>
      <c r="I378" t="s">
        <v>305</v>
      </c>
      <c r="J378">
        <v>72.92</v>
      </c>
      <c r="K378">
        <v>75.16</v>
      </c>
      <c r="L378">
        <v>2015</v>
      </c>
      <c r="O378" t="s">
        <v>275</v>
      </c>
      <c r="P378">
        <v>9.9</v>
      </c>
      <c r="Q378">
        <v>-2.2999999999999998</v>
      </c>
      <c r="R378">
        <v>7.5</v>
      </c>
      <c r="S378">
        <v>2015</v>
      </c>
      <c r="V378">
        <v>2013</v>
      </c>
      <c r="W378">
        <v>19</v>
      </c>
      <c r="X378" t="s">
        <v>587</v>
      </c>
      <c r="Y378" t="s">
        <v>6</v>
      </c>
      <c r="Z378" t="e" vm="1">
        <f ca="1">_xlfn.XLOOKUP(KenPom[[#This Row],[Real_Team]],TeamStateMap[Team],TeamStateMap[State],"NoState",0,)</f>
        <v>#NAME?</v>
      </c>
      <c r="AA378">
        <v>4</v>
      </c>
      <c r="AB378">
        <v>1</v>
      </c>
      <c r="AC378" t="s">
        <v>532</v>
      </c>
      <c r="AD378" t="s">
        <v>119</v>
      </c>
      <c r="AE378">
        <v>20.010000000000002</v>
      </c>
      <c r="AF378">
        <v>108.6</v>
      </c>
      <c r="AG378">
        <v>71</v>
      </c>
      <c r="AH378">
        <v>88.6</v>
      </c>
      <c r="AI378">
        <v>8</v>
      </c>
      <c r="AJ378">
        <v>63.8</v>
      </c>
      <c r="AK378">
        <v>213</v>
      </c>
      <c r="AL378">
        <v>0</v>
      </c>
      <c r="AM378">
        <v>179</v>
      </c>
      <c r="AN378">
        <v>3.91</v>
      </c>
      <c r="AO378">
        <v>97</v>
      </c>
      <c r="AP378">
        <v>104.5</v>
      </c>
      <c r="AQ378">
        <v>101</v>
      </c>
      <c r="AR378">
        <v>100.6</v>
      </c>
      <c r="AS378">
        <v>91</v>
      </c>
      <c r="AT378">
        <v>-3.98</v>
      </c>
      <c r="AU378">
        <v>273</v>
      </c>
      <c r="AV378">
        <v>4</v>
      </c>
      <c r="AW378" t="s">
        <v>136</v>
      </c>
    </row>
    <row r="379" spans="1:49" x14ac:dyDescent="0.2">
      <c r="A379" t="s">
        <v>274</v>
      </c>
      <c r="B379">
        <v>80.8</v>
      </c>
      <c r="C379">
        <v>74.81</v>
      </c>
      <c r="D379">
        <v>0</v>
      </c>
      <c r="E379">
        <v>0</v>
      </c>
      <c r="F379">
        <v>2015</v>
      </c>
      <c r="I379" t="s">
        <v>408</v>
      </c>
      <c r="J379">
        <v>73.37</v>
      </c>
      <c r="K379">
        <v>75.09</v>
      </c>
      <c r="L379">
        <v>2015</v>
      </c>
      <c r="O379" t="s">
        <v>21</v>
      </c>
      <c r="P379">
        <v>7.1</v>
      </c>
      <c r="Q379">
        <v>0.4</v>
      </c>
      <c r="R379">
        <v>7.5</v>
      </c>
      <c r="S379">
        <v>2015</v>
      </c>
      <c r="V379">
        <v>2013</v>
      </c>
      <c r="W379">
        <v>20</v>
      </c>
      <c r="X379" t="s">
        <v>586</v>
      </c>
      <c r="Y379" t="s">
        <v>12</v>
      </c>
      <c r="Z379" t="e" vm="1">
        <f ca="1">_xlfn.XLOOKUP(KenPom[[#This Row],[Real_Team]],TeamStateMap[Team],TeamStateMap[State],"NoState",0,)</f>
        <v>#NAME?</v>
      </c>
      <c r="AA379">
        <v>11</v>
      </c>
      <c r="AB379">
        <v>1</v>
      </c>
      <c r="AC379" t="s">
        <v>556</v>
      </c>
      <c r="AD379" t="s">
        <v>585</v>
      </c>
      <c r="AE379">
        <v>19.850000000000001</v>
      </c>
      <c r="AF379">
        <v>114.8</v>
      </c>
      <c r="AG379">
        <v>16</v>
      </c>
      <c r="AH379">
        <v>95</v>
      </c>
      <c r="AI379">
        <v>46</v>
      </c>
      <c r="AJ379">
        <v>62.3</v>
      </c>
      <c r="AK379">
        <v>274</v>
      </c>
      <c r="AL379">
        <v>-3.5999999999999997E-2</v>
      </c>
      <c r="AM379">
        <v>273</v>
      </c>
      <c r="AN379">
        <v>11.22</v>
      </c>
      <c r="AO379">
        <v>2</v>
      </c>
      <c r="AP379">
        <v>108.5</v>
      </c>
      <c r="AQ379">
        <v>3</v>
      </c>
      <c r="AR379">
        <v>97.3</v>
      </c>
      <c r="AS379">
        <v>7</v>
      </c>
      <c r="AT379">
        <v>2.0699999999999998</v>
      </c>
      <c r="AU379">
        <v>103</v>
      </c>
      <c r="AV379">
        <v>1</v>
      </c>
      <c r="AW379" t="s">
        <v>136</v>
      </c>
    </row>
    <row r="380" spans="1:49" x14ac:dyDescent="0.2">
      <c r="A380" t="s">
        <v>33</v>
      </c>
      <c r="B380">
        <v>80.64</v>
      </c>
      <c r="C380">
        <v>72.540000000000006</v>
      </c>
      <c r="D380">
        <v>0</v>
      </c>
      <c r="E380">
        <v>2</v>
      </c>
      <c r="F380">
        <v>2015</v>
      </c>
      <c r="I380" t="s">
        <v>341</v>
      </c>
      <c r="J380">
        <v>71</v>
      </c>
      <c r="K380">
        <v>75.02</v>
      </c>
      <c r="L380">
        <v>2015</v>
      </c>
      <c r="O380" t="s">
        <v>25</v>
      </c>
      <c r="P380">
        <v>1.6</v>
      </c>
      <c r="Q380">
        <v>5.5</v>
      </c>
      <c r="R380">
        <v>7.1</v>
      </c>
      <c r="S380">
        <v>2015</v>
      </c>
      <c r="V380">
        <v>2013</v>
      </c>
      <c r="W380">
        <v>21</v>
      </c>
      <c r="X380" t="s">
        <v>584</v>
      </c>
      <c r="Y380" t="s">
        <v>583</v>
      </c>
      <c r="Z380" t="e" vm="1">
        <f ca="1">_xlfn.XLOOKUP(KenPom[[#This Row],[Real_Team]],TeamStateMap[Team],TeamStateMap[State],"NoState",0,)</f>
        <v>#NAME?</v>
      </c>
      <c r="AA380">
        <v>11</v>
      </c>
      <c r="AB380">
        <v>0</v>
      </c>
      <c r="AC380" t="s">
        <v>110</v>
      </c>
      <c r="AD380" t="s">
        <v>119</v>
      </c>
      <c r="AE380">
        <v>19.329999999999998</v>
      </c>
      <c r="AF380">
        <v>116.1</v>
      </c>
      <c r="AG380">
        <v>11</v>
      </c>
      <c r="AH380">
        <v>96.8</v>
      </c>
      <c r="AI380">
        <v>73</v>
      </c>
      <c r="AJ380">
        <v>62.9</v>
      </c>
      <c r="AK380">
        <v>246</v>
      </c>
      <c r="AL380">
        <v>2.3E-2</v>
      </c>
      <c r="AM380">
        <v>122</v>
      </c>
      <c r="AN380">
        <v>3.18</v>
      </c>
      <c r="AO380">
        <v>109</v>
      </c>
      <c r="AP380">
        <v>104.9</v>
      </c>
      <c r="AQ380">
        <v>92</v>
      </c>
      <c r="AR380">
        <v>101.7</v>
      </c>
      <c r="AS380">
        <v>117</v>
      </c>
      <c r="AT380">
        <v>-0.49</v>
      </c>
      <c r="AU380">
        <v>172</v>
      </c>
      <c r="AV380">
        <v>1</v>
      </c>
      <c r="AW380" t="s">
        <v>136</v>
      </c>
    </row>
    <row r="381" spans="1:49" x14ac:dyDescent="0.2">
      <c r="A381" t="s">
        <v>117</v>
      </c>
      <c r="B381">
        <v>80.55</v>
      </c>
      <c r="C381">
        <v>74.88</v>
      </c>
      <c r="D381">
        <v>1</v>
      </c>
      <c r="E381">
        <v>2</v>
      </c>
      <c r="F381">
        <v>2015</v>
      </c>
      <c r="I381" t="s">
        <v>372</v>
      </c>
      <c r="J381">
        <v>72.319999999999993</v>
      </c>
      <c r="K381">
        <v>74.81</v>
      </c>
      <c r="L381">
        <v>2015</v>
      </c>
      <c r="O381" t="s">
        <v>269</v>
      </c>
      <c r="P381">
        <v>1</v>
      </c>
      <c r="Q381">
        <v>6.1</v>
      </c>
      <c r="R381">
        <v>7.1</v>
      </c>
      <c r="S381">
        <v>2015</v>
      </c>
      <c r="V381">
        <v>2013</v>
      </c>
      <c r="W381">
        <v>22</v>
      </c>
      <c r="X381" t="s">
        <v>582</v>
      </c>
      <c r="Y381" t="s">
        <v>239</v>
      </c>
      <c r="Z381" t="e" vm="1">
        <f ca="1">_xlfn.XLOOKUP(KenPom[[#This Row],[Real_Team]],TeamStateMap[Team],TeamStateMap[State],"NoState",0,)</f>
        <v>#NAME?</v>
      </c>
      <c r="AA381">
        <v>8</v>
      </c>
      <c r="AB381">
        <v>1</v>
      </c>
      <c r="AC381" t="s">
        <v>538</v>
      </c>
      <c r="AD381" t="s">
        <v>96</v>
      </c>
      <c r="AE381">
        <v>19.12</v>
      </c>
      <c r="AF381">
        <v>117.9</v>
      </c>
      <c r="AG381">
        <v>6</v>
      </c>
      <c r="AH381">
        <v>98.8</v>
      </c>
      <c r="AI381">
        <v>104</v>
      </c>
      <c r="AJ381">
        <v>63.8</v>
      </c>
      <c r="AK381">
        <v>210</v>
      </c>
      <c r="AL381">
        <v>0.02</v>
      </c>
      <c r="AM381">
        <v>133</v>
      </c>
      <c r="AN381">
        <v>7.17</v>
      </c>
      <c r="AO381">
        <v>37</v>
      </c>
      <c r="AP381">
        <v>105.8</v>
      </c>
      <c r="AQ381">
        <v>57</v>
      </c>
      <c r="AR381">
        <v>98.6</v>
      </c>
      <c r="AS381">
        <v>32</v>
      </c>
      <c r="AT381">
        <v>-0.49</v>
      </c>
      <c r="AU381">
        <v>173</v>
      </c>
      <c r="AV381">
        <v>8</v>
      </c>
      <c r="AW381" t="s">
        <v>136</v>
      </c>
    </row>
    <row r="382" spans="1:49" x14ac:dyDescent="0.2">
      <c r="A382" t="s">
        <v>21</v>
      </c>
      <c r="B382">
        <v>80.45</v>
      </c>
      <c r="C382">
        <v>74.2</v>
      </c>
      <c r="D382">
        <v>0</v>
      </c>
      <c r="E382">
        <v>0</v>
      </c>
      <c r="F382">
        <v>2015</v>
      </c>
      <c r="I382" t="s">
        <v>311</v>
      </c>
      <c r="J382">
        <v>68.790000000000006</v>
      </c>
      <c r="K382">
        <v>74.760000000000005</v>
      </c>
      <c r="L382">
        <v>2015</v>
      </c>
      <c r="O382" t="s">
        <v>117</v>
      </c>
      <c r="P382">
        <v>1.6</v>
      </c>
      <c r="Q382">
        <v>5.4</v>
      </c>
      <c r="R382">
        <v>7</v>
      </c>
      <c r="S382">
        <v>2015</v>
      </c>
      <c r="V382">
        <v>2013</v>
      </c>
      <c r="W382">
        <v>23</v>
      </c>
      <c r="X382" t="s">
        <v>581</v>
      </c>
      <c r="Y382" t="s">
        <v>242</v>
      </c>
      <c r="Z382" t="e" vm="1">
        <f ca="1">_xlfn.XLOOKUP(KenPom[[#This Row],[Real_Team]],TeamStateMap[Team],TeamStateMap[State],"NoState",0,)</f>
        <v>#NAME?</v>
      </c>
      <c r="AA382">
        <v>3</v>
      </c>
      <c r="AB382">
        <v>0</v>
      </c>
      <c r="AC382" t="s">
        <v>538</v>
      </c>
      <c r="AD382" t="s">
        <v>580</v>
      </c>
      <c r="AE382">
        <v>19.02</v>
      </c>
      <c r="AF382">
        <v>109.9</v>
      </c>
      <c r="AG382">
        <v>53</v>
      </c>
      <c r="AH382">
        <v>90.9</v>
      </c>
      <c r="AI382">
        <v>16</v>
      </c>
      <c r="AJ382">
        <v>63.7</v>
      </c>
      <c r="AK382">
        <v>214</v>
      </c>
      <c r="AL382">
        <v>7.2999999999999995E-2</v>
      </c>
      <c r="AM382">
        <v>27</v>
      </c>
      <c r="AN382">
        <v>7.98</v>
      </c>
      <c r="AO382">
        <v>25</v>
      </c>
      <c r="AP382">
        <v>106.4</v>
      </c>
      <c r="AQ382">
        <v>31</v>
      </c>
      <c r="AR382">
        <v>98.4</v>
      </c>
      <c r="AS382">
        <v>25</v>
      </c>
      <c r="AT382">
        <v>4.42</v>
      </c>
      <c r="AU382">
        <v>51</v>
      </c>
      <c r="AV382">
        <v>3</v>
      </c>
      <c r="AW382" t="s">
        <v>136</v>
      </c>
    </row>
    <row r="383" spans="1:49" x14ac:dyDescent="0.2">
      <c r="A383" t="s">
        <v>239</v>
      </c>
      <c r="B383">
        <v>80.290000000000006</v>
      </c>
      <c r="C383">
        <v>73.12</v>
      </c>
      <c r="D383">
        <v>0</v>
      </c>
      <c r="E383">
        <v>1</v>
      </c>
      <c r="F383">
        <v>2015</v>
      </c>
      <c r="I383" t="s">
        <v>421</v>
      </c>
      <c r="J383">
        <v>70.48</v>
      </c>
      <c r="K383">
        <v>74.72</v>
      </c>
      <c r="L383">
        <v>2015</v>
      </c>
      <c r="O383" t="s">
        <v>239</v>
      </c>
      <c r="P383">
        <v>5.7</v>
      </c>
      <c r="Q383">
        <v>1.3</v>
      </c>
      <c r="R383">
        <v>6.9</v>
      </c>
      <c r="S383">
        <v>2015</v>
      </c>
      <c r="V383">
        <v>2013</v>
      </c>
      <c r="W383">
        <v>24</v>
      </c>
      <c r="X383" t="s">
        <v>579</v>
      </c>
      <c r="Y383" t="s">
        <v>240</v>
      </c>
      <c r="Z383" t="e" vm="1">
        <f ca="1">_xlfn.XLOOKUP(KenPom[[#This Row],[Real_Team]],TeamStateMap[Team],TeamStateMap[State],"NoState",0,)</f>
        <v>#NAME?</v>
      </c>
      <c r="AA383">
        <v>5</v>
      </c>
      <c r="AB383">
        <v>0</v>
      </c>
      <c r="AC383" t="s">
        <v>156</v>
      </c>
      <c r="AD383" t="s">
        <v>103</v>
      </c>
      <c r="AE383">
        <v>18.690000000000001</v>
      </c>
      <c r="AF383">
        <v>109</v>
      </c>
      <c r="AG383">
        <v>66</v>
      </c>
      <c r="AH383">
        <v>90.3</v>
      </c>
      <c r="AI383">
        <v>14</v>
      </c>
      <c r="AJ383">
        <v>66.099999999999994</v>
      </c>
      <c r="AK383">
        <v>104</v>
      </c>
      <c r="AL383">
        <v>-1.6E-2</v>
      </c>
      <c r="AM383">
        <v>229</v>
      </c>
      <c r="AN383">
        <v>6.38</v>
      </c>
      <c r="AO383">
        <v>57</v>
      </c>
      <c r="AP383">
        <v>106.8</v>
      </c>
      <c r="AQ383">
        <v>22</v>
      </c>
      <c r="AR383">
        <v>100.4</v>
      </c>
      <c r="AS383">
        <v>86</v>
      </c>
      <c r="AT383">
        <v>-2.2599999999999998</v>
      </c>
      <c r="AU383">
        <v>235</v>
      </c>
      <c r="AV383">
        <v>5</v>
      </c>
      <c r="AW383" t="s">
        <v>136</v>
      </c>
    </row>
    <row r="384" spans="1:49" x14ac:dyDescent="0.2">
      <c r="A384" t="s">
        <v>221</v>
      </c>
      <c r="B384">
        <v>80.08</v>
      </c>
      <c r="C384">
        <v>78.25</v>
      </c>
      <c r="D384">
        <v>1</v>
      </c>
      <c r="E384">
        <v>3</v>
      </c>
      <c r="F384">
        <v>2015</v>
      </c>
      <c r="I384" t="s">
        <v>420</v>
      </c>
      <c r="J384">
        <v>72.180000000000007</v>
      </c>
      <c r="K384">
        <v>74.13</v>
      </c>
      <c r="L384">
        <v>2015</v>
      </c>
      <c r="O384" t="s">
        <v>451</v>
      </c>
      <c r="P384">
        <v>-0.5</v>
      </c>
      <c r="Q384">
        <v>7.4</v>
      </c>
      <c r="R384">
        <v>6.8</v>
      </c>
      <c r="S384">
        <v>2015</v>
      </c>
      <c r="V384">
        <v>2013</v>
      </c>
      <c r="W384">
        <v>25</v>
      </c>
      <c r="X384" t="s">
        <v>578</v>
      </c>
      <c r="Y384" t="s">
        <v>237</v>
      </c>
      <c r="Z384" t="e" vm="1">
        <f ca="1">_xlfn.XLOOKUP(KenPom[[#This Row],[Real_Team]],TeamStateMap[Team],TeamStateMap[State],"NoState",0,)</f>
        <v>#NAME?</v>
      </c>
      <c r="AA384">
        <v>9</v>
      </c>
      <c r="AB384">
        <v>0</v>
      </c>
      <c r="AC384" t="s">
        <v>60</v>
      </c>
      <c r="AD384" t="s">
        <v>125</v>
      </c>
      <c r="AE384">
        <v>18.53</v>
      </c>
      <c r="AF384">
        <v>114.9</v>
      </c>
      <c r="AG384">
        <v>15</v>
      </c>
      <c r="AH384">
        <v>96.4</v>
      </c>
      <c r="AI384">
        <v>63</v>
      </c>
      <c r="AJ384">
        <v>66.3</v>
      </c>
      <c r="AK384">
        <v>93</v>
      </c>
      <c r="AL384">
        <v>-3.2000000000000001E-2</v>
      </c>
      <c r="AM384">
        <v>263</v>
      </c>
      <c r="AN384">
        <v>5.62</v>
      </c>
      <c r="AO384">
        <v>70</v>
      </c>
      <c r="AP384">
        <v>105.1</v>
      </c>
      <c r="AQ384">
        <v>83</v>
      </c>
      <c r="AR384">
        <v>99.5</v>
      </c>
      <c r="AS384">
        <v>59</v>
      </c>
      <c r="AT384">
        <v>-2.02</v>
      </c>
      <c r="AU384">
        <v>225</v>
      </c>
      <c r="AV384">
        <v>9</v>
      </c>
      <c r="AW384" t="s">
        <v>136</v>
      </c>
    </row>
    <row r="385" spans="1:49" x14ac:dyDescent="0.2">
      <c r="A385" t="s">
        <v>25</v>
      </c>
      <c r="B385">
        <v>80.06</v>
      </c>
      <c r="C385">
        <v>80.930000000000007</v>
      </c>
      <c r="D385">
        <v>1</v>
      </c>
      <c r="E385">
        <v>3</v>
      </c>
      <c r="F385">
        <v>2015</v>
      </c>
      <c r="I385" t="s">
        <v>419</v>
      </c>
      <c r="J385">
        <v>61.74</v>
      </c>
      <c r="K385">
        <v>74.069999999999993</v>
      </c>
      <c r="L385">
        <v>2015</v>
      </c>
      <c r="O385" t="s">
        <v>59</v>
      </c>
      <c r="P385">
        <v>2.2000000000000002</v>
      </c>
      <c r="Q385">
        <v>4.5999999999999996</v>
      </c>
      <c r="R385">
        <v>6.7</v>
      </c>
      <c r="S385">
        <v>2015</v>
      </c>
      <c r="V385">
        <v>2013</v>
      </c>
      <c r="W385">
        <v>26</v>
      </c>
      <c r="X385" t="s">
        <v>576</v>
      </c>
      <c r="Y385" t="s">
        <v>17</v>
      </c>
      <c r="Z385" t="e" vm="1">
        <f ca="1">_xlfn.XLOOKUP(KenPom[[#This Row],[Real_Team]],TeamStateMap[Team],TeamStateMap[State],"NoState",0,)</f>
        <v>#NAME?</v>
      </c>
      <c r="AA385">
        <v>3</v>
      </c>
      <c r="AB385">
        <v>3</v>
      </c>
      <c r="AC385" t="s">
        <v>541</v>
      </c>
      <c r="AD385" t="s">
        <v>96</v>
      </c>
      <c r="AE385">
        <v>18.32</v>
      </c>
      <c r="AF385">
        <v>113.2</v>
      </c>
      <c r="AG385">
        <v>24</v>
      </c>
      <c r="AH385">
        <v>94.9</v>
      </c>
      <c r="AI385">
        <v>45</v>
      </c>
      <c r="AJ385">
        <v>63.3</v>
      </c>
      <c r="AK385">
        <v>230</v>
      </c>
      <c r="AL385">
        <v>0.09</v>
      </c>
      <c r="AM385">
        <v>11</v>
      </c>
      <c r="AN385">
        <v>9.2799999999999994</v>
      </c>
      <c r="AO385">
        <v>13</v>
      </c>
      <c r="AP385">
        <v>105.9</v>
      </c>
      <c r="AQ385">
        <v>49</v>
      </c>
      <c r="AR385">
        <v>96.6</v>
      </c>
      <c r="AS385">
        <v>1</v>
      </c>
      <c r="AT385">
        <v>-1.1399999999999999</v>
      </c>
      <c r="AU385">
        <v>196</v>
      </c>
      <c r="AV385">
        <v>3</v>
      </c>
      <c r="AW385" t="s">
        <v>136</v>
      </c>
    </row>
    <row r="386" spans="1:49" x14ac:dyDescent="0.2">
      <c r="A386" t="s">
        <v>202</v>
      </c>
      <c r="B386">
        <v>80.03</v>
      </c>
      <c r="C386">
        <v>75.83</v>
      </c>
      <c r="D386">
        <v>0</v>
      </c>
      <c r="E386">
        <v>3</v>
      </c>
      <c r="F386">
        <v>2015</v>
      </c>
      <c r="I386" t="s">
        <v>418</v>
      </c>
      <c r="J386">
        <v>58.23</v>
      </c>
      <c r="K386">
        <v>73.900000000000006</v>
      </c>
      <c r="L386">
        <v>2015</v>
      </c>
      <c r="O386" t="s">
        <v>216</v>
      </c>
      <c r="P386">
        <v>2.7</v>
      </c>
      <c r="Q386">
        <v>4</v>
      </c>
      <c r="R386">
        <v>6.6</v>
      </c>
      <c r="S386">
        <v>2015</v>
      </c>
      <c r="V386">
        <v>2013</v>
      </c>
      <c r="W386">
        <v>27</v>
      </c>
      <c r="X386" t="s">
        <v>574</v>
      </c>
      <c r="Y386" t="s">
        <v>238</v>
      </c>
      <c r="Z386" t="e" vm="1">
        <f ca="1">_xlfn.XLOOKUP(KenPom[[#This Row],[Real_Team]],TeamStateMap[Team],TeamStateMap[State],"NoState",0,)</f>
        <v>#NAME?</v>
      </c>
      <c r="AA386">
        <v>4</v>
      </c>
      <c r="AB386">
        <v>0</v>
      </c>
      <c r="AC386" t="s">
        <v>156</v>
      </c>
      <c r="AD386" t="s">
        <v>81</v>
      </c>
      <c r="AE386">
        <v>18.16</v>
      </c>
      <c r="AF386">
        <v>113.5</v>
      </c>
      <c r="AG386">
        <v>23</v>
      </c>
      <c r="AH386">
        <v>95.3</v>
      </c>
      <c r="AI386">
        <v>52</v>
      </c>
      <c r="AJ386">
        <v>61.4</v>
      </c>
      <c r="AK386">
        <v>296</v>
      </c>
      <c r="AL386">
        <v>5.0999999999999997E-2</v>
      </c>
      <c r="AM386">
        <v>51</v>
      </c>
      <c r="AN386">
        <v>6.82</v>
      </c>
      <c r="AO386">
        <v>47</v>
      </c>
      <c r="AP386">
        <v>106.1</v>
      </c>
      <c r="AQ386">
        <v>38</v>
      </c>
      <c r="AR386">
        <v>99.3</v>
      </c>
      <c r="AS386">
        <v>55</v>
      </c>
      <c r="AT386">
        <v>-3.29</v>
      </c>
      <c r="AU386">
        <v>264</v>
      </c>
      <c r="AV386">
        <v>4</v>
      </c>
      <c r="AW386" t="s">
        <v>136</v>
      </c>
    </row>
    <row r="387" spans="1:49" x14ac:dyDescent="0.2">
      <c r="A387" t="s">
        <v>220</v>
      </c>
      <c r="B387">
        <v>80.010000000000005</v>
      </c>
      <c r="C387">
        <v>71.45</v>
      </c>
      <c r="D387">
        <v>0</v>
      </c>
      <c r="E387">
        <v>0</v>
      </c>
      <c r="F387">
        <v>2015</v>
      </c>
      <c r="I387" t="s">
        <v>157</v>
      </c>
      <c r="J387">
        <v>69.34</v>
      </c>
      <c r="K387">
        <v>73.86</v>
      </c>
      <c r="L387">
        <v>2015</v>
      </c>
      <c r="O387" t="s">
        <v>10</v>
      </c>
      <c r="P387">
        <v>1.6</v>
      </c>
      <c r="Q387">
        <v>5</v>
      </c>
      <c r="R387">
        <v>6.6</v>
      </c>
      <c r="S387">
        <v>2015</v>
      </c>
      <c r="V387">
        <v>2013</v>
      </c>
      <c r="W387">
        <v>30</v>
      </c>
      <c r="X387" t="s">
        <v>572</v>
      </c>
      <c r="Y387" t="s">
        <v>243</v>
      </c>
      <c r="Z387" t="e" vm="1">
        <f ca="1">_xlfn.XLOOKUP(KenPom[[#This Row],[Real_Team]],TeamStateMap[Team],TeamStateMap[State],"NoState",0,)</f>
        <v>#NAME?</v>
      </c>
      <c r="AA387">
        <v>10</v>
      </c>
      <c r="AB387">
        <v>1</v>
      </c>
      <c r="AC387" t="s">
        <v>156</v>
      </c>
      <c r="AD387" t="s">
        <v>84</v>
      </c>
      <c r="AE387">
        <v>17.63</v>
      </c>
      <c r="AF387">
        <v>117.5</v>
      </c>
      <c r="AG387">
        <v>8</v>
      </c>
      <c r="AH387">
        <v>99.8</v>
      </c>
      <c r="AI387">
        <v>123</v>
      </c>
      <c r="AJ387">
        <v>68.3</v>
      </c>
      <c r="AK387">
        <v>30</v>
      </c>
      <c r="AL387">
        <v>-4.5999999999999999E-2</v>
      </c>
      <c r="AM387">
        <v>288</v>
      </c>
      <c r="AN387">
        <v>6.74</v>
      </c>
      <c r="AO387">
        <v>50</v>
      </c>
      <c r="AP387">
        <v>105.5</v>
      </c>
      <c r="AQ387">
        <v>71</v>
      </c>
      <c r="AR387">
        <v>98.7</v>
      </c>
      <c r="AS387">
        <v>40</v>
      </c>
      <c r="AT387">
        <v>-3.12</v>
      </c>
      <c r="AU387">
        <v>258</v>
      </c>
      <c r="AV387">
        <v>0</v>
      </c>
      <c r="AW387" t="s">
        <v>136</v>
      </c>
    </row>
    <row r="388" spans="1:49" x14ac:dyDescent="0.2">
      <c r="A388" t="s">
        <v>209</v>
      </c>
      <c r="B388">
        <v>79.94</v>
      </c>
      <c r="C388">
        <v>72.150000000000006</v>
      </c>
      <c r="D388">
        <v>0</v>
      </c>
      <c r="E388">
        <v>0</v>
      </c>
      <c r="F388">
        <v>2015</v>
      </c>
      <c r="I388" t="s">
        <v>417</v>
      </c>
      <c r="J388">
        <v>66.05</v>
      </c>
      <c r="K388">
        <v>73.59</v>
      </c>
      <c r="L388">
        <v>2015</v>
      </c>
      <c r="O388" t="s">
        <v>123</v>
      </c>
      <c r="P388">
        <v>-0.1</v>
      </c>
      <c r="Q388">
        <v>6.5</v>
      </c>
      <c r="R388">
        <v>6.5</v>
      </c>
      <c r="S388">
        <v>2015</v>
      </c>
      <c r="V388">
        <v>2013</v>
      </c>
      <c r="W388">
        <v>31</v>
      </c>
      <c r="X388" t="s">
        <v>570</v>
      </c>
      <c r="Y388" t="s">
        <v>234</v>
      </c>
      <c r="Z388" t="e" vm="1">
        <f ca="1">_xlfn.XLOOKUP(KenPom[[#This Row],[Real_Team]],TeamStateMap[Team],TeamStateMap[State],"NoState",0,)</f>
        <v>#NAME?</v>
      </c>
      <c r="AA388">
        <v>7</v>
      </c>
      <c r="AB388">
        <v>1</v>
      </c>
      <c r="AC388" t="s">
        <v>538</v>
      </c>
      <c r="AD388" t="s">
        <v>125</v>
      </c>
      <c r="AE388">
        <v>17.43</v>
      </c>
      <c r="AF388">
        <v>107.7</v>
      </c>
      <c r="AG388">
        <v>78</v>
      </c>
      <c r="AH388">
        <v>90.3</v>
      </c>
      <c r="AI388">
        <v>13</v>
      </c>
      <c r="AJ388">
        <v>65.5</v>
      </c>
      <c r="AK388">
        <v>132</v>
      </c>
      <c r="AL388">
        <v>-4.9000000000000002E-2</v>
      </c>
      <c r="AM388">
        <v>294</v>
      </c>
      <c r="AN388">
        <v>7.65</v>
      </c>
      <c r="AO388">
        <v>29</v>
      </c>
      <c r="AP388">
        <v>106.6</v>
      </c>
      <c r="AQ388">
        <v>24</v>
      </c>
      <c r="AR388">
        <v>98.9</v>
      </c>
      <c r="AS388">
        <v>45</v>
      </c>
      <c r="AT388">
        <v>1.92</v>
      </c>
      <c r="AU388">
        <v>106</v>
      </c>
      <c r="AV388">
        <v>7</v>
      </c>
      <c r="AW388" t="s">
        <v>136</v>
      </c>
    </row>
    <row r="389" spans="1:49" x14ac:dyDescent="0.2">
      <c r="A389" t="s">
        <v>123</v>
      </c>
      <c r="B389">
        <v>79.930000000000007</v>
      </c>
      <c r="C389">
        <v>78.959999999999994</v>
      </c>
      <c r="D389">
        <v>1</v>
      </c>
      <c r="E389">
        <v>4</v>
      </c>
      <c r="F389">
        <v>2015</v>
      </c>
      <c r="I389" t="s">
        <v>299</v>
      </c>
      <c r="J389">
        <v>68.78</v>
      </c>
      <c r="K389">
        <v>73.58</v>
      </c>
      <c r="L389">
        <v>2015</v>
      </c>
      <c r="O389" t="s">
        <v>462</v>
      </c>
      <c r="P389">
        <v>1.3</v>
      </c>
      <c r="Q389">
        <v>5</v>
      </c>
      <c r="R389">
        <v>6.3</v>
      </c>
      <c r="S389">
        <v>2015</v>
      </c>
      <c r="V389">
        <v>2013</v>
      </c>
      <c r="W389">
        <v>32</v>
      </c>
      <c r="X389" t="s">
        <v>569</v>
      </c>
      <c r="Y389" t="s">
        <v>38</v>
      </c>
      <c r="Z389" t="e" vm="1">
        <f ca="1">_xlfn.XLOOKUP(KenPom[[#This Row],[Real_Team]],TeamStateMap[Team],TeamStateMap[State],"NoState",0,)</f>
        <v>#NAME?</v>
      </c>
      <c r="AA389">
        <v>8</v>
      </c>
      <c r="AB389">
        <v>1</v>
      </c>
      <c r="AC389" t="s">
        <v>105</v>
      </c>
      <c r="AD389" t="s">
        <v>568</v>
      </c>
      <c r="AE389">
        <v>17.14</v>
      </c>
      <c r="AF389">
        <v>112.2</v>
      </c>
      <c r="AG389">
        <v>31</v>
      </c>
      <c r="AH389">
        <v>95.1</v>
      </c>
      <c r="AI389">
        <v>47</v>
      </c>
      <c r="AJ389">
        <v>69.599999999999994</v>
      </c>
      <c r="AK389">
        <v>12</v>
      </c>
      <c r="AL389">
        <v>3.7999999999999999E-2</v>
      </c>
      <c r="AM389">
        <v>86</v>
      </c>
      <c r="AN389">
        <v>8.57</v>
      </c>
      <c r="AO389">
        <v>19</v>
      </c>
      <c r="AP389">
        <v>106.6</v>
      </c>
      <c r="AQ389">
        <v>25</v>
      </c>
      <c r="AR389">
        <v>98</v>
      </c>
      <c r="AS389">
        <v>17</v>
      </c>
      <c r="AT389">
        <v>-0.95</v>
      </c>
      <c r="AU389">
        <v>189</v>
      </c>
      <c r="AV389">
        <v>8</v>
      </c>
      <c r="AW389" t="s">
        <v>136</v>
      </c>
    </row>
    <row r="390" spans="1:49" x14ac:dyDescent="0.2">
      <c r="A390" t="s">
        <v>262</v>
      </c>
      <c r="B390">
        <v>79.87</v>
      </c>
      <c r="C390">
        <v>72.03</v>
      </c>
      <c r="D390">
        <v>1</v>
      </c>
      <c r="E390">
        <v>1</v>
      </c>
      <c r="F390">
        <v>2015</v>
      </c>
      <c r="I390" t="s">
        <v>366</v>
      </c>
      <c r="J390">
        <v>71.290000000000006</v>
      </c>
      <c r="K390">
        <v>73.5</v>
      </c>
      <c r="L390">
        <v>2015</v>
      </c>
      <c r="O390" t="s">
        <v>236</v>
      </c>
      <c r="P390">
        <v>2.5</v>
      </c>
      <c r="Q390">
        <v>3.8</v>
      </c>
      <c r="R390">
        <v>6.2</v>
      </c>
      <c r="S390">
        <v>2015</v>
      </c>
      <c r="V390">
        <v>2013</v>
      </c>
      <c r="W390">
        <v>33</v>
      </c>
      <c r="X390" t="s">
        <v>567</v>
      </c>
      <c r="Y390" t="s">
        <v>566</v>
      </c>
      <c r="Z390" t="e" vm="1">
        <f ca="1">_xlfn.XLOOKUP(KenPom[[#This Row],[Real_Team]],TeamStateMap[Team],TeamStateMap[State],"NoState",0,)</f>
        <v>#NAME?</v>
      </c>
      <c r="AA390">
        <v>8</v>
      </c>
      <c r="AB390">
        <v>0</v>
      </c>
      <c r="AC390" t="s">
        <v>105</v>
      </c>
      <c r="AD390" t="s">
        <v>111</v>
      </c>
      <c r="AE390">
        <v>16.989999999999998</v>
      </c>
      <c r="AF390">
        <v>116.8</v>
      </c>
      <c r="AG390">
        <v>10</v>
      </c>
      <c r="AH390">
        <v>99.8</v>
      </c>
      <c r="AI390">
        <v>122</v>
      </c>
      <c r="AJ390">
        <v>66.8</v>
      </c>
      <c r="AK390">
        <v>69</v>
      </c>
      <c r="AL390">
        <v>-3.2000000000000001E-2</v>
      </c>
      <c r="AM390">
        <v>259</v>
      </c>
      <c r="AN390">
        <v>6.54</v>
      </c>
      <c r="AO390">
        <v>53</v>
      </c>
      <c r="AP390">
        <v>106.1</v>
      </c>
      <c r="AQ390">
        <v>40</v>
      </c>
      <c r="AR390">
        <v>99.5</v>
      </c>
      <c r="AS390">
        <v>61</v>
      </c>
      <c r="AT390">
        <v>-0.36</v>
      </c>
      <c r="AU390">
        <v>167</v>
      </c>
      <c r="AV390">
        <v>8</v>
      </c>
      <c r="AW390" t="s">
        <v>136</v>
      </c>
    </row>
    <row r="391" spans="1:49" x14ac:dyDescent="0.2">
      <c r="A391" t="s">
        <v>269</v>
      </c>
      <c r="B391">
        <v>79.87</v>
      </c>
      <c r="C391">
        <v>75.7</v>
      </c>
      <c r="D391">
        <v>1</v>
      </c>
      <c r="E391">
        <v>2</v>
      </c>
      <c r="F391">
        <v>2015</v>
      </c>
      <c r="I391" t="s">
        <v>294</v>
      </c>
      <c r="J391">
        <v>65.69</v>
      </c>
      <c r="K391">
        <v>73.47</v>
      </c>
      <c r="L391">
        <v>2015</v>
      </c>
      <c r="O391" t="s">
        <v>238</v>
      </c>
      <c r="P391">
        <v>0</v>
      </c>
      <c r="Q391">
        <v>6.2</v>
      </c>
      <c r="R391">
        <v>6.2</v>
      </c>
      <c r="S391">
        <v>2015</v>
      </c>
      <c r="V391">
        <v>2013</v>
      </c>
      <c r="W391">
        <v>34</v>
      </c>
      <c r="X391" t="s">
        <v>565</v>
      </c>
      <c r="Y391" t="s">
        <v>28</v>
      </c>
      <c r="Z391" t="e" vm="1">
        <f ca="1">_xlfn.XLOOKUP(KenPom[[#This Row],[Real_Team]],TeamStateMap[Team],TeamStateMap[State],"NoState",0,)</f>
        <v>#NAME?</v>
      </c>
      <c r="AA391">
        <v>12</v>
      </c>
      <c r="AB391">
        <v>1</v>
      </c>
      <c r="AC391" t="s">
        <v>60</v>
      </c>
      <c r="AD391" t="s">
        <v>100</v>
      </c>
      <c r="AE391">
        <v>16.95</v>
      </c>
      <c r="AF391">
        <v>112.3</v>
      </c>
      <c r="AG391">
        <v>30</v>
      </c>
      <c r="AH391">
        <v>95.3</v>
      </c>
      <c r="AI391">
        <v>51</v>
      </c>
      <c r="AJ391">
        <v>69.2</v>
      </c>
      <c r="AK391">
        <v>19</v>
      </c>
      <c r="AL391">
        <v>-1.0999999999999999E-2</v>
      </c>
      <c r="AM391">
        <v>213</v>
      </c>
      <c r="AN391">
        <v>3.19</v>
      </c>
      <c r="AO391">
        <v>108</v>
      </c>
      <c r="AP391">
        <v>103.4</v>
      </c>
      <c r="AQ391">
        <v>131</v>
      </c>
      <c r="AR391">
        <v>100.2</v>
      </c>
      <c r="AS391">
        <v>80</v>
      </c>
      <c r="AT391">
        <v>-7.55</v>
      </c>
      <c r="AU391">
        <v>326</v>
      </c>
      <c r="AV391">
        <v>2</v>
      </c>
      <c r="AW391" t="s">
        <v>136</v>
      </c>
    </row>
    <row r="392" spans="1:49" x14ac:dyDescent="0.2">
      <c r="A392" t="s">
        <v>48</v>
      </c>
      <c r="B392">
        <v>79.569999999999993</v>
      </c>
      <c r="C392">
        <v>79.12</v>
      </c>
      <c r="D392">
        <v>2</v>
      </c>
      <c r="E392">
        <v>3</v>
      </c>
      <c r="F392">
        <v>2015</v>
      </c>
      <c r="I392" t="s">
        <v>361</v>
      </c>
      <c r="J392">
        <v>73.72</v>
      </c>
      <c r="K392">
        <v>73.41</v>
      </c>
      <c r="L392">
        <v>2015</v>
      </c>
      <c r="O392" t="s">
        <v>203</v>
      </c>
      <c r="P392">
        <v>-1.7</v>
      </c>
      <c r="Q392">
        <v>7.8</v>
      </c>
      <c r="R392">
        <v>6.1</v>
      </c>
      <c r="S392">
        <v>2015</v>
      </c>
      <c r="V392">
        <v>2013</v>
      </c>
      <c r="W392">
        <v>35</v>
      </c>
      <c r="X392" t="s">
        <v>563</v>
      </c>
      <c r="Y392" t="s">
        <v>30</v>
      </c>
      <c r="Z392" t="e" vm="1">
        <f ca="1">_xlfn.XLOOKUP(KenPom[[#This Row],[Real_Team]],TeamStateMap[Team],TeamStateMap[State],"NoState",0,)</f>
        <v>#NAME?</v>
      </c>
      <c r="AA392">
        <v>12</v>
      </c>
      <c r="AB392">
        <v>2</v>
      </c>
      <c r="AC392" t="s">
        <v>137</v>
      </c>
      <c r="AD392" t="s">
        <v>142</v>
      </c>
      <c r="AE392">
        <v>16.78</v>
      </c>
      <c r="AF392">
        <v>106.6</v>
      </c>
      <c r="AG392">
        <v>105</v>
      </c>
      <c r="AH392">
        <v>89.8</v>
      </c>
      <c r="AI392">
        <v>11</v>
      </c>
      <c r="AJ392">
        <v>67.900000000000006</v>
      </c>
      <c r="AK392">
        <v>37</v>
      </c>
      <c r="AL392">
        <v>5.1999999999999998E-2</v>
      </c>
      <c r="AM392">
        <v>47</v>
      </c>
      <c r="AN392">
        <v>5.92</v>
      </c>
      <c r="AO392">
        <v>62</v>
      </c>
      <c r="AP392">
        <v>105.1</v>
      </c>
      <c r="AQ392">
        <v>84</v>
      </c>
      <c r="AR392">
        <v>99.2</v>
      </c>
      <c r="AS392">
        <v>50</v>
      </c>
      <c r="AT392">
        <v>-8.08</v>
      </c>
      <c r="AU392">
        <v>332</v>
      </c>
      <c r="AV392">
        <v>2</v>
      </c>
      <c r="AW392" t="s">
        <v>136</v>
      </c>
    </row>
    <row r="393" spans="1:49" x14ac:dyDescent="0.2">
      <c r="A393" t="s">
        <v>241</v>
      </c>
      <c r="B393">
        <v>79.3</v>
      </c>
      <c r="C393">
        <v>74.58</v>
      </c>
      <c r="D393">
        <v>0</v>
      </c>
      <c r="E393">
        <v>1</v>
      </c>
      <c r="F393">
        <v>2015</v>
      </c>
      <c r="I393" t="s">
        <v>312</v>
      </c>
      <c r="J393">
        <v>71.53</v>
      </c>
      <c r="K393">
        <v>73.39</v>
      </c>
      <c r="L393">
        <v>2015</v>
      </c>
      <c r="O393" t="s">
        <v>251</v>
      </c>
      <c r="P393">
        <v>2</v>
      </c>
      <c r="Q393">
        <v>4</v>
      </c>
      <c r="R393">
        <v>6</v>
      </c>
      <c r="S393">
        <v>2015</v>
      </c>
      <c r="V393">
        <v>2013</v>
      </c>
      <c r="W393">
        <v>36</v>
      </c>
      <c r="X393" t="s">
        <v>562</v>
      </c>
      <c r="Y393" t="s">
        <v>233</v>
      </c>
      <c r="Z393" t="e" vm="1">
        <f ca="1">_xlfn.XLOOKUP(KenPom[[#This Row],[Real_Team]],TeamStateMap[Team],TeamStateMap[State],"NoState",0,)</f>
        <v>#NAME?</v>
      </c>
      <c r="AA393">
        <v>7</v>
      </c>
      <c r="AB393">
        <v>0</v>
      </c>
      <c r="AC393" t="s">
        <v>541</v>
      </c>
      <c r="AD393" t="s">
        <v>108</v>
      </c>
      <c r="AE393">
        <v>16.649999999999999</v>
      </c>
      <c r="AF393">
        <v>114.6</v>
      </c>
      <c r="AG393">
        <v>17</v>
      </c>
      <c r="AH393">
        <v>97.9</v>
      </c>
      <c r="AI393">
        <v>86</v>
      </c>
      <c r="AJ393">
        <v>60.3</v>
      </c>
      <c r="AK393">
        <v>320</v>
      </c>
      <c r="AL393">
        <v>4.5999999999999999E-2</v>
      </c>
      <c r="AM393">
        <v>62</v>
      </c>
      <c r="AN393">
        <v>6.53</v>
      </c>
      <c r="AO393">
        <v>54</v>
      </c>
      <c r="AP393">
        <v>105.1</v>
      </c>
      <c r="AQ393">
        <v>82</v>
      </c>
      <c r="AR393">
        <v>98.6</v>
      </c>
      <c r="AS393">
        <v>34</v>
      </c>
      <c r="AT393">
        <v>-6.61</v>
      </c>
      <c r="AU393">
        <v>318</v>
      </c>
      <c r="AV393">
        <v>7</v>
      </c>
      <c r="AW393" t="s">
        <v>136</v>
      </c>
    </row>
    <row r="394" spans="1:49" x14ac:dyDescent="0.2">
      <c r="A394" t="s">
        <v>264</v>
      </c>
      <c r="B394">
        <v>79.069999999999993</v>
      </c>
      <c r="C394">
        <v>72.849999999999994</v>
      </c>
      <c r="D394">
        <v>0</v>
      </c>
      <c r="E394">
        <v>1</v>
      </c>
      <c r="F394">
        <v>2015</v>
      </c>
      <c r="I394" t="s">
        <v>326</v>
      </c>
      <c r="J394">
        <v>66.47</v>
      </c>
      <c r="K394">
        <v>73.25</v>
      </c>
      <c r="L394">
        <v>2015</v>
      </c>
      <c r="O394" t="s">
        <v>128</v>
      </c>
      <c r="P394">
        <v>6</v>
      </c>
      <c r="Q394">
        <v>0</v>
      </c>
      <c r="R394">
        <v>6</v>
      </c>
      <c r="S394">
        <v>2015</v>
      </c>
      <c r="V394">
        <v>2013</v>
      </c>
      <c r="W394">
        <v>37</v>
      </c>
      <c r="X394" t="s">
        <v>561</v>
      </c>
      <c r="Y394" t="s">
        <v>236</v>
      </c>
      <c r="Z394" t="e" vm="1">
        <f ca="1">_xlfn.XLOOKUP(KenPom[[#This Row],[Real_Team]],TeamStateMap[Team],TeamStateMap[State],"NoState",0,)</f>
        <v>#NAME?</v>
      </c>
      <c r="AA394">
        <v>6</v>
      </c>
      <c r="AB394">
        <v>1</v>
      </c>
      <c r="AC394" t="s">
        <v>560</v>
      </c>
      <c r="AD394" t="s">
        <v>153</v>
      </c>
      <c r="AE394">
        <v>16.329999999999998</v>
      </c>
      <c r="AF394">
        <v>107.3</v>
      </c>
      <c r="AG394">
        <v>85</v>
      </c>
      <c r="AH394">
        <v>91</v>
      </c>
      <c r="AI394">
        <v>17</v>
      </c>
      <c r="AJ394">
        <v>68.3</v>
      </c>
      <c r="AK394">
        <v>31</v>
      </c>
      <c r="AL394">
        <v>5.6000000000000001E-2</v>
      </c>
      <c r="AM394">
        <v>39</v>
      </c>
      <c r="AN394">
        <v>1.9</v>
      </c>
      <c r="AO394">
        <v>120</v>
      </c>
      <c r="AP394">
        <v>104.8</v>
      </c>
      <c r="AQ394">
        <v>93</v>
      </c>
      <c r="AR394">
        <v>102.9</v>
      </c>
      <c r="AS394">
        <v>161</v>
      </c>
      <c r="AT394">
        <v>0.43</v>
      </c>
      <c r="AU394">
        <v>138</v>
      </c>
      <c r="AV394">
        <v>6</v>
      </c>
      <c r="AW394" t="s">
        <v>136</v>
      </c>
    </row>
    <row r="395" spans="1:49" x14ac:dyDescent="0.2">
      <c r="A395" t="s">
        <v>203</v>
      </c>
      <c r="B395">
        <v>79.02</v>
      </c>
      <c r="C395">
        <v>72.62</v>
      </c>
      <c r="D395">
        <v>0</v>
      </c>
      <c r="E395">
        <v>0</v>
      </c>
      <c r="F395">
        <v>2015</v>
      </c>
      <c r="I395" t="s">
        <v>332</v>
      </c>
      <c r="J395">
        <v>72.73</v>
      </c>
      <c r="K395">
        <v>72.900000000000006</v>
      </c>
      <c r="L395">
        <v>2015</v>
      </c>
      <c r="O395" t="s">
        <v>276</v>
      </c>
      <c r="P395">
        <v>9</v>
      </c>
      <c r="Q395">
        <v>-3.1</v>
      </c>
      <c r="R395">
        <v>6</v>
      </c>
      <c r="S395">
        <v>2015</v>
      </c>
      <c r="V395">
        <v>2013</v>
      </c>
      <c r="W395">
        <v>38</v>
      </c>
      <c r="X395" t="s">
        <v>559</v>
      </c>
      <c r="Y395" t="s">
        <v>130</v>
      </c>
      <c r="Z395" t="e" vm="1">
        <f ca="1">_xlfn.XLOOKUP(KenPom[[#This Row],[Real_Team]],TeamStateMap[Team],TeamStateMap[State],"NoState",0,)</f>
        <v>#NAME?</v>
      </c>
      <c r="AA395">
        <v>5</v>
      </c>
      <c r="AB395">
        <v>0</v>
      </c>
      <c r="AC395" t="s">
        <v>538</v>
      </c>
      <c r="AD395" t="s">
        <v>108</v>
      </c>
      <c r="AE395">
        <v>16.07</v>
      </c>
      <c r="AF395">
        <v>106</v>
      </c>
      <c r="AG395">
        <v>115</v>
      </c>
      <c r="AH395">
        <v>90</v>
      </c>
      <c r="AI395">
        <v>12</v>
      </c>
      <c r="AJ395">
        <v>67.900000000000006</v>
      </c>
      <c r="AK395">
        <v>42</v>
      </c>
      <c r="AL395">
        <v>-1.4999999999999999E-2</v>
      </c>
      <c r="AM395">
        <v>226</v>
      </c>
      <c r="AN395">
        <v>6.23</v>
      </c>
      <c r="AO395">
        <v>59</v>
      </c>
      <c r="AP395">
        <v>106.1</v>
      </c>
      <c r="AQ395">
        <v>37</v>
      </c>
      <c r="AR395">
        <v>99.9</v>
      </c>
      <c r="AS395">
        <v>70</v>
      </c>
      <c r="AT395">
        <v>-0.28000000000000003</v>
      </c>
      <c r="AU395">
        <v>162</v>
      </c>
      <c r="AV395">
        <v>5</v>
      </c>
      <c r="AW395" t="s">
        <v>136</v>
      </c>
    </row>
    <row r="396" spans="1:49" x14ac:dyDescent="0.2">
      <c r="A396" t="s">
        <v>259</v>
      </c>
      <c r="B396">
        <v>79</v>
      </c>
      <c r="C396">
        <v>78.02</v>
      </c>
      <c r="D396">
        <v>1</v>
      </c>
      <c r="E396">
        <v>1</v>
      </c>
      <c r="F396">
        <v>2015</v>
      </c>
      <c r="I396" t="s">
        <v>349</v>
      </c>
      <c r="J396">
        <v>66.63</v>
      </c>
      <c r="K396">
        <v>72.73</v>
      </c>
      <c r="L396">
        <v>2015</v>
      </c>
      <c r="O396" t="s">
        <v>459</v>
      </c>
      <c r="P396">
        <v>2.5</v>
      </c>
      <c r="Q396">
        <v>3.3</v>
      </c>
      <c r="R396">
        <v>5.9</v>
      </c>
      <c r="S396">
        <v>2015</v>
      </c>
      <c r="V396">
        <v>2013</v>
      </c>
      <c r="W396">
        <v>39</v>
      </c>
      <c r="X396" t="s">
        <v>557</v>
      </c>
      <c r="Y396" t="s">
        <v>129</v>
      </c>
      <c r="Z396" t="e" vm="1">
        <f ca="1">_xlfn.XLOOKUP(KenPom[[#This Row],[Real_Team]],TeamStateMap[Team],TeamStateMap[State],"NoState",0,)</f>
        <v>#NAME?</v>
      </c>
      <c r="AA396">
        <v>7</v>
      </c>
      <c r="AB396">
        <v>1</v>
      </c>
      <c r="AC396" t="s">
        <v>556</v>
      </c>
      <c r="AD396" t="s">
        <v>94</v>
      </c>
      <c r="AE396">
        <v>15.82</v>
      </c>
      <c r="AF396">
        <v>110.6</v>
      </c>
      <c r="AG396">
        <v>46</v>
      </c>
      <c r="AH396">
        <v>94.8</v>
      </c>
      <c r="AI396">
        <v>44</v>
      </c>
      <c r="AJ396">
        <v>64.599999999999994</v>
      </c>
      <c r="AK396">
        <v>180</v>
      </c>
      <c r="AL396">
        <v>4.2000000000000003E-2</v>
      </c>
      <c r="AM396">
        <v>71</v>
      </c>
      <c r="AN396">
        <v>10.84</v>
      </c>
      <c r="AO396">
        <v>5</v>
      </c>
      <c r="AP396">
        <v>108.1</v>
      </c>
      <c r="AQ396">
        <v>6</v>
      </c>
      <c r="AR396">
        <v>97.3</v>
      </c>
      <c r="AS396">
        <v>8</v>
      </c>
      <c r="AT396">
        <v>-0.8</v>
      </c>
      <c r="AU396">
        <v>185</v>
      </c>
      <c r="AV396">
        <v>7</v>
      </c>
      <c r="AW396" t="s">
        <v>136</v>
      </c>
    </row>
    <row r="397" spans="1:49" x14ac:dyDescent="0.2">
      <c r="A397" t="s">
        <v>238</v>
      </c>
      <c r="B397">
        <v>78.94</v>
      </c>
      <c r="C397">
        <v>80.83</v>
      </c>
      <c r="D397">
        <v>5</v>
      </c>
      <c r="E397">
        <v>7</v>
      </c>
      <c r="F397">
        <v>2015</v>
      </c>
      <c r="I397" t="s">
        <v>370</v>
      </c>
      <c r="J397">
        <v>68.819999999999993</v>
      </c>
      <c r="K397">
        <v>72.709999999999994</v>
      </c>
      <c r="L397">
        <v>2015</v>
      </c>
      <c r="O397" t="s">
        <v>259</v>
      </c>
      <c r="P397">
        <v>3</v>
      </c>
      <c r="Q397">
        <v>2.7</v>
      </c>
      <c r="R397">
        <v>5.7</v>
      </c>
      <c r="S397">
        <v>2015</v>
      </c>
      <c r="V397">
        <v>2013</v>
      </c>
      <c r="W397">
        <v>40</v>
      </c>
      <c r="X397" t="s">
        <v>555</v>
      </c>
      <c r="Y397" t="s">
        <v>34</v>
      </c>
      <c r="Z397" t="e" vm="1">
        <f ca="1">_xlfn.XLOOKUP(KenPom[[#This Row],[Real_Team]],TeamStateMap[Team],TeamStateMap[State],"NoState",0,)</f>
        <v>#NAME?</v>
      </c>
      <c r="AA397">
        <v>10</v>
      </c>
      <c r="AB397">
        <v>0</v>
      </c>
      <c r="AC397" t="s">
        <v>541</v>
      </c>
      <c r="AD397" t="s">
        <v>554</v>
      </c>
      <c r="AE397">
        <v>15.57</v>
      </c>
      <c r="AF397">
        <v>105.9</v>
      </c>
      <c r="AG397">
        <v>118</v>
      </c>
      <c r="AH397">
        <v>90.4</v>
      </c>
      <c r="AI397">
        <v>15</v>
      </c>
      <c r="AJ397">
        <v>63</v>
      </c>
      <c r="AK397">
        <v>243</v>
      </c>
      <c r="AL397">
        <v>-1.2E-2</v>
      </c>
      <c r="AM397">
        <v>215</v>
      </c>
      <c r="AN397">
        <v>7.31</v>
      </c>
      <c r="AO397">
        <v>35</v>
      </c>
      <c r="AP397">
        <v>105.6</v>
      </c>
      <c r="AQ397">
        <v>66</v>
      </c>
      <c r="AR397">
        <v>98.3</v>
      </c>
      <c r="AS397">
        <v>23</v>
      </c>
      <c r="AT397">
        <v>-5.68</v>
      </c>
      <c r="AU397">
        <v>304</v>
      </c>
      <c r="AV397">
        <v>0</v>
      </c>
      <c r="AW397" t="s">
        <v>136</v>
      </c>
    </row>
    <row r="398" spans="1:49" x14ac:dyDescent="0.2">
      <c r="A398" t="s">
        <v>251</v>
      </c>
      <c r="B398">
        <v>78.89</v>
      </c>
      <c r="C398">
        <v>78.42</v>
      </c>
      <c r="D398">
        <v>2</v>
      </c>
      <c r="E398">
        <v>4</v>
      </c>
      <c r="F398">
        <v>2015</v>
      </c>
      <c r="I398" t="s">
        <v>393</v>
      </c>
      <c r="J398">
        <v>72.61</v>
      </c>
      <c r="K398">
        <v>72.599999999999994</v>
      </c>
      <c r="L398">
        <v>2015</v>
      </c>
      <c r="O398" t="s">
        <v>48</v>
      </c>
      <c r="P398">
        <v>4</v>
      </c>
      <c r="Q398">
        <v>1.8</v>
      </c>
      <c r="R398">
        <v>5.7</v>
      </c>
      <c r="S398">
        <v>2015</v>
      </c>
      <c r="V398">
        <v>2013</v>
      </c>
      <c r="W398">
        <v>42</v>
      </c>
      <c r="X398" t="s">
        <v>553</v>
      </c>
      <c r="Y398" t="s">
        <v>232</v>
      </c>
      <c r="Z398" t="e" vm="1">
        <f ca="1">_xlfn.XLOOKUP(KenPom[[#This Row],[Real_Team]],TeamStateMap[Team],TeamStateMap[State],"NoState",0,)</f>
        <v>#NAME?</v>
      </c>
      <c r="AA398">
        <v>6</v>
      </c>
      <c r="AB398">
        <v>1</v>
      </c>
      <c r="AC398" t="s">
        <v>532</v>
      </c>
      <c r="AD398" t="s">
        <v>100</v>
      </c>
      <c r="AE398">
        <v>15.41</v>
      </c>
      <c r="AF398">
        <v>110.5</v>
      </c>
      <c r="AG398">
        <v>47</v>
      </c>
      <c r="AH398">
        <v>95.1</v>
      </c>
      <c r="AI398">
        <v>48</v>
      </c>
      <c r="AJ398">
        <v>63.6</v>
      </c>
      <c r="AK398">
        <v>217</v>
      </c>
      <c r="AL398">
        <v>8.6999999999999994E-2</v>
      </c>
      <c r="AM398">
        <v>14</v>
      </c>
      <c r="AN398">
        <v>7.53</v>
      </c>
      <c r="AO398">
        <v>30</v>
      </c>
      <c r="AP398">
        <v>106.8</v>
      </c>
      <c r="AQ398">
        <v>21</v>
      </c>
      <c r="AR398">
        <v>99.3</v>
      </c>
      <c r="AS398">
        <v>53</v>
      </c>
      <c r="AT398">
        <v>4.18</v>
      </c>
      <c r="AU398">
        <v>57</v>
      </c>
      <c r="AV398">
        <v>6</v>
      </c>
      <c r="AW398" t="s">
        <v>136</v>
      </c>
    </row>
    <row r="399" spans="1:49" x14ac:dyDescent="0.2">
      <c r="A399" t="s">
        <v>231</v>
      </c>
      <c r="B399">
        <v>78.78</v>
      </c>
      <c r="C399">
        <v>75.86</v>
      </c>
      <c r="D399">
        <v>0</v>
      </c>
      <c r="E399">
        <v>5</v>
      </c>
      <c r="F399">
        <v>2015</v>
      </c>
      <c r="I399" t="s">
        <v>360</v>
      </c>
      <c r="J399">
        <v>68.86</v>
      </c>
      <c r="K399">
        <v>72.47</v>
      </c>
      <c r="L399">
        <v>2015</v>
      </c>
      <c r="O399" t="s">
        <v>220</v>
      </c>
      <c r="P399">
        <v>0.6</v>
      </c>
      <c r="Q399">
        <v>5.0999999999999996</v>
      </c>
      <c r="R399">
        <v>5.7</v>
      </c>
      <c r="S399">
        <v>2015</v>
      </c>
      <c r="V399">
        <v>2013</v>
      </c>
      <c r="W399">
        <v>43</v>
      </c>
      <c r="X399" t="s">
        <v>551</v>
      </c>
      <c r="Y399" t="s">
        <v>8</v>
      </c>
      <c r="Z399" t="e" vm="1">
        <f ca="1">_xlfn.XLOOKUP(KenPom[[#This Row],[Real_Team]],TeamStateMap[Team],TeamStateMap[State],"NoState",0,)</f>
        <v>#NAME?</v>
      </c>
      <c r="AA399">
        <v>11</v>
      </c>
      <c r="AB399">
        <v>0</v>
      </c>
      <c r="AC399" t="s">
        <v>77</v>
      </c>
      <c r="AD399" t="s">
        <v>527</v>
      </c>
      <c r="AE399">
        <v>14.92</v>
      </c>
      <c r="AF399">
        <v>111.6</v>
      </c>
      <c r="AG399">
        <v>37</v>
      </c>
      <c r="AH399">
        <v>96.6</v>
      </c>
      <c r="AI399">
        <v>69</v>
      </c>
      <c r="AJ399">
        <v>65.900000000000006</v>
      </c>
      <c r="AK399">
        <v>114</v>
      </c>
      <c r="AL399">
        <v>1.2999999999999999E-2</v>
      </c>
      <c r="AM399">
        <v>144</v>
      </c>
      <c r="AN399">
        <v>-0.74</v>
      </c>
      <c r="AO399">
        <v>157</v>
      </c>
      <c r="AP399">
        <v>103.8</v>
      </c>
      <c r="AQ399">
        <v>118</v>
      </c>
      <c r="AR399">
        <v>104.6</v>
      </c>
      <c r="AS399">
        <v>244</v>
      </c>
      <c r="AT399">
        <v>5.39</v>
      </c>
      <c r="AU399">
        <v>33</v>
      </c>
      <c r="AV399">
        <v>1</v>
      </c>
      <c r="AW399" t="s">
        <v>136</v>
      </c>
    </row>
    <row r="400" spans="1:49" x14ac:dyDescent="0.2">
      <c r="A400" t="s">
        <v>268</v>
      </c>
      <c r="B400">
        <v>78.73</v>
      </c>
      <c r="C400">
        <v>78.28</v>
      </c>
      <c r="D400">
        <v>0</v>
      </c>
      <c r="E400">
        <v>4</v>
      </c>
      <c r="F400">
        <v>2015</v>
      </c>
      <c r="I400" t="s">
        <v>403</v>
      </c>
      <c r="J400">
        <v>68.53</v>
      </c>
      <c r="K400">
        <v>72.430000000000007</v>
      </c>
      <c r="L400">
        <v>2015</v>
      </c>
      <c r="O400" t="s">
        <v>264</v>
      </c>
      <c r="P400">
        <v>0.6</v>
      </c>
      <c r="Q400">
        <v>4.9000000000000004</v>
      </c>
      <c r="R400">
        <v>5.5</v>
      </c>
      <c r="S400">
        <v>2015</v>
      </c>
      <c r="V400">
        <v>2013</v>
      </c>
      <c r="W400">
        <v>44</v>
      </c>
      <c r="X400" t="s">
        <v>550</v>
      </c>
      <c r="Y400" t="s">
        <v>228</v>
      </c>
      <c r="Z400" t="e" vm="1">
        <f ca="1">_xlfn.XLOOKUP(KenPom[[#This Row],[Real_Team]],TeamStateMap[Team],TeamStateMap[State],"NoState",0,)</f>
        <v>#NAME?</v>
      </c>
      <c r="AA400">
        <v>11</v>
      </c>
      <c r="AB400">
        <v>0</v>
      </c>
      <c r="AC400" t="s">
        <v>491</v>
      </c>
      <c r="AD400" t="s">
        <v>90</v>
      </c>
      <c r="AE400">
        <v>14.77</v>
      </c>
      <c r="AF400">
        <v>107.3</v>
      </c>
      <c r="AG400">
        <v>89</v>
      </c>
      <c r="AH400">
        <v>92.5</v>
      </c>
      <c r="AI400">
        <v>28</v>
      </c>
      <c r="AJ400">
        <v>63.4</v>
      </c>
      <c r="AK400">
        <v>223</v>
      </c>
      <c r="AL400">
        <v>5.1999999999999998E-2</v>
      </c>
      <c r="AM400">
        <v>48</v>
      </c>
      <c r="AN400">
        <v>-2.2999999999999998</v>
      </c>
      <c r="AO400">
        <v>191</v>
      </c>
      <c r="AP400">
        <v>100.7</v>
      </c>
      <c r="AQ400">
        <v>243</v>
      </c>
      <c r="AR400">
        <v>103</v>
      </c>
      <c r="AS400">
        <v>171</v>
      </c>
      <c r="AT400">
        <v>4.87</v>
      </c>
      <c r="AU400">
        <v>43</v>
      </c>
      <c r="AV400">
        <v>1</v>
      </c>
      <c r="AW400" t="s">
        <v>136</v>
      </c>
    </row>
    <row r="401" spans="1:49" x14ac:dyDescent="0.2">
      <c r="A401" t="s">
        <v>263</v>
      </c>
      <c r="B401">
        <v>78.33</v>
      </c>
      <c r="C401">
        <v>74.48</v>
      </c>
      <c r="D401">
        <v>0</v>
      </c>
      <c r="E401">
        <v>0</v>
      </c>
      <c r="F401">
        <v>2015</v>
      </c>
      <c r="I401" t="s">
        <v>323</v>
      </c>
      <c r="J401">
        <v>73.94</v>
      </c>
      <c r="K401">
        <v>72.31</v>
      </c>
      <c r="L401">
        <v>2015</v>
      </c>
      <c r="O401" t="s">
        <v>221</v>
      </c>
      <c r="P401">
        <v>4.0999999999999996</v>
      </c>
      <c r="Q401">
        <v>1.4</v>
      </c>
      <c r="R401">
        <v>5.5</v>
      </c>
      <c r="S401">
        <v>2015</v>
      </c>
      <c r="V401">
        <v>2013</v>
      </c>
      <c r="W401">
        <v>45</v>
      </c>
      <c r="X401" t="s">
        <v>548</v>
      </c>
      <c r="Y401" t="s">
        <v>229</v>
      </c>
      <c r="Z401" t="e" vm="1">
        <f ca="1">_xlfn.XLOOKUP(KenPom[[#This Row],[Real_Team]],TeamStateMap[Team],TeamStateMap[State],"NoState",0,)</f>
        <v>#NAME?</v>
      </c>
      <c r="AA401">
        <v>10</v>
      </c>
      <c r="AB401">
        <v>0</v>
      </c>
      <c r="AC401" t="s">
        <v>137</v>
      </c>
      <c r="AD401" t="s">
        <v>65</v>
      </c>
      <c r="AE401">
        <v>14.62</v>
      </c>
      <c r="AF401">
        <v>106.5</v>
      </c>
      <c r="AG401">
        <v>109</v>
      </c>
      <c r="AH401">
        <v>91.9</v>
      </c>
      <c r="AI401">
        <v>23</v>
      </c>
      <c r="AJ401">
        <v>63.7</v>
      </c>
      <c r="AK401">
        <v>215</v>
      </c>
      <c r="AL401">
        <v>2.9000000000000001E-2</v>
      </c>
      <c r="AM401">
        <v>104</v>
      </c>
      <c r="AN401">
        <v>9.15</v>
      </c>
      <c r="AO401">
        <v>15</v>
      </c>
      <c r="AP401">
        <v>107.3</v>
      </c>
      <c r="AQ401">
        <v>13</v>
      </c>
      <c r="AR401">
        <v>98.1</v>
      </c>
      <c r="AS401">
        <v>18</v>
      </c>
      <c r="AT401">
        <v>3.8</v>
      </c>
      <c r="AU401">
        <v>67</v>
      </c>
      <c r="AV401">
        <v>0</v>
      </c>
      <c r="AW401" t="s">
        <v>136</v>
      </c>
    </row>
    <row r="402" spans="1:49" x14ac:dyDescent="0.2">
      <c r="A402" t="s">
        <v>10</v>
      </c>
      <c r="B402">
        <v>78.22</v>
      </c>
      <c r="C402">
        <v>73.34</v>
      </c>
      <c r="D402">
        <v>0</v>
      </c>
      <c r="E402">
        <v>0</v>
      </c>
      <c r="F402">
        <v>2015</v>
      </c>
      <c r="I402" t="s">
        <v>416</v>
      </c>
      <c r="J402">
        <v>64.11</v>
      </c>
      <c r="K402">
        <v>72.239999999999995</v>
      </c>
      <c r="L402">
        <v>2015</v>
      </c>
      <c r="O402" t="s">
        <v>268</v>
      </c>
      <c r="P402">
        <v>-2.5</v>
      </c>
      <c r="Q402">
        <v>7.8</v>
      </c>
      <c r="R402">
        <v>5.3</v>
      </c>
      <c r="S402">
        <v>2015</v>
      </c>
      <c r="V402">
        <v>2013</v>
      </c>
      <c r="W402">
        <v>46</v>
      </c>
      <c r="X402" t="s">
        <v>139</v>
      </c>
      <c r="Y402" t="s">
        <v>64</v>
      </c>
      <c r="Z402" t="e" vm="1">
        <f ca="1">_xlfn.XLOOKUP(KenPom[[#This Row],[Real_Team]],TeamStateMap[Team],TeamStateMap[State],"NoState",0,)</f>
        <v>#NAME?</v>
      </c>
      <c r="AA402">
        <v>6</v>
      </c>
      <c r="AB402">
        <v>0</v>
      </c>
      <c r="AC402" t="s">
        <v>137</v>
      </c>
      <c r="AD402" t="s">
        <v>108</v>
      </c>
      <c r="AE402">
        <v>14.53</v>
      </c>
      <c r="AF402">
        <v>111.1</v>
      </c>
      <c r="AG402">
        <v>42</v>
      </c>
      <c r="AH402">
        <v>96.6</v>
      </c>
      <c r="AI402">
        <v>67</v>
      </c>
      <c r="AJ402">
        <v>68.099999999999994</v>
      </c>
      <c r="AK402">
        <v>35</v>
      </c>
      <c r="AL402">
        <v>6.8000000000000005E-2</v>
      </c>
      <c r="AM402">
        <v>32</v>
      </c>
      <c r="AN402">
        <v>8.06</v>
      </c>
      <c r="AO402">
        <v>22</v>
      </c>
      <c r="AP402">
        <v>105.9</v>
      </c>
      <c r="AQ402">
        <v>44</v>
      </c>
      <c r="AR402">
        <v>97.9</v>
      </c>
      <c r="AS402">
        <v>16</v>
      </c>
      <c r="AT402">
        <v>0.43</v>
      </c>
      <c r="AU402">
        <v>139</v>
      </c>
      <c r="AV402">
        <v>6</v>
      </c>
      <c r="AW402" t="s">
        <v>136</v>
      </c>
    </row>
    <row r="403" spans="1:49" x14ac:dyDescent="0.2">
      <c r="A403" t="s">
        <v>36</v>
      </c>
      <c r="B403">
        <v>78.2</v>
      </c>
      <c r="C403">
        <v>79.23</v>
      </c>
      <c r="D403">
        <v>1</v>
      </c>
      <c r="E403">
        <v>5</v>
      </c>
      <c r="F403">
        <v>2015</v>
      </c>
      <c r="I403" t="s">
        <v>328</v>
      </c>
      <c r="J403">
        <v>62.09</v>
      </c>
      <c r="K403">
        <v>71.98</v>
      </c>
      <c r="L403">
        <v>2015</v>
      </c>
      <c r="O403" t="s">
        <v>255</v>
      </c>
      <c r="P403">
        <v>1.3</v>
      </c>
      <c r="Q403">
        <v>4</v>
      </c>
      <c r="R403">
        <v>5.3</v>
      </c>
      <c r="S403">
        <v>2015</v>
      </c>
      <c r="V403">
        <v>2013</v>
      </c>
      <c r="W403">
        <v>50</v>
      </c>
      <c r="X403" t="s">
        <v>546</v>
      </c>
      <c r="Y403" t="s">
        <v>230</v>
      </c>
      <c r="Z403" t="e" vm="1">
        <f ca="1">_xlfn.XLOOKUP(KenPom[[#This Row],[Real_Team]],TeamStateMap[Team],TeamStateMap[State],"NoState",0,)</f>
        <v>#NAME?</v>
      </c>
      <c r="AA403">
        <v>13</v>
      </c>
      <c r="AB403">
        <v>2</v>
      </c>
      <c r="AC403" t="s">
        <v>532</v>
      </c>
      <c r="AD403" t="s">
        <v>531</v>
      </c>
      <c r="AE403">
        <v>13.89</v>
      </c>
      <c r="AF403">
        <v>111.8</v>
      </c>
      <c r="AG403">
        <v>34</v>
      </c>
      <c r="AH403">
        <v>98</v>
      </c>
      <c r="AI403">
        <v>87</v>
      </c>
      <c r="AJ403">
        <v>64.599999999999994</v>
      </c>
      <c r="AK403">
        <v>177</v>
      </c>
      <c r="AL403">
        <v>5.0999999999999997E-2</v>
      </c>
      <c r="AM403">
        <v>50</v>
      </c>
      <c r="AN403">
        <v>5.67</v>
      </c>
      <c r="AO403">
        <v>68</v>
      </c>
      <c r="AP403">
        <v>105.8</v>
      </c>
      <c r="AQ403">
        <v>53</v>
      </c>
      <c r="AR403">
        <v>100.1</v>
      </c>
      <c r="AS403">
        <v>77</v>
      </c>
      <c r="AT403">
        <v>-0.5</v>
      </c>
      <c r="AU403">
        <v>174</v>
      </c>
      <c r="AV403">
        <v>3</v>
      </c>
      <c r="AW403" t="s">
        <v>136</v>
      </c>
    </row>
    <row r="404" spans="1:49" x14ac:dyDescent="0.2">
      <c r="A404" t="s">
        <v>247</v>
      </c>
      <c r="B404">
        <v>78.13</v>
      </c>
      <c r="C404">
        <v>79.209999999999994</v>
      </c>
      <c r="D404">
        <v>2</v>
      </c>
      <c r="E404">
        <v>3</v>
      </c>
      <c r="F404">
        <v>2015</v>
      </c>
      <c r="I404" t="s">
        <v>415</v>
      </c>
      <c r="J404">
        <v>64.81</v>
      </c>
      <c r="K404">
        <v>71.91</v>
      </c>
      <c r="L404">
        <v>2015</v>
      </c>
      <c r="O404" t="s">
        <v>196</v>
      </c>
      <c r="P404">
        <v>-0.1</v>
      </c>
      <c r="Q404">
        <v>5.3</v>
      </c>
      <c r="R404">
        <v>5.2</v>
      </c>
      <c r="S404">
        <v>2015</v>
      </c>
      <c r="V404">
        <v>2013</v>
      </c>
      <c r="W404">
        <v>51</v>
      </c>
      <c r="X404" t="s">
        <v>545</v>
      </c>
      <c r="Y404" t="s">
        <v>29</v>
      </c>
      <c r="Z404" t="e" vm="1">
        <f ca="1">_xlfn.XLOOKUP(KenPom[[#This Row],[Real_Team]],TeamStateMap[Team],TeamStateMap[State],"NoState",0,)</f>
        <v>#NAME?</v>
      </c>
      <c r="AA404">
        <v>10</v>
      </c>
      <c r="AB404">
        <v>0</v>
      </c>
      <c r="AC404" t="s">
        <v>156</v>
      </c>
      <c r="AD404" t="s">
        <v>543</v>
      </c>
      <c r="AE404">
        <v>13.8</v>
      </c>
      <c r="AF404">
        <v>111.1</v>
      </c>
      <c r="AG404">
        <v>41</v>
      </c>
      <c r="AH404">
        <v>97.3</v>
      </c>
      <c r="AI404">
        <v>80</v>
      </c>
      <c r="AJ404">
        <v>65.2</v>
      </c>
      <c r="AK404">
        <v>141</v>
      </c>
      <c r="AL404">
        <v>4.0000000000000001E-3</v>
      </c>
      <c r="AM404">
        <v>166</v>
      </c>
      <c r="AN404">
        <v>7.8</v>
      </c>
      <c r="AO404">
        <v>27</v>
      </c>
      <c r="AP404">
        <v>106.4</v>
      </c>
      <c r="AQ404">
        <v>30</v>
      </c>
      <c r="AR404">
        <v>98.6</v>
      </c>
      <c r="AS404">
        <v>31</v>
      </c>
      <c r="AT404">
        <v>2.4700000000000002</v>
      </c>
      <c r="AU404">
        <v>91</v>
      </c>
      <c r="AV404">
        <v>0</v>
      </c>
      <c r="AW404" t="s">
        <v>136</v>
      </c>
    </row>
    <row r="405" spans="1:49" x14ac:dyDescent="0.2">
      <c r="A405" t="s">
        <v>273</v>
      </c>
      <c r="B405">
        <v>78.03</v>
      </c>
      <c r="C405">
        <v>72.099999999999994</v>
      </c>
      <c r="D405">
        <v>0</v>
      </c>
      <c r="E405">
        <v>0</v>
      </c>
      <c r="F405">
        <v>2015</v>
      </c>
      <c r="I405" t="s">
        <v>400</v>
      </c>
      <c r="J405">
        <v>61.85</v>
      </c>
      <c r="K405">
        <v>71.81</v>
      </c>
      <c r="L405">
        <v>2015</v>
      </c>
      <c r="O405" t="s">
        <v>273</v>
      </c>
      <c r="P405">
        <v>7.7</v>
      </c>
      <c r="Q405">
        <v>-2.5</v>
      </c>
      <c r="R405">
        <v>5.2</v>
      </c>
      <c r="S405">
        <v>2015</v>
      </c>
      <c r="V405">
        <v>2013</v>
      </c>
      <c r="W405">
        <v>53</v>
      </c>
      <c r="X405" t="s">
        <v>542</v>
      </c>
      <c r="Y405" t="s">
        <v>31</v>
      </c>
      <c r="Z405" t="e" vm="1">
        <f ca="1">_xlfn.XLOOKUP(KenPom[[#This Row],[Real_Team]],TeamStateMap[Team],TeamStateMap[State],"NoState",0,)</f>
        <v>#NAME?</v>
      </c>
      <c r="AA405">
        <v>9</v>
      </c>
      <c r="AB405">
        <v>0</v>
      </c>
      <c r="AC405" t="s">
        <v>541</v>
      </c>
      <c r="AD405" t="s">
        <v>484</v>
      </c>
      <c r="AE405">
        <v>13.57</v>
      </c>
      <c r="AF405">
        <v>106.3</v>
      </c>
      <c r="AG405">
        <v>113</v>
      </c>
      <c r="AH405">
        <v>92.7</v>
      </c>
      <c r="AI405">
        <v>29</v>
      </c>
      <c r="AJ405">
        <v>66.400000000000006</v>
      </c>
      <c r="AK405">
        <v>88</v>
      </c>
      <c r="AL405">
        <v>1.0999999999999999E-2</v>
      </c>
      <c r="AM405">
        <v>150</v>
      </c>
      <c r="AN405">
        <v>9.41</v>
      </c>
      <c r="AO405">
        <v>12</v>
      </c>
      <c r="AP405">
        <v>106.5</v>
      </c>
      <c r="AQ405">
        <v>27</v>
      </c>
      <c r="AR405">
        <v>97.1</v>
      </c>
      <c r="AS405">
        <v>4</v>
      </c>
      <c r="AT405">
        <v>0.3</v>
      </c>
      <c r="AU405">
        <v>143</v>
      </c>
      <c r="AV405">
        <v>9</v>
      </c>
      <c r="AW405" t="s">
        <v>136</v>
      </c>
    </row>
    <row r="406" spans="1:49" x14ac:dyDescent="0.2">
      <c r="A406" t="s">
        <v>17</v>
      </c>
      <c r="B406">
        <v>78.010000000000005</v>
      </c>
      <c r="C406">
        <v>80.86</v>
      </c>
      <c r="D406">
        <v>0</v>
      </c>
      <c r="E406">
        <v>1</v>
      </c>
      <c r="F406">
        <v>2015</v>
      </c>
      <c r="I406" t="s">
        <v>410</v>
      </c>
      <c r="J406">
        <v>73</v>
      </c>
      <c r="K406">
        <v>71.7</v>
      </c>
      <c r="L406">
        <v>2015</v>
      </c>
      <c r="O406" t="s">
        <v>209</v>
      </c>
      <c r="P406">
        <v>4.2</v>
      </c>
      <c r="Q406">
        <v>0.9</v>
      </c>
      <c r="R406">
        <v>5.0999999999999996</v>
      </c>
      <c r="S406">
        <v>2015</v>
      </c>
      <c r="V406">
        <v>2013</v>
      </c>
      <c r="W406">
        <v>54</v>
      </c>
      <c r="X406" t="s">
        <v>540</v>
      </c>
      <c r="Y406" t="s">
        <v>226</v>
      </c>
      <c r="Z406" t="e" vm="1">
        <f ca="1">_xlfn.XLOOKUP(KenPom[[#This Row],[Real_Team]],TeamStateMap[Team],TeamStateMap[State],"NoState",0,)</f>
        <v>#NAME?</v>
      </c>
      <c r="AA406">
        <v>13</v>
      </c>
      <c r="AB406">
        <v>0</v>
      </c>
      <c r="AC406" t="s">
        <v>538</v>
      </c>
      <c r="AD406" t="s">
        <v>115</v>
      </c>
      <c r="AE406">
        <v>13.54</v>
      </c>
      <c r="AF406">
        <v>113.2</v>
      </c>
      <c r="AG406">
        <v>25</v>
      </c>
      <c r="AH406">
        <v>99.7</v>
      </c>
      <c r="AI406">
        <v>119</v>
      </c>
      <c r="AJ406">
        <v>64.8</v>
      </c>
      <c r="AK406">
        <v>166</v>
      </c>
      <c r="AL406">
        <v>4.0000000000000001E-3</v>
      </c>
      <c r="AM406">
        <v>165</v>
      </c>
      <c r="AN406">
        <v>6.74</v>
      </c>
      <c r="AO406">
        <v>49</v>
      </c>
      <c r="AP406">
        <v>105.9</v>
      </c>
      <c r="AQ406">
        <v>45</v>
      </c>
      <c r="AR406">
        <v>99.2</v>
      </c>
      <c r="AS406">
        <v>52</v>
      </c>
      <c r="AT406">
        <v>-1.38</v>
      </c>
      <c r="AU406">
        <v>205</v>
      </c>
      <c r="AV406">
        <v>3</v>
      </c>
      <c r="AW406" t="s">
        <v>136</v>
      </c>
    </row>
    <row r="407" spans="1:49" x14ac:dyDescent="0.2">
      <c r="A407" t="s">
        <v>270</v>
      </c>
      <c r="B407">
        <v>77.98</v>
      </c>
      <c r="C407">
        <v>77.89</v>
      </c>
      <c r="D407">
        <v>0</v>
      </c>
      <c r="E407">
        <v>2</v>
      </c>
      <c r="F407">
        <v>2015</v>
      </c>
      <c r="I407" t="s">
        <v>304</v>
      </c>
      <c r="J407">
        <v>74.010000000000005</v>
      </c>
      <c r="K407">
        <v>71.680000000000007</v>
      </c>
      <c r="L407">
        <v>2015</v>
      </c>
      <c r="O407" t="s">
        <v>254</v>
      </c>
      <c r="P407">
        <v>7.3</v>
      </c>
      <c r="Q407">
        <v>-2.2000000000000002</v>
      </c>
      <c r="R407">
        <v>5</v>
      </c>
      <c r="S407">
        <v>2015</v>
      </c>
      <c r="V407">
        <v>2013</v>
      </c>
      <c r="W407">
        <v>56</v>
      </c>
      <c r="X407" t="s">
        <v>537</v>
      </c>
      <c r="Y407" t="s">
        <v>227</v>
      </c>
      <c r="Z407" t="e" vm="1">
        <f ca="1">_xlfn.XLOOKUP(KenPom[[#This Row],[Real_Team]],TeamStateMap[Team],TeamStateMap[State],"NoState",0,)</f>
        <v>#NAME?</v>
      </c>
      <c r="AA407">
        <v>12</v>
      </c>
      <c r="AB407">
        <v>1</v>
      </c>
      <c r="AC407" t="s">
        <v>137</v>
      </c>
      <c r="AD407" t="s">
        <v>65</v>
      </c>
      <c r="AE407">
        <v>13.11</v>
      </c>
      <c r="AF407">
        <v>107.3</v>
      </c>
      <c r="AG407">
        <v>88</v>
      </c>
      <c r="AH407">
        <v>94.2</v>
      </c>
      <c r="AI407">
        <v>39</v>
      </c>
      <c r="AJ407">
        <v>64.900000000000006</v>
      </c>
      <c r="AK407">
        <v>159</v>
      </c>
      <c r="AL407">
        <v>4.1000000000000002E-2</v>
      </c>
      <c r="AM407">
        <v>77</v>
      </c>
      <c r="AN407">
        <v>8.35</v>
      </c>
      <c r="AO407">
        <v>21</v>
      </c>
      <c r="AP407">
        <v>106</v>
      </c>
      <c r="AQ407">
        <v>43</v>
      </c>
      <c r="AR407">
        <v>97.6</v>
      </c>
      <c r="AS407">
        <v>10</v>
      </c>
      <c r="AT407">
        <v>2.12</v>
      </c>
      <c r="AU407">
        <v>101</v>
      </c>
      <c r="AV407">
        <v>2</v>
      </c>
      <c r="AW407" t="s">
        <v>136</v>
      </c>
    </row>
    <row r="408" spans="1:49" x14ac:dyDescent="0.2">
      <c r="A408" t="s">
        <v>47</v>
      </c>
      <c r="B408">
        <v>77.98</v>
      </c>
      <c r="C408">
        <v>70.09</v>
      </c>
      <c r="D408">
        <v>0</v>
      </c>
      <c r="E408">
        <v>1</v>
      </c>
      <c r="F408">
        <v>2015</v>
      </c>
      <c r="I408" t="s">
        <v>409</v>
      </c>
      <c r="J408">
        <v>62.49</v>
      </c>
      <c r="K408">
        <v>71.489999999999995</v>
      </c>
      <c r="L408">
        <v>2015</v>
      </c>
      <c r="O408" t="s">
        <v>230</v>
      </c>
      <c r="P408">
        <v>-0.6</v>
      </c>
      <c r="Q408">
        <v>5.6</v>
      </c>
      <c r="R408">
        <v>5</v>
      </c>
      <c r="S408">
        <v>2015</v>
      </c>
      <c r="V408">
        <v>2013</v>
      </c>
      <c r="W408">
        <v>58</v>
      </c>
      <c r="X408" t="s">
        <v>536</v>
      </c>
      <c r="Y408" t="s">
        <v>107</v>
      </c>
      <c r="Z408" t="e" vm="1">
        <f ca="1">_xlfn.XLOOKUP(KenPom[[#This Row],[Real_Team]],TeamStateMap[Team],TeamStateMap[State],"NoState",0,)</f>
        <v>#NAME?</v>
      </c>
      <c r="AA408">
        <v>11</v>
      </c>
      <c r="AB408">
        <v>0</v>
      </c>
      <c r="AC408" t="s">
        <v>535</v>
      </c>
      <c r="AD408" t="s">
        <v>90</v>
      </c>
      <c r="AE408">
        <v>12.72</v>
      </c>
      <c r="AF408">
        <v>107.3</v>
      </c>
      <c r="AG408">
        <v>87</v>
      </c>
      <c r="AH408">
        <v>94.6</v>
      </c>
      <c r="AI408">
        <v>43</v>
      </c>
      <c r="AJ408">
        <v>61.9</v>
      </c>
      <c r="AK408">
        <v>282</v>
      </c>
      <c r="AL408">
        <v>-1.4E-2</v>
      </c>
      <c r="AM408">
        <v>220</v>
      </c>
      <c r="AN408">
        <v>-1.72</v>
      </c>
      <c r="AO408">
        <v>178</v>
      </c>
      <c r="AP408">
        <v>102.4</v>
      </c>
      <c r="AQ408">
        <v>160</v>
      </c>
      <c r="AR408">
        <v>104.1</v>
      </c>
      <c r="AS408">
        <v>223</v>
      </c>
      <c r="AT408">
        <v>2.78</v>
      </c>
      <c r="AU408">
        <v>84</v>
      </c>
      <c r="AV408">
        <v>1</v>
      </c>
      <c r="AW408" t="s">
        <v>136</v>
      </c>
    </row>
    <row r="409" spans="1:49" x14ac:dyDescent="0.2">
      <c r="A409" t="s">
        <v>236</v>
      </c>
      <c r="B409">
        <v>77.91</v>
      </c>
      <c r="C409">
        <v>74.290000000000006</v>
      </c>
      <c r="D409">
        <v>0</v>
      </c>
      <c r="E409">
        <v>1</v>
      </c>
      <c r="F409">
        <v>2015</v>
      </c>
      <c r="I409" t="s">
        <v>335</v>
      </c>
      <c r="J409">
        <v>71.98</v>
      </c>
      <c r="K409">
        <v>71.42</v>
      </c>
      <c r="L409">
        <v>2015</v>
      </c>
      <c r="O409" t="s">
        <v>39</v>
      </c>
      <c r="P409">
        <v>10.9</v>
      </c>
      <c r="Q409">
        <v>-6.1</v>
      </c>
      <c r="R409">
        <v>4.9000000000000004</v>
      </c>
      <c r="S409">
        <v>2015</v>
      </c>
      <c r="V409">
        <v>2013</v>
      </c>
      <c r="W409">
        <v>59</v>
      </c>
      <c r="X409" t="s">
        <v>534</v>
      </c>
      <c r="Y409" t="s">
        <v>117</v>
      </c>
      <c r="Z409" t="e" vm="1">
        <f ca="1">_xlfn.XLOOKUP(KenPom[[#This Row],[Real_Team]],TeamStateMap[Team],TeamStateMap[State],"NoState",0,)</f>
        <v>#NAME?</v>
      </c>
      <c r="AA409">
        <v>9</v>
      </c>
      <c r="AB409">
        <v>1</v>
      </c>
      <c r="AC409" t="s">
        <v>532</v>
      </c>
      <c r="AD409" t="s">
        <v>531</v>
      </c>
      <c r="AE409">
        <v>12.67</v>
      </c>
      <c r="AF409">
        <v>111.3</v>
      </c>
      <c r="AG409">
        <v>39</v>
      </c>
      <c r="AH409">
        <v>98.6</v>
      </c>
      <c r="AI409">
        <v>100</v>
      </c>
      <c r="AJ409">
        <v>65.599999999999994</v>
      </c>
      <c r="AK409">
        <v>121</v>
      </c>
      <c r="AL409">
        <v>3.7999999999999999E-2</v>
      </c>
      <c r="AM409">
        <v>87</v>
      </c>
      <c r="AN409">
        <v>5.48</v>
      </c>
      <c r="AO409">
        <v>72</v>
      </c>
      <c r="AP409">
        <v>105.7</v>
      </c>
      <c r="AQ409">
        <v>58</v>
      </c>
      <c r="AR409">
        <v>100.2</v>
      </c>
      <c r="AS409">
        <v>82</v>
      </c>
      <c r="AT409">
        <v>0.82</v>
      </c>
      <c r="AU409">
        <v>130</v>
      </c>
      <c r="AV409">
        <v>9</v>
      </c>
      <c r="AW409" t="s">
        <v>136</v>
      </c>
    </row>
    <row r="410" spans="1:49" x14ac:dyDescent="0.2">
      <c r="A410" t="s">
        <v>254</v>
      </c>
      <c r="B410">
        <v>77.61</v>
      </c>
      <c r="C410">
        <v>73.47</v>
      </c>
      <c r="D410">
        <v>0</v>
      </c>
      <c r="E410">
        <v>0</v>
      </c>
      <c r="F410">
        <v>2015</v>
      </c>
      <c r="I410" t="s">
        <v>414</v>
      </c>
      <c r="J410">
        <v>64.89</v>
      </c>
      <c r="K410">
        <v>70.77</v>
      </c>
      <c r="L410">
        <v>2015</v>
      </c>
      <c r="O410" t="s">
        <v>64</v>
      </c>
      <c r="P410">
        <v>5.8</v>
      </c>
      <c r="Q410">
        <v>-1</v>
      </c>
      <c r="R410">
        <v>4.8</v>
      </c>
      <c r="S410">
        <v>2015</v>
      </c>
      <c r="V410">
        <v>2013</v>
      </c>
      <c r="W410">
        <v>62</v>
      </c>
      <c r="X410" t="s">
        <v>530</v>
      </c>
      <c r="Y410" t="s">
        <v>218</v>
      </c>
      <c r="Z410" t="e" vm="1">
        <f ca="1">_xlfn.XLOOKUP(KenPom[[#This Row],[Real_Team]],TeamStateMap[Team],TeamStateMap[State],"NoState",0,)</f>
        <v>#NAME?</v>
      </c>
      <c r="AA410">
        <v>12</v>
      </c>
      <c r="AB410">
        <v>0</v>
      </c>
      <c r="AC410" t="s">
        <v>528</v>
      </c>
      <c r="AD410" t="s">
        <v>527</v>
      </c>
      <c r="AE410">
        <v>11.52</v>
      </c>
      <c r="AF410">
        <v>106.8</v>
      </c>
      <c r="AG410">
        <v>101</v>
      </c>
      <c r="AH410">
        <v>95.2</v>
      </c>
      <c r="AI410">
        <v>50</v>
      </c>
      <c r="AJ410">
        <v>65.2</v>
      </c>
      <c r="AK410">
        <v>140</v>
      </c>
      <c r="AL410">
        <v>8.5000000000000006E-2</v>
      </c>
      <c r="AM410">
        <v>17</v>
      </c>
      <c r="AN410">
        <v>-0.35</v>
      </c>
      <c r="AO410">
        <v>147</v>
      </c>
      <c r="AP410">
        <v>102.4</v>
      </c>
      <c r="AQ410">
        <v>157</v>
      </c>
      <c r="AR410">
        <v>102.7</v>
      </c>
      <c r="AS410">
        <v>150</v>
      </c>
      <c r="AT410">
        <v>0.28000000000000003</v>
      </c>
      <c r="AU410">
        <v>147</v>
      </c>
      <c r="AV410">
        <v>2</v>
      </c>
      <c r="AW410" t="s">
        <v>136</v>
      </c>
    </row>
    <row r="411" spans="1:49" x14ac:dyDescent="0.2">
      <c r="A411" t="s">
        <v>272</v>
      </c>
      <c r="B411">
        <v>77.55</v>
      </c>
      <c r="C411">
        <v>70.58</v>
      </c>
      <c r="D411">
        <v>0</v>
      </c>
      <c r="E411">
        <v>0</v>
      </c>
      <c r="F411">
        <v>2015</v>
      </c>
      <c r="I411" t="s">
        <v>413</v>
      </c>
      <c r="J411">
        <v>68.69</v>
      </c>
      <c r="K411">
        <v>70.66</v>
      </c>
      <c r="L411">
        <v>2015</v>
      </c>
      <c r="O411" t="s">
        <v>449</v>
      </c>
      <c r="P411">
        <v>2.5</v>
      </c>
      <c r="Q411">
        <v>2.2999999999999998</v>
      </c>
      <c r="R411">
        <v>4.8</v>
      </c>
      <c r="S411">
        <v>2015</v>
      </c>
      <c r="V411">
        <v>2013</v>
      </c>
      <c r="W411">
        <v>65</v>
      </c>
      <c r="X411" t="s">
        <v>526</v>
      </c>
      <c r="Y411" t="s">
        <v>220</v>
      </c>
      <c r="Z411" t="e" vm="1">
        <f ca="1">_xlfn.XLOOKUP(KenPom[[#This Row],[Real_Team]],TeamStateMap[Team],TeamStateMap[State],"NoState",0,)</f>
        <v>#NAME?</v>
      </c>
      <c r="AA411">
        <v>14</v>
      </c>
      <c r="AB411">
        <v>0</v>
      </c>
      <c r="AC411" t="s">
        <v>525</v>
      </c>
      <c r="AD411" t="s">
        <v>72</v>
      </c>
      <c r="AE411">
        <v>11.42</v>
      </c>
      <c r="AF411">
        <v>110.7</v>
      </c>
      <c r="AG411">
        <v>44</v>
      </c>
      <c r="AH411">
        <v>99.3</v>
      </c>
      <c r="AI411">
        <v>111</v>
      </c>
      <c r="AJ411">
        <v>64.3</v>
      </c>
      <c r="AK411">
        <v>188</v>
      </c>
      <c r="AL411">
        <v>2.1000000000000001E-2</v>
      </c>
      <c r="AM411">
        <v>130</v>
      </c>
      <c r="AN411">
        <v>-1.5</v>
      </c>
      <c r="AO411">
        <v>173</v>
      </c>
      <c r="AP411">
        <v>101.5</v>
      </c>
      <c r="AQ411">
        <v>207</v>
      </c>
      <c r="AR411">
        <v>103</v>
      </c>
      <c r="AS411">
        <v>168</v>
      </c>
      <c r="AT411">
        <v>-3.18</v>
      </c>
      <c r="AU411">
        <v>261</v>
      </c>
      <c r="AV411">
        <v>4</v>
      </c>
      <c r="AW411" t="s">
        <v>136</v>
      </c>
    </row>
    <row r="412" spans="1:49" x14ac:dyDescent="0.2">
      <c r="A412" t="s">
        <v>255</v>
      </c>
      <c r="B412">
        <v>77.47</v>
      </c>
      <c r="C412">
        <v>73.34</v>
      </c>
      <c r="D412">
        <v>0</v>
      </c>
      <c r="E412">
        <v>0</v>
      </c>
      <c r="F412">
        <v>2015</v>
      </c>
      <c r="I412" t="s">
        <v>343</v>
      </c>
      <c r="J412">
        <v>68.069999999999993</v>
      </c>
      <c r="K412">
        <v>70.63</v>
      </c>
      <c r="L412">
        <v>2015</v>
      </c>
      <c r="O412" t="s">
        <v>130</v>
      </c>
      <c r="P412">
        <v>4.2</v>
      </c>
      <c r="Q412">
        <v>0.5</v>
      </c>
      <c r="R412">
        <v>4.8</v>
      </c>
      <c r="S412">
        <v>2015</v>
      </c>
      <c r="V412">
        <v>2013</v>
      </c>
      <c r="W412">
        <v>66</v>
      </c>
      <c r="X412" t="s">
        <v>524</v>
      </c>
      <c r="Y412" t="s">
        <v>215</v>
      </c>
      <c r="Z412" t="e" vm="1">
        <f ca="1">_xlfn.XLOOKUP(KenPom[[#This Row],[Real_Team]],TeamStateMap[Team],TeamStateMap[State],"NoState",0,)</f>
        <v>#NAME?</v>
      </c>
      <c r="AA412">
        <v>14</v>
      </c>
      <c r="AB412">
        <v>0</v>
      </c>
      <c r="AC412" t="s">
        <v>489</v>
      </c>
      <c r="AD412" t="s">
        <v>72</v>
      </c>
      <c r="AE412">
        <v>11.36</v>
      </c>
      <c r="AF412">
        <v>112.1</v>
      </c>
      <c r="AG412">
        <v>32</v>
      </c>
      <c r="AH412">
        <v>100.7</v>
      </c>
      <c r="AI412">
        <v>136</v>
      </c>
      <c r="AJ412">
        <v>63.9</v>
      </c>
      <c r="AK412">
        <v>205</v>
      </c>
      <c r="AL412">
        <v>-2E-3</v>
      </c>
      <c r="AM412">
        <v>186</v>
      </c>
      <c r="AN412">
        <v>-5.09</v>
      </c>
      <c r="AO412">
        <v>269</v>
      </c>
      <c r="AP412">
        <v>100.3</v>
      </c>
      <c r="AQ412">
        <v>266</v>
      </c>
      <c r="AR412">
        <v>105.4</v>
      </c>
      <c r="AS412">
        <v>283</v>
      </c>
      <c r="AT412">
        <v>6.42</v>
      </c>
      <c r="AU412">
        <v>23</v>
      </c>
      <c r="AV412">
        <v>4</v>
      </c>
      <c r="AW412" t="s">
        <v>136</v>
      </c>
    </row>
    <row r="413" spans="1:49" x14ac:dyDescent="0.2">
      <c r="A413" t="s">
        <v>205</v>
      </c>
      <c r="B413">
        <v>77.47</v>
      </c>
      <c r="C413">
        <v>72.98</v>
      </c>
      <c r="D413">
        <v>1</v>
      </c>
      <c r="E413">
        <v>1</v>
      </c>
      <c r="F413">
        <v>2015</v>
      </c>
      <c r="I413" t="s">
        <v>345</v>
      </c>
      <c r="J413">
        <v>69.67</v>
      </c>
      <c r="K413">
        <v>70.55</v>
      </c>
      <c r="L413">
        <v>2015</v>
      </c>
      <c r="O413" t="s">
        <v>272</v>
      </c>
      <c r="P413">
        <v>3.9</v>
      </c>
      <c r="Q413">
        <v>0.8</v>
      </c>
      <c r="R413">
        <v>4.7</v>
      </c>
      <c r="S413">
        <v>2015</v>
      </c>
      <c r="V413">
        <v>2013</v>
      </c>
      <c r="W413">
        <v>88</v>
      </c>
      <c r="X413" t="s">
        <v>523</v>
      </c>
      <c r="Y413" t="s">
        <v>197</v>
      </c>
      <c r="Z413" t="e" vm="1">
        <f ca="1">_xlfn.XLOOKUP(KenPom[[#This Row],[Real_Team]],TeamStateMap[Team],TeamStateMap[State],"NoState",0,)</f>
        <v>#NAME?</v>
      </c>
      <c r="AA413">
        <v>13</v>
      </c>
      <c r="AB413">
        <v>0</v>
      </c>
      <c r="AC413" t="s">
        <v>89</v>
      </c>
      <c r="AD413" t="s">
        <v>111</v>
      </c>
      <c r="AE413">
        <v>7.68</v>
      </c>
      <c r="AF413">
        <v>104.7</v>
      </c>
      <c r="AG413">
        <v>137</v>
      </c>
      <c r="AH413">
        <v>97.1</v>
      </c>
      <c r="AI413">
        <v>76</v>
      </c>
      <c r="AJ413">
        <v>63.8</v>
      </c>
      <c r="AK413">
        <v>212</v>
      </c>
      <c r="AL413">
        <v>3.9E-2</v>
      </c>
      <c r="AM413">
        <v>78</v>
      </c>
      <c r="AN413">
        <v>0.36</v>
      </c>
      <c r="AO413">
        <v>138</v>
      </c>
      <c r="AP413">
        <v>102.7</v>
      </c>
      <c r="AQ413">
        <v>148</v>
      </c>
      <c r="AR413">
        <v>102.3</v>
      </c>
      <c r="AS413">
        <v>135</v>
      </c>
      <c r="AT413">
        <v>3.94</v>
      </c>
      <c r="AU413">
        <v>64</v>
      </c>
      <c r="AV413">
        <v>3</v>
      </c>
      <c r="AW413" t="s">
        <v>136</v>
      </c>
    </row>
    <row r="414" spans="1:49" x14ac:dyDescent="0.2">
      <c r="A414" t="s">
        <v>196</v>
      </c>
      <c r="B414">
        <v>77.44</v>
      </c>
      <c r="C414">
        <v>79.61</v>
      </c>
      <c r="D414">
        <v>0</v>
      </c>
      <c r="E414">
        <v>3</v>
      </c>
      <c r="F414">
        <v>2015</v>
      </c>
      <c r="I414" t="s">
        <v>412</v>
      </c>
      <c r="J414">
        <v>61.49</v>
      </c>
      <c r="K414">
        <v>70.42</v>
      </c>
      <c r="L414">
        <v>2015</v>
      </c>
      <c r="O414" t="s">
        <v>104</v>
      </c>
      <c r="P414">
        <v>2.2000000000000002</v>
      </c>
      <c r="Q414">
        <v>2.4</v>
      </c>
      <c r="R414">
        <v>4.5999999999999996</v>
      </c>
      <c r="S414">
        <v>2015</v>
      </c>
      <c r="V414">
        <v>2013</v>
      </c>
      <c r="W414">
        <v>89</v>
      </c>
      <c r="X414" t="s">
        <v>521</v>
      </c>
      <c r="Y414" t="s">
        <v>39</v>
      </c>
      <c r="Z414" t="e" vm="1">
        <f ca="1">_xlfn.XLOOKUP(KenPom[[#This Row],[Real_Team]],TeamStateMap[Team],TeamStateMap[State],"NoState",0,)</f>
        <v>#NAME?</v>
      </c>
      <c r="AA414">
        <v>15</v>
      </c>
      <c r="AB414">
        <v>0</v>
      </c>
      <c r="AC414" t="s">
        <v>520</v>
      </c>
      <c r="AD414" t="s">
        <v>484</v>
      </c>
      <c r="AE414">
        <v>7.45</v>
      </c>
      <c r="AF414">
        <v>114.4</v>
      </c>
      <c r="AG414">
        <v>18</v>
      </c>
      <c r="AH414">
        <v>106.9</v>
      </c>
      <c r="AI414">
        <v>256</v>
      </c>
      <c r="AJ414">
        <v>69.7</v>
      </c>
      <c r="AK414">
        <v>10</v>
      </c>
      <c r="AL414">
        <v>-7.0000000000000007E-2</v>
      </c>
      <c r="AM414">
        <v>317</v>
      </c>
      <c r="AN414">
        <v>0.94</v>
      </c>
      <c r="AO414">
        <v>129</v>
      </c>
      <c r="AP414">
        <v>102.4</v>
      </c>
      <c r="AQ414">
        <v>159</v>
      </c>
      <c r="AR414">
        <v>101.4</v>
      </c>
      <c r="AS414">
        <v>111</v>
      </c>
      <c r="AT414">
        <v>4.09</v>
      </c>
      <c r="AU414">
        <v>61</v>
      </c>
      <c r="AV414">
        <v>5</v>
      </c>
      <c r="AW414" t="s">
        <v>136</v>
      </c>
    </row>
    <row r="415" spans="1:49" x14ac:dyDescent="0.2">
      <c r="A415" t="s">
        <v>97</v>
      </c>
      <c r="B415">
        <v>77.39</v>
      </c>
      <c r="C415">
        <v>78.91</v>
      </c>
      <c r="D415">
        <v>1</v>
      </c>
      <c r="E415">
        <v>2</v>
      </c>
      <c r="F415">
        <v>2015</v>
      </c>
      <c r="I415" t="s">
        <v>295</v>
      </c>
      <c r="J415">
        <v>67.11</v>
      </c>
      <c r="K415">
        <v>70.400000000000006</v>
      </c>
      <c r="L415">
        <v>2015</v>
      </c>
      <c r="O415" t="s">
        <v>450</v>
      </c>
      <c r="P415">
        <v>4.5999999999999996</v>
      </c>
      <c r="Q415">
        <v>0.1</v>
      </c>
      <c r="R415">
        <v>4.5999999999999996</v>
      </c>
      <c r="S415">
        <v>2015</v>
      </c>
      <c r="V415">
        <v>2013</v>
      </c>
      <c r="W415">
        <v>93</v>
      </c>
      <c r="X415" t="s">
        <v>519</v>
      </c>
      <c r="Y415" t="s">
        <v>203</v>
      </c>
      <c r="Z415" t="e" vm="1">
        <f ca="1">_xlfn.XLOOKUP(KenPom[[#This Row],[Real_Team]],TeamStateMap[Team],TeamStateMap[State],"NoState",0,)</f>
        <v>#NAME?</v>
      </c>
      <c r="AA415">
        <v>14</v>
      </c>
      <c r="AB415">
        <v>1</v>
      </c>
      <c r="AC415" t="s">
        <v>133</v>
      </c>
      <c r="AD415" t="s">
        <v>517</v>
      </c>
      <c r="AE415">
        <v>7.07</v>
      </c>
      <c r="AF415">
        <v>108.1</v>
      </c>
      <c r="AG415">
        <v>74</v>
      </c>
      <c r="AH415">
        <v>101.1</v>
      </c>
      <c r="AI415">
        <v>140</v>
      </c>
      <c r="AJ415">
        <v>63.3</v>
      </c>
      <c r="AK415">
        <v>229</v>
      </c>
      <c r="AL415">
        <v>3.6999999999999998E-2</v>
      </c>
      <c r="AM415">
        <v>89</v>
      </c>
      <c r="AN415">
        <v>0.6</v>
      </c>
      <c r="AO415">
        <v>133</v>
      </c>
      <c r="AP415">
        <v>102.8</v>
      </c>
      <c r="AQ415">
        <v>145</v>
      </c>
      <c r="AR415">
        <v>102.2</v>
      </c>
      <c r="AS415">
        <v>126</v>
      </c>
      <c r="AT415">
        <v>5.07</v>
      </c>
      <c r="AU415">
        <v>38</v>
      </c>
      <c r="AV415">
        <v>4</v>
      </c>
      <c r="AW415" t="s">
        <v>136</v>
      </c>
    </row>
    <row r="416" spans="1:49" x14ac:dyDescent="0.2">
      <c r="A416" t="s">
        <v>227</v>
      </c>
      <c r="B416">
        <v>77.38</v>
      </c>
      <c r="C416">
        <v>77.48</v>
      </c>
      <c r="D416">
        <v>0</v>
      </c>
      <c r="E416">
        <v>2</v>
      </c>
      <c r="F416">
        <v>2015</v>
      </c>
      <c r="I416" t="s">
        <v>411</v>
      </c>
      <c r="J416">
        <v>64.87</v>
      </c>
      <c r="K416">
        <v>70.39</v>
      </c>
      <c r="L416">
        <v>2015</v>
      </c>
      <c r="O416" t="s">
        <v>461</v>
      </c>
      <c r="P416">
        <v>5.2</v>
      </c>
      <c r="Q416">
        <v>-0.7</v>
      </c>
      <c r="R416">
        <v>4.5</v>
      </c>
      <c r="S416">
        <v>2015</v>
      </c>
      <c r="V416">
        <v>2013</v>
      </c>
      <c r="W416">
        <v>96</v>
      </c>
      <c r="X416" t="s">
        <v>516</v>
      </c>
      <c r="Y416" t="s">
        <v>272</v>
      </c>
      <c r="Z416" t="e" vm="1">
        <f ca="1">_xlfn.XLOOKUP(KenPom[[#This Row],[Real_Team]],TeamStateMap[Team],TeamStateMap[State],"NoState",0,)</f>
        <v>#NAME?</v>
      </c>
      <c r="AA416">
        <v>13</v>
      </c>
      <c r="AB416">
        <v>0</v>
      </c>
      <c r="AC416" t="s">
        <v>514</v>
      </c>
      <c r="AD416" t="s">
        <v>108</v>
      </c>
      <c r="AE416">
        <v>6.79</v>
      </c>
      <c r="AF416">
        <v>112</v>
      </c>
      <c r="AG416">
        <v>33</v>
      </c>
      <c r="AH416">
        <v>105.2</v>
      </c>
      <c r="AI416">
        <v>223</v>
      </c>
      <c r="AJ416">
        <v>62.6</v>
      </c>
      <c r="AK416">
        <v>261</v>
      </c>
      <c r="AL416">
        <v>0.03</v>
      </c>
      <c r="AM416">
        <v>103</v>
      </c>
      <c r="AN416">
        <v>-3.31</v>
      </c>
      <c r="AO416">
        <v>231</v>
      </c>
      <c r="AP416">
        <v>102</v>
      </c>
      <c r="AQ416">
        <v>174</v>
      </c>
      <c r="AR416">
        <v>105.3</v>
      </c>
      <c r="AS416">
        <v>280</v>
      </c>
      <c r="AT416">
        <v>4.1100000000000003</v>
      </c>
      <c r="AU416">
        <v>59</v>
      </c>
      <c r="AV416">
        <v>3</v>
      </c>
      <c r="AW416" t="s">
        <v>136</v>
      </c>
    </row>
    <row r="417" spans="1:49" x14ac:dyDescent="0.2">
      <c r="A417" t="s">
        <v>41</v>
      </c>
      <c r="B417">
        <v>77.22</v>
      </c>
      <c r="C417">
        <v>77.209999999999994</v>
      </c>
      <c r="D417">
        <v>2</v>
      </c>
      <c r="E417">
        <v>4</v>
      </c>
      <c r="F417">
        <v>2015</v>
      </c>
      <c r="I417" t="s">
        <v>368</v>
      </c>
      <c r="J417">
        <v>72.75</v>
      </c>
      <c r="K417">
        <v>70.28</v>
      </c>
      <c r="L417">
        <v>2015</v>
      </c>
      <c r="O417" t="s">
        <v>197</v>
      </c>
      <c r="P417">
        <v>0.8</v>
      </c>
      <c r="Q417">
        <v>3.7</v>
      </c>
      <c r="R417">
        <v>4.5</v>
      </c>
      <c r="S417">
        <v>2015</v>
      </c>
      <c r="V417">
        <v>2013</v>
      </c>
      <c r="W417">
        <v>105</v>
      </c>
      <c r="X417" t="s">
        <v>513</v>
      </c>
      <c r="Y417" t="s">
        <v>206</v>
      </c>
      <c r="Z417" t="e" vm="1">
        <f ca="1">_xlfn.XLOOKUP(KenPom[[#This Row],[Real_Team]],TeamStateMap[Team],TeamStateMap[State],"NoState",0,)</f>
        <v>#NAME?</v>
      </c>
      <c r="AA417">
        <v>15</v>
      </c>
      <c r="AB417">
        <v>2</v>
      </c>
      <c r="AC417" t="s">
        <v>511</v>
      </c>
      <c r="AD417" t="s">
        <v>510</v>
      </c>
      <c r="AE417">
        <v>6.27</v>
      </c>
      <c r="AF417">
        <v>104.9</v>
      </c>
      <c r="AG417">
        <v>136</v>
      </c>
      <c r="AH417">
        <v>98.6</v>
      </c>
      <c r="AI417">
        <v>99</v>
      </c>
      <c r="AJ417">
        <v>67.900000000000006</v>
      </c>
      <c r="AK417">
        <v>41</v>
      </c>
      <c r="AL417">
        <v>3.9E-2</v>
      </c>
      <c r="AM417">
        <v>79</v>
      </c>
      <c r="AN417">
        <v>-2.79</v>
      </c>
      <c r="AO417">
        <v>213</v>
      </c>
      <c r="AP417">
        <v>101.3</v>
      </c>
      <c r="AQ417">
        <v>215</v>
      </c>
      <c r="AR417">
        <v>104.1</v>
      </c>
      <c r="AS417">
        <v>221</v>
      </c>
      <c r="AT417">
        <v>4.57</v>
      </c>
      <c r="AU417">
        <v>48</v>
      </c>
      <c r="AV417">
        <v>5</v>
      </c>
      <c r="AW417" t="s">
        <v>136</v>
      </c>
    </row>
    <row r="418" spans="1:49" x14ac:dyDescent="0.2">
      <c r="A418" t="s">
        <v>271</v>
      </c>
      <c r="B418">
        <v>77.209999999999994</v>
      </c>
      <c r="C418">
        <v>72.349999999999994</v>
      </c>
      <c r="D418">
        <v>1</v>
      </c>
      <c r="E418">
        <v>1</v>
      </c>
      <c r="F418">
        <v>2015</v>
      </c>
      <c r="I418" t="s">
        <v>316</v>
      </c>
      <c r="J418">
        <v>64.540000000000006</v>
      </c>
      <c r="K418">
        <v>70.2</v>
      </c>
      <c r="L418">
        <v>2015</v>
      </c>
      <c r="O418" t="s">
        <v>36</v>
      </c>
      <c r="P418">
        <v>-0.3</v>
      </c>
      <c r="Q418">
        <v>4.8</v>
      </c>
      <c r="R418">
        <v>4.5</v>
      </c>
      <c r="S418">
        <v>2015</v>
      </c>
      <c r="V418">
        <v>2013</v>
      </c>
      <c r="W418">
        <v>128</v>
      </c>
      <c r="X418" t="s">
        <v>509</v>
      </c>
      <c r="Y418" t="s">
        <v>508</v>
      </c>
      <c r="Z418" t="e" vm="1">
        <f ca="1">_xlfn.XLOOKUP(KenPom[[#This Row],[Real_Team]],TeamStateMap[Team],TeamStateMap[State],"NoState",0,)</f>
        <v>#NAME?</v>
      </c>
      <c r="AA418">
        <v>15</v>
      </c>
      <c r="AB418">
        <v>0</v>
      </c>
      <c r="AC418" t="s">
        <v>506</v>
      </c>
      <c r="AD418" t="s">
        <v>505</v>
      </c>
      <c r="AE418">
        <v>3.96</v>
      </c>
      <c r="AF418">
        <v>106.1</v>
      </c>
      <c r="AG418">
        <v>114</v>
      </c>
      <c r="AH418">
        <v>102.2</v>
      </c>
      <c r="AI418">
        <v>158</v>
      </c>
      <c r="AJ418">
        <v>62.2</v>
      </c>
      <c r="AK418">
        <v>275</v>
      </c>
      <c r="AL418">
        <v>7.3999999999999996E-2</v>
      </c>
      <c r="AM418">
        <v>26</v>
      </c>
      <c r="AN418">
        <v>0.86</v>
      </c>
      <c r="AO418">
        <v>130</v>
      </c>
      <c r="AP418">
        <v>104.2</v>
      </c>
      <c r="AQ418">
        <v>111</v>
      </c>
      <c r="AR418">
        <v>103.3</v>
      </c>
      <c r="AS418">
        <v>187</v>
      </c>
      <c r="AT418">
        <v>9.06</v>
      </c>
      <c r="AU418">
        <v>7</v>
      </c>
      <c r="AV418">
        <v>5</v>
      </c>
      <c r="AW418" t="s">
        <v>136</v>
      </c>
    </row>
    <row r="419" spans="1:49" x14ac:dyDescent="0.2">
      <c r="A419" t="s">
        <v>229</v>
      </c>
      <c r="B419">
        <v>77.13</v>
      </c>
      <c r="C419">
        <v>77.64</v>
      </c>
      <c r="D419">
        <v>0</v>
      </c>
      <c r="E419">
        <v>2</v>
      </c>
      <c r="F419">
        <v>2015</v>
      </c>
      <c r="I419" t="s">
        <v>391</v>
      </c>
      <c r="J419">
        <v>64.58</v>
      </c>
      <c r="K419">
        <v>70.19</v>
      </c>
      <c r="L419">
        <v>2015</v>
      </c>
      <c r="O419" t="s">
        <v>271</v>
      </c>
      <c r="P419">
        <v>1.8</v>
      </c>
      <c r="Q419">
        <v>2.7</v>
      </c>
      <c r="R419">
        <v>4.5</v>
      </c>
      <c r="S419">
        <v>2015</v>
      </c>
      <c r="V419">
        <v>2013</v>
      </c>
      <c r="W419">
        <v>138</v>
      </c>
      <c r="X419" t="s">
        <v>504</v>
      </c>
      <c r="Y419" t="s">
        <v>503</v>
      </c>
      <c r="Z419" t="e" vm="1">
        <f ca="1">_xlfn.XLOOKUP(KenPom[[#This Row],[Real_Team]],TeamStateMap[Team],TeamStateMap[State],"NoState",0,)</f>
        <v>#NAME?</v>
      </c>
      <c r="AA419">
        <v>14</v>
      </c>
      <c r="AB419">
        <v>0</v>
      </c>
      <c r="AC419" t="s">
        <v>501</v>
      </c>
      <c r="AD419" t="s">
        <v>67</v>
      </c>
      <c r="AE419">
        <v>2.82</v>
      </c>
      <c r="AF419">
        <v>106.6</v>
      </c>
      <c r="AG419">
        <v>106</v>
      </c>
      <c r="AH419">
        <v>103.8</v>
      </c>
      <c r="AI419">
        <v>195</v>
      </c>
      <c r="AJ419">
        <v>71.900000000000006</v>
      </c>
      <c r="AK419">
        <v>1</v>
      </c>
      <c r="AL419">
        <v>7.4999999999999997E-2</v>
      </c>
      <c r="AM419">
        <v>25</v>
      </c>
      <c r="AN419">
        <v>-3.56</v>
      </c>
      <c r="AO419">
        <v>235</v>
      </c>
      <c r="AP419">
        <v>99.6</v>
      </c>
      <c r="AQ419">
        <v>297</v>
      </c>
      <c r="AR419">
        <v>103.2</v>
      </c>
      <c r="AS419">
        <v>179</v>
      </c>
      <c r="AT419">
        <v>8.11</v>
      </c>
      <c r="AU419">
        <v>12</v>
      </c>
      <c r="AV419">
        <v>4</v>
      </c>
      <c r="AW419" t="s">
        <v>136</v>
      </c>
    </row>
    <row r="420" spans="1:49" x14ac:dyDescent="0.2">
      <c r="A420" t="s">
        <v>11</v>
      </c>
      <c r="B420">
        <v>93.92</v>
      </c>
      <c r="C420">
        <v>76.14</v>
      </c>
      <c r="D420">
        <v>4</v>
      </c>
      <c r="E420">
        <v>7</v>
      </c>
      <c r="F420">
        <v>2014</v>
      </c>
      <c r="I420" t="s">
        <v>388</v>
      </c>
      <c r="J420">
        <v>71.55</v>
      </c>
      <c r="K420">
        <v>92.85</v>
      </c>
      <c r="L420">
        <v>2014</v>
      </c>
      <c r="O420" t="s">
        <v>11</v>
      </c>
      <c r="P420">
        <v>10.7</v>
      </c>
      <c r="Q420">
        <v>9.4</v>
      </c>
      <c r="R420">
        <v>20.100000000000001</v>
      </c>
      <c r="S420">
        <v>2014</v>
      </c>
      <c r="V420">
        <v>2013</v>
      </c>
      <c r="W420">
        <v>145</v>
      </c>
      <c r="X420" t="s">
        <v>500</v>
      </c>
      <c r="Y420" t="s">
        <v>26</v>
      </c>
      <c r="Z420" t="e" vm="1">
        <f ca="1">_xlfn.XLOOKUP(KenPom[[#This Row],[Real_Team]],TeamStateMap[Team],TeamStateMap[State],"NoState",0,)</f>
        <v>#NAME?</v>
      </c>
      <c r="AA420">
        <v>13</v>
      </c>
      <c r="AB420">
        <v>0</v>
      </c>
      <c r="AC420" t="s">
        <v>498</v>
      </c>
      <c r="AD420" t="s">
        <v>70</v>
      </c>
      <c r="AE420">
        <v>2.14</v>
      </c>
      <c r="AF420">
        <v>104.9</v>
      </c>
      <c r="AG420">
        <v>134</v>
      </c>
      <c r="AH420">
        <v>102.8</v>
      </c>
      <c r="AI420">
        <v>173</v>
      </c>
      <c r="AJ420">
        <v>62.7</v>
      </c>
      <c r="AK420">
        <v>253</v>
      </c>
      <c r="AL420">
        <v>0.17499999999999999</v>
      </c>
      <c r="AM420">
        <v>1</v>
      </c>
      <c r="AN420">
        <v>-5.21</v>
      </c>
      <c r="AO420">
        <v>276</v>
      </c>
      <c r="AP420">
        <v>101.8</v>
      </c>
      <c r="AQ420">
        <v>186</v>
      </c>
      <c r="AR420">
        <v>107</v>
      </c>
      <c r="AS420">
        <v>337</v>
      </c>
      <c r="AT420">
        <v>8.7100000000000009</v>
      </c>
      <c r="AU420">
        <v>10</v>
      </c>
      <c r="AV420">
        <v>3</v>
      </c>
      <c r="AW420" t="s">
        <v>136</v>
      </c>
    </row>
    <row r="421" spans="1:49" x14ac:dyDescent="0.2">
      <c r="A421" t="s">
        <v>248</v>
      </c>
      <c r="B421">
        <v>93.65</v>
      </c>
      <c r="C421">
        <v>79.8</v>
      </c>
      <c r="D421">
        <v>6</v>
      </c>
      <c r="E421">
        <v>13</v>
      </c>
      <c r="F421">
        <v>2014</v>
      </c>
      <c r="I421" t="s">
        <v>377</v>
      </c>
      <c r="J421">
        <v>76.67</v>
      </c>
      <c r="K421">
        <v>88.48</v>
      </c>
      <c r="L421">
        <v>2014</v>
      </c>
      <c r="O421" t="s">
        <v>24</v>
      </c>
      <c r="P421">
        <v>5.2</v>
      </c>
      <c r="Q421">
        <v>14</v>
      </c>
      <c r="R421">
        <v>19.2</v>
      </c>
      <c r="S421">
        <v>2014</v>
      </c>
      <c r="V421">
        <v>2013</v>
      </c>
      <c r="W421">
        <v>150</v>
      </c>
      <c r="X421" t="s">
        <v>497</v>
      </c>
      <c r="Y421" t="s">
        <v>464</v>
      </c>
      <c r="Z421" t="e" vm="1">
        <f ca="1">_xlfn.XLOOKUP(KenPom[[#This Row],[Real_Team]],TeamStateMap[Team],TeamStateMap[State],"NoState",0,)</f>
        <v>#NAME?</v>
      </c>
      <c r="AA421">
        <v>15</v>
      </c>
      <c r="AB421">
        <v>0</v>
      </c>
      <c r="AC421" t="s">
        <v>496</v>
      </c>
      <c r="AD421" t="s">
        <v>111</v>
      </c>
      <c r="AE421">
        <v>1.36</v>
      </c>
      <c r="AF421">
        <v>102.6</v>
      </c>
      <c r="AG421">
        <v>171</v>
      </c>
      <c r="AH421">
        <v>101.3</v>
      </c>
      <c r="AI421">
        <v>144</v>
      </c>
      <c r="AJ421">
        <v>61.7</v>
      </c>
      <c r="AK421">
        <v>289</v>
      </c>
      <c r="AL421">
        <v>8.2000000000000003E-2</v>
      </c>
      <c r="AM421">
        <v>18</v>
      </c>
      <c r="AN421">
        <v>-5.19</v>
      </c>
      <c r="AO421">
        <v>275</v>
      </c>
      <c r="AP421">
        <v>98.6</v>
      </c>
      <c r="AQ421">
        <v>318</v>
      </c>
      <c r="AR421">
        <v>103.8</v>
      </c>
      <c r="AS421">
        <v>210</v>
      </c>
      <c r="AT421">
        <v>-6.61</v>
      </c>
      <c r="AU421">
        <v>319</v>
      </c>
      <c r="AV421">
        <v>5</v>
      </c>
      <c r="AW421" t="s">
        <v>136</v>
      </c>
    </row>
    <row r="422" spans="1:49" x14ac:dyDescent="0.2">
      <c r="A422" t="s">
        <v>24</v>
      </c>
      <c r="B422">
        <v>93.27</v>
      </c>
      <c r="C422">
        <v>80.069999999999993</v>
      </c>
      <c r="D422">
        <v>9</v>
      </c>
      <c r="E422">
        <v>13</v>
      </c>
      <c r="F422">
        <v>2014</v>
      </c>
      <c r="I422" t="s">
        <v>364</v>
      </c>
      <c r="J422">
        <v>73.61</v>
      </c>
      <c r="K422">
        <v>88.35</v>
      </c>
      <c r="L422">
        <v>2014</v>
      </c>
      <c r="O422" t="s">
        <v>0</v>
      </c>
      <c r="P422">
        <v>13.6</v>
      </c>
      <c r="Q422">
        <v>5.2</v>
      </c>
      <c r="R422">
        <v>18.8</v>
      </c>
      <c r="S422">
        <v>2014</v>
      </c>
      <c r="V422">
        <v>2013</v>
      </c>
      <c r="W422">
        <v>162</v>
      </c>
      <c r="X422" t="s">
        <v>495</v>
      </c>
      <c r="Y422" t="s">
        <v>86</v>
      </c>
      <c r="Z422" t="e" vm="1">
        <f ca="1">_xlfn.XLOOKUP(KenPom[[#This Row],[Real_Team]],TeamStateMap[Team],TeamStateMap[State],"NoState",0,)</f>
        <v>#NAME?</v>
      </c>
      <c r="AA422">
        <v>16</v>
      </c>
      <c r="AB422">
        <v>0</v>
      </c>
      <c r="AC422" t="s">
        <v>494</v>
      </c>
      <c r="AD422" t="s">
        <v>87</v>
      </c>
      <c r="AE422">
        <v>0.5</v>
      </c>
      <c r="AF422">
        <v>99.3</v>
      </c>
      <c r="AG422">
        <v>231</v>
      </c>
      <c r="AH422">
        <v>98.8</v>
      </c>
      <c r="AI422">
        <v>103</v>
      </c>
      <c r="AJ422">
        <v>63.4</v>
      </c>
      <c r="AK422">
        <v>222</v>
      </c>
      <c r="AL422">
        <v>-3.1E-2</v>
      </c>
      <c r="AM422">
        <v>257</v>
      </c>
      <c r="AN422">
        <v>-11.47</v>
      </c>
      <c r="AO422">
        <v>347</v>
      </c>
      <c r="AP422">
        <v>95.2</v>
      </c>
      <c r="AQ422">
        <v>347</v>
      </c>
      <c r="AR422">
        <v>106.7</v>
      </c>
      <c r="AS422">
        <v>331</v>
      </c>
      <c r="AT422">
        <v>4.12</v>
      </c>
      <c r="AU422">
        <v>58</v>
      </c>
      <c r="AV422">
        <v>6</v>
      </c>
      <c r="AW422" t="s">
        <v>136</v>
      </c>
    </row>
    <row r="423" spans="1:49" x14ac:dyDescent="0.2">
      <c r="A423" t="s">
        <v>80</v>
      </c>
      <c r="B423">
        <v>91.99</v>
      </c>
      <c r="C423">
        <v>81.91</v>
      </c>
      <c r="D423">
        <v>6</v>
      </c>
      <c r="E423">
        <v>12</v>
      </c>
      <c r="F423">
        <v>2014</v>
      </c>
      <c r="I423" t="s">
        <v>384</v>
      </c>
      <c r="J423">
        <v>74.06</v>
      </c>
      <c r="K423">
        <v>88.32</v>
      </c>
      <c r="L423">
        <v>2014</v>
      </c>
      <c r="O423" t="s">
        <v>248</v>
      </c>
      <c r="P423">
        <v>5.9</v>
      </c>
      <c r="Q423">
        <v>11.8</v>
      </c>
      <c r="R423">
        <v>17.7</v>
      </c>
      <c r="S423">
        <v>2014</v>
      </c>
      <c r="V423">
        <v>2013</v>
      </c>
      <c r="W423">
        <v>173</v>
      </c>
      <c r="X423" t="s">
        <v>493</v>
      </c>
      <c r="Y423" t="s">
        <v>56</v>
      </c>
      <c r="Z423" t="e" vm="1">
        <f ca="1">_xlfn.XLOOKUP(KenPom[[#This Row],[Real_Team]],TeamStateMap[Team],TeamStateMap[State],"NoState",0,)</f>
        <v>#NAME?</v>
      </c>
      <c r="AA423">
        <v>16</v>
      </c>
      <c r="AB423">
        <v>0</v>
      </c>
      <c r="AC423" t="s">
        <v>491</v>
      </c>
      <c r="AD423" t="s">
        <v>61</v>
      </c>
      <c r="AE423">
        <v>-0.41</v>
      </c>
      <c r="AF423">
        <v>101.8</v>
      </c>
      <c r="AG423">
        <v>188</v>
      </c>
      <c r="AH423">
        <v>102.2</v>
      </c>
      <c r="AI423">
        <v>157</v>
      </c>
      <c r="AJ423">
        <v>64.599999999999994</v>
      </c>
      <c r="AK423">
        <v>179</v>
      </c>
      <c r="AL423">
        <v>2.9000000000000001E-2</v>
      </c>
      <c r="AM423">
        <v>105</v>
      </c>
      <c r="AN423">
        <v>-2.4700000000000002</v>
      </c>
      <c r="AO423">
        <v>199</v>
      </c>
      <c r="AP423">
        <v>100.9</v>
      </c>
      <c r="AQ423">
        <v>235</v>
      </c>
      <c r="AR423">
        <v>103.3</v>
      </c>
      <c r="AS423">
        <v>186</v>
      </c>
      <c r="AT423">
        <v>3.24</v>
      </c>
      <c r="AU423">
        <v>75</v>
      </c>
      <c r="AV423">
        <v>6</v>
      </c>
      <c r="AW423" t="s">
        <v>136</v>
      </c>
    </row>
    <row r="424" spans="1:49" x14ac:dyDescent="0.2">
      <c r="A424" t="s">
        <v>252</v>
      </c>
      <c r="B424">
        <v>90.66</v>
      </c>
      <c r="C424">
        <v>81.09</v>
      </c>
      <c r="D424">
        <v>5</v>
      </c>
      <c r="E424">
        <v>11</v>
      </c>
      <c r="F424">
        <v>2014</v>
      </c>
      <c r="I424" t="s">
        <v>356</v>
      </c>
      <c r="J424">
        <v>75.13</v>
      </c>
      <c r="K424">
        <v>87.64</v>
      </c>
      <c r="L424">
        <v>2014</v>
      </c>
      <c r="O424" t="s">
        <v>27</v>
      </c>
      <c r="P424">
        <v>0.2</v>
      </c>
      <c r="Q424">
        <v>16.100000000000001</v>
      </c>
      <c r="R424">
        <v>16.399999999999999</v>
      </c>
      <c r="S424">
        <v>2014</v>
      </c>
      <c r="V424">
        <v>2013</v>
      </c>
      <c r="W424">
        <v>182</v>
      </c>
      <c r="X424" t="s">
        <v>490</v>
      </c>
      <c r="Y424" t="s">
        <v>465</v>
      </c>
      <c r="Z424" t="e" vm="1">
        <f ca="1">_xlfn.XLOOKUP(KenPom[[#This Row],[Real_Team]],TeamStateMap[Team],TeamStateMap[State],"NoState",0,)</f>
        <v>#NAME?</v>
      </c>
      <c r="AA424">
        <v>16</v>
      </c>
      <c r="AB424">
        <v>0</v>
      </c>
      <c r="AC424" t="s">
        <v>127</v>
      </c>
      <c r="AD424" t="s">
        <v>74</v>
      </c>
      <c r="AE424">
        <v>-0.92</v>
      </c>
      <c r="AF424">
        <v>100.2</v>
      </c>
      <c r="AG424">
        <v>218</v>
      </c>
      <c r="AH424">
        <v>101.1</v>
      </c>
      <c r="AI424">
        <v>141</v>
      </c>
      <c r="AJ424">
        <v>62.9</v>
      </c>
      <c r="AK424">
        <v>248</v>
      </c>
      <c r="AL424">
        <v>6.3E-2</v>
      </c>
      <c r="AM424">
        <v>34</v>
      </c>
      <c r="AN424">
        <v>-3.42</v>
      </c>
      <c r="AO424">
        <v>233</v>
      </c>
      <c r="AP424">
        <v>101.9</v>
      </c>
      <c r="AQ424">
        <v>180</v>
      </c>
      <c r="AR424">
        <v>105.3</v>
      </c>
      <c r="AS424">
        <v>279</v>
      </c>
      <c r="AT424">
        <v>-4.5</v>
      </c>
      <c r="AU424">
        <v>283</v>
      </c>
      <c r="AV424">
        <v>6</v>
      </c>
      <c r="AW424" t="s">
        <v>136</v>
      </c>
    </row>
    <row r="425" spans="1:49" x14ac:dyDescent="0.2">
      <c r="A425" t="s">
        <v>231</v>
      </c>
      <c r="B425">
        <v>90.61</v>
      </c>
      <c r="C425">
        <v>80.239999999999995</v>
      </c>
      <c r="D425">
        <v>8</v>
      </c>
      <c r="E425">
        <v>14</v>
      </c>
      <c r="F425">
        <v>2014</v>
      </c>
      <c r="I425" t="s">
        <v>341</v>
      </c>
      <c r="J425">
        <v>76.13</v>
      </c>
      <c r="K425">
        <v>87.32</v>
      </c>
      <c r="L425">
        <v>2014</v>
      </c>
      <c r="O425" t="s">
        <v>31</v>
      </c>
      <c r="P425">
        <v>8.6999999999999993</v>
      </c>
      <c r="Q425">
        <v>7.5</v>
      </c>
      <c r="R425">
        <v>16.2</v>
      </c>
      <c r="S425">
        <v>2014</v>
      </c>
      <c r="V425">
        <v>2013</v>
      </c>
      <c r="W425">
        <v>192</v>
      </c>
      <c r="X425" t="s">
        <v>488</v>
      </c>
      <c r="Y425" t="s">
        <v>487</v>
      </c>
      <c r="Z425" t="e" vm="1">
        <f ca="1">_xlfn.XLOOKUP(KenPom[[#This Row],[Real_Team]],TeamStateMap[Team],TeamStateMap[State],"NoState",0,)</f>
        <v>#NAME?</v>
      </c>
      <c r="AA425">
        <v>16</v>
      </c>
      <c r="AB425">
        <v>0</v>
      </c>
      <c r="AC425" t="s">
        <v>485</v>
      </c>
      <c r="AD425" t="s">
        <v>484</v>
      </c>
      <c r="AE425">
        <v>-2.13</v>
      </c>
      <c r="AF425">
        <v>110.5</v>
      </c>
      <c r="AG425">
        <v>48</v>
      </c>
      <c r="AH425">
        <v>112.6</v>
      </c>
      <c r="AI425">
        <v>327</v>
      </c>
      <c r="AJ425">
        <v>67.3</v>
      </c>
      <c r="AK425">
        <v>57</v>
      </c>
      <c r="AL425">
        <v>1.4999999999999999E-2</v>
      </c>
      <c r="AM425">
        <v>142</v>
      </c>
      <c r="AN425">
        <v>-6.79</v>
      </c>
      <c r="AO425">
        <v>312</v>
      </c>
      <c r="AP425">
        <v>99.3</v>
      </c>
      <c r="AQ425">
        <v>309</v>
      </c>
      <c r="AR425">
        <v>106</v>
      </c>
      <c r="AS425">
        <v>313</v>
      </c>
      <c r="AT425">
        <v>-5.01</v>
      </c>
      <c r="AU425">
        <v>292</v>
      </c>
      <c r="AV425">
        <v>6</v>
      </c>
      <c r="AW425" t="s">
        <v>136</v>
      </c>
    </row>
    <row r="426" spans="1:49" x14ac:dyDescent="0.2">
      <c r="A426" t="s">
        <v>27</v>
      </c>
      <c r="B426">
        <v>90.38</v>
      </c>
      <c r="C426">
        <v>79.760000000000005</v>
      </c>
      <c r="D426">
        <v>4</v>
      </c>
      <c r="E426">
        <v>11</v>
      </c>
      <c r="F426">
        <v>2014</v>
      </c>
      <c r="I426" t="s">
        <v>381</v>
      </c>
      <c r="J426">
        <v>76.14</v>
      </c>
      <c r="K426">
        <v>86.83</v>
      </c>
      <c r="L426">
        <v>2014</v>
      </c>
      <c r="O426" t="s">
        <v>43</v>
      </c>
      <c r="P426">
        <v>11</v>
      </c>
      <c r="Q426">
        <v>4.8</v>
      </c>
      <c r="R426">
        <v>15.8</v>
      </c>
      <c r="S426">
        <v>2014</v>
      </c>
      <c r="V426">
        <v>2013</v>
      </c>
      <c r="W426">
        <v>227</v>
      </c>
      <c r="X426" t="s">
        <v>483</v>
      </c>
      <c r="Y426" t="s">
        <v>482</v>
      </c>
      <c r="Z426" t="e" vm="1">
        <f ca="1">_xlfn.XLOOKUP(KenPom[[#This Row],[Real_Team]],TeamStateMap[Team],TeamStateMap[State],"NoState",0,)</f>
        <v>#NAME?</v>
      </c>
      <c r="AA426">
        <v>16</v>
      </c>
      <c r="AB426">
        <v>0</v>
      </c>
      <c r="AC426" t="s">
        <v>480</v>
      </c>
      <c r="AD426" t="s">
        <v>479</v>
      </c>
      <c r="AE426">
        <v>-5.3</v>
      </c>
      <c r="AF426">
        <v>93.2</v>
      </c>
      <c r="AG426">
        <v>311</v>
      </c>
      <c r="AH426">
        <v>98.5</v>
      </c>
      <c r="AI426">
        <v>96</v>
      </c>
      <c r="AJ426">
        <v>65.5</v>
      </c>
      <c r="AK426">
        <v>134</v>
      </c>
      <c r="AL426">
        <v>3.6999999999999998E-2</v>
      </c>
      <c r="AM426">
        <v>90</v>
      </c>
      <c r="AN426">
        <v>-6.98</v>
      </c>
      <c r="AO426">
        <v>318</v>
      </c>
      <c r="AP426">
        <v>97.2</v>
      </c>
      <c r="AQ426">
        <v>329</v>
      </c>
      <c r="AR426">
        <v>104.2</v>
      </c>
      <c r="AS426">
        <v>229</v>
      </c>
      <c r="AT426">
        <v>-1.55</v>
      </c>
      <c r="AU426">
        <v>211</v>
      </c>
      <c r="AV426">
        <v>6</v>
      </c>
      <c r="AW426" t="s">
        <v>136</v>
      </c>
    </row>
    <row r="427" spans="1:49" x14ac:dyDescent="0.2">
      <c r="A427" t="s">
        <v>134</v>
      </c>
      <c r="B427">
        <v>90.27</v>
      </c>
      <c r="C427">
        <v>81.239999999999995</v>
      </c>
      <c r="D427">
        <v>6</v>
      </c>
      <c r="E427">
        <v>8</v>
      </c>
      <c r="F427">
        <v>2014</v>
      </c>
      <c r="I427" t="s">
        <v>332</v>
      </c>
      <c r="J427">
        <v>73.44</v>
      </c>
      <c r="K427">
        <v>86.22</v>
      </c>
      <c r="L427">
        <v>2014</v>
      </c>
      <c r="O427" t="s">
        <v>80</v>
      </c>
      <c r="P427">
        <v>7.8</v>
      </c>
      <c r="Q427">
        <v>8</v>
      </c>
      <c r="R427">
        <v>15.8</v>
      </c>
      <c r="S427">
        <v>2014</v>
      </c>
      <c r="V427">
        <v>2013</v>
      </c>
      <c r="W427">
        <v>266</v>
      </c>
      <c r="X427" t="s">
        <v>478</v>
      </c>
      <c r="Y427" t="s">
        <v>4</v>
      </c>
      <c r="Z427" t="e" vm="1">
        <f ca="1">_xlfn.XLOOKUP(KenPom[[#This Row],[Real_Team]],TeamStateMap[Team],TeamStateMap[State],"NoState",0,)</f>
        <v>#NAME?</v>
      </c>
      <c r="AA427">
        <v>16</v>
      </c>
      <c r="AB427">
        <v>0</v>
      </c>
      <c r="AC427" t="s">
        <v>476</v>
      </c>
      <c r="AD427" t="s">
        <v>475</v>
      </c>
      <c r="AE427">
        <v>-9.3800000000000008</v>
      </c>
      <c r="AF427">
        <v>101.3</v>
      </c>
      <c r="AG427">
        <v>196</v>
      </c>
      <c r="AH427">
        <v>110.6</v>
      </c>
      <c r="AI427">
        <v>312</v>
      </c>
      <c r="AJ427">
        <v>64.400000000000006</v>
      </c>
      <c r="AK427">
        <v>186</v>
      </c>
      <c r="AL427">
        <v>-3.4000000000000002E-2</v>
      </c>
      <c r="AM427">
        <v>271</v>
      </c>
      <c r="AN427">
        <v>-6.47</v>
      </c>
      <c r="AO427">
        <v>308</v>
      </c>
      <c r="AP427">
        <v>99.4</v>
      </c>
      <c r="AQ427">
        <v>306</v>
      </c>
      <c r="AR427">
        <v>105.8</v>
      </c>
      <c r="AS427">
        <v>309</v>
      </c>
      <c r="AT427">
        <v>-0.41</v>
      </c>
      <c r="AU427">
        <v>171</v>
      </c>
      <c r="AV427">
        <v>6</v>
      </c>
      <c r="AW427" t="s">
        <v>136</v>
      </c>
    </row>
    <row r="428" spans="1:49" x14ac:dyDescent="0.2">
      <c r="A428" t="s">
        <v>25</v>
      </c>
      <c r="B428">
        <v>90.1</v>
      </c>
      <c r="C428">
        <v>82.33</v>
      </c>
      <c r="D428">
        <v>6</v>
      </c>
      <c r="E428">
        <v>12</v>
      </c>
      <c r="F428">
        <v>2014</v>
      </c>
      <c r="I428" t="s">
        <v>387</v>
      </c>
      <c r="J428">
        <v>76.8</v>
      </c>
      <c r="K428">
        <v>86.16</v>
      </c>
      <c r="L428">
        <v>2014</v>
      </c>
      <c r="O428" t="s">
        <v>25</v>
      </c>
      <c r="P428">
        <v>8.6999999999999993</v>
      </c>
      <c r="Q428">
        <v>7</v>
      </c>
      <c r="R428">
        <v>15.7</v>
      </c>
      <c r="S428">
        <v>2014</v>
      </c>
      <c r="V428">
        <v>2019</v>
      </c>
      <c r="W428">
        <v>1</v>
      </c>
      <c r="X428" t="s">
        <v>712</v>
      </c>
      <c r="Y428" t="s">
        <v>27</v>
      </c>
      <c r="Z428" t="e" vm="1">
        <f ca="1">_xlfn.XLOOKUP(KenPom[[#This Row],[Real_Team]],TeamStateMap[Team],TeamStateMap[State],"NoState",0,)</f>
        <v>#NAME?</v>
      </c>
      <c r="AA428">
        <v>1</v>
      </c>
      <c r="AC428" t="s">
        <v>105</v>
      </c>
      <c r="AD428" t="s">
        <v>786</v>
      </c>
      <c r="AE428">
        <v>34.22</v>
      </c>
      <c r="AF428">
        <v>123.4</v>
      </c>
      <c r="AG428">
        <v>2</v>
      </c>
      <c r="AH428">
        <v>89.2</v>
      </c>
      <c r="AI428">
        <v>5</v>
      </c>
      <c r="AJ428">
        <v>59.4</v>
      </c>
      <c r="AK428">
        <v>353</v>
      </c>
      <c r="AL428">
        <v>0.05</v>
      </c>
      <c r="AM428">
        <v>62</v>
      </c>
      <c r="AN428">
        <v>11.18</v>
      </c>
      <c r="AO428">
        <v>22</v>
      </c>
      <c r="AP428">
        <v>109.2</v>
      </c>
      <c r="AQ428">
        <v>34</v>
      </c>
      <c r="AR428">
        <v>98.1</v>
      </c>
      <c r="AS428">
        <v>14</v>
      </c>
      <c r="AT428">
        <v>-3.24</v>
      </c>
      <c r="AU428">
        <v>255</v>
      </c>
      <c r="AV428">
        <v>1</v>
      </c>
      <c r="AW428" t="s">
        <v>136</v>
      </c>
    </row>
    <row r="429" spans="1:49" x14ac:dyDescent="0.2">
      <c r="A429" t="s">
        <v>31</v>
      </c>
      <c r="B429">
        <v>89.81</v>
      </c>
      <c r="C429">
        <v>78.209999999999994</v>
      </c>
      <c r="D429">
        <v>1</v>
      </c>
      <c r="E429">
        <v>5</v>
      </c>
      <c r="F429">
        <v>2014</v>
      </c>
      <c r="I429" t="s">
        <v>353</v>
      </c>
      <c r="J429">
        <v>75.48</v>
      </c>
      <c r="K429">
        <v>85.99</v>
      </c>
      <c r="L429">
        <v>2014</v>
      </c>
      <c r="O429" t="s">
        <v>251</v>
      </c>
      <c r="P429">
        <v>7.1</v>
      </c>
      <c r="Q429">
        <v>8.3000000000000007</v>
      </c>
      <c r="R429">
        <v>15.4</v>
      </c>
      <c r="S429">
        <v>2014</v>
      </c>
      <c r="V429">
        <v>2019</v>
      </c>
      <c r="W429">
        <v>2</v>
      </c>
      <c r="X429" t="s">
        <v>616</v>
      </c>
      <c r="Y429" t="s">
        <v>14</v>
      </c>
      <c r="Z429" t="e" vm="1">
        <f ca="1">_xlfn.XLOOKUP(KenPom[[#This Row],[Real_Team]],TeamStateMap[Team],TeamStateMap[State],"NoState",0,)</f>
        <v>#NAME?</v>
      </c>
      <c r="AA429">
        <v>1</v>
      </c>
      <c r="AC429" t="s">
        <v>110</v>
      </c>
      <c r="AD429" t="s">
        <v>1098</v>
      </c>
      <c r="AE429">
        <v>32.85</v>
      </c>
      <c r="AF429">
        <v>124.5</v>
      </c>
      <c r="AG429">
        <v>1</v>
      </c>
      <c r="AH429">
        <v>91.6</v>
      </c>
      <c r="AI429">
        <v>12</v>
      </c>
      <c r="AJ429">
        <v>70.2</v>
      </c>
      <c r="AK429">
        <v>62</v>
      </c>
      <c r="AL429">
        <v>-1E-3</v>
      </c>
      <c r="AM429">
        <v>180</v>
      </c>
      <c r="AN429">
        <v>4.46</v>
      </c>
      <c r="AO429">
        <v>75</v>
      </c>
      <c r="AP429">
        <v>106.9</v>
      </c>
      <c r="AQ429">
        <v>69</v>
      </c>
      <c r="AR429">
        <v>102.5</v>
      </c>
      <c r="AS429">
        <v>87</v>
      </c>
      <c r="AT429">
        <v>1.87</v>
      </c>
      <c r="AU429">
        <v>105</v>
      </c>
      <c r="AV429">
        <v>1</v>
      </c>
      <c r="AW429" t="s">
        <v>136</v>
      </c>
    </row>
    <row r="430" spans="1:49" x14ac:dyDescent="0.2">
      <c r="A430" t="s">
        <v>249</v>
      </c>
      <c r="B430">
        <v>89.55</v>
      </c>
      <c r="C430">
        <v>73.510000000000005</v>
      </c>
      <c r="D430">
        <v>1</v>
      </c>
      <c r="E430">
        <v>2</v>
      </c>
      <c r="F430">
        <v>2014</v>
      </c>
      <c r="I430" t="s">
        <v>64</v>
      </c>
      <c r="J430">
        <v>72.92</v>
      </c>
      <c r="K430">
        <v>84.85</v>
      </c>
      <c r="L430">
        <v>2014</v>
      </c>
      <c r="O430" t="s">
        <v>252</v>
      </c>
      <c r="P430">
        <v>8.5</v>
      </c>
      <c r="Q430">
        <v>6.9</v>
      </c>
      <c r="R430">
        <v>15.4</v>
      </c>
      <c r="S430">
        <v>2014</v>
      </c>
      <c r="V430">
        <v>2019</v>
      </c>
      <c r="W430">
        <v>3</v>
      </c>
      <c r="X430" t="s">
        <v>871</v>
      </c>
      <c r="Y430" t="s">
        <v>252</v>
      </c>
      <c r="Z430" t="e" vm="1">
        <f ca="1">_xlfn.XLOOKUP(KenPom[[#This Row],[Real_Team]],TeamStateMap[Team],TeamStateMap[State],"NoState",0,)</f>
        <v>#NAME?</v>
      </c>
      <c r="AA430">
        <v>2</v>
      </c>
      <c r="AC430" t="s">
        <v>556</v>
      </c>
      <c r="AD430" t="s">
        <v>1099</v>
      </c>
      <c r="AE430">
        <v>30.81</v>
      </c>
      <c r="AF430">
        <v>121</v>
      </c>
      <c r="AG430">
        <v>5</v>
      </c>
      <c r="AH430">
        <v>90.2</v>
      </c>
      <c r="AI430">
        <v>9</v>
      </c>
      <c r="AJ430">
        <v>66.900000000000006</v>
      </c>
      <c r="AK430">
        <v>211</v>
      </c>
      <c r="AL430">
        <v>1E-3</v>
      </c>
      <c r="AM430">
        <v>177</v>
      </c>
      <c r="AN430">
        <v>13.67</v>
      </c>
      <c r="AO430">
        <v>2</v>
      </c>
      <c r="AP430">
        <v>110.6</v>
      </c>
      <c r="AQ430">
        <v>7</v>
      </c>
      <c r="AR430">
        <v>96.9</v>
      </c>
      <c r="AS430">
        <v>1</v>
      </c>
      <c r="AT430">
        <v>3.24</v>
      </c>
      <c r="AU430">
        <v>82</v>
      </c>
      <c r="AV430">
        <v>2</v>
      </c>
      <c r="AW430" t="s">
        <v>136</v>
      </c>
    </row>
    <row r="431" spans="1:49" x14ac:dyDescent="0.2">
      <c r="A431" t="s">
        <v>64</v>
      </c>
      <c r="B431">
        <v>88.86</v>
      </c>
      <c r="C431">
        <v>78.7</v>
      </c>
      <c r="D431">
        <v>1</v>
      </c>
      <c r="E431">
        <v>7</v>
      </c>
      <c r="F431">
        <v>2014</v>
      </c>
      <c r="I431" t="s">
        <v>374</v>
      </c>
      <c r="J431">
        <v>67.64</v>
      </c>
      <c r="K431">
        <v>84.57</v>
      </c>
      <c r="L431">
        <v>2014</v>
      </c>
      <c r="O431" t="s">
        <v>134</v>
      </c>
      <c r="P431">
        <v>8.9</v>
      </c>
      <c r="Q431">
        <v>6</v>
      </c>
      <c r="R431">
        <v>14.9</v>
      </c>
      <c r="S431">
        <v>2014</v>
      </c>
      <c r="V431">
        <v>2019</v>
      </c>
      <c r="W431">
        <v>4</v>
      </c>
      <c r="X431" t="s">
        <v>795</v>
      </c>
      <c r="Y431" t="s">
        <v>0</v>
      </c>
      <c r="Z431" t="e" vm="1">
        <f ca="1">_xlfn.XLOOKUP(KenPom[[#This Row],[Real_Team]],TeamStateMap[Team],TeamStateMap[State],"NoState",0,)</f>
        <v>#NAME?</v>
      </c>
      <c r="AA431">
        <v>1</v>
      </c>
      <c r="AC431" t="s">
        <v>105</v>
      </c>
      <c r="AD431" t="s">
        <v>783</v>
      </c>
      <c r="AE431">
        <v>30.62</v>
      </c>
      <c r="AF431">
        <v>120</v>
      </c>
      <c r="AG431">
        <v>7</v>
      </c>
      <c r="AH431">
        <v>89.3</v>
      </c>
      <c r="AI431">
        <v>6</v>
      </c>
      <c r="AJ431">
        <v>72.099999999999994</v>
      </c>
      <c r="AK431">
        <v>20</v>
      </c>
      <c r="AL431">
        <v>1.7999999999999999E-2</v>
      </c>
      <c r="AM431">
        <v>134</v>
      </c>
      <c r="AN431">
        <v>12.85</v>
      </c>
      <c r="AO431">
        <v>7</v>
      </c>
      <c r="AP431">
        <v>110.7</v>
      </c>
      <c r="AQ431">
        <v>4</v>
      </c>
      <c r="AR431">
        <v>97.8</v>
      </c>
      <c r="AS431">
        <v>11</v>
      </c>
      <c r="AT431">
        <v>5.08</v>
      </c>
      <c r="AU431">
        <v>40</v>
      </c>
      <c r="AV431">
        <v>1</v>
      </c>
      <c r="AW431" t="s">
        <v>136</v>
      </c>
    </row>
    <row r="432" spans="1:49" x14ac:dyDescent="0.2">
      <c r="A432" t="s">
        <v>0</v>
      </c>
      <c r="B432">
        <v>88.43</v>
      </c>
      <c r="C432">
        <v>79.650000000000006</v>
      </c>
      <c r="D432">
        <v>5</v>
      </c>
      <c r="E432">
        <v>8</v>
      </c>
      <c r="F432">
        <v>2014</v>
      </c>
      <c r="I432" t="s">
        <v>382</v>
      </c>
      <c r="J432">
        <v>75.790000000000006</v>
      </c>
      <c r="K432">
        <v>84.54</v>
      </c>
      <c r="L432">
        <v>2014</v>
      </c>
      <c r="O432" t="s">
        <v>247</v>
      </c>
      <c r="P432">
        <v>11.4</v>
      </c>
      <c r="Q432">
        <v>3.3</v>
      </c>
      <c r="R432">
        <v>14.8</v>
      </c>
      <c r="S432">
        <v>2014</v>
      </c>
      <c r="V432">
        <v>2019</v>
      </c>
      <c r="W432">
        <v>5</v>
      </c>
      <c r="X432" t="s">
        <v>1100</v>
      </c>
      <c r="Y432" t="s">
        <v>22</v>
      </c>
      <c r="Z432" t="e" vm="1">
        <f ca="1">_xlfn.XLOOKUP(KenPom[[#This Row],[Real_Team]],TeamStateMap[Team],TeamStateMap[State],"NoState",0,)</f>
        <v>#NAME?</v>
      </c>
      <c r="AA432">
        <v>3</v>
      </c>
      <c r="AC432" t="s">
        <v>156</v>
      </c>
      <c r="AD432" t="s">
        <v>864</v>
      </c>
      <c r="AE432">
        <v>30.03</v>
      </c>
      <c r="AF432">
        <v>114.1</v>
      </c>
      <c r="AG432">
        <v>25</v>
      </c>
      <c r="AH432">
        <v>84.1</v>
      </c>
      <c r="AI432">
        <v>1</v>
      </c>
      <c r="AJ432">
        <v>66.599999999999994</v>
      </c>
      <c r="AK432">
        <v>231</v>
      </c>
      <c r="AL432">
        <v>4.0000000000000001E-3</v>
      </c>
      <c r="AM432">
        <v>171</v>
      </c>
      <c r="AN432">
        <v>11.18</v>
      </c>
      <c r="AO432">
        <v>21</v>
      </c>
      <c r="AP432">
        <v>109.8</v>
      </c>
      <c r="AQ432">
        <v>19</v>
      </c>
      <c r="AR432">
        <v>98.7</v>
      </c>
      <c r="AS432">
        <v>22</v>
      </c>
      <c r="AT432">
        <v>-5.39</v>
      </c>
      <c r="AU432">
        <v>307</v>
      </c>
      <c r="AV432">
        <v>3</v>
      </c>
      <c r="AW432" t="s">
        <v>136</v>
      </c>
    </row>
    <row r="433" spans="1:49" x14ac:dyDescent="0.2">
      <c r="A433" t="s">
        <v>43</v>
      </c>
      <c r="B433">
        <v>88.3</v>
      </c>
      <c r="C433">
        <v>81.77</v>
      </c>
      <c r="D433">
        <v>7</v>
      </c>
      <c r="E433">
        <v>12</v>
      </c>
      <c r="F433">
        <v>2014</v>
      </c>
      <c r="I433" t="s">
        <v>342</v>
      </c>
      <c r="J433">
        <v>76.63</v>
      </c>
      <c r="K433">
        <v>84.53</v>
      </c>
      <c r="L433">
        <v>2014</v>
      </c>
      <c r="O433" t="s">
        <v>249</v>
      </c>
      <c r="P433">
        <v>5.4</v>
      </c>
      <c r="Q433">
        <v>9.1999999999999993</v>
      </c>
      <c r="R433">
        <v>14.6</v>
      </c>
      <c r="S433">
        <v>2014</v>
      </c>
      <c r="V433">
        <v>2019</v>
      </c>
      <c r="W433">
        <v>6</v>
      </c>
      <c r="X433" t="s">
        <v>698</v>
      </c>
      <c r="Y433" t="s">
        <v>25</v>
      </c>
      <c r="Z433" t="e" vm="1">
        <f ca="1">_xlfn.XLOOKUP(KenPom[[#This Row],[Real_Team]],TeamStateMap[Team],TeamStateMap[State],"NoState",0,)</f>
        <v>#NAME?</v>
      </c>
      <c r="AA433">
        <v>2</v>
      </c>
      <c r="AC433" t="s">
        <v>556</v>
      </c>
      <c r="AD433" t="s">
        <v>711</v>
      </c>
      <c r="AE433">
        <v>28.32</v>
      </c>
      <c r="AF433">
        <v>114.5</v>
      </c>
      <c r="AG433">
        <v>24</v>
      </c>
      <c r="AH433">
        <v>86.2</v>
      </c>
      <c r="AI433">
        <v>2</v>
      </c>
      <c r="AJ433">
        <v>64.8</v>
      </c>
      <c r="AK433">
        <v>317</v>
      </c>
      <c r="AL433">
        <v>-1E-3</v>
      </c>
      <c r="AM433">
        <v>181</v>
      </c>
      <c r="AN433">
        <v>11.27</v>
      </c>
      <c r="AO433">
        <v>20</v>
      </c>
      <c r="AP433">
        <v>109.2</v>
      </c>
      <c r="AQ433">
        <v>35</v>
      </c>
      <c r="AR433">
        <v>98</v>
      </c>
      <c r="AS433">
        <v>12</v>
      </c>
      <c r="AT433">
        <v>-5.42</v>
      </c>
      <c r="AU433">
        <v>309</v>
      </c>
      <c r="AV433">
        <v>2</v>
      </c>
      <c r="AW433" t="s">
        <v>136</v>
      </c>
    </row>
    <row r="434" spans="1:49" x14ac:dyDescent="0.2">
      <c r="A434" t="s">
        <v>36</v>
      </c>
      <c r="B434">
        <v>88.23</v>
      </c>
      <c r="C434">
        <v>79.23</v>
      </c>
      <c r="D434">
        <v>1</v>
      </c>
      <c r="E434">
        <v>4</v>
      </c>
      <c r="F434">
        <v>2014</v>
      </c>
      <c r="I434" t="s">
        <v>372</v>
      </c>
      <c r="J434">
        <v>73.760000000000005</v>
      </c>
      <c r="K434">
        <v>83.75</v>
      </c>
      <c r="L434">
        <v>2014</v>
      </c>
      <c r="O434" t="s">
        <v>36</v>
      </c>
      <c r="P434">
        <v>5.0999999999999996</v>
      </c>
      <c r="Q434">
        <v>9.4</v>
      </c>
      <c r="R434">
        <v>14.5</v>
      </c>
      <c r="S434">
        <v>2014</v>
      </c>
      <c r="V434">
        <v>2019</v>
      </c>
      <c r="W434">
        <v>7</v>
      </c>
      <c r="X434" t="s">
        <v>873</v>
      </c>
      <c r="Y434" t="s">
        <v>38</v>
      </c>
      <c r="Z434" t="e" vm="1">
        <f ca="1">_xlfn.XLOOKUP(KenPom[[#This Row],[Real_Team]],TeamStateMap[Team],TeamStateMap[State],"NoState",0,)</f>
        <v>#NAME?</v>
      </c>
      <c r="AA434">
        <v>1</v>
      </c>
      <c r="AC434" t="s">
        <v>105</v>
      </c>
      <c r="AD434" t="s">
        <v>599</v>
      </c>
      <c r="AE434">
        <v>27.69</v>
      </c>
      <c r="AF434">
        <v>119.7</v>
      </c>
      <c r="AG434">
        <v>8</v>
      </c>
      <c r="AH434">
        <v>92</v>
      </c>
      <c r="AI434">
        <v>15</v>
      </c>
      <c r="AJ434">
        <v>74.3</v>
      </c>
      <c r="AK434">
        <v>6</v>
      </c>
      <c r="AL434">
        <v>2.4E-2</v>
      </c>
      <c r="AM434">
        <v>116</v>
      </c>
      <c r="AN434">
        <v>12.6</v>
      </c>
      <c r="AO434">
        <v>8</v>
      </c>
      <c r="AP434">
        <v>110.7</v>
      </c>
      <c r="AQ434">
        <v>2</v>
      </c>
      <c r="AR434">
        <v>98.1</v>
      </c>
      <c r="AS434">
        <v>15</v>
      </c>
      <c r="AT434">
        <v>5.69</v>
      </c>
      <c r="AU434">
        <v>28</v>
      </c>
      <c r="AV434">
        <v>1</v>
      </c>
      <c r="AW434" t="s">
        <v>136</v>
      </c>
    </row>
    <row r="435" spans="1:49" x14ac:dyDescent="0.2">
      <c r="A435" t="s">
        <v>243</v>
      </c>
      <c r="B435">
        <v>88.09</v>
      </c>
      <c r="C435">
        <v>80.98</v>
      </c>
      <c r="D435">
        <v>6</v>
      </c>
      <c r="E435">
        <v>12</v>
      </c>
      <c r="F435">
        <v>2014</v>
      </c>
      <c r="I435" t="s">
        <v>385</v>
      </c>
      <c r="J435">
        <v>75.040000000000006</v>
      </c>
      <c r="K435">
        <v>83.61</v>
      </c>
      <c r="L435">
        <v>2014</v>
      </c>
      <c r="O435" t="s">
        <v>15</v>
      </c>
      <c r="P435">
        <v>1.7</v>
      </c>
      <c r="Q435">
        <v>12.6</v>
      </c>
      <c r="R435">
        <v>14.3</v>
      </c>
      <c r="S435">
        <v>2014</v>
      </c>
      <c r="V435">
        <v>2019</v>
      </c>
      <c r="W435">
        <v>8</v>
      </c>
      <c r="X435" t="s">
        <v>941</v>
      </c>
      <c r="Y435" t="s">
        <v>134</v>
      </c>
      <c r="Z435" t="e" vm="1">
        <f ca="1">_xlfn.XLOOKUP(KenPom[[#This Row],[Real_Team]],TeamStateMap[Team],TeamStateMap[State],"NoState",0,)</f>
        <v>#NAME?</v>
      </c>
      <c r="AA435">
        <v>2</v>
      </c>
      <c r="AC435" t="s">
        <v>60</v>
      </c>
      <c r="AD435" t="s">
        <v>711</v>
      </c>
      <c r="AE435">
        <v>27.57</v>
      </c>
      <c r="AF435">
        <v>117.6</v>
      </c>
      <c r="AG435">
        <v>14</v>
      </c>
      <c r="AH435">
        <v>90.1</v>
      </c>
      <c r="AI435">
        <v>8</v>
      </c>
      <c r="AJ435">
        <v>65.599999999999994</v>
      </c>
      <c r="AK435">
        <v>284</v>
      </c>
      <c r="AL435">
        <v>3.3000000000000002E-2</v>
      </c>
      <c r="AM435">
        <v>98</v>
      </c>
      <c r="AN435">
        <v>11.32</v>
      </c>
      <c r="AO435">
        <v>19</v>
      </c>
      <c r="AP435">
        <v>110.7</v>
      </c>
      <c r="AQ435">
        <v>5</v>
      </c>
      <c r="AR435">
        <v>99.4</v>
      </c>
      <c r="AS435">
        <v>34</v>
      </c>
      <c r="AT435">
        <v>1.75</v>
      </c>
      <c r="AU435">
        <v>107</v>
      </c>
      <c r="AV435">
        <v>2</v>
      </c>
      <c r="AW435" t="s">
        <v>136</v>
      </c>
    </row>
    <row r="436" spans="1:49" x14ac:dyDescent="0.2">
      <c r="A436" t="s">
        <v>15</v>
      </c>
      <c r="B436">
        <v>87.96</v>
      </c>
      <c r="C436">
        <v>78.69</v>
      </c>
      <c r="D436">
        <v>5</v>
      </c>
      <c r="E436">
        <v>9</v>
      </c>
      <c r="F436">
        <v>2014</v>
      </c>
      <c r="I436" t="s">
        <v>383</v>
      </c>
      <c r="J436">
        <v>77</v>
      </c>
      <c r="K436">
        <v>83.47</v>
      </c>
      <c r="L436">
        <v>2014</v>
      </c>
      <c r="O436" t="s">
        <v>240</v>
      </c>
      <c r="P436">
        <v>10.3</v>
      </c>
      <c r="Q436">
        <v>3.8</v>
      </c>
      <c r="R436">
        <v>14.1</v>
      </c>
      <c r="S436">
        <v>2014</v>
      </c>
      <c r="V436">
        <v>2019</v>
      </c>
      <c r="W436">
        <v>9</v>
      </c>
      <c r="X436" t="s">
        <v>1101</v>
      </c>
      <c r="Y436" t="s">
        <v>32</v>
      </c>
      <c r="Z436" t="e" vm="1">
        <f ca="1">_xlfn.XLOOKUP(KenPom[[#This Row],[Real_Team]],TeamStateMap[Team],TeamStateMap[State],"NoState",0,)</f>
        <v>#NAME?</v>
      </c>
      <c r="AA436">
        <v>3</v>
      </c>
      <c r="AC436" t="s">
        <v>556</v>
      </c>
      <c r="AD436" t="s">
        <v>653</v>
      </c>
      <c r="AE436">
        <v>26.81</v>
      </c>
      <c r="AF436">
        <v>122.5</v>
      </c>
      <c r="AG436">
        <v>4</v>
      </c>
      <c r="AH436">
        <v>95.6</v>
      </c>
      <c r="AI436">
        <v>34</v>
      </c>
      <c r="AJ436">
        <v>65.900000000000006</v>
      </c>
      <c r="AK436">
        <v>268</v>
      </c>
      <c r="AL436">
        <v>-1.4999999999999999E-2</v>
      </c>
      <c r="AM436">
        <v>224</v>
      </c>
      <c r="AN436">
        <v>13.16</v>
      </c>
      <c r="AO436">
        <v>4</v>
      </c>
      <c r="AP436">
        <v>110.3</v>
      </c>
      <c r="AQ436">
        <v>13</v>
      </c>
      <c r="AR436">
        <v>97.1</v>
      </c>
      <c r="AS436">
        <v>3</v>
      </c>
      <c r="AT436">
        <v>4.09</v>
      </c>
      <c r="AU436">
        <v>55</v>
      </c>
      <c r="AV436">
        <v>3</v>
      </c>
      <c r="AW436" t="s">
        <v>136</v>
      </c>
    </row>
    <row r="437" spans="1:49" x14ac:dyDescent="0.2">
      <c r="A437" t="s">
        <v>234</v>
      </c>
      <c r="B437">
        <v>87.4</v>
      </c>
      <c r="C437">
        <v>76.73</v>
      </c>
      <c r="D437">
        <v>2</v>
      </c>
      <c r="E437">
        <v>3</v>
      </c>
      <c r="F437">
        <v>2014</v>
      </c>
      <c r="I437" t="s">
        <v>378</v>
      </c>
      <c r="J437">
        <v>73.81</v>
      </c>
      <c r="K437">
        <v>83.41</v>
      </c>
      <c r="L437">
        <v>2014</v>
      </c>
      <c r="O437" t="s">
        <v>35</v>
      </c>
      <c r="P437">
        <v>12.4</v>
      </c>
      <c r="Q437">
        <v>1.7</v>
      </c>
      <c r="R437">
        <v>14.1</v>
      </c>
      <c r="S437">
        <v>2014</v>
      </c>
      <c r="V437">
        <v>2019</v>
      </c>
      <c r="W437">
        <v>10</v>
      </c>
      <c r="X437" t="s">
        <v>1102</v>
      </c>
      <c r="Y437" t="s">
        <v>36</v>
      </c>
      <c r="Z437" t="e" vm="1">
        <f ca="1">_xlfn.XLOOKUP(KenPom[[#This Row],[Real_Team]],TeamStateMap[Team],TeamStateMap[State],"NoState",0,)</f>
        <v>#NAME?</v>
      </c>
      <c r="AA437">
        <v>2</v>
      </c>
      <c r="AC437" t="s">
        <v>60</v>
      </c>
      <c r="AD437" t="s">
        <v>608</v>
      </c>
      <c r="AE437">
        <v>26.24</v>
      </c>
      <c r="AF437">
        <v>122.7</v>
      </c>
      <c r="AG437">
        <v>3</v>
      </c>
      <c r="AH437">
        <v>96.5</v>
      </c>
      <c r="AI437">
        <v>42</v>
      </c>
      <c r="AJ437">
        <v>67.8</v>
      </c>
      <c r="AK437">
        <v>164</v>
      </c>
      <c r="AL437">
        <v>3.4000000000000002E-2</v>
      </c>
      <c r="AM437">
        <v>96</v>
      </c>
      <c r="AN437">
        <v>10.69</v>
      </c>
      <c r="AO437">
        <v>25</v>
      </c>
      <c r="AP437">
        <v>109.7</v>
      </c>
      <c r="AQ437">
        <v>23</v>
      </c>
      <c r="AR437">
        <v>99</v>
      </c>
      <c r="AS437">
        <v>28</v>
      </c>
      <c r="AT437">
        <v>0.92</v>
      </c>
      <c r="AU437">
        <v>129</v>
      </c>
      <c r="AV437">
        <v>2</v>
      </c>
      <c r="AW437" t="s">
        <v>136</v>
      </c>
    </row>
    <row r="438" spans="1:49" x14ac:dyDescent="0.2">
      <c r="A438" t="s">
        <v>253</v>
      </c>
      <c r="B438">
        <v>87.19</v>
      </c>
      <c r="C438">
        <v>79.27</v>
      </c>
      <c r="D438">
        <v>2</v>
      </c>
      <c r="E438">
        <v>5</v>
      </c>
      <c r="F438">
        <v>2014</v>
      </c>
      <c r="I438" t="s">
        <v>362</v>
      </c>
      <c r="J438">
        <v>75.319999999999993</v>
      </c>
      <c r="K438">
        <v>83.08</v>
      </c>
      <c r="L438">
        <v>2014</v>
      </c>
      <c r="O438" t="s">
        <v>253</v>
      </c>
      <c r="P438">
        <v>2.1</v>
      </c>
      <c r="Q438">
        <v>11.8</v>
      </c>
      <c r="R438">
        <v>13.8</v>
      </c>
      <c r="S438">
        <v>2014</v>
      </c>
      <c r="V438">
        <v>2019</v>
      </c>
      <c r="W438">
        <v>11</v>
      </c>
      <c r="X438" t="s">
        <v>1103</v>
      </c>
      <c r="Y438" t="s">
        <v>42</v>
      </c>
      <c r="Z438" t="e" vm="1">
        <f ca="1">_xlfn.XLOOKUP(KenPom[[#This Row],[Real_Team]],TeamStateMap[Team],TeamStateMap[State],"NoState",0,)</f>
        <v>#NAME?</v>
      </c>
      <c r="AA438">
        <v>5</v>
      </c>
      <c r="AC438" t="s">
        <v>60</v>
      </c>
      <c r="AD438" t="s">
        <v>606</v>
      </c>
      <c r="AE438">
        <v>25</v>
      </c>
      <c r="AF438">
        <v>120.9</v>
      </c>
      <c r="AG438">
        <v>6</v>
      </c>
      <c r="AH438">
        <v>95.9</v>
      </c>
      <c r="AI438">
        <v>36</v>
      </c>
      <c r="AJ438">
        <v>67.900000000000006</v>
      </c>
      <c r="AK438">
        <v>155</v>
      </c>
      <c r="AL438">
        <v>8.0000000000000002E-3</v>
      </c>
      <c r="AM438">
        <v>162</v>
      </c>
      <c r="AN438">
        <v>12.23</v>
      </c>
      <c r="AO438">
        <v>11</v>
      </c>
      <c r="AP438">
        <v>110.7</v>
      </c>
      <c r="AQ438">
        <v>3</v>
      </c>
      <c r="AR438">
        <v>98.5</v>
      </c>
      <c r="AS438">
        <v>20</v>
      </c>
      <c r="AT438">
        <v>2.63</v>
      </c>
      <c r="AU438">
        <v>96</v>
      </c>
      <c r="AV438">
        <v>5</v>
      </c>
      <c r="AW438" t="s">
        <v>136</v>
      </c>
    </row>
    <row r="439" spans="1:49" x14ac:dyDescent="0.2">
      <c r="A439" t="s">
        <v>251</v>
      </c>
      <c r="B439">
        <v>87.14</v>
      </c>
      <c r="C439">
        <v>78.88</v>
      </c>
      <c r="D439">
        <v>0</v>
      </c>
      <c r="E439">
        <v>4</v>
      </c>
      <c r="F439">
        <v>2014</v>
      </c>
      <c r="I439" t="s">
        <v>380</v>
      </c>
      <c r="J439">
        <v>74.510000000000005</v>
      </c>
      <c r="K439">
        <v>82.68</v>
      </c>
      <c r="L439">
        <v>2014</v>
      </c>
      <c r="O439" t="s">
        <v>64</v>
      </c>
      <c r="P439">
        <v>12</v>
      </c>
      <c r="Q439">
        <v>1.8</v>
      </c>
      <c r="R439">
        <v>13.8</v>
      </c>
      <c r="S439">
        <v>2014</v>
      </c>
      <c r="V439">
        <v>2019</v>
      </c>
      <c r="W439">
        <v>12</v>
      </c>
      <c r="X439" t="s">
        <v>1104</v>
      </c>
      <c r="Y439" t="s">
        <v>46</v>
      </c>
      <c r="Z439" t="e" vm="1">
        <f ca="1">_xlfn.XLOOKUP(KenPom[[#This Row],[Real_Team]],TeamStateMap[Team],TeamStateMap[State],"NoState",0,)</f>
        <v>#NAME?</v>
      </c>
      <c r="AA439">
        <v>3</v>
      </c>
      <c r="AC439" t="s">
        <v>148</v>
      </c>
      <c r="AD439" t="s">
        <v>1098</v>
      </c>
      <c r="AE439">
        <v>24.13</v>
      </c>
      <c r="AF439">
        <v>115.3</v>
      </c>
      <c r="AG439">
        <v>19</v>
      </c>
      <c r="AH439">
        <v>91.2</v>
      </c>
      <c r="AI439">
        <v>11</v>
      </c>
      <c r="AJ439">
        <v>66.099999999999994</v>
      </c>
      <c r="AK439">
        <v>260</v>
      </c>
      <c r="AL439">
        <v>3.9E-2</v>
      </c>
      <c r="AM439">
        <v>86</v>
      </c>
      <c r="AN439">
        <v>4.45</v>
      </c>
      <c r="AO439">
        <v>76</v>
      </c>
      <c r="AP439">
        <v>105.7</v>
      </c>
      <c r="AQ439">
        <v>92</v>
      </c>
      <c r="AR439">
        <v>101.3</v>
      </c>
      <c r="AS439">
        <v>62</v>
      </c>
      <c r="AT439">
        <v>-4.16</v>
      </c>
      <c r="AU439">
        <v>283</v>
      </c>
      <c r="AV439">
        <v>3</v>
      </c>
      <c r="AW439" t="s">
        <v>136</v>
      </c>
    </row>
    <row r="440" spans="1:49" x14ac:dyDescent="0.2">
      <c r="A440" t="s">
        <v>16</v>
      </c>
      <c r="B440">
        <v>87.04</v>
      </c>
      <c r="C440">
        <v>80.95</v>
      </c>
      <c r="D440">
        <v>5</v>
      </c>
      <c r="E440">
        <v>10</v>
      </c>
      <c r="F440">
        <v>2014</v>
      </c>
      <c r="I440" t="s">
        <v>371</v>
      </c>
      <c r="J440">
        <v>75.290000000000006</v>
      </c>
      <c r="K440">
        <v>82.62</v>
      </c>
      <c r="L440">
        <v>2014</v>
      </c>
      <c r="O440" t="s">
        <v>234</v>
      </c>
      <c r="P440">
        <v>1.8</v>
      </c>
      <c r="Q440">
        <v>11.5</v>
      </c>
      <c r="R440">
        <v>13.3</v>
      </c>
      <c r="S440">
        <v>2014</v>
      </c>
      <c r="V440">
        <v>2019</v>
      </c>
      <c r="W440">
        <v>13</v>
      </c>
      <c r="X440" t="s">
        <v>1105</v>
      </c>
      <c r="Y440" t="s">
        <v>5</v>
      </c>
      <c r="Z440" t="e" vm="1">
        <f ca="1">_xlfn.XLOOKUP(KenPom[[#This Row],[Real_Team]],TeamStateMap[Team],TeamStateMap[State],"NoState",0,)</f>
        <v>#NAME?</v>
      </c>
      <c r="AA440">
        <v>4</v>
      </c>
      <c r="AC440" t="s">
        <v>105</v>
      </c>
      <c r="AD440" t="s">
        <v>96</v>
      </c>
      <c r="AE440">
        <v>24.07</v>
      </c>
      <c r="AF440">
        <v>118.1</v>
      </c>
      <c r="AG440">
        <v>11</v>
      </c>
      <c r="AH440">
        <v>94</v>
      </c>
      <c r="AI440">
        <v>20</v>
      </c>
      <c r="AJ440">
        <v>63.7</v>
      </c>
      <c r="AK440">
        <v>334</v>
      </c>
      <c r="AL440">
        <v>-5.0000000000000001E-3</v>
      </c>
      <c r="AM440">
        <v>195</v>
      </c>
      <c r="AN440">
        <v>8.4700000000000006</v>
      </c>
      <c r="AO440">
        <v>47</v>
      </c>
      <c r="AP440">
        <v>108.3</v>
      </c>
      <c r="AQ440">
        <v>49</v>
      </c>
      <c r="AR440">
        <v>99.9</v>
      </c>
      <c r="AS440">
        <v>42</v>
      </c>
      <c r="AT440">
        <v>-6.26</v>
      </c>
      <c r="AU440">
        <v>325</v>
      </c>
      <c r="AV440">
        <v>4</v>
      </c>
      <c r="AW440" t="s">
        <v>136</v>
      </c>
    </row>
    <row r="441" spans="1:49" x14ac:dyDescent="0.2">
      <c r="A441" t="s">
        <v>14</v>
      </c>
      <c r="B441">
        <v>86.35</v>
      </c>
      <c r="C441">
        <v>76.61</v>
      </c>
      <c r="D441">
        <v>1</v>
      </c>
      <c r="E441">
        <v>2</v>
      </c>
      <c r="F441">
        <v>2014</v>
      </c>
      <c r="I441" t="s">
        <v>366</v>
      </c>
      <c r="J441">
        <v>73.010000000000005</v>
      </c>
      <c r="K441">
        <v>82.31</v>
      </c>
      <c r="L441">
        <v>2014</v>
      </c>
      <c r="O441" t="s">
        <v>2</v>
      </c>
      <c r="P441">
        <v>6.8</v>
      </c>
      <c r="Q441">
        <v>6.2</v>
      </c>
      <c r="R441">
        <v>13</v>
      </c>
      <c r="S441">
        <v>2014</v>
      </c>
      <c r="V441">
        <v>2019</v>
      </c>
      <c r="W441">
        <v>14</v>
      </c>
      <c r="X441" t="s">
        <v>1106</v>
      </c>
      <c r="Y441" t="s">
        <v>270</v>
      </c>
      <c r="Z441" t="e" vm="1">
        <f ca="1">_xlfn.XLOOKUP(KenPom[[#This Row],[Real_Team]],TeamStateMap[Team],TeamStateMap[State],"NoState",0,)</f>
        <v>#NAME?</v>
      </c>
      <c r="AA441">
        <v>4</v>
      </c>
      <c r="AC441" t="s">
        <v>105</v>
      </c>
      <c r="AD441" t="s">
        <v>610</v>
      </c>
      <c r="AE441">
        <v>22.39</v>
      </c>
      <c r="AF441">
        <v>112.8</v>
      </c>
      <c r="AG441">
        <v>36</v>
      </c>
      <c r="AH441">
        <v>90.4</v>
      </c>
      <c r="AI441">
        <v>10</v>
      </c>
      <c r="AJ441">
        <v>68.599999999999994</v>
      </c>
      <c r="AK441">
        <v>121</v>
      </c>
      <c r="AL441">
        <v>4.5999999999999999E-2</v>
      </c>
      <c r="AM441">
        <v>70</v>
      </c>
      <c r="AN441">
        <v>10.46</v>
      </c>
      <c r="AO441">
        <v>30</v>
      </c>
      <c r="AP441">
        <v>109.8</v>
      </c>
      <c r="AQ441">
        <v>20</v>
      </c>
      <c r="AR441">
        <v>99.3</v>
      </c>
      <c r="AS441">
        <v>33</v>
      </c>
      <c r="AT441">
        <v>0.93</v>
      </c>
      <c r="AU441">
        <v>128</v>
      </c>
      <c r="AV441">
        <v>4</v>
      </c>
      <c r="AW441" t="s">
        <v>136</v>
      </c>
    </row>
    <row r="442" spans="1:49" x14ac:dyDescent="0.2">
      <c r="A442" t="s">
        <v>34</v>
      </c>
      <c r="B442">
        <v>86.32</v>
      </c>
      <c r="C442">
        <v>76.760000000000005</v>
      </c>
      <c r="D442">
        <v>3</v>
      </c>
      <c r="E442">
        <v>6</v>
      </c>
      <c r="F442">
        <v>2014</v>
      </c>
      <c r="I442" t="s">
        <v>2</v>
      </c>
      <c r="J442">
        <v>71.569999999999993</v>
      </c>
      <c r="K442">
        <v>82.08</v>
      </c>
      <c r="L442">
        <v>2014</v>
      </c>
      <c r="O442" t="s">
        <v>243</v>
      </c>
      <c r="P442">
        <v>12.8</v>
      </c>
      <c r="Q442">
        <v>0</v>
      </c>
      <c r="R442">
        <v>12.9</v>
      </c>
      <c r="S442">
        <v>2014</v>
      </c>
      <c r="V442">
        <v>2019</v>
      </c>
      <c r="W442">
        <v>15</v>
      </c>
      <c r="X442" t="s">
        <v>1107</v>
      </c>
      <c r="Y442" t="s">
        <v>243</v>
      </c>
      <c r="Z442" t="e" vm="1">
        <f ca="1">_xlfn.XLOOKUP(KenPom[[#This Row],[Real_Team]],TeamStateMap[Team],TeamStateMap[State],"NoState",0,)</f>
        <v>#NAME?</v>
      </c>
      <c r="AA442">
        <v>6</v>
      </c>
      <c r="AC442" t="s">
        <v>156</v>
      </c>
      <c r="AD442" t="s">
        <v>84</v>
      </c>
      <c r="AE442">
        <v>22.09</v>
      </c>
      <c r="AF442">
        <v>118.9</v>
      </c>
      <c r="AG442">
        <v>9</v>
      </c>
      <c r="AH442">
        <v>96.8</v>
      </c>
      <c r="AI442">
        <v>47</v>
      </c>
      <c r="AJ442">
        <v>67.7</v>
      </c>
      <c r="AK442">
        <v>171</v>
      </c>
      <c r="AL442">
        <v>-6.3E-2</v>
      </c>
      <c r="AM442">
        <v>316</v>
      </c>
      <c r="AN442">
        <v>10.78</v>
      </c>
      <c r="AO442">
        <v>23</v>
      </c>
      <c r="AP442">
        <v>109.3</v>
      </c>
      <c r="AQ442">
        <v>29</v>
      </c>
      <c r="AR442">
        <v>98.5</v>
      </c>
      <c r="AS442">
        <v>21</v>
      </c>
      <c r="AT442">
        <v>-1.56</v>
      </c>
      <c r="AU442">
        <v>206</v>
      </c>
      <c r="AV442">
        <v>6</v>
      </c>
      <c r="AW442" t="s">
        <v>136</v>
      </c>
    </row>
    <row r="443" spans="1:49" x14ac:dyDescent="0.2">
      <c r="A443" t="s">
        <v>240</v>
      </c>
      <c r="B443">
        <v>86.22</v>
      </c>
      <c r="C443">
        <v>79.87</v>
      </c>
      <c r="D443">
        <v>1</v>
      </c>
      <c r="E443">
        <v>5</v>
      </c>
      <c r="F443">
        <v>2014</v>
      </c>
      <c r="I443" t="s">
        <v>350</v>
      </c>
      <c r="J443">
        <v>73.14</v>
      </c>
      <c r="K443">
        <v>81.66</v>
      </c>
      <c r="L443">
        <v>2014</v>
      </c>
      <c r="O443" t="s">
        <v>14</v>
      </c>
      <c r="P443">
        <v>7.1</v>
      </c>
      <c r="Q443">
        <v>5.7</v>
      </c>
      <c r="R443">
        <v>12.8</v>
      </c>
      <c r="S443">
        <v>2014</v>
      </c>
      <c r="V443">
        <v>2019</v>
      </c>
      <c r="W443">
        <v>16</v>
      </c>
      <c r="X443" t="s">
        <v>602</v>
      </c>
      <c r="Y443" t="s">
        <v>80</v>
      </c>
      <c r="Z443" t="e" vm="1">
        <f ca="1">_xlfn.XLOOKUP(KenPom[[#This Row],[Real_Team]],TeamStateMap[Team],TeamStateMap[State],"NoState",0,)</f>
        <v>#NAME?</v>
      </c>
      <c r="AA443">
        <v>5</v>
      </c>
      <c r="AC443" t="s">
        <v>556</v>
      </c>
      <c r="AD443" t="s">
        <v>125</v>
      </c>
      <c r="AE443">
        <v>21.94</v>
      </c>
      <c r="AF443">
        <v>110.4</v>
      </c>
      <c r="AG443">
        <v>62</v>
      </c>
      <c r="AH443">
        <v>88.5</v>
      </c>
      <c r="AI443">
        <v>4</v>
      </c>
      <c r="AJ443">
        <v>63.9</v>
      </c>
      <c r="AK443">
        <v>331</v>
      </c>
      <c r="AL443">
        <v>-1.7999999999999999E-2</v>
      </c>
      <c r="AM443">
        <v>228</v>
      </c>
      <c r="AN443">
        <v>12.97</v>
      </c>
      <c r="AO443">
        <v>6</v>
      </c>
      <c r="AP443">
        <v>110.3</v>
      </c>
      <c r="AQ443">
        <v>14</v>
      </c>
      <c r="AR443">
        <v>97.3</v>
      </c>
      <c r="AS443">
        <v>6</v>
      </c>
      <c r="AT443">
        <v>3.14</v>
      </c>
      <c r="AU443">
        <v>87</v>
      </c>
      <c r="AV443">
        <v>5</v>
      </c>
      <c r="AW443" t="s">
        <v>136</v>
      </c>
    </row>
    <row r="444" spans="1:49" x14ac:dyDescent="0.2">
      <c r="A444" t="s">
        <v>247</v>
      </c>
      <c r="B444">
        <v>86.13</v>
      </c>
      <c r="C444">
        <v>78.760000000000005</v>
      </c>
      <c r="D444">
        <v>2</v>
      </c>
      <c r="E444">
        <v>5</v>
      </c>
      <c r="F444">
        <v>2014</v>
      </c>
      <c r="I444" t="s">
        <v>340</v>
      </c>
      <c r="J444">
        <v>69.849999999999994</v>
      </c>
      <c r="K444">
        <v>81.540000000000006</v>
      </c>
      <c r="L444">
        <v>2014</v>
      </c>
      <c r="O444" t="s">
        <v>457</v>
      </c>
      <c r="P444">
        <v>4.3</v>
      </c>
      <c r="Q444">
        <v>8.5</v>
      </c>
      <c r="R444">
        <v>12.7</v>
      </c>
      <c r="S444">
        <v>2014</v>
      </c>
      <c r="V444">
        <v>2019</v>
      </c>
      <c r="W444">
        <v>17</v>
      </c>
      <c r="X444" t="s">
        <v>1108</v>
      </c>
      <c r="Y444" t="s">
        <v>43</v>
      </c>
      <c r="Z444" t="e" vm="1">
        <f ca="1">_xlfn.XLOOKUP(KenPom[[#This Row],[Real_Team]],TeamStateMap[Team],TeamStateMap[State],"NoState",0,)</f>
        <v>#NAME?</v>
      </c>
      <c r="AA444">
        <v>4</v>
      </c>
      <c r="AC444" t="s">
        <v>156</v>
      </c>
      <c r="AD444" t="s">
        <v>653</v>
      </c>
      <c r="AE444">
        <v>21.57</v>
      </c>
      <c r="AF444">
        <v>113.9</v>
      </c>
      <c r="AG444">
        <v>27</v>
      </c>
      <c r="AH444">
        <v>92.3</v>
      </c>
      <c r="AI444">
        <v>17</v>
      </c>
      <c r="AJ444">
        <v>70.099999999999994</v>
      </c>
      <c r="AK444">
        <v>66</v>
      </c>
      <c r="AL444">
        <v>7.5999999999999998E-2</v>
      </c>
      <c r="AM444">
        <v>26</v>
      </c>
      <c r="AN444">
        <v>14.13</v>
      </c>
      <c r="AO444">
        <v>1</v>
      </c>
      <c r="AP444">
        <v>111.8</v>
      </c>
      <c r="AQ444">
        <v>1</v>
      </c>
      <c r="AR444">
        <v>97.7</v>
      </c>
      <c r="AS444">
        <v>8</v>
      </c>
      <c r="AT444">
        <v>10.36</v>
      </c>
      <c r="AU444">
        <v>4</v>
      </c>
      <c r="AV444">
        <v>4</v>
      </c>
      <c r="AW444" t="s">
        <v>136</v>
      </c>
    </row>
    <row r="445" spans="1:49" x14ac:dyDescent="0.2">
      <c r="A445" t="s">
        <v>35</v>
      </c>
      <c r="B445">
        <v>86.13</v>
      </c>
      <c r="C445">
        <v>79.849999999999994</v>
      </c>
      <c r="D445">
        <v>2</v>
      </c>
      <c r="E445">
        <v>3</v>
      </c>
      <c r="F445">
        <v>2014</v>
      </c>
      <c r="I445" t="s">
        <v>369</v>
      </c>
      <c r="J445">
        <v>74.16</v>
      </c>
      <c r="K445">
        <v>81.47</v>
      </c>
      <c r="L445">
        <v>2014</v>
      </c>
      <c r="O445" t="s">
        <v>34</v>
      </c>
      <c r="P445">
        <v>-0.1</v>
      </c>
      <c r="Q445">
        <v>12.2</v>
      </c>
      <c r="R445">
        <v>12.1</v>
      </c>
      <c r="S445">
        <v>2014</v>
      </c>
      <c r="V445">
        <v>2019</v>
      </c>
      <c r="W445">
        <v>18</v>
      </c>
      <c r="X445" t="s">
        <v>1109</v>
      </c>
      <c r="Y445" t="s">
        <v>47</v>
      </c>
      <c r="Z445" t="e" vm="1">
        <f ca="1">_xlfn.XLOOKUP(KenPom[[#This Row],[Real_Team]],TeamStateMap[Team],TeamStateMap[State],"NoState",0,)</f>
        <v>#NAME?</v>
      </c>
      <c r="AA445">
        <v>7</v>
      </c>
      <c r="AC445" t="s">
        <v>489</v>
      </c>
      <c r="AD445" t="s">
        <v>152</v>
      </c>
      <c r="AE445">
        <v>20.69</v>
      </c>
      <c r="AF445">
        <v>118.1</v>
      </c>
      <c r="AG445">
        <v>10</v>
      </c>
      <c r="AH445">
        <v>97.4</v>
      </c>
      <c r="AI445">
        <v>56</v>
      </c>
      <c r="AJ445">
        <v>65.7</v>
      </c>
      <c r="AK445">
        <v>278</v>
      </c>
      <c r="AL445">
        <v>4.5999999999999999E-2</v>
      </c>
      <c r="AM445">
        <v>68</v>
      </c>
      <c r="AN445">
        <v>1.82</v>
      </c>
      <c r="AO445">
        <v>97</v>
      </c>
      <c r="AP445">
        <v>106</v>
      </c>
      <c r="AQ445">
        <v>83</v>
      </c>
      <c r="AR445">
        <v>104.2</v>
      </c>
      <c r="AS445">
        <v>144</v>
      </c>
      <c r="AT445">
        <v>8.3699999999999992</v>
      </c>
      <c r="AU445">
        <v>6</v>
      </c>
      <c r="AV445">
        <v>7</v>
      </c>
      <c r="AW445" t="s">
        <v>136</v>
      </c>
    </row>
    <row r="446" spans="1:49" x14ac:dyDescent="0.2">
      <c r="A446" t="s">
        <v>38</v>
      </c>
      <c r="B446">
        <v>85.82</v>
      </c>
      <c r="C446">
        <v>79.38</v>
      </c>
      <c r="D446">
        <v>5</v>
      </c>
      <c r="E446">
        <v>8</v>
      </c>
      <c r="F446">
        <v>2014</v>
      </c>
      <c r="I446" t="s">
        <v>355</v>
      </c>
      <c r="J446">
        <v>73.66</v>
      </c>
      <c r="K446">
        <v>81.459999999999994</v>
      </c>
      <c r="L446">
        <v>2014</v>
      </c>
      <c r="O446" t="s">
        <v>38</v>
      </c>
      <c r="P446">
        <v>8.1999999999999993</v>
      </c>
      <c r="Q446">
        <v>3.8</v>
      </c>
      <c r="R446">
        <v>12</v>
      </c>
      <c r="S446">
        <v>2014</v>
      </c>
      <c r="V446">
        <v>2019</v>
      </c>
      <c r="W446">
        <v>19</v>
      </c>
      <c r="X446" t="s">
        <v>1110</v>
      </c>
      <c r="Y446" t="s">
        <v>9</v>
      </c>
      <c r="Z446" t="e" vm="1">
        <f ca="1">_xlfn.XLOOKUP(KenPom[[#This Row],[Real_Team]],TeamStateMap[Team],TeamStateMap[State],"NoState",0,)</f>
        <v>#NAME?</v>
      </c>
      <c r="AA446">
        <v>3</v>
      </c>
      <c r="AC446" t="s">
        <v>60</v>
      </c>
      <c r="AD446" t="s">
        <v>119</v>
      </c>
      <c r="AE446">
        <v>20.22</v>
      </c>
      <c r="AF446">
        <v>117.7</v>
      </c>
      <c r="AG446">
        <v>12</v>
      </c>
      <c r="AH446">
        <v>97.5</v>
      </c>
      <c r="AI446">
        <v>59</v>
      </c>
      <c r="AJ446">
        <v>70</v>
      </c>
      <c r="AK446">
        <v>67</v>
      </c>
      <c r="AL446">
        <v>6.3E-2</v>
      </c>
      <c r="AM446">
        <v>36</v>
      </c>
      <c r="AN446">
        <v>10.02</v>
      </c>
      <c r="AO446">
        <v>35</v>
      </c>
      <c r="AP446">
        <v>109.3</v>
      </c>
      <c r="AQ446">
        <v>30</v>
      </c>
      <c r="AR446">
        <v>99.3</v>
      </c>
      <c r="AS446">
        <v>32</v>
      </c>
      <c r="AT446">
        <v>2.77</v>
      </c>
      <c r="AU446">
        <v>92</v>
      </c>
      <c r="AV446">
        <v>3</v>
      </c>
      <c r="AW446" t="s">
        <v>136</v>
      </c>
    </row>
    <row r="447" spans="1:49" x14ac:dyDescent="0.2">
      <c r="A447" t="s">
        <v>245</v>
      </c>
      <c r="B447">
        <v>85.81</v>
      </c>
      <c r="C447">
        <v>77.010000000000005</v>
      </c>
      <c r="D447">
        <v>1</v>
      </c>
      <c r="E447">
        <v>5</v>
      </c>
      <c r="F447">
        <v>2014</v>
      </c>
      <c r="I447" t="s">
        <v>352</v>
      </c>
      <c r="J447">
        <v>72.75</v>
      </c>
      <c r="K447">
        <v>81.28</v>
      </c>
      <c r="L447">
        <v>2014</v>
      </c>
      <c r="O447" t="s">
        <v>203</v>
      </c>
      <c r="P447">
        <v>4.5999999999999996</v>
      </c>
      <c r="Q447">
        <v>7.2</v>
      </c>
      <c r="R447">
        <v>11.8</v>
      </c>
      <c r="S447">
        <v>2014</v>
      </c>
      <c r="V447">
        <v>2019</v>
      </c>
      <c r="W447">
        <v>20</v>
      </c>
      <c r="X447" t="s">
        <v>574</v>
      </c>
      <c r="Y447" t="s">
        <v>238</v>
      </c>
      <c r="Z447" t="e" vm="1">
        <f ca="1">_xlfn.XLOOKUP(KenPom[[#This Row],[Real_Team]],TeamStateMap[Team],TeamStateMap[State],"NoState",0,)</f>
        <v>#NAME?</v>
      </c>
      <c r="AA447">
        <v>4</v>
      </c>
      <c r="AC447" t="s">
        <v>156</v>
      </c>
      <c r="AD447" t="s">
        <v>121</v>
      </c>
      <c r="AE447">
        <v>20.059999999999999</v>
      </c>
      <c r="AF447">
        <v>108.4</v>
      </c>
      <c r="AG447">
        <v>98</v>
      </c>
      <c r="AH447">
        <v>88.4</v>
      </c>
      <c r="AI447">
        <v>3</v>
      </c>
      <c r="AJ447">
        <v>63.4</v>
      </c>
      <c r="AK447">
        <v>339</v>
      </c>
      <c r="AL447">
        <v>4.9000000000000002E-2</v>
      </c>
      <c r="AM447">
        <v>65</v>
      </c>
      <c r="AN447">
        <v>10.220000000000001</v>
      </c>
      <c r="AO447">
        <v>32</v>
      </c>
      <c r="AP447">
        <v>109.3</v>
      </c>
      <c r="AQ447">
        <v>31</v>
      </c>
      <c r="AR447">
        <v>99.1</v>
      </c>
      <c r="AS447">
        <v>29</v>
      </c>
      <c r="AT447">
        <v>-0.96</v>
      </c>
      <c r="AU447">
        <v>186</v>
      </c>
      <c r="AV447">
        <v>4</v>
      </c>
      <c r="AW447" t="s">
        <v>136</v>
      </c>
    </row>
    <row r="448" spans="1:49" x14ac:dyDescent="0.2">
      <c r="A448" t="s">
        <v>30</v>
      </c>
      <c r="B448">
        <v>85.6</v>
      </c>
      <c r="C448">
        <v>78.5</v>
      </c>
      <c r="D448">
        <v>2</v>
      </c>
      <c r="E448">
        <v>4</v>
      </c>
      <c r="F448">
        <v>2014</v>
      </c>
      <c r="I448" t="s">
        <v>359</v>
      </c>
      <c r="J448">
        <v>75.11</v>
      </c>
      <c r="K448">
        <v>81.28</v>
      </c>
      <c r="L448">
        <v>2014</v>
      </c>
      <c r="O448" t="s">
        <v>30</v>
      </c>
      <c r="P448">
        <v>11.7</v>
      </c>
      <c r="Q448">
        <v>-0.2</v>
      </c>
      <c r="R448">
        <v>11.4</v>
      </c>
      <c r="S448">
        <v>2014</v>
      </c>
      <c r="V448">
        <v>2019</v>
      </c>
      <c r="W448">
        <v>21</v>
      </c>
      <c r="X448" t="s">
        <v>1111</v>
      </c>
      <c r="Y448" t="s">
        <v>279</v>
      </c>
      <c r="Z448" t="e" vm="1">
        <f ca="1">_xlfn.XLOOKUP(KenPom[[#This Row],[Real_Team]],TeamStateMap[Team],TeamStateMap[State],"NoState",0,)</f>
        <v>#NAME?</v>
      </c>
      <c r="AA448">
        <v>5</v>
      </c>
      <c r="AC448" t="s">
        <v>60</v>
      </c>
      <c r="AD448" t="s">
        <v>125</v>
      </c>
      <c r="AE448">
        <v>20.04</v>
      </c>
      <c r="AF448">
        <v>117.7</v>
      </c>
      <c r="AG448">
        <v>13</v>
      </c>
      <c r="AH448">
        <v>97.6</v>
      </c>
      <c r="AI448">
        <v>61</v>
      </c>
      <c r="AJ448">
        <v>67.8</v>
      </c>
      <c r="AK448">
        <v>161</v>
      </c>
      <c r="AL448">
        <v>-3.7999999999999999E-2</v>
      </c>
      <c r="AM448">
        <v>270</v>
      </c>
      <c r="AN448">
        <v>10.09</v>
      </c>
      <c r="AO448">
        <v>34</v>
      </c>
      <c r="AP448">
        <v>110.1</v>
      </c>
      <c r="AQ448">
        <v>17</v>
      </c>
      <c r="AR448">
        <v>100</v>
      </c>
      <c r="AS448">
        <v>44</v>
      </c>
      <c r="AT448">
        <v>2.2200000000000002</v>
      </c>
      <c r="AU448">
        <v>100</v>
      </c>
      <c r="AV448">
        <v>5</v>
      </c>
      <c r="AW448" t="s">
        <v>136</v>
      </c>
    </row>
    <row r="449" spans="1:49" x14ac:dyDescent="0.2">
      <c r="A449" t="s">
        <v>91</v>
      </c>
      <c r="B449">
        <v>85.1</v>
      </c>
      <c r="C449">
        <v>75.78</v>
      </c>
      <c r="D449">
        <v>3</v>
      </c>
      <c r="E449">
        <v>4</v>
      </c>
      <c r="F449">
        <v>2014</v>
      </c>
      <c r="I449" t="s">
        <v>379</v>
      </c>
      <c r="J449">
        <v>70.62</v>
      </c>
      <c r="K449">
        <v>81.19</v>
      </c>
      <c r="L449">
        <v>2014</v>
      </c>
      <c r="O449" t="s">
        <v>212</v>
      </c>
      <c r="P449">
        <v>10.3</v>
      </c>
      <c r="Q449">
        <v>1.1000000000000001</v>
      </c>
      <c r="R449">
        <v>11.4</v>
      </c>
      <c r="S449">
        <v>2014</v>
      </c>
      <c r="V449">
        <v>2019</v>
      </c>
      <c r="W449">
        <v>22</v>
      </c>
      <c r="X449" t="s">
        <v>1112</v>
      </c>
      <c r="Y449" t="s">
        <v>21</v>
      </c>
      <c r="Z449" t="e" vm="1">
        <f ca="1">_xlfn.XLOOKUP(KenPom[[#This Row],[Real_Team]],TeamStateMap[Team],TeamStateMap[State],"NoState",0,)</f>
        <v>#NAME?</v>
      </c>
      <c r="AA449">
        <v>6</v>
      </c>
      <c r="AC449" t="s">
        <v>528</v>
      </c>
      <c r="AD449" t="s">
        <v>942</v>
      </c>
      <c r="AE449">
        <v>19.850000000000001</v>
      </c>
      <c r="AF449">
        <v>115.2</v>
      </c>
      <c r="AG449">
        <v>21</v>
      </c>
      <c r="AH449">
        <v>95.4</v>
      </c>
      <c r="AI449">
        <v>31</v>
      </c>
      <c r="AJ449">
        <v>73.599999999999994</v>
      </c>
      <c r="AK449">
        <v>11</v>
      </c>
      <c r="AL449">
        <v>5.6000000000000001E-2</v>
      </c>
      <c r="AM449">
        <v>50</v>
      </c>
      <c r="AN449">
        <v>3.14</v>
      </c>
      <c r="AO449">
        <v>89</v>
      </c>
      <c r="AP449">
        <v>105.5</v>
      </c>
      <c r="AQ449">
        <v>100</v>
      </c>
      <c r="AR449">
        <v>102.4</v>
      </c>
      <c r="AS449">
        <v>82</v>
      </c>
      <c r="AT449">
        <v>1.1499999999999999</v>
      </c>
      <c r="AU449">
        <v>121</v>
      </c>
      <c r="AV449">
        <v>6</v>
      </c>
      <c r="AW449" t="s">
        <v>136</v>
      </c>
    </row>
    <row r="450" spans="1:49" x14ac:dyDescent="0.2">
      <c r="A450" t="s">
        <v>203</v>
      </c>
      <c r="B450">
        <v>84.88</v>
      </c>
      <c r="C450">
        <v>72.55</v>
      </c>
      <c r="D450">
        <v>1</v>
      </c>
      <c r="E450">
        <v>1</v>
      </c>
      <c r="F450">
        <v>2014</v>
      </c>
      <c r="I450" t="s">
        <v>357</v>
      </c>
      <c r="J450">
        <v>70.650000000000006</v>
      </c>
      <c r="K450">
        <v>80.59</v>
      </c>
      <c r="L450">
        <v>2014</v>
      </c>
      <c r="O450" t="s">
        <v>16</v>
      </c>
      <c r="P450">
        <v>5.8</v>
      </c>
      <c r="Q450">
        <v>5.2</v>
      </c>
      <c r="R450">
        <v>11</v>
      </c>
      <c r="S450">
        <v>2014</v>
      </c>
      <c r="V450">
        <v>2019</v>
      </c>
      <c r="W450">
        <v>23</v>
      </c>
      <c r="X450" t="s">
        <v>1113</v>
      </c>
      <c r="Y450" t="s">
        <v>11</v>
      </c>
      <c r="Z450" t="e" vm="1">
        <f ca="1">_xlfn.XLOOKUP(KenPom[[#This Row],[Real_Team]],TeamStateMap[Team],TeamStateMap[State],"NoState",0,)</f>
        <v>#NAME?</v>
      </c>
      <c r="AA450">
        <v>7</v>
      </c>
      <c r="AC450" t="s">
        <v>105</v>
      </c>
      <c r="AD450" t="s">
        <v>484</v>
      </c>
      <c r="AE450">
        <v>19.350000000000001</v>
      </c>
      <c r="AF450">
        <v>113.7</v>
      </c>
      <c r="AG450">
        <v>28</v>
      </c>
      <c r="AH450">
        <v>94.4</v>
      </c>
      <c r="AI450">
        <v>24</v>
      </c>
      <c r="AJ450">
        <v>67.2</v>
      </c>
      <c r="AK450">
        <v>199</v>
      </c>
      <c r="AL450">
        <v>-0.06</v>
      </c>
      <c r="AM450">
        <v>309</v>
      </c>
      <c r="AN450">
        <v>11.95</v>
      </c>
      <c r="AO450">
        <v>16</v>
      </c>
      <c r="AP450">
        <v>110.4</v>
      </c>
      <c r="AQ450">
        <v>10</v>
      </c>
      <c r="AR450">
        <v>98.4</v>
      </c>
      <c r="AS450">
        <v>19</v>
      </c>
      <c r="AT450">
        <v>5.36</v>
      </c>
      <c r="AU450">
        <v>32</v>
      </c>
      <c r="AV450">
        <v>7</v>
      </c>
      <c r="AW450" t="s">
        <v>136</v>
      </c>
    </row>
    <row r="451" spans="1:49" x14ac:dyDescent="0.2">
      <c r="A451" t="s">
        <v>29</v>
      </c>
      <c r="B451">
        <v>84.69</v>
      </c>
      <c r="C451">
        <v>79.760000000000005</v>
      </c>
      <c r="D451">
        <v>5</v>
      </c>
      <c r="E451">
        <v>8</v>
      </c>
      <c r="F451">
        <v>2014</v>
      </c>
      <c r="I451" t="s">
        <v>336</v>
      </c>
      <c r="J451">
        <v>74.2</v>
      </c>
      <c r="K451">
        <v>80.28</v>
      </c>
      <c r="L451">
        <v>2014</v>
      </c>
      <c r="O451" t="s">
        <v>209</v>
      </c>
      <c r="P451">
        <v>7.6</v>
      </c>
      <c r="Q451">
        <v>3.1</v>
      </c>
      <c r="R451">
        <v>10.7</v>
      </c>
      <c r="S451">
        <v>2014</v>
      </c>
      <c r="V451">
        <v>2019</v>
      </c>
      <c r="W451">
        <v>24</v>
      </c>
      <c r="X451" t="s">
        <v>906</v>
      </c>
      <c r="Y451" t="s">
        <v>7</v>
      </c>
      <c r="Z451" t="e" vm="1">
        <f ca="1">_xlfn.XLOOKUP(KenPom[[#This Row],[Real_Team]],TeamStateMap[Team],TeamStateMap[State],"NoState",0,)</f>
        <v>#NAME?</v>
      </c>
      <c r="AA451">
        <v>6</v>
      </c>
      <c r="AC451" t="s">
        <v>556</v>
      </c>
      <c r="AD451" t="s">
        <v>125</v>
      </c>
      <c r="AE451">
        <v>19.29</v>
      </c>
      <c r="AF451">
        <v>113.4</v>
      </c>
      <c r="AG451">
        <v>31</v>
      </c>
      <c r="AH451">
        <v>94.1</v>
      </c>
      <c r="AI451">
        <v>21</v>
      </c>
      <c r="AJ451">
        <v>66</v>
      </c>
      <c r="AK451">
        <v>264</v>
      </c>
      <c r="AL451">
        <v>-4.0000000000000001E-3</v>
      </c>
      <c r="AM451">
        <v>189</v>
      </c>
      <c r="AN451">
        <v>10.75</v>
      </c>
      <c r="AO451">
        <v>24</v>
      </c>
      <c r="AP451">
        <v>109.8</v>
      </c>
      <c r="AQ451">
        <v>18</v>
      </c>
      <c r="AR451">
        <v>99.1</v>
      </c>
      <c r="AS451">
        <v>30</v>
      </c>
      <c r="AT451">
        <v>-4.92</v>
      </c>
      <c r="AU451">
        <v>299</v>
      </c>
      <c r="AV451">
        <v>6</v>
      </c>
      <c r="AW451" t="s">
        <v>136</v>
      </c>
    </row>
    <row r="452" spans="1:49" x14ac:dyDescent="0.2">
      <c r="A452" t="s">
        <v>219</v>
      </c>
      <c r="B452">
        <v>84.67</v>
      </c>
      <c r="C452">
        <v>78</v>
      </c>
      <c r="D452">
        <v>3</v>
      </c>
      <c r="E452">
        <v>7</v>
      </c>
      <c r="F452">
        <v>2014</v>
      </c>
      <c r="I452" t="s">
        <v>329</v>
      </c>
      <c r="J452">
        <v>75.680000000000007</v>
      </c>
      <c r="K452">
        <v>79.91</v>
      </c>
      <c r="L452">
        <v>2014</v>
      </c>
      <c r="O452" t="s">
        <v>270</v>
      </c>
      <c r="P452">
        <v>4.4000000000000004</v>
      </c>
      <c r="Q452">
        <v>5.7</v>
      </c>
      <c r="R452">
        <v>10.1</v>
      </c>
      <c r="S452">
        <v>2014</v>
      </c>
      <c r="V452">
        <v>2019</v>
      </c>
      <c r="W452">
        <v>25</v>
      </c>
      <c r="X452" t="s">
        <v>1114</v>
      </c>
      <c r="Y452" t="s">
        <v>199</v>
      </c>
      <c r="Z452" t="e" vm="1">
        <f ca="1">_xlfn.XLOOKUP(KenPom[[#This Row],[Real_Team]],TeamStateMap[Team],TeamStateMap[State],"NoState",0,)</f>
        <v>#NAME?</v>
      </c>
      <c r="AA452">
        <v>2</v>
      </c>
      <c r="AC452" t="s">
        <v>156</v>
      </c>
      <c r="AD452" t="s">
        <v>1115</v>
      </c>
      <c r="AE452">
        <v>19.11</v>
      </c>
      <c r="AF452">
        <v>113.5</v>
      </c>
      <c r="AG452">
        <v>29</v>
      </c>
      <c r="AH452">
        <v>94.4</v>
      </c>
      <c r="AI452">
        <v>26</v>
      </c>
      <c r="AJ452">
        <v>64.7</v>
      </c>
      <c r="AK452">
        <v>320</v>
      </c>
      <c r="AL452">
        <v>-0.08</v>
      </c>
      <c r="AM452">
        <v>332</v>
      </c>
      <c r="AN452">
        <v>11.96</v>
      </c>
      <c r="AO452">
        <v>15</v>
      </c>
      <c r="AP452">
        <v>110.3</v>
      </c>
      <c r="AQ452">
        <v>12</v>
      </c>
      <c r="AR452">
        <v>98.3</v>
      </c>
      <c r="AS452">
        <v>17</v>
      </c>
      <c r="AT452">
        <v>4.9800000000000004</v>
      </c>
      <c r="AU452">
        <v>41</v>
      </c>
      <c r="AV452">
        <v>2</v>
      </c>
      <c r="AW452" t="s">
        <v>136</v>
      </c>
    </row>
    <row r="453" spans="1:49" x14ac:dyDescent="0.2">
      <c r="A453" t="s">
        <v>128</v>
      </c>
      <c r="B453">
        <v>84.64</v>
      </c>
      <c r="C453">
        <v>79.81</v>
      </c>
      <c r="D453">
        <v>3</v>
      </c>
      <c r="E453">
        <v>8</v>
      </c>
      <c r="F453">
        <v>2014</v>
      </c>
      <c r="I453" t="s">
        <v>351</v>
      </c>
      <c r="J453">
        <v>74.709999999999994</v>
      </c>
      <c r="K453">
        <v>79.86</v>
      </c>
      <c r="L453">
        <v>2014</v>
      </c>
      <c r="O453" t="s">
        <v>221</v>
      </c>
      <c r="P453">
        <v>7.6</v>
      </c>
      <c r="Q453">
        <v>2.4</v>
      </c>
      <c r="R453">
        <v>10.1</v>
      </c>
      <c r="S453">
        <v>2014</v>
      </c>
      <c r="V453">
        <v>2019</v>
      </c>
      <c r="W453">
        <v>26</v>
      </c>
      <c r="X453" t="s">
        <v>1116</v>
      </c>
      <c r="Y453" t="s">
        <v>24</v>
      </c>
      <c r="Z453" t="e" vm="1">
        <f ca="1">_xlfn.XLOOKUP(KenPom[[#This Row],[Real_Team]],TeamStateMap[Team],TeamStateMap[State],"NoState",0,)</f>
        <v>#NAME?</v>
      </c>
      <c r="AA453">
        <v>10</v>
      </c>
      <c r="AC453" t="s">
        <v>60</v>
      </c>
      <c r="AD453" t="s">
        <v>61</v>
      </c>
      <c r="AE453">
        <v>18.3</v>
      </c>
      <c r="AF453">
        <v>110.5</v>
      </c>
      <c r="AG453">
        <v>61</v>
      </c>
      <c r="AH453">
        <v>92.2</v>
      </c>
      <c r="AI453">
        <v>16</v>
      </c>
      <c r="AJ453">
        <v>62.9</v>
      </c>
      <c r="AK453">
        <v>344</v>
      </c>
      <c r="AL453">
        <v>-6.3E-2</v>
      </c>
      <c r="AM453">
        <v>315</v>
      </c>
      <c r="AN453">
        <v>12</v>
      </c>
      <c r="AO453">
        <v>14</v>
      </c>
      <c r="AP453">
        <v>110.7</v>
      </c>
      <c r="AQ453">
        <v>6</v>
      </c>
      <c r="AR453">
        <v>98.7</v>
      </c>
      <c r="AS453">
        <v>23</v>
      </c>
      <c r="AT453">
        <v>5.12</v>
      </c>
      <c r="AU453">
        <v>39</v>
      </c>
      <c r="AV453">
        <v>0</v>
      </c>
      <c r="AW453" t="s">
        <v>136</v>
      </c>
    </row>
    <row r="454" spans="1:49" x14ac:dyDescent="0.2">
      <c r="A454" t="s">
        <v>236</v>
      </c>
      <c r="B454">
        <v>84.43</v>
      </c>
      <c r="C454">
        <v>78.61</v>
      </c>
      <c r="D454">
        <v>4</v>
      </c>
      <c r="E454">
        <v>6</v>
      </c>
      <c r="F454">
        <v>2014</v>
      </c>
      <c r="I454" t="s">
        <v>91</v>
      </c>
      <c r="J454">
        <v>70.66</v>
      </c>
      <c r="K454">
        <v>79.69</v>
      </c>
      <c r="L454">
        <v>2014</v>
      </c>
      <c r="O454" t="s">
        <v>236</v>
      </c>
      <c r="P454">
        <v>7.3</v>
      </c>
      <c r="Q454">
        <v>2.7</v>
      </c>
      <c r="R454">
        <v>10</v>
      </c>
      <c r="S454">
        <v>2014</v>
      </c>
      <c r="V454">
        <v>2019</v>
      </c>
      <c r="W454">
        <v>27</v>
      </c>
      <c r="X454" t="s">
        <v>1117</v>
      </c>
      <c r="Y454" t="s">
        <v>23</v>
      </c>
      <c r="Z454" t="e" vm="1">
        <f ca="1">_xlfn.XLOOKUP(KenPom[[#This Row],[Real_Team]],TeamStateMap[Team],TeamStateMap[State],"NoState",0,)</f>
        <v>#NAME?</v>
      </c>
      <c r="AA454">
        <v>7</v>
      </c>
      <c r="AC454" t="s">
        <v>538</v>
      </c>
      <c r="AD454" t="s">
        <v>699</v>
      </c>
      <c r="AE454">
        <v>18.18</v>
      </c>
      <c r="AF454">
        <v>114</v>
      </c>
      <c r="AG454">
        <v>26</v>
      </c>
      <c r="AH454">
        <v>95.9</v>
      </c>
      <c r="AI454">
        <v>35</v>
      </c>
      <c r="AJ454">
        <v>69.3</v>
      </c>
      <c r="AK454">
        <v>91</v>
      </c>
      <c r="AL454">
        <v>3.3000000000000002E-2</v>
      </c>
      <c r="AM454">
        <v>99</v>
      </c>
      <c r="AN454">
        <v>1.42</v>
      </c>
      <c r="AO454">
        <v>103</v>
      </c>
      <c r="AP454">
        <v>105.4</v>
      </c>
      <c r="AQ454">
        <v>111</v>
      </c>
      <c r="AR454">
        <v>103.9</v>
      </c>
      <c r="AS454">
        <v>130</v>
      </c>
      <c r="AT454">
        <v>1.79</v>
      </c>
      <c r="AU454">
        <v>106</v>
      </c>
      <c r="AV454">
        <v>7</v>
      </c>
      <c r="AW454" t="s">
        <v>136</v>
      </c>
    </row>
    <row r="455" spans="1:49" x14ac:dyDescent="0.2">
      <c r="A455" t="s">
        <v>242</v>
      </c>
      <c r="B455">
        <v>84.36</v>
      </c>
      <c r="C455">
        <v>76.62</v>
      </c>
      <c r="D455">
        <v>3</v>
      </c>
      <c r="E455">
        <v>3</v>
      </c>
      <c r="F455">
        <v>2014</v>
      </c>
      <c r="I455" t="s">
        <v>410</v>
      </c>
      <c r="J455">
        <v>76.37</v>
      </c>
      <c r="K455">
        <v>79.44</v>
      </c>
      <c r="L455">
        <v>2014</v>
      </c>
      <c r="O455" t="s">
        <v>91</v>
      </c>
      <c r="P455">
        <v>2.6</v>
      </c>
      <c r="Q455">
        <v>7.3</v>
      </c>
      <c r="R455">
        <v>9.9</v>
      </c>
      <c r="S455">
        <v>2014</v>
      </c>
      <c r="V455">
        <v>2019</v>
      </c>
      <c r="W455">
        <v>28</v>
      </c>
      <c r="X455" t="s">
        <v>563</v>
      </c>
      <c r="Y455" t="s">
        <v>1455</v>
      </c>
      <c r="Z455" t="e" vm="1">
        <f ca="1">_xlfn.XLOOKUP(KenPom[[#This Row],[Real_Team]],TeamStateMap[Team],TeamStateMap[State],"NoState",0,)</f>
        <v>#NAME?</v>
      </c>
      <c r="AA455">
        <v>12</v>
      </c>
      <c r="AC455" t="s">
        <v>137</v>
      </c>
      <c r="AD455" t="s">
        <v>1118</v>
      </c>
      <c r="AE455">
        <v>17.86</v>
      </c>
      <c r="AF455">
        <v>109.5</v>
      </c>
      <c r="AG455">
        <v>74</v>
      </c>
      <c r="AH455">
        <v>91.7</v>
      </c>
      <c r="AI455">
        <v>13</v>
      </c>
      <c r="AJ455">
        <v>64.2</v>
      </c>
      <c r="AK455">
        <v>328</v>
      </c>
      <c r="AL455">
        <v>-4.8000000000000001E-2</v>
      </c>
      <c r="AM455">
        <v>292</v>
      </c>
      <c r="AN455">
        <v>5.47</v>
      </c>
      <c r="AO455">
        <v>66</v>
      </c>
      <c r="AP455">
        <v>107.7</v>
      </c>
      <c r="AQ455">
        <v>59</v>
      </c>
      <c r="AR455">
        <v>102.3</v>
      </c>
      <c r="AS455">
        <v>78</v>
      </c>
      <c r="AT455">
        <v>0.43</v>
      </c>
      <c r="AU455">
        <v>145</v>
      </c>
      <c r="AV455">
        <v>2</v>
      </c>
      <c r="AW455" t="s">
        <v>136</v>
      </c>
    </row>
    <row r="456" spans="1:49" x14ac:dyDescent="0.2">
      <c r="A456" t="s">
        <v>244</v>
      </c>
      <c r="B456">
        <v>84.29</v>
      </c>
      <c r="C456">
        <v>76.63</v>
      </c>
      <c r="D456">
        <v>0</v>
      </c>
      <c r="E456">
        <v>5</v>
      </c>
      <c r="F456">
        <v>2014</v>
      </c>
      <c r="I456" t="s">
        <v>294</v>
      </c>
      <c r="J456">
        <v>66.59</v>
      </c>
      <c r="K456">
        <v>79.36</v>
      </c>
      <c r="L456">
        <v>2014</v>
      </c>
      <c r="O456" t="s">
        <v>244</v>
      </c>
      <c r="P456">
        <v>1</v>
      </c>
      <c r="Q456">
        <v>8.9</v>
      </c>
      <c r="R456">
        <v>9.9</v>
      </c>
      <c r="S456">
        <v>2014</v>
      </c>
      <c r="V456">
        <v>2019</v>
      </c>
      <c r="W456">
        <v>29</v>
      </c>
      <c r="X456" t="s">
        <v>1119</v>
      </c>
      <c r="Y456" t="s">
        <v>34</v>
      </c>
      <c r="Z456" t="e" vm="1">
        <f ca="1">_xlfn.XLOOKUP(KenPom[[#This Row],[Real_Team]],TeamStateMap[Team],TeamStateMap[State],"NoState",0,)</f>
        <v>#NAME?</v>
      </c>
      <c r="AA456">
        <v>7</v>
      </c>
      <c r="AC456" t="s">
        <v>148</v>
      </c>
      <c r="AD456" t="s">
        <v>119</v>
      </c>
      <c r="AE456">
        <v>17.5</v>
      </c>
      <c r="AF456">
        <v>112.3</v>
      </c>
      <c r="AG456">
        <v>42</v>
      </c>
      <c r="AH456">
        <v>94.8</v>
      </c>
      <c r="AI456">
        <v>28</v>
      </c>
      <c r="AJ456">
        <v>63.4</v>
      </c>
      <c r="AK456">
        <v>338</v>
      </c>
      <c r="AL456">
        <v>0.05</v>
      </c>
      <c r="AM456">
        <v>64</v>
      </c>
      <c r="AN456">
        <v>5.12</v>
      </c>
      <c r="AO456">
        <v>67</v>
      </c>
      <c r="AP456">
        <v>107.1</v>
      </c>
      <c r="AQ456">
        <v>66</v>
      </c>
      <c r="AR456">
        <v>102</v>
      </c>
      <c r="AS456">
        <v>73</v>
      </c>
      <c r="AT456">
        <v>-2.85</v>
      </c>
      <c r="AU456">
        <v>243</v>
      </c>
      <c r="AV456">
        <v>7</v>
      </c>
      <c r="AW456" t="s">
        <v>136</v>
      </c>
    </row>
    <row r="457" spans="1:49" x14ac:dyDescent="0.2">
      <c r="A457" t="s">
        <v>209</v>
      </c>
      <c r="B457">
        <v>84.19</v>
      </c>
      <c r="C457">
        <v>71.47</v>
      </c>
      <c r="D457">
        <v>0</v>
      </c>
      <c r="E457">
        <v>1</v>
      </c>
      <c r="F457">
        <v>2014</v>
      </c>
      <c r="I457" t="s">
        <v>334</v>
      </c>
      <c r="J457">
        <v>74.930000000000007</v>
      </c>
      <c r="K457">
        <v>78.959999999999994</v>
      </c>
      <c r="L457">
        <v>2014</v>
      </c>
      <c r="O457" t="s">
        <v>83</v>
      </c>
      <c r="P457">
        <v>3.4</v>
      </c>
      <c r="Q457">
        <v>6.5</v>
      </c>
      <c r="R457">
        <v>9.9</v>
      </c>
      <c r="S457">
        <v>2014</v>
      </c>
      <c r="V457">
        <v>2019</v>
      </c>
      <c r="W457">
        <v>30</v>
      </c>
      <c r="X457" t="s">
        <v>1120</v>
      </c>
      <c r="Y457" t="s">
        <v>31</v>
      </c>
      <c r="Z457" t="e" vm="1">
        <f ca="1">_xlfn.XLOOKUP(KenPom[[#This Row],[Real_Team]],TeamStateMap[Team],TeamStateMap[State],"NoState",0,)</f>
        <v>#NAME?</v>
      </c>
      <c r="AA457">
        <v>6</v>
      </c>
      <c r="AC457" t="s">
        <v>541</v>
      </c>
      <c r="AD457" t="s">
        <v>653</v>
      </c>
      <c r="AE457">
        <v>17.329999999999998</v>
      </c>
      <c r="AF457">
        <v>116.5</v>
      </c>
      <c r="AG457">
        <v>16</v>
      </c>
      <c r="AH457">
        <v>99.2</v>
      </c>
      <c r="AI457">
        <v>81</v>
      </c>
      <c r="AJ457">
        <v>63.6</v>
      </c>
      <c r="AK457">
        <v>335</v>
      </c>
      <c r="AL457">
        <v>4.3999999999999997E-2</v>
      </c>
      <c r="AM457">
        <v>73</v>
      </c>
      <c r="AN457">
        <v>8</v>
      </c>
      <c r="AO457">
        <v>51</v>
      </c>
      <c r="AP457">
        <v>108.8</v>
      </c>
      <c r="AQ457">
        <v>44</v>
      </c>
      <c r="AR457">
        <v>100.8</v>
      </c>
      <c r="AS457">
        <v>55</v>
      </c>
      <c r="AT457">
        <v>3.32</v>
      </c>
      <c r="AU457">
        <v>78</v>
      </c>
      <c r="AV457">
        <v>6</v>
      </c>
      <c r="AW457" t="s">
        <v>136</v>
      </c>
    </row>
    <row r="458" spans="1:49" x14ac:dyDescent="0.2">
      <c r="A458" t="s">
        <v>12</v>
      </c>
      <c r="B458">
        <v>83.83</v>
      </c>
      <c r="C458">
        <v>79.63</v>
      </c>
      <c r="D458">
        <v>2</v>
      </c>
      <c r="E458">
        <v>6</v>
      </c>
      <c r="F458">
        <v>2014</v>
      </c>
      <c r="I458" t="s">
        <v>330</v>
      </c>
      <c r="J458">
        <v>72.34</v>
      </c>
      <c r="K458">
        <v>78.92</v>
      </c>
      <c r="L458">
        <v>2014</v>
      </c>
      <c r="O458" t="s">
        <v>453</v>
      </c>
      <c r="P458">
        <v>5.0999999999999996</v>
      </c>
      <c r="Q458">
        <v>4.5</v>
      </c>
      <c r="R458">
        <v>9.6</v>
      </c>
      <c r="S458">
        <v>2014</v>
      </c>
      <c r="V458">
        <v>2019</v>
      </c>
      <c r="W458">
        <v>31</v>
      </c>
      <c r="X458" t="s">
        <v>584</v>
      </c>
      <c r="Y458" t="s">
        <v>583</v>
      </c>
      <c r="Z458" t="e" vm="1">
        <f ca="1">_xlfn.XLOOKUP(KenPom[[#This Row],[Real_Team]],TeamStateMap[Team],TeamStateMap[State],"NoState",0,)</f>
        <v>#NAME?</v>
      </c>
      <c r="AA458">
        <v>11</v>
      </c>
      <c r="AC458" t="s">
        <v>110</v>
      </c>
      <c r="AD458" t="s">
        <v>554</v>
      </c>
      <c r="AE458">
        <v>17.309999999999999</v>
      </c>
      <c r="AF458">
        <v>114.7</v>
      </c>
      <c r="AG458">
        <v>23</v>
      </c>
      <c r="AH458">
        <v>97.4</v>
      </c>
      <c r="AI458">
        <v>55</v>
      </c>
      <c r="AJ458">
        <v>62.7</v>
      </c>
      <c r="AK458">
        <v>348</v>
      </c>
      <c r="AL458">
        <v>-4.4999999999999998E-2</v>
      </c>
      <c r="AM458">
        <v>285</v>
      </c>
      <c r="AN458">
        <v>3.66</v>
      </c>
      <c r="AO458">
        <v>82</v>
      </c>
      <c r="AP458">
        <v>106.6</v>
      </c>
      <c r="AQ458">
        <v>76</v>
      </c>
      <c r="AR458">
        <v>103</v>
      </c>
      <c r="AS458">
        <v>100</v>
      </c>
      <c r="AT458">
        <v>-0.9</v>
      </c>
      <c r="AU458">
        <v>183</v>
      </c>
      <c r="AV458">
        <v>1</v>
      </c>
      <c r="AW458" t="s">
        <v>136</v>
      </c>
    </row>
    <row r="459" spans="1:49" x14ac:dyDescent="0.2">
      <c r="A459" t="s">
        <v>212</v>
      </c>
      <c r="B459">
        <v>83.28</v>
      </c>
      <c r="C459">
        <v>77.3</v>
      </c>
      <c r="D459">
        <v>2</v>
      </c>
      <c r="E459">
        <v>4</v>
      </c>
      <c r="F459">
        <v>2014</v>
      </c>
      <c r="I459" t="s">
        <v>331</v>
      </c>
      <c r="J459">
        <v>72.489999999999995</v>
      </c>
      <c r="K459">
        <v>78.66</v>
      </c>
      <c r="L459">
        <v>2014</v>
      </c>
      <c r="O459" t="s">
        <v>112</v>
      </c>
      <c r="P459">
        <v>4.4000000000000004</v>
      </c>
      <c r="Q459">
        <v>5.2</v>
      </c>
      <c r="R459">
        <v>9.5</v>
      </c>
      <c r="S459">
        <v>2014</v>
      </c>
      <c r="V459">
        <v>2019</v>
      </c>
      <c r="W459">
        <v>32</v>
      </c>
      <c r="X459" t="s">
        <v>1121</v>
      </c>
      <c r="Y459" t="s">
        <v>1465</v>
      </c>
      <c r="Z459" t="e" vm="1">
        <f ca="1">_xlfn.XLOOKUP(KenPom[[#This Row],[Real_Team]],TeamStateMap[Team],TeamStateMap[State],"NoState",0,)</f>
        <v>#NAME?</v>
      </c>
      <c r="AA459">
        <v>9</v>
      </c>
      <c r="AC459" t="s">
        <v>156</v>
      </c>
      <c r="AD459" t="s">
        <v>484</v>
      </c>
      <c r="AE459">
        <v>16.940000000000001</v>
      </c>
      <c r="AF459">
        <v>111.1</v>
      </c>
      <c r="AG459">
        <v>57</v>
      </c>
      <c r="AH459">
        <v>94.1</v>
      </c>
      <c r="AI459">
        <v>23</v>
      </c>
      <c r="AJ459">
        <v>68.599999999999994</v>
      </c>
      <c r="AK459">
        <v>123</v>
      </c>
      <c r="AL459">
        <v>2.3E-2</v>
      </c>
      <c r="AM459">
        <v>119</v>
      </c>
      <c r="AN459">
        <v>13.27</v>
      </c>
      <c r="AO459">
        <v>3</v>
      </c>
      <c r="AP459">
        <v>110.3</v>
      </c>
      <c r="AQ459">
        <v>11</v>
      </c>
      <c r="AR459">
        <v>97.1</v>
      </c>
      <c r="AS459">
        <v>2</v>
      </c>
      <c r="AT459">
        <v>7.44</v>
      </c>
      <c r="AU459">
        <v>12</v>
      </c>
      <c r="AV459">
        <v>9</v>
      </c>
      <c r="AW459" t="s">
        <v>136</v>
      </c>
    </row>
    <row r="460" spans="1:49" x14ac:dyDescent="0.2">
      <c r="A460" t="s">
        <v>270</v>
      </c>
      <c r="B460">
        <v>83.22</v>
      </c>
      <c r="C460">
        <v>79.959999999999994</v>
      </c>
      <c r="D460">
        <v>1</v>
      </c>
      <c r="E460">
        <v>6</v>
      </c>
      <c r="F460">
        <v>2014</v>
      </c>
      <c r="I460" t="s">
        <v>305</v>
      </c>
      <c r="J460">
        <v>74.239999999999995</v>
      </c>
      <c r="K460">
        <v>78.63</v>
      </c>
      <c r="L460">
        <v>2014</v>
      </c>
      <c r="O460" t="s">
        <v>29</v>
      </c>
      <c r="P460">
        <v>11.4</v>
      </c>
      <c r="Q460">
        <v>-1.9</v>
      </c>
      <c r="R460">
        <v>9.5</v>
      </c>
      <c r="S460">
        <v>2014</v>
      </c>
      <c r="V460">
        <v>2019</v>
      </c>
      <c r="W460">
        <v>33</v>
      </c>
      <c r="X460" t="s">
        <v>1122</v>
      </c>
      <c r="Y460" t="s">
        <v>17</v>
      </c>
      <c r="Z460" t="e" vm="1">
        <f ca="1">_xlfn.XLOOKUP(KenPom[[#This Row],[Real_Team]],TeamStateMap[Team],TeamStateMap[State],"NoState",0,)</f>
        <v>#NAME?</v>
      </c>
      <c r="AA460">
        <v>5</v>
      </c>
      <c r="AC460" t="s">
        <v>541</v>
      </c>
      <c r="AD460" t="s">
        <v>531</v>
      </c>
      <c r="AE460">
        <v>16.52</v>
      </c>
      <c r="AF460">
        <v>113.2</v>
      </c>
      <c r="AG460">
        <v>32</v>
      </c>
      <c r="AH460">
        <v>96.7</v>
      </c>
      <c r="AI460">
        <v>45</v>
      </c>
      <c r="AJ460">
        <v>68.8</v>
      </c>
      <c r="AK460">
        <v>116</v>
      </c>
      <c r="AL460">
        <v>0.01</v>
      </c>
      <c r="AM460">
        <v>154</v>
      </c>
      <c r="AN460">
        <v>6.77</v>
      </c>
      <c r="AO460">
        <v>57</v>
      </c>
      <c r="AP460">
        <v>107.4</v>
      </c>
      <c r="AQ460">
        <v>63</v>
      </c>
      <c r="AR460">
        <v>100.7</v>
      </c>
      <c r="AS460">
        <v>51</v>
      </c>
      <c r="AT460">
        <v>0.28999999999999998</v>
      </c>
      <c r="AU460">
        <v>151</v>
      </c>
      <c r="AV460">
        <v>5</v>
      </c>
      <c r="AW460" t="s">
        <v>136</v>
      </c>
    </row>
    <row r="461" spans="1:49" x14ac:dyDescent="0.2">
      <c r="A461" t="s">
        <v>221</v>
      </c>
      <c r="B461">
        <v>83.02</v>
      </c>
      <c r="C461">
        <v>78.56</v>
      </c>
      <c r="D461">
        <v>1</v>
      </c>
      <c r="E461">
        <v>4</v>
      </c>
      <c r="F461">
        <v>2014</v>
      </c>
      <c r="I461" t="s">
        <v>354</v>
      </c>
      <c r="J461">
        <v>74.66</v>
      </c>
      <c r="K461">
        <v>78.459999999999994</v>
      </c>
      <c r="L461">
        <v>2014</v>
      </c>
      <c r="O461" t="s">
        <v>268</v>
      </c>
      <c r="P461">
        <v>-4</v>
      </c>
      <c r="Q461">
        <v>13.2</v>
      </c>
      <c r="R461">
        <v>9.1999999999999993</v>
      </c>
      <c r="S461">
        <v>2014</v>
      </c>
      <c r="V461">
        <v>2019</v>
      </c>
      <c r="W461">
        <v>34</v>
      </c>
      <c r="X461" t="s">
        <v>1123</v>
      </c>
      <c r="Y461" t="s">
        <v>3</v>
      </c>
      <c r="Z461" t="e" vm="1">
        <f ca="1">_xlfn.XLOOKUP(KenPom[[#This Row],[Real_Team]],TeamStateMap[Team],TeamStateMap[State],"NoState",0,)</f>
        <v>#NAME?</v>
      </c>
      <c r="AA461">
        <v>9</v>
      </c>
      <c r="AC461" t="s">
        <v>148</v>
      </c>
      <c r="AD461" t="s">
        <v>103</v>
      </c>
      <c r="AE461">
        <v>16.510000000000002</v>
      </c>
      <c r="AF461">
        <v>112.1</v>
      </c>
      <c r="AG461">
        <v>44</v>
      </c>
      <c r="AH461">
        <v>95.6</v>
      </c>
      <c r="AI461">
        <v>33</v>
      </c>
      <c r="AJ461">
        <v>65</v>
      </c>
      <c r="AK461">
        <v>309</v>
      </c>
      <c r="AL461">
        <v>1.0999999999999999E-2</v>
      </c>
      <c r="AM461">
        <v>152</v>
      </c>
      <c r="AN461">
        <v>4.99</v>
      </c>
      <c r="AO461">
        <v>69</v>
      </c>
      <c r="AP461">
        <v>105.9</v>
      </c>
      <c r="AQ461">
        <v>90</v>
      </c>
      <c r="AR461">
        <v>100.9</v>
      </c>
      <c r="AS461">
        <v>57</v>
      </c>
      <c r="AT461">
        <v>-3.71</v>
      </c>
      <c r="AU461">
        <v>264</v>
      </c>
      <c r="AV461">
        <v>9</v>
      </c>
      <c r="AW461" t="s">
        <v>136</v>
      </c>
    </row>
    <row r="462" spans="1:49" x14ac:dyDescent="0.2">
      <c r="A462" t="s">
        <v>199</v>
      </c>
      <c r="B462">
        <v>82.87</v>
      </c>
      <c r="C462">
        <v>80.31</v>
      </c>
      <c r="D462">
        <v>5</v>
      </c>
      <c r="E462">
        <v>8</v>
      </c>
      <c r="F462">
        <v>2014</v>
      </c>
      <c r="I462" t="s">
        <v>386</v>
      </c>
      <c r="J462">
        <v>74.87</v>
      </c>
      <c r="K462">
        <v>78.45</v>
      </c>
      <c r="L462">
        <v>2014</v>
      </c>
      <c r="O462" t="s">
        <v>1</v>
      </c>
      <c r="P462">
        <v>4.9000000000000004</v>
      </c>
      <c r="Q462">
        <v>4.3</v>
      </c>
      <c r="R462">
        <v>9.1999999999999993</v>
      </c>
      <c r="S462">
        <v>2014</v>
      </c>
      <c r="V462">
        <v>2019</v>
      </c>
      <c r="W462">
        <v>35</v>
      </c>
      <c r="X462" t="s">
        <v>1124</v>
      </c>
      <c r="Y462" t="s">
        <v>16</v>
      </c>
      <c r="Z462" t="e" vm="1">
        <f ca="1">_xlfn.XLOOKUP(KenPom[[#This Row],[Real_Team]],TeamStateMap[Team],TeamStateMap[State],"NoState",0,)</f>
        <v>#NAME?</v>
      </c>
      <c r="AA462">
        <v>9</v>
      </c>
      <c r="AC462" t="s">
        <v>156</v>
      </c>
      <c r="AD462" t="s">
        <v>484</v>
      </c>
      <c r="AE462">
        <v>16.48</v>
      </c>
      <c r="AF462">
        <v>115.3</v>
      </c>
      <c r="AG462">
        <v>20</v>
      </c>
      <c r="AH462">
        <v>98.8</v>
      </c>
      <c r="AI462">
        <v>75</v>
      </c>
      <c r="AJ462">
        <v>65.2</v>
      </c>
      <c r="AK462">
        <v>297</v>
      </c>
      <c r="AL462">
        <v>-2.9000000000000001E-2</v>
      </c>
      <c r="AM462">
        <v>255</v>
      </c>
      <c r="AN462">
        <v>10.49</v>
      </c>
      <c r="AO462">
        <v>28</v>
      </c>
      <c r="AP462">
        <v>108.8</v>
      </c>
      <c r="AQ462">
        <v>43</v>
      </c>
      <c r="AR462">
        <v>98.3</v>
      </c>
      <c r="AS462">
        <v>18</v>
      </c>
      <c r="AT462">
        <v>-4.04</v>
      </c>
      <c r="AU462">
        <v>276</v>
      </c>
      <c r="AV462">
        <v>9</v>
      </c>
      <c r="AW462" t="s">
        <v>136</v>
      </c>
    </row>
    <row r="463" spans="1:49" x14ac:dyDescent="0.2">
      <c r="A463" t="s">
        <v>269</v>
      </c>
      <c r="B463">
        <v>82.85</v>
      </c>
      <c r="C463">
        <v>77.31</v>
      </c>
      <c r="D463">
        <v>1</v>
      </c>
      <c r="E463">
        <v>5</v>
      </c>
      <c r="F463">
        <v>2014</v>
      </c>
      <c r="I463" t="s">
        <v>363</v>
      </c>
      <c r="J463">
        <v>75.06</v>
      </c>
      <c r="K463">
        <v>78.42</v>
      </c>
      <c r="L463">
        <v>2014</v>
      </c>
      <c r="O463" t="s">
        <v>269</v>
      </c>
      <c r="P463">
        <v>3.9</v>
      </c>
      <c r="Q463">
        <v>5.2</v>
      </c>
      <c r="R463">
        <v>9.1</v>
      </c>
      <c r="S463">
        <v>2014</v>
      </c>
      <c r="V463">
        <v>2019</v>
      </c>
      <c r="W463">
        <v>36</v>
      </c>
      <c r="X463" t="s">
        <v>1125</v>
      </c>
      <c r="Y463" t="s">
        <v>268</v>
      </c>
      <c r="Z463" t="e" vm="1">
        <f ca="1">_xlfn.XLOOKUP(KenPom[[#This Row],[Real_Team]],TeamStateMap[Team],TeamStateMap[State],"NoState",0,)</f>
        <v>#NAME?</v>
      </c>
      <c r="AA463">
        <v>2</v>
      </c>
      <c r="AC463" t="s">
        <v>105</v>
      </c>
      <c r="AD463" t="s">
        <v>484</v>
      </c>
      <c r="AE463">
        <v>16.14</v>
      </c>
      <c r="AF463">
        <v>108</v>
      </c>
      <c r="AG463">
        <v>106</v>
      </c>
      <c r="AH463">
        <v>91.8</v>
      </c>
      <c r="AI463">
        <v>14</v>
      </c>
      <c r="AJ463">
        <v>66.2</v>
      </c>
      <c r="AK463">
        <v>252</v>
      </c>
      <c r="AL463">
        <v>-6.6000000000000003E-2</v>
      </c>
      <c r="AM463">
        <v>320</v>
      </c>
      <c r="AN463">
        <v>8.49</v>
      </c>
      <c r="AO463">
        <v>45</v>
      </c>
      <c r="AP463">
        <v>108.2</v>
      </c>
      <c r="AQ463">
        <v>53</v>
      </c>
      <c r="AR463">
        <v>99.7</v>
      </c>
      <c r="AS463">
        <v>40</v>
      </c>
      <c r="AT463">
        <v>0.82</v>
      </c>
      <c r="AU463">
        <v>134</v>
      </c>
      <c r="AV463">
        <v>2</v>
      </c>
      <c r="AW463" t="s">
        <v>136</v>
      </c>
    </row>
    <row r="464" spans="1:49" x14ac:dyDescent="0.2">
      <c r="A464" t="s">
        <v>238</v>
      </c>
      <c r="B464">
        <v>82.7</v>
      </c>
      <c r="C464">
        <v>79.17</v>
      </c>
      <c r="D464">
        <v>4</v>
      </c>
      <c r="E464">
        <v>7</v>
      </c>
      <c r="F464">
        <v>2014</v>
      </c>
      <c r="I464" t="s">
        <v>375</v>
      </c>
      <c r="J464">
        <v>70.36</v>
      </c>
      <c r="K464">
        <v>78.33</v>
      </c>
      <c r="L464">
        <v>2014</v>
      </c>
      <c r="O464" t="s">
        <v>242</v>
      </c>
      <c r="P464">
        <v>5.8</v>
      </c>
      <c r="Q464">
        <v>3.3</v>
      </c>
      <c r="R464">
        <v>9.1</v>
      </c>
      <c r="S464">
        <v>2014</v>
      </c>
      <c r="V464">
        <v>2019</v>
      </c>
      <c r="W464">
        <v>37</v>
      </c>
      <c r="X464" t="s">
        <v>1126</v>
      </c>
      <c r="Y464" t="s">
        <v>35</v>
      </c>
      <c r="Z464" t="e" vm="1">
        <f ca="1">_xlfn.XLOOKUP(KenPom[[#This Row],[Real_Team]],TeamStateMap[Team],TeamStateMap[State],"NoState",0,)</f>
        <v>#NAME?</v>
      </c>
      <c r="AA464">
        <v>10</v>
      </c>
      <c r="AC464" t="s">
        <v>556</v>
      </c>
      <c r="AD464" t="s">
        <v>84</v>
      </c>
      <c r="AE464">
        <v>16.02</v>
      </c>
      <c r="AF464">
        <v>117.4</v>
      </c>
      <c r="AG464">
        <v>15</v>
      </c>
      <c r="AH464">
        <v>101.3</v>
      </c>
      <c r="AI464">
        <v>111</v>
      </c>
      <c r="AJ464">
        <v>69.5</v>
      </c>
      <c r="AK464">
        <v>84</v>
      </c>
      <c r="AL464">
        <v>0.05</v>
      </c>
      <c r="AM464">
        <v>63</v>
      </c>
      <c r="AN464">
        <v>10.64</v>
      </c>
      <c r="AO464">
        <v>26</v>
      </c>
      <c r="AP464">
        <v>108.9</v>
      </c>
      <c r="AQ464">
        <v>42</v>
      </c>
      <c r="AR464">
        <v>98.3</v>
      </c>
      <c r="AS464">
        <v>16</v>
      </c>
      <c r="AT464">
        <v>-6.49</v>
      </c>
      <c r="AU464">
        <v>329</v>
      </c>
      <c r="AV464">
        <v>0</v>
      </c>
      <c r="AW464" t="s">
        <v>136</v>
      </c>
    </row>
    <row r="465" spans="1:49" x14ac:dyDescent="0.2">
      <c r="A465" t="s">
        <v>75</v>
      </c>
      <c r="B465">
        <v>82.52</v>
      </c>
      <c r="C465">
        <v>78.8</v>
      </c>
      <c r="D465">
        <v>2</v>
      </c>
      <c r="E465">
        <v>2</v>
      </c>
      <c r="F465">
        <v>2014</v>
      </c>
      <c r="I465" t="s">
        <v>297</v>
      </c>
      <c r="J465">
        <v>75.680000000000007</v>
      </c>
      <c r="K465">
        <v>78.319999999999993</v>
      </c>
      <c r="L465">
        <v>2014</v>
      </c>
      <c r="O465" t="s">
        <v>246</v>
      </c>
      <c r="P465">
        <v>3.3</v>
      </c>
      <c r="Q465">
        <v>5.8</v>
      </c>
      <c r="R465">
        <v>9.1</v>
      </c>
      <c r="S465">
        <v>2014</v>
      </c>
      <c r="V465">
        <v>2019</v>
      </c>
      <c r="W465">
        <v>38</v>
      </c>
      <c r="X465" t="s">
        <v>1127</v>
      </c>
      <c r="Y465" t="s">
        <v>1469</v>
      </c>
      <c r="Z465" t="e" vm="1">
        <f ca="1">_xlfn.XLOOKUP(KenPom[[#This Row],[Real_Team]],TeamStateMap[Team],TeamStateMap[State],"NoState",0,)</f>
        <v>#NAME?</v>
      </c>
      <c r="AA465">
        <v>8</v>
      </c>
      <c r="AC465" t="s">
        <v>538</v>
      </c>
      <c r="AD465" t="s">
        <v>119</v>
      </c>
      <c r="AE465">
        <v>15.41</v>
      </c>
      <c r="AF465">
        <v>112.6</v>
      </c>
      <c r="AG465">
        <v>39</v>
      </c>
      <c r="AH465">
        <v>97.2</v>
      </c>
      <c r="AI465">
        <v>52</v>
      </c>
      <c r="AJ465">
        <v>68.099999999999994</v>
      </c>
      <c r="AK465">
        <v>145</v>
      </c>
      <c r="AL465">
        <v>1.2E-2</v>
      </c>
      <c r="AM465">
        <v>149</v>
      </c>
      <c r="AN465">
        <v>0.02</v>
      </c>
      <c r="AO465">
        <v>139</v>
      </c>
      <c r="AP465">
        <v>104.5</v>
      </c>
      <c r="AQ465">
        <v>147</v>
      </c>
      <c r="AR465">
        <v>104.4</v>
      </c>
      <c r="AS465">
        <v>158</v>
      </c>
      <c r="AT465">
        <v>0.81</v>
      </c>
      <c r="AU465">
        <v>135</v>
      </c>
      <c r="AV465">
        <v>8</v>
      </c>
      <c r="AW465" t="s">
        <v>136</v>
      </c>
    </row>
    <row r="466" spans="1:49" x14ac:dyDescent="0.2">
      <c r="A466" t="s">
        <v>207</v>
      </c>
      <c r="B466">
        <v>82.39</v>
      </c>
      <c r="C466">
        <v>77.83</v>
      </c>
      <c r="D466">
        <v>0</v>
      </c>
      <c r="E466">
        <v>6</v>
      </c>
      <c r="F466">
        <v>2014</v>
      </c>
      <c r="I466" t="s">
        <v>360</v>
      </c>
      <c r="J466">
        <v>72.98</v>
      </c>
      <c r="K466">
        <v>78.209999999999994</v>
      </c>
      <c r="L466">
        <v>2014</v>
      </c>
      <c r="O466" t="s">
        <v>450</v>
      </c>
      <c r="P466">
        <v>7.6</v>
      </c>
      <c r="Q466">
        <v>1.5</v>
      </c>
      <c r="R466">
        <v>9.1</v>
      </c>
      <c r="S466">
        <v>2014</v>
      </c>
      <c r="V466">
        <v>2019</v>
      </c>
      <c r="W466">
        <v>39</v>
      </c>
      <c r="X466" t="s">
        <v>1128</v>
      </c>
      <c r="Y466" t="s">
        <v>15</v>
      </c>
      <c r="Z466" t="e" vm="1">
        <f ca="1">_xlfn.XLOOKUP(KenPom[[#This Row],[Real_Team]],TeamStateMap[Team],TeamStateMap[State],"NoState",0,)</f>
        <v>#NAME?</v>
      </c>
      <c r="AA466">
        <v>8</v>
      </c>
      <c r="AC466" t="s">
        <v>105</v>
      </c>
      <c r="AD466" t="s">
        <v>484</v>
      </c>
      <c r="AE466">
        <v>15.13</v>
      </c>
      <c r="AF466">
        <v>110.5</v>
      </c>
      <c r="AG466">
        <v>59</v>
      </c>
      <c r="AH466">
        <v>95.3</v>
      </c>
      <c r="AI466">
        <v>30</v>
      </c>
      <c r="AJ466">
        <v>66.099999999999994</v>
      </c>
      <c r="AK466">
        <v>257</v>
      </c>
      <c r="AL466">
        <v>-4.0000000000000001E-3</v>
      </c>
      <c r="AM466">
        <v>188</v>
      </c>
      <c r="AN466">
        <v>9.4</v>
      </c>
      <c r="AO466">
        <v>38</v>
      </c>
      <c r="AP466">
        <v>108.6</v>
      </c>
      <c r="AQ466">
        <v>46</v>
      </c>
      <c r="AR466">
        <v>99.2</v>
      </c>
      <c r="AS466">
        <v>31</v>
      </c>
      <c r="AT466">
        <v>0.17</v>
      </c>
      <c r="AU466">
        <v>156</v>
      </c>
      <c r="AV466">
        <v>8</v>
      </c>
      <c r="AW466" t="s">
        <v>136</v>
      </c>
    </row>
    <row r="467" spans="1:49" x14ac:dyDescent="0.2">
      <c r="A467" t="s">
        <v>83</v>
      </c>
      <c r="B467">
        <v>82.15</v>
      </c>
      <c r="C467">
        <v>77.430000000000007</v>
      </c>
      <c r="D467">
        <v>1</v>
      </c>
      <c r="E467">
        <v>2</v>
      </c>
      <c r="F467">
        <v>2014</v>
      </c>
      <c r="I467" t="s">
        <v>409</v>
      </c>
      <c r="J467">
        <v>65.67</v>
      </c>
      <c r="K467">
        <v>78.16</v>
      </c>
      <c r="L467">
        <v>2014</v>
      </c>
      <c r="O467" t="s">
        <v>75</v>
      </c>
      <c r="P467">
        <v>6.2</v>
      </c>
      <c r="Q467">
        <v>2.7</v>
      </c>
      <c r="R467">
        <v>8.8000000000000007</v>
      </c>
      <c r="S467">
        <v>2014</v>
      </c>
      <c r="V467">
        <v>2019</v>
      </c>
      <c r="W467">
        <v>40</v>
      </c>
      <c r="X467" t="s">
        <v>1129</v>
      </c>
      <c r="Y467" t="s">
        <v>157</v>
      </c>
      <c r="Z467" t="e" vm="1">
        <f ca="1">_xlfn.XLOOKUP(KenPom[[#This Row],[Real_Team]],TeamStateMap[Team],TeamStateMap[State],"NoState",0,)</f>
        <v>#NAME?</v>
      </c>
      <c r="AA467">
        <v>1</v>
      </c>
      <c r="AC467" t="s">
        <v>156</v>
      </c>
      <c r="AD467" t="s">
        <v>772</v>
      </c>
      <c r="AE467">
        <v>15.04</v>
      </c>
      <c r="AF467">
        <v>110.3</v>
      </c>
      <c r="AG467">
        <v>64</v>
      </c>
      <c r="AH467">
        <v>95.2</v>
      </c>
      <c r="AI467">
        <v>29</v>
      </c>
      <c r="AJ467">
        <v>68.900000000000006</v>
      </c>
      <c r="AK467">
        <v>107</v>
      </c>
      <c r="AL467">
        <v>0.02</v>
      </c>
      <c r="AM467">
        <v>129</v>
      </c>
      <c r="AN467">
        <v>9.66</v>
      </c>
      <c r="AO467">
        <v>36</v>
      </c>
      <c r="AP467">
        <v>109.1</v>
      </c>
      <c r="AQ467">
        <v>37</v>
      </c>
      <c r="AR467">
        <v>99.5</v>
      </c>
      <c r="AS467">
        <v>36</v>
      </c>
      <c r="AT467">
        <v>-0.99</v>
      </c>
      <c r="AU467">
        <v>187</v>
      </c>
      <c r="AV467">
        <v>1</v>
      </c>
      <c r="AW467" t="s">
        <v>136</v>
      </c>
    </row>
    <row r="468" spans="1:49" x14ac:dyDescent="0.2">
      <c r="A468" t="s">
        <v>201</v>
      </c>
      <c r="B468">
        <v>82.14</v>
      </c>
      <c r="C468">
        <v>78.33</v>
      </c>
      <c r="D468">
        <v>0</v>
      </c>
      <c r="E468">
        <v>5</v>
      </c>
      <c r="F468">
        <v>2014</v>
      </c>
      <c r="I468" t="s">
        <v>408</v>
      </c>
      <c r="J468">
        <v>72.95</v>
      </c>
      <c r="K468">
        <v>78.03</v>
      </c>
      <c r="L468">
        <v>2014</v>
      </c>
      <c r="O468" t="s">
        <v>219</v>
      </c>
      <c r="P468">
        <v>4.5</v>
      </c>
      <c r="Q468">
        <v>4.0999999999999996</v>
      </c>
      <c r="R468">
        <v>8.6</v>
      </c>
      <c r="S468">
        <v>2014</v>
      </c>
      <c r="V468">
        <v>2019</v>
      </c>
      <c r="W468">
        <v>41</v>
      </c>
      <c r="X468" t="s">
        <v>1130</v>
      </c>
      <c r="Y468" t="s">
        <v>1554</v>
      </c>
      <c r="Z468" t="e" vm="1">
        <f ca="1">_xlfn.XLOOKUP(KenPom[[#This Row],[Real_Team]],TeamStateMap[Team],TeamStateMap[State],"NoState",0,)</f>
        <v>#NAME?</v>
      </c>
      <c r="AA468">
        <v>2</v>
      </c>
      <c r="AC468" t="s">
        <v>105</v>
      </c>
      <c r="AD468" t="s">
        <v>55</v>
      </c>
      <c r="AE468">
        <v>14.98</v>
      </c>
      <c r="AF468">
        <v>113.1</v>
      </c>
      <c r="AG468">
        <v>34</v>
      </c>
      <c r="AH468">
        <v>98.1</v>
      </c>
      <c r="AI468">
        <v>62</v>
      </c>
      <c r="AJ468">
        <v>71</v>
      </c>
      <c r="AK468">
        <v>39</v>
      </c>
      <c r="AL468">
        <v>-4.0000000000000001E-3</v>
      </c>
      <c r="AM468">
        <v>190</v>
      </c>
      <c r="AN468">
        <v>5.84</v>
      </c>
      <c r="AO468">
        <v>62</v>
      </c>
      <c r="AP468">
        <v>106.8</v>
      </c>
      <c r="AQ468">
        <v>72</v>
      </c>
      <c r="AR468">
        <v>101</v>
      </c>
      <c r="AS468">
        <v>60</v>
      </c>
      <c r="AT468">
        <v>-12.35</v>
      </c>
      <c r="AU468">
        <v>353</v>
      </c>
      <c r="AV468">
        <v>2</v>
      </c>
      <c r="AW468" t="s">
        <v>136</v>
      </c>
    </row>
    <row r="469" spans="1:49" x14ac:dyDescent="0.2">
      <c r="A469" t="s">
        <v>7</v>
      </c>
      <c r="B469">
        <v>82.1</v>
      </c>
      <c r="C469">
        <v>79.33</v>
      </c>
      <c r="D469">
        <v>1</v>
      </c>
      <c r="E469">
        <v>3</v>
      </c>
      <c r="F469">
        <v>2014</v>
      </c>
      <c r="I469" t="s">
        <v>373</v>
      </c>
      <c r="J469">
        <v>75.14</v>
      </c>
      <c r="K469">
        <v>77.59</v>
      </c>
      <c r="L469">
        <v>2014</v>
      </c>
      <c r="O469" t="s">
        <v>7</v>
      </c>
      <c r="P469">
        <v>4.5999999999999996</v>
      </c>
      <c r="Q469">
        <v>3.9</v>
      </c>
      <c r="R469">
        <v>8.5</v>
      </c>
      <c r="S469">
        <v>2014</v>
      </c>
      <c r="V469">
        <v>2019</v>
      </c>
      <c r="W469">
        <v>42</v>
      </c>
      <c r="X469" t="s">
        <v>1131</v>
      </c>
      <c r="Y469" t="s">
        <v>2</v>
      </c>
      <c r="Z469" t="e" vm="1">
        <f ca="1">_xlfn.XLOOKUP(KenPom[[#This Row],[Real_Team]],TeamStateMap[Team],TeamStateMap[State],"NoState",0,)</f>
        <v>#NAME?</v>
      </c>
      <c r="AA469">
        <v>8</v>
      </c>
      <c r="AC469" t="s">
        <v>532</v>
      </c>
      <c r="AD469" t="s">
        <v>651</v>
      </c>
      <c r="AE469">
        <v>14.89</v>
      </c>
      <c r="AF469">
        <v>104.3</v>
      </c>
      <c r="AG469">
        <v>177</v>
      </c>
      <c r="AH469">
        <v>89.5</v>
      </c>
      <c r="AI469">
        <v>7</v>
      </c>
      <c r="AJ469">
        <v>68.400000000000006</v>
      </c>
      <c r="AK469">
        <v>136</v>
      </c>
      <c r="AL469">
        <v>7.0000000000000001E-3</v>
      </c>
      <c r="AM469">
        <v>164</v>
      </c>
      <c r="AN469">
        <v>1.37</v>
      </c>
      <c r="AO469">
        <v>105</v>
      </c>
      <c r="AP469">
        <v>105.2</v>
      </c>
      <c r="AQ469">
        <v>120</v>
      </c>
      <c r="AR469">
        <v>103.8</v>
      </c>
      <c r="AS469">
        <v>123</v>
      </c>
      <c r="AT469">
        <v>3.6</v>
      </c>
      <c r="AU469">
        <v>67</v>
      </c>
      <c r="AV469">
        <v>8</v>
      </c>
      <c r="AW469" t="s">
        <v>136</v>
      </c>
    </row>
    <row r="470" spans="1:49" x14ac:dyDescent="0.2">
      <c r="A470" t="s">
        <v>129</v>
      </c>
      <c r="B470">
        <v>82.09</v>
      </c>
      <c r="C470">
        <v>80.52</v>
      </c>
      <c r="D470">
        <v>1</v>
      </c>
      <c r="E470">
        <v>3</v>
      </c>
      <c r="F470">
        <v>2014</v>
      </c>
      <c r="I470" t="s">
        <v>322</v>
      </c>
      <c r="J470">
        <v>75.239999999999995</v>
      </c>
      <c r="K470">
        <v>77.58</v>
      </c>
      <c r="L470">
        <v>2014</v>
      </c>
      <c r="O470" t="s">
        <v>17</v>
      </c>
      <c r="P470">
        <v>5.3</v>
      </c>
      <c r="Q470">
        <v>3.2</v>
      </c>
      <c r="R470">
        <v>8.4</v>
      </c>
      <c r="S470">
        <v>2014</v>
      </c>
      <c r="V470">
        <v>2019</v>
      </c>
      <c r="W470">
        <v>44</v>
      </c>
      <c r="X470" t="s">
        <v>1132</v>
      </c>
      <c r="Y470" t="s">
        <v>253</v>
      </c>
      <c r="Z470" t="e" vm="1">
        <f ca="1">_xlfn.XLOOKUP(KenPom[[#This Row],[Real_Team]],TeamStateMap[Team],TeamStateMap[State],"NoState",0,)</f>
        <v>#NAME?</v>
      </c>
      <c r="AA470">
        <v>11</v>
      </c>
      <c r="AC470" t="s">
        <v>556</v>
      </c>
      <c r="AD470" t="s">
        <v>724</v>
      </c>
      <c r="AE470">
        <v>14.66</v>
      </c>
      <c r="AF470">
        <v>109.1</v>
      </c>
      <c r="AG470">
        <v>84</v>
      </c>
      <c r="AH470">
        <v>94.4</v>
      </c>
      <c r="AI470">
        <v>25</v>
      </c>
      <c r="AJ470">
        <v>65.8</v>
      </c>
      <c r="AK470">
        <v>274</v>
      </c>
      <c r="AL470">
        <v>1.2999999999999999E-2</v>
      </c>
      <c r="AM470">
        <v>147</v>
      </c>
      <c r="AN470">
        <v>11.68</v>
      </c>
      <c r="AO470">
        <v>17</v>
      </c>
      <c r="AP470">
        <v>110.4</v>
      </c>
      <c r="AQ470">
        <v>8</v>
      </c>
      <c r="AR470">
        <v>98.8</v>
      </c>
      <c r="AS470">
        <v>24</v>
      </c>
      <c r="AT470">
        <v>-2.95</v>
      </c>
      <c r="AU470">
        <v>246</v>
      </c>
      <c r="AV470">
        <v>1</v>
      </c>
      <c r="AW470" t="s">
        <v>136</v>
      </c>
    </row>
    <row r="471" spans="1:49" x14ac:dyDescent="0.2">
      <c r="A471" t="s">
        <v>109</v>
      </c>
      <c r="B471">
        <v>81.91</v>
      </c>
      <c r="C471">
        <v>77.73</v>
      </c>
      <c r="D471">
        <v>1</v>
      </c>
      <c r="E471">
        <v>3</v>
      </c>
      <c r="F471">
        <v>2014</v>
      </c>
      <c r="I471" t="s">
        <v>317</v>
      </c>
      <c r="J471">
        <v>70.650000000000006</v>
      </c>
      <c r="K471">
        <v>77.42</v>
      </c>
      <c r="L471">
        <v>2014</v>
      </c>
      <c r="O471" t="s">
        <v>238</v>
      </c>
      <c r="P471">
        <v>0.4</v>
      </c>
      <c r="Q471">
        <v>8</v>
      </c>
      <c r="R471">
        <v>8.4</v>
      </c>
      <c r="S471">
        <v>2014</v>
      </c>
      <c r="V471">
        <v>2019</v>
      </c>
      <c r="W471">
        <v>45</v>
      </c>
      <c r="X471" t="s">
        <v>1133</v>
      </c>
      <c r="Y471" t="s">
        <v>954</v>
      </c>
      <c r="Z471" t="e" vm="1">
        <f ca="1">_xlfn.XLOOKUP(KenPom[[#This Row],[Real_Team]],TeamStateMap[Team],TeamStateMap[State],"NoState",0,)</f>
        <v>#NAME?</v>
      </c>
      <c r="AA471">
        <v>5</v>
      </c>
      <c r="AC471" t="s">
        <v>511</v>
      </c>
      <c r="AD471" t="s">
        <v>610</v>
      </c>
      <c r="AE471">
        <v>14.55</v>
      </c>
      <c r="AF471">
        <v>111.7</v>
      </c>
      <c r="AG471">
        <v>50</v>
      </c>
      <c r="AH471">
        <v>97.2</v>
      </c>
      <c r="AI471">
        <v>49</v>
      </c>
      <c r="AJ471">
        <v>73.3</v>
      </c>
      <c r="AK471">
        <v>12</v>
      </c>
      <c r="AL471">
        <v>-1.2999999999999999E-2</v>
      </c>
      <c r="AM471">
        <v>220</v>
      </c>
      <c r="AN471">
        <v>0.08</v>
      </c>
      <c r="AO471">
        <v>136</v>
      </c>
      <c r="AP471">
        <v>103.9</v>
      </c>
      <c r="AQ471">
        <v>178</v>
      </c>
      <c r="AR471">
        <v>103.8</v>
      </c>
      <c r="AS471">
        <v>122</v>
      </c>
      <c r="AT471">
        <v>6.56</v>
      </c>
      <c r="AU471">
        <v>19</v>
      </c>
      <c r="AV471">
        <v>5</v>
      </c>
      <c r="AW471" t="s">
        <v>136</v>
      </c>
    </row>
    <row r="472" spans="1:49" x14ac:dyDescent="0.2">
      <c r="A472" t="s">
        <v>211</v>
      </c>
      <c r="B472">
        <v>81.739999999999995</v>
      </c>
      <c r="C472">
        <v>78.88</v>
      </c>
      <c r="D472">
        <v>3</v>
      </c>
      <c r="E472">
        <v>4</v>
      </c>
      <c r="F472">
        <v>2014</v>
      </c>
      <c r="I472" t="s">
        <v>368</v>
      </c>
      <c r="J472">
        <v>73.34</v>
      </c>
      <c r="K472">
        <v>77.23</v>
      </c>
      <c r="L472">
        <v>2014</v>
      </c>
      <c r="O472" t="s">
        <v>266</v>
      </c>
      <c r="P472">
        <v>7.9</v>
      </c>
      <c r="Q472">
        <v>0.4</v>
      </c>
      <c r="R472">
        <v>8.3000000000000007</v>
      </c>
      <c r="S472">
        <v>2014</v>
      </c>
      <c r="V472">
        <v>2019</v>
      </c>
      <c r="W472">
        <v>46</v>
      </c>
      <c r="X472" t="s">
        <v>1134</v>
      </c>
      <c r="Y472" t="s">
        <v>12</v>
      </c>
      <c r="Z472" t="e" vm="1">
        <f ca="1">_xlfn.XLOOKUP(KenPom[[#This Row],[Real_Team]],TeamStateMap[Team],TeamStateMap[State],"NoState",0,)</f>
        <v>#NAME?</v>
      </c>
      <c r="AA472">
        <v>10</v>
      </c>
      <c r="AC472" t="s">
        <v>556</v>
      </c>
      <c r="AD472" t="s">
        <v>144</v>
      </c>
      <c r="AE472">
        <v>14.35</v>
      </c>
      <c r="AF472">
        <v>111.4</v>
      </c>
      <c r="AG472">
        <v>52</v>
      </c>
      <c r="AH472">
        <v>97</v>
      </c>
      <c r="AI472">
        <v>48</v>
      </c>
      <c r="AJ472">
        <v>67.400000000000006</v>
      </c>
      <c r="AK472">
        <v>186</v>
      </c>
      <c r="AL472">
        <v>8.5999999999999993E-2</v>
      </c>
      <c r="AM472">
        <v>15</v>
      </c>
      <c r="AN472">
        <v>12.18</v>
      </c>
      <c r="AO472">
        <v>12</v>
      </c>
      <c r="AP472">
        <v>110.2</v>
      </c>
      <c r="AQ472">
        <v>15</v>
      </c>
      <c r="AR472">
        <v>98</v>
      </c>
      <c r="AS472">
        <v>13</v>
      </c>
      <c r="AT472">
        <v>-2.91</v>
      </c>
      <c r="AU472">
        <v>244</v>
      </c>
      <c r="AV472">
        <v>0</v>
      </c>
      <c r="AW472" t="s">
        <v>136</v>
      </c>
    </row>
    <row r="473" spans="1:49" x14ac:dyDescent="0.2">
      <c r="A473" t="s">
        <v>102</v>
      </c>
      <c r="B473">
        <v>81.739999999999995</v>
      </c>
      <c r="C473">
        <v>79.17</v>
      </c>
      <c r="D473">
        <v>3</v>
      </c>
      <c r="E473">
        <v>4</v>
      </c>
      <c r="F473">
        <v>2014</v>
      </c>
      <c r="I473" t="s">
        <v>361</v>
      </c>
      <c r="J473">
        <v>72.97</v>
      </c>
      <c r="K473">
        <v>77.03</v>
      </c>
      <c r="L473">
        <v>2014</v>
      </c>
      <c r="O473" t="s">
        <v>199</v>
      </c>
      <c r="P473">
        <v>5</v>
      </c>
      <c r="Q473">
        <v>3.3</v>
      </c>
      <c r="R473">
        <v>8.3000000000000007</v>
      </c>
      <c r="S473">
        <v>2014</v>
      </c>
      <c r="V473">
        <v>2019</v>
      </c>
      <c r="W473">
        <v>47</v>
      </c>
      <c r="X473" t="s">
        <v>1135</v>
      </c>
      <c r="Y473" t="s">
        <v>79</v>
      </c>
      <c r="Z473" t="e" vm="1">
        <f ca="1">_xlfn.XLOOKUP(KenPom[[#This Row],[Real_Team]],TeamStateMap[Team],TeamStateMap[State],"NoState",0,)</f>
        <v>#NAME?</v>
      </c>
      <c r="AA473">
        <v>4</v>
      </c>
      <c r="AC473" t="s">
        <v>556</v>
      </c>
      <c r="AD473" t="s">
        <v>1136</v>
      </c>
      <c r="AE473">
        <v>14.35</v>
      </c>
      <c r="AF473">
        <v>113.5</v>
      </c>
      <c r="AG473">
        <v>30</v>
      </c>
      <c r="AH473">
        <v>99.1</v>
      </c>
      <c r="AI473">
        <v>79</v>
      </c>
      <c r="AJ473">
        <v>66.400000000000006</v>
      </c>
      <c r="AK473">
        <v>238</v>
      </c>
      <c r="AL473">
        <v>-4.5999999999999999E-2</v>
      </c>
      <c r="AM473">
        <v>288</v>
      </c>
      <c r="AN473">
        <v>12.55</v>
      </c>
      <c r="AO473">
        <v>9</v>
      </c>
      <c r="AP473">
        <v>109.7</v>
      </c>
      <c r="AQ473">
        <v>22</v>
      </c>
      <c r="AR473">
        <v>97.2</v>
      </c>
      <c r="AS473">
        <v>4</v>
      </c>
      <c r="AT473">
        <v>-0.17</v>
      </c>
      <c r="AU473">
        <v>168</v>
      </c>
      <c r="AV473">
        <v>4</v>
      </c>
      <c r="AW473" t="s">
        <v>136</v>
      </c>
    </row>
    <row r="474" spans="1:49" x14ac:dyDescent="0.2">
      <c r="A474" t="s">
        <v>268</v>
      </c>
      <c r="B474">
        <v>81.540000000000006</v>
      </c>
      <c r="C474">
        <v>77.86</v>
      </c>
      <c r="D474">
        <v>1</v>
      </c>
      <c r="E474">
        <v>3</v>
      </c>
      <c r="F474">
        <v>2014</v>
      </c>
      <c r="I474" t="s">
        <v>300</v>
      </c>
      <c r="J474">
        <v>75.09</v>
      </c>
      <c r="K474">
        <v>76.75</v>
      </c>
      <c r="L474">
        <v>2014</v>
      </c>
      <c r="O474" t="s">
        <v>237</v>
      </c>
      <c r="P474">
        <v>6.1</v>
      </c>
      <c r="Q474">
        <v>1.9</v>
      </c>
      <c r="R474">
        <v>8</v>
      </c>
      <c r="S474">
        <v>2014</v>
      </c>
      <c r="V474">
        <v>2019</v>
      </c>
      <c r="W474">
        <v>48</v>
      </c>
      <c r="X474" t="s">
        <v>1137</v>
      </c>
      <c r="Y474" t="s">
        <v>41</v>
      </c>
      <c r="Z474" t="e" vm="1">
        <f ca="1">_xlfn.XLOOKUP(KenPom[[#This Row],[Real_Team]],TeamStateMap[Team],TeamStateMap[State],"NoState",0,)</f>
        <v>#NAME?</v>
      </c>
      <c r="AA474">
        <v>9</v>
      </c>
      <c r="AC474" t="s">
        <v>137</v>
      </c>
      <c r="AD474" t="s">
        <v>100</v>
      </c>
      <c r="AE474">
        <v>14.28</v>
      </c>
      <c r="AF474">
        <v>107.7</v>
      </c>
      <c r="AG474">
        <v>110</v>
      </c>
      <c r="AH474">
        <v>93.5</v>
      </c>
      <c r="AI474">
        <v>18</v>
      </c>
      <c r="AJ474">
        <v>66</v>
      </c>
      <c r="AK474">
        <v>262</v>
      </c>
      <c r="AL474">
        <v>8.7999999999999995E-2</v>
      </c>
      <c r="AM474">
        <v>13</v>
      </c>
      <c r="AN474">
        <v>6.06</v>
      </c>
      <c r="AO474">
        <v>61</v>
      </c>
      <c r="AP474">
        <v>107.6</v>
      </c>
      <c r="AQ474">
        <v>62</v>
      </c>
      <c r="AR474">
        <v>101.5</v>
      </c>
      <c r="AS474">
        <v>64</v>
      </c>
      <c r="AT474">
        <v>2.73</v>
      </c>
      <c r="AU474">
        <v>93</v>
      </c>
      <c r="AV474">
        <v>9</v>
      </c>
      <c r="AW474" t="s">
        <v>136</v>
      </c>
    </row>
    <row r="475" spans="1:49" x14ac:dyDescent="0.2">
      <c r="A475" t="s">
        <v>223</v>
      </c>
      <c r="B475">
        <v>81.41</v>
      </c>
      <c r="C475">
        <v>72.83</v>
      </c>
      <c r="D475">
        <v>0</v>
      </c>
      <c r="E475">
        <v>1</v>
      </c>
      <c r="F475">
        <v>2014</v>
      </c>
      <c r="I475" t="s">
        <v>109</v>
      </c>
      <c r="J475">
        <v>71.959999999999994</v>
      </c>
      <c r="K475">
        <v>76.739999999999995</v>
      </c>
      <c r="L475">
        <v>2014</v>
      </c>
      <c r="O475" t="s">
        <v>227</v>
      </c>
      <c r="P475">
        <v>3.8</v>
      </c>
      <c r="Q475">
        <v>4.0999999999999996</v>
      </c>
      <c r="R475">
        <v>7.9</v>
      </c>
      <c r="S475">
        <v>2014</v>
      </c>
      <c r="V475">
        <v>2019</v>
      </c>
      <c r="W475">
        <v>49</v>
      </c>
      <c r="X475" t="s">
        <v>551</v>
      </c>
      <c r="Y475" t="s">
        <v>8</v>
      </c>
      <c r="Z475" t="e" vm="1">
        <f ca="1">_xlfn.XLOOKUP(KenPom[[#This Row],[Real_Team]],TeamStateMap[Team],TeamStateMap[State],"NoState",0,)</f>
        <v>#NAME?</v>
      </c>
      <c r="AA475">
        <v>11</v>
      </c>
      <c r="AC475" t="s">
        <v>77</v>
      </c>
      <c r="AD475" t="s">
        <v>1138</v>
      </c>
      <c r="AE475">
        <v>14.09</v>
      </c>
      <c r="AF475">
        <v>115.6</v>
      </c>
      <c r="AG475">
        <v>18</v>
      </c>
      <c r="AH475">
        <v>101.5</v>
      </c>
      <c r="AI475">
        <v>117</v>
      </c>
      <c r="AJ475">
        <v>71.3</v>
      </c>
      <c r="AK475">
        <v>34</v>
      </c>
      <c r="AL475">
        <v>2.5000000000000001E-2</v>
      </c>
      <c r="AM475">
        <v>113</v>
      </c>
      <c r="AN475">
        <v>-1.98</v>
      </c>
      <c r="AO475">
        <v>194</v>
      </c>
      <c r="AP475">
        <v>103.6</v>
      </c>
      <c r="AQ475">
        <v>183</v>
      </c>
      <c r="AR475">
        <v>105.6</v>
      </c>
      <c r="AS475">
        <v>198</v>
      </c>
      <c r="AT475">
        <v>3.78</v>
      </c>
      <c r="AU475">
        <v>63</v>
      </c>
      <c r="AV475">
        <v>1</v>
      </c>
      <c r="AW475" t="s">
        <v>136</v>
      </c>
    </row>
    <row r="476" spans="1:49" x14ac:dyDescent="0.2">
      <c r="A476" t="s">
        <v>9</v>
      </c>
      <c r="B476">
        <v>81.39</v>
      </c>
      <c r="C476">
        <v>78.75</v>
      </c>
      <c r="D476">
        <v>1</v>
      </c>
      <c r="E476">
        <v>3</v>
      </c>
      <c r="F476">
        <v>2014</v>
      </c>
      <c r="I476" t="s">
        <v>299</v>
      </c>
      <c r="J476">
        <v>71.05</v>
      </c>
      <c r="K476">
        <v>76.31</v>
      </c>
      <c r="L476">
        <v>2014</v>
      </c>
      <c r="O476" t="s">
        <v>9</v>
      </c>
      <c r="P476">
        <v>6.2</v>
      </c>
      <c r="Q476">
        <v>1.6</v>
      </c>
      <c r="R476">
        <v>7.8</v>
      </c>
      <c r="S476">
        <v>2014</v>
      </c>
      <c r="V476">
        <v>2019</v>
      </c>
      <c r="W476">
        <v>50</v>
      </c>
      <c r="X476" t="s">
        <v>1139</v>
      </c>
      <c r="Y476" t="s">
        <v>28</v>
      </c>
      <c r="Z476" t="e" vm="1">
        <f ca="1">_xlfn.XLOOKUP(KenPom[[#This Row],[Real_Team]],TeamStateMap[Team],TeamStateMap[State],"NoState",0,)</f>
        <v>#NAME?</v>
      </c>
      <c r="AA476">
        <v>8</v>
      </c>
      <c r="AC476" t="s">
        <v>60</v>
      </c>
      <c r="AD476" t="s">
        <v>131</v>
      </c>
      <c r="AE476">
        <v>13.98</v>
      </c>
      <c r="AF476">
        <v>113.2</v>
      </c>
      <c r="AG476">
        <v>33</v>
      </c>
      <c r="AH476">
        <v>99.2</v>
      </c>
      <c r="AI476">
        <v>80</v>
      </c>
      <c r="AJ476">
        <v>68.5</v>
      </c>
      <c r="AK476">
        <v>131</v>
      </c>
      <c r="AL476">
        <v>-7.0000000000000001E-3</v>
      </c>
      <c r="AM476">
        <v>203</v>
      </c>
      <c r="AN476">
        <v>8.69</v>
      </c>
      <c r="AO476">
        <v>43</v>
      </c>
      <c r="AP476">
        <v>109.1</v>
      </c>
      <c r="AQ476">
        <v>38</v>
      </c>
      <c r="AR476">
        <v>100.4</v>
      </c>
      <c r="AS476">
        <v>49</v>
      </c>
      <c r="AT476">
        <v>-1.1100000000000001</v>
      </c>
      <c r="AU476">
        <v>191</v>
      </c>
      <c r="AV476">
        <v>8</v>
      </c>
      <c r="AW476" t="s">
        <v>136</v>
      </c>
    </row>
    <row r="477" spans="1:49" x14ac:dyDescent="0.2">
      <c r="A477" t="s">
        <v>227</v>
      </c>
      <c r="B477">
        <v>81.150000000000006</v>
      </c>
      <c r="C477">
        <v>78.900000000000006</v>
      </c>
      <c r="D477">
        <v>1</v>
      </c>
      <c r="E477">
        <v>5</v>
      </c>
      <c r="F477">
        <v>2014</v>
      </c>
      <c r="I477" t="s">
        <v>312</v>
      </c>
      <c r="J477">
        <v>71.930000000000007</v>
      </c>
      <c r="K477">
        <v>76.11</v>
      </c>
      <c r="L477">
        <v>2014</v>
      </c>
      <c r="O477" t="s">
        <v>109</v>
      </c>
      <c r="P477">
        <v>10.8</v>
      </c>
      <c r="Q477">
        <v>-3.2</v>
      </c>
      <c r="R477">
        <v>7.6</v>
      </c>
      <c r="S477">
        <v>2014</v>
      </c>
      <c r="V477">
        <v>2019</v>
      </c>
      <c r="W477">
        <v>51</v>
      </c>
      <c r="X477" t="s">
        <v>1140</v>
      </c>
      <c r="Y477" t="s">
        <v>275</v>
      </c>
      <c r="Z477" t="e" vm="1">
        <f ca="1">_xlfn.XLOOKUP(KenPom[[#This Row],[Real_Team]],TeamStateMap[Team],TeamStateMap[State],"NoState",0,)</f>
        <v>#NAME?</v>
      </c>
      <c r="AA477">
        <v>12</v>
      </c>
      <c r="AC477" t="s">
        <v>77</v>
      </c>
      <c r="AD477" t="s">
        <v>1141</v>
      </c>
      <c r="AE477">
        <v>13.83</v>
      </c>
      <c r="AF477">
        <v>112.5</v>
      </c>
      <c r="AG477">
        <v>41</v>
      </c>
      <c r="AH477">
        <v>98.6</v>
      </c>
      <c r="AI477">
        <v>73</v>
      </c>
      <c r="AJ477">
        <v>69.400000000000006</v>
      </c>
      <c r="AK477">
        <v>89</v>
      </c>
      <c r="AL477">
        <v>5.3999999999999999E-2</v>
      </c>
      <c r="AM477">
        <v>54</v>
      </c>
      <c r="AN477">
        <v>-3.32</v>
      </c>
      <c r="AO477">
        <v>233</v>
      </c>
      <c r="AP477">
        <v>103.1</v>
      </c>
      <c r="AQ477">
        <v>222</v>
      </c>
      <c r="AR477">
        <v>106.4</v>
      </c>
      <c r="AS477">
        <v>228</v>
      </c>
      <c r="AT477">
        <v>-1.1299999999999999</v>
      </c>
      <c r="AU477">
        <v>192</v>
      </c>
      <c r="AV477">
        <v>2</v>
      </c>
      <c r="AW477" t="s">
        <v>136</v>
      </c>
    </row>
    <row r="478" spans="1:49" x14ac:dyDescent="0.2">
      <c r="A478" t="s">
        <v>79</v>
      </c>
      <c r="B478">
        <v>81.12</v>
      </c>
      <c r="C478">
        <v>80.290000000000006</v>
      </c>
      <c r="D478">
        <v>3</v>
      </c>
      <c r="E478">
        <v>4</v>
      </c>
      <c r="F478">
        <v>2014</v>
      </c>
      <c r="I478" t="s">
        <v>407</v>
      </c>
      <c r="J478">
        <v>72.900000000000006</v>
      </c>
      <c r="K478">
        <v>76.099999999999994</v>
      </c>
      <c r="L478">
        <v>2014</v>
      </c>
      <c r="O478" t="s">
        <v>459</v>
      </c>
      <c r="P478">
        <v>1.9</v>
      </c>
      <c r="Q478">
        <v>5.7</v>
      </c>
      <c r="R478">
        <v>7.6</v>
      </c>
      <c r="S478">
        <v>2014</v>
      </c>
      <c r="V478">
        <v>2019</v>
      </c>
      <c r="W478">
        <v>52</v>
      </c>
      <c r="X478" t="s">
        <v>619</v>
      </c>
      <c r="Y478" t="s">
        <v>102</v>
      </c>
      <c r="Z478" t="e" vm="1">
        <f ca="1">_xlfn.XLOOKUP(KenPom[[#This Row],[Real_Team]],TeamStateMap[Team],TeamStateMap[State],"NoState",0,)</f>
        <v>#NAME?</v>
      </c>
      <c r="AA478">
        <v>1</v>
      </c>
      <c r="AC478" t="s">
        <v>556</v>
      </c>
      <c r="AD478" t="s">
        <v>106</v>
      </c>
      <c r="AE478">
        <v>13.73</v>
      </c>
      <c r="AF478">
        <v>109.1</v>
      </c>
      <c r="AG478">
        <v>82</v>
      </c>
      <c r="AH478">
        <v>95.4</v>
      </c>
      <c r="AI478">
        <v>32</v>
      </c>
      <c r="AJ478">
        <v>66.900000000000006</v>
      </c>
      <c r="AK478">
        <v>215</v>
      </c>
      <c r="AL478">
        <v>-3.4000000000000002E-2</v>
      </c>
      <c r="AM478">
        <v>262</v>
      </c>
      <c r="AN478">
        <v>10.62</v>
      </c>
      <c r="AO478">
        <v>27</v>
      </c>
      <c r="AP478">
        <v>109.4</v>
      </c>
      <c r="AQ478">
        <v>28</v>
      </c>
      <c r="AR478">
        <v>98.8</v>
      </c>
      <c r="AS478">
        <v>25</v>
      </c>
      <c r="AT478">
        <v>-1.57</v>
      </c>
      <c r="AU478">
        <v>207</v>
      </c>
      <c r="AV478">
        <v>1</v>
      </c>
      <c r="AW478" t="s">
        <v>136</v>
      </c>
    </row>
    <row r="479" spans="1:49" x14ac:dyDescent="0.2">
      <c r="A479" t="s">
        <v>235</v>
      </c>
      <c r="B479">
        <v>81.12</v>
      </c>
      <c r="C479">
        <v>78.739999999999995</v>
      </c>
      <c r="D479">
        <v>3</v>
      </c>
      <c r="E479">
        <v>5</v>
      </c>
      <c r="F479">
        <v>2014</v>
      </c>
      <c r="I479" t="s">
        <v>319</v>
      </c>
      <c r="J479">
        <v>72.31</v>
      </c>
      <c r="K479">
        <v>76.08</v>
      </c>
      <c r="L479">
        <v>2014</v>
      </c>
      <c r="O479" t="s">
        <v>455</v>
      </c>
      <c r="P479">
        <v>3.8</v>
      </c>
      <c r="Q479">
        <v>3.6</v>
      </c>
      <c r="R479">
        <v>7.4</v>
      </c>
      <c r="S479">
        <v>2014</v>
      </c>
      <c r="V479">
        <v>2019</v>
      </c>
      <c r="W479">
        <v>53</v>
      </c>
      <c r="X479" t="s">
        <v>1142</v>
      </c>
      <c r="Y479" t="s">
        <v>197</v>
      </c>
      <c r="Z479" t="e" vm="1">
        <f ca="1">_xlfn.XLOOKUP(KenPom[[#This Row],[Real_Team]],TeamStateMap[Team],TeamStateMap[State],"NoState",0,)</f>
        <v>#NAME?</v>
      </c>
      <c r="AA479">
        <v>12</v>
      </c>
      <c r="AC479" t="s">
        <v>89</v>
      </c>
      <c r="AD479" t="s">
        <v>152</v>
      </c>
      <c r="AE479">
        <v>13.62</v>
      </c>
      <c r="AF479">
        <v>113</v>
      </c>
      <c r="AG479">
        <v>35</v>
      </c>
      <c r="AH479">
        <v>99.3</v>
      </c>
      <c r="AI479">
        <v>84</v>
      </c>
      <c r="AJ479">
        <v>65.900000000000006</v>
      </c>
      <c r="AK479">
        <v>269</v>
      </c>
      <c r="AL479">
        <v>4.2000000000000003E-2</v>
      </c>
      <c r="AM479">
        <v>79</v>
      </c>
      <c r="AN479">
        <v>-3.44</v>
      </c>
      <c r="AO479">
        <v>236</v>
      </c>
      <c r="AP479">
        <v>102.8</v>
      </c>
      <c r="AQ479">
        <v>235</v>
      </c>
      <c r="AR479">
        <v>106.2</v>
      </c>
      <c r="AS479">
        <v>222</v>
      </c>
      <c r="AT479">
        <v>-3.22</v>
      </c>
      <c r="AU479">
        <v>254</v>
      </c>
      <c r="AV479">
        <v>2</v>
      </c>
      <c r="AW479" t="s">
        <v>136</v>
      </c>
    </row>
    <row r="480" spans="1:49" x14ac:dyDescent="0.2">
      <c r="A480" t="s">
        <v>229</v>
      </c>
      <c r="B480">
        <v>80.959999999999994</v>
      </c>
      <c r="C480">
        <v>79.260000000000005</v>
      </c>
      <c r="D480">
        <v>1</v>
      </c>
      <c r="E480">
        <v>6</v>
      </c>
      <c r="F480">
        <v>2014</v>
      </c>
      <c r="I480" t="s">
        <v>376</v>
      </c>
      <c r="J480">
        <v>73.23</v>
      </c>
      <c r="K480">
        <v>76.05</v>
      </c>
      <c r="L480">
        <v>2014</v>
      </c>
      <c r="O480" t="s">
        <v>128</v>
      </c>
      <c r="P480">
        <v>4.5</v>
      </c>
      <c r="Q480">
        <v>3</v>
      </c>
      <c r="R480">
        <v>7.4</v>
      </c>
      <c r="S480">
        <v>2014</v>
      </c>
      <c r="V480">
        <v>2019</v>
      </c>
      <c r="W480">
        <v>54</v>
      </c>
      <c r="X480" t="s">
        <v>765</v>
      </c>
      <c r="Y480" t="s">
        <v>212</v>
      </c>
      <c r="Z480" t="e" vm="1">
        <f ca="1">_xlfn.XLOOKUP(KenPom[[#This Row],[Real_Team]],TeamStateMap[Team],TeamStateMap[State],"NoState",0,)</f>
        <v>#NAME?</v>
      </c>
      <c r="AA480">
        <v>5</v>
      </c>
      <c r="AC480" t="s">
        <v>60</v>
      </c>
      <c r="AD480" t="s">
        <v>1143</v>
      </c>
      <c r="AE480">
        <v>12.92</v>
      </c>
      <c r="AF480">
        <v>110.1</v>
      </c>
      <c r="AG480">
        <v>66</v>
      </c>
      <c r="AH480">
        <v>97.2</v>
      </c>
      <c r="AI480">
        <v>53</v>
      </c>
      <c r="AJ480">
        <v>70.400000000000006</v>
      </c>
      <c r="AK480">
        <v>57</v>
      </c>
      <c r="AL480">
        <v>-4.8000000000000001E-2</v>
      </c>
      <c r="AM480">
        <v>291</v>
      </c>
      <c r="AN480">
        <v>8.48</v>
      </c>
      <c r="AO480">
        <v>46</v>
      </c>
      <c r="AP480">
        <v>108.2</v>
      </c>
      <c r="AQ480">
        <v>52</v>
      </c>
      <c r="AR480">
        <v>99.7</v>
      </c>
      <c r="AS480">
        <v>41</v>
      </c>
      <c r="AT480">
        <v>0.09</v>
      </c>
      <c r="AU480">
        <v>159</v>
      </c>
      <c r="AV480">
        <v>5</v>
      </c>
      <c r="AW480" t="s">
        <v>136</v>
      </c>
    </row>
    <row r="481" spans="1:49" x14ac:dyDescent="0.2">
      <c r="A481" t="s">
        <v>246</v>
      </c>
      <c r="B481">
        <v>80.959999999999994</v>
      </c>
      <c r="C481">
        <v>78.89</v>
      </c>
      <c r="D481">
        <v>2</v>
      </c>
      <c r="E481">
        <v>5</v>
      </c>
      <c r="F481">
        <v>2014</v>
      </c>
      <c r="I481" t="s">
        <v>406</v>
      </c>
      <c r="J481">
        <v>65.48</v>
      </c>
      <c r="K481">
        <v>75.77</v>
      </c>
      <c r="L481">
        <v>2014</v>
      </c>
      <c r="O481" t="s">
        <v>102</v>
      </c>
      <c r="P481">
        <v>4.0999999999999996</v>
      </c>
      <c r="Q481">
        <v>3.2</v>
      </c>
      <c r="R481">
        <v>7.4</v>
      </c>
      <c r="S481">
        <v>2014</v>
      </c>
      <c r="V481">
        <v>2019</v>
      </c>
      <c r="W481">
        <v>55</v>
      </c>
      <c r="X481" t="s">
        <v>1144</v>
      </c>
      <c r="Y481" t="s">
        <v>247</v>
      </c>
      <c r="Z481" t="e" vm="1">
        <f ca="1">_xlfn.XLOOKUP(KenPom[[#This Row],[Real_Team]],TeamStateMap[Team],TeamStateMap[State],"NoState",0,)</f>
        <v>#NAME?</v>
      </c>
      <c r="AA481">
        <v>2</v>
      </c>
      <c r="AC481" t="s">
        <v>541</v>
      </c>
      <c r="AD481" t="s">
        <v>724</v>
      </c>
      <c r="AE481">
        <v>12.67</v>
      </c>
      <c r="AF481">
        <v>112</v>
      </c>
      <c r="AG481">
        <v>47</v>
      </c>
      <c r="AH481">
        <v>99.3</v>
      </c>
      <c r="AI481">
        <v>83</v>
      </c>
      <c r="AJ481">
        <v>68.7</v>
      </c>
      <c r="AK481">
        <v>118</v>
      </c>
      <c r="AL481">
        <v>-3.4000000000000002E-2</v>
      </c>
      <c r="AM481">
        <v>261</v>
      </c>
      <c r="AN481">
        <v>8.07</v>
      </c>
      <c r="AO481">
        <v>48</v>
      </c>
      <c r="AP481">
        <v>109</v>
      </c>
      <c r="AQ481">
        <v>41</v>
      </c>
      <c r="AR481">
        <v>100.9</v>
      </c>
      <c r="AS481">
        <v>58</v>
      </c>
      <c r="AT481">
        <v>5.14</v>
      </c>
      <c r="AU481">
        <v>38</v>
      </c>
      <c r="AV481">
        <v>2</v>
      </c>
      <c r="AW481" t="s">
        <v>136</v>
      </c>
    </row>
    <row r="482" spans="1:49" x14ac:dyDescent="0.2">
      <c r="A482" t="s">
        <v>267</v>
      </c>
      <c r="B482">
        <v>80.69</v>
      </c>
      <c r="C482">
        <v>72.86</v>
      </c>
      <c r="D482">
        <v>0</v>
      </c>
      <c r="E482">
        <v>0</v>
      </c>
      <c r="F482">
        <v>2014</v>
      </c>
      <c r="I482" t="s">
        <v>339</v>
      </c>
      <c r="J482">
        <v>74.5</v>
      </c>
      <c r="K482">
        <v>75.64</v>
      </c>
      <c r="L482">
        <v>2014</v>
      </c>
      <c r="O482" t="s">
        <v>226</v>
      </c>
      <c r="P482">
        <v>5.7</v>
      </c>
      <c r="Q482">
        <v>1.6</v>
      </c>
      <c r="R482">
        <v>7.3</v>
      </c>
      <c r="S482">
        <v>2014</v>
      </c>
      <c r="V482">
        <v>2019</v>
      </c>
      <c r="W482">
        <v>56</v>
      </c>
      <c r="X482" t="s">
        <v>1145</v>
      </c>
      <c r="Y482" t="s">
        <v>236</v>
      </c>
      <c r="Z482" t="e" vm="1">
        <f ca="1">_xlfn.XLOOKUP(KenPom[[#This Row],[Real_Team]],TeamStateMap[Team],TeamStateMap[State],"NoState",0,)</f>
        <v>#NAME?</v>
      </c>
      <c r="AA482">
        <v>3</v>
      </c>
      <c r="AC482" t="s">
        <v>148</v>
      </c>
      <c r="AD482" t="s">
        <v>144</v>
      </c>
      <c r="AE482">
        <v>11.78</v>
      </c>
      <c r="AF482">
        <v>109.2</v>
      </c>
      <c r="AG482">
        <v>81</v>
      </c>
      <c r="AH482">
        <v>97.4</v>
      </c>
      <c r="AI482">
        <v>54</v>
      </c>
      <c r="AJ482">
        <v>74.2</v>
      </c>
      <c r="AK482">
        <v>7</v>
      </c>
      <c r="AL482">
        <v>-3.2000000000000001E-2</v>
      </c>
      <c r="AM482">
        <v>258</v>
      </c>
      <c r="AN482">
        <v>4.41</v>
      </c>
      <c r="AO482">
        <v>77</v>
      </c>
      <c r="AP482">
        <v>106</v>
      </c>
      <c r="AQ482">
        <v>86</v>
      </c>
      <c r="AR482">
        <v>101.6</v>
      </c>
      <c r="AS482">
        <v>65</v>
      </c>
      <c r="AT482">
        <v>0.01</v>
      </c>
      <c r="AU482">
        <v>162</v>
      </c>
      <c r="AV482">
        <v>3</v>
      </c>
      <c r="AW482" t="s">
        <v>136</v>
      </c>
    </row>
    <row r="483" spans="1:49" x14ac:dyDescent="0.2">
      <c r="A483" t="s">
        <v>1</v>
      </c>
      <c r="B483">
        <v>80.59</v>
      </c>
      <c r="C483">
        <v>73.72</v>
      </c>
      <c r="D483">
        <v>0</v>
      </c>
      <c r="E483">
        <v>1</v>
      </c>
      <c r="F483">
        <v>2014</v>
      </c>
      <c r="I483" t="s">
        <v>348</v>
      </c>
      <c r="J483">
        <v>74.209999999999994</v>
      </c>
      <c r="K483">
        <v>75.63</v>
      </c>
      <c r="L483">
        <v>2014</v>
      </c>
      <c r="O483" t="s">
        <v>39</v>
      </c>
      <c r="P483">
        <v>11.7</v>
      </c>
      <c r="Q483">
        <v>-4.3</v>
      </c>
      <c r="R483">
        <v>7.3</v>
      </c>
      <c r="S483">
        <v>2014</v>
      </c>
      <c r="V483">
        <v>2019</v>
      </c>
      <c r="W483">
        <v>57</v>
      </c>
      <c r="X483" t="s">
        <v>1146</v>
      </c>
      <c r="Y483" t="s">
        <v>212</v>
      </c>
      <c r="Z483" t="e" vm="1">
        <f ca="1">_xlfn.XLOOKUP(KenPom[[#This Row],[Real_Team]],TeamStateMap[Team],TeamStateMap[State],"NoState",0,)</f>
        <v>#NAME?</v>
      </c>
      <c r="AA483">
        <v>11</v>
      </c>
      <c r="AC483" t="s">
        <v>137</v>
      </c>
      <c r="AD483" t="s">
        <v>125</v>
      </c>
      <c r="AE483">
        <v>11.55</v>
      </c>
      <c r="AF483">
        <v>109.7</v>
      </c>
      <c r="AG483">
        <v>73</v>
      </c>
      <c r="AH483">
        <v>98.2</v>
      </c>
      <c r="AI483">
        <v>64</v>
      </c>
      <c r="AJ483">
        <v>70.8</v>
      </c>
      <c r="AK483">
        <v>47</v>
      </c>
      <c r="AL483">
        <v>5.0999999999999997E-2</v>
      </c>
      <c r="AM483">
        <v>59</v>
      </c>
      <c r="AN483">
        <v>5.56</v>
      </c>
      <c r="AO483">
        <v>65</v>
      </c>
      <c r="AP483">
        <v>107.3</v>
      </c>
      <c r="AQ483">
        <v>64</v>
      </c>
      <c r="AR483">
        <v>101.7</v>
      </c>
      <c r="AS483">
        <v>66</v>
      </c>
      <c r="AT483">
        <v>1.55</v>
      </c>
      <c r="AU483">
        <v>112</v>
      </c>
      <c r="AV483">
        <v>1</v>
      </c>
      <c r="AW483" t="s">
        <v>136</v>
      </c>
    </row>
    <row r="484" spans="1:49" x14ac:dyDescent="0.2">
      <c r="A484" t="s">
        <v>266</v>
      </c>
      <c r="B484">
        <v>80.59</v>
      </c>
      <c r="C484">
        <v>79.680000000000007</v>
      </c>
      <c r="D484">
        <v>3</v>
      </c>
      <c r="E484">
        <v>5</v>
      </c>
      <c r="F484">
        <v>2014</v>
      </c>
      <c r="I484" t="s">
        <v>405</v>
      </c>
      <c r="J484">
        <v>67.61</v>
      </c>
      <c r="K484">
        <v>75.23</v>
      </c>
      <c r="L484">
        <v>2014</v>
      </c>
      <c r="O484" t="s">
        <v>223</v>
      </c>
      <c r="P484">
        <v>1.5</v>
      </c>
      <c r="Q484">
        <v>5.8</v>
      </c>
      <c r="R484">
        <v>7.3</v>
      </c>
      <c r="S484">
        <v>2014</v>
      </c>
      <c r="V484">
        <v>2019</v>
      </c>
      <c r="W484">
        <v>58</v>
      </c>
      <c r="X484" t="s">
        <v>1147</v>
      </c>
      <c r="Y484" t="s">
        <v>4</v>
      </c>
      <c r="Z484" t="e" vm="1">
        <f ca="1">_xlfn.XLOOKUP(KenPom[[#This Row],[Real_Team]],TeamStateMap[Team],TeamStateMap[State],"NoState",0,)</f>
        <v>#NAME?</v>
      </c>
      <c r="AA484">
        <v>12</v>
      </c>
      <c r="AC484" t="s">
        <v>511</v>
      </c>
      <c r="AD484" t="s">
        <v>599</v>
      </c>
      <c r="AE484">
        <v>11.54</v>
      </c>
      <c r="AF484">
        <v>111.1</v>
      </c>
      <c r="AG484">
        <v>54</v>
      </c>
      <c r="AH484">
        <v>99.6</v>
      </c>
      <c r="AI484">
        <v>87</v>
      </c>
      <c r="AJ484">
        <v>62.3</v>
      </c>
      <c r="AK484">
        <v>349</v>
      </c>
      <c r="AL484">
        <v>8.9999999999999993E-3</v>
      </c>
      <c r="AM484">
        <v>158</v>
      </c>
      <c r="AN484">
        <v>-3.27</v>
      </c>
      <c r="AO484">
        <v>230</v>
      </c>
      <c r="AP484">
        <v>102.5</v>
      </c>
      <c r="AQ484">
        <v>245</v>
      </c>
      <c r="AR484">
        <v>105.8</v>
      </c>
      <c r="AS484">
        <v>203</v>
      </c>
      <c r="AT484">
        <v>-3.2</v>
      </c>
      <c r="AU484">
        <v>252</v>
      </c>
      <c r="AV484">
        <v>2</v>
      </c>
      <c r="AW484" t="s">
        <v>136</v>
      </c>
    </row>
    <row r="485" spans="1:49" x14ac:dyDescent="0.2">
      <c r="A485" t="s">
        <v>241</v>
      </c>
      <c r="B485">
        <v>80.510000000000005</v>
      </c>
      <c r="C485">
        <v>75.89</v>
      </c>
      <c r="D485">
        <v>0</v>
      </c>
      <c r="E485">
        <v>2</v>
      </c>
      <c r="F485">
        <v>2014</v>
      </c>
      <c r="I485" t="s">
        <v>404</v>
      </c>
      <c r="J485">
        <v>70.400000000000006</v>
      </c>
      <c r="K485">
        <v>75.12</v>
      </c>
      <c r="L485">
        <v>2014</v>
      </c>
      <c r="O485" t="s">
        <v>197</v>
      </c>
      <c r="P485">
        <v>5.0999999999999996</v>
      </c>
      <c r="Q485">
        <v>1.9</v>
      </c>
      <c r="R485">
        <v>7</v>
      </c>
      <c r="S485">
        <v>2014</v>
      </c>
      <c r="V485">
        <v>2019</v>
      </c>
      <c r="W485">
        <v>59</v>
      </c>
      <c r="X485" t="s">
        <v>1148</v>
      </c>
      <c r="Y485" t="s">
        <v>85</v>
      </c>
      <c r="Z485" t="e" vm="1">
        <f ca="1">_xlfn.XLOOKUP(KenPom[[#This Row],[Real_Team]],TeamStateMap[Team],TeamStateMap[State],"NoState",0,)</f>
        <v>#NAME?</v>
      </c>
      <c r="AA485">
        <v>3</v>
      </c>
      <c r="AC485" t="s">
        <v>489</v>
      </c>
      <c r="AD485" t="s">
        <v>651</v>
      </c>
      <c r="AE485">
        <v>11.52</v>
      </c>
      <c r="AF485">
        <v>108.9</v>
      </c>
      <c r="AG485">
        <v>89</v>
      </c>
      <c r="AH485">
        <v>97.4</v>
      </c>
      <c r="AI485">
        <v>57</v>
      </c>
      <c r="AJ485">
        <v>66.599999999999994</v>
      </c>
      <c r="AK485">
        <v>230</v>
      </c>
      <c r="AL485">
        <v>1.6E-2</v>
      </c>
      <c r="AM485">
        <v>142</v>
      </c>
      <c r="AN485">
        <v>-1.18</v>
      </c>
      <c r="AO485">
        <v>169</v>
      </c>
      <c r="AP485">
        <v>105.2</v>
      </c>
      <c r="AQ485">
        <v>122</v>
      </c>
      <c r="AR485">
        <v>106.4</v>
      </c>
      <c r="AS485">
        <v>227</v>
      </c>
      <c r="AT485">
        <v>-2.58</v>
      </c>
      <c r="AU485">
        <v>236</v>
      </c>
      <c r="AV485">
        <v>3</v>
      </c>
      <c r="AW485" t="s">
        <v>136</v>
      </c>
    </row>
    <row r="486" spans="1:49" x14ac:dyDescent="0.2">
      <c r="A486" t="s">
        <v>237</v>
      </c>
      <c r="B486">
        <v>80.38</v>
      </c>
      <c r="C486">
        <v>77.73</v>
      </c>
      <c r="D486">
        <v>2</v>
      </c>
      <c r="E486">
        <v>4</v>
      </c>
      <c r="F486">
        <v>2014</v>
      </c>
      <c r="I486" t="s">
        <v>335</v>
      </c>
      <c r="J486">
        <v>72.680000000000007</v>
      </c>
      <c r="K486">
        <v>75.040000000000006</v>
      </c>
      <c r="L486">
        <v>2014</v>
      </c>
      <c r="O486" t="s">
        <v>130</v>
      </c>
      <c r="P486">
        <v>3</v>
      </c>
      <c r="Q486">
        <v>4</v>
      </c>
      <c r="R486">
        <v>7</v>
      </c>
      <c r="S486">
        <v>2014</v>
      </c>
      <c r="V486">
        <v>2019</v>
      </c>
      <c r="W486">
        <v>60</v>
      </c>
      <c r="X486" t="s">
        <v>1149</v>
      </c>
      <c r="Y486" t="s">
        <v>48</v>
      </c>
      <c r="Z486" t="e" vm="1">
        <f ca="1">_xlfn.XLOOKUP(KenPom[[#This Row],[Real_Team]],TeamStateMap[Team],TeamStateMap[State],"NoState",0,)</f>
        <v>#NAME?</v>
      </c>
      <c r="AA486">
        <v>10</v>
      </c>
      <c r="AC486" t="s">
        <v>541</v>
      </c>
      <c r="AD486" t="s">
        <v>484</v>
      </c>
      <c r="AE486">
        <v>11.5</v>
      </c>
      <c r="AF486">
        <v>109</v>
      </c>
      <c r="AG486">
        <v>87</v>
      </c>
      <c r="AH486">
        <v>97.5</v>
      </c>
      <c r="AI486">
        <v>60</v>
      </c>
      <c r="AJ486">
        <v>69.099999999999994</v>
      </c>
      <c r="AK486">
        <v>100</v>
      </c>
      <c r="AL486">
        <v>2.3E-2</v>
      </c>
      <c r="AM486">
        <v>120</v>
      </c>
      <c r="AN486">
        <v>8.5399999999999991</v>
      </c>
      <c r="AO486">
        <v>44</v>
      </c>
      <c r="AP486">
        <v>109.2</v>
      </c>
      <c r="AQ486">
        <v>36</v>
      </c>
      <c r="AR486">
        <v>100.7</v>
      </c>
      <c r="AS486">
        <v>52</v>
      </c>
      <c r="AT486">
        <v>3.58</v>
      </c>
      <c r="AU486">
        <v>68</v>
      </c>
      <c r="AV486">
        <v>0</v>
      </c>
      <c r="AW486" t="s">
        <v>136</v>
      </c>
    </row>
    <row r="487" spans="1:49" x14ac:dyDescent="0.2">
      <c r="A487" t="s">
        <v>112</v>
      </c>
      <c r="B487">
        <v>80.17</v>
      </c>
      <c r="C487">
        <v>76.760000000000005</v>
      </c>
      <c r="D487">
        <v>1</v>
      </c>
      <c r="E487">
        <v>2</v>
      </c>
      <c r="F487">
        <v>2014</v>
      </c>
      <c r="I487" t="s">
        <v>318</v>
      </c>
      <c r="J487">
        <v>72.95</v>
      </c>
      <c r="K487">
        <v>74.959999999999994</v>
      </c>
      <c r="L487">
        <v>2014</v>
      </c>
      <c r="O487" t="s">
        <v>451</v>
      </c>
      <c r="P487">
        <v>0.5</v>
      </c>
      <c r="Q487">
        <v>6.4</v>
      </c>
      <c r="R487">
        <v>6.9</v>
      </c>
      <c r="S487">
        <v>2014</v>
      </c>
      <c r="V487">
        <v>2019</v>
      </c>
      <c r="W487">
        <v>61</v>
      </c>
      <c r="X487" t="s">
        <v>1150</v>
      </c>
      <c r="Y487" t="s">
        <v>254</v>
      </c>
      <c r="Z487" t="e" vm="1">
        <f ca="1">_xlfn.XLOOKUP(KenPom[[#This Row],[Real_Team]],TeamStateMap[Team],TeamStateMap[State],"NoState",0,)</f>
        <v>#NAME?</v>
      </c>
      <c r="AA487">
        <v>6</v>
      </c>
      <c r="AC487" t="s">
        <v>528</v>
      </c>
      <c r="AD487" t="s">
        <v>651</v>
      </c>
      <c r="AE487">
        <v>11.29</v>
      </c>
      <c r="AF487">
        <v>109.8</v>
      </c>
      <c r="AG487">
        <v>70</v>
      </c>
      <c r="AH487">
        <v>98.5</v>
      </c>
      <c r="AI487">
        <v>69</v>
      </c>
      <c r="AJ487">
        <v>67.8</v>
      </c>
      <c r="AK487">
        <v>165</v>
      </c>
      <c r="AL487">
        <v>4.3999999999999997E-2</v>
      </c>
      <c r="AM487">
        <v>76</v>
      </c>
      <c r="AN487">
        <v>0.7</v>
      </c>
      <c r="AO487">
        <v>122</v>
      </c>
      <c r="AP487">
        <v>104.9</v>
      </c>
      <c r="AQ487">
        <v>130</v>
      </c>
      <c r="AR487">
        <v>104.2</v>
      </c>
      <c r="AS487">
        <v>141</v>
      </c>
      <c r="AT487">
        <v>-4.05</v>
      </c>
      <c r="AU487">
        <v>277</v>
      </c>
      <c r="AV487">
        <v>6</v>
      </c>
      <c r="AW487" t="s">
        <v>136</v>
      </c>
    </row>
    <row r="488" spans="1:49" x14ac:dyDescent="0.2">
      <c r="A488" t="s">
        <v>17</v>
      </c>
      <c r="B488">
        <v>79.86</v>
      </c>
      <c r="C488">
        <v>79.010000000000005</v>
      </c>
      <c r="D488">
        <v>0</v>
      </c>
      <c r="E488">
        <v>2</v>
      </c>
      <c r="F488">
        <v>2014</v>
      </c>
      <c r="I488" t="s">
        <v>9</v>
      </c>
      <c r="J488">
        <v>72.41</v>
      </c>
      <c r="K488">
        <v>74.900000000000006</v>
      </c>
      <c r="L488">
        <v>2014</v>
      </c>
      <c r="O488" t="s">
        <v>267</v>
      </c>
      <c r="P488">
        <v>5</v>
      </c>
      <c r="Q488">
        <v>1.9</v>
      </c>
      <c r="R488">
        <v>6.9</v>
      </c>
      <c r="S488">
        <v>2014</v>
      </c>
      <c r="V488">
        <v>2019</v>
      </c>
      <c r="W488">
        <v>62</v>
      </c>
      <c r="X488" t="s">
        <v>1151</v>
      </c>
      <c r="Y488" t="s">
        <v>219</v>
      </c>
      <c r="Z488" t="e" vm="1">
        <f ca="1">_xlfn.XLOOKUP(KenPom[[#This Row],[Real_Team]],TeamStateMap[Team],TeamStateMap[State],"NoState",0,)</f>
        <v>#NAME?</v>
      </c>
      <c r="AA488">
        <v>5</v>
      </c>
      <c r="AC488" t="s">
        <v>532</v>
      </c>
      <c r="AD488" t="s">
        <v>65</v>
      </c>
      <c r="AE488">
        <v>11.27</v>
      </c>
      <c r="AF488">
        <v>112.1</v>
      </c>
      <c r="AG488">
        <v>43</v>
      </c>
      <c r="AH488">
        <v>100.8</v>
      </c>
      <c r="AI488">
        <v>103</v>
      </c>
      <c r="AJ488">
        <v>64.7</v>
      </c>
      <c r="AK488">
        <v>322</v>
      </c>
      <c r="AL488">
        <v>-4.7E-2</v>
      </c>
      <c r="AM488">
        <v>289</v>
      </c>
      <c r="AN488">
        <v>1.24</v>
      </c>
      <c r="AO488">
        <v>108</v>
      </c>
      <c r="AP488">
        <v>104.4</v>
      </c>
      <c r="AQ488">
        <v>153</v>
      </c>
      <c r="AR488">
        <v>103.1</v>
      </c>
      <c r="AS488">
        <v>103</v>
      </c>
      <c r="AT488">
        <v>1.49</v>
      </c>
      <c r="AU488">
        <v>114</v>
      </c>
      <c r="AV488">
        <v>5</v>
      </c>
      <c r="AW488" t="s">
        <v>136</v>
      </c>
    </row>
    <row r="489" spans="1:49" x14ac:dyDescent="0.2">
      <c r="A489" t="s">
        <v>265</v>
      </c>
      <c r="B489">
        <v>79.849999999999994</v>
      </c>
      <c r="C489">
        <v>69.900000000000006</v>
      </c>
      <c r="D489">
        <v>1</v>
      </c>
      <c r="E489">
        <v>1</v>
      </c>
      <c r="F489">
        <v>2014</v>
      </c>
      <c r="I489" t="s">
        <v>403</v>
      </c>
      <c r="J489">
        <v>67.239999999999995</v>
      </c>
      <c r="K489">
        <v>74.739999999999995</v>
      </c>
      <c r="L489">
        <v>2014</v>
      </c>
      <c r="O489" t="s">
        <v>265</v>
      </c>
      <c r="P489">
        <v>4.5999999999999996</v>
      </c>
      <c r="Q489">
        <v>2.2000000000000002</v>
      </c>
      <c r="R489">
        <v>6.9</v>
      </c>
      <c r="S489">
        <v>2014</v>
      </c>
      <c r="V489">
        <v>2019</v>
      </c>
      <c r="W489">
        <v>63</v>
      </c>
      <c r="X489" t="s">
        <v>1152</v>
      </c>
      <c r="Y489" t="s">
        <v>1487</v>
      </c>
      <c r="Z489" t="e" vm="1">
        <f ca="1">_xlfn.XLOOKUP(KenPom[[#This Row],[Real_Team]],TeamStateMap[Team],TeamStateMap[State],"NoState",0,)</f>
        <v>#NAME?</v>
      </c>
      <c r="AA489">
        <v>4</v>
      </c>
      <c r="AC489" t="s">
        <v>137</v>
      </c>
      <c r="AD489" t="s">
        <v>94</v>
      </c>
      <c r="AE489">
        <v>10.75</v>
      </c>
      <c r="AF489">
        <v>106.8</v>
      </c>
      <c r="AG489">
        <v>131</v>
      </c>
      <c r="AH489">
        <v>96.1</v>
      </c>
      <c r="AI489">
        <v>39</v>
      </c>
      <c r="AJ489">
        <v>68.099999999999994</v>
      </c>
      <c r="AK489">
        <v>147</v>
      </c>
      <c r="AL489">
        <v>-2.8000000000000001E-2</v>
      </c>
      <c r="AM489">
        <v>254</v>
      </c>
      <c r="AN489">
        <v>2.29</v>
      </c>
      <c r="AO489">
        <v>95</v>
      </c>
      <c r="AP489">
        <v>106</v>
      </c>
      <c r="AQ489">
        <v>87</v>
      </c>
      <c r="AR489">
        <v>103.7</v>
      </c>
      <c r="AS489">
        <v>116</v>
      </c>
      <c r="AT489">
        <v>-4.96</v>
      </c>
      <c r="AU489">
        <v>300</v>
      </c>
      <c r="AV489">
        <v>4</v>
      </c>
      <c r="AW489" t="s">
        <v>136</v>
      </c>
    </row>
    <row r="490" spans="1:49" x14ac:dyDescent="0.2">
      <c r="A490" t="s">
        <v>222</v>
      </c>
      <c r="B490">
        <v>79.83</v>
      </c>
      <c r="C490">
        <v>67.58</v>
      </c>
      <c r="D490">
        <v>0</v>
      </c>
      <c r="E490">
        <v>1</v>
      </c>
      <c r="F490">
        <v>2014</v>
      </c>
      <c r="I490" t="s">
        <v>358</v>
      </c>
      <c r="J490">
        <v>74.77</v>
      </c>
      <c r="K490">
        <v>74.739999999999995</v>
      </c>
      <c r="L490">
        <v>2014</v>
      </c>
      <c r="O490" t="s">
        <v>129</v>
      </c>
      <c r="P490">
        <v>-2.2000000000000002</v>
      </c>
      <c r="Q490">
        <v>9.1</v>
      </c>
      <c r="R490">
        <v>6.8</v>
      </c>
      <c r="S490">
        <v>2014</v>
      </c>
      <c r="V490">
        <v>2019</v>
      </c>
      <c r="W490">
        <v>64</v>
      </c>
      <c r="X490" t="s">
        <v>1153</v>
      </c>
      <c r="Y490" t="s">
        <v>59</v>
      </c>
      <c r="Z490" t="e" vm="1">
        <f ca="1">_xlfn.XLOOKUP(KenPom[[#This Row],[Real_Team]],TeamStateMap[Team],TeamStateMap[State],"NoState",0,)</f>
        <v>#NAME?</v>
      </c>
      <c r="AA490">
        <v>1</v>
      </c>
      <c r="AC490" t="s">
        <v>60</v>
      </c>
      <c r="AD490" t="s">
        <v>1143</v>
      </c>
      <c r="AE490">
        <v>10.68</v>
      </c>
      <c r="AF490">
        <v>108.2</v>
      </c>
      <c r="AG490">
        <v>103</v>
      </c>
      <c r="AH490">
        <v>97.5</v>
      </c>
      <c r="AI490">
        <v>58</v>
      </c>
      <c r="AJ490">
        <v>68.7</v>
      </c>
      <c r="AK490">
        <v>117</v>
      </c>
      <c r="AL490">
        <v>2.4E-2</v>
      </c>
      <c r="AM490">
        <v>114</v>
      </c>
      <c r="AN490">
        <v>10.1</v>
      </c>
      <c r="AO490">
        <v>33</v>
      </c>
      <c r="AP490">
        <v>109.7</v>
      </c>
      <c r="AQ490">
        <v>24</v>
      </c>
      <c r="AR490">
        <v>99.6</v>
      </c>
      <c r="AS490">
        <v>37</v>
      </c>
      <c r="AT490">
        <v>3.89</v>
      </c>
      <c r="AU490">
        <v>62</v>
      </c>
      <c r="AV490">
        <v>1</v>
      </c>
      <c r="AW490" t="s">
        <v>136</v>
      </c>
    </row>
    <row r="491" spans="1:49" x14ac:dyDescent="0.2">
      <c r="A491" t="s">
        <v>39</v>
      </c>
      <c r="B491">
        <v>79.77</v>
      </c>
      <c r="C491">
        <v>73.62</v>
      </c>
      <c r="D491">
        <v>0</v>
      </c>
      <c r="E491">
        <v>0</v>
      </c>
      <c r="F491">
        <v>2014</v>
      </c>
      <c r="I491" t="s">
        <v>402</v>
      </c>
      <c r="J491">
        <v>74.73</v>
      </c>
      <c r="K491">
        <v>74.680000000000007</v>
      </c>
      <c r="L491">
        <v>2014</v>
      </c>
      <c r="O491" t="s">
        <v>48</v>
      </c>
      <c r="P491">
        <v>3.4</v>
      </c>
      <c r="Q491">
        <v>3.4</v>
      </c>
      <c r="R491">
        <v>6.7</v>
      </c>
      <c r="S491">
        <v>2014</v>
      </c>
      <c r="V491">
        <v>2019</v>
      </c>
      <c r="W491">
        <v>65</v>
      </c>
      <c r="X491" t="s">
        <v>1154</v>
      </c>
      <c r="Y491" t="s">
        <v>453</v>
      </c>
      <c r="Z491" t="e" vm="1">
        <f ca="1">_xlfn.XLOOKUP(KenPom[[#This Row],[Real_Team]],TeamStateMap[Team],TeamStateMap[State],"NoState",0,)</f>
        <v>#NAME?</v>
      </c>
      <c r="AA491">
        <v>3</v>
      </c>
      <c r="AC491" t="s">
        <v>541</v>
      </c>
      <c r="AD491" t="s">
        <v>106</v>
      </c>
      <c r="AE491">
        <v>10.6</v>
      </c>
      <c r="AF491">
        <v>111.1</v>
      </c>
      <c r="AG491">
        <v>56</v>
      </c>
      <c r="AH491">
        <v>100.5</v>
      </c>
      <c r="AI491">
        <v>102</v>
      </c>
      <c r="AJ491">
        <v>65.2</v>
      </c>
      <c r="AK491">
        <v>302</v>
      </c>
      <c r="AL491">
        <v>-4.0000000000000001E-3</v>
      </c>
      <c r="AM491">
        <v>192</v>
      </c>
      <c r="AN491">
        <v>7.48</v>
      </c>
      <c r="AO491">
        <v>55</v>
      </c>
      <c r="AP491">
        <v>108.7</v>
      </c>
      <c r="AQ491">
        <v>45</v>
      </c>
      <c r="AR491">
        <v>101.2</v>
      </c>
      <c r="AS491">
        <v>61</v>
      </c>
      <c r="AT491">
        <v>1.04</v>
      </c>
      <c r="AU491">
        <v>124</v>
      </c>
      <c r="AV491">
        <v>3</v>
      </c>
      <c r="AW491" t="s">
        <v>136</v>
      </c>
    </row>
    <row r="492" spans="1:49" x14ac:dyDescent="0.2">
      <c r="A492" t="s">
        <v>264</v>
      </c>
      <c r="B492">
        <v>79.73</v>
      </c>
      <c r="C492">
        <v>72.819999999999993</v>
      </c>
      <c r="D492">
        <v>1</v>
      </c>
      <c r="E492">
        <v>1</v>
      </c>
      <c r="F492">
        <v>2014</v>
      </c>
      <c r="I492" t="s">
        <v>401</v>
      </c>
      <c r="J492">
        <v>65.61</v>
      </c>
      <c r="K492">
        <v>74.650000000000006</v>
      </c>
      <c r="L492">
        <v>2014</v>
      </c>
      <c r="O492" t="s">
        <v>12</v>
      </c>
      <c r="P492">
        <v>3.7</v>
      </c>
      <c r="Q492">
        <v>3</v>
      </c>
      <c r="R492">
        <v>6.7</v>
      </c>
      <c r="S492">
        <v>2014</v>
      </c>
      <c r="V492">
        <v>2019</v>
      </c>
      <c r="W492">
        <v>66</v>
      </c>
      <c r="X492" t="s">
        <v>1155</v>
      </c>
      <c r="Y492" t="s">
        <v>249</v>
      </c>
      <c r="Z492" t="e" vm="1">
        <f ca="1">_xlfn.XLOOKUP(KenPom[[#This Row],[Real_Team]],TeamStateMap[Team],TeamStateMap[State],"NoState",0,)</f>
        <v>#NAME?</v>
      </c>
      <c r="AA492">
        <v>6</v>
      </c>
      <c r="AC492" t="s">
        <v>148</v>
      </c>
      <c r="AD492" t="s">
        <v>888</v>
      </c>
      <c r="AE492">
        <v>10.1</v>
      </c>
      <c r="AF492">
        <v>106.6</v>
      </c>
      <c r="AG492">
        <v>135</v>
      </c>
      <c r="AH492">
        <v>96.5</v>
      </c>
      <c r="AI492">
        <v>44</v>
      </c>
      <c r="AJ492">
        <v>68.3</v>
      </c>
      <c r="AK492">
        <v>142</v>
      </c>
      <c r="AL492">
        <v>3.5999999999999997E-2</v>
      </c>
      <c r="AM492">
        <v>90</v>
      </c>
      <c r="AN492">
        <v>6.24</v>
      </c>
      <c r="AO492">
        <v>59</v>
      </c>
      <c r="AP492">
        <v>107</v>
      </c>
      <c r="AQ492">
        <v>68</v>
      </c>
      <c r="AR492">
        <v>100.7</v>
      </c>
      <c r="AS492">
        <v>54</v>
      </c>
      <c r="AT492">
        <v>3.07</v>
      </c>
      <c r="AU492">
        <v>90</v>
      </c>
      <c r="AV492">
        <v>6</v>
      </c>
      <c r="AW492" t="s">
        <v>136</v>
      </c>
    </row>
    <row r="493" spans="1:49" x14ac:dyDescent="0.2">
      <c r="A493" t="s">
        <v>226</v>
      </c>
      <c r="B493">
        <v>79.59</v>
      </c>
      <c r="C493">
        <v>75.52</v>
      </c>
      <c r="D493">
        <v>0</v>
      </c>
      <c r="E493">
        <v>2</v>
      </c>
      <c r="F493">
        <v>2014</v>
      </c>
      <c r="I493" t="s">
        <v>400</v>
      </c>
      <c r="J493">
        <v>63.52</v>
      </c>
      <c r="K493">
        <v>74.540000000000006</v>
      </c>
      <c r="L493">
        <v>2014</v>
      </c>
      <c r="O493" t="s">
        <v>229</v>
      </c>
      <c r="P493">
        <v>2.5</v>
      </c>
      <c r="Q493">
        <v>4.2</v>
      </c>
      <c r="R493">
        <v>6.7</v>
      </c>
      <c r="S493">
        <v>2014</v>
      </c>
      <c r="V493">
        <v>2019</v>
      </c>
      <c r="W493">
        <v>69</v>
      </c>
      <c r="X493" t="s">
        <v>1157</v>
      </c>
      <c r="Y493" t="s">
        <v>117</v>
      </c>
      <c r="Z493" t="e" vm="1">
        <f ca="1">_xlfn.XLOOKUP(KenPom[[#This Row],[Real_Team]],TeamStateMap[Team],TeamStateMap[State],"NoState",0,)</f>
        <v>#NAME?</v>
      </c>
      <c r="AA493">
        <v>11</v>
      </c>
      <c r="AC493" t="s">
        <v>148</v>
      </c>
      <c r="AD493" t="s">
        <v>87</v>
      </c>
      <c r="AE493">
        <v>9.7200000000000006</v>
      </c>
      <c r="AF493">
        <v>109.2</v>
      </c>
      <c r="AG493">
        <v>80</v>
      </c>
      <c r="AH493">
        <v>99.5</v>
      </c>
      <c r="AI493">
        <v>85</v>
      </c>
      <c r="AJ493">
        <v>68.900000000000006</v>
      </c>
      <c r="AK493">
        <v>110</v>
      </c>
      <c r="AL493">
        <v>6.4000000000000001E-2</v>
      </c>
      <c r="AM493">
        <v>35</v>
      </c>
      <c r="AN493">
        <v>4.55</v>
      </c>
      <c r="AO493">
        <v>74</v>
      </c>
      <c r="AP493">
        <v>106.3</v>
      </c>
      <c r="AQ493">
        <v>77</v>
      </c>
      <c r="AR493">
        <v>101.8</v>
      </c>
      <c r="AS493">
        <v>68</v>
      </c>
      <c r="AT493">
        <v>-1.07</v>
      </c>
      <c r="AU493">
        <v>188</v>
      </c>
      <c r="AV493">
        <v>1</v>
      </c>
      <c r="AW493" t="s">
        <v>136</v>
      </c>
    </row>
    <row r="494" spans="1:49" x14ac:dyDescent="0.2">
      <c r="A494" t="s">
        <v>197</v>
      </c>
      <c r="B494">
        <v>79.31</v>
      </c>
      <c r="C494">
        <v>69.66</v>
      </c>
      <c r="D494">
        <v>0</v>
      </c>
      <c r="E494">
        <v>1</v>
      </c>
      <c r="F494">
        <v>2014</v>
      </c>
      <c r="I494" t="s">
        <v>399</v>
      </c>
      <c r="J494">
        <v>62.72</v>
      </c>
      <c r="K494">
        <v>74.45</v>
      </c>
      <c r="L494">
        <v>2014</v>
      </c>
      <c r="O494" t="s">
        <v>59</v>
      </c>
      <c r="P494">
        <v>0</v>
      </c>
      <c r="Q494">
        <v>6.5</v>
      </c>
      <c r="R494">
        <v>6.5</v>
      </c>
      <c r="S494">
        <v>2014</v>
      </c>
      <c r="V494">
        <v>2019</v>
      </c>
      <c r="W494">
        <v>72</v>
      </c>
      <c r="X494" t="s">
        <v>1158</v>
      </c>
      <c r="Y494" t="s">
        <v>232</v>
      </c>
      <c r="Z494" t="e" vm="1">
        <f ca="1">_xlfn.XLOOKUP(KenPom[[#This Row],[Real_Team]],TeamStateMap[Team],TeamStateMap[State],"NoState",0,)</f>
        <v>#NAME?</v>
      </c>
      <c r="AA494">
        <v>5</v>
      </c>
      <c r="AC494" t="s">
        <v>541</v>
      </c>
      <c r="AD494" t="s">
        <v>113</v>
      </c>
      <c r="AE494">
        <v>9.24</v>
      </c>
      <c r="AF494">
        <v>111.3</v>
      </c>
      <c r="AG494">
        <v>53</v>
      </c>
      <c r="AH494">
        <v>102.1</v>
      </c>
      <c r="AI494">
        <v>123</v>
      </c>
      <c r="AJ494">
        <v>66</v>
      </c>
      <c r="AK494">
        <v>263</v>
      </c>
      <c r="AL494">
        <v>-4.2999999999999997E-2</v>
      </c>
      <c r="AM494">
        <v>280</v>
      </c>
      <c r="AN494">
        <v>7.74</v>
      </c>
      <c r="AO494">
        <v>53</v>
      </c>
      <c r="AP494">
        <v>108.6</v>
      </c>
      <c r="AQ494">
        <v>47</v>
      </c>
      <c r="AR494">
        <v>100.8</v>
      </c>
      <c r="AS494">
        <v>56</v>
      </c>
      <c r="AT494">
        <v>3.3</v>
      </c>
      <c r="AU494">
        <v>80</v>
      </c>
      <c r="AV494">
        <v>5</v>
      </c>
      <c r="AW494" t="s">
        <v>136</v>
      </c>
    </row>
    <row r="495" spans="1:49" x14ac:dyDescent="0.2">
      <c r="A495" t="s">
        <v>263</v>
      </c>
      <c r="B495">
        <v>79.25</v>
      </c>
      <c r="C495">
        <v>72.92</v>
      </c>
      <c r="D495">
        <v>0</v>
      </c>
      <c r="E495">
        <v>1</v>
      </c>
      <c r="F495">
        <v>2014</v>
      </c>
      <c r="I495" t="s">
        <v>321</v>
      </c>
      <c r="J495">
        <v>65.319999999999993</v>
      </c>
      <c r="K495">
        <v>74.38</v>
      </c>
      <c r="L495">
        <v>2014</v>
      </c>
      <c r="O495" t="s">
        <v>458</v>
      </c>
      <c r="P495">
        <v>6.6</v>
      </c>
      <c r="Q495">
        <v>-0.4</v>
      </c>
      <c r="R495">
        <v>6.2</v>
      </c>
      <c r="S495">
        <v>2014</v>
      </c>
      <c r="V495">
        <v>2019</v>
      </c>
      <c r="W495">
        <v>73</v>
      </c>
      <c r="X495" t="s">
        <v>744</v>
      </c>
      <c r="Y495" t="s">
        <v>255</v>
      </c>
      <c r="Z495" t="e" vm="1">
        <f ca="1">_xlfn.XLOOKUP(KenPom[[#This Row],[Real_Team]],TeamStateMap[Team],TeamStateMap[State],"NoState",0,)</f>
        <v>#NAME?</v>
      </c>
      <c r="AA495">
        <v>13</v>
      </c>
      <c r="AC495" t="s">
        <v>506</v>
      </c>
      <c r="AD495" t="s">
        <v>608</v>
      </c>
      <c r="AE495">
        <v>9.16</v>
      </c>
      <c r="AF495">
        <v>107.4</v>
      </c>
      <c r="AG495">
        <v>118</v>
      </c>
      <c r="AH495">
        <v>98.2</v>
      </c>
      <c r="AI495">
        <v>65</v>
      </c>
      <c r="AJ495">
        <v>65.3</v>
      </c>
      <c r="AK495">
        <v>293</v>
      </c>
      <c r="AL495">
        <v>0.11</v>
      </c>
      <c r="AM495">
        <v>8</v>
      </c>
      <c r="AN495">
        <v>-3.28</v>
      </c>
      <c r="AO495">
        <v>231</v>
      </c>
      <c r="AP495">
        <v>102.5</v>
      </c>
      <c r="AQ495">
        <v>243</v>
      </c>
      <c r="AR495">
        <v>105.8</v>
      </c>
      <c r="AS495">
        <v>204</v>
      </c>
      <c r="AT495">
        <v>1.25</v>
      </c>
      <c r="AU495">
        <v>117</v>
      </c>
      <c r="AV495">
        <v>3</v>
      </c>
      <c r="AW495" t="s">
        <v>136</v>
      </c>
    </row>
    <row r="496" spans="1:49" x14ac:dyDescent="0.2">
      <c r="A496" t="s">
        <v>101</v>
      </c>
      <c r="B496">
        <v>79.19</v>
      </c>
      <c r="C496">
        <v>77.06</v>
      </c>
      <c r="D496">
        <v>0</v>
      </c>
      <c r="E496">
        <v>1</v>
      </c>
      <c r="F496">
        <v>2014</v>
      </c>
      <c r="I496" t="s">
        <v>370</v>
      </c>
      <c r="J496">
        <v>68.22</v>
      </c>
      <c r="K496">
        <v>74.239999999999995</v>
      </c>
      <c r="L496">
        <v>2014</v>
      </c>
      <c r="O496" t="s">
        <v>235</v>
      </c>
      <c r="P496">
        <v>4.7</v>
      </c>
      <c r="Q496">
        <v>1.5</v>
      </c>
      <c r="R496">
        <v>6.2</v>
      </c>
      <c r="S496">
        <v>2014</v>
      </c>
      <c r="V496">
        <v>2019</v>
      </c>
      <c r="W496">
        <v>76</v>
      </c>
      <c r="X496" t="s">
        <v>899</v>
      </c>
      <c r="Y496" t="s">
        <v>20</v>
      </c>
      <c r="Z496" t="e" vm="1">
        <f ca="1">_xlfn.XLOOKUP(KenPom[[#This Row],[Real_Team]],TeamStateMap[Team],TeamStateMap[State],"NoState",0,)</f>
        <v>#NAME?</v>
      </c>
      <c r="AA496">
        <v>13</v>
      </c>
      <c r="AC496" t="s">
        <v>496</v>
      </c>
      <c r="AD496" t="s">
        <v>63</v>
      </c>
      <c r="AE496">
        <v>8.86</v>
      </c>
      <c r="AF496">
        <v>108.5</v>
      </c>
      <c r="AG496">
        <v>97</v>
      </c>
      <c r="AH496">
        <v>99.6</v>
      </c>
      <c r="AI496">
        <v>88</v>
      </c>
      <c r="AJ496">
        <v>65.5</v>
      </c>
      <c r="AK496">
        <v>285</v>
      </c>
      <c r="AL496">
        <v>4.2999999999999997E-2</v>
      </c>
      <c r="AM496">
        <v>77</v>
      </c>
      <c r="AN496">
        <v>-5.55</v>
      </c>
      <c r="AO496">
        <v>281</v>
      </c>
      <c r="AP496">
        <v>100.7</v>
      </c>
      <c r="AQ496">
        <v>311</v>
      </c>
      <c r="AR496">
        <v>106.2</v>
      </c>
      <c r="AS496">
        <v>221</v>
      </c>
      <c r="AT496">
        <v>3.2</v>
      </c>
      <c r="AU496">
        <v>85</v>
      </c>
      <c r="AV496">
        <v>3</v>
      </c>
      <c r="AW496" t="s">
        <v>136</v>
      </c>
    </row>
    <row r="497" spans="1:49" x14ac:dyDescent="0.2">
      <c r="A497" t="s">
        <v>28</v>
      </c>
      <c r="B497">
        <v>79.13</v>
      </c>
      <c r="C497">
        <v>77.349999999999994</v>
      </c>
      <c r="D497">
        <v>0</v>
      </c>
      <c r="E497">
        <v>0</v>
      </c>
      <c r="F497">
        <v>2014</v>
      </c>
      <c r="I497" t="s">
        <v>398</v>
      </c>
      <c r="J497">
        <v>68.28</v>
      </c>
      <c r="K497">
        <v>74.22</v>
      </c>
      <c r="L497">
        <v>2014</v>
      </c>
      <c r="O497" t="s">
        <v>258</v>
      </c>
      <c r="P497">
        <v>2.2000000000000002</v>
      </c>
      <c r="Q497">
        <v>4</v>
      </c>
      <c r="R497">
        <v>6.2</v>
      </c>
      <c r="S497">
        <v>2014</v>
      </c>
      <c r="V497">
        <v>2019</v>
      </c>
      <c r="W497">
        <v>77</v>
      </c>
      <c r="X497" t="s">
        <v>1159</v>
      </c>
      <c r="Y497" t="s">
        <v>10</v>
      </c>
      <c r="Z497" t="e" vm="1">
        <f ca="1">_xlfn.XLOOKUP(KenPom[[#This Row],[Real_Team]],TeamStateMap[Team],TeamStateMap[State],"NoState",0,)</f>
        <v>#NAME?</v>
      </c>
      <c r="AA497">
        <v>14</v>
      </c>
      <c r="AC497" t="s">
        <v>133</v>
      </c>
      <c r="AD497" t="s">
        <v>745</v>
      </c>
      <c r="AE497">
        <v>8.7899999999999991</v>
      </c>
      <c r="AF497">
        <v>111.6</v>
      </c>
      <c r="AG497">
        <v>51</v>
      </c>
      <c r="AH497">
        <v>102.8</v>
      </c>
      <c r="AI497">
        <v>141</v>
      </c>
      <c r="AJ497">
        <v>71</v>
      </c>
      <c r="AK497">
        <v>41</v>
      </c>
      <c r="AL497">
        <v>4.1000000000000002E-2</v>
      </c>
      <c r="AM497">
        <v>80</v>
      </c>
      <c r="AN497">
        <v>-1.1000000000000001</v>
      </c>
      <c r="AO497">
        <v>167</v>
      </c>
      <c r="AP497">
        <v>103</v>
      </c>
      <c r="AQ497">
        <v>224</v>
      </c>
      <c r="AR497">
        <v>104.2</v>
      </c>
      <c r="AS497">
        <v>140</v>
      </c>
      <c r="AT497">
        <v>-2.09</v>
      </c>
      <c r="AU497">
        <v>222</v>
      </c>
      <c r="AV497">
        <v>4</v>
      </c>
      <c r="AW497" t="s">
        <v>136</v>
      </c>
    </row>
    <row r="498" spans="1:49" x14ac:dyDescent="0.2">
      <c r="A498" t="s">
        <v>262</v>
      </c>
      <c r="B498">
        <v>78.959999999999994</v>
      </c>
      <c r="C498">
        <v>71.010000000000005</v>
      </c>
      <c r="D498">
        <v>0</v>
      </c>
      <c r="E498">
        <v>0</v>
      </c>
      <c r="F498">
        <v>2014</v>
      </c>
      <c r="I498" t="s">
        <v>333</v>
      </c>
      <c r="J498">
        <v>67.64</v>
      </c>
      <c r="K498">
        <v>74.06</v>
      </c>
      <c r="L498">
        <v>2014</v>
      </c>
      <c r="O498" t="s">
        <v>264</v>
      </c>
      <c r="P498">
        <v>1.8</v>
      </c>
      <c r="Q498">
        <v>4.2</v>
      </c>
      <c r="R498">
        <v>6</v>
      </c>
      <c r="S498">
        <v>2014</v>
      </c>
      <c r="V498">
        <v>2019</v>
      </c>
      <c r="W498">
        <v>79</v>
      </c>
      <c r="X498" t="s">
        <v>1160</v>
      </c>
      <c r="Y498" t="s">
        <v>75</v>
      </c>
      <c r="Z498" t="e" vm="1">
        <f ca="1">_xlfn.XLOOKUP(KenPom[[#This Row],[Real_Team]],TeamStateMap[Team],TeamStateMap[State],"NoState",0,)</f>
        <v>#NAME?</v>
      </c>
      <c r="AA498">
        <v>4</v>
      </c>
      <c r="AC498" t="s">
        <v>541</v>
      </c>
      <c r="AD498" t="s">
        <v>1143</v>
      </c>
      <c r="AE498">
        <v>8.65</v>
      </c>
      <c r="AF498">
        <v>105</v>
      </c>
      <c r="AG498">
        <v>164</v>
      </c>
      <c r="AH498">
        <v>96.3</v>
      </c>
      <c r="AI498">
        <v>41</v>
      </c>
      <c r="AJ498">
        <v>67.900000000000006</v>
      </c>
      <c r="AK498">
        <v>158</v>
      </c>
      <c r="AL498">
        <v>-1.7999999999999999E-2</v>
      </c>
      <c r="AM498">
        <v>231</v>
      </c>
      <c r="AN498">
        <v>6.14</v>
      </c>
      <c r="AO498">
        <v>60</v>
      </c>
      <c r="AP498">
        <v>108.5</v>
      </c>
      <c r="AQ498">
        <v>48</v>
      </c>
      <c r="AR498">
        <v>102.4</v>
      </c>
      <c r="AS498">
        <v>84</v>
      </c>
      <c r="AT498">
        <v>-2.58</v>
      </c>
      <c r="AU498">
        <v>237</v>
      </c>
      <c r="AV498">
        <v>4</v>
      </c>
      <c r="AW498" t="s">
        <v>136</v>
      </c>
    </row>
    <row r="499" spans="1:49" x14ac:dyDescent="0.2">
      <c r="A499" t="s">
        <v>20</v>
      </c>
      <c r="B499">
        <v>78.91</v>
      </c>
      <c r="C499">
        <v>70.12</v>
      </c>
      <c r="D499">
        <v>0</v>
      </c>
      <c r="E499">
        <v>0</v>
      </c>
      <c r="F499">
        <v>2014</v>
      </c>
      <c r="I499" t="s">
        <v>397</v>
      </c>
      <c r="J499">
        <v>66.3</v>
      </c>
      <c r="K499">
        <v>74.010000000000005</v>
      </c>
      <c r="L499">
        <v>2014</v>
      </c>
      <c r="O499" t="s">
        <v>101</v>
      </c>
      <c r="P499">
        <v>0.3</v>
      </c>
      <c r="Q499">
        <v>5.6</v>
      </c>
      <c r="R499">
        <v>5.9</v>
      </c>
      <c r="S499">
        <v>2014</v>
      </c>
      <c r="V499">
        <v>2019</v>
      </c>
      <c r="W499">
        <v>85</v>
      </c>
      <c r="X499" t="s">
        <v>1162</v>
      </c>
      <c r="Y499" t="s">
        <v>1495</v>
      </c>
      <c r="Z499" t="e" vm="1">
        <f ca="1">_xlfn.XLOOKUP(KenPom[[#This Row],[Real_Team]],TeamStateMap[Team],TeamStateMap[State],"NoState",0,)</f>
        <v>#NAME?</v>
      </c>
      <c r="AA499">
        <v>4</v>
      </c>
      <c r="AC499" t="s">
        <v>532</v>
      </c>
      <c r="AD499" t="s">
        <v>531</v>
      </c>
      <c r="AE499">
        <v>7.78</v>
      </c>
      <c r="AF499">
        <v>108.2</v>
      </c>
      <c r="AG499">
        <v>102</v>
      </c>
      <c r="AH499">
        <v>100.4</v>
      </c>
      <c r="AI499">
        <v>98</v>
      </c>
      <c r="AJ499">
        <v>64.7</v>
      </c>
      <c r="AK499">
        <v>319</v>
      </c>
      <c r="AL499">
        <v>5.3999999999999999E-2</v>
      </c>
      <c r="AM499">
        <v>55</v>
      </c>
      <c r="AN499">
        <v>0.66</v>
      </c>
      <c r="AO499">
        <v>123</v>
      </c>
      <c r="AP499">
        <v>104.6</v>
      </c>
      <c r="AQ499">
        <v>142</v>
      </c>
      <c r="AR499">
        <v>103.9</v>
      </c>
      <c r="AS499">
        <v>128</v>
      </c>
      <c r="AT499">
        <v>2.06</v>
      </c>
      <c r="AU499">
        <v>101</v>
      </c>
      <c r="AV499">
        <v>4</v>
      </c>
      <c r="AW499" t="s">
        <v>136</v>
      </c>
    </row>
    <row r="500" spans="1:49" x14ac:dyDescent="0.2">
      <c r="A500" t="s">
        <v>130</v>
      </c>
      <c r="B500">
        <v>78.88</v>
      </c>
      <c r="C500">
        <v>73.569999999999993</v>
      </c>
      <c r="D500">
        <v>0</v>
      </c>
      <c r="E500">
        <v>1</v>
      </c>
      <c r="F500">
        <v>2014</v>
      </c>
      <c r="I500" t="s">
        <v>347</v>
      </c>
      <c r="J500">
        <v>73.98</v>
      </c>
      <c r="K500">
        <v>74</v>
      </c>
      <c r="L500">
        <v>2014</v>
      </c>
      <c r="O500" t="s">
        <v>262</v>
      </c>
      <c r="P500">
        <v>5.6</v>
      </c>
      <c r="Q500">
        <v>0.2</v>
      </c>
      <c r="R500">
        <v>5.8</v>
      </c>
      <c r="S500">
        <v>2014</v>
      </c>
      <c r="V500">
        <v>2019</v>
      </c>
      <c r="W500">
        <v>87</v>
      </c>
      <c r="X500" t="s">
        <v>1163</v>
      </c>
      <c r="Y500" t="s">
        <v>116</v>
      </c>
      <c r="Z500" t="e" vm="1">
        <f ca="1">_xlfn.XLOOKUP(KenPom[[#This Row],[Real_Team]],TeamStateMap[Team],TeamStateMap[State],"NoState",0,)</f>
        <v>#NAME?</v>
      </c>
      <c r="AA500">
        <v>1</v>
      </c>
      <c r="AC500" t="s">
        <v>489</v>
      </c>
      <c r="AD500" t="s">
        <v>599</v>
      </c>
      <c r="AE500">
        <v>7.63</v>
      </c>
      <c r="AF500">
        <v>106.4</v>
      </c>
      <c r="AG500">
        <v>141</v>
      </c>
      <c r="AH500">
        <v>98.8</v>
      </c>
      <c r="AI500">
        <v>74</v>
      </c>
      <c r="AJ500">
        <v>67.8</v>
      </c>
      <c r="AK500">
        <v>159</v>
      </c>
      <c r="AL500">
        <v>0.16700000000000001</v>
      </c>
      <c r="AM500">
        <v>1</v>
      </c>
      <c r="AN500">
        <v>-0.37</v>
      </c>
      <c r="AO500">
        <v>149</v>
      </c>
      <c r="AP500">
        <v>105.7</v>
      </c>
      <c r="AQ500">
        <v>95</v>
      </c>
      <c r="AR500">
        <v>106</v>
      </c>
      <c r="AS500">
        <v>214</v>
      </c>
      <c r="AT500">
        <v>-3.22</v>
      </c>
      <c r="AU500">
        <v>253</v>
      </c>
      <c r="AV500">
        <v>1</v>
      </c>
      <c r="AW500" t="s">
        <v>136</v>
      </c>
    </row>
    <row r="501" spans="1:49" x14ac:dyDescent="0.2">
      <c r="A501" t="s">
        <v>261</v>
      </c>
      <c r="B501">
        <v>78.81</v>
      </c>
      <c r="C501">
        <v>64.7</v>
      </c>
      <c r="D501">
        <v>0</v>
      </c>
      <c r="E501">
        <v>0</v>
      </c>
      <c r="F501">
        <v>2014</v>
      </c>
      <c r="I501" t="s">
        <v>396</v>
      </c>
      <c r="J501">
        <v>73.98</v>
      </c>
      <c r="K501">
        <v>73.83</v>
      </c>
      <c r="L501">
        <v>2014</v>
      </c>
      <c r="O501" t="s">
        <v>233</v>
      </c>
      <c r="P501">
        <v>4.5</v>
      </c>
      <c r="Q501">
        <v>1.3</v>
      </c>
      <c r="R501">
        <v>5.8</v>
      </c>
      <c r="S501">
        <v>2014</v>
      </c>
      <c r="V501">
        <v>2019</v>
      </c>
      <c r="W501">
        <v>88</v>
      </c>
      <c r="X501" t="s">
        <v>1164</v>
      </c>
      <c r="Y501" t="s">
        <v>112</v>
      </c>
      <c r="Z501" t="e" vm="1">
        <f ca="1">_xlfn.XLOOKUP(KenPom[[#This Row],[Real_Team]],TeamStateMap[Team],TeamStateMap[State],"NoState",0,)</f>
        <v>#NAME?</v>
      </c>
      <c r="AA501">
        <v>11</v>
      </c>
      <c r="AC501" t="s">
        <v>541</v>
      </c>
      <c r="AD501" t="s">
        <v>585</v>
      </c>
      <c r="AE501">
        <v>7.61</v>
      </c>
      <c r="AF501">
        <v>108.6</v>
      </c>
      <c r="AG501">
        <v>92</v>
      </c>
      <c r="AH501">
        <v>101</v>
      </c>
      <c r="AI501">
        <v>106</v>
      </c>
      <c r="AJ501">
        <v>70.8</v>
      </c>
      <c r="AK501">
        <v>46</v>
      </c>
      <c r="AL501">
        <v>0.06</v>
      </c>
      <c r="AM501">
        <v>44</v>
      </c>
      <c r="AN501">
        <v>5</v>
      </c>
      <c r="AO501">
        <v>68</v>
      </c>
      <c r="AP501">
        <v>106.9</v>
      </c>
      <c r="AQ501">
        <v>70</v>
      </c>
      <c r="AR501">
        <v>101.9</v>
      </c>
      <c r="AS501">
        <v>71</v>
      </c>
      <c r="AT501">
        <v>-6.49</v>
      </c>
      <c r="AU501">
        <v>330</v>
      </c>
      <c r="AV501">
        <v>1</v>
      </c>
      <c r="AW501" t="s">
        <v>136</v>
      </c>
    </row>
    <row r="502" spans="1:49" x14ac:dyDescent="0.2">
      <c r="A502" t="s">
        <v>32</v>
      </c>
      <c r="B502">
        <v>78.72</v>
      </c>
      <c r="C502">
        <v>79.290000000000006</v>
      </c>
      <c r="D502">
        <v>0</v>
      </c>
      <c r="E502">
        <v>1</v>
      </c>
      <c r="F502">
        <v>2014</v>
      </c>
      <c r="I502" t="s">
        <v>395</v>
      </c>
      <c r="J502">
        <v>68.31</v>
      </c>
      <c r="K502">
        <v>73.8</v>
      </c>
      <c r="L502">
        <v>2014</v>
      </c>
      <c r="O502" t="s">
        <v>232</v>
      </c>
      <c r="P502">
        <v>0.1</v>
      </c>
      <c r="Q502">
        <v>5.6</v>
      </c>
      <c r="R502">
        <v>5.7</v>
      </c>
      <c r="S502">
        <v>2014</v>
      </c>
      <c r="V502">
        <v>2019</v>
      </c>
      <c r="W502">
        <v>89</v>
      </c>
      <c r="X502" t="s">
        <v>1165</v>
      </c>
      <c r="Y502" t="s">
        <v>45</v>
      </c>
      <c r="Z502" t="e" vm="1">
        <f ca="1">_xlfn.XLOOKUP(KenPom[[#This Row],[Real_Team]],TeamStateMap[Team],TeamStateMap[State],"NoState",0,)</f>
        <v>#NAME?</v>
      </c>
      <c r="AA502">
        <v>13</v>
      </c>
      <c r="AC502" t="s">
        <v>127</v>
      </c>
      <c r="AD502" t="s">
        <v>125</v>
      </c>
      <c r="AE502">
        <v>7.59</v>
      </c>
      <c r="AF502">
        <v>111</v>
      </c>
      <c r="AG502">
        <v>58</v>
      </c>
      <c r="AH502">
        <v>103.4</v>
      </c>
      <c r="AI502">
        <v>151</v>
      </c>
      <c r="AJ502">
        <v>66.2</v>
      </c>
      <c r="AK502">
        <v>253</v>
      </c>
      <c r="AL502">
        <v>0.05</v>
      </c>
      <c r="AM502">
        <v>61</v>
      </c>
      <c r="AN502">
        <v>-0.63</v>
      </c>
      <c r="AO502">
        <v>157</v>
      </c>
      <c r="AP502">
        <v>106.3</v>
      </c>
      <c r="AQ502">
        <v>78</v>
      </c>
      <c r="AR502">
        <v>106.9</v>
      </c>
      <c r="AS502">
        <v>259</v>
      </c>
      <c r="AT502">
        <v>6.45</v>
      </c>
      <c r="AU502">
        <v>23</v>
      </c>
      <c r="AV502">
        <v>3</v>
      </c>
      <c r="AW502" t="s">
        <v>136</v>
      </c>
    </row>
    <row r="503" spans="1:49" x14ac:dyDescent="0.2">
      <c r="A503" t="s">
        <v>250</v>
      </c>
      <c r="B503">
        <v>78.66</v>
      </c>
      <c r="C503">
        <v>77.2</v>
      </c>
      <c r="D503">
        <v>0</v>
      </c>
      <c r="E503">
        <v>3</v>
      </c>
      <c r="F503">
        <v>2014</v>
      </c>
      <c r="I503" t="s">
        <v>304</v>
      </c>
      <c r="J503">
        <v>72.900000000000006</v>
      </c>
      <c r="K503">
        <v>73.680000000000007</v>
      </c>
      <c r="L503">
        <v>2014</v>
      </c>
      <c r="O503" t="s">
        <v>79</v>
      </c>
      <c r="P503">
        <v>0.5</v>
      </c>
      <c r="Q503">
        <v>5.2</v>
      </c>
      <c r="R503">
        <v>5.7</v>
      </c>
      <c r="S503">
        <v>2014</v>
      </c>
      <c r="V503">
        <v>2019</v>
      </c>
      <c r="W503">
        <v>90</v>
      </c>
      <c r="X503" t="s">
        <v>1166</v>
      </c>
      <c r="Y503" t="s">
        <v>1498</v>
      </c>
      <c r="Z503" t="e" vm="1">
        <f ca="1">_xlfn.XLOOKUP(KenPom[[#This Row],[Real_Team]],TeamStateMap[Team],TeamStateMap[State],"NoState",0,)</f>
        <v>#NAME?</v>
      </c>
      <c r="AA503">
        <v>6</v>
      </c>
      <c r="AC503" t="s">
        <v>110</v>
      </c>
      <c r="AD503" t="s">
        <v>74</v>
      </c>
      <c r="AE503">
        <v>7.58</v>
      </c>
      <c r="AF503">
        <v>105.9</v>
      </c>
      <c r="AG503">
        <v>147</v>
      </c>
      <c r="AH503">
        <v>98.3</v>
      </c>
      <c r="AI503">
        <v>67</v>
      </c>
      <c r="AJ503">
        <v>66.900000000000006</v>
      </c>
      <c r="AK503">
        <v>213</v>
      </c>
      <c r="AL503">
        <v>-6.0000000000000001E-3</v>
      </c>
      <c r="AM503">
        <v>199</v>
      </c>
      <c r="AN503">
        <v>3.27</v>
      </c>
      <c r="AO503">
        <v>88</v>
      </c>
      <c r="AP503">
        <v>106.1</v>
      </c>
      <c r="AQ503">
        <v>82</v>
      </c>
      <c r="AR503">
        <v>102.8</v>
      </c>
      <c r="AS503">
        <v>96</v>
      </c>
      <c r="AT503">
        <v>-0.09</v>
      </c>
      <c r="AU503">
        <v>165</v>
      </c>
      <c r="AV503">
        <v>6</v>
      </c>
      <c r="AW503" t="s">
        <v>136</v>
      </c>
    </row>
    <row r="504" spans="1:49" x14ac:dyDescent="0.2">
      <c r="A504" t="s">
        <v>71</v>
      </c>
      <c r="B504">
        <v>78.64</v>
      </c>
      <c r="C504">
        <v>76.52</v>
      </c>
      <c r="D504">
        <v>0</v>
      </c>
      <c r="E504">
        <v>2</v>
      </c>
      <c r="F504">
        <v>2014</v>
      </c>
      <c r="I504" t="s">
        <v>343</v>
      </c>
      <c r="J504">
        <v>67.349999999999994</v>
      </c>
      <c r="K504">
        <v>73.56</v>
      </c>
      <c r="L504">
        <v>2014</v>
      </c>
      <c r="O504" t="s">
        <v>32</v>
      </c>
      <c r="P504">
        <v>5</v>
      </c>
      <c r="Q504">
        <v>0.7</v>
      </c>
      <c r="R504">
        <v>5.6</v>
      </c>
      <c r="S504">
        <v>2014</v>
      </c>
      <c r="V504">
        <v>2019</v>
      </c>
      <c r="W504">
        <v>92</v>
      </c>
      <c r="X504" t="s">
        <v>1167</v>
      </c>
      <c r="Y504" t="s">
        <v>272</v>
      </c>
      <c r="Z504" t="e" vm="1">
        <f ca="1">_xlfn.XLOOKUP(KenPom[[#This Row],[Real_Team]],TeamStateMap[Team],TeamStateMap[State],"NoState",0,)</f>
        <v>#NAME?</v>
      </c>
      <c r="AA504">
        <v>7</v>
      </c>
      <c r="AC504" t="s">
        <v>514</v>
      </c>
      <c r="AD504" t="s">
        <v>103</v>
      </c>
      <c r="AE504">
        <v>7.46</v>
      </c>
      <c r="AF504">
        <v>112.7</v>
      </c>
      <c r="AG504">
        <v>37</v>
      </c>
      <c r="AH504">
        <v>105.3</v>
      </c>
      <c r="AI504">
        <v>183</v>
      </c>
      <c r="AJ504">
        <v>71</v>
      </c>
      <c r="AK504">
        <v>40</v>
      </c>
      <c r="AL504">
        <v>-3.4000000000000002E-2</v>
      </c>
      <c r="AM504">
        <v>263</v>
      </c>
      <c r="AN504">
        <v>-5.84</v>
      </c>
      <c r="AO504">
        <v>287</v>
      </c>
      <c r="AP504">
        <v>102.5</v>
      </c>
      <c r="AQ504">
        <v>252</v>
      </c>
      <c r="AR504">
        <v>108.3</v>
      </c>
      <c r="AS504">
        <v>324</v>
      </c>
      <c r="AT504">
        <v>-4.58</v>
      </c>
      <c r="AU504">
        <v>294</v>
      </c>
      <c r="AV504">
        <v>7</v>
      </c>
      <c r="AW504" t="s">
        <v>136</v>
      </c>
    </row>
    <row r="505" spans="1:49" x14ac:dyDescent="0.2">
      <c r="A505" t="s">
        <v>8</v>
      </c>
      <c r="B505">
        <v>78.569999999999993</v>
      </c>
      <c r="C505">
        <v>72.239999999999995</v>
      </c>
      <c r="D505">
        <v>0</v>
      </c>
      <c r="E505">
        <v>1</v>
      </c>
      <c r="F505">
        <v>2014</v>
      </c>
      <c r="I505" t="s">
        <v>367</v>
      </c>
      <c r="J505">
        <v>71.88</v>
      </c>
      <c r="K505">
        <v>73.52</v>
      </c>
      <c r="L505">
        <v>2014</v>
      </c>
      <c r="O505" t="s">
        <v>228</v>
      </c>
      <c r="P505">
        <v>-0.1</v>
      </c>
      <c r="Q505">
        <v>5.6</v>
      </c>
      <c r="R505">
        <v>5.5</v>
      </c>
      <c r="S505">
        <v>2014</v>
      </c>
      <c r="V505">
        <v>2019</v>
      </c>
      <c r="W505">
        <v>93</v>
      </c>
      <c r="X505" t="s">
        <v>1168</v>
      </c>
      <c r="Y505" t="s">
        <v>276</v>
      </c>
      <c r="Z505" t="e" vm="1">
        <f ca="1">_xlfn.XLOOKUP(KenPom[[#This Row],[Real_Team]],TeamStateMap[Team],TeamStateMap[State],"NoState",0,)</f>
        <v>#NAME?</v>
      </c>
      <c r="AA505">
        <v>7</v>
      </c>
      <c r="AC505" t="s">
        <v>127</v>
      </c>
      <c r="AD505" t="s">
        <v>81</v>
      </c>
      <c r="AE505">
        <v>7.37</v>
      </c>
      <c r="AF505">
        <v>116.4</v>
      </c>
      <c r="AG505">
        <v>17</v>
      </c>
      <c r="AH505">
        <v>109</v>
      </c>
      <c r="AI505">
        <v>262</v>
      </c>
      <c r="AJ505">
        <v>67.5</v>
      </c>
      <c r="AK505">
        <v>181</v>
      </c>
      <c r="AL505">
        <v>1.7000000000000001E-2</v>
      </c>
      <c r="AM505">
        <v>139</v>
      </c>
      <c r="AN505">
        <v>-5.59</v>
      </c>
      <c r="AO505">
        <v>285</v>
      </c>
      <c r="AP505">
        <v>102.4</v>
      </c>
      <c r="AQ505">
        <v>255</v>
      </c>
      <c r="AR505">
        <v>108</v>
      </c>
      <c r="AS505">
        <v>314</v>
      </c>
      <c r="AT505">
        <v>-6.41</v>
      </c>
      <c r="AU505">
        <v>327</v>
      </c>
      <c r="AV505">
        <v>7</v>
      </c>
      <c r="AW505" t="s">
        <v>136</v>
      </c>
    </row>
    <row r="506" spans="1:49" x14ac:dyDescent="0.2">
      <c r="A506" t="s">
        <v>59</v>
      </c>
      <c r="B506">
        <v>78.489999999999995</v>
      </c>
      <c r="C506">
        <v>79.7</v>
      </c>
      <c r="D506">
        <v>0</v>
      </c>
      <c r="E506">
        <v>1</v>
      </c>
      <c r="F506">
        <v>2014</v>
      </c>
      <c r="I506" t="s">
        <v>327</v>
      </c>
      <c r="J506">
        <v>73.430000000000007</v>
      </c>
      <c r="K506">
        <v>73.150000000000006</v>
      </c>
      <c r="L506">
        <v>2014</v>
      </c>
      <c r="O506" t="s">
        <v>222</v>
      </c>
      <c r="P506">
        <v>0.6</v>
      </c>
      <c r="Q506">
        <v>4.8</v>
      </c>
      <c r="R506">
        <v>5.5</v>
      </c>
      <c r="S506">
        <v>2014</v>
      </c>
      <c r="V506">
        <v>2019</v>
      </c>
      <c r="W506">
        <v>96</v>
      </c>
      <c r="X506" t="s">
        <v>1169</v>
      </c>
      <c r="Y506" t="s">
        <v>98</v>
      </c>
      <c r="Z506" t="e" vm="1">
        <f ca="1">_xlfn.XLOOKUP(KenPom[[#This Row],[Real_Team]],TeamStateMap[Team],TeamStateMap[State],"NoState",0,)</f>
        <v>#NAME?</v>
      </c>
      <c r="AA506">
        <v>14</v>
      </c>
      <c r="AC506" t="s">
        <v>525</v>
      </c>
      <c r="AD506" t="s">
        <v>96</v>
      </c>
      <c r="AE506">
        <v>7.14</v>
      </c>
      <c r="AF506">
        <v>109.4</v>
      </c>
      <c r="AG506">
        <v>76</v>
      </c>
      <c r="AH506">
        <v>102.3</v>
      </c>
      <c r="AI506">
        <v>130</v>
      </c>
      <c r="AJ506">
        <v>68.2</v>
      </c>
      <c r="AK506">
        <v>143</v>
      </c>
      <c r="AL506">
        <v>-1E-3</v>
      </c>
      <c r="AM506">
        <v>182</v>
      </c>
      <c r="AN506">
        <v>-3.37</v>
      </c>
      <c r="AO506">
        <v>234</v>
      </c>
      <c r="AP506">
        <v>103.6</v>
      </c>
      <c r="AQ506">
        <v>186</v>
      </c>
      <c r="AR506">
        <v>107</v>
      </c>
      <c r="AS506">
        <v>262</v>
      </c>
      <c r="AT506">
        <v>-2.57</v>
      </c>
      <c r="AU506">
        <v>235</v>
      </c>
      <c r="AV506">
        <v>4</v>
      </c>
      <c r="AW506" t="s">
        <v>136</v>
      </c>
    </row>
    <row r="507" spans="1:49" x14ac:dyDescent="0.2">
      <c r="A507" t="s">
        <v>260</v>
      </c>
      <c r="B507">
        <v>78.239999999999995</v>
      </c>
      <c r="C507">
        <v>75.66</v>
      </c>
      <c r="D507">
        <v>0</v>
      </c>
      <c r="E507">
        <v>0</v>
      </c>
      <c r="F507">
        <v>2014</v>
      </c>
      <c r="I507" t="s">
        <v>365</v>
      </c>
      <c r="J507">
        <v>71.290000000000006</v>
      </c>
      <c r="K507">
        <v>73.09</v>
      </c>
      <c r="L507">
        <v>2014</v>
      </c>
      <c r="O507" t="s">
        <v>20</v>
      </c>
      <c r="P507">
        <v>-0.7</v>
      </c>
      <c r="Q507">
        <v>6.2</v>
      </c>
      <c r="R507">
        <v>5.4</v>
      </c>
      <c r="S507">
        <v>2014</v>
      </c>
      <c r="V507">
        <v>2019</v>
      </c>
      <c r="W507">
        <v>100</v>
      </c>
      <c r="X507" t="s">
        <v>1170</v>
      </c>
      <c r="Y507" t="s">
        <v>246</v>
      </c>
      <c r="Z507" t="e" vm="1">
        <f ca="1">_xlfn.XLOOKUP(KenPom[[#This Row],[Real_Team]],TeamStateMap[Team],TeamStateMap[State],"NoState",0,)</f>
        <v>#NAME?</v>
      </c>
      <c r="AA507">
        <v>3</v>
      </c>
      <c r="AC507" t="s">
        <v>541</v>
      </c>
      <c r="AD507" t="s">
        <v>727</v>
      </c>
      <c r="AE507">
        <v>6.45</v>
      </c>
      <c r="AF507">
        <v>108.9</v>
      </c>
      <c r="AG507">
        <v>90</v>
      </c>
      <c r="AH507">
        <v>102.5</v>
      </c>
      <c r="AI507">
        <v>133</v>
      </c>
      <c r="AJ507">
        <v>71.900000000000006</v>
      </c>
      <c r="AK507">
        <v>25</v>
      </c>
      <c r="AL507">
        <v>0.04</v>
      </c>
      <c r="AM507">
        <v>83</v>
      </c>
      <c r="AN507">
        <v>4.9800000000000004</v>
      </c>
      <c r="AO507">
        <v>70</v>
      </c>
      <c r="AP507">
        <v>107.7</v>
      </c>
      <c r="AQ507">
        <v>61</v>
      </c>
      <c r="AR507">
        <v>102.7</v>
      </c>
      <c r="AS507">
        <v>90</v>
      </c>
      <c r="AT507">
        <v>-4.53</v>
      </c>
      <c r="AU507">
        <v>292</v>
      </c>
      <c r="AV507">
        <v>3</v>
      </c>
      <c r="AW507" t="s">
        <v>136</v>
      </c>
    </row>
    <row r="508" spans="1:49" x14ac:dyDescent="0.2">
      <c r="A508" t="s">
        <v>202</v>
      </c>
      <c r="B508">
        <v>78.2</v>
      </c>
      <c r="C508">
        <v>76.87</v>
      </c>
      <c r="D508">
        <v>0</v>
      </c>
      <c r="E508">
        <v>3</v>
      </c>
      <c r="F508">
        <v>2014</v>
      </c>
      <c r="I508" t="s">
        <v>298</v>
      </c>
      <c r="J508">
        <v>71.58</v>
      </c>
      <c r="K508">
        <v>73.040000000000006</v>
      </c>
      <c r="L508">
        <v>2014</v>
      </c>
      <c r="O508" t="s">
        <v>71</v>
      </c>
      <c r="P508">
        <v>3.2</v>
      </c>
      <c r="Q508">
        <v>2</v>
      </c>
      <c r="R508">
        <v>5.2</v>
      </c>
      <c r="S508">
        <v>2014</v>
      </c>
      <c r="V508">
        <v>2019</v>
      </c>
      <c r="W508">
        <v>106</v>
      </c>
      <c r="X508" t="s">
        <v>1171</v>
      </c>
      <c r="Y508" t="s">
        <v>6</v>
      </c>
      <c r="Z508" t="e" vm="1">
        <f ca="1">_xlfn.XLOOKUP(KenPom[[#This Row],[Real_Team]],TeamStateMap[Team],TeamStateMap[State],"NoState",0,)</f>
        <v>#NAME?</v>
      </c>
      <c r="AA508">
        <v>13</v>
      </c>
      <c r="AC508" t="s">
        <v>532</v>
      </c>
      <c r="AD508" t="s">
        <v>94</v>
      </c>
      <c r="AE508">
        <v>6.02</v>
      </c>
      <c r="AF508">
        <v>102.2</v>
      </c>
      <c r="AG508">
        <v>214</v>
      </c>
      <c r="AH508">
        <v>96.2</v>
      </c>
      <c r="AI508">
        <v>40</v>
      </c>
      <c r="AJ508">
        <v>66.400000000000006</v>
      </c>
      <c r="AK508">
        <v>239</v>
      </c>
      <c r="AL508">
        <v>4.3999999999999997E-2</v>
      </c>
      <c r="AM508">
        <v>74</v>
      </c>
      <c r="AN508">
        <v>0.49</v>
      </c>
      <c r="AO508">
        <v>126</v>
      </c>
      <c r="AP508">
        <v>104.4</v>
      </c>
      <c r="AQ508">
        <v>150</v>
      </c>
      <c r="AR508">
        <v>103.9</v>
      </c>
      <c r="AS508">
        <v>129</v>
      </c>
      <c r="AT508">
        <v>-1.44</v>
      </c>
      <c r="AU508">
        <v>200</v>
      </c>
      <c r="AV508">
        <v>3</v>
      </c>
      <c r="AW508" t="s">
        <v>136</v>
      </c>
    </row>
    <row r="509" spans="1:49" x14ac:dyDescent="0.2">
      <c r="A509" t="s">
        <v>22</v>
      </c>
      <c r="B509">
        <v>78.150000000000006</v>
      </c>
      <c r="C509">
        <v>80.55</v>
      </c>
      <c r="D509">
        <v>2</v>
      </c>
      <c r="E509">
        <v>4</v>
      </c>
      <c r="F509">
        <v>2014</v>
      </c>
      <c r="I509" t="s">
        <v>394</v>
      </c>
      <c r="J509">
        <v>63.42</v>
      </c>
      <c r="K509">
        <v>72.92</v>
      </c>
      <c r="L509">
        <v>2014</v>
      </c>
      <c r="O509" t="s">
        <v>202</v>
      </c>
      <c r="P509">
        <v>-1.5</v>
      </c>
      <c r="Q509">
        <v>6.5</v>
      </c>
      <c r="R509">
        <v>5.0999999999999996</v>
      </c>
      <c r="S509">
        <v>2014</v>
      </c>
      <c r="V509">
        <v>2019</v>
      </c>
      <c r="W509">
        <v>113</v>
      </c>
      <c r="X509" t="s">
        <v>1173</v>
      </c>
      <c r="Y509" t="s">
        <v>33</v>
      </c>
      <c r="Z509" t="e" vm="1">
        <f ca="1">_xlfn.XLOOKUP(KenPom[[#This Row],[Real_Team]],TeamStateMap[Team],TeamStateMap[State],"NoState",0,)</f>
        <v>#NAME?</v>
      </c>
      <c r="AA509">
        <v>14</v>
      </c>
      <c r="AC509" t="s">
        <v>560</v>
      </c>
      <c r="AD509" t="s">
        <v>96</v>
      </c>
      <c r="AE509">
        <v>5.45</v>
      </c>
      <c r="AF509">
        <v>101.4</v>
      </c>
      <c r="AG509">
        <v>238</v>
      </c>
      <c r="AH509">
        <v>96</v>
      </c>
      <c r="AI509">
        <v>38</v>
      </c>
      <c r="AJ509">
        <v>64.5</v>
      </c>
      <c r="AK509">
        <v>324</v>
      </c>
      <c r="AL509">
        <v>5.8000000000000003E-2</v>
      </c>
      <c r="AM509">
        <v>49</v>
      </c>
      <c r="AN509">
        <v>-2.15</v>
      </c>
      <c r="AO509">
        <v>203</v>
      </c>
      <c r="AP509">
        <v>102.5</v>
      </c>
      <c r="AQ509">
        <v>244</v>
      </c>
      <c r="AR509">
        <v>104.7</v>
      </c>
      <c r="AS509">
        <v>165</v>
      </c>
      <c r="AT509">
        <v>-6.06</v>
      </c>
      <c r="AU509">
        <v>322</v>
      </c>
      <c r="AV509">
        <v>4</v>
      </c>
      <c r="AW509" t="s">
        <v>136</v>
      </c>
    </row>
    <row r="510" spans="1:49" x14ac:dyDescent="0.2">
      <c r="A510" t="s">
        <v>228</v>
      </c>
      <c r="B510">
        <v>78.040000000000006</v>
      </c>
      <c r="C510">
        <v>71.5</v>
      </c>
      <c r="D510">
        <v>0</v>
      </c>
      <c r="E510">
        <v>0</v>
      </c>
      <c r="F510">
        <v>2014</v>
      </c>
      <c r="I510" t="s">
        <v>338</v>
      </c>
      <c r="J510">
        <v>64.42</v>
      </c>
      <c r="K510">
        <v>72.83</v>
      </c>
      <c r="L510">
        <v>2014</v>
      </c>
      <c r="O510" t="s">
        <v>213</v>
      </c>
      <c r="P510">
        <v>3.8</v>
      </c>
      <c r="Q510">
        <v>1.2</v>
      </c>
      <c r="R510">
        <v>5</v>
      </c>
      <c r="S510">
        <v>2014</v>
      </c>
      <c r="V510">
        <v>2019</v>
      </c>
      <c r="W510">
        <v>114</v>
      </c>
      <c r="X510" t="s">
        <v>1174</v>
      </c>
      <c r="Y510" t="s">
        <v>203</v>
      </c>
      <c r="Z510" t="e" vm="1">
        <f ca="1">_xlfn.XLOOKUP(KenPom[[#This Row],[Real_Team]],TeamStateMap[Team],TeamStateMap[State],"NoState",0,)</f>
        <v>#NAME?</v>
      </c>
      <c r="AA510">
        <v>6</v>
      </c>
      <c r="AC510" t="s">
        <v>133</v>
      </c>
      <c r="AD510" t="s">
        <v>635</v>
      </c>
      <c r="AE510">
        <v>5.32</v>
      </c>
      <c r="AF510">
        <v>105.7</v>
      </c>
      <c r="AG510">
        <v>150</v>
      </c>
      <c r="AH510">
        <v>100.4</v>
      </c>
      <c r="AI510">
        <v>99</v>
      </c>
      <c r="AJ510">
        <v>67.3</v>
      </c>
      <c r="AK510">
        <v>193</v>
      </c>
      <c r="AL510">
        <v>4.8000000000000001E-2</v>
      </c>
      <c r="AM510">
        <v>66</v>
      </c>
      <c r="AN510">
        <v>2.5</v>
      </c>
      <c r="AO510">
        <v>93</v>
      </c>
      <c r="AP510">
        <v>105.4</v>
      </c>
      <c r="AQ510">
        <v>107</v>
      </c>
      <c r="AR510">
        <v>102.9</v>
      </c>
      <c r="AS510">
        <v>99</v>
      </c>
      <c r="AT510">
        <v>3.4</v>
      </c>
      <c r="AU510">
        <v>75</v>
      </c>
      <c r="AV510">
        <v>6</v>
      </c>
      <c r="AW510" t="s">
        <v>136</v>
      </c>
    </row>
    <row r="511" spans="1:49" x14ac:dyDescent="0.2">
      <c r="A511" t="s">
        <v>259</v>
      </c>
      <c r="B511">
        <v>78.040000000000006</v>
      </c>
      <c r="C511">
        <v>79.25</v>
      </c>
      <c r="D511">
        <v>2</v>
      </c>
      <c r="E511">
        <v>2</v>
      </c>
      <c r="F511">
        <v>2014</v>
      </c>
      <c r="I511" t="s">
        <v>393</v>
      </c>
      <c r="J511">
        <v>75.239999999999995</v>
      </c>
      <c r="K511">
        <v>72.66</v>
      </c>
      <c r="L511">
        <v>2014</v>
      </c>
      <c r="O511" t="s">
        <v>259</v>
      </c>
      <c r="P511">
        <v>3.3</v>
      </c>
      <c r="Q511">
        <v>1.7</v>
      </c>
      <c r="R511">
        <v>5</v>
      </c>
      <c r="S511">
        <v>2014</v>
      </c>
      <c r="V511">
        <v>2019</v>
      </c>
      <c r="W511">
        <v>117</v>
      </c>
      <c r="X511" t="s">
        <v>1175</v>
      </c>
      <c r="Y511" t="s">
        <v>960</v>
      </c>
      <c r="Z511" t="e" vm="1">
        <f ca="1">_xlfn.XLOOKUP(KenPom[[#This Row],[Real_Team]],TeamStateMap[Team],TeamStateMap[State],"NoState",0,)</f>
        <v>#NAME?</v>
      </c>
      <c r="AA511">
        <v>7</v>
      </c>
      <c r="AC511" t="s">
        <v>525</v>
      </c>
      <c r="AD511" t="s">
        <v>76</v>
      </c>
      <c r="AE511">
        <v>5.0199999999999996</v>
      </c>
      <c r="AF511">
        <v>107.1</v>
      </c>
      <c r="AG511">
        <v>122</v>
      </c>
      <c r="AH511">
        <v>102</v>
      </c>
      <c r="AI511">
        <v>122</v>
      </c>
      <c r="AJ511">
        <v>65.2</v>
      </c>
      <c r="AK511">
        <v>305</v>
      </c>
      <c r="AL511">
        <v>-0.04</v>
      </c>
      <c r="AM511">
        <v>275</v>
      </c>
      <c r="AN511">
        <v>-1.35</v>
      </c>
      <c r="AO511">
        <v>175</v>
      </c>
      <c r="AP511">
        <v>105.1</v>
      </c>
      <c r="AQ511">
        <v>123</v>
      </c>
      <c r="AR511">
        <v>106.5</v>
      </c>
      <c r="AS511">
        <v>232</v>
      </c>
      <c r="AT511">
        <v>2.95</v>
      </c>
      <c r="AU511">
        <v>91</v>
      </c>
      <c r="AV511">
        <v>7</v>
      </c>
      <c r="AW511" t="s">
        <v>136</v>
      </c>
    </row>
    <row r="512" spans="1:49" x14ac:dyDescent="0.2">
      <c r="A512" t="s">
        <v>233</v>
      </c>
      <c r="B512">
        <v>77.959999999999994</v>
      </c>
      <c r="C512">
        <v>78.010000000000005</v>
      </c>
      <c r="D512">
        <v>1</v>
      </c>
      <c r="E512">
        <v>1</v>
      </c>
      <c r="F512">
        <v>2014</v>
      </c>
      <c r="I512" t="s">
        <v>344</v>
      </c>
      <c r="J512">
        <v>64.36</v>
      </c>
      <c r="K512">
        <v>71.94</v>
      </c>
      <c r="L512">
        <v>2014</v>
      </c>
      <c r="O512" t="s">
        <v>254</v>
      </c>
      <c r="P512">
        <v>8.4</v>
      </c>
      <c r="Q512">
        <v>-3.5</v>
      </c>
      <c r="R512">
        <v>4.9000000000000004</v>
      </c>
      <c r="S512">
        <v>2014</v>
      </c>
      <c r="V512">
        <v>2019</v>
      </c>
      <c r="W512">
        <v>124</v>
      </c>
      <c r="X512" t="s">
        <v>747</v>
      </c>
      <c r="Y512" t="s">
        <v>262</v>
      </c>
      <c r="Z512" t="e" vm="1">
        <f ca="1">_xlfn.XLOOKUP(KenPom[[#This Row],[Real_Team]],TeamStateMap[Team],TeamStateMap[State],"NoState",0,)</f>
        <v>#NAME?</v>
      </c>
      <c r="AA512">
        <v>14</v>
      </c>
      <c r="AC512" t="s">
        <v>491</v>
      </c>
      <c r="AD512" t="s">
        <v>531</v>
      </c>
      <c r="AE512">
        <v>4.8499999999999996</v>
      </c>
      <c r="AF512">
        <v>107.7</v>
      </c>
      <c r="AG512">
        <v>111</v>
      </c>
      <c r="AH512">
        <v>102.8</v>
      </c>
      <c r="AI512">
        <v>143</v>
      </c>
      <c r="AJ512">
        <v>70</v>
      </c>
      <c r="AK512">
        <v>69</v>
      </c>
      <c r="AL512">
        <v>0.14299999999999999</v>
      </c>
      <c r="AM512">
        <v>2</v>
      </c>
      <c r="AN512">
        <v>1.0900000000000001</v>
      </c>
      <c r="AO512">
        <v>115</v>
      </c>
      <c r="AP512">
        <v>105.2</v>
      </c>
      <c r="AQ512">
        <v>121</v>
      </c>
      <c r="AR512">
        <v>104.1</v>
      </c>
      <c r="AS512">
        <v>137</v>
      </c>
      <c r="AT512">
        <v>3.5</v>
      </c>
      <c r="AU512">
        <v>70</v>
      </c>
      <c r="AV512">
        <v>4</v>
      </c>
      <c r="AW512" t="s">
        <v>136</v>
      </c>
    </row>
    <row r="513" spans="1:49" x14ac:dyDescent="0.2">
      <c r="A513" t="s">
        <v>258</v>
      </c>
      <c r="B513">
        <v>77.64</v>
      </c>
      <c r="C513">
        <v>73.040000000000006</v>
      </c>
      <c r="D513">
        <v>0</v>
      </c>
      <c r="E513">
        <v>0</v>
      </c>
      <c r="F513">
        <v>2014</v>
      </c>
      <c r="I513" t="s">
        <v>392</v>
      </c>
      <c r="J513">
        <v>72.83</v>
      </c>
      <c r="K513">
        <v>71.930000000000007</v>
      </c>
      <c r="L513">
        <v>2014</v>
      </c>
      <c r="O513" t="s">
        <v>230</v>
      </c>
      <c r="P513">
        <v>0.2</v>
      </c>
      <c r="Q513">
        <v>4.4000000000000004</v>
      </c>
      <c r="R513">
        <v>4.5999999999999996</v>
      </c>
      <c r="S513">
        <v>2014</v>
      </c>
      <c r="V513">
        <v>2019</v>
      </c>
      <c r="W513">
        <v>126</v>
      </c>
      <c r="X513" t="s">
        <v>1176</v>
      </c>
      <c r="Y513" t="s">
        <v>37</v>
      </c>
      <c r="Z513" t="e" vm="1">
        <f ca="1">_xlfn.XLOOKUP(KenPom[[#This Row],[Real_Team]],TeamStateMap[Team],TeamStateMap[State],"NoState",0,)</f>
        <v>#NAME?</v>
      </c>
      <c r="AA513">
        <v>15</v>
      </c>
      <c r="AC513" t="s">
        <v>535</v>
      </c>
      <c r="AD513" t="s">
        <v>111</v>
      </c>
      <c r="AE513">
        <v>4.5999999999999996</v>
      </c>
      <c r="AF513">
        <v>110.5</v>
      </c>
      <c r="AG513">
        <v>60</v>
      </c>
      <c r="AH513">
        <v>105.9</v>
      </c>
      <c r="AI513">
        <v>201</v>
      </c>
      <c r="AJ513">
        <v>66.400000000000006</v>
      </c>
      <c r="AK513">
        <v>237</v>
      </c>
      <c r="AL513">
        <v>1.2E-2</v>
      </c>
      <c r="AM513">
        <v>148</v>
      </c>
      <c r="AN513">
        <v>-3.83</v>
      </c>
      <c r="AO513">
        <v>250</v>
      </c>
      <c r="AP513">
        <v>102.4</v>
      </c>
      <c r="AQ513">
        <v>254</v>
      </c>
      <c r="AR513">
        <v>106.3</v>
      </c>
      <c r="AS513">
        <v>223</v>
      </c>
      <c r="AT513">
        <v>0.84</v>
      </c>
      <c r="AU513">
        <v>131</v>
      </c>
      <c r="AV513">
        <v>5</v>
      </c>
      <c r="AW513" t="s">
        <v>136</v>
      </c>
    </row>
    <row r="514" spans="1:49" x14ac:dyDescent="0.2">
      <c r="A514" t="s">
        <v>41</v>
      </c>
      <c r="B514">
        <v>77.540000000000006</v>
      </c>
      <c r="C514">
        <v>77.64</v>
      </c>
      <c r="D514">
        <v>0</v>
      </c>
      <c r="E514">
        <v>4</v>
      </c>
      <c r="F514">
        <v>2014</v>
      </c>
      <c r="I514" t="s">
        <v>391</v>
      </c>
      <c r="J514">
        <v>64.75</v>
      </c>
      <c r="K514">
        <v>71.86</v>
      </c>
      <c r="L514">
        <v>2014</v>
      </c>
      <c r="O514" t="s">
        <v>126</v>
      </c>
      <c r="P514">
        <v>2.5</v>
      </c>
      <c r="Q514">
        <v>2</v>
      </c>
      <c r="R514">
        <v>4.5</v>
      </c>
      <c r="S514">
        <v>2014</v>
      </c>
      <c r="V514">
        <v>2019</v>
      </c>
      <c r="W514">
        <v>131</v>
      </c>
      <c r="X514" t="s">
        <v>1177</v>
      </c>
      <c r="Y514" t="s">
        <v>980</v>
      </c>
      <c r="Z514" t="e" vm="1">
        <f ca="1">_xlfn.XLOOKUP(KenPom[[#This Row],[Real_Team]],TeamStateMap[Team],TeamStateMap[State],"NoState",0,)</f>
        <v>#NAME?</v>
      </c>
      <c r="AA514">
        <v>7</v>
      </c>
      <c r="AC514" t="s">
        <v>590</v>
      </c>
      <c r="AD514" t="s">
        <v>484</v>
      </c>
      <c r="AE514">
        <v>4.18</v>
      </c>
      <c r="AF514">
        <v>104.2</v>
      </c>
      <c r="AG514">
        <v>180</v>
      </c>
      <c r="AH514">
        <v>100</v>
      </c>
      <c r="AI514">
        <v>97</v>
      </c>
      <c r="AJ514">
        <v>62.7</v>
      </c>
      <c r="AK514">
        <v>346</v>
      </c>
      <c r="AL514">
        <v>-1.9E-2</v>
      </c>
      <c r="AM514">
        <v>233</v>
      </c>
      <c r="AN514">
        <v>-1.58</v>
      </c>
      <c r="AO514">
        <v>181</v>
      </c>
      <c r="AP514">
        <v>102.5</v>
      </c>
      <c r="AQ514">
        <v>249</v>
      </c>
      <c r="AR514">
        <v>104.1</v>
      </c>
      <c r="AS514">
        <v>134</v>
      </c>
      <c r="AT514">
        <v>-1.81</v>
      </c>
      <c r="AU514">
        <v>214</v>
      </c>
      <c r="AV514">
        <v>7</v>
      </c>
      <c r="AW514" t="s">
        <v>136</v>
      </c>
    </row>
    <row r="515" spans="1:49" x14ac:dyDescent="0.2">
      <c r="A515" t="s">
        <v>257</v>
      </c>
      <c r="B515">
        <v>77.41</v>
      </c>
      <c r="C515">
        <v>72.2</v>
      </c>
      <c r="D515">
        <v>0</v>
      </c>
      <c r="E515">
        <v>0</v>
      </c>
      <c r="F515">
        <v>2014</v>
      </c>
      <c r="I515" t="s">
        <v>311</v>
      </c>
      <c r="J515">
        <v>71.099999999999994</v>
      </c>
      <c r="K515">
        <v>71.73</v>
      </c>
      <c r="L515">
        <v>2014</v>
      </c>
      <c r="O515" t="s">
        <v>256</v>
      </c>
      <c r="P515">
        <v>0.7</v>
      </c>
      <c r="Q515">
        <v>3.7</v>
      </c>
      <c r="R515">
        <v>4.4000000000000004</v>
      </c>
      <c r="S515">
        <v>2014</v>
      </c>
      <c r="V515">
        <v>2019</v>
      </c>
      <c r="W515">
        <v>137</v>
      </c>
      <c r="X515" t="s">
        <v>1178</v>
      </c>
      <c r="Y515" t="s">
        <v>26</v>
      </c>
      <c r="Z515" t="e" vm="1">
        <f ca="1">_xlfn.XLOOKUP(KenPom[[#This Row],[Real_Team]],TeamStateMap[Team],TeamStateMap[State],"NoState",0,)</f>
        <v>#NAME?</v>
      </c>
      <c r="AA515">
        <v>15</v>
      </c>
      <c r="AC515" t="s">
        <v>498</v>
      </c>
      <c r="AD515" t="s">
        <v>96</v>
      </c>
      <c r="AE515">
        <v>3.53</v>
      </c>
      <c r="AF515">
        <v>107.4</v>
      </c>
      <c r="AG515">
        <v>114</v>
      </c>
      <c r="AH515">
        <v>103.9</v>
      </c>
      <c r="AI515">
        <v>155</v>
      </c>
      <c r="AJ515">
        <v>66.900000000000006</v>
      </c>
      <c r="AK515">
        <v>220</v>
      </c>
      <c r="AL515">
        <v>5.8999999999999997E-2</v>
      </c>
      <c r="AM515">
        <v>45</v>
      </c>
      <c r="AN515">
        <v>-6.07</v>
      </c>
      <c r="AO515">
        <v>288</v>
      </c>
      <c r="AP515">
        <v>102.4</v>
      </c>
      <c r="AQ515">
        <v>259</v>
      </c>
      <c r="AR515">
        <v>108.4</v>
      </c>
      <c r="AS515">
        <v>328</v>
      </c>
      <c r="AT515">
        <v>4.03</v>
      </c>
      <c r="AU515">
        <v>58</v>
      </c>
      <c r="AV515">
        <v>5</v>
      </c>
      <c r="AW515" t="s">
        <v>136</v>
      </c>
    </row>
    <row r="516" spans="1:49" x14ac:dyDescent="0.2">
      <c r="A516" t="s">
        <v>21</v>
      </c>
      <c r="B516">
        <v>77.400000000000006</v>
      </c>
      <c r="C516">
        <v>71.239999999999995</v>
      </c>
      <c r="D516">
        <v>0</v>
      </c>
      <c r="E516">
        <v>0</v>
      </c>
      <c r="F516">
        <v>2014</v>
      </c>
      <c r="I516" t="s">
        <v>390</v>
      </c>
      <c r="J516">
        <v>70.19</v>
      </c>
      <c r="K516">
        <v>71.709999999999994</v>
      </c>
      <c r="L516">
        <v>2014</v>
      </c>
      <c r="O516" t="s">
        <v>8</v>
      </c>
      <c r="P516">
        <v>7.3</v>
      </c>
      <c r="Q516">
        <v>-3.1</v>
      </c>
      <c r="R516">
        <v>4.3</v>
      </c>
      <c r="S516">
        <v>2014</v>
      </c>
      <c r="V516">
        <v>2019</v>
      </c>
      <c r="W516">
        <v>152</v>
      </c>
      <c r="X516" t="s">
        <v>1179</v>
      </c>
      <c r="Y516" t="s">
        <v>1045</v>
      </c>
      <c r="Z516" t="e" vm="1">
        <f ca="1">_xlfn.XLOOKUP(KenPom[[#This Row],[Real_Team]],TeamStateMap[Team],TeamStateMap[State],"NoState",0,)</f>
        <v>#NAME?</v>
      </c>
      <c r="AA516">
        <v>15</v>
      </c>
      <c r="AC516" t="s">
        <v>501</v>
      </c>
      <c r="AD516" t="s">
        <v>63</v>
      </c>
      <c r="AE516">
        <v>1.35</v>
      </c>
      <c r="AF516">
        <v>103.4</v>
      </c>
      <c r="AG516">
        <v>196</v>
      </c>
      <c r="AH516">
        <v>102</v>
      </c>
      <c r="AI516">
        <v>121</v>
      </c>
      <c r="AJ516">
        <v>66.099999999999994</v>
      </c>
      <c r="AK516">
        <v>256</v>
      </c>
      <c r="AL516">
        <v>0.123</v>
      </c>
      <c r="AM516">
        <v>5</v>
      </c>
      <c r="AN516">
        <v>-8.67</v>
      </c>
      <c r="AO516">
        <v>341</v>
      </c>
      <c r="AP516">
        <v>100</v>
      </c>
      <c r="AQ516">
        <v>326</v>
      </c>
      <c r="AR516">
        <v>108.7</v>
      </c>
      <c r="AS516">
        <v>336</v>
      </c>
      <c r="AT516">
        <v>-4.75</v>
      </c>
      <c r="AU516">
        <v>295</v>
      </c>
      <c r="AV516">
        <v>5</v>
      </c>
      <c r="AW516" t="s">
        <v>136</v>
      </c>
    </row>
    <row r="517" spans="1:49" x14ac:dyDescent="0.2">
      <c r="A517" t="s">
        <v>256</v>
      </c>
      <c r="B517">
        <v>77.239999999999995</v>
      </c>
      <c r="C517">
        <v>72.010000000000005</v>
      </c>
      <c r="D517">
        <v>0</v>
      </c>
      <c r="E517">
        <v>0</v>
      </c>
      <c r="F517">
        <v>2014</v>
      </c>
      <c r="I517" t="s">
        <v>301</v>
      </c>
      <c r="J517">
        <v>62.12</v>
      </c>
      <c r="K517">
        <v>71.69</v>
      </c>
      <c r="L517">
        <v>2014</v>
      </c>
      <c r="O517" t="s">
        <v>195</v>
      </c>
      <c r="P517">
        <v>-3.4</v>
      </c>
      <c r="Q517">
        <v>7.6</v>
      </c>
      <c r="R517">
        <v>4.2</v>
      </c>
      <c r="S517">
        <v>2014</v>
      </c>
      <c r="V517">
        <v>2019</v>
      </c>
      <c r="W517">
        <v>161</v>
      </c>
      <c r="X517" t="s">
        <v>1180</v>
      </c>
      <c r="Y517" t="s">
        <v>13</v>
      </c>
      <c r="Z517" t="e" vm="1">
        <f ca="1">_xlfn.XLOOKUP(KenPom[[#This Row],[Real_Team]],TeamStateMap[Team],TeamStateMap[State],"NoState",0,)</f>
        <v>#NAME?</v>
      </c>
      <c r="AA517">
        <v>15</v>
      </c>
      <c r="AC517" t="s">
        <v>590</v>
      </c>
      <c r="AD517" t="s">
        <v>724</v>
      </c>
      <c r="AE517">
        <v>0.09</v>
      </c>
      <c r="AF517">
        <v>101.5</v>
      </c>
      <c r="AG517">
        <v>234</v>
      </c>
      <c r="AH517">
        <v>101.4</v>
      </c>
      <c r="AI517">
        <v>113</v>
      </c>
      <c r="AJ517">
        <v>65.3</v>
      </c>
      <c r="AK517">
        <v>292</v>
      </c>
      <c r="AL517">
        <v>3.5000000000000003E-2</v>
      </c>
      <c r="AM517">
        <v>93</v>
      </c>
      <c r="AN517">
        <v>-1.66</v>
      </c>
      <c r="AO517">
        <v>183</v>
      </c>
      <c r="AP517">
        <v>102.6</v>
      </c>
      <c r="AQ517">
        <v>242</v>
      </c>
      <c r="AR517">
        <v>104.3</v>
      </c>
      <c r="AS517">
        <v>147</v>
      </c>
      <c r="AT517">
        <v>-3.94</v>
      </c>
      <c r="AU517">
        <v>272</v>
      </c>
      <c r="AV517">
        <v>5</v>
      </c>
      <c r="AW517" t="s">
        <v>136</v>
      </c>
    </row>
    <row r="518" spans="1:49" x14ac:dyDescent="0.2">
      <c r="A518" t="s">
        <v>255</v>
      </c>
      <c r="B518">
        <v>77.2</v>
      </c>
      <c r="C518">
        <v>71.569999999999993</v>
      </c>
      <c r="D518">
        <v>0</v>
      </c>
      <c r="E518">
        <v>0</v>
      </c>
      <c r="F518">
        <v>2014</v>
      </c>
      <c r="I518" t="s">
        <v>389</v>
      </c>
      <c r="J518">
        <v>59.79</v>
      </c>
      <c r="K518">
        <v>71.599999999999994</v>
      </c>
      <c r="L518">
        <v>2014</v>
      </c>
      <c r="O518" t="s">
        <v>263</v>
      </c>
      <c r="P518">
        <v>1.8</v>
      </c>
      <c r="Q518">
        <v>2.4</v>
      </c>
      <c r="R518">
        <v>4.2</v>
      </c>
      <c r="S518">
        <v>2014</v>
      </c>
      <c r="V518">
        <v>2019</v>
      </c>
      <c r="W518">
        <v>163</v>
      </c>
      <c r="X518" t="s">
        <v>1181</v>
      </c>
      <c r="Y518" t="s">
        <v>1044</v>
      </c>
      <c r="Z518" t="e" vm="1">
        <f ca="1">_xlfn.XLOOKUP(KenPom[[#This Row],[Real_Team]],TeamStateMap[Team],TeamStateMap[State],"NoState",0,)</f>
        <v>#NAME?</v>
      </c>
      <c r="AA518">
        <v>16</v>
      </c>
      <c r="AC518" t="s">
        <v>476</v>
      </c>
      <c r="AD518" t="s">
        <v>84</v>
      </c>
      <c r="AE518">
        <v>-0.04</v>
      </c>
      <c r="AF518">
        <v>107.8</v>
      </c>
      <c r="AG518">
        <v>109</v>
      </c>
      <c r="AH518">
        <v>107.8</v>
      </c>
      <c r="AI518">
        <v>245</v>
      </c>
      <c r="AJ518">
        <v>67.400000000000006</v>
      </c>
      <c r="AK518">
        <v>189</v>
      </c>
      <c r="AL518">
        <v>7.0000000000000007E-2</v>
      </c>
      <c r="AM518">
        <v>29</v>
      </c>
      <c r="AN518">
        <v>-3.55</v>
      </c>
      <c r="AO518">
        <v>239</v>
      </c>
      <c r="AP518">
        <v>103.2</v>
      </c>
      <c r="AQ518">
        <v>210</v>
      </c>
      <c r="AR518">
        <v>106.8</v>
      </c>
      <c r="AS518">
        <v>248</v>
      </c>
      <c r="AT518">
        <v>-4.07</v>
      </c>
      <c r="AU518">
        <v>278</v>
      </c>
      <c r="AV518">
        <v>6</v>
      </c>
      <c r="AW518" t="s">
        <v>136</v>
      </c>
    </row>
    <row r="519" spans="1:49" x14ac:dyDescent="0.2">
      <c r="A519" t="s">
        <v>254</v>
      </c>
      <c r="B519">
        <v>77.150000000000006</v>
      </c>
      <c r="C519">
        <v>71.78</v>
      </c>
      <c r="D519">
        <v>0</v>
      </c>
      <c r="E519">
        <v>0</v>
      </c>
      <c r="F519">
        <v>2014</v>
      </c>
      <c r="I519" t="s">
        <v>295</v>
      </c>
      <c r="J519">
        <v>70</v>
      </c>
      <c r="K519">
        <v>71.52</v>
      </c>
      <c r="L519">
        <v>2014</v>
      </c>
      <c r="O519" t="s">
        <v>284</v>
      </c>
      <c r="P519">
        <v>5.2</v>
      </c>
      <c r="Q519">
        <v>-1.1000000000000001</v>
      </c>
      <c r="R519">
        <v>4.0999999999999996</v>
      </c>
      <c r="S519">
        <v>2014</v>
      </c>
      <c r="V519">
        <v>2019</v>
      </c>
      <c r="W519">
        <v>176</v>
      </c>
      <c r="X519" t="s">
        <v>1185</v>
      </c>
      <c r="Y519" t="s">
        <v>462</v>
      </c>
      <c r="Z519" t="e" vm="1">
        <f ca="1">_xlfn.XLOOKUP(KenPom[[#This Row],[Real_Team]],TeamStateMap[Team],TeamStateMap[State],"NoState",0,)</f>
        <v>#NAME?</v>
      </c>
      <c r="AA519">
        <v>8</v>
      </c>
      <c r="AC519" t="s">
        <v>501</v>
      </c>
      <c r="AD519" t="s">
        <v>65</v>
      </c>
      <c r="AE519">
        <v>-1.0900000000000001</v>
      </c>
      <c r="AF519">
        <v>106.1</v>
      </c>
      <c r="AG519">
        <v>145</v>
      </c>
      <c r="AH519">
        <v>107.2</v>
      </c>
      <c r="AI519">
        <v>229</v>
      </c>
      <c r="AJ519">
        <v>66.3</v>
      </c>
      <c r="AK519">
        <v>249</v>
      </c>
      <c r="AL519">
        <v>2.1999999999999999E-2</v>
      </c>
      <c r="AM519">
        <v>124</v>
      </c>
      <c r="AN519">
        <v>-5.57</v>
      </c>
      <c r="AO519">
        <v>284</v>
      </c>
      <c r="AP519">
        <v>101</v>
      </c>
      <c r="AQ519">
        <v>302</v>
      </c>
      <c r="AR519">
        <v>106.6</v>
      </c>
      <c r="AS519">
        <v>238</v>
      </c>
      <c r="AT519">
        <v>3.15</v>
      </c>
      <c r="AU519">
        <v>86</v>
      </c>
      <c r="AV519">
        <v>8</v>
      </c>
      <c r="AW519" t="s">
        <v>136</v>
      </c>
    </row>
    <row r="520" spans="1:49" x14ac:dyDescent="0.2">
      <c r="A520" t="s">
        <v>11</v>
      </c>
      <c r="B520">
        <v>96.19</v>
      </c>
      <c r="C520">
        <v>80.69</v>
      </c>
      <c r="D520">
        <v>8</v>
      </c>
      <c r="E520">
        <v>16</v>
      </c>
      <c r="F520">
        <v>2013</v>
      </c>
      <c r="I520" t="s">
        <v>388</v>
      </c>
      <c r="J520">
        <v>76.91</v>
      </c>
      <c r="K520">
        <v>94.56</v>
      </c>
      <c r="L520">
        <v>2013</v>
      </c>
      <c r="O520" t="s">
        <v>24</v>
      </c>
      <c r="P520">
        <v>7.5</v>
      </c>
      <c r="Q520">
        <v>13.7</v>
      </c>
      <c r="R520">
        <v>21.2</v>
      </c>
      <c r="S520">
        <v>2013</v>
      </c>
      <c r="V520">
        <v>2019</v>
      </c>
      <c r="W520">
        <v>181</v>
      </c>
      <c r="X520" t="s">
        <v>1186</v>
      </c>
      <c r="Y520" t="s">
        <v>1450</v>
      </c>
      <c r="Z520" t="e" vm="1">
        <f ca="1">_xlfn.XLOOKUP(KenPom[[#This Row],[Real_Team]],TeamStateMap[Team],TeamStateMap[State],"NoState",0,)</f>
        <v>#NAME?</v>
      </c>
      <c r="AA520">
        <v>8</v>
      </c>
      <c r="AC520" t="s">
        <v>476</v>
      </c>
      <c r="AD520" t="s">
        <v>131</v>
      </c>
      <c r="AE520">
        <v>-1.49</v>
      </c>
      <c r="AF520">
        <v>108.3</v>
      </c>
      <c r="AG520">
        <v>101</v>
      </c>
      <c r="AH520">
        <v>109.8</v>
      </c>
      <c r="AI520">
        <v>278</v>
      </c>
      <c r="AJ520">
        <v>65.7</v>
      </c>
      <c r="AK520">
        <v>281</v>
      </c>
      <c r="AL520">
        <v>2.3E-2</v>
      </c>
      <c r="AM520">
        <v>118</v>
      </c>
      <c r="AN520">
        <v>-3.79</v>
      </c>
      <c r="AO520">
        <v>248</v>
      </c>
      <c r="AP520">
        <v>103.6</v>
      </c>
      <c r="AQ520">
        <v>193</v>
      </c>
      <c r="AR520">
        <v>107.4</v>
      </c>
      <c r="AS520">
        <v>277</v>
      </c>
      <c r="AT520">
        <v>-2.06</v>
      </c>
      <c r="AU520">
        <v>221</v>
      </c>
      <c r="AV520">
        <v>8</v>
      </c>
      <c r="AW520" t="s">
        <v>136</v>
      </c>
    </row>
    <row r="521" spans="1:49" x14ac:dyDescent="0.2">
      <c r="A521" t="s">
        <v>25</v>
      </c>
      <c r="B521">
        <v>92.6</v>
      </c>
      <c r="C521">
        <v>81.010000000000005</v>
      </c>
      <c r="D521">
        <v>8</v>
      </c>
      <c r="E521">
        <v>13</v>
      </c>
      <c r="F521">
        <v>2013</v>
      </c>
      <c r="I521" t="s">
        <v>387</v>
      </c>
      <c r="J521">
        <v>77.040000000000006</v>
      </c>
      <c r="K521">
        <v>89.7</v>
      </c>
      <c r="L521">
        <v>2013</v>
      </c>
      <c r="O521" t="s">
        <v>11</v>
      </c>
      <c r="P521">
        <v>10.7</v>
      </c>
      <c r="Q521">
        <v>10.3</v>
      </c>
      <c r="R521">
        <v>21</v>
      </c>
      <c r="S521">
        <v>2013</v>
      </c>
      <c r="V521">
        <v>2019</v>
      </c>
      <c r="W521">
        <v>198</v>
      </c>
      <c r="X521" t="s">
        <v>1187</v>
      </c>
      <c r="Y521" t="s">
        <v>39</v>
      </c>
      <c r="Z521" t="e" vm="1">
        <f ca="1">_xlfn.XLOOKUP(KenPom[[#This Row],[Real_Team]],TeamStateMap[Team],TeamStateMap[State],"NoState",0,)</f>
        <v>#NAME?</v>
      </c>
      <c r="AA521">
        <v>16</v>
      </c>
      <c r="AC521" t="s">
        <v>520</v>
      </c>
      <c r="AD521" t="s">
        <v>93</v>
      </c>
      <c r="AE521">
        <v>-2.88</v>
      </c>
      <c r="AF521">
        <v>106.9</v>
      </c>
      <c r="AG521">
        <v>129</v>
      </c>
      <c r="AH521">
        <v>109.7</v>
      </c>
      <c r="AI521">
        <v>276</v>
      </c>
      <c r="AJ521">
        <v>70.599999999999994</v>
      </c>
      <c r="AK521">
        <v>51</v>
      </c>
      <c r="AL521">
        <v>-2.4E-2</v>
      </c>
      <c r="AM521">
        <v>245</v>
      </c>
      <c r="AN521">
        <v>-6.27</v>
      </c>
      <c r="AO521">
        <v>290</v>
      </c>
      <c r="AP521">
        <v>100.5</v>
      </c>
      <c r="AQ521">
        <v>314</v>
      </c>
      <c r="AR521">
        <v>106.8</v>
      </c>
      <c r="AS521">
        <v>251</v>
      </c>
      <c r="AT521">
        <v>0.44</v>
      </c>
      <c r="AU521">
        <v>144</v>
      </c>
      <c r="AV521">
        <v>6</v>
      </c>
      <c r="AW521" t="s">
        <v>136</v>
      </c>
    </row>
    <row r="522" spans="1:49" x14ac:dyDescent="0.2">
      <c r="A522" t="s">
        <v>102</v>
      </c>
      <c r="B522">
        <v>92.5</v>
      </c>
      <c r="C522">
        <v>79.84</v>
      </c>
      <c r="D522">
        <v>7</v>
      </c>
      <c r="E522">
        <v>12</v>
      </c>
      <c r="F522">
        <v>2013</v>
      </c>
      <c r="I522" t="s">
        <v>386</v>
      </c>
      <c r="J522">
        <v>74.11</v>
      </c>
      <c r="K522">
        <v>88.88</v>
      </c>
      <c r="L522">
        <v>2013</v>
      </c>
      <c r="O522" t="s">
        <v>102</v>
      </c>
      <c r="P522">
        <v>13.8</v>
      </c>
      <c r="Q522">
        <v>6.4</v>
      </c>
      <c r="R522">
        <v>20.2</v>
      </c>
      <c r="S522">
        <v>2013</v>
      </c>
      <c r="V522">
        <v>2019</v>
      </c>
      <c r="W522">
        <v>202</v>
      </c>
      <c r="X522" t="s">
        <v>1188</v>
      </c>
      <c r="Y522" t="s">
        <v>1</v>
      </c>
      <c r="Z522" t="e" vm="1">
        <f ca="1">_xlfn.XLOOKUP(KenPom[[#This Row],[Real_Team]],TeamStateMap[Team],TeamStateMap[State],"NoState",0,)</f>
        <v>#NAME?</v>
      </c>
      <c r="AA522">
        <v>16</v>
      </c>
      <c r="AC522" t="s">
        <v>514</v>
      </c>
      <c r="AD522" t="s">
        <v>106</v>
      </c>
      <c r="AE522">
        <v>-3.2</v>
      </c>
      <c r="AF522">
        <v>107.4</v>
      </c>
      <c r="AG522">
        <v>117</v>
      </c>
      <c r="AH522">
        <v>110.6</v>
      </c>
      <c r="AI522">
        <v>292</v>
      </c>
      <c r="AJ522">
        <v>65</v>
      </c>
      <c r="AK522">
        <v>312</v>
      </c>
      <c r="AL522">
        <v>6.4000000000000001E-2</v>
      </c>
      <c r="AM522">
        <v>34</v>
      </c>
      <c r="AN522">
        <v>-2.85</v>
      </c>
      <c r="AO522">
        <v>217</v>
      </c>
      <c r="AP522">
        <v>104.8</v>
      </c>
      <c r="AQ522">
        <v>138</v>
      </c>
      <c r="AR522">
        <v>107.6</v>
      </c>
      <c r="AS522">
        <v>292</v>
      </c>
      <c r="AT522">
        <v>3.23</v>
      </c>
      <c r="AU522">
        <v>84</v>
      </c>
      <c r="AV522">
        <v>6</v>
      </c>
      <c r="AW522" t="s">
        <v>136</v>
      </c>
    </row>
    <row r="523" spans="1:49" x14ac:dyDescent="0.2">
      <c r="A523" t="s">
        <v>24</v>
      </c>
      <c r="B523">
        <v>92.19</v>
      </c>
      <c r="C523">
        <v>78.400000000000006</v>
      </c>
      <c r="D523">
        <v>3</v>
      </c>
      <c r="E523">
        <v>7</v>
      </c>
      <c r="F523">
        <v>2013</v>
      </c>
      <c r="I523" t="s">
        <v>385</v>
      </c>
      <c r="J523">
        <v>76.489999999999995</v>
      </c>
      <c r="K523">
        <v>88.8</v>
      </c>
      <c r="L523">
        <v>2013</v>
      </c>
      <c r="O523" t="s">
        <v>0</v>
      </c>
      <c r="P523">
        <v>12.2</v>
      </c>
      <c r="Q523">
        <v>5.4</v>
      </c>
      <c r="R523">
        <v>17.600000000000001</v>
      </c>
      <c r="S523">
        <v>2013</v>
      </c>
      <c r="V523">
        <v>2019</v>
      </c>
      <c r="W523">
        <v>209</v>
      </c>
      <c r="X523" t="s">
        <v>1189</v>
      </c>
      <c r="Y523" t="s">
        <v>1043</v>
      </c>
      <c r="Z523" t="e" vm="1">
        <f ca="1">_xlfn.XLOOKUP(KenPom[[#This Row],[Real_Team]],TeamStateMap[Team],TeamStateMap[State],"NoState",0,)</f>
        <v>#NAME?</v>
      </c>
      <c r="AA523">
        <v>16</v>
      </c>
      <c r="AC523" t="s">
        <v>494</v>
      </c>
      <c r="AD523" t="s">
        <v>505</v>
      </c>
      <c r="AE523">
        <v>-4.13</v>
      </c>
      <c r="AF523">
        <v>102.1</v>
      </c>
      <c r="AG523">
        <v>219</v>
      </c>
      <c r="AH523">
        <v>106.2</v>
      </c>
      <c r="AI523">
        <v>210</v>
      </c>
      <c r="AJ523">
        <v>71.099999999999994</v>
      </c>
      <c r="AK523">
        <v>38</v>
      </c>
      <c r="AL523">
        <v>6.0999999999999999E-2</v>
      </c>
      <c r="AM523">
        <v>39</v>
      </c>
      <c r="AN523">
        <v>-7.85</v>
      </c>
      <c r="AO523">
        <v>331</v>
      </c>
      <c r="AP523">
        <v>98.8</v>
      </c>
      <c r="AQ523">
        <v>343</v>
      </c>
      <c r="AR523">
        <v>106.7</v>
      </c>
      <c r="AS523">
        <v>243</v>
      </c>
      <c r="AT523">
        <v>6.15</v>
      </c>
      <c r="AU523">
        <v>26</v>
      </c>
      <c r="AV523">
        <v>6</v>
      </c>
      <c r="AW523" t="s">
        <v>136</v>
      </c>
    </row>
    <row r="524" spans="1:49" x14ac:dyDescent="0.2">
      <c r="A524" t="s">
        <v>0</v>
      </c>
      <c r="B524">
        <v>91.99</v>
      </c>
      <c r="C524">
        <v>80.5</v>
      </c>
      <c r="D524">
        <v>7</v>
      </c>
      <c r="E524">
        <v>12</v>
      </c>
      <c r="F524">
        <v>2013</v>
      </c>
      <c r="I524" t="s">
        <v>384</v>
      </c>
      <c r="J524">
        <v>73.75</v>
      </c>
      <c r="K524">
        <v>88.48</v>
      </c>
      <c r="L524">
        <v>2013</v>
      </c>
      <c r="O524" t="s">
        <v>43</v>
      </c>
      <c r="P524">
        <v>9.8000000000000007</v>
      </c>
      <c r="Q524">
        <v>6.9</v>
      </c>
      <c r="R524">
        <v>16.8</v>
      </c>
      <c r="S524">
        <v>2013</v>
      </c>
      <c r="V524">
        <v>2019</v>
      </c>
      <c r="W524">
        <v>211</v>
      </c>
      <c r="X524" t="s">
        <v>805</v>
      </c>
      <c r="Y524" t="s">
        <v>804</v>
      </c>
      <c r="Z524" t="e" vm="1">
        <f ca="1">_xlfn.XLOOKUP(KenPom[[#This Row],[Real_Team]],TeamStateMap[Team],TeamStateMap[State],"NoState",0,)</f>
        <v>#NAME?</v>
      </c>
      <c r="AA524">
        <v>16</v>
      </c>
      <c r="AC524" t="s">
        <v>485</v>
      </c>
      <c r="AD524" t="s">
        <v>76</v>
      </c>
      <c r="AE524">
        <v>-4.22</v>
      </c>
      <c r="AF524">
        <v>106.5</v>
      </c>
      <c r="AG524">
        <v>139</v>
      </c>
      <c r="AH524">
        <v>110.7</v>
      </c>
      <c r="AI524">
        <v>295</v>
      </c>
      <c r="AJ524">
        <v>66.8</v>
      </c>
      <c r="AK524">
        <v>223</v>
      </c>
      <c r="AL524">
        <v>0.04</v>
      </c>
      <c r="AM524">
        <v>81</v>
      </c>
      <c r="AN524">
        <v>-8.16</v>
      </c>
      <c r="AO524">
        <v>338</v>
      </c>
      <c r="AP524">
        <v>99.5</v>
      </c>
      <c r="AQ524">
        <v>335</v>
      </c>
      <c r="AR524">
        <v>107.7</v>
      </c>
      <c r="AS524">
        <v>296</v>
      </c>
      <c r="AT524">
        <v>-1.86</v>
      </c>
      <c r="AU524">
        <v>215</v>
      </c>
      <c r="AV524">
        <v>6</v>
      </c>
      <c r="AW524" t="s">
        <v>136</v>
      </c>
    </row>
    <row r="525" spans="1:49" x14ac:dyDescent="0.2">
      <c r="A525" t="s">
        <v>15</v>
      </c>
      <c r="B525">
        <v>91.46</v>
      </c>
      <c r="C525">
        <v>80.23</v>
      </c>
      <c r="D525">
        <v>5</v>
      </c>
      <c r="E525">
        <v>8</v>
      </c>
      <c r="F525">
        <v>2013</v>
      </c>
      <c r="I525" t="s">
        <v>383</v>
      </c>
      <c r="J525">
        <v>74.47</v>
      </c>
      <c r="K525">
        <v>88.41</v>
      </c>
      <c r="L525">
        <v>2013</v>
      </c>
      <c r="O525" t="s">
        <v>251</v>
      </c>
      <c r="P525">
        <v>4.5</v>
      </c>
      <c r="Q525">
        <v>12.2</v>
      </c>
      <c r="R525">
        <v>16.7</v>
      </c>
      <c r="S525">
        <v>2013</v>
      </c>
      <c r="V525">
        <v>2019</v>
      </c>
      <c r="W525">
        <v>244</v>
      </c>
      <c r="X525" t="s">
        <v>1190</v>
      </c>
      <c r="Y525" t="s">
        <v>1443</v>
      </c>
      <c r="Z525" t="e" vm="1">
        <f ca="1">_xlfn.XLOOKUP(KenPom[[#This Row],[Real_Team]],TeamStateMap[Team],TeamStateMap[State],"NoState",0,)</f>
        <v>#NAME?</v>
      </c>
      <c r="AA525">
        <v>8</v>
      </c>
      <c r="AC525" t="s">
        <v>480</v>
      </c>
      <c r="AD525" t="s">
        <v>144</v>
      </c>
      <c r="AE525">
        <v>-7.23</v>
      </c>
      <c r="AF525">
        <v>98.5</v>
      </c>
      <c r="AG525">
        <v>284</v>
      </c>
      <c r="AH525">
        <v>105.7</v>
      </c>
      <c r="AI525">
        <v>196</v>
      </c>
      <c r="AJ525">
        <v>69.2</v>
      </c>
      <c r="AK525">
        <v>98</v>
      </c>
      <c r="AL525">
        <v>5.8999999999999997E-2</v>
      </c>
      <c r="AM525">
        <v>46</v>
      </c>
      <c r="AN525">
        <v>-9.6</v>
      </c>
      <c r="AO525">
        <v>347</v>
      </c>
      <c r="AP525">
        <v>98</v>
      </c>
      <c r="AQ525">
        <v>348</v>
      </c>
      <c r="AR525">
        <v>107.6</v>
      </c>
      <c r="AS525">
        <v>287</v>
      </c>
      <c r="AT525">
        <v>1.35</v>
      </c>
      <c r="AU525">
        <v>116</v>
      </c>
      <c r="AV525">
        <v>8</v>
      </c>
      <c r="AW525" t="s">
        <v>136</v>
      </c>
    </row>
    <row r="526" spans="1:49" x14ac:dyDescent="0.2">
      <c r="A526" t="s">
        <v>43</v>
      </c>
      <c r="B526">
        <v>90.88</v>
      </c>
      <c r="C526">
        <v>78.42</v>
      </c>
      <c r="D526">
        <v>5</v>
      </c>
      <c r="E526">
        <v>14</v>
      </c>
      <c r="F526">
        <v>2013</v>
      </c>
      <c r="I526" t="s">
        <v>382</v>
      </c>
      <c r="J526">
        <v>76.98</v>
      </c>
      <c r="K526">
        <v>88.03</v>
      </c>
      <c r="L526">
        <v>2013</v>
      </c>
      <c r="O526" t="s">
        <v>14</v>
      </c>
      <c r="P526">
        <v>10.7</v>
      </c>
      <c r="Q526">
        <v>5.6</v>
      </c>
      <c r="R526">
        <v>16.399999999999999</v>
      </c>
      <c r="S526">
        <v>2013</v>
      </c>
      <c r="V526">
        <v>2019</v>
      </c>
      <c r="W526">
        <v>261</v>
      </c>
      <c r="X526" t="s">
        <v>1191</v>
      </c>
      <c r="Y526" t="s">
        <v>1557</v>
      </c>
      <c r="Z526" t="e" vm="1">
        <f ca="1">_xlfn.XLOOKUP(KenPom[[#This Row],[Real_Team]],TeamStateMap[Team],TeamStateMap[State],"NoState",0,)</f>
        <v>#NAME?</v>
      </c>
      <c r="AA526">
        <v>8</v>
      </c>
      <c r="AC526" t="s">
        <v>485</v>
      </c>
      <c r="AD526" t="s">
        <v>82</v>
      </c>
      <c r="AE526">
        <v>-8.0399999999999991</v>
      </c>
      <c r="AF526">
        <v>105.5</v>
      </c>
      <c r="AG526">
        <v>155</v>
      </c>
      <c r="AH526">
        <v>113.5</v>
      </c>
      <c r="AI526">
        <v>332</v>
      </c>
      <c r="AJ526">
        <v>68.400000000000006</v>
      </c>
      <c r="AK526">
        <v>137</v>
      </c>
      <c r="AL526">
        <v>8.3000000000000004E-2</v>
      </c>
      <c r="AM526">
        <v>20</v>
      </c>
      <c r="AN526">
        <v>-7.34</v>
      </c>
      <c r="AO526">
        <v>317</v>
      </c>
      <c r="AP526">
        <v>101.1</v>
      </c>
      <c r="AQ526">
        <v>301</v>
      </c>
      <c r="AR526">
        <v>108.4</v>
      </c>
      <c r="AS526">
        <v>326</v>
      </c>
      <c r="AT526">
        <v>6.49</v>
      </c>
      <c r="AU526">
        <v>21</v>
      </c>
      <c r="AV526">
        <v>8</v>
      </c>
      <c r="AW526" t="s">
        <v>136</v>
      </c>
    </row>
    <row r="527" spans="1:49" x14ac:dyDescent="0.2">
      <c r="A527" t="s">
        <v>14</v>
      </c>
      <c r="B527">
        <v>90.74</v>
      </c>
      <c r="C527">
        <v>76.16</v>
      </c>
      <c r="D527">
        <v>3</v>
      </c>
      <c r="E527">
        <v>6</v>
      </c>
      <c r="F527">
        <v>2013</v>
      </c>
      <c r="I527" t="s">
        <v>381</v>
      </c>
      <c r="J527">
        <v>76.63</v>
      </c>
      <c r="K527">
        <v>87.92</v>
      </c>
      <c r="L527">
        <v>2013</v>
      </c>
      <c r="O527" t="s">
        <v>25</v>
      </c>
      <c r="P527">
        <v>11</v>
      </c>
      <c r="Q527">
        <v>5</v>
      </c>
      <c r="R527">
        <v>16.100000000000001</v>
      </c>
      <c r="S527">
        <v>2013</v>
      </c>
      <c r="V527">
        <v>2019</v>
      </c>
      <c r="W527">
        <v>303</v>
      </c>
      <c r="X527" t="s">
        <v>882</v>
      </c>
      <c r="Y527" t="s">
        <v>451</v>
      </c>
      <c r="Z527" t="e" vm="1">
        <f ca="1">_xlfn.XLOOKUP(KenPom[[#This Row],[Real_Team]],TeamStateMap[Team],TeamStateMap[State],"NoState",0,)</f>
        <v>#NAME?</v>
      </c>
      <c r="AA527">
        <v>16</v>
      </c>
      <c r="AC527" t="s">
        <v>480</v>
      </c>
      <c r="AD527" t="s">
        <v>1143</v>
      </c>
      <c r="AE527">
        <v>-11.55</v>
      </c>
      <c r="AF527">
        <v>97.8</v>
      </c>
      <c r="AG527">
        <v>295</v>
      </c>
      <c r="AH527">
        <v>109.3</v>
      </c>
      <c r="AI527">
        <v>267</v>
      </c>
      <c r="AJ527">
        <v>65.3</v>
      </c>
      <c r="AK527">
        <v>291</v>
      </c>
      <c r="AL527">
        <v>-8.0000000000000002E-3</v>
      </c>
      <c r="AM527">
        <v>206</v>
      </c>
      <c r="AN527">
        <v>-11.84</v>
      </c>
      <c r="AO527">
        <v>352</v>
      </c>
      <c r="AP527">
        <v>97</v>
      </c>
      <c r="AQ527">
        <v>353</v>
      </c>
      <c r="AR527">
        <v>108.9</v>
      </c>
      <c r="AS527">
        <v>343</v>
      </c>
      <c r="AT527">
        <v>1.19</v>
      </c>
      <c r="AU527">
        <v>120</v>
      </c>
      <c r="AV527">
        <v>6</v>
      </c>
      <c r="AW527" t="s">
        <v>136</v>
      </c>
    </row>
    <row r="528" spans="1:49" x14ac:dyDescent="0.2">
      <c r="A528" t="s">
        <v>253</v>
      </c>
      <c r="B528">
        <v>90.61</v>
      </c>
      <c r="C528">
        <v>80.489999999999995</v>
      </c>
      <c r="D528">
        <v>9</v>
      </c>
      <c r="E528">
        <v>11</v>
      </c>
      <c r="F528">
        <v>2013</v>
      </c>
      <c r="I528" t="s">
        <v>380</v>
      </c>
      <c r="J528">
        <v>75.61</v>
      </c>
      <c r="K528">
        <v>87.73</v>
      </c>
      <c r="L528">
        <v>2013</v>
      </c>
      <c r="O528" t="s">
        <v>253</v>
      </c>
      <c r="P528">
        <v>7.5</v>
      </c>
      <c r="Q528">
        <v>8.5</v>
      </c>
      <c r="R528">
        <v>15.9</v>
      </c>
      <c r="S528">
        <v>2013</v>
      </c>
      <c r="V528">
        <v>2020</v>
      </c>
      <c r="W528">
        <v>1</v>
      </c>
      <c r="X528" t="s">
        <v>1192</v>
      </c>
      <c r="Y528" t="s">
        <v>43</v>
      </c>
      <c r="Z528" t="e" vm="1">
        <f ca="1">_xlfn.XLOOKUP(KenPom[[#This Row],[Real_Team]],TeamStateMap[Team],TeamStateMap[State],"NoState",0,)</f>
        <v>#NAME?</v>
      </c>
      <c r="AA528">
        <v>1</v>
      </c>
      <c r="AC528" t="s">
        <v>156</v>
      </c>
      <c r="AD528" t="s">
        <v>1260</v>
      </c>
      <c r="AE528">
        <v>30.23</v>
      </c>
      <c r="AF528">
        <v>115.8</v>
      </c>
      <c r="AG528">
        <v>8</v>
      </c>
      <c r="AH528">
        <v>85.5</v>
      </c>
      <c r="AI528">
        <v>2</v>
      </c>
      <c r="AJ528">
        <v>67.3</v>
      </c>
      <c r="AK528">
        <v>233</v>
      </c>
      <c r="AL528">
        <v>0.04</v>
      </c>
      <c r="AM528">
        <v>79</v>
      </c>
      <c r="AN528">
        <v>12.66</v>
      </c>
      <c r="AO528">
        <v>2</v>
      </c>
      <c r="AP528">
        <v>107.4</v>
      </c>
      <c r="AQ528">
        <v>26</v>
      </c>
      <c r="AR528">
        <v>94.7</v>
      </c>
      <c r="AS528">
        <v>1</v>
      </c>
      <c r="AT528">
        <v>9.58</v>
      </c>
      <c r="AU528">
        <v>10</v>
      </c>
      <c r="AV528">
        <v>1</v>
      </c>
      <c r="AW528" t="s">
        <v>136</v>
      </c>
    </row>
    <row r="529" spans="1:49" x14ac:dyDescent="0.2">
      <c r="A529" t="s">
        <v>252</v>
      </c>
      <c r="B529">
        <v>89.8</v>
      </c>
      <c r="C529">
        <v>81.569999999999993</v>
      </c>
      <c r="D529">
        <v>6</v>
      </c>
      <c r="E529">
        <v>10</v>
      </c>
      <c r="F529">
        <v>2013</v>
      </c>
      <c r="I529" t="s">
        <v>379</v>
      </c>
      <c r="J529">
        <v>70.48</v>
      </c>
      <c r="K529">
        <v>86.69</v>
      </c>
      <c r="L529">
        <v>2013</v>
      </c>
      <c r="O529" t="s">
        <v>80</v>
      </c>
      <c r="P529">
        <v>2.4</v>
      </c>
      <c r="Q529">
        <v>13.2</v>
      </c>
      <c r="R529">
        <v>15.6</v>
      </c>
      <c r="S529">
        <v>2013</v>
      </c>
      <c r="V529">
        <v>2020</v>
      </c>
      <c r="W529">
        <v>2</v>
      </c>
      <c r="X529" t="s">
        <v>1193</v>
      </c>
      <c r="Y529" t="s">
        <v>14</v>
      </c>
      <c r="Z529" t="e" vm="1">
        <f ca="1">_xlfn.XLOOKUP(KenPom[[#This Row],[Real_Team]],TeamStateMap[Team],TeamStateMap[State],"NoState",0,)</f>
        <v>#NAME?</v>
      </c>
      <c r="AA529">
        <v>1</v>
      </c>
      <c r="AC529" t="s">
        <v>110</v>
      </c>
      <c r="AD529" t="s">
        <v>1261</v>
      </c>
      <c r="AE529">
        <v>26.95</v>
      </c>
      <c r="AF529">
        <v>121.3</v>
      </c>
      <c r="AG529">
        <v>1</v>
      </c>
      <c r="AH529">
        <v>94.4</v>
      </c>
      <c r="AI529">
        <v>43</v>
      </c>
      <c r="AJ529">
        <v>71.900000000000006</v>
      </c>
      <c r="AK529">
        <v>35</v>
      </c>
      <c r="AL529">
        <v>0.05</v>
      </c>
      <c r="AM529">
        <v>50</v>
      </c>
      <c r="AN529">
        <v>2.42</v>
      </c>
      <c r="AO529">
        <v>109</v>
      </c>
      <c r="AP529">
        <v>103.5</v>
      </c>
      <c r="AQ529">
        <v>115</v>
      </c>
      <c r="AR529">
        <v>101</v>
      </c>
      <c r="AS529">
        <v>99</v>
      </c>
      <c r="AT529">
        <v>-2.09</v>
      </c>
      <c r="AU529">
        <v>245</v>
      </c>
      <c r="AV529">
        <v>1</v>
      </c>
      <c r="AW529" t="s">
        <v>136</v>
      </c>
    </row>
    <row r="530" spans="1:49" x14ac:dyDescent="0.2">
      <c r="A530" t="s">
        <v>251</v>
      </c>
      <c r="B530">
        <v>88.36</v>
      </c>
      <c r="C530">
        <v>77.16</v>
      </c>
      <c r="D530">
        <v>2</v>
      </c>
      <c r="E530">
        <v>4</v>
      </c>
      <c r="F530">
        <v>2013</v>
      </c>
      <c r="I530" t="s">
        <v>378</v>
      </c>
      <c r="J530">
        <v>74.31</v>
      </c>
      <c r="K530">
        <v>86.15</v>
      </c>
      <c r="L530">
        <v>2013</v>
      </c>
      <c r="O530" t="s">
        <v>15</v>
      </c>
      <c r="P530">
        <v>7</v>
      </c>
      <c r="Q530">
        <v>8</v>
      </c>
      <c r="R530">
        <v>15</v>
      </c>
      <c r="S530">
        <v>2013</v>
      </c>
      <c r="V530">
        <v>2020</v>
      </c>
      <c r="W530">
        <v>3</v>
      </c>
      <c r="X530" t="s">
        <v>1194</v>
      </c>
      <c r="Y530" t="s">
        <v>16</v>
      </c>
      <c r="Z530" t="e" vm="1">
        <f ca="1">_xlfn.XLOOKUP(KenPom[[#This Row],[Real_Team]],TeamStateMap[Team],TeamStateMap[State],"NoState",0,)</f>
        <v>#NAME?</v>
      </c>
      <c r="AA530">
        <v>1</v>
      </c>
      <c r="AC530" t="s">
        <v>156</v>
      </c>
      <c r="AD530" t="s">
        <v>1262</v>
      </c>
      <c r="AE530">
        <v>25.49</v>
      </c>
      <c r="AF530">
        <v>113.5</v>
      </c>
      <c r="AG530">
        <v>17</v>
      </c>
      <c r="AH530">
        <v>88.1</v>
      </c>
      <c r="AI530">
        <v>4</v>
      </c>
      <c r="AJ530">
        <v>66.2</v>
      </c>
      <c r="AK530">
        <v>277</v>
      </c>
      <c r="AL530">
        <v>1.6E-2</v>
      </c>
      <c r="AM530">
        <v>144</v>
      </c>
      <c r="AN530">
        <v>10.199999999999999</v>
      </c>
      <c r="AO530">
        <v>27</v>
      </c>
      <c r="AP530">
        <v>106.4</v>
      </c>
      <c r="AQ530">
        <v>39</v>
      </c>
      <c r="AR530">
        <v>96.2</v>
      </c>
      <c r="AS530">
        <v>11</v>
      </c>
      <c r="AT530">
        <v>1.38</v>
      </c>
      <c r="AU530">
        <v>132</v>
      </c>
      <c r="AV530">
        <v>1</v>
      </c>
      <c r="AW530" t="s">
        <v>136</v>
      </c>
    </row>
    <row r="531" spans="1:49" x14ac:dyDescent="0.2">
      <c r="A531" t="s">
        <v>250</v>
      </c>
      <c r="B531">
        <v>88.2</v>
      </c>
      <c r="C531">
        <v>79.319999999999993</v>
      </c>
      <c r="D531">
        <v>2</v>
      </c>
      <c r="E531">
        <v>10</v>
      </c>
      <c r="F531">
        <v>2013</v>
      </c>
      <c r="I531" t="s">
        <v>377</v>
      </c>
      <c r="J531">
        <v>76.31</v>
      </c>
      <c r="K531">
        <v>85.59</v>
      </c>
      <c r="L531">
        <v>2013</v>
      </c>
      <c r="O531" t="s">
        <v>248</v>
      </c>
      <c r="P531">
        <v>9.1999999999999993</v>
      </c>
      <c r="Q531">
        <v>5.3</v>
      </c>
      <c r="R531">
        <v>14.5</v>
      </c>
      <c r="S531">
        <v>2013</v>
      </c>
      <c r="V531">
        <v>2020</v>
      </c>
      <c r="W531">
        <v>4</v>
      </c>
      <c r="X531" t="s">
        <v>1195</v>
      </c>
      <c r="Y531" t="s">
        <v>219</v>
      </c>
      <c r="Z531" t="e" vm="1">
        <f ca="1">_xlfn.XLOOKUP(KenPom[[#This Row],[Real_Team]],TeamStateMap[Team],TeamStateMap[State],"NoState",0,)</f>
        <v>#NAME?</v>
      </c>
      <c r="AA531">
        <v>1</v>
      </c>
      <c r="AC531" t="s">
        <v>532</v>
      </c>
      <c r="AD531" t="s">
        <v>1263</v>
      </c>
      <c r="AE531">
        <v>24.93</v>
      </c>
      <c r="AF531">
        <v>119.1</v>
      </c>
      <c r="AG531">
        <v>2</v>
      </c>
      <c r="AH531">
        <v>94.1</v>
      </c>
      <c r="AI531">
        <v>38</v>
      </c>
      <c r="AJ531">
        <v>67.599999999999994</v>
      </c>
      <c r="AK531">
        <v>220</v>
      </c>
      <c r="AL531">
        <v>2E-3</v>
      </c>
      <c r="AM531">
        <v>180</v>
      </c>
      <c r="AN531">
        <v>2.74</v>
      </c>
      <c r="AO531">
        <v>105</v>
      </c>
      <c r="AP531">
        <v>104.1</v>
      </c>
      <c r="AQ531">
        <v>103</v>
      </c>
      <c r="AR531">
        <v>101.3</v>
      </c>
      <c r="AS531">
        <v>105</v>
      </c>
      <c r="AT531">
        <v>-0.74</v>
      </c>
      <c r="AU531">
        <v>203</v>
      </c>
      <c r="AV531">
        <v>1</v>
      </c>
      <c r="AW531" t="s">
        <v>136</v>
      </c>
    </row>
    <row r="532" spans="1:49" x14ac:dyDescent="0.2">
      <c r="A532" t="s">
        <v>249</v>
      </c>
      <c r="B532">
        <v>88.14</v>
      </c>
      <c r="C532">
        <v>77.69</v>
      </c>
      <c r="D532">
        <v>5</v>
      </c>
      <c r="E532">
        <v>7</v>
      </c>
      <c r="F532">
        <v>2013</v>
      </c>
      <c r="I532" t="s">
        <v>376</v>
      </c>
      <c r="J532">
        <v>75.010000000000005</v>
      </c>
      <c r="K532">
        <v>84.97</v>
      </c>
      <c r="L532">
        <v>2013</v>
      </c>
      <c r="O532" t="s">
        <v>2</v>
      </c>
      <c r="P532">
        <v>9.6</v>
      </c>
      <c r="Q532">
        <v>4.8</v>
      </c>
      <c r="R532">
        <v>14.4</v>
      </c>
      <c r="S532">
        <v>2013</v>
      </c>
      <c r="V532">
        <v>2020</v>
      </c>
      <c r="W532">
        <v>5</v>
      </c>
      <c r="X532" t="s">
        <v>1196</v>
      </c>
      <c r="Y532" t="s">
        <v>0</v>
      </c>
      <c r="Z532" t="e" vm="1">
        <f ca="1">_xlfn.XLOOKUP(KenPom[[#This Row],[Real_Team]],TeamStateMap[Team],TeamStateMap[State],"NoState",0,)</f>
        <v>#NAME?</v>
      </c>
      <c r="AA532">
        <v>3</v>
      </c>
      <c r="AC532" t="s">
        <v>105</v>
      </c>
      <c r="AD532" t="s">
        <v>1264</v>
      </c>
      <c r="AE532">
        <v>24.62</v>
      </c>
      <c r="AF532">
        <v>115.7</v>
      </c>
      <c r="AG532">
        <v>9</v>
      </c>
      <c r="AH532">
        <v>91.1</v>
      </c>
      <c r="AI532">
        <v>12</v>
      </c>
      <c r="AJ532">
        <v>72</v>
      </c>
      <c r="AK532">
        <v>34</v>
      </c>
      <c r="AL532">
        <v>-8.9999999999999993E-3</v>
      </c>
      <c r="AM532">
        <v>209</v>
      </c>
      <c r="AN532">
        <v>7.28</v>
      </c>
      <c r="AO532">
        <v>54</v>
      </c>
      <c r="AP532">
        <v>106</v>
      </c>
      <c r="AQ532">
        <v>53</v>
      </c>
      <c r="AR532">
        <v>98.7</v>
      </c>
      <c r="AS532">
        <v>58</v>
      </c>
      <c r="AT532">
        <v>2.6</v>
      </c>
      <c r="AU532">
        <v>85</v>
      </c>
      <c r="AV532">
        <v>3</v>
      </c>
      <c r="AW532" t="s">
        <v>136</v>
      </c>
    </row>
    <row r="533" spans="1:49" x14ac:dyDescent="0.2">
      <c r="A533" t="s">
        <v>248</v>
      </c>
      <c r="B533">
        <v>88.08</v>
      </c>
      <c r="C533">
        <v>78.77</v>
      </c>
      <c r="D533">
        <v>2</v>
      </c>
      <c r="E533">
        <v>6</v>
      </c>
      <c r="F533">
        <v>2013</v>
      </c>
      <c r="I533" t="s">
        <v>375</v>
      </c>
      <c r="J533">
        <v>71.87</v>
      </c>
      <c r="K533">
        <v>84.9</v>
      </c>
      <c r="L533">
        <v>2013</v>
      </c>
      <c r="O533" t="s">
        <v>246</v>
      </c>
      <c r="P533">
        <v>2.4</v>
      </c>
      <c r="Q533">
        <v>11.7</v>
      </c>
      <c r="R533">
        <v>14.1</v>
      </c>
      <c r="S533">
        <v>2013</v>
      </c>
      <c r="V533">
        <v>2020</v>
      </c>
      <c r="W533">
        <v>6</v>
      </c>
      <c r="X533" t="s">
        <v>1197</v>
      </c>
      <c r="Y533" t="s">
        <v>234</v>
      </c>
      <c r="Z533" t="e" vm="1">
        <f ca="1">_xlfn.XLOOKUP(KenPom[[#This Row],[Real_Team]],TeamStateMap[Team],TeamStateMap[State],"NoState",0,)</f>
        <v>#NAME?</v>
      </c>
      <c r="AA533">
        <v>2</v>
      </c>
      <c r="AC533" t="s">
        <v>538</v>
      </c>
      <c r="AD533" t="s">
        <v>1265</v>
      </c>
      <c r="AE533">
        <v>24.48</v>
      </c>
      <c r="AF533">
        <v>115.1</v>
      </c>
      <c r="AG533">
        <v>11</v>
      </c>
      <c r="AH533">
        <v>90.6</v>
      </c>
      <c r="AI533">
        <v>10</v>
      </c>
      <c r="AJ533">
        <v>64.599999999999994</v>
      </c>
      <c r="AK533">
        <v>332</v>
      </c>
      <c r="AL533">
        <v>-8.0000000000000002E-3</v>
      </c>
      <c r="AM533">
        <v>204</v>
      </c>
      <c r="AN533">
        <v>2.98</v>
      </c>
      <c r="AO533">
        <v>101</v>
      </c>
      <c r="AP533">
        <v>105.3</v>
      </c>
      <c r="AQ533">
        <v>76</v>
      </c>
      <c r="AR533">
        <v>102.3</v>
      </c>
      <c r="AS533">
        <v>136</v>
      </c>
      <c r="AT533">
        <v>-1.8</v>
      </c>
      <c r="AU533">
        <v>239</v>
      </c>
      <c r="AV533">
        <v>2</v>
      </c>
      <c r="AW533" t="s">
        <v>136</v>
      </c>
    </row>
    <row r="534" spans="1:49" x14ac:dyDescent="0.2">
      <c r="A534" t="s">
        <v>80</v>
      </c>
      <c r="B534">
        <v>87.56</v>
      </c>
      <c r="C534">
        <v>81.36</v>
      </c>
      <c r="D534">
        <v>6</v>
      </c>
      <c r="E534">
        <v>9</v>
      </c>
      <c r="F534">
        <v>2013</v>
      </c>
      <c r="I534" t="s">
        <v>374</v>
      </c>
      <c r="J534">
        <v>73.22</v>
      </c>
      <c r="K534">
        <v>84.71</v>
      </c>
      <c r="L534">
        <v>2013</v>
      </c>
      <c r="O534" t="s">
        <v>460</v>
      </c>
      <c r="P534">
        <v>4.7</v>
      </c>
      <c r="Q534">
        <v>9.3000000000000007</v>
      </c>
      <c r="R534">
        <v>14</v>
      </c>
      <c r="S534">
        <v>2013</v>
      </c>
      <c r="V534">
        <v>2020</v>
      </c>
      <c r="W534">
        <v>7</v>
      </c>
      <c r="X534" t="s">
        <v>1198</v>
      </c>
      <c r="Y534" t="s">
        <v>252</v>
      </c>
      <c r="Z534" t="e" vm="1">
        <f ca="1">_xlfn.XLOOKUP(KenPom[[#This Row],[Real_Team]],TeamStateMap[Team],TeamStateMap[State],"NoState",0,)</f>
        <v>#NAME?</v>
      </c>
      <c r="AA534">
        <v>3</v>
      </c>
      <c r="AC534" t="s">
        <v>556</v>
      </c>
      <c r="AD534" t="s">
        <v>1266</v>
      </c>
      <c r="AE534">
        <v>24.03</v>
      </c>
      <c r="AF534">
        <v>115.2</v>
      </c>
      <c r="AG534">
        <v>10</v>
      </c>
      <c r="AH534">
        <v>91.2</v>
      </c>
      <c r="AI534">
        <v>13</v>
      </c>
      <c r="AJ534">
        <v>69.099999999999994</v>
      </c>
      <c r="AK534">
        <v>130</v>
      </c>
      <c r="AL534">
        <v>-1.2E-2</v>
      </c>
      <c r="AM534">
        <v>217</v>
      </c>
      <c r="AN534">
        <v>12.04</v>
      </c>
      <c r="AO534">
        <v>7</v>
      </c>
      <c r="AP534">
        <v>108.6</v>
      </c>
      <c r="AQ534">
        <v>5</v>
      </c>
      <c r="AR534">
        <v>96.5</v>
      </c>
      <c r="AS534">
        <v>14</v>
      </c>
      <c r="AT534">
        <v>1.83</v>
      </c>
      <c r="AU534">
        <v>109</v>
      </c>
      <c r="AV534">
        <v>3</v>
      </c>
      <c r="AW534" t="s">
        <v>136</v>
      </c>
    </row>
    <row r="535" spans="1:49" x14ac:dyDescent="0.2">
      <c r="A535" t="s">
        <v>247</v>
      </c>
      <c r="B535">
        <v>87.31</v>
      </c>
      <c r="C535">
        <v>77.28</v>
      </c>
      <c r="D535">
        <v>3</v>
      </c>
      <c r="E535">
        <v>4</v>
      </c>
      <c r="F535">
        <v>2013</v>
      </c>
      <c r="I535" t="s">
        <v>373</v>
      </c>
      <c r="J535">
        <v>74.61</v>
      </c>
      <c r="K535">
        <v>84.18</v>
      </c>
      <c r="L535">
        <v>2013</v>
      </c>
      <c r="O535" t="s">
        <v>252</v>
      </c>
      <c r="P535">
        <v>3.9</v>
      </c>
      <c r="Q535">
        <v>10</v>
      </c>
      <c r="R535">
        <v>13.9</v>
      </c>
      <c r="S535">
        <v>2013</v>
      </c>
      <c r="V535">
        <v>2020</v>
      </c>
      <c r="W535">
        <v>8</v>
      </c>
      <c r="X535" t="s">
        <v>1199</v>
      </c>
      <c r="Y535" t="s">
        <v>253</v>
      </c>
      <c r="Z535" t="e" vm="1">
        <f ca="1">_xlfn.XLOOKUP(KenPom[[#This Row],[Real_Team]],TeamStateMap[Team],TeamStateMap[State],"NoState",0,)</f>
        <v>#NAME?</v>
      </c>
      <c r="AA535">
        <v>5</v>
      </c>
      <c r="AC535" t="s">
        <v>556</v>
      </c>
      <c r="AD535" t="s">
        <v>1156</v>
      </c>
      <c r="AE535">
        <v>22.23</v>
      </c>
      <c r="AF535">
        <v>114.3</v>
      </c>
      <c r="AG535">
        <v>13</v>
      </c>
      <c r="AH535">
        <v>92</v>
      </c>
      <c r="AI535">
        <v>19</v>
      </c>
      <c r="AJ535">
        <v>66.2</v>
      </c>
      <c r="AK535">
        <v>280</v>
      </c>
      <c r="AL535">
        <v>-3.7999999999999999E-2</v>
      </c>
      <c r="AM535">
        <v>280</v>
      </c>
      <c r="AN535">
        <v>11.1</v>
      </c>
      <c r="AO535">
        <v>16</v>
      </c>
      <c r="AP535">
        <v>108</v>
      </c>
      <c r="AQ535">
        <v>15</v>
      </c>
      <c r="AR535">
        <v>96.9</v>
      </c>
      <c r="AS535">
        <v>20</v>
      </c>
      <c r="AT535">
        <v>-1.31</v>
      </c>
      <c r="AU535">
        <v>225</v>
      </c>
      <c r="AV535">
        <v>5</v>
      </c>
      <c r="AW535" t="s">
        <v>136</v>
      </c>
    </row>
    <row r="536" spans="1:49" x14ac:dyDescent="0.2">
      <c r="A536" t="s">
        <v>246</v>
      </c>
      <c r="B536">
        <v>87.22</v>
      </c>
      <c r="C536">
        <v>79</v>
      </c>
      <c r="D536">
        <v>4</v>
      </c>
      <c r="E536">
        <v>9</v>
      </c>
      <c r="F536">
        <v>2013</v>
      </c>
      <c r="I536" t="s">
        <v>2</v>
      </c>
      <c r="J536">
        <v>72.81</v>
      </c>
      <c r="K536">
        <v>84.08</v>
      </c>
      <c r="L536">
        <v>2013</v>
      </c>
      <c r="O536" t="s">
        <v>12</v>
      </c>
      <c r="P536">
        <v>6.3</v>
      </c>
      <c r="Q536">
        <v>7.2</v>
      </c>
      <c r="R536">
        <v>13.5</v>
      </c>
      <c r="S536">
        <v>2013</v>
      </c>
      <c r="V536">
        <v>2020</v>
      </c>
      <c r="W536">
        <v>9</v>
      </c>
      <c r="X536" t="s">
        <v>1200</v>
      </c>
      <c r="Y536" t="s">
        <v>11</v>
      </c>
      <c r="Z536" t="e" vm="1">
        <f ca="1">_xlfn.XLOOKUP(KenPom[[#This Row],[Real_Team]],TeamStateMap[Team],TeamStateMap[State],"NoState",0,)</f>
        <v>#NAME?</v>
      </c>
      <c r="AA536">
        <v>4</v>
      </c>
      <c r="AC536" t="s">
        <v>105</v>
      </c>
      <c r="AD536" t="s">
        <v>1267</v>
      </c>
      <c r="AE536">
        <v>21.36</v>
      </c>
      <c r="AF536">
        <v>114.5</v>
      </c>
      <c r="AG536">
        <v>12</v>
      </c>
      <c r="AH536">
        <v>93.1</v>
      </c>
      <c r="AI536">
        <v>30</v>
      </c>
      <c r="AJ536">
        <v>67.099999999999994</v>
      </c>
      <c r="AK536">
        <v>242</v>
      </c>
      <c r="AL536">
        <v>-3.0000000000000001E-3</v>
      </c>
      <c r="AM536">
        <v>193</v>
      </c>
      <c r="AN536">
        <v>7.1</v>
      </c>
      <c r="AO536">
        <v>58</v>
      </c>
      <c r="AP536">
        <v>105.3</v>
      </c>
      <c r="AQ536">
        <v>75</v>
      </c>
      <c r="AR536">
        <v>98.2</v>
      </c>
      <c r="AS536">
        <v>48</v>
      </c>
      <c r="AT536">
        <v>-1.0900000000000001</v>
      </c>
      <c r="AU536">
        <v>216</v>
      </c>
      <c r="AV536">
        <v>4</v>
      </c>
      <c r="AW536" t="s">
        <v>136</v>
      </c>
    </row>
    <row r="537" spans="1:49" x14ac:dyDescent="0.2">
      <c r="A537" t="s">
        <v>245</v>
      </c>
      <c r="B537">
        <v>87.08</v>
      </c>
      <c r="C537">
        <v>76.95</v>
      </c>
      <c r="D537">
        <v>0</v>
      </c>
      <c r="E537">
        <v>3</v>
      </c>
      <c r="F537">
        <v>2013</v>
      </c>
      <c r="I537" t="s">
        <v>372</v>
      </c>
      <c r="J537">
        <v>72.98</v>
      </c>
      <c r="K537">
        <v>84.06</v>
      </c>
      <c r="L537">
        <v>2013</v>
      </c>
      <c r="O537" t="s">
        <v>247</v>
      </c>
      <c r="P537">
        <v>8.9</v>
      </c>
      <c r="Q537">
        <v>4.5</v>
      </c>
      <c r="R537">
        <v>13.4</v>
      </c>
      <c r="S537">
        <v>2013</v>
      </c>
      <c r="V537">
        <v>2020</v>
      </c>
      <c r="W537">
        <v>10</v>
      </c>
      <c r="X537" t="s">
        <v>1201</v>
      </c>
      <c r="Y537" t="s">
        <v>266</v>
      </c>
      <c r="Z537" t="e" vm="1">
        <f ca="1">_xlfn.XLOOKUP(KenPom[[#This Row],[Real_Team]],TeamStateMap[Team],TeamStateMap[State],"NoState",0,)</f>
        <v>#NAME?</v>
      </c>
      <c r="AA537">
        <v>6</v>
      </c>
      <c r="AC537" t="s">
        <v>156</v>
      </c>
      <c r="AD537" t="s">
        <v>1156</v>
      </c>
      <c r="AE537">
        <v>21.26</v>
      </c>
      <c r="AF537">
        <v>108.3</v>
      </c>
      <c r="AG537">
        <v>67</v>
      </c>
      <c r="AH537">
        <v>87.1</v>
      </c>
      <c r="AI537">
        <v>3</v>
      </c>
      <c r="AJ537">
        <v>69.400000000000006</v>
      </c>
      <c r="AK537">
        <v>112</v>
      </c>
      <c r="AL537">
        <v>-2.8000000000000001E-2</v>
      </c>
      <c r="AM537">
        <v>260</v>
      </c>
      <c r="AN537">
        <v>11.28</v>
      </c>
      <c r="AO537">
        <v>15</v>
      </c>
      <c r="AP537">
        <v>107.2</v>
      </c>
      <c r="AQ537">
        <v>27</v>
      </c>
      <c r="AR537">
        <v>95.9</v>
      </c>
      <c r="AS537">
        <v>8</v>
      </c>
      <c r="AT537">
        <v>5.8</v>
      </c>
      <c r="AU537">
        <v>32</v>
      </c>
      <c r="AV537">
        <v>6</v>
      </c>
      <c r="AW537" t="s">
        <v>136</v>
      </c>
    </row>
    <row r="538" spans="1:49" x14ac:dyDescent="0.2">
      <c r="A538" t="s">
        <v>12</v>
      </c>
      <c r="B538">
        <v>86.86</v>
      </c>
      <c r="C538">
        <v>81.150000000000006</v>
      </c>
      <c r="D538">
        <v>3</v>
      </c>
      <c r="E538">
        <v>7</v>
      </c>
      <c r="F538">
        <v>2013</v>
      </c>
      <c r="I538" t="s">
        <v>371</v>
      </c>
      <c r="J538">
        <v>74.78</v>
      </c>
      <c r="K538">
        <v>83.1</v>
      </c>
      <c r="L538">
        <v>2013</v>
      </c>
      <c r="O538" t="s">
        <v>237</v>
      </c>
      <c r="P538">
        <v>10.199999999999999</v>
      </c>
      <c r="Q538">
        <v>2.2000000000000002</v>
      </c>
      <c r="R538">
        <v>12.4</v>
      </c>
      <c r="S538">
        <v>2013</v>
      </c>
      <c r="V538">
        <v>2020</v>
      </c>
      <c r="W538">
        <v>11</v>
      </c>
      <c r="X538" t="s">
        <v>1202</v>
      </c>
      <c r="Y538" t="s">
        <v>7</v>
      </c>
      <c r="Z538" t="e" vm="1">
        <f ca="1">_xlfn.XLOOKUP(KenPom[[#This Row],[Real_Team]],TeamStateMap[Team],TeamStateMap[State],"NoState",0,)</f>
        <v>#NAME?</v>
      </c>
      <c r="AA538">
        <v>3</v>
      </c>
      <c r="AC538" t="s">
        <v>556</v>
      </c>
      <c r="AD538" t="s">
        <v>1267</v>
      </c>
      <c r="AE538">
        <v>21.12</v>
      </c>
      <c r="AF538">
        <v>113.5</v>
      </c>
      <c r="AG538">
        <v>18</v>
      </c>
      <c r="AH538">
        <v>92.4</v>
      </c>
      <c r="AI538">
        <v>22</v>
      </c>
      <c r="AJ538">
        <v>67</v>
      </c>
      <c r="AK538">
        <v>245</v>
      </c>
      <c r="AL538">
        <v>3.6999999999999998E-2</v>
      </c>
      <c r="AM538">
        <v>87</v>
      </c>
      <c r="AN538">
        <v>11.35</v>
      </c>
      <c r="AO538">
        <v>13</v>
      </c>
      <c r="AP538">
        <v>107.9</v>
      </c>
      <c r="AQ538">
        <v>16</v>
      </c>
      <c r="AR538">
        <v>96.6</v>
      </c>
      <c r="AS538">
        <v>15</v>
      </c>
      <c r="AT538">
        <v>-0.44</v>
      </c>
      <c r="AU538">
        <v>192</v>
      </c>
      <c r="AV538">
        <v>3</v>
      </c>
      <c r="AW538" t="s">
        <v>136</v>
      </c>
    </row>
    <row r="539" spans="1:49" x14ac:dyDescent="0.2">
      <c r="A539" t="s">
        <v>244</v>
      </c>
      <c r="B539">
        <v>86.26</v>
      </c>
      <c r="C539">
        <v>76.3</v>
      </c>
      <c r="D539">
        <v>3</v>
      </c>
      <c r="E539">
        <v>7</v>
      </c>
      <c r="F539">
        <v>2013</v>
      </c>
      <c r="I539" t="s">
        <v>370</v>
      </c>
      <c r="J539">
        <v>69.349999999999994</v>
      </c>
      <c r="K539">
        <v>83.06</v>
      </c>
      <c r="L539">
        <v>2013</v>
      </c>
      <c r="O539" t="s">
        <v>228</v>
      </c>
      <c r="P539">
        <v>3.9</v>
      </c>
      <c r="Q539">
        <v>8.1999999999999993</v>
      </c>
      <c r="R539">
        <v>12.1</v>
      </c>
      <c r="S539">
        <v>2013</v>
      </c>
      <c r="V539">
        <v>2020</v>
      </c>
      <c r="W539">
        <v>12</v>
      </c>
      <c r="X539" t="s">
        <v>1203</v>
      </c>
      <c r="Y539" t="s">
        <v>247</v>
      </c>
      <c r="Z539" t="e" vm="1">
        <f ca="1">_xlfn.XLOOKUP(KenPom[[#This Row],[Real_Team]],TeamStateMap[Team],TeamStateMap[State],"NoState",0,)</f>
        <v>#NAME?</v>
      </c>
      <c r="AA539">
        <v>2</v>
      </c>
      <c r="AC539" t="s">
        <v>541</v>
      </c>
      <c r="AD539" t="s">
        <v>1267</v>
      </c>
      <c r="AE539">
        <v>20.93</v>
      </c>
      <c r="AF539">
        <v>118.2</v>
      </c>
      <c r="AG539">
        <v>3</v>
      </c>
      <c r="AH539">
        <v>97.3</v>
      </c>
      <c r="AI539">
        <v>78</v>
      </c>
      <c r="AJ539">
        <v>68.3</v>
      </c>
      <c r="AK539">
        <v>178</v>
      </c>
      <c r="AL539">
        <v>7.1999999999999995E-2</v>
      </c>
      <c r="AM539">
        <v>23</v>
      </c>
      <c r="AN539">
        <v>10.72</v>
      </c>
      <c r="AO539">
        <v>21</v>
      </c>
      <c r="AP539">
        <v>107.9</v>
      </c>
      <c r="AQ539">
        <v>18</v>
      </c>
      <c r="AR539">
        <v>97.2</v>
      </c>
      <c r="AS539">
        <v>22</v>
      </c>
      <c r="AT539">
        <v>2.69</v>
      </c>
      <c r="AU539">
        <v>81</v>
      </c>
      <c r="AV539">
        <v>2</v>
      </c>
      <c r="AW539" t="s">
        <v>136</v>
      </c>
    </row>
    <row r="540" spans="1:49" x14ac:dyDescent="0.2">
      <c r="A540" t="s">
        <v>243</v>
      </c>
      <c r="B540">
        <v>86.07</v>
      </c>
      <c r="C540">
        <v>78.27</v>
      </c>
      <c r="D540">
        <v>0</v>
      </c>
      <c r="E540">
        <v>5</v>
      </c>
      <c r="F540">
        <v>2013</v>
      </c>
      <c r="I540" t="s">
        <v>369</v>
      </c>
      <c r="J540">
        <v>73.569999999999993</v>
      </c>
      <c r="K540">
        <v>82.67</v>
      </c>
      <c r="L540">
        <v>2013</v>
      </c>
      <c r="O540" t="s">
        <v>459</v>
      </c>
      <c r="P540">
        <v>8.6</v>
      </c>
      <c r="Q540">
        <v>3.5</v>
      </c>
      <c r="R540">
        <v>12.1</v>
      </c>
      <c r="S540">
        <v>2013</v>
      </c>
      <c r="V540">
        <v>2020</v>
      </c>
      <c r="W540">
        <v>13</v>
      </c>
      <c r="X540" t="s">
        <v>1204</v>
      </c>
      <c r="Y540" t="s">
        <v>109</v>
      </c>
      <c r="Z540" t="e" vm="1">
        <f ca="1">_xlfn.XLOOKUP(KenPom[[#This Row],[Real_Team]],TeamStateMap[Team],TeamStateMap[State],"NoState",0,)</f>
        <v>#NAME?</v>
      </c>
      <c r="AA540">
        <v>5</v>
      </c>
      <c r="AC540" t="s">
        <v>110</v>
      </c>
      <c r="AD540" t="s">
        <v>758</v>
      </c>
      <c r="AE540">
        <v>20.68</v>
      </c>
      <c r="AF540">
        <v>116.3</v>
      </c>
      <c r="AG540">
        <v>7</v>
      </c>
      <c r="AH540">
        <v>95.6</v>
      </c>
      <c r="AI540">
        <v>60</v>
      </c>
      <c r="AJ540">
        <v>69.5</v>
      </c>
      <c r="AK540">
        <v>108</v>
      </c>
      <c r="AL540">
        <v>-2.8000000000000001E-2</v>
      </c>
      <c r="AM540">
        <v>259</v>
      </c>
      <c r="AN540">
        <v>6.06</v>
      </c>
      <c r="AO540">
        <v>74</v>
      </c>
      <c r="AP540">
        <v>106</v>
      </c>
      <c r="AQ540">
        <v>49</v>
      </c>
      <c r="AR540">
        <v>100</v>
      </c>
      <c r="AS540">
        <v>86</v>
      </c>
      <c r="AT540">
        <v>7.4</v>
      </c>
      <c r="AU540">
        <v>20</v>
      </c>
      <c r="AV540">
        <v>5</v>
      </c>
      <c r="AW540" t="s">
        <v>136</v>
      </c>
    </row>
    <row r="541" spans="1:49" x14ac:dyDescent="0.2">
      <c r="A541" t="s">
        <v>17</v>
      </c>
      <c r="B541">
        <v>85.99</v>
      </c>
      <c r="C541">
        <v>80.09</v>
      </c>
      <c r="D541">
        <v>6</v>
      </c>
      <c r="E541">
        <v>9</v>
      </c>
      <c r="F541">
        <v>2013</v>
      </c>
      <c r="I541" t="s">
        <v>368</v>
      </c>
      <c r="J541">
        <v>74.48</v>
      </c>
      <c r="K541">
        <v>82.26</v>
      </c>
      <c r="L541">
        <v>2013</v>
      </c>
      <c r="O541" t="s">
        <v>134</v>
      </c>
      <c r="P541">
        <v>7.8</v>
      </c>
      <c r="Q541">
        <v>4.2</v>
      </c>
      <c r="R541">
        <v>12</v>
      </c>
      <c r="S541">
        <v>2013</v>
      </c>
      <c r="V541">
        <v>2020</v>
      </c>
      <c r="W541">
        <v>14</v>
      </c>
      <c r="X541" t="s">
        <v>1205</v>
      </c>
      <c r="Y541" t="s">
        <v>46</v>
      </c>
      <c r="Z541" t="e" vm="1">
        <f ca="1">_xlfn.XLOOKUP(KenPom[[#This Row],[Real_Team]],TeamStateMap[Team],TeamStateMap[State],"NoState",0,)</f>
        <v>#NAME?</v>
      </c>
      <c r="AA541">
        <v>7</v>
      </c>
      <c r="AC541" t="s">
        <v>148</v>
      </c>
      <c r="AD541" t="s">
        <v>1268</v>
      </c>
      <c r="AE541">
        <v>20.39</v>
      </c>
      <c r="AF541">
        <v>112.7</v>
      </c>
      <c r="AG541">
        <v>22</v>
      </c>
      <c r="AH541">
        <v>92.3</v>
      </c>
      <c r="AI541">
        <v>21</v>
      </c>
      <c r="AJ541">
        <v>65.7</v>
      </c>
      <c r="AK541">
        <v>300</v>
      </c>
      <c r="AL541">
        <v>-5.1999999999999998E-2</v>
      </c>
      <c r="AM541">
        <v>308</v>
      </c>
      <c r="AN541">
        <v>6.33</v>
      </c>
      <c r="AO541">
        <v>68</v>
      </c>
      <c r="AP541">
        <v>104.2</v>
      </c>
      <c r="AQ541">
        <v>99</v>
      </c>
      <c r="AR541">
        <v>97.9</v>
      </c>
      <c r="AS541">
        <v>38</v>
      </c>
      <c r="AT541">
        <v>2.56</v>
      </c>
      <c r="AU541">
        <v>88</v>
      </c>
      <c r="AV541">
        <v>7</v>
      </c>
      <c r="AW541" t="s">
        <v>136</v>
      </c>
    </row>
    <row r="542" spans="1:49" x14ac:dyDescent="0.2">
      <c r="A542" t="s">
        <v>30</v>
      </c>
      <c r="B542">
        <v>85.88</v>
      </c>
      <c r="C542">
        <v>77.27</v>
      </c>
      <c r="D542">
        <v>2</v>
      </c>
      <c r="E542">
        <v>6</v>
      </c>
      <c r="F542">
        <v>2013</v>
      </c>
      <c r="I542" t="s">
        <v>367</v>
      </c>
      <c r="J542">
        <v>72.040000000000006</v>
      </c>
      <c r="K542">
        <v>82.26</v>
      </c>
      <c r="L542">
        <v>2013</v>
      </c>
      <c r="O542" t="s">
        <v>249</v>
      </c>
      <c r="P542">
        <v>4.4000000000000004</v>
      </c>
      <c r="Q542">
        <v>7.5</v>
      </c>
      <c r="R542">
        <v>11.8</v>
      </c>
      <c r="S542">
        <v>2013</v>
      </c>
      <c r="V542">
        <v>2020</v>
      </c>
      <c r="W542">
        <v>15</v>
      </c>
      <c r="X542" t="s">
        <v>1206</v>
      </c>
      <c r="Y542" t="s">
        <v>270</v>
      </c>
      <c r="Z542" t="e" vm="1">
        <f ca="1">_xlfn.XLOOKUP(KenPom[[#This Row],[Real_Team]],TeamStateMap[Team],TeamStateMap[State],"NoState",0,)</f>
        <v>#NAME?</v>
      </c>
      <c r="AA542">
        <v>2</v>
      </c>
      <c r="AC542" t="s">
        <v>105</v>
      </c>
      <c r="AD542" t="s">
        <v>1269</v>
      </c>
      <c r="AE542">
        <v>20.22</v>
      </c>
      <c r="AF542">
        <v>111.7</v>
      </c>
      <c r="AG542">
        <v>32</v>
      </c>
      <c r="AH542">
        <v>91.5</v>
      </c>
      <c r="AI542">
        <v>15</v>
      </c>
      <c r="AJ542">
        <v>69.900000000000006</v>
      </c>
      <c r="AK542">
        <v>89</v>
      </c>
      <c r="AL542">
        <v>6.5000000000000002E-2</v>
      </c>
      <c r="AM542">
        <v>37</v>
      </c>
      <c r="AN542">
        <v>7.96</v>
      </c>
      <c r="AO542">
        <v>48</v>
      </c>
      <c r="AP542">
        <v>106.3</v>
      </c>
      <c r="AQ542">
        <v>44</v>
      </c>
      <c r="AR542">
        <v>98.4</v>
      </c>
      <c r="AS542">
        <v>53</v>
      </c>
      <c r="AT542">
        <v>1.22</v>
      </c>
      <c r="AU542">
        <v>140</v>
      </c>
      <c r="AV542">
        <v>2</v>
      </c>
      <c r="AW542" t="s">
        <v>136</v>
      </c>
    </row>
    <row r="543" spans="1:49" x14ac:dyDescent="0.2">
      <c r="A543" t="s">
        <v>242</v>
      </c>
      <c r="B543">
        <v>85.67</v>
      </c>
      <c r="C543">
        <v>78.61</v>
      </c>
      <c r="D543">
        <v>0</v>
      </c>
      <c r="E543">
        <v>8</v>
      </c>
      <c r="F543">
        <v>2013</v>
      </c>
      <c r="I543" t="s">
        <v>366</v>
      </c>
      <c r="J543">
        <v>71.900000000000006</v>
      </c>
      <c r="K543">
        <v>81.99</v>
      </c>
      <c r="L543">
        <v>2013</v>
      </c>
      <c r="O543" t="s">
        <v>17</v>
      </c>
      <c r="P543">
        <v>6.1</v>
      </c>
      <c r="Q543">
        <v>5.3</v>
      </c>
      <c r="R543">
        <v>11.5</v>
      </c>
      <c r="S543">
        <v>2013</v>
      </c>
      <c r="V543">
        <v>2020</v>
      </c>
      <c r="W543">
        <v>16</v>
      </c>
      <c r="X543" t="s">
        <v>1207</v>
      </c>
      <c r="Y543" t="s">
        <v>25</v>
      </c>
      <c r="Z543" t="e" vm="1">
        <f ca="1">_xlfn.XLOOKUP(KenPom[[#This Row],[Real_Team]],TeamStateMap[Team],TeamStateMap[State],"NoState",0,)</f>
        <v>#NAME?</v>
      </c>
      <c r="AA543">
        <v>6</v>
      </c>
      <c r="AC543" t="s">
        <v>556</v>
      </c>
      <c r="AD543" t="s">
        <v>635</v>
      </c>
      <c r="AE543">
        <v>20.12</v>
      </c>
      <c r="AF543">
        <v>113.2</v>
      </c>
      <c r="AG543">
        <v>20</v>
      </c>
      <c r="AH543">
        <v>93</v>
      </c>
      <c r="AI543">
        <v>28</v>
      </c>
      <c r="AJ543">
        <v>68.7</v>
      </c>
      <c r="AK543">
        <v>150</v>
      </c>
      <c r="AL543">
        <v>-4.8000000000000001E-2</v>
      </c>
      <c r="AM543">
        <v>301</v>
      </c>
      <c r="AN543">
        <v>12.79</v>
      </c>
      <c r="AO543">
        <v>1</v>
      </c>
      <c r="AP543">
        <v>110.2</v>
      </c>
      <c r="AQ543">
        <v>1</v>
      </c>
      <c r="AR543">
        <v>97.4</v>
      </c>
      <c r="AS543">
        <v>27</v>
      </c>
      <c r="AT543">
        <v>2</v>
      </c>
      <c r="AU543">
        <v>105</v>
      </c>
      <c r="AV543">
        <v>6</v>
      </c>
      <c r="AW543" t="s">
        <v>136</v>
      </c>
    </row>
    <row r="544" spans="1:49" x14ac:dyDescent="0.2">
      <c r="A544" t="s">
        <v>241</v>
      </c>
      <c r="B544">
        <v>85.65</v>
      </c>
      <c r="C544">
        <v>75.099999999999994</v>
      </c>
      <c r="D544">
        <v>1</v>
      </c>
      <c r="E544">
        <v>2</v>
      </c>
      <c r="F544">
        <v>2013</v>
      </c>
      <c r="I544" t="s">
        <v>365</v>
      </c>
      <c r="J544">
        <v>70.7</v>
      </c>
      <c r="K544">
        <v>81.84</v>
      </c>
      <c r="L544">
        <v>2013</v>
      </c>
      <c r="O544" t="s">
        <v>458</v>
      </c>
      <c r="P544">
        <v>10.3</v>
      </c>
      <c r="Q544">
        <v>1.2</v>
      </c>
      <c r="R544">
        <v>11.5</v>
      </c>
      <c r="S544">
        <v>2013</v>
      </c>
      <c r="V544">
        <v>2020</v>
      </c>
      <c r="W544">
        <v>17</v>
      </c>
      <c r="X544" t="s">
        <v>1208</v>
      </c>
      <c r="Y544" t="s">
        <v>1455</v>
      </c>
      <c r="Z544" t="e" vm="1">
        <f ca="1">_xlfn.XLOOKUP(KenPom[[#This Row],[Real_Team]],TeamStateMap[Team],TeamStateMap[State],"NoState",0,)</f>
        <v>#NAME?</v>
      </c>
      <c r="AA544">
        <v>4</v>
      </c>
      <c r="AC544" t="s">
        <v>137</v>
      </c>
      <c r="AD544" t="s">
        <v>1267</v>
      </c>
      <c r="AE544">
        <v>20</v>
      </c>
      <c r="AF544">
        <v>117.1</v>
      </c>
      <c r="AG544">
        <v>6</v>
      </c>
      <c r="AH544">
        <v>97.1</v>
      </c>
      <c r="AI544">
        <v>76</v>
      </c>
      <c r="AJ544">
        <v>65</v>
      </c>
      <c r="AK544">
        <v>319</v>
      </c>
      <c r="AL544">
        <v>2.3E-2</v>
      </c>
      <c r="AM544">
        <v>120</v>
      </c>
      <c r="AN544">
        <v>8.15</v>
      </c>
      <c r="AO544">
        <v>42</v>
      </c>
      <c r="AP544">
        <v>105.6</v>
      </c>
      <c r="AQ544">
        <v>62</v>
      </c>
      <c r="AR544">
        <v>97.4</v>
      </c>
      <c r="AS544">
        <v>30</v>
      </c>
      <c r="AT544">
        <v>4.1100000000000003</v>
      </c>
      <c r="AU544">
        <v>54</v>
      </c>
      <c r="AV544">
        <v>4</v>
      </c>
      <c r="AW544" t="s">
        <v>136</v>
      </c>
    </row>
    <row r="545" spans="1:49" x14ac:dyDescent="0.2">
      <c r="A545" t="s">
        <v>240</v>
      </c>
      <c r="B545">
        <v>85.6</v>
      </c>
      <c r="C545">
        <v>77.88</v>
      </c>
      <c r="D545">
        <v>2</v>
      </c>
      <c r="E545">
        <v>6</v>
      </c>
      <c r="F545">
        <v>2013</v>
      </c>
      <c r="I545" t="s">
        <v>364</v>
      </c>
      <c r="J545">
        <v>72.84</v>
      </c>
      <c r="K545">
        <v>81.650000000000006</v>
      </c>
      <c r="L545">
        <v>2013</v>
      </c>
      <c r="O545" t="s">
        <v>34</v>
      </c>
      <c r="P545">
        <v>2.9</v>
      </c>
      <c r="Q545">
        <v>8.5</v>
      </c>
      <c r="R545">
        <v>11.4</v>
      </c>
      <c r="S545">
        <v>2013</v>
      </c>
      <c r="V545">
        <v>2020</v>
      </c>
      <c r="W545">
        <v>18</v>
      </c>
      <c r="X545" t="s">
        <v>1209</v>
      </c>
      <c r="Y545" t="s">
        <v>31</v>
      </c>
      <c r="Z545" t="e" vm="1">
        <f ca="1">_xlfn.XLOOKUP(KenPom[[#This Row],[Real_Team]],TeamStateMap[Team],TeamStateMap[State],"NoState",0,)</f>
        <v>#NAME?</v>
      </c>
      <c r="AA545">
        <v>2</v>
      </c>
      <c r="AC545" t="s">
        <v>541</v>
      </c>
      <c r="AD545" t="s">
        <v>1267</v>
      </c>
      <c r="AE545">
        <v>19.98</v>
      </c>
      <c r="AF545">
        <v>113.9</v>
      </c>
      <c r="AG545">
        <v>15</v>
      </c>
      <c r="AH545">
        <v>94</v>
      </c>
      <c r="AI545">
        <v>36</v>
      </c>
      <c r="AJ545">
        <v>66.2</v>
      </c>
      <c r="AK545">
        <v>275</v>
      </c>
      <c r="AL545">
        <v>8.2000000000000003E-2</v>
      </c>
      <c r="AM545">
        <v>16</v>
      </c>
      <c r="AN545">
        <v>10.88</v>
      </c>
      <c r="AO545">
        <v>17</v>
      </c>
      <c r="AP545">
        <v>108.2</v>
      </c>
      <c r="AQ545">
        <v>10</v>
      </c>
      <c r="AR545">
        <v>97.3</v>
      </c>
      <c r="AS545">
        <v>25</v>
      </c>
      <c r="AT545">
        <v>4.22</v>
      </c>
      <c r="AU545">
        <v>51</v>
      </c>
      <c r="AV545">
        <v>2</v>
      </c>
      <c r="AW545" t="s">
        <v>136</v>
      </c>
    </row>
    <row r="546" spans="1:49" x14ac:dyDescent="0.2">
      <c r="A546" t="s">
        <v>239</v>
      </c>
      <c r="B546">
        <v>85.56</v>
      </c>
      <c r="C546">
        <v>77.88</v>
      </c>
      <c r="D546">
        <v>0</v>
      </c>
      <c r="E546">
        <v>3</v>
      </c>
      <c r="F546">
        <v>2013</v>
      </c>
      <c r="I546" t="s">
        <v>363</v>
      </c>
      <c r="J546">
        <v>73.930000000000007</v>
      </c>
      <c r="K546">
        <v>81.63</v>
      </c>
      <c r="L546">
        <v>2013</v>
      </c>
      <c r="O546" t="s">
        <v>243</v>
      </c>
      <c r="P546">
        <v>12.6</v>
      </c>
      <c r="Q546">
        <v>-1.3</v>
      </c>
      <c r="R546">
        <v>11.3</v>
      </c>
      <c r="S546">
        <v>2013</v>
      </c>
      <c r="V546">
        <v>2020</v>
      </c>
      <c r="W546">
        <v>19</v>
      </c>
      <c r="X546" t="s">
        <v>1210</v>
      </c>
      <c r="Y546" t="s">
        <v>248</v>
      </c>
      <c r="Z546" t="e" vm="1">
        <f ca="1">_xlfn.XLOOKUP(KenPom[[#This Row],[Real_Team]],TeamStateMap[Team],TeamStateMap[State],"NoState",0,)</f>
        <v>#NAME?</v>
      </c>
      <c r="AA546">
        <v>7</v>
      </c>
      <c r="AC546" t="s">
        <v>137</v>
      </c>
      <c r="AD546" t="s">
        <v>115</v>
      </c>
      <c r="AE546">
        <v>19.600000000000001</v>
      </c>
      <c r="AF546">
        <v>111</v>
      </c>
      <c r="AG546">
        <v>35</v>
      </c>
      <c r="AH546">
        <v>91.4</v>
      </c>
      <c r="AI546">
        <v>14</v>
      </c>
      <c r="AJ546">
        <v>69.3</v>
      </c>
      <c r="AK546">
        <v>115</v>
      </c>
      <c r="AL546">
        <v>-7.6999999999999999E-2</v>
      </c>
      <c r="AM546">
        <v>327</v>
      </c>
      <c r="AN546">
        <v>7.72</v>
      </c>
      <c r="AO546">
        <v>50</v>
      </c>
      <c r="AP546">
        <v>106.5</v>
      </c>
      <c r="AQ546">
        <v>38</v>
      </c>
      <c r="AR546">
        <v>98.8</v>
      </c>
      <c r="AS546">
        <v>62</v>
      </c>
      <c r="AT546">
        <v>2.41</v>
      </c>
      <c r="AU546">
        <v>92</v>
      </c>
      <c r="AV546">
        <v>7</v>
      </c>
      <c r="AW546" t="s">
        <v>136</v>
      </c>
    </row>
    <row r="547" spans="1:49" x14ac:dyDescent="0.2">
      <c r="A547" t="s">
        <v>35</v>
      </c>
      <c r="B547">
        <v>85.46</v>
      </c>
      <c r="C547">
        <v>78.290000000000006</v>
      </c>
      <c r="D547">
        <v>3</v>
      </c>
      <c r="E547">
        <v>5</v>
      </c>
      <c r="F547">
        <v>2013</v>
      </c>
      <c r="I547" t="s">
        <v>362</v>
      </c>
      <c r="J547">
        <v>72.33</v>
      </c>
      <c r="K547">
        <v>81.58</v>
      </c>
      <c r="L547">
        <v>2013</v>
      </c>
      <c r="O547" t="s">
        <v>16</v>
      </c>
      <c r="P547">
        <v>9</v>
      </c>
      <c r="Q547">
        <v>2.2999999999999998</v>
      </c>
      <c r="R547">
        <v>11.3</v>
      </c>
      <c r="S547">
        <v>2013</v>
      </c>
      <c r="V547">
        <v>2020</v>
      </c>
      <c r="W547">
        <v>20</v>
      </c>
      <c r="X547" t="s">
        <v>1211</v>
      </c>
      <c r="Y547" t="s">
        <v>48</v>
      </c>
      <c r="Z547" t="e" vm="1">
        <f ca="1">_xlfn.XLOOKUP(KenPom[[#This Row],[Real_Team]],TeamStateMap[Team],TeamStateMap[State],"NoState",0,)</f>
        <v>#NAME?</v>
      </c>
      <c r="AA547">
        <v>3</v>
      </c>
      <c r="AC547" t="s">
        <v>541</v>
      </c>
      <c r="AD547" t="s">
        <v>1270</v>
      </c>
      <c r="AE547">
        <v>19.54</v>
      </c>
      <c r="AF547">
        <v>112.3</v>
      </c>
      <c r="AG547">
        <v>29</v>
      </c>
      <c r="AH547">
        <v>92.7</v>
      </c>
      <c r="AI547">
        <v>25</v>
      </c>
      <c r="AJ547">
        <v>69.8</v>
      </c>
      <c r="AK547">
        <v>93</v>
      </c>
      <c r="AL547">
        <v>6.0000000000000001E-3</v>
      </c>
      <c r="AM547">
        <v>169</v>
      </c>
      <c r="AN547">
        <v>11.48</v>
      </c>
      <c r="AO547">
        <v>12</v>
      </c>
      <c r="AP547">
        <v>108.4</v>
      </c>
      <c r="AQ547">
        <v>7</v>
      </c>
      <c r="AR547">
        <v>96.9</v>
      </c>
      <c r="AS547">
        <v>19</v>
      </c>
      <c r="AT547">
        <v>4.8600000000000003</v>
      </c>
      <c r="AU547">
        <v>41</v>
      </c>
      <c r="AV547">
        <v>3</v>
      </c>
      <c r="AW547" t="s">
        <v>136</v>
      </c>
    </row>
    <row r="548" spans="1:49" x14ac:dyDescent="0.2">
      <c r="A548" t="s">
        <v>16</v>
      </c>
      <c r="B548">
        <v>85.45</v>
      </c>
      <c r="C548">
        <v>78.260000000000005</v>
      </c>
      <c r="D548">
        <v>1</v>
      </c>
      <c r="E548">
        <v>4</v>
      </c>
      <c r="F548">
        <v>2013</v>
      </c>
      <c r="I548" t="s">
        <v>361</v>
      </c>
      <c r="J548">
        <v>73.08</v>
      </c>
      <c r="K548">
        <v>81.52</v>
      </c>
      <c r="L548">
        <v>2013</v>
      </c>
      <c r="O548" t="s">
        <v>235</v>
      </c>
      <c r="P548">
        <v>11.6</v>
      </c>
      <c r="Q548">
        <v>-0.4</v>
      </c>
      <c r="R548">
        <v>11.3</v>
      </c>
      <c r="S548">
        <v>2013</v>
      </c>
      <c r="V548">
        <v>2020</v>
      </c>
      <c r="W548">
        <v>21</v>
      </c>
      <c r="X548" t="s">
        <v>1212</v>
      </c>
      <c r="Y548" t="s">
        <v>22</v>
      </c>
      <c r="Z548" t="e" vm="1">
        <f ca="1">_xlfn.XLOOKUP(KenPom[[#This Row],[Real_Team]],TeamStateMap[Team],TeamStateMap[State],"NoState",0,)</f>
        <v>#NAME?</v>
      </c>
      <c r="AA548">
        <v>10</v>
      </c>
      <c r="AC548" t="s">
        <v>156</v>
      </c>
      <c r="AD548" t="s">
        <v>1161</v>
      </c>
      <c r="AE548">
        <v>19.28</v>
      </c>
      <c r="AF548">
        <v>109.8</v>
      </c>
      <c r="AG548">
        <v>47</v>
      </c>
      <c r="AH548">
        <v>90.5</v>
      </c>
      <c r="AI548">
        <v>9</v>
      </c>
      <c r="AJ548">
        <v>67.3</v>
      </c>
      <c r="AK548">
        <v>236</v>
      </c>
      <c r="AL548">
        <v>-0.113</v>
      </c>
      <c r="AM548">
        <v>346</v>
      </c>
      <c r="AN548">
        <v>8.74</v>
      </c>
      <c r="AO548">
        <v>37</v>
      </c>
      <c r="AP548">
        <v>106</v>
      </c>
      <c r="AQ548">
        <v>51</v>
      </c>
      <c r="AR548">
        <v>97.3</v>
      </c>
      <c r="AS548">
        <v>24</v>
      </c>
      <c r="AT548">
        <v>-3.87</v>
      </c>
      <c r="AU548">
        <v>296</v>
      </c>
      <c r="AV548">
        <v>0</v>
      </c>
      <c r="AW548" t="s">
        <v>136</v>
      </c>
    </row>
    <row r="549" spans="1:49" x14ac:dyDescent="0.2">
      <c r="A549" t="s">
        <v>238</v>
      </c>
      <c r="B549">
        <v>85.36</v>
      </c>
      <c r="C549">
        <v>78.03</v>
      </c>
      <c r="D549">
        <v>2</v>
      </c>
      <c r="E549">
        <v>6</v>
      </c>
      <c r="F549">
        <v>2013</v>
      </c>
      <c r="I549" t="s">
        <v>360</v>
      </c>
      <c r="J549">
        <v>70.72</v>
      </c>
      <c r="K549">
        <v>81.52</v>
      </c>
      <c r="L549">
        <v>2013</v>
      </c>
      <c r="O549" t="s">
        <v>238</v>
      </c>
      <c r="P549">
        <v>3.8</v>
      </c>
      <c r="Q549">
        <v>7.4</v>
      </c>
      <c r="R549">
        <v>11.1</v>
      </c>
      <c r="S549">
        <v>2013</v>
      </c>
      <c r="V549">
        <v>2020</v>
      </c>
      <c r="W549">
        <v>22</v>
      </c>
      <c r="X549" t="s">
        <v>1213</v>
      </c>
      <c r="Y549" t="s">
        <v>80</v>
      </c>
      <c r="Z549" t="e" vm="1">
        <f ca="1">_xlfn.XLOOKUP(KenPom[[#This Row],[Real_Team]],TeamStateMap[Team],TeamStateMap[State],"NoState",0,)</f>
        <v>#NAME?</v>
      </c>
      <c r="AA549">
        <v>4</v>
      </c>
      <c r="AC549" t="s">
        <v>556</v>
      </c>
      <c r="AD549" t="s">
        <v>1156</v>
      </c>
      <c r="AE549">
        <v>18.95</v>
      </c>
      <c r="AF549">
        <v>110.8</v>
      </c>
      <c r="AG549">
        <v>40</v>
      </c>
      <c r="AH549">
        <v>91.9</v>
      </c>
      <c r="AI549">
        <v>17</v>
      </c>
      <c r="AJ549">
        <v>63.7</v>
      </c>
      <c r="AK549">
        <v>342</v>
      </c>
      <c r="AL549">
        <v>3.1E-2</v>
      </c>
      <c r="AM549">
        <v>102</v>
      </c>
      <c r="AN549">
        <v>11.74</v>
      </c>
      <c r="AO549">
        <v>10</v>
      </c>
      <c r="AP549">
        <v>108.7</v>
      </c>
      <c r="AQ549">
        <v>2</v>
      </c>
      <c r="AR549">
        <v>96.9</v>
      </c>
      <c r="AS549">
        <v>21</v>
      </c>
      <c r="AT549">
        <v>1.61</v>
      </c>
      <c r="AU549">
        <v>120</v>
      </c>
      <c r="AV549">
        <v>4</v>
      </c>
      <c r="AW549" t="s">
        <v>136</v>
      </c>
    </row>
    <row r="550" spans="1:49" x14ac:dyDescent="0.2">
      <c r="A550" t="s">
        <v>38</v>
      </c>
      <c r="B550">
        <v>85.33</v>
      </c>
      <c r="C550">
        <v>79.34</v>
      </c>
      <c r="D550">
        <v>0</v>
      </c>
      <c r="E550">
        <v>3</v>
      </c>
      <c r="F550">
        <v>2013</v>
      </c>
      <c r="I550" t="s">
        <v>359</v>
      </c>
      <c r="J550">
        <v>77.400000000000006</v>
      </c>
      <c r="K550">
        <v>81.5</v>
      </c>
      <c r="L550">
        <v>2013</v>
      </c>
      <c r="O550" t="s">
        <v>38</v>
      </c>
      <c r="P550">
        <v>10</v>
      </c>
      <c r="Q550">
        <v>1.1000000000000001</v>
      </c>
      <c r="R550">
        <v>11.1</v>
      </c>
      <c r="S550">
        <v>2013</v>
      </c>
      <c r="V550">
        <v>2020</v>
      </c>
      <c r="W550">
        <v>23</v>
      </c>
      <c r="X550" t="s">
        <v>1214</v>
      </c>
      <c r="Y550" t="s">
        <v>35</v>
      </c>
      <c r="Z550" t="e" vm="1">
        <f ca="1">_xlfn.XLOOKUP(KenPom[[#This Row],[Real_Team]],TeamStateMap[Team],TeamStateMap[State],"NoState",0,)</f>
        <v>#NAME?</v>
      </c>
      <c r="AA550">
        <v>6</v>
      </c>
      <c r="AC550" t="s">
        <v>556</v>
      </c>
      <c r="AD550" t="s">
        <v>1183</v>
      </c>
      <c r="AE550">
        <v>18.649999999999999</v>
      </c>
      <c r="AF550">
        <v>117.3</v>
      </c>
      <c r="AG550">
        <v>5</v>
      </c>
      <c r="AH550">
        <v>98.6</v>
      </c>
      <c r="AI550">
        <v>97</v>
      </c>
      <c r="AJ550">
        <v>70.2</v>
      </c>
      <c r="AK550">
        <v>77</v>
      </c>
      <c r="AL550">
        <v>5.0000000000000001E-3</v>
      </c>
      <c r="AM550">
        <v>172</v>
      </c>
      <c r="AN550">
        <v>12.28</v>
      </c>
      <c r="AO550">
        <v>4</v>
      </c>
      <c r="AP550">
        <v>108.6</v>
      </c>
      <c r="AQ550">
        <v>3</v>
      </c>
      <c r="AR550">
        <v>96.3</v>
      </c>
      <c r="AS550">
        <v>13</v>
      </c>
      <c r="AT550">
        <v>2.4</v>
      </c>
      <c r="AU550">
        <v>93</v>
      </c>
      <c r="AV550">
        <v>6</v>
      </c>
      <c r="AW550" t="s">
        <v>136</v>
      </c>
    </row>
    <row r="551" spans="1:49" x14ac:dyDescent="0.2">
      <c r="A551" t="s">
        <v>28</v>
      </c>
      <c r="B551">
        <v>85.26</v>
      </c>
      <c r="C551">
        <v>75.39</v>
      </c>
      <c r="D551">
        <v>2</v>
      </c>
      <c r="E551">
        <v>4</v>
      </c>
      <c r="F551">
        <v>2013</v>
      </c>
      <c r="I551" t="s">
        <v>358</v>
      </c>
      <c r="J551">
        <v>74.19</v>
      </c>
      <c r="K551">
        <v>81.27</v>
      </c>
      <c r="L551">
        <v>2013</v>
      </c>
      <c r="O551" t="s">
        <v>240</v>
      </c>
      <c r="P551">
        <v>5.4</v>
      </c>
      <c r="Q551">
        <v>5.6</v>
      </c>
      <c r="R551">
        <v>11</v>
      </c>
      <c r="S551">
        <v>2013</v>
      </c>
      <c r="V551">
        <v>2020</v>
      </c>
      <c r="W551">
        <v>25</v>
      </c>
      <c r="X551" t="s">
        <v>1215</v>
      </c>
      <c r="Y551" t="s">
        <v>232</v>
      </c>
      <c r="Z551" t="e" vm="1">
        <f ca="1">_xlfn.XLOOKUP(KenPom[[#This Row],[Real_Team]],TeamStateMap[Team],TeamStateMap[State],"NoState",0,)</f>
        <v>#NAME?</v>
      </c>
      <c r="AA551">
        <v>5</v>
      </c>
      <c r="AC551" t="s">
        <v>541</v>
      </c>
      <c r="AD551" t="s">
        <v>1266</v>
      </c>
      <c r="AE551">
        <v>18.39</v>
      </c>
      <c r="AF551">
        <v>112.6</v>
      </c>
      <c r="AG551">
        <v>25</v>
      </c>
      <c r="AH551">
        <v>94.2</v>
      </c>
      <c r="AI551">
        <v>42</v>
      </c>
      <c r="AJ551">
        <v>63.7</v>
      </c>
      <c r="AK551">
        <v>341</v>
      </c>
      <c r="AL551">
        <v>3.2000000000000001E-2</v>
      </c>
      <c r="AM551">
        <v>101</v>
      </c>
      <c r="AN551">
        <v>10.220000000000001</v>
      </c>
      <c r="AO551">
        <v>26</v>
      </c>
      <c r="AP551">
        <v>107.6</v>
      </c>
      <c r="AQ551">
        <v>22</v>
      </c>
      <c r="AR551">
        <v>97.4</v>
      </c>
      <c r="AS551">
        <v>28</v>
      </c>
      <c r="AT551">
        <v>1.07</v>
      </c>
      <c r="AU551">
        <v>144</v>
      </c>
      <c r="AV551">
        <v>5</v>
      </c>
      <c r="AW551" t="s">
        <v>136</v>
      </c>
    </row>
    <row r="552" spans="1:49" x14ac:dyDescent="0.2">
      <c r="A552" t="s">
        <v>237</v>
      </c>
      <c r="B552">
        <v>85.07</v>
      </c>
      <c r="C552">
        <v>77.19</v>
      </c>
      <c r="D552">
        <v>2</v>
      </c>
      <c r="E552">
        <v>4</v>
      </c>
      <c r="F552">
        <v>2013</v>
      </c>
      <c r="I552" t="s">
        <v>357</v>
      </c>
      <c r="J552">
        <v>72.62</v>
      </c>
      <c r="K552">
        <v>80.900000000000006</v>
      </c>
      <c r="L552">
        <v>2013</v>
      </c>
      <c r="O552" t="s">
        <v>130</v>
      </c>
      <c r="P552">
        <v>5.6</v>
      </c>
      <c r="Q552">
        <v>5.2</v>
      </c>
      <c r="R552">
        <v>10.8</v>
      </c>
      <c r="S552">
        <v>2013</v>
      </c>
      <c r="V552">
        <v>2020</v>
      </c>
      <c r="W552">
        <v>26</v>
      </c>
      <c r="X552" t="s">
        <v>1216</v>
      </c>
      <c r="Y552" t="s">
        <v>1518</v>
      </c>
      <c r="Z552" t="e" vm="1">
        <f ca="1">_xlfn.XLOOKUP(KenPom[[#This Row],[Real_Team]],TeamStateMap[Team],TeamStateMap[State],"NoState",0,)</f>
        <v>#NAME?</v>
      </c>
      <c r="AA552">
        <v>6</v>
      </c>
      <c r="AC552" t="s">
        <v>556</v>
      </c>
      <c r="AD552" t="s">
        <v>1156</v>
      </c>
      <c r="AE552">
        <v>17.91</v>
      </c>
      <c r="AF552">
        <v>110.3</v>
      </c>
      <c r="AG552">
        <v>43</v>
      </c>
      <c r="AH552">
        <v>92.4</v>
      </c>
      <c r="AI552">
        <v>23</v>
      </c>
      <c r="AJ552">
        <v>70.900000000000006</v>
      </c>
      <c r="AK552">
        <v>54</v>
      </c>
      <c r="AL552">
        <v>1.4E-2</v>
      </c>
      <c r="AM552">
        <v>149</v>
      </c>
      <c r="AN552">
        <v>10.72</v>
      </c>
      <c r="AO552">
        <v>22</v>
      </c>
      <c r="AP552">
        <v>108.1</v>
      </c>
      <c r="AQ552">
        <v>11</v>
      </c>
      <c r="AR552">
        <v>97.4</v>
      </c>
      <c r="AS552">
        <v>29</v>
      </c>
      <c r="AT552">
        <v>-4.2</v>
      </c>
      <c r="AU552">
        <v>304</v>
      </c>
      <c r="AV552">
        <v>6</v>
      </c>
      <c r="AW552" t="s">
        <v>136</v>
      </c>
    </row>
    <row r="553" spans="1:49" x14ac:dyDescent="0.2">
      <c r="A553" t="s">
        <v>236</v>
      </c>
      <c r="B553">
        <v>84.69</v>
      </c>
      <c r="C553">
        <v>74.650000000000006</v>
      </c>
      <c r="D553">
        <v>1</v>
      </c>
      <c r="E553">
        <v>1</v>
      </c>
      <c r="F553">
        <v>2013</v>
      </c>
      <c r="I553" t="s">
        <v>356</v>
      </c>
      <c r="J553">
        <v>72.28</v>
      </c>
      <c r="K553">
        <v>80.650000000000006</v>
      </c>
      <c r="L553">
        <v>2013</v>
      </c>
      <c r="O553" t="s">
        <v>234</v>
      </c>
      <c r="P553">
        <v>4.8</v>
      </c>
      <c r="Q553">
        <v>6</v>
      </c>
      <c r="R553">
        <v>10.8</v>
      </c>
      <c r="S553">
        <v>2013</v>
      </c>
      <c r="V553">
        <v>2020</v>
      </c>
      <c r="W553">
        <v>28</v>
      </c>
      <c r="X553" t="s">
        <v>1217</v>
      </c>
      <c r="Y553" t="s">
        <v>452</v>
      </c>
      <c r="Z553" t="e" vm="1">
        <f ca="1">_xlfn.XLOOKUP(KenPom[[#This Row],[Real_Team]],TeamStateMap[Team],TeamStateMap[State],"NoState",0,)</f>
        <v>#NAME?</v>
      </c>
      <c r="AA553">
        <v>9</v>
      </c>
      <c r="AC553" t="s">
        <v>556</v>
      </c>
      <c r="AD553" t="s">
        <v>1183</v>
      </c>
      <c r="AE553">
        <v>17.72</v>
      </c>
      <c r="AF553">
        <v>107.9</v>
      </c>
      <c r="AG553">
        <v>72</v>
      </c>
      <c r="AH553">
        <v>90.2</v>
      </c>
      <c r="AI553">
        <v>6</v>
      </c>
      <c r="AJ553">
        <v>67.400000000000006</v>
      </c>
      <c r="AK553">
        <v>231</v>
      </c>
      <c r="AL553">
        <v>-4.2000000000000003E-2</v>
      </c>
      <c r="AM553">
        <v>286</v>
      </c>
      <c r="AN553">
        <v>9.8800000000000008</v>
      </c>
      <c r="AO553">
        <v>31</v>
      </c>
      <c r="AP553">
        <v>107.4</v>
      </c>
      <c r="AQ553">
        <v>25</v>
      </c>
      <c r="AR553">
        <v>97.5</v>
      </c>
      <c r="AS553">
        <v>32</v>
      </c>
      <c r="AT553">
        <v>-4.4400000000000004</v>
      </c>
      <c r="AU553">
        <v>309</v>
      </c>
      <c r="AV553">
        <v>9</v>
      </c>
      <c r="AW553" t="s">
        <v>136</v>
      </c>
    </row>
    <row r="554" spans="1:49" x14ac:dyDescent="0.2">
      <c r="A554" t="s">
        <v>34</v>
      </c>
      <c r="B554">
        <v>84.68</v>
      </c>
      <c r="C554">
        <v>78.819999999999993</v>
      </c>
      <c r="D554">
        <v>4</v>
      </c>
      <c r="E554">
        <v>5</v>
      </c>
      <c r="F554">
        <v>2013</v>
      </c>
      <c r="I554" t="s">
        <v>355</v>
      </c>
      <c r="J554">
        <v>70.58</v>
      </c>
      <c r="K554">
        <v>80.53</v>
      </c>
      <c r="L554">
        <v>2013</v>
      </c>
      <c r="O554" t="s">
        <v>244</v>
      </c>
      <c r="P554">
        <v>1.9</v>
      </c>
      <c r="Q554">
        <v>8.8000000000000007</v>
      </c>
      <c r="R554">
        <v>10.7</v>
      </c>
      <c r="S554">
        <v>2013</v>
      </c>
      <c r="V554">
        <v>2020</v>
      </c>
      <c r="W554">
        <v>29</v>
      </c>
      <c r="X554" t="s">
        <v>1218</v>
      </c>
      <c r="Y554" t="s">
        <v>134</v>
      </c>
      <c r="Z554" t="e" vm="1">
        <f ca="1">_xlfn.XLOOKUP(KenPom[[#This Row],[Real_Team]],TeamStateMap[Team],TeamStateMap[State],"NoState",0,)</f>
        <v>#NAME?</v>
      </c>
      <c r="AA554">
        <v>4</v>
      </c>
      <c r="AC554" t="s">
        <v>60</v>
      </c>
      <c r="AD554" t="s">
        <v>1264</v>
      </c>
      <c r="AE554">
        <v>17.600000000000001</v>
      </c>
      <c r="AF554">
        <v>112.7</v>
      </c>
      <c r="AG554">
        <v>24</v>
      </c>
      <c r="AH554">
        <v>95.1</v>
      </c>
      <c r="AI554">
        <v>52</v>
      </c>
      <c r="AJ554">
        <v>67.7</v>
      </c>
      <c r="AK554">
        <v>215</v>
      </c>
      <c r="AL554">
        <v>1.7999999999999999E-2</v>
      </c>
      <c r="AM554">
        <v>138</v>
      </c>
      <c r="AN554">
        <v>6.37</v>
      </c>
      <c r="AO554">
        <v>66</v>
      </c>
      <c r="AP554">
        <v>105.9</v>
      </c>
      <c r="AQ554">
        <v>57</v>
      </c>
      <c r="AR554">
        <v>99.6</v>
      </c>
      <c r="AS554">
        <v>78</v>
      </c>
      <c r="AT554">
        <v>-0.87</v>
      </c>
      <c r="AU554">
        <v>207</v>
      </c>
      <c r="AV554">
        <v>4</v>
      </c>
      <c r="AW554" t="s">
        <v>136</v>
      </c>
    </row>
    <row r="555" spans="1:49" x14ac:dyDescent="0.2">
      <c r="A555" t="s">
        <v>235</v>
      </c>
      <c r="B555">
        <v>84.52</v>
      </c>
      <c r="C555">
        <v>78.02</v>
      </c>
      <c r="D555">
        <v>1</v>
      </c>
      <c r="E555">
        <v>4</v>
      </c>
      <c r="F555">
        <v>2013</v>
      </c>
      <c r="I555" t="s">
        <v>354</v>
      </c>
      <c r="J555">
        <v>75.41</v>
      </c>
      <c r="K555">
        <v>80.33</v>
      </c>
      <c r="L555">
        <v>2013</v>
      </c>
      <c r="O555" t="s">
        <v>233</v>
      </c>
      <c r="P555">
        <v>6.1</v>
      </c>
      <c r="Q555">
        <v>4.5999999999999996</v>
      </c>
      <c r="R555">
        <v>10.7</v>
      </c>
      <c r="S555">
        <v>2013</v>
      </c>
      <c r="V555">
        <v>2020</v>
      </c>
      <c r="W555">
        <v>30</v>
      </c>
      <c r="X555" t="s">
        <v>1219</v>
      </c>
      <c r="Y555" t="s">
        <v>129</v>
      </c>
      <c r="Z555" t="e" vm="1">
        <f ca="1">_xlfn.XLOOKUP(KenPom[[#This Row],[Real_Team]],TeamStateMap[Team],TeamStateMap[State],"NoState",0,)</f>
        <v>#NAME?</v>
      </c>
      <c r="AA555">
        <v>7</v>
      </c>
      <c r="AC555" t="s">
        <v>556</v>
      </c>
      <c r="AD555" t="s">
        <v>1156</v>
      </c>
      <c r="AE555">
        <v>17.23</v>
      </c>
      <c r="AF555">
        <v>110.9</v>
      </c>
      <c r="AG555">
        <v>38</v>
      </c>
      <c r="AH555">
        <v>93.7</v>
      </c>
      <c r="AI555">
        <v>35</v>
      </c>
      <c r="AJ555">
        <v>66</v>
      </c>
      <c r="AK555">
        <v>288</v>
      </c>
      <c r="AL555">
        <v>2.1999999999999999E-2</v>
      </c>
      <c r="AM555">
        <v>123</v>
      </c>
      <c r="AN555">
        <v>10.38</v>
      </c>
      <c r="AO555">
        <v>25</v>
      </c>
      <c r="AP555">
        <v>107.7</v>
      </c>
      <c r="AQ555">
        <v>20</v>
      </c>
      <c r="AR555">
        <v>97.3</v>
      </c>
      <c r="AS555">
        <v>26</v>
      </c>
      <c r="AT555">
        <v>-5.83</v>
      </c>
      <c r="AU555">
        <v>333</v>
      </c>
      <c r="AV555">
        <v>7</v>
      </c>
      <c r="AW555" t="s">
        <v>136</v>
      </c>
    </row>
    <row r="556" spans="1:49" x14ac:dyDescent="0.2">
      <c r="A556" t="s">
        <v>234</v>
      </c>
      <c r="B556">
        <v>84.37</v>
      </c>
      <c r="C556">
        <v>78.39</v>
      </c>
      <c r="D556">
        <v>1</v>
      </c>
      <c r="E556">
        <v>3</v>
      </c>
      <c r="F556">
        <v>2013</v>
      </c>
      <c r="I556" t="s">
        <v>353</v>
      </c>
      <c r="J556">
        <v>75.52</v>
      </c>
      <c r="K556">
        <v>80.23</v>
      </c>
      <c r="L556">
        <v>2013</v>
      </c>
      <c r="O556" t="s">
        <v>8</v>
      </c>
      <c r="P556">
        <v>7.1</v>
      </c>
      <c r="Q556">
        <v>3.5</v>
      </c>
      <c r="R556">
        <v>10.5</v>
      </c>
      <c r="S556">
        <v>2013</v>
      </c>
      <c r="V556">
        <v>2020</v>
      </c>
      <c r="W556">
        <v>31</v>
      </c>
      <c r="X556" t="s">
        <v>1220</v>
      </c>
      <c r="Y556" t="s">
        <v>17</v>
      </c>
      <c r="Z556" t="e" vm="1">
        <f ca="1">_xlfn.XLOOKUP(KenPom[[#This Row],[Real_Team]],TeamStateMap[Team],TeamStateMap[State],"NoState",0,)</f>
        <v>#NAME?</v>
      </c>
      <c r="AA556">
        <v>9</v>
      </c>
      <c r="AC556" t="s">
        <v>541</v>
      </c>
      <c r="AD556" t="s">
        <v>1182</v>
      </c>
      <c r="AE556">
        <v>17.190000000000001</v>
      </c>
      <c r="AF556">
        <v>114</v>
      </c>
      <c r="AG556">
        <v>14</v>
      </c>
      <c r="AH556">
        <v>96.9</v>
      </c>
      <c r="AI556">
        <v>73</v>
      </c>
      <c r="AJ556">
        <v>70.7</v>
      </c>
      <c r="AK556">
        <v>60</v>
      </c>
      <c r="AL556">
        <v>-4.5999999999999999E-2</v>
      </c>
      <c r="AM556">
        <v>293</v>
      </c>
      <c r="AN556">
        <v>10.78</v>
      </c>
      <c r="AO556">
        <v>20</v>
      </c>
      <c r="AP556">
        <v>107.6</v>
      </c>
      <c r="AQ556">
        <v>21</v>
      </c>
      <c r="AR556">
        <v>96.9</v>
      </c>
      <c r="AS556">
        <v>18</v>
      </c>
      <c r="AT556">
        <v>2.13</v>
      </c>
      <c r="AU556">
        <v>100</v>
      </c>
      <c r="AV556">
        <v>9</v>
      </c>
      <c r="AW556" t="s">
        <v>136</v>
      </c>
    </row>
    <row r="557" spans="1:49" x14ac:dyDescent="0.2">
      <c r="A557" t="s">
        <v>233</v>
      </c>
      <c r="B557">
        <v>84.36</v>
      </c>
      <c r="C557">
        <v>78.36</v>
      </c>
      <c r="D557">
        <v>3</v>
      </c>
      <c r="E557">
        <v>6</v>
      </c>
      <c r="F557">
        <v>2013</v>
      </c>
      <c r="I557" t="s">
        <v>352</v>
      </c>
      <c r="J557">
        <v>74.05</v>
      </c>
      <c r="K557">
        <v>79.709999999999994</v>
      </c>
      <c r="L557">
        <v>2013</v>
      </c>
      <c r="O557" t="s">
        <v>236</v>
      </c>
      <c r="P557">
        <v>6.9</v>
      </c>
      <c r="Q557">
        <v>3.5</v>
      </c>
      <c r="R557">
        <v>10.4</v>
      </c>
      <c r="S557">
        <v>2013</v>
      </c>
      <c r="V557">
        <v>2020</v>
      </c>
      <c r="W557">
        <v>32</v>
      </c>
      <c r="X557" t="s">
        <v>1221</v>
      </c>
      <c r="Y557" t="s">
        <v>24</v>
      </c>
      <c r="Z557" t="e" vm="1">
        <f ca="1">_xlfn.XLOOKUP(KenPom[[#This Row],[Real_Team]],TeamStateMap[Team],TeamStateMap[State],"NoState",0,)</f>
        <v>#NAME?</v>
      </c>
      <c r="AA557">
        <v>9</v>
      </c>
      <c r="AC557" t="s">
        <v>60</v>
      </c>
      <c r="AD557" t="s">
        <v>635</v>
      </c>
      <c r="AE557">
        <v>16.79</v>
      </c>
      <c r="AF557">
        <v>112.5</v>
      </c>
      <c r="AG557">
        <v>27</v>
      </c>
      <c r="AH557">
        <v>95.7</v>
      </c>
      <c r="AI557">
        <v>61</v>
      </c>
      <c r="AJ557">
        <v>64.900000000000006</v>
      </c>
      <c r="AK557">
        <v>326</v>
      </c>
      <c r="AL557">
        <v>-4.7E-2</v>
      </c>
      <c r="AM557">
        <v>296</v>
      </c>
      <c r="AN557">
        <v>8.82</v>
      </c>
      <c r="AO557">
        <v>36</v>
      </c>
      <c r="AP557">
        <v>107.8</v>
      </c>
      <c r="AQ557">
        <v>19</v>
      </c>
      <c r="AR557">
        <v>98.9</v>
      </c>
      <c r="AS557">
        <v>67</v>
      </c>
      <c r="AT557">
        <v>6.92</v>
      </c>
      <c r="AU557">
        <v>23</v>
      </c>
      <c r="AV557">
        <v>9</v>
      </c>
      <c r="AW557" t="s">
        <v>136</v>
      </c>
    </row>
    <row r="558" spans="1:49" x14ac:dyDescent="0.2">
      <c r="A558" t="s">
        <v>232</v>
      </c>
      <c r="B558">
        <v>84.27</v>
      </c>
      <c r="C558">
        <v>78.66</v>
      </c>
      <c r="D558">
        <v>3</v>
      </c>
      <c r="E558">
        <v>6</v>
      </c>
      <c r="F558">
        <v>2013</v>
      </c>
      <c r="I558" t="s">
        <v>351</v>
      </c>
      <c r="J558">
        <v>72.5</v>
      </c>
      <c r="K558">
        <v>79.59</v>
      </c>
      <c r="L558">
        <v>2013</v>
      </c>
      <c r="O558" t="s">
        <v>227</v>
      </c>
      <c r="P558">
        <v>5.5</v>
      </c>
      <c r="Q558">
        <v>4.9000000000000004</v>
      </c>
      <c r="R558">
        <v>10.4</v>
      </c>
      <c r="S558">
        <v>2013</v>
      </c>
      <c r="V558">
        <v>2020</v>
      </c>
      <c r="W558">
        <v>33</v>
      </c>
      <c r="X558" t="s">
        <v>1222</v>
      </c>
      <c r="Y558" t="s">
        <v>42</v>
      </c>
      <c r="Z558" t="e" vm="1">
        <f ca="1">_xlfn.XLOOKUP(KenPom[[#This Row],[Real_Team]],TeamStateMap[Team],TeamStateMap[State],"NoState",0,)</f>
        <v>#NAME?</v>
      </c>
      <c r="AA558">
        <v>5</v>
      </c>
      <c r="AC558" t="s">
        <v>60</v>
      </c>
      <c r="AD558" t="s">
        <v>1264</v>
      </c>
      <c r="AE558">
        <v>15.91</v>
      </c>
      <c r="AF558">
        <v>111.4</v>
      </c>
      <c r="AG558">
        <v>33</v>
      </c>
      <c r="AH558">
        <v>95.5</v>
      </c>
      <c r="AI558">
        <v>55</v>
      </c>
      <c r="AJ558">
        <v>69.2</v>
      </c>
      <c r="AK558">
        <v>127</v>
      </c>
      <c r="AL558">
        <v>0.10299999999999999</v>
      </c>
      <c r="AM558">
        <v>7</v>
      </c>
      <c r="AN558">
        <v>6.7</v>
      </c>
      <c r="AO558">
        <v>62</v>
      </c>
      <c r="AP558">
        <v>107</v>
      </c>
      <c r="AQ558">
        <v>32</v>
      </c>
      <c r="AR558">
        <v>100.3</v>
      </c>
      <c r="AS558">
        <v>90</v>
      </c>
      <c r="AT558">
        <v>1.38</v>
      </c>
      <c r="AU558">
        <v>133</v>
      </c>
      <c r="AV558">
        <v>5</v>
      </c>
      <c r="AW558" t="s">
        <v>136</v>
      </c>
    </row>
    <row r="559" spans="1:49" x14ac:dyDescent="0.2">
      <c r="A559" t="s">
        <v>129</v>
      </c>
      <c r="B559">
        <v>84.22</v>
      </c>
      <c r="C559">
        <v>80.959999999999994</v>
      </c>
      <c r="D559">
        <v>5</v>
      </c>
      <c r="E559">
        <v>7</v>
      </c>
      <c r="F559">
        <v>2013</v>
      </c>
      <c r="I559" t="s">
        <v>350</v>
      </c>
      <c r="J559">
        <v>73.12</v>
      </c>
      <c r="K559">
        <v>79.39</v>
      </c>
      <c r="L559">
        <v>2013</v>
      </c>
      <c r="O559" t="s">
        <v>27</v>
      </c>
      <c r="P559">
        <v>-1.7</v>
      </c>
      <c r="Q559">
        <v>11.8</v>
      </c>
      <c r="R559">
        <v>10.1</v>
      </c>
      <c r="S559">
        <v>2013</v>
      </c>
      <c r="V559">
        <v>2020</v>
      </c>
      <c r="W559">
        <v>34</v>
      </c>
      <c r="X559" t="s">
        <v>1223</v>
      </c>
      <c r="Y559" t="s">
        <v>102</v>
      </c>
      <c r="Z559" t="e" vm="1">
        <f ca="1">_xlfn.XLOOKUP(KenPom[[#This Row],[Real_Team]],TeamStateMap[Team],TeamStateMap[State],"NoState",0,)</f>
        <v>#NAME?</v>
      </c>
      <c r="AA559">
        <v>10</v>
      </c>
      <c r="AC559" t="s">
        <v>556</v>
      </c>
      <c r="AD559" t="s">
        <v>543</v>
      </c>
      <c r="AE559">
        <v>15.73</v>
      </c>
      <c r="AF559">
        <v>108.5</v>
      </c>
      <c r="AG559">
        <v>65</v>
      </c>
      <c r="AH559">
        <v>92.7</v>
      </c>
      <c r="AI559">
        <v>26</v>
      </c>
      <c r="AJ559">
        <v>67.900000000000006</v>
      </c>
      <c r="AK559">
        <v>206</v>
      </c>
      <c r="AL559">
        <v>1.6E-2</v>
      </c>
      <c r="AM559">
        <v>143</v>
      </c>
      <c r="AN559">
        <v>10.71</v>
      </c>
      <c r="AO559">
        <v>23</v>
      </c>
      <c r="AP559">
        <v>108.3</v>
      </c>
      <c r="AQ559">
        <v>8</v>
      </c>
      <c r="AR559">
        <v>97.6</v>
      </c>
      <c r="AS559">
        <v>35</v>
      </c>
      <c r="AT559">
        <v>-0.6</v>
      </c>
      <c r="AU559">
        <v>198</v>
      </c>
      <c r="AV559">
        <v>0</v>
      </c>
      <c r="AW559" t="s">
        <v>136</v>
      </c>
    </row>
    <row r="560" spans="1:49" x14ac:dyDescent="0.2">
      <c r="A560" t="s">
        <v>130</v>
      </c>
      <c r="B560">
        <v>83.93</v>
      </c>
      <c r="C560">
        <v>77.72</v>
      </c>
      <c r="D560">
        <v>2</v>
      </c>
      <c r="E560">
        <v>6</v>
      </c>
      <c r="F560">
        <v>2013</v>
      </c>
      <c r="I560" t="s">
        <v>349</v>
      </c>
      <c r="J560">
        <v>72.510000000000005</v>
      </c>
      <c r="K560">
        <v>79.27</v>
      </c>
      <c r="L560">
        <v>2013</v>
      </c>
      <c r="O560" t="s">
        <v>242</v>
      </c>
      <c r="P560">
        <v>3.9</v>
      </c>
      <c r="Q560">
        <v>6</v>
      </c>
      <c r="R560">
        <v>10</v>
      </c>
      <c r="S560">
        <v>2013</v>
      </c>
      <c r="V560">
        <v>2020</v>
      </c>
      <c r="W560">
        <v>35</v>
      </c>
      <c r="X560" t="s">
        <v>1224</v>
      </c>
      <c r="Y560" t="s">
        <v>1487</v>
      </c>
      <c r="Z560" t="e" vm="1">
        <f ca="1">_xlfn.XLOOKUP(KenPom[[#This Row],[Real_Team]],TeamStateMap[Team],TeamStateMap[State],"NoState",0,)</f>
        <v>#NAME?</v>
      </c>
      <c r="AA560">
        <v>8</v>
      </c>
      <c r="AC560" t="s">
        <v>137</v>
      </c>
      <c r="AD560" t="s">
        <v>115</v>
      </c>
      <c r="AE560">
        <v>15.71</v>
      </c>
      <c r="AF560">
        <v>109.1</v>
      </c>
      <c r="AG560">
        <v>54</v>
      </c>
      <c r="AH560">
        <v>93.4</v>
      </c>
      <c r="AI560">
        <v>32</v>
      </c>
      <c r="AJ560">
        <v>68.2</v>
      </c>
      <c r="AK560">
        <v>188</v>
      </c>
      <c r="AL560">
        <v>-0.01</v>
      </c>
      <c r="AM560">
        <v>213</v>
      </c>
      <c r="AN560">
        <v>7.42</v>
      </c>
      <c r="AO560">
        <v>52</v>
      </c>
      <c r="AP560">
        <v>105.5</v>
      </c>
      <c r="AQ560">
        <v>66</v>
      </c>
      <c r="AR560">
        <v>98</v>
      </c>
      <c r="AS560">
        <v>43</v>
      </c>
      <c r="AT560">
        <v>2.77</v>
      </c>
      <c r="AU560">
        <v>78</v>
      </c>
      <c r="AV560">
        <v>8</v>
      </c>
      <c r="AW560" t="s">
        <v>136</v>
      </c>
    </row>
    <row r="561" spans="1:49" x14ac:dyDescent="0.2">
      <c r="A561" t="s">
        <v>231</v>
      </c>
      <c r="B561">
        <v>83.26</v>
      </c>
      <c r="C561">
        <v>78.8</v>
      </c>
      <c r="D561">
        <v>2</v>
      </c>
      <c r="E561">
        <v>4</v>
      </c>
      <c r="F561">
        <v>2013</v>
      </c>
      <c r="I561" t="s">
        <v>348</v>
      </c>
      <c r="J561">
        <v>74.349999999999994</v>
      </c>
      <c r="K561">
        <v>79.27</v>
      </c>
      <c r="L561">
        <v>2013</v>
      </c>
      <c r="O561" t="s">
        <v>35</v>
      </c>
      <c r="P561">
        <v>5.4</v>
      </c>
      <c r="Q561">
        <v>4.5</v>
      </c>
      <c r="R561">
        <v>9.9</v>
      </c>
      <c r="S561">
        <v>2013</v>
      </c>
      <c r="V561">
        <v>2020</v>
      </c>
      <c r="W561">
        <v>36</v>
      </c>
      <c r="X561" t="s">
        <v>1225</v>
      </c>
      <c r="Y561" t="s">
        <v>1465</v>
      </c>
      <c r="Z561" t="e" vm="1">
        <f ca="1">_xlfn.XLOOKUP(KenPom[[#This Row],[Real_Team]],TeamStateMap[Team],TeamStateMap[State],"NoState",0,)</f>
        <v>#NAME?</v>
      </c>
      <c r="AA561">
        <v>10</v>
      </c>
      <c r="AC561" t="s">
        <v>156</v>
      </c>
      <c r="AD561" t="s">
        <v>635</v>
      </c>
      <c r="AE561">
        <v>15.7</v>
      </c>
      <c r="AF561">
        <v>108.8</v>
      </c>
      <c r="AG561">
        <v>58</v>
      </c>
      <c r="AH561">
        <v>93.1</v>
      </c>
      <c r="AI561">
        <v>29</v>
      </c>
      <c r="AJ561">
        <v>69.599999999999994</v>
      </c>
      <c r="AK561">
        <v>98</v>
      </c>
      <c r="AL561">
        <v>3.1E-2</v>
      </c>
      <c r="AM561">
        <v>103</v>
      </c>
      <c r="AN561">
        <v>12.22</v>
      </c>
      <c r="AO561">
        <v>5</v>
      </c>
      <c r="AP561">
        <v>107.5</v>
      </c>
      <c r="AQ561">
        <v>24</v>
      </c>
      <c r="AR561">
        <v>95.3</v>
      </c>
      <c r="AS561">
        <v>3</v>
      </c>
      <c r="AT561">
        <v>5.86</v>
      </c>
      <c r="AU561">
        <v>30</v>
      </c>
      <c r="AV561">
        <v>0</v>
      </c>
      <c r="AW561" t="s">
        <v>136</v>
      </c>
    </row>
    <row r="562" spans="1:49" x14ac:dyDescent="0.2">
      <c r="A562" t="s">
        <v>230</v>
      </c>
      <c r="B562">
        <v>83.23</v>
      </c>
      <c r="C562">
        <v>77.39</v>
      </c>
      <c r="D562">
        <v>1</v>
      </c>
      <c r="E562">
        <v>4</v>
      </c>
      <c r="F562">
        <v>2013</v>
      </c>
      <c r="I562" t="s">
        <v>347</v>
      </c>
      <c r="J562">
        <v>73.819999999999993</v>
      </c>
      <c r="K562">
        <v>78.98</v>
      </c>
      <c r="L562">
        <v>2013</v>
      </c>
      <c r="O562" t="s">
        <v>29</v>
      </c>
      <c r="P562">
        <v>6.4</v>
      </c>
      <c r="Q562">
        <v>3.3</v>
      </c>
      <c r="R562">
        <v>9.6999999999999993</v>
      </c>
      <c r="S562">
        <v>2013</v>
      </c>
      <c r="V562">
        <v>2020</v>
      </c>
      <c r="W562">
        <v>37</v>
      </c>
      <c r="X562" t="s">
        <v>1226</v>
      </c>
      <c r="Y562" t="s">
        <v>9</v>
      </c>
      <c r="Z562" t="e" vm="1">
        <f ca="1">_xlfn.XLOOKUP(KenPom[[#This Row],[Real_Team]],TeamStateMap[Team],TeamStateMap[State],"NoState",0,)</f>
        <v>#NAME?</v>
      </c>
      <c r="AA562">
        <v>8</v>
      </c>
      <c r="AC562" t="s">
        <v>60</v>
      </c>
      <c r="AD562" t="s">
        <v>1156</v>
      </c>
      <c r="AE562">
        <v>15.62</v>
      </c>
      <c r="AF562">
        <v>118.1</v>
      </c>
      <c r="AG562">
        <v>4</v>
      </c>
      <c r="AH562">
        <v>102.4</v>
      </c>
      <c r="AI562">
        <v>179</v>
      </c>
      <c r="AJ562">
        <v>70</v>
      </c>
      <c r="AK562">
        <v>84</v>
      </c>
      <c r="AL562">
        <v>-0.02</v>
      </c>
      <c r="AM562">
        <v>237</v>
      </c>
      <c r="AN562">
        <v>7.18</v>
      </c>
      <c r="AO562">
        <v>56</v>
      </c>
      <c r="AP562">
        <v>105.8</v>
      </c>
      <c r="AQ562">
        <v>61</v>
      </c>
      <c r="AR562">
        <v>98.6</v>
      </c>
      <c r="AS562">
        <v>55</v>
      </c>
      <c r="AT562">
        <v>2.0099999999999998</v>
      </c>
      <c r="AU562">
        <v>103</v>
      </c>
      <c r="AV562">
        <v>8</v>
      </c>
      <c r="AW562" t="s">
        <v>136</v>
      </c>
    </row>
    <row r="563" spans="1:49" x14ac:dyDescent="0.2">
      <c r="A563" t="s">
        <v>229</v>
      </c>
      <c r="B563">
        <v>82.88</v>
      </c>
      <c r="C563">
        <v>79.540000000000006</v>
      </c>
      <c r="D563">
        <v>3</v>
      </c>
      <c r="E563">
        <v>5</v>
      </c>
      <c r="F563">
        <v>2013</v>
      </c>
      <c r="I563" t="s">
        <v>346</v>
      </c>
      <c r="J563">
        <v>72.86</v>
      </c>
      <c r="K563">
        <v>78.91</v>
      </c>
      <c r="L563">
        <v>2013</v>
      </c>
      <c r="O563" t="s">
        <v>215</v>
      </c>
      <c r="P563">
        <v>6.4</v>
      </c>
      <c r="Q563">
        <v>3.3</v>
      </c>
      <c r="R563">
        <v>9.6999999999999993</v>
      </c>
      <c r="S563">
        <v>2013</v>
      </c>
      <c r="V563">
        <v>2020</v>
      </c>
      <c r="W563">
        <v>38</v>
      </c>
      <c r="X563" t="s">
        <v>1227</v>
      </c>
      <c r="Y563" t="s">
        <v>583</v>
      </c>
      <c r="Z563" t="e" vm="1">
        <f ca="1">_xlfn.XLOOKUP(KenPom[[#This Row],[Real_Team]],TeamStateMap[Team],TeamStateMap[State],"NoState",0,)</f>
        <v>#NAME?</v>
      </c>
      <c r="AA563">
        <v>8</v>
      </c>
      <c r="AC563" t="s">
        <v>110</v>
      </c>
      <c r="AD563" t="s">
        <v>72</v>
      </c>
      <c r="AE563">
        <v>15.19</v>
      </c>
      <c r="AF563">
        <v>113.7</v>
      </c>
      <c r="AG563">
        <v>16</v>
      </c>
      <c r="AH563">
        <v>98.5</v>
      </c>
      <c r="AI563">
        <v>96</v>
      </c>
      <c r="AJ563">
        <v>63.9</v>
      </c>
      <c r="AK563">
        <v>339</v>
      </c>
      <c r="AL563">
        <v>5.5E-2</v>
      </c>
      <c r="AM563">
        <v>46</v>
      </c>
      <c r="AN563">
        <v>4.46</v>
      </c>
      <c r="AO563">
        <v>88</v>
      </c>
      <c r="AP563">
        <v>105.4</v>
      </c>
      <c r="AQ563">
        <v>70</v>
      </c>
      <c r="AR563">
        <v>100.9</v>
      </c>
      <c r="AS563">
        <v>97</v>
      </c>
      <c r="AT563">
        <v>-0.32</v>
      </c>
      <c r="AU563">
        <v>188</v>
      </c>
      <c r="AV563">
        <v>8</v>
      </c>
      <c r="AW563" t="s">
        <v>136</v>
      </c>
    </row>
    <row r="564" spans="1:49" x14ac:dyDescent="0.2">
      <c r="A564" t="s">
        <v>64</v>
      </c>
      <c r="B564">
        <v>82.87</v>
      </c>
      <c r="C564">
        <v>78.84</v>
      </c>
      <c r="D564">
        <v>3</v>
      </c>
      <c r="E564">
        <v>5</v>
      </c>
      <c r="F564">
        <v>2013</v>
      </c>
      <c r="I564" t="s">
        <v>345</v>
      </c>
      <c r="J564">
        <v>72.48</v>
      </c>
      <c r="K564">
        <v>78.819999999999993</v>
      </c>
      <c r="L564">
        <v>2013</v>
      </c>
      <c r="O564" t="s">
        <v>232</v>
      </c>
      <c r="P564">
        <v>4.4000000000000004</v>
      </c>
      <c r="Q564">
        <v>4.5999999999999996</v>
      </c>
      <c r="R564">
        <v>9</v>
      </c>
      <c r="S564">
        <v>2013</v>
      </c>
      <c r="V564">
        <v>2020</v>
      </c>
      <c r="W564">
        <v>39</v>
      </c>
      <c r="X564" t="s">
        <v>1228</v>
      </c>
      <c r="Y564" t="s">
        <v>249</v>
      </c>
      <c r="Z564" t="e" vm="1">
        <f ca="1">_xlfn.XLOOKUP(KenPom[[#This Row],[Real_Team]],TeamStateMap[Team],TeamStateMap[State],"NoState",0,)</f>
        <v>#NAME?</v>
      </c>
      <c r="AA564">
        <v>11</v>
      </c>
      <c r="AC564" t="s">
        <v>148</v>
      </c>
      <c r="AD564" t="s">
        <v>1268</v>
      </c>
      <c r="AE564">
        <v>15.19</v>
      </c>
      <c r="AF564">
        <v>105.6</v>
      </c>
      <c r="AG564">
        <v>117</v>
      </c>
      <c r="AH564">
        <v>90.4</v>
      </c>
      <c r="AI564">
        <v>8</v>
      </c>
      <c r="AJ564">
        <v>69.5</v>
      </c>
      <c r="AK564">
        <v>101</v>
      </c>
      <c r="AL564">
        <v>4.1000000000000002E-2</v>
      </c>
      <c r="AM564">
        <v>78</v>
      </c>
      <c r="AN564">
        <v>4.78</v>
      </c>
      <c r="AO564">
        <v>81</v>
      </c>
      <c r="AP564">
        <v>103.7</v>
      </c>
      <c r="AQ564">
        <v>109</v>
      </c>
      <c r="AR564">
        <v>98.9</v>
      </c>
      <c r="AS564">
        <v>66</v>
      </c>
      <c r="AT564">
        <v>-1.25</v>
      </c>
      <c r="AU564">
        <v>223</v>
      </c>
      <c r="AV564">
        <v>1</v>
      </c>
      <c r="AW564" t="s">
        <v>136</v>
      </c>
    </row>
    <row r="565" spans="1:49" x14ac:dyDescent="0.2">
      <c r="A565" t="s">
        <v>8</v>
      </c>
      <c r="B565">
        <v>82.87</v>
      </c>
      <c r="C565">
        <v>72.89</v>
      </c>
      <c r="D565">
        <v>0</v>
      </c>
      <c r="E565">
        <v>1</v>
      </c>
      <c r="F565">
        <v>2013</v>
      </c>
      <c r="I565" t="s">
        <v>344</v>
      </c>
      <c r="J565">
        <v>64.89</v>
      </c>
      <c r="K565">
        <v>78.73</v>
      </c>
      <c r="L565">
        <v>2013</v>
      </c>
      <c r="O565" t="s">
        <v>30</v>
      </c>
      <c r="P565">
        <v>6.4</v>
      </c>
      <c r="Q565">
        <v>2.4</v>
      </c>
      <c r="R565">
        <v>8.8000000000000007</v>
      </c>
      <c r="S565">
        <v>2013</v>
      </c>
      <c r="V565">
        <v>2020</v>
      </c>
      <c r="W565">
        <v>40</v>
      </c>
      <c r="X565" t="s">
        <v>1229</v>
      </c>
      <c r="Y565" t="s">
        <v>75</v>
      </c>
      <c r="Z565" t="e" vm="1">
        <f ca="1">_xlfn.XLOOKUP(KenPom[[#This Row],[Real_Team]],TeamStateMap[Team],TeamStateMap[State],"NoState",0,)</f>
        <v>#NAME?</v>
      </c>
      <c r="AA565">
        <v>8</v>
      </c>
      <c r="AC565" t="s">
        <v>541</v>
      </c>
      <c r="AD565" t="s">
        <v>635</v>
      </c>
      <c r="AE565">
        <v>15</v>
      </c>
      <c r="AF565">
        <v>107.8</v>
      </c>
      <c r="AG565">
        <v>75</v>
      </c>
      <c r="AH565">
        <v>92.8</v>
      </c>
      <c r="AI565">
        <v>27</v>
      </c>
      <c r="AJ565">
        <v>68.400000000000006</v>
      </c>
      <c r="AK565">
        <v>171</v>
      </c>
      <c r="AL565">
        <v>-8.0000000000000002E-3</v>
      </c>
      <c r="AM565">
        <v>205</v>
      </c>
      <c r="AN565">
        <v>8.85</v>
      </c>
      <c r="AO565">
        <v>35</v>
      </c>
      <c r="AP565">
        <v>106.7</v>
      </c>
      <c r="AQ565">
        <v>37</v>
      </c>
      <c r="AR565">
        <v>97.8</v>
      </c>
      <c r="AS565">
        <v>37</v>
      </c>
      <c r="AT565">
        <v>-1.1200000000000001</v>
      </c>
      <c r="AU565">
        <v>217</v>
      </c>
      <c r="AV565">
        <v>8</v>
      </c>
      <c r="AW565" t="s">
        <v>136</v>
      </c>
    </row>
    <row r="566" spans="1:49" x14ac:dyDescent="0.2">
      <c r="A566" t="s">
        <v>228</v>
      </c>
      <c r="B566">
        <v>82.84</v>
      </c>
      <c r="C566">
        <v>71.27</v>
      </c>
      <c r="D566">
        <v>0</v>
      </c>
      <c r="E566">
        <v>1</v>
      </c>
      <c r="F566">
        <v>2013</v>
      </c>
      <c r="I566" t="s">
        <v>343</v>
      </c>
      <c r="J566">
        <v>71.8</v>
      </c>
      <c r="K566">
        <v>78.61</v>
      </c>
      <c r="L566">
        <v>2013</v>
      </c>
      <c r="O566" t="s">
        <v>457</v>
      </c>
      <c r="P566">
        <v>5.7</v>
      </c>
      <c r="Q566">
        <v>3.1</v>
      </c>
      <c r="R566">
        <v>8.8000000000000007</v>
      </c>
      <c r="S566">
        <v>2013</v>
      </c>
      <c r="V566">
        <v>2020</v>
      </c>
      <c r="W566">
        <v>41</v>
      </c>
      <c r="X566" t="s">
        <v>1230</v>
      </c>
      <c r="Y566" t="s">
        <v>1469</v>
      </c>
      <c r="Z566" t="e" vm="1">
        <f ca="1">_xlfn.XLOOKUP(KenPom[[#This Row],[Real_Team]],TeamStateMap[Team],TeamStateMap[State],"NoState",0,)</f>
        <v>#NAME?</v>
      </c>
      <c r="AA566">
        <v>11</v>
      </c>
      <c r="AC566" t="s">
        <v>538</v>
      </c>
      <c r="AD566" t="s">
        <v>72</v>
      </c>
      <c r="AE566">
        <v>14.92</v>
      </c>
      <c r="AF566">
        <v>109.5</v>
      </c>
      <c r="AG566">
        <v>49</v>
      </c>
      <c r="AH566">
        <v>94.6</v>
      </c>
      <c r="AI566">
        <v>48</v>
      </c>
      <c r="AJ566">
        <v>67.400000000000006</v>
      </c>
      <c r="AK566">
        <v>229</v>
      </c>
      <c r="AL566">
        <v>3.4000000000000002E-2</v>
      </c>
      <c r="AM566">
        <v>94</v>
      </c>
      <c r="AN566">
        <v>3.09</v>
      </c>
      <c r="AO566">
        <v>100</v>
      </c>
      <c r="AP566">
        <v>105</v>
      </c>
      <c r="AQ566">
        <v>81</v>
      </c>
      <c r="AR566">
        <v>101.9</v>
      </c>
      <c r="AS566">
        <v>122</v>
      </c>
      <c r="AT566">
        <v>1.55</v>
      </c>
      <c r="AU566">
        <v>124</v>
      </c>
      <c r="AV566">
        <v>1</v>
      </c>
      <c r="AW566" t="s">
        <v>136</v>
      </c>
    </row>
    <row r="567" spans="1:49" x14ac:dyDescent="0.2">
      <c r="A567" t="s">
        <v>27</v>
      </c>
      <c r="B567">
        <v>82.69</v>
      </c>
      <c r="C567">
        <v>75.27</v>
      </c>
      <c r="D567">
        <v>2</v>
      </c>
      <c r="E567">
        <v>4</v>
      </c>
      <c r="F567">
        <v>2013</v>
      </c>
      <c r="I567" t="s">
        <v>342</v>
      </c>
      <c r="J567">
        <v>72.489999999999995</v>
      </c>
      <c r="K567">
        <v>78.540000000000006</v>
      </c>
      <c r="L567">
        <v>2013</v>
      </c>
      <c r="O567" t="s">
        <v>226</v>
      </c>
      <c r="P567">
        <v>6.7</v>
      </c>
      <c r="Q567">
        <v>1.9</v>
      </c>
      <c r="R567">
        <v>8.6</v>
      </c>
      <c r="S567">
        <v>2013</v>
      </c>
      <c r="V567">
        <v>2020</v>
      </c>
      <c r="W567">
        <v>42</v>
      </c>
      <c r="X567" t="s">
        <v>1231</v>
      </c>
      <c r="Y567" t="s">
        <v>27</v>
      </c>
      <c r="Z567" t="e" vm="1">
        <f ca="1">_xlfn.XLOOKUP(KenPom[[#This Row],[Real_Team]],TeamStateMap[Team],TeamStateMap[State],"NoState",0,)</f>
        <v>#NAME?</v>
      </c>
      <c r="AA567">
        <v>7</v>
      </c>
      <c r="AC567" t="s">
        <v>105</v>
      </c>
      <c r="AD567" t="s">
        <v>837</v>
      </c>
      <c r="AE567">
        <v>14.22</v>
      </c>
      <c r="AF567">
        <v>99.3</v>
      </c>
      <c r="AG567">
        <v>234</v>
      </c>
      <c r="AH567">
        <v>85.1</v>
      </c>
      <c r="AI567">
        <v>1</v>
      </c>
      <c r="AJ567">
        <v>59.4</v>
      </c>
      <c r="AK567">
        <v>353</v>
      </c>
      <c r="AL567">
        <v>0.109</v>
      </c>
      <c r="AM567">
        <v>6</v>
      </c>
      <c r="AN567">
        <v>6.93</v>
      </c>
      <c r="AO567">
        <v>60</v>
      </c>
      <c r="AP567">
        <v>105.6</v>
      </c>
      <c r="AQ567">
        <v>63</v>
      </c>
      <c r="AR567">
        <v>98.7</v>
      </c>
      <c r="AS567">
        <v>57</v>
      </c>
      <c r="AT567">
        <v>-3.7</v>
      </c>
      <c r="AU567">
        <v>292</v>
      </c>
      <c r="AV567">
        <v>7</v>
      </c>
      <c r="AW567" t="s">
        <v>136</v>
      </c>
    </row>
    <row r="568" spans="1:49" x14ac:dyDescent="0.2">
      <c r="A568" t="s">
        <v>117</v>
      </c>
      <c r="B568">
        <v>82.57</v>
      </c>
      <c r="C568">
        <v>77.099999999999994</v>
      </c>
      <c r="D568">
        <v>3</v>
      </c>
      <c r="E568">
        <v>5</v>
      </c>
      <c r="F568">
        <v>2013</v>
      </c>
      <c r="I568" t="s">
        <v>341</v>
      </c>
      <c r="J568">
        <v>74.81</v>
      </c>
      <c r="K568">
        <v>78.09</v>
      </c>
      <c r="L568">
        <v>2013</v>
      </c>
      <c r="O568" t="s">
        <v>239</v>
      </c>
      <c r="P568">
        <v>6.7</v>
      </c>
      <c r="Q568">
        <v>1.8</v>
      </c>
      <c r="R568">
        <v>8.6</v>
      </c>
      <c r="S568">
        <v>2013</v>
      </c>
      <c r="V568">
        <v>2020</v>
      </c>
      <c r="W568">
        <v>44</v>
      </c>
      <c r="X568" t="s">
        <v>1232</v>
      </c>
      <c r="Y568" t="s">
        <v>34</v>
      </c>
      <c r="Z568" t="e" vm="1">
        <f ca="1">_xlfn.XLOOKUP(KenPom[[#This Row],[Real_Team]],TeamStateMap[Team],TeamStateMap[State],"NoState",0,)</f>
        <v>#NAME?</v>
      </c>
      <c r="AA568">
        <v>12</v>
      </c>
      <c r="AC568" t="s">
        <v>148</v>
      </c>
      <c r="AD568" t="s">
        <v>517</v>
      </c>
      <c r="AE568">
        <v>14.02</v>
      </c>
      <c r="AF568">
        <v>108.8</v>
      </c>
      <c r="AG568">
        <v>59</v>
      </c>
      <c r="AH568">
        <v>94.7</v>
      </c>
      <c r="AI568">
        <v>51</v>
      </c>
      <c r="AJ568">
        <v>68</v>
      </c>
      <c r="AK568">
        <v>199</v>
      </c>
      <c r="AL568">
        <v>-1.2999999999999999E-2</v>
      </c>
      <c r="AM568">
        <v>220</v>
      </c>
      <c r="AN568">
        <v>6.52</v>
      </c>
      <c r="AO568">
        <v>65</v>
      </c>
      <c r="AP568">
        <v>104.4</v>
      </c>
      <c r="AQ568">
        <v>94</v>
      </c>
      <c r="AR568">
        <v>97.9</v>
      </c>
      <c r="AS568">
        <v>39</v>
      </c>
      <c r="AT568">
        <v>3.6</v>
      </c>
      <c r="AU568">
        <v>64</v>
      </c>
      <c r="AV568">
        <v>2</v>
      </c>
      <c r="AW568" t="s">
        <v>136</v>
      </c>
    </row>
    <row r="569" spans="1:49" x14ac:dyDescent="0.2">
      <c r="A569" t="s">
        <v>134</v>
      </c>
      <c r="B569">
        <v>82.5</v>
      </c>
      <c r="C569">
        <v>76.52</v>
      </c>
      <c r="D569">
        <v>1</v>
      </c>
      <c r="E569">
        <v>3</v>
      </c>
      <c r="F569">
        <v>2013</v>
      </c>
      <c r="I569" t="s">
        <v>340</v>
      </c>
      <c r="J569">
        <v>71.09</v>
      </c>
      <c r="K569">
        <v>78.010000000000005</v>
      </c>
      <c r="L569">
        <v>2013</v>
      </c>
      <c r="O569" t="s">
        <v>230</v>
      </c>
      <c r="P569">
        <v>6.2</v>
      </c>
      <c r="Q569">
        <v>2.2999999999999998</v>
      </c>
      <c r="R569">
        <v>8.4</v>
      </c>
      <c r="S569">
        <v>2013</v>
      </c>
      <c r="V569">
        <v>2020</v>
      </c>
      <c r="W569">
        <v>46</v>
      </c>
      <c r="X569" t="s">
        <v>1233</v>
      </c>
      <c r="Y569" t="s">
        <v>202</v>
      </c>
      <c r="Z569" t="e" vm="1">
        <f ca="1">_xlfn.XLOOKUP(KenPom[[#This Row],[Real_Team]],TeamStateMap[Team],TeamStateMap[State],"NoState",0,)</f>
        <v>#NAME?</v>
      </c>
      <c r="AA569">
        <v>11</v>
      </c>
      <c r="AC569" t="s">
        <v>532</v>
      </c>
      <c r="AD569" t="s">
        <v>1267</v>
      </c>
      <c r="AE569">
        <v>13.87</v>
      </c>
      <c r="AF569">
        <v>109.2</v>
      </c>
      <c r="AG569">
        <v>53</v>
      </c>
      <c r="AH569">
        <v>95.3</v>
      </c>
      <c r="AI569">
        <v>54</v>
      </c>
      <c r="AJ569">
        <v>69.3</v>
      </c>
      <c r="AK569">
        <v>124</v>
      </c>
      <c r="AL569">
        <v>4.3999999999999997E-2</v>
      </c>
      <c r="AM569">
        <v>69</v>
      </c>
      <c r="AN569">
        <v>1.86</v>
      </c>
      <c r="AO569">
        <v>115</v>
      </c>
      <c r="AP569">
        <v>104.2</v>
      </c>
      <c r="AQ569">
        <v>98</v>
      </c>
      <c r="AR569">
        <v>102.4</v>
      </c>
      <c r="AS569">
        <v>142</v>
      </c>
      <c r="AT569">
        <v>-0.95</v>
      </c>
      <c r="AU569">
        <v>211</v>
      </c>
      <c r="AV569">
        <v>1</v>
      </c>
      <c r="AW569" t="s">
        <v>136</v>
      </c>
    </row>
    <row r="570" spans="1:49" x14ac:dyDescent="0.2">
      <c r="A570" t="s">
        <v>29</v>
      </c>
      <c r="B570">
        <v>82.39</v>
      </c>
      <c r="C570">
        <v>78.8</v>
      </c>
      <c r="D570">
        <v>2</v>
      </c>
      <c r="E570">
        <v>5</v>
      </c>
      <c r="F570">
        <v>2013</v>
      </c>
      <c r="I570" t="s">
        <v>339</v>
      </c>
      <c r="J570">
        <v>75.62</v>
      </c>
      <c r="K570">
        <v>77.819999999999993</v>
      </c>
      <c r="L570">
        <v>2013</v>
      </c>
      <c r="O570" t="s">
        <v>223</v>
      </c>
      <c r="P570">
        <v>4.9000000000000004</v>
      </c>
      <c r="Q570">
        <v>3.4</v>
      </c>
      <c r="R570">
        <v>8.1999999999999993</v>
      </c>
      <c r="S570">
        <v>2013</v>
      </c>
      <c r="V570">
        <v>2020</v>
      </c>
      <c r="W570">
        <v>50</v>
      </c>
      <c r="X570" t="s">
        <v>1234</v>
      </c>
      <c r="Y570" t="s">
        <v>1554</v>
      </c>
      <c r="Z570" t="e" vm="1">
        <f ca="1">_xlfn.XLOOKUP(KenPom[[#This Row],[Real_Team]],TeamStateMap[Team],TeamStateMap[State],"NoState",0,)</f>
        <v>#NAME?</v>
      </c>
      <c r="AA570">
        <v>11</v>
      </c>
      <c r="AC570" t="s">
        <v>105</v>
      </c>
      <c r="AD570" t="s">
        <v>543</v>
      </c>
      <c r="AE570">
        <v>13.39</v>
      </c>
      <c r="AF570">
        <v>110.7</v>
      </c>
      <c r="AG570">
        <v>42</v>
      </c>
      <c r="AH570">
        <v>97.3</v>
      </c>
      <c r="AI570">
        <v>79</v>
      </c>
      <c r="AJ570">
        <v>69.5</v>
      </c>
      <c r="AK570">
        <v>103</v>
      </c>
      <c r="AL570">
        <v>-0.02</v>
      </c>
      <c r="AM570">
        <v>236</v>
      </c>
      <c r="AN570">
        <v>7.04</v>
      </c>
      <c r="AO570">
        <v>59</v>
      </c>
      <c r="AP570">
        <v>105.4</v>
      </c>
      <c r="AQ570">
        <v>73</v>
      </c>
      <c r="AR570">
        <v>98.3</v>
      </c>
      <c r="AS570">
        <v>50</v>
      </c>
      <c r="AT570">
        <v>-2.93</v>
      </c>
      <c r="AU570">
        <v>271</v>
      </c>
      <c r="AV570">
        <v>1</v>
      </c>
      <c r="AW570" t="s">
        <v>136</v>
      </c>
    </row>
    <row r="571" spans="1:49" x14ac:dyDescent="0.2">
      <c r="A571" t="s">
        <v>31</v>
      </c>
      <c r="B571">
        <v>82.32</v>
      </c>
      <c r="C571">
        <v>80.05</v>
      </c>
      <c r="D571">
        <v>4</v>
      </c>
      <c r="E571">
        <v>5</v>
      </c>
      <c r="F571">
        <v>2013</v>
      </c>
      <c r="I571" t="s">
        <v>109</v>
      </c>
      <c r="J571">
        <v>70.81</v>
      </c>
      <c r="K571">
        <v>77.739999999999995</v>
      </c>
      <c r="L571">
        <v>2013</v>
      </c>
      <c r="O571" t="s">
        <v>7</v>
      </c>
      <c r="P571">
        <v>4.3</v>
      </c>
      <c r="Q571">
        <v>3.9</v>
      </c>
      <c r="R571">
        <v>8.1</v>
      </c>
      <c r="S571">
        <v>2013</v>
      </c>
      <c r="V571">
        <v>2020</v>
      </c>
      <c r="W571">
        <v>55</v>
      </c>
      <c r="X571" t="s">
        <v>1235</v>
      </c>
      <c r="Y571" t="s">
        <v>54</v>
      </c>
      <c r="Z571" t="e" vm="1">
        <f ca="1">_xlfn.XLOOKUP(KenPom[[#This Row],[Real_Team]],TeamStateMap[Team],TeamStateMap[State],"NoState",0,)</f>
        <v>#NAME?</v>
      </c>
      <c r="AA571">
        <v>9</v>
      </c>
      <c r="AC571" t="s">
        <v>137</v>
      </c>
      <c r="AD571" t="s">
        <v>1266</v>
      </c>
      <c r="AE571">
        <v>12.35</v>
      </c>
      <c r="AF571">
        <v>104.3</v>
      </c>
      <c r="AG571">
        <v>145</v>
      </c>
      <c r="AH571">
        <v>92</v>
      </c>
      <c r="AI571">
        <v>18</v>
      </c>
      <c r="AJ571">
        <v>68.900000000000006</v>
      </c>
      <c r="AK571">
        <v>139</v>
      </c>
      <c r="AL571">
        <v>8.3000000000000004E-2</v>
      </c>
      <c r="AM571">
        <v>15</v>
      </c>
      <c r="AN571">
        <v>6.32</v>
      </c>
      <c r="AO571">
        <v>69</v>
      </c>
      <c r="AP571">
        <v>105.2</v>
      </c>
      <c r="AQ571">
        <v>78</v>
      </c>
      <c r="AR571">
        <v>98.8</v>
      </c>
      <c r="AS571">
        <v>63</v>
      </c>
      <c r="AT571">
        <v>-1.48</v>
      </c>
      <c r="AU571">
        <v>229</v>
      </c>
      <c r="AV571">
        <v>9</v>
      </c>
      <c r="AW571" t="s">
        <v>136</v>
      </c>
    </row>
    <row r="572" spans="1:49" x14ac:dyDescent="0.2">
      <c r="A572" t="s">
        <v>7</v>
      </c>
      <c r="B572">
        <v>82.27</v>
      </c>
      <c r="C572">
        <v>76.260000000000005</v>
      </c>
      <c r="D572">
        <v>2</v>
      </c>
      <c r="E572">
        <v>3</v>
      </c>
      <c r="F572">
        <v>2013</v>
      </c>
      <c r="I572" t="s">
        <v>338</v>
      </c>
      <c r="J572">
        <v>65.319999999999993</v>
      </c>
      <c r="K572">
        <v>77.319999999999993</v>
      </c>
      <c r="L572">
        <v>2013</v>
      </c>
      <c r="O572" t="s">
        <v>129</v>
      </c>
      <c r="P572">
        <v>4.3</v>
      </c>
      <c r="Q572">
        <v>3.9</v>
      </c>
      <c r="R572">
        <v>8.1</v>
      </c>
      <c r="S572">
        <v>2013</v>
      </c>
      <c r="V572">
        <v>2020</v>
      </c>
      <c r="W572">
        <v>56</v>
      </c>
      <c r="X572" t="s">
        <v>1236</v>
      </c>
      <c r="Y572" t="s">
        <v>472</v>
      </c>
      <c r="Z572" t="e" vm="1">
        <f ca="1">_xlfn.XLOOKUP(KenPom[[#This Row],[Real_Team]],TeamStateMap[Team],TeamStateMap[State],"NoState",0,)</f>
        <v>#NAME?</v>
      </c>
      <c r="AA572">
        <v>11</v>
      </c>
      <c r="AC572" t="s">
        <v>489</v>
      </c>
      <c r="AD572" t="s">
        <v>788</v>
      </c>
      <c r="AE572">
        <v>12.23</v>
      </c>
      <c r="AF572">
        <v>108.2</v>
      </c>
      <c r="AG572">
        <v>69</v>
      </c>
      <c r="AH572">
        <v>96</v>
      </c>
      <c r="AI572">
        <v>65</v>
      </c>
      <c r="AJ572">
        <v>66.099999999999994</v>
      </c>
      <c r="AK572">
        <v>281</v>
      </c>
      <c r="AL572">
        <v>6.7000000000000004E-2</v>
      </c>
      <c r="AM572">
        <v>33</v>
      </c>
      <c r="AN572">
        <v>-1.96</v>
      </c>
      <c r="AO572">
        <v>201</v>
      </c>
      <c r="AP572">
        <v>103</v>
      </c>
      <c r="AQ572">
        <v>129</v>
      </c>
      <c r="AR572">
        <v>105</v>
      </c>
      <c r="AS572">
        <v>273</v>
      </c>
      <c r="AT572">
        <v>-0.64</v>
      </c>
      <c r="AU572">
        <v>199</v>
      </c>
      <c r="AV572">
        <v>1</v>
      </c>
      <c r="AW572" t="s">
        <v>136</v>
      </c>
    </row>
    <row r="573" spans="1:49" x14ac:dyDescent="0.2">
      <c r="A573" t="s">
        <v>109</v>
      </c>
      <c r="B573">
        <v>82.17</v>
      </c>
      <c r="C573">
        <v>75.17</v>
      </c>
      <c r="D573">
        <v>0</v>
      </c>
      <c r="E573">
        <v>0</v>
      </c>
      <c r="F573">
        <v>2013</v>
      </c>
      <c r="I573" t="s">
        <v>337</v>
      </c>
      <c r="J573">
        <v>67.03</v>
      </c>
      <c r="K573">
        <v>76.989999999999995</v>
      </c>
      <c r="L573">
        <v>2013</v>
      </c>
      <c r="O573" t="s">
        <v>218</v>
      </c>
      <c r="P573">
        <v>4.5</v>
      </c>
      <c r="Q573">
        <v>3.6</v>
      </c>
      <c r="R573">
        <v>8.1</v>
      </c>
      <c r="S573">
        <v>2013</v>
      </c>
      <c r="V573">
        <v>2020</v>
      </c>
      <c r="W573">
        <v>58</v>
      </c>
      <c r="X573" t="s">
        <v>1237</v>
      </c>
      <c r="Y573" t="s">
        <v>10</v>
      </c>
      <c r="Z573" t="e" vm="1">
        <f ca="1">_xlfn.XLOOKUP(KenPom[[#This Row],[Real_Team]],TeamStateMap[Team],TeamStateMap[State],"NoState",0,)</f>
        <v>#NAME?</v>
      </c>
      <c r="AA573">
        <v>12</v>
      </c>
      <c r="AC573" t="s">
        <v>133</v>
      </c>
      <c r="AD573" t="s">
        <v>837</v>
      </c>
      <c r="AE573">
        <v>11.57</v>
      </c>
      <c r="AF573">
        <v>107.9</v>
      </c>
      <c r="AG573">
        <v>73</v>
      </c>
      <c r="AH573">
        <v>96.4</v>
      </c>
      <c r="AI573">
        <v>67</v>
      </c>
      <c r="AJ573">
        <v>67.400000000000006</v>
      </c>
      <c r="AK573">
        <v>227</v>
      </c>
      <c r="AL573">
        <v>-2.5999999999999999E-2</v>
      </c>
      <c r="AM573">
        <v>253</v>
      </c>
      <c r="AN573">
        <v>0.22</v>
      </c>
      <c r="AO573">
        <v>143</v>
      </c>
      <c r="AP573">
        <v>102.1</v>
      </c>
      <c r="AQ573">
        <v>179</v>
      </c>
      <c r="AR573">
        <v>101.9</v>
      </c>
      <c r="AS573">
        <v>120</v>
      </c>
      <c r="AT573">
        <v>3.64</v>
      </c>
      <c r="AU573">
        <v>63</v>
      </c>
      <c r="AV573">
        <v>2</v>
      </c>
      <c r="AW573" t="s">
        <v>136</v>
      </c>
    </row>
    <row r="574" spans="1:49" x14ac:dyDescent="0.2">
      <c r="A574" t="s">
        <v>227</v>
      </c>
      <c r="B574">
        <v>81.88</v>
      </c>
      <c r="C574">
        <v>78.88</v>
      </c>
      <c r="D574">
        <v>3</v>
      </c>
      <c r="E574">
        <v>6</v>
      </c>
      <c r="F574">
        <v>2013</v>
      </c>
      <c r="I574" t="s">
        <v>336</v>
      </c>
      <c r="J574">
        <v>72.38</v>
      </c>
      <c r="K574">
        <v>76.92</v>
      </c>
      <c r="L574">
        <v>2013</v>
      </c>
      <c r="O574" t="s">
        <v>107</v>
      </c>
      <c r="P574">
        <v>0.5</v>
      </c>
      <c r="Q574">
        <v>7.4</v>
      </c>
      <c r="R574">
        <v>7.9</v>
      </c>
      <c r="S574">
        <v>2013</v>
      </c>
      <c r="V574">
        <v>2020</v>
      </c>
      <c r="W574">
        <v>63</v>
      </c>
      <c r="X574" t="s">
        <v>1238</v>
      </c>
      <c r="Y574" t="s">
        <v>248</v>
      </c>
      <c r="Z574" t="e" vm="1">
        <f ca="1">_xlfn.XLOOKUP(KenPom[[#This Row],[Real_Team]],TeamStateMap[Team],TeamStateMap[State],"NoState",0,)</f>
        <v>#NAME?</v>
      </c>
      <c r="AA574">
        <v>10</v>
      </c>
      <c r="AC574" t="s">
        <v>137</v>
      </c>
      <c r="AD574" t="s">
        <v>1183</v>
      </c>
      <c r="AE574">
        <v>11.3</v>
      </c>
      <c r="AF574">
        <v>106</v>
      </c>
      <c r="AG574">
        <v>108</v>
      </c>
      <c r="AH574">
        <v>94.7</v>
      </c>
      <c r="AI574">
        <v>49</v>
      </c>
      <c r="AJ574">
        <v>73.2</v>
      </c>
      <c r="AK574">
        <v>14</v>
      </c>
      <c r="AL574">
        <v>6.9000000000000006E-2</v>
      </c>
      <c r="AM574">
        <v>28</v>
      </c>
      <c r="AN574">
        <v>8.2200000000000006</v>
      </c>
      <c r="AO574">
        <v>41</v>
      </c>
      <c r="AP574">
        <v>106.4</v>
      </c>
      <c r="AQ574">
        <v>41</v>
      </c>
      <c r="AR574">
        <v>98.1</v>
      </c>
      <c r="AS574">
        <v>47</v>
      </c>
      <c r="AT574">
        <v>2.65</v>
      </c>
      <c r="AU574">
        <v>82</v>
      </c>
      <c r="AV574">
        <v>0</v>
      </c>
      <c r="AW574" t="s">
        <v>136</v>
      </c>
    </row>
    <row r="575" spans="1:49" x14ac:dyDescent="0.2">
      <c r="A575" t="s">
        <v>226</v>
      </c>
      <c r="B575">
        <v>81.680000000000007</v>
      </c>
      <c r="C575">
        <v>77.63</v>
      </c>
      <c r="D575">
        <v>1</v>
      </c>
      <c r="E575">
        <v>4</v>
      </c>
      <c r="F575">
        <v>2013</v>
      </c>
      <c r="I575" t="s">
        <v>335</v>
      </c>
      <c r="J575">
        <v>73.17</v>
      </c>
      <c r="K575">
        <v>76.819999999999993</v>
      </c>
      <c r="L575">
        <v>2013</v>
      </c>
      <c r="O575" t="s">
        <v>59</v>
      </c>
      <c r="P575">
        <v>-1.8</v>
      </c>
      <c r="Q575">
        <v>9.8000000000000007</v>
      </c>
      <c r="R575">
        <v>7.9</v>
      </c>
      <c r="S575">
        <v>2013</v>
      </c>
      <c r="V575">
        <v>2020</v>
      </c>
      <c r="W575">
        <v>76</v>
      </c>
      <c r="X575" t="s">
        <v>1239</v>
      </c>
      <c r="Y575" t="s">
        <v>20</v>
      </c>
      <c r="Z575" t="e" vm="1">
        <f ca="1">_xlfn.XLOOKUP(KenPom[[#This Row],[Real_Team]],TeamStateMap[Team],TeamStateMap[State],"NoState",0,)</f>
        <v>#NAME?</v>
      </c>
      <c r="AA575">
        <v>13</v>
      </c>
      <c r="AC575" t="s">
        <v>496</v>
      </c>
      <c r="AD575" t="s">
        <v>527</v>
      </c>
      <c r="AE575">
        <v>10.1</v>
      </c>
      <c r="AF575">
        <v>106.5</v>
      </c>
      <c r="AG575">
        <v>98</v>
      </c>
      <c r="AH575">
        <v>96.4</v>
      </c>
      <c r="AI575">
        <v>68</v>
      </c>
      <c r="AJ575">
        <v>66.3</v>
      </c>
      <c r="AK575">
        <v>273</v>
      </c>
      <c r="AL575">
        <v>-2.7E-2</v>
      </c>
      <c r="AM575">
        <v>257</v>
      </c>
      <c r="AN575">
        <v>-5.44</v>
      </c>
      <c r="AO575">
        <v>280</v>
      </c>
      <c r="AP575">
        <v>98.7</v>
      </c>
      <c r="AQ575">
        <v>319</v>
      </c>
      <c r="AR575">
        <v>104.2</v>
      </c>
      <c r="AS575">
        <v>234</v>
      </c>
      <c r="AT575">
        <v>1.8</v>
      </c>
      <c r="AU575">
        <v>110</v>
      </c>
      <c r="AV575">
        <v>3</v>
      </c>
      <c r="AW575" t="s">
        <v>136</v>
      </c>
    </row>
    <row r="576" spans="1:49" x14ac:dyDescent="0.2">
      <c r="A576" t="s">
        <v>225</v>
      </c>
      <c r="B576">
        <v>81.66</v>
      </c>
      <c r="C576">
        <v>71.17</v>
      </c>
      <c r="D576">
        <v>0</v>
      </c>
      <c r="E576">
        <v>0</v>
      </c>
      <c r="F576">
        <v>2013</v>
      </c>
      <c r="I576" t="s">
        <v>334</v>
      </c>
      <c r="J576">
        <v>71.540000000000006</v>
      </c>
      <c r="K576">
        <v>76.53</v>
      </c>
      <c r="L576">
        <v>2013</v>
      </c>
      <c r="O576" t="s">
        <v>117</v>
      </c>
      <c r="P576">
        <v>6.2</v>
      </c>
      <c r="Q576">
        <v>1.8</v>
      </c>
      <c r="R576">
        <v>7.9</v>
      </c>
      <c r="S576">
        <v>2013</v>
      </c>
      <c r="V576">
        <v>2020</v>
      </c>
      <c r="W576">
        <v>77</v>
      </c>
      <c r="X576" t="s">
        <v>1240</v>
      </c>
      <c r="Y576" t="s">
        <v>624</v>
      </c>
      <c r="Z576" t="e" vm="1">
        <f ca="1">_xlfn.XLOOKUP(KenPom[[#This Row],[Real_Team]],TeamStateMap[Team],TeamStateMap[State],"NoState",0,)</f>
        <v>#NAME?</v>
      </c>
      <c r="AA576">
        <v>13</v>
      </c>
      <c r="AC576" t="s">
        <v>560</v>
      </c>
      <c r="AD576" t="s">
        <v>1183</v>
      </c>
      <c r="AE576">
        <v>9.9700000000000006</v>
      </c>
      <c r="AF576">
        <v>111.2</v>
      </c>
      <c r="AG576">
        <v>34</v>
      </c>
      <c r="AH576">
        <v>101.2</v>
      </c>
      <c r="AI576">
        <v>146</v>
      </c>
      <c r="AJ576">
        <v>62.9</v>
      </c>
      <c r="AK576">
        <v>350</v>
      </c>
      <c r="AL576">
        <v>-3.2000000000000001E-2</v>
      </c>
      <c r="AM576">
        <v>268</v>
      </c>
      <c r="AN576">
        <v>1.92</v>
      </c>
      <c r="AO576">
        <v>113</v>
      </c>
      <c r="AP576">
        <v>102.5</v>
      </c>
      <c r="AQ576">
        <v>152</v>
      </c>
      <c r="AR576">
        <v>100.6</v>
      </c>
      <c r="AS576">
        <v>93</v>
      </c>
      <c r="AT576">
        <v>6.11</v>
      </c>
      <c r="AU576">
        <v>28</v>
      </c>
      <c r="AV576">
        <v>3</v>
      </c>
      <c r="AW576" t="s">
        <v>136</v>
      </c>
    </row>
    <row r="577" spans="1:49" x14ac:dyDescent="0.2">
      <c r="A577" t="s">
        <v>128</v>
      </c>
      <c r="B577">
        <v>81.61</v>
      </c>
      <c r="C577">
        <v>78.73</v>
      </c>
      <c r="D577">
        <v>1</v>
      </c>
      <c r="E577">
        <v>1</v>
      </c>
      <c r="F577">
        <v>2013</v>
      </c>
      <c r="I577" t="s">
        <v>333</v>
      </c>
      <c r="J577">
        <v>71.709999999999994</v>
      </c>
      <c r="K577">
        <v>76.510000000000005</v>
      </c>
      <c r="L577">
        <v>2013</v>
      </c>
      <c r="O577" t="s">
        <v>224</v>
      </c>
      <c r="P577">
        <v>-2.2000000000000002</v>
      </c>
      <c r="Q577">
        <v>10.1</v>
      </c>
      <c r="R577">
        <v>7.9</v>
      </c>
      <c r="S577">
        <v>2013</v>
      </c>
      <c r="V577">
        <v>2020</v>
      </c>
      <c r="W577">
        <v>78</v>
      </c>
      <c r="X577" t="s">
        <v>1241</v>
      </c>
      <c r="Y577" t="s">
        <v>64</v>
      </c>
      <c r="Z577" t="e" vm="1">
        <f ca="1">_xlfn.XLOOKUP(KenPom[[#This Row],[Real_Team]],TeamStateMap[Team],TeamStateMap[State],"NoState",0,)</f>
        <v>#NAME?</v>
      </c>
      <c r="AA577">
        <v>11</v>
      </c>
      <c r="AC577" t="s">
        <v>137</v>
      </c>
      <c r="AD577" t="s">
        <v>635</v>
      </c>
      <c r="AE577">
        <v>9.92</v>
      </c>
      <c r="AF577">
        <v>109.3</v>
      </c>
      <c r="AG577">
        <v>51</v>
      </c>
      <c r="AH577">
        <v>99.4</v>
      </c>
      <c r="AI577">
        <v>112</v>
      </c>
      <c r="AJ577">
        <v>64.900000000000006</v>
      </c>
      <c r="AK577">
        <v>325</v>
      </c>
      <c r="AL577">
        <v>4.7E-2</v>
      </c>
      <c r="AM577">
        <v>59</v>
      </c>
      <c r="AN577">
        <v>7.16</v>
      </c>
      <c r="AO577">
        <v>57</v>
      </c>
      <c r="AP577">
        <v>105.5</v>
      </c>
      <c r="AQ577">
        <v>67</v>
      </c>
      <c r="AR577">
        <v>98.3</v>
      </c>
      <c r="AS577">
        <v>49</v>
      </c>
      <c r="AT577">
        <v>-0.73</v>
      </c>
      <c r="AU577">
        <v>202</v>
      </c>
      <c r="AV577">
        <v>1</v>
      </c>
      <c r="AW577" t="s">
        <v>136</v>
      </c>
    </row>
    <row r="578" spans="1:49" x14ac:dyDescent="0.2">
      <c r="A578" t="s">
        <v>107</v>
      </c>
      <c r="B578">
        <v>81.41</v>
      </c>
      <c r="C578">
        <v>71.56</v>
      </c>
      <c r="D578">
        <v>0</v>
      </c>
      <c r="E578">
        <v>1</v>
      </c>
      <c r="F578">
        <v>2013</v>
      </c>
      <c r="I578" t="s">
        <v>332</v>
      </c>
      <c r="J578">
        <v>73.05</v>
      </c>
      <c r="K578">
        <v>76.44</v>
      </c>
      <c r="L578">
        <v>2013</v>
      </c>
      <c r="O578" t="s">
        <v>31</v>
      </c>
      <c r="P578">
        <v>4.0999999999999996</v>
      </c>
      <c r="Q578">
        <v>3.7</v>
      </c>
      <c r="R578">
        <v>7.8</v>
      </c>
      <c r="S578">
        <v>2013</v>
      </c>
      <c r="V578">
        <v>2020</v>
      </c>
      <c r="W578">
        <v>79</v>
      </c>
      <c r="X578" t="s">
        <v>1242</v>
      </c>
      <c r="Y578" t="s">
        <v>4</v>
      </c>
      <c r="Z578" t="e" vm="1">
        <f ca="1">_xlfn.XLOOKUP(KenPom[[#This Row],[Real_Team]],TeamStateMap[Team],TeamStateMap[State],"NoState",0,)</f>
        <v>#NAME?</v>
      </c>
      <c r="AA578">
        <v>12</v>
      </c>
      <c r="AC578" t="s">
        <v>511</v>
      </c>
      <c r="AD578" t="s">
        <v>788</v>
      </c>
      <c r="AE578">
        <v>9.68</v>
      </c>
      <c r="AF578">
        <v>106.1</v>
      </c>
      <c r="AG578">
        <v>107</v>
      </c>
      <c r="AH578">
        <v>96.4</v>
      </c>
      <c r="AI578">
        <v>69</v>
      </c>
      <c r="AJ578">
        <v>61.5</v>
      </c>
      <c r="AK578">
        <v>352</v>
      </c>
      <c r="AL578">
        <v>2.3E-2</v>
      </c>
      <c r="AM578">
        <v>119</v>
      </c>
      <c r="AN578">
        <v>-9</v>
      </c>
      <c r="AO578">
        <v>345</v>
      </c>
      <c r="AP578">
        <v>98.3</v>
      </c>
      <c r="AQ578">
        <v>331</v>
      </c>
      <c r="AR578">
        <v>107.3</v>
      </c>
      <c r="AS578">
        <v>347</v>
      </c>
      <c r="AT578">
        <v>-5.13</v>
      </c>
      <c r="AU578">
        <v>322</v>
      </c>
      <c r="AV578">
        <v>2</v>
      </c>
      <c r="AW578" t="s">
        <v>136</v>
      </c>
    </row>
    <row r="579" spans="1:49" x14ac:dyDescent="0.2">
      <c r="A579" t="s">
        <v>224</v>
      </c>
      <c r="B579">
        <v>80.75</v>
      </c>
      <c r="C579">
        <v>72.86</v>
      </c>
      <c r="D579">
        <v>0</v>
      </c>
      <c r="E579">
        <v>0</v>
      </c>
      <c r="F579">
        <v>2013</v>
      </c>
      <c r="I579" t="s">
        <v>331</v>
      </c>
      <c r="J579">
        <v>72.92</v>
      </c>
      <c r="K579">
        <v>76.31</v>
      </c>
      <c r="L579">
        <v>2013</v>
      </c>
      <c r="O579" t="s">
        <v>64</v>
      </c>
      <c r="P579">
        <v>8.8000000000000007</v>
      </c>
      <c r="Q579">
        <v>-1</v>
      </c>
      <c r="R579">
        <v>7.8</v>
      </c>
      <c r="S579">
        <v>2013</v>
      </c>
      <c r="V579">
        <v>2020</v>
      </c>
      <c r="W579">
        <v>82</v>
      </c>
      <c r="X579" t="s">
        <v>1243</v>
      </c>
      <c r="Y579" t="s">
        <v>218</v>
      </c>
      <c r="Z579" t="e" vm="1">
        <f ca="1">_xlfn.XLOOKUP(KenPom[[#This Row],[Real_Team]],TeamStateMap[Team],TeamStateMap[State],"NoState",0,)</f>
        <v>#NAME?</v>
      </c>
      <c r="AA579">
        <v>13</v>
      </c>
      <c r="AC579" t="s">
        <v>528</v>
      </c>
      <c r="AD579" t="s">
        <v>1267</v>
      </c>
      <c r="AE579">
        <v>9.5399999999999991</v>
      </c>
      <c r="AF579">
        <v>108.5</v>
      </c>
      <c r="AG579">
        <v>66</v>
      </c>
      <c r="AH579">
        <v>98.9</v>
      </c>
      <c r="AI579">
        <v>103</v>
      </c>
      <c r="AJ579">
        <v>69.400000000000006</v>
      </c>
      <c r="AK579">
        <v>110</v>
      </c>
      <c r="AL579">
        <v>2.1999999999999999E-2</v>
      </c>
      <c r="AM579">
        <v>124</v>
      </c>
      <c r="AN579">
        <v>-1.21</v>
      </c>
      <c r="AO579">
        <v>180</v>
      </c>
      <c r="AP579">
        <v>101.3</v>
      </c>
      <c r="AQ579">
        <v>224</v>
      </c>
      <c r="AR579">
        <v>102.5</v>
      </c>
      <c r="AS579">
        <v>151</v>
      </c>
      <c r="AT579">
        <v>-1.88</v>
      </c>
      <c r="AU579">
        <v>242</v>
      </c>
      <c r="AV579">
        <v>3</v>
      </c>
      <c r="AW579" t="s">
        <v>136</v>
      </c>
    </row>
    <row r="580" spans="1:49" x14ac:dyDescent="0.2">
      <c r="A580" t="s">
        <v>223</v>
      </c>
      <c r="B580">
        <v>80.709999999999994</v>
      </c>
      <c r="C580">
        <v>74.790000000000006</v>
      </c>
      <c r="D580">
        <v>0</v>
      </c>
      <c r="E580">
        <v>0</v>
      </c>
      <c r="F580">
        <v>2013</v>
      </c>
      <c r="I580" t="s">
        <v>330</v>
      </c>
      <c r="J580">
        <v>70.95</v>
      </c>
      <c r="K580">
        <v>76.27</v>
      </c>
      <c r="L580">
        <v>2013</v>
      </c>
      <c r="O580" t="s">
        <v>1</v>
      </c>
      <c r="P580">
        <v>-1.3</v>
      </c>
      <c r="Q580">
        <v>9</v>
      </c>
      <c r="R580">
        <v>7.8</v>
      </c>
      <c r="S580">
        <v>2013</v>
      </c>
      <c r="V580">
        <v>2020</v>
      </c>
      <c r="W580">
        <v>91</v>
      </c>
      <c r="X580" t="s">
        <v>1244</v>
      </c>
      <c r="Y580" t="s">
        <v>197</v>
      </c>
      <c r="Z580" t="e" vm="1">
        <f ca="1">_xlfn.XLOOKUP(KenPom[[#This Row],[Real_Team]],TeamStateMap[Team],TeamStateMap[State],"NoState",0,)</f>
        <v>#NAME?</v>
      </c>
      <c r="AA580">
        <v>13</v>
      </c>
      <c r="AC580" t="s">
        <v>89</v>
      </c>
      <c r="AD580" t="s">
        <v>1264</v>
      </c>
      <c r="AE580">
        <v>8.14</v>
      </c>
      <c r="AF580">
        <v>107.6</v>
      </c>
      <c r="AG580">
        <v>80</v>
      </c>
      <c r="AH580">
        <v>99.4</v>
      </c>
      <c r="AI580">
        <v>113</v>
      </c>
      <c r="AJ580">
        <v>63.5</v>
      </c>
      <c r="AK580">
        <v>343</v>
      </c>
      <c r="AL580">
        <v>0.06</v>
      </c>
      <c r="AM580">
        <v>42</v>
      </c>
      <c r="AN580">
        <v>-4.8600000000000003</v>
      </c>
      <c r="AO580">
        <v>261</v>
      </c>
      <c r="AP580">
        <v>99.7</v>
      </c>
      <c r="AQ580">
        <v>284</v>
      </c>
      <c r="AR580">
        <v>104.6</v>
      </c>
      <c r="AS580">
        <v>254</v>
      </c>
      <c r="AT580">
        <v>1.26</v>
      </c>
      <c r="AU580">
        <v>139</v>
      </c>
      <c r="AV580">
        <v>3</v>
      </c>
      <c r="AW580" t="s">
        <v>136</v>
      </c>
    </row>
    <row r="581" spans="1:49" x14ac:dyDescent="0.2">
      <c r="A581" t="s">
        <v>222</v>
      </c>
      <c r="B581">
        <v>80.680000000000007</v>
      </c>
      <c r="C581">
        <v>68.45</v>
      </c>
      <c r="D581">
        <v>0</v>
      </c>
      <c r="E581">
        <v>0</v>
      </c>
      <c r="F581">
        <v>2013</v>
      </c>
      <c r="I581" t="s">
        <v>64</v>
      </c>
      <c r="J581">
        <v>72.040000000000006</v>
      </c>
      <c r="K581">
        <v>76.06</v>
      </c>
      <c r="L581">
        <v>2013</v>
      </c>
      <c r="O581" t="s">
        <v>213</v>
      </c>
      <c r="P581">
        <v>1.4</v>
      </c>
      <c r="Q581">
        <v>6.1</v>
      </c>
      <c r="R581">
        <v>7.5</v>
      </c>
      <c r="S581">
        <v>2013</v>
      </c>
      <c r="V581">
        <v>2020</v>
      </c>
      <c r="W581">
        <v>100</v>
      </c>
      <c r="X581" t="s">
        <v>1245</v>
      </c>
      <c r="Y581" t="s">
        <v>222</v>
      </c>
      <c r="Z581" t="e" vm="1">
        <f ca="1">_xlfn.XLOOKUP(KenPom[[#This Row],[Real_Team]],TeamStateMap[Team],TeamStateMap[State],"NoState",0,)</f>
        <v>#NAME?</v>
      </c>
      <c r="AA581">
        <v>12</v>
      </c>
      <c r="AC581" t="s">
        <v>501</v>
      </c>
      <c r="AD581" t="s">
        <v>1260</v>
      </c>
      <c r="AE581">
        <v>7</v>
      </c>
      <c r="AF581">
        <v>104.1</v>
      </c>
      <c r="AG581">
        <v>152</v>
      </c>
      <c r="AH581">
        <v>97.1</v>
      </c>
      <c r="AI581">
        <v>75</v>
      </c>
      <c r="AJ581">
        <v>71.8</v>
      </c>
      <c r="AK581">
        <v>39</v>
      </c>
      <c r="AL581">
        <v>4.2000000000000003E-2</v>
      </c>
      <c r="AM581">
        <v>73</v>
      </c>
      <c r="AN581">
        <v>-8.1300000000000008</v>
      </c>
      <c r="AO581">
        <v>338</v>
      </c>
      <c r="AP581">
        <v>98.6</v>
      </c>
      <c r="AQ581">
        <v>325</v>
      </c>
      <c r="AR581">
        <v>106.7</v>
      </c>
      <c r="AS581">
        <v>337</v>
      </c>
      <c r="AT581">
        <v>0.55000000000000004</v>
      </c>
      <c r="AU581">
        <v>162</v>
      </c>
      <c r="AV581">
        <v>2</v>
      </c>
      <c r="AW581" t="s">
        <v>136</v>
      </c>
    </row>
    <row r="582" spans="1:49" x14ac:dyDescent="0.2">
      <c r="A582" t="s">
        <v>59</v>
      </c>
      <c r="B582">
        <v>80.62</v>
      </c>
      <c r="C582">
        <v>76.39</v>
      </c>
      <c r="D582">
        <v>0</v>
      </c>
      <c r="E582">
        <v>1</v>
      </c>
      <c r="F582">
        <v>2013</v>
      </c>
      <c r="I582" t="s">
        <v>329</v>
      </c>
      <c r="J582">
        <v>73.13</v>
      </c>
      <c r="K582">
        <v>75.94</v>
      </c>
      <c r="L582">
        <v>2013</v>
      </c>
      <c r="O582" t="s">
        <v>216</v>
      </c>
      <c r="P582">
        <v>8</v>
      </c>
      <c r="Q582">
        <v>-0.6</v>
      </c>
      <c r="R582">
        <v>7.4</v>
      </c>
      <c r="S582">
        <v>2013</v>
      </c>
      <c r="V582">
        <v>2020</v>
      </c>
      <c r="W582">
        <v>106</v>
      </c>
      <c r="X582" t="s">
        <v>1246</v>
      </c>
      <c r="Y582" t="s">
        <v>255</v>
      </c>
      <c r="Z582" t="e" vm="1">
        <f ca="1">_xlfn.XLOOKUP(KenPom[[#This Row],[Real_Team]],TeamStateMap[Team],TeamStateMap[State],"NoState",0,)</f>
        <v>#NAME?</v>
      </c>
      <c r="AA582">
        <v>14</v>
      </c>
      <c r="AC582" t="s">
        <v>506</v>
      </c>
      <c r="AD582" t="s">
        <v>115</v>
      </c>
      <c r="AE582">
        <v>6.11</v>
      </c>
      <c r="AF582">
        <v>105.4</v>
      </c>
      <c r="AG582">
        <v>121</v>
      </c>
      <c r="AH582">
        <v>99.3</v>
      </c>
      <c r="AI582">
        <v>109</v>
      </c>
      <c r="AJ582">
        <v>67.7</v>
      </c>
      <c r="AK582">
        <v>212</v>
      </c>
      <c r="AL582">
        <v>-6.4000000000000001E-2</v>
      </c>
      <c r="AM582">
        <v>319</v>
      </c>
      <c r="AN582">
        <v>-2.29</v>
      </c>
      <c r="AO582">
        <v>212</v>
      </c>
      <c r="AP582">
        <v>101.1</v>
      </c>
      <c r="AQ582">
        <v>230</v>
      </c>
      <c r="AR582">
        <v>103.4</v>
      </c>
      <c r="AS582">
        <v>192</v>
      </c>
      <c r="AT582">
        <v>2.91</v>
      </c>
      <c r="AU582">
        <v>75</v>
      </c>
      <c r="AV582">
        <v>4</v>
      </c>
      <c r="AW582" t="s">
        <v>136</v>
      </c>
    </row>
    <row r="583" spans="1:49" x14ac:dyDescent="0.2">
      <c r="A583" t="s">
        <v>221</v>
      </c>
      <c r="B583">
        <v>80.47</v>
      </c>
      <c r="C583">
        <v>76.040000000000006</v>
      </c>
      <c r="D583">
        <v>0</v>
      </c>
      <c r="E583">
        <v>3</v>
      </c>
      <c r="F583">
        <v>2013</v>
      </c>
      <c r="I583" t="s">
        <v>328</v>
      </c>
      <c r="J583">
        <v>65.599999999999994</v>
      </c>
      <c r="K583">
        <v>75.94</v>
      </c>
      <c r="L583">
        <v>2013</v>
      </c>
      <c r="O583" t="s">
        <v>212</v>
      </c>
      <c r="P583">
        <v>7.9</v>
      </c>
      <c r="Q583">
        <v>-0.6</v>
      </c>
      <c r="R583">
        <v>7.3</v>
      </c>
      <c r="S583">
        <v>2013</v>
      </c>
      <c r="V583">
        <v>2020</v>
      </c>
      <c r="W583">
        <v>107</v>
      </c>
      <c r="X583" t="s">
        <v>1247</v>
      </c>
      <c r="Y583" t="s">
        <v>13</v>
      </c>
      <c r="Z583" t="e" vm="1">
        <f ca="1">_xlfn.XLOOKUP(KenPom[[#This Row],[Real_Team]],TeamStateMap[Team],TeamStateMap[State],"NoState",0,)</f>
        <v>#NAME?</v>
      </c>
      <c r="AA583">
        <v>14</v>
      </c>
      <c r="AC583" t="s">
        <v>590</v>
      </c>
      <c r="AD583" t="s">
        <v>125</v>
      </c>
      <c r="AE583">
        <v>6.09</v>
      </c>
      <c r="AF583">
        <v>106.8</v>
      </c>
      <c r="AG583">
        <v>92</v>
      </c>
      <c r="AH583">
        <v>100.7</v>
      </c>
      <c r="AI583">
        <v>134</v>
      </c>
      <c r="AJ583">
        <v>67.099999999999994</v>
      </c>
      <c r="AK583">
        <v>244</v>
      </c>
      <c r="AL583">
        <v>3.5999999999999997E-2</v>
      </c>
      <c r="AM583">
        <v>89</v>
      </c>
      <c r="AN583">
        <v>-0.51</v>
      </c>
      <c r="AO583">
        <v>161</v>
      </c>
      <c r="AP583">
        <v>101.6</v>
      </c>
      <c r="AQ583">
        <v>209</v>
      </c>
      <c r="AR583">
        <v>102.2</v>
      </c>
      <c r="AS583">
        <v>129</v>
      </c>
      <c r="AT583">
        <v>-4.0999999999999996</v>
      </c>
      <c r="AU583">
        <v>303</v>
      </c>
      <c r="AV583">
        <v>4</v>
      </c>
      <c r="AW583" t="s">
        <v>136</v>
      </c>
    </row>
    <row r="584" spans="1:49" x14ac:dyDescent="0.2">
      <c r="A584" t="s">
        <v>220</v>
      </c>
      <c r="B584">
        <v>80.47</v>
      </c>
      <c r="C584">
        <v>72.290000000000006</v>
      </c>
      <c r="D584">
        <v>0</v>
      </c>
      <c r="E584">
        <v>0</v>
      </c>
      <c r="F584">
        <v>2013</v>
      </c>
      <c r="I584" t="s">
        <v>327</v>
      </c>
      <c r="J584">
        <v>72.64</v>
      </c>
      <c r="K584">
        <v>75.92</v>
      </c>
      <c r="L584">
        <v>2013</v>
      </c>
      <c r="O584" t="s">
        <v>128</v>
      </c>
      <c r="P584">
        <v>4.5</v>
      </c>
      <c r="Q584">
        <v>2.8</v>
      </c>
      <c r="R584">
        <v>7.3</v>
      </c>
      <c r="S584">
        <v>2013</v>
      </c>
      <c r="V584">
        <v>2020</v>
      </c>
      <c r="W584">
        <v>108</v>
      </c>
      <c r="X584" t="s">
        <v>1248</v>
      </c>
      <c r="Y584" t="s">
        <v>276</v>
      </c>
      <c r="Z584" t="e" vm="1">
        <f ca="1">_xlfn.XLOOKUP(KenPom[[#This Row],[Real_Team]],TeamStateMap[Team],TeamStateMap[State],"NoState",0,)</f>
        <v>#NAME?</v>
      </c>
      <c r="AA584">
        <v>14</v>
      </c>
      <c r="AC584" t="s">
        <v>127</v>
      </c>
      <c r="AD584" t="s">
        <v>72</v>
      </c>
      <c r="AE584">
        <v>6.06</v>
      </c>
      <c r="AF584">
        <v>108.7</v>
      </c>
      <c r="AG584">
        <v>62</v>
      </c>
      <c r="AH584">
        <v>102.6</v>
      </c>
      <c r="AI584">
        <v>187</v>
      </c>
      <c r="AJ584">
        <v>67.900000000000006</v>
      </c>
      <c r="AK584">
        <v>202</v>
      </c>
      <c r="AL584">
        <v>6.4000000000000001E-2</v>
      </c>
      <c r="AM584">
        <v>39</v>
      </c>
      <c r="AN584">
        <v>-4.37</v>
      </c>
      <c r="AO584">
        <v>248</v>
      </c>
      <c r="AP584">
        <v>101.1</v>
      </c>
      <c r="AQ584">
        <v>228</v>
      </c>
      <c r="AR584">
        <v>105.5</v>
      </c>
      <c r="AS584">
        <v>295</v>
      </c>
      <c r="AT584">
        <v>-4.3899999999999997</v>
      </c>
      <c r="AU584">
        <v>308</v>
      </c>
      <c r="AV584">
        <v>4</v>
      </c>
      <c r="AW584" t="s">
        <v>136</v>
      </c>
    </row>
    <row r="585" spans="1:49" x14ac:dyDescent="0.2">
      <c r="A585" t="s">
        <v>219</v>
      </c>
      <c r="B585">
        <v>80.33</v>
      </c>
      <c r="C585">
        <v>75.94</v>
      </c>
      <c r="D585">
        <v>0</v>
      </c>
      <c r="E585">
        <v>0</v>
      </c>
      <c r="F585">
        <v>2013</v>
      </c>
      <c r="I585" t="s">
        <v>326</v>
      </c>
      <c r="J585">
        <v>70.52</v>
      </c>
      <c r="K585">
        <v>75.8</v>
      </c>
      <c r="L585">
        <v>2013</v>
      </c>
      <c r="O585" t="s">
        <v>456</v>
      </c>
      <c r="P585">
        <v>0.2</v>
      </c>
      <c r="Q585">
        <v>7</v>
      </c>
      <c r="R585">
        <v>7.2</v>
      </c>
      <c r="S585">
        <v>2013</v>
      </c>
      <c r="V585">
        <v>2020</v>
      </c>
      <c r="W585">
        <v>109</v>
      </c>
      <c r="X585" t="s">
        <v>1249</v>
      </c>
      <c r="Y585" t="s">
        <v>8</v>
      </c>
      <c r="Z585" t="e" vm="1">
        <f ca="1">_xlfn.XLOOKUP(KenPom[[#This Row],[Real_Team]],TeamStateMap[Team],TeamStateMap[State],"NoState",0,)</f>
        <v>#NAME?</v>
      </c>
      <c r="AA585">
        <v>14</v>
      </c>
      <c r="AC585" t="s">
        <v>77</v>
      </c>
      <c r="AD585" t="s">
        <v>527</v>
      </c>
      <c r="AE585">
        <v>6.02</v>
      </c>
      <c r="AF585">
        <v>106.5</v>
      </c>
      <c r="AG585">
        <v>97</v>
      </c>
      <c r="AH585">
        <v>100.5</v>
      </c>
      <c r="AI585">
        <v>132</v>
      </c>
      <c r="AJ585">
        <v>70.5</v>
      </c>
      <c r="AK585">
        <v>65</v>
      </c>
      <c r="AL585">
        <v>1.2E-2</v>
      </c>
      <c r="AM585">
        <v>155</v>
      </c>
      <c r="AN585">
        <v>-7.08</v>
      </c>
      <c r="AO585">
        <v>324</v>
      </c>
      <c r="AP585">
        <v>99</v>
      </c>
      <c r="AQ585">
        <v>314</v>
      </c>
      <c r="AR585">
        <v>106</v>
      </c>
      <c r="AS585">
        <v>315</v>
      </c>
      <c r="AT585">
        <v>-2.73</v>
      </c>
      <c r="AU585">
        <v>262</v>
      </c>
      <c r="AV585">
        <v>4</v>
      </c>
      <c r="AW585" t="s">
        <v>136</v>
      </c>
    </row>
    <row r="586" spans="1:49" x14ac:dyDescent="0.2">
      <c r="A586" t="s">
        <v>75</v>
      </c>
      <c r="B586">
        <v>80.33</v>
      </c>
      <c r="C586">
        <v>77.62</v>
      </c>
      <c r="D586">
        <v>0</v>
      </c>
      <c r="E586">
        <v>2</v>
      </c>
      <c r="F586">
        <v>2013</v>
      </c>
      <c r="I586" t="s">
        <v>325</v>
      </c>
      <c r="J586">
        <v>72.11</v>
      </c>
      <c r="K586">
        <v>75.63</v>
      </c>
      <c r="L586">
        <v>2013</v>
      </c>
      <c r="O586" t="s">
        <v>208</v>
      </c>
      <c r="P586">
        <v>5.5</v>
      </c>
      <c r="Q586">
        <v>1.6</v>
      </c>
      <c r="R586">
        <v>7.2</v>
      </c>
      <c r="S586">
        <v>2013</v>
      </c>
      <c r="V586">
        <v>2020</v>
      </c>
      <c r="W586">
        <v>112</v>
      </c>
      <c r="X586" t="s">
        <v>1250</v>
      </c>
      <c r="Y586" t="s">
        <v>1</v>
      </c>
      <c r="Z586" t="e" vm="1">
        <f ca="1">_xlfn.XLOOKUP(KenPom[[#This Row],[Real_Team]],TeamStateMap[Team],TeamStateMap[State],"NoState",0,)</f>
        <v>#NAME?</v>
      </c>
      <c r="AA586">
        <v>15</v>
      </c>
      <c r="AC586" t="s">
        <v>514</v>
      </c>
      <c r="AD586" t="s">
        <v>651</v>
      </c>
      <c r="AE586">
        <v>5.56</v>
      </c>
      <c r="AF586">
        <v>106.8</v>
      </c>
      <c r="AG586">
        <v>91</v>
      </c>
      <c r="AH586">
        <v>101.2</v>
      </c>
      <c r="AI586">
        <v>148</v>
      </c>
      <c r="AJ586">
        <v>66</v>
      </c>
      <c r="AK586">
        <v>287</v>
      </c>
      <c r="AL586">
        <v>3.2000000000000001E-2</v>
      </c>
      <c r="AM586">
        <v>99</v>
      </c>
      <c r="AN586">
        <v>-3.91</v>
      </c>
      <c r="AO586">
        <v>239</v>
      </c>
      <c r="AP586">
        <v>101.8</v>
      </c>
      <c r="AQ586">
        <v>193</v>
      </c>
      <c r="AR586">
        <v>105.7</v>
      </c>
      <c r="AS586">
        <v>308</v>
      </c>
      <c r="AT586">
        <v>-1.84</v>
      </c>
      <c r="AU586">
        <v>240</v>
      </c>
      <c r="AV586">
        <v>5</v>
      </c>
      <c r="AW586" t="s">
        <v>136</v>
      </c>
    </row>
    <row r="587" spans="1:49" x14ac:dyDescent="0.2">
      <c r="A587" t="s">
        <v>218</v>
      </c>
      <c r="B587">
        <v>80.11</v>
      </c>
      <c r="C587">
        <v>72.45</v>
      </c>
      <c r="D587">
        <v>0</v>
      </c>
      <c r="E587">
        <v>1</v>
      </c>
      <c r="F587">
        <v>2013</v>
      </c>
      <c r="I587" t="s">
        <v>324</v>
      </c>
      <c r="J587">
        <v>65.91</v>
      </c>
      <c r="K587">
        <v>75.25</v>
      </c>
      <c r="L587">
        <v>2013</v>
      </c>
      <c r="O587" t="s">
        <v>229</v>
      </c>
      <c r="P587">
        <v>2.5</v>
      </c>
      <c r="Q587">
        <v>4.5999999999999996</v>
      </c>
      <c r="R587">
        <v>7.1</v>
      </c>
      <c r="S587">
        <v>2013</v>
      </c>
      <c r="V587">
        <v>2020</v>
      </c>
      <c r="W587">
        <v>124</v>
      </c>
      <c r="X587" t="s">
        <v>1251</v>
      </c>
      <c r="Y587" t="s">
        <v>735</v>
      </c>
      <c r="Z587" t="e" vm="1">
        <f ca="1">_xlfn.XLOOKUP(KenPom[[#This Row],[Real_Team]],TeamStateMap[Team],TeamStateMap[State],"NoState",0,)</f>
        <v>#NAME?</v>
      </c>
      <c r="AA587">
        <v>15</v>
      </c>
      <c r="AC587" t="s">
        <v>498</v>
      </c>
      <c r="AD587" t="s">
        <v>1268</v>
      </c>
      <c r="AE587">
        <v>4.32</v>
      </c>
      <c r="AF587">
        <v>105.4</v>
      </c>
      <c r="AG587">
        <v>120</v>
      </c>
      <c r="AH587">
        <v>101.1</v>
      </c>
      <c r="AI587">
        <v>142</v>
      </c>
      <c r="AJ587">
        <v>73.099999999999994</v>
      </c>
      <c r="AK587">
        <v>18</v>
      </c>
      <c r="AL587">
        <v>0.121</v>
      </c>
      <c r="AM587">
        <v>4</v>
      </c>
      <c r="AN587">
        <v>-1.53</v>
      </c>
      <c r="AO587">
        <v>190</v>
      </c>
      <c r="AP587">
        <v>102</v>
      </c>
      <c r="AQ587">
        <v>185</v>
      </c>
      <c r="AR587">
        <v>103.5</v>
      </c>
      <c r="AS587">
        <v>197</v>
      </c>
      <c r="AT587">
        <v>3.14</v>
      </c>
      <c r="AU587">
        <v>71</v>
      </c>
      <c r="AV587">
        <v>5</v>
      </c>
      <c r="AW587" t="s">
        <v>136</v>
      </c>
    </row>
    <row r="588" spans="1:49" x14ac:dyDescent="0.2">
      <c r="A588" t="s">
        <v>217</v>
      </c>
      <c r="B588">
        <v>80.09</v>
      </c>
      <c r="C588">
        <v>73.599999999999994</v>
      </c>
      <c r="D588">
        <v>1</v>
      </c>
      <c r="E588">
        <v>1</v>
      </c>
      <c r="F588">
        <v>2013</v>
      </c>
      <c r="I588" t="s">
        <v>323</v>
      </c>
      <c r="J588">
        <v>73.95</v>
      </c>
      <c r="K588">
        <v>75.19</v>
      </c>
      <c r="L588">
        <v>2013</v>
      </c>
      <c r="O588" t="s">
        <v>109</v>
      </c>
      <c r="P588">
        <v>8</v>
      </c>
      <c r="Q588">
        <v>-1</v>
      </c>
      <c r="R588">
        <v>7</v>
      </c>
      <c r="S588">
        <v>2013</v>
      </c>
      <c r="V588">
        <v>2020</v>
      </c>
      <c r="W588">
        <v>129</v>
      </c>
      <c r="X588" t="s">
        <v>1252</v>
      </c>
      <c r="Y588" t="s">
        <v>1524</v>
      </c>
      <c r="Z588" t="e" vm="1">
        <f ca="1">_xlfn.XLOOKUP(KenPom[[#This Row],[Real_Team]],TeamStateMap[Team],TeamStateMap[State],"NoState",0,)</f>
        <v>#NAME?</v>
      </c>
      <c r="AA588">
        <v>15</v>
      </c>
      <c r="AC588" t="s">
        <v>491</v>
      </c>
      <c r="AD588" t="s">
        <v>1156</v>
      </c>
      <c r="AE588">
        <v>3.93</v>
      </c>
      <c r="AF588">
        <v>106.4</v>
      </c>
      <c r="AG588">
        <v>99</v>
      </c>
      <c r="AH588">
        <v>102.5</v>
      </c>
      <c r="AI588">
        <v>184</v>
      </c>
      <c r="AJ588">
        <v>69.3</v>
      </c>
      <c r="AK588">
        <v>125</v>
      </c>
      <c r="AL588">
        <v>6.9000000000000006E-2</v>
      </c>
      <c r="AM588">
        <v>29</v>
      </c>
      <c r="AN588">
        <v>-0.59</v>
      </c>
      <c r="AO588">
        <v>162</v>
      </c>
      <c r="AP588">
        <v>102.1</v>
      </c>
      <c r="AQ588">
        <v>180</v>
      </c>
      <c r="AR588">
        <v>102.7</v>
      </c>
      <c r="AS588">
        <v>156</v>
      </c>
      <c r="AT588">
        <v>1.35</v>
      </c>
      <c r="AU588">
        <v>134</v>
      </c>
      <c r="AV588">
        <v>5</v>
      </c>
      <c r="AW588" t="s">
        <v>136</v>
      </c>
    </row>
    <row r="589" spans="1:49" x14ac:dyDescent="0.2">
      <c r="A589" t="s">
        <v>216</v>
      </c>
      <c r="B589">
        <v>80</v>
      </c>
      <c r="C589">
        <v>76.08</v>
      </c>
      <c r="D589">
        <v>1</v>
      </c>
      <c r="E589">
        <v>1</v>
      </c>
      <c r="F589">
        <v>2013</v>
      </c>
      <c r="I589" t="s">
        <v>322</v>
      </c>
      <c r="J589">
        <v>73.13</v>
      </c>
      <c r="K589">
        <v>75.09</v>
      </c>
      <c r="L589">
        <v>2013</v>
      </c>
      <c r="O589" t="s">
        <v>220</v>
      </c>
      <c r="P589">
        <v>3.9</v>
      </c>
      <c r="Q589">
        <v>3.1</v>
      </c>
      <c r="R589">
        <v>7</v>
      </c>
      <c r="S589">
        <v>2013</v>
      </c>
      <c r="V589">
        <v>2020</v>
      </c>
      <c r="W589">
        <v>140</v>
      </c>
      <c r="X589" t="s">
        <v>1253</v>
      </c>
      <c r="Y589" t="s">
        <v>892</v>
      </c>
      <c r="Z589" t="e" vm="1">
        <f ca="1">_xlfn.XLOOKUP(KenPom[[#This Row],[Real_Team]],TeamStateMap[Team],TeamStateMap[State],"NoState",0,)</f>
        <v>#NAME?</v>
      </c>
      <c r="AA589">
        <v>16</v>
      </c>
      <c r="AC589" t="s">
        <v>476</v>
      </c>
      <c r="AD589" t="s">
        <v>531</v>
      </c>
      <c r="AE589">
        <v>2.65</v>
      </c>
      <c r="AF589">
        <v>104.7</v>
      </c>
      <c r="AG589">
        <v>136</v>
      </c>
      <c r="AH589">
        <v>102.1</v>
      </c>
      <c r="AI589">
        <v>169</v>
      </c>
      <c r="AJ589">
        <v>71.900000000000006</v>
      </c>
      <c r="AK589">
        <v>36</v>
      </c>
      <c r="AL589">
        <v>-4.3999999999999997E-2</v>
      </c>
      <c r="AM589">
        <v>292</v>
      </c>
      <c r="AN589">
        <v>-8.0399999999999991</v>
      </c>
      <c r="AO589">
        <v>336</v>
      </c>
      <c r="AP589">
        <v>99.9</v>
      </c>
      <c r="AQ589">
        <v>274</v>
      </c>
      <c r="AR589">
        <v>107.9</v>
      </c>
      <c r="AS589">
        <v>351</v>
      </c>
      <c r="AT589">
        <v>3.54</v>
      </c>
      <c r="AU589">
        <v>65</v>
      </c>
      <c r="AV589">
        <v>6</v>
      </c>
      <c r="AW589" t="s">
        <v>136</v>
      </c>
    </row>
    <row r="590" spans="1:49" x14ac:dyDescent="0.2">
      <c r="A590" t="s">
        <v>215</v>
      </c>
      <c r="B590">
        <v>80</v>
      </c>
      <c r="C590">
        <v>69.05</v>
      </c>
      <c r="D590">
        <v>0</v>
      </c>
      <c r="E590">
        <v>0</v>
      </c>
      <c r="F590">
        <v>2013</v>
      </c>
      <c r="I590" t="s">
        <v>321</v>
      </c>
      <c r="J590">
        <v>68.22</v>
      </c>
      <c r="K590">
        <v>75.05</v>
      </c>
      <c r="L590">
        <v>2013</v>
      </c>
      <c r="O590" t="s">
        <v>219</v>
      </c>
      <c r="P590">
        <v>5.6</v>
      </c>
      <c r="Q590">
        <v>1.3</v>
      </c>
      <c r="R590">
        <v>6.9</v>
      </c>
      <c r="S590">
        <v>2013</v>
      </c>
      <c r="V590">
        <v>2020</v>
      </c>
      <c r="W590">
        <v>144</v>
      </c>
      <c r="X590" t="s">
        <v>1254</v>
      </c>
      <c r="Y590" t="s">
        <v>98</v>
      </c>
      <c r="Z590" t="e" vm="1">
        <f ca="1">_xlfn.XLOOKUP(KenPom[[#This Row],[Real_Team]],TeamStateMap[Team],TeamStateMap[State],"NoState",0,)</f>
        <v>#NAME?</v>
      </c>
      <c r="AA590">
        <v>15</v>
      </c>
      <c r="AC590" t="s">
        <v>525</v>
      </c>
      <c r="AD590" t="s">
        <v>67</v>
      </c>
      <c r="AE590">
        <v>2.11</v>
      </c>
      <c r="AF590">
        <v>102</v>
      </c>
      <c r="AG590">
        <v>191</v>
      </c>
      <c r="AH590">
        <v>99.8</v>
      </c>
      <c r="AI590">
        <v>120</v>
      </c>
      <c r="AJ590">
        <v>65.7</v>
      </c>
      <c r="AK590">
        <v>304</v>
      </c>
      <c r="AL590">
        <v>7.3999999999999996E-2</v>
      </c>
      <c r="AM590">
        <v>20</v>
      </c>
      <c r="AN590">
        <v>-5.16</v>
      </c>
      <c r="AO590">
        <v>270</v>
      </c>
      <c r="AP590">
        <v>100</v>
      </c>
      <c r="AQ590">
        <v>267</v>
      </c>
      <c r="AR590">
        <v>105.2</v>
      </c>
      <c r="AS590">
        <v>279</v>
      </c>
      <c r="AT590">
        <v>-0.21</v>
      </c>
      <c r="AU590">
        <v>185</v>
      </c>
      <c r="AV590">
        <v>5</v>
      </c>
      <c r="AW590" t="s">
        <v>136</v>
      </c>
    </row>
    <row r="591" spans="1:49" x14ac:dyDescent="0.2">
      <c r="A591" t="s">
        <v>214</v>
      </c>
      <c r="B591">
        <v>79.709999999999994</v>
      </c>
      <c r="C591">
        <v>67.7</v>
      </c>
      <c r="D591">
        <v>0</v>
      </c>
      <c r="E591">
        <v>0</v>
      </c>
      <c r="F591">
        <v>2013</v>
      </c>
      <c r="I591" t="s">
        <v>320</v>
      </c>
      <c r="J591">
        <v>72.06</v>
      </c>
      <c r="K591">
        <v>74.95</v>
      </c>
      <c r="L591">
        <v>2013</v>
      </c>
      <c r="O591" t="s">
        <v>36</v>
      </c>
      <c r="P591">
        <v>2.5</v>
      </c>
      <c r="Q591">
        <v>4.3</v>
      </c>
      <c r="R591">
        <v>6.8</v>
      </c>
      <c r="S591">
        <v>2013</v>
      </c>
      <c r="V591">
        <v>2020</v>
      </c>
      <c r="W591">
        <v>145</v>
      </c>
      <c r="X591" t="s">
        <v>1255</v>
      </c>
      <c r="Y591" t="s">
        <v>1556</v>
      </c>
      <c r="Z591" t="e" vm="1">
        <f ca="1">_xlfn.XLOOKUP(KenPom[[#This Row],[Real_Team]],TeamStateMap[Team],TeamStateMap[State],"NoState",0,)</f>
        <v>#NAME?</v>
      </c>
      <c r="AA591">
        <v>16</v>
      </c>
      <c r="AC591" t="s">
        <v>520</v>
      </c>
      <c r="AD591" t="s">
        <v>517</v>
      </c>
      <c r="AE591">
        <v>2.06</v>
      </c>
      <c r="AF591">
        <v>107.2</v>
      </c>
      <c r="AG591">
        <v>87</v>
      </c>
      <c r="AH591">
        <v>105.1</v>
      </c>
      <c r="AI591">
        <v>236</v>
      </c>
      <c r="AJ591">
        <v>66.7</v>
      </c>
      <c r="AK591">
        <v>261</v>
      </c>
      <c r="AL591">
        <v>-1E-3</v>
      </c>
      <c r="AM591">
        <v>189</v>
      </c>
      <c r="AN591">
        <v>-5.42</v>
      </c>
      <c r="AO591">
        <v>277</v>
      </c>
      <c r="AP591">
        <v>98.3</v>
      </c>
      <c r="AQ591">
        <v>329</v>
      </c>
      <c r="AR591">
        <v>103.7</v>
      </c>
      <c r="AS591">
        <v>205</v>
      </c>
      <c r="AT591">
        <v>0.28999999999999998</v>
      </c>
      <c r="AU591">
        <v>171</v>
      </c>
      <c r="AV591">
        <v>6</v>
      </c>
      <c r="AW591" t="s">
        <v>136</v>
      </c>
    </row>
    <row r="592" spans="1:49" x14ac:dyDescent="0.2">
      <c r="A592" t="s">
        <v>213</v>
      </c>
      <c r="B592">
        <v>79.709999999999994</v>
      </c>
      <c r="C592">
        <v>76.98</v>
      </c>
      <c r="D592">
        <v>3</v>
      </c>
      <c r="E592">
        <v>3</v>
      </c>
      <c r="F592">
        <v>2013</v>
      </c>
      <c r="I592" t="s">
        <v>319</v>
      </c>
      <c r="J592">
        <v>73.62</v>
      </c>
      <c r="K592">
        <v>74.94</v>
      </c>
      <c r="L592">
        <v>2013</v>
      </c>
      <c r="O592" t="s">
        <v>75</v>
      </c>
      <c r="P592">
        <v>4</v>
      </c>
      <c r="Q592">
        <v>2.8</v>
      </c>
      <c r="R592">
        <v>6.8</v>
      </c>
      <c r="S592">
        <v>2013</v>
      </c>
      <c r="V592">
        <v>2020</v>
      </c>
      <c r="W592">
        <v>159</v>
      </c>
      <c r="X592" t="s">
        <v>1256</v>
      </c>
      <c r="Y592" t="s">
        <v>1550</v>
      </c>
      <c r="Z592" t="e" vm="1">
        <f ca="1">_xlfn.XLOOKUP(KenPom[[#This Row],[Real_Team]],TeamStateMap[Team],TeamStateMap[State],"NoState",0,)</f>
        <v>#NAME?</v>
      </c>
      <c r="AA592">
        <v>16</v>
      </c>
      <c r="AC592" t="s">
        <v>535</v>
      </c>
      <c r="AD592" t="s">
        <v>585</v>
      </c>
      <c r="AE592">
        <v>0.78</v>
      </c>
      <c r="AF592">
        <v>103.3</v>
      </c>
      <c r="AG592">
        <v>166</v>
      </c>
      <c r="AH592">
        <v>102.6</v>
      </c>
      <c r="AI592">
        <v>186</v>
      </c>
      <c r="AJ592">
        <v>66.3</v>
      </c>
      <c r="AK592">
        <v>272</v>
      </c>
      <c r="AL592">
        <v>2E-3</v>
      </c>
      <c r="AM592">
        <v>177</v>
      </c>
      <c r="AN592">
        <v>-4.9800000000000004</v>
      </c>
      <c r="AO592">
        <v>264</v>
      </c>
      <c r="AP592">
        <v>100.6</v>
      </c>
      <c r="AQ592">
        <v>245</v>
      </c>
      <c r="AR592">
        <v>105.6</v>
      </c>
      <c r="AS592">
        <v>300</v>
      </c>
      <c r="AT592">
        <v>0.04</v>
      </c>
      <c r="AU592">
        <v>180</v>
      </c>
      <c r="AV592">
        <v>6</v>
      </c>
      <c r="AW592" t="s">
        <v>136</v>
      </c>
    </row>
    <row r="593" spans="1:49" x14ac:dyDescent="0.2">
      <c r="A593" t="s">
        <v>212</v>
      </c>
      <c r="B593">
        <v>79.510000000000005</v>
      </c>
      <c r="C593">
        <v>76.150000000000006</v>
      </c>
      <c r="D593">
        <v>1</v>
      </c>
      <c r="E593">
        <v>3</v>
      </c>
      <c r="F593">
        <v>2013</v>
      </c>
      <c r="I593" t="s">
        <v>318</v>
      </c>
      <c r="J593">
        <v>72.09</v>
      </c>
      <c r="K593">
        <v>74.900000000000006</v>
      </c>
      <c r="L593">
        <v>2013</v>
      </c>
      <c r="O593" t="s">
        <v>455</v>
      </c>
      <c r="P593">
        <v>2.2999999999999998</v>
      </c>
      <c r="Q593">
        <v>4.5</v>
      </c>
      <c r="R593">
        <v>6.8</v>
      </c>
      <c r="S593">
        <v>2013</v>
      </c>
      <c r="V593">
        <v>2020</v>
      </c>
      <c r="W593">
        <v>207</v>
      </c>
      <c r="X593" t="s">
        <v>1257</v>
      </c>
      <c r="Y593" t="s">
        <v>725</v>
      </c>
      <c r="Z593" t="e" vm="1">
        <f ca="1">_xlfn.XLOOKUP(KenPom[[#This Row],[Real_Team]],TeamStateMap[Team],TeamStateMap[State],"NoState",0,)</f>
        <v>#NAME?</v>
      </c>
      <c r="AA593">
        <v>16</v>
      </c>
      <c r="AC593" t="s">
        <v>485</v>
      </c>
      <c r="AD593" t="s">
        <v>484</v>
      </c>
      <c r="AE593">
        <v>-3.29</v>
      </c>
      <c r="AF593">
        <v>100.5</v>
      </c>
      <c r="AG593">
        <v>212</v>
      </c>
      <c r="AH593">
        <v>103.8</v>
      </c>
      <c r="AI593">
        <v>205</v>
      </c>
      <c r="AJ593">
        <v>66.099999999999994</v>
      </c>
      <c r="AK593">
        <v>282</v>
      </c>
      <c r="AL593">
        <v>2.7E-2</v>
      </c>
      <c r="AM593">
        <v>110</v>
      </c>
      <c r="AN593">
        <v>-6.38</v>
      </c>
      <c r="AO593">
        <v>308</v>
      </c>
      <c r="AP593">
        <v>99.7</v>
      </c>
      <c r="AQ593">
        <v>279</v>
      </c>
      <c r="AR593">
        <v>106.1</v>
      </c>
      <c r="AS593">
        <v>319</v>
      </c>
      <c r="AT593">
        <v>1.65</v>
      </c>
      <c r="AU593">
        <v>118</v>
      </c>
      <c r="AV593">
        <v>6</v>
      </c>
      <c r="AW593" t="s">
        <v>136</v>
      </c>
    </row>
    <row r="594" spans="1:49" x14ac:dyDescent="0.2">
      <c r="A594" t="s">
        <v>36</v>
      </c>
      <c r="B594">
        <v>79.27</v>
      </c>
      <c r="C594">
        <v>77.36</v>
      </c>
      <c r="D594">
        <v>2</v>
      </c>
      <c r="E594">
        <v>4</v>
      </c>
      <c r="F594">
        <v>2013</v>
      </c>
      <c r="I594" t="s">
        <v>317</v>
      </c>
      <c r="J594">
        <v>71.44</v>
      </c>
      <c r="K594">
        <v>74.63</v>
      </c>
      <c r="L594">
        <v>2013</v>
      </c>
      <c r="O594" t="s">
        <v>214</v>
      </c>
      <c r="P594">
        <v>4.0999999999999996</v>
      </c>
      <c r="Q594">
        <v>2.6</v>
      </c>
      <c r="R594">
        <v>6.7</v>
      </c>
      <c r="S594">
        <v>2013</v>
      </c>
      <c r="V594">
        <v>2020</v>
      </c>
      <c r="W594">
        <v>213</v>
      </c>
      <c r="X594" t="s">
        <v>1258</v>
      </c>
      <c r="Y594" t="s">
        <v>1043</v>
      </c>
      <c r="Z594" t="e" vm="1">
        <f ca="1">_xlfn.XLOOKUP(KenPom[[#This Row],[Real_Team]],TeamStateMap[Team],TeamStateMap[State],"NoState",0,)</f>
        <v>#NAME?</v>
      </c>
      <c r="AA594">
        <v>16</v>
      </c>
      <c r="AC594" t="s">
        <v>494</v>
      </c>
      <c r="AD594" t="s">
        <v>659</v>
      </c>
      <c r="AE594">
        <v>-4.16</v>
      </c>
      <c r="AF594">
        <v>96.3</v>
      </c>
      <c r="AG594">
        <v>282</v>
      </c>
      <c r="AH594">
        <v>100.5</v>
      </c>
      <c r="AI594">
        <v>131</v>
      </c>
      <c r="AJ594">
        <v>70.7</v>
      </c>
      <c r="AK594">
        <v>61</v>
      </c>
      <c r="AL594">
        <v>-1E-3</v>
      </c>
      <c r="AM594">
        <v>186</v>
      </c>
      <c r="AN594">
        <v>-7.97</v>
      </c>
      <c r="AO594">
        <v>333</v>
      </c>
      <c r="AP594">
        <v>96.3</v>
      </c>
      <c r="AQ594">
        <v>348</v>
      </c>
      <c r="AR594">
        <v>104.3</v>
      </c>
      <c r="AS594">
        <v>243</v>
      </c>
      <c r="AT594">
        <v>9.36</v>
      </c>
      <c r="AU594">
        <v>11</v>
      </c>
      <c r="AV594">
        <v>6</v>
      </c>
      <c r="AW594" t="s">
        <v>136</v>
      </c>
    </row>
    <row r="595" spans="1:49" x14ac:dyDescent="0.2">
      <c r="A595" t="s">
        <v>32</v>
      </c>
      <c r="B595">
        <v>79.22</v>
      </c>
      <c r="C595">
        <v>78.88</v>
      </c>
      <c r="D595">
        <v>2</v>
      </c>
      <c r="E595">
        <v>4</v>
      </c>
      <c r="F595">
        <v>2013</v>
      </c>
      <c r="I595" t="s">
        <v>316</v>
      </c>
      <c r="J595">
        <v>67.28</v>
      </c>
      <c r="K595">
        <v>74.62</v>
      </c>
      <c r="L595">
        <v>2013</v>
      </c>
      <c r="O595" t="s">
        <v>454</v>
      </c>
      <c r="P595">
        <v>10.1</v>
      </c>
      <c r="Q595">
        <v>-3.4</v>
      </c>
      <c r="R595">
        <v>6.6</v>
      </c>
      <c r="S595">
        <v>2013</v>
      </c>
      <c r="V595">
        <v>2020</v>
      </c>
      <c r="W595">
        <v>272</v>
      </c>
      <c r="X595" t="s">
        <v>1259</v>
      </c>
      <c r="Y595" t="s">
        <v>451</v>
      </c>
      <c r="Z595" t="e" vm="1">
        <f ca="1">_xlfn.XLOOKUP(KenPom[[#This Row],[Real_Team]],TeamStateMap[Team],TeamStateMap[State],"NoState",0,)</f>
        <v>#NAME?</v>
      </c>
      <c r="AA595">
        <v>16</v>
      </c>
      <c r="AC595" t="s">
        <v>480</v>
      </c>
      <c r="AD595" t="s">
        <v>1161</v>
      </c>
      <c r="AE595">
        <v>-9</v>
      </c>
      <c r="AF595">
        <v>94.2</v>
      </c>
      <c r="AG595">
        <v>319</v>
      </c>
      <c r="AH595">
        <v>103.2</v>
      </c>
      <c r="AI595">
        <v>193</v>
      </c>
      <c r="AJ595">
        <v>66.599999999999994</v>
      </c>
      <c r="AK595">
        <v>263</v>
      </c>
      <c r="AL595">
        <v>6.5000000000000002E-2</v>
      </c>
      <c r="AM595">
        <v>35</v>
      </c>
      <c r="AN595">
        <v>-8.9499999999999993</v>
      </c>
      <c r="AO595">
        <v>344</v>
      </c>
      <c r="AP595">
        <v>97.3</v>
      </c>
      <c r="AQ595">
        <v>340</v>
      </c>
      <c r="AR595">
        <v>106.3</v>
      </c>
      <c r="AS595">
        <v>326</v>
      </c>
      <c r="AT595">
        <v>6.55</v>
      </c>
      <c r="AU595">
        <v>25</v>
      </c>
      <c r="AV595">
        <v>6</v>
      </c>
      <c r="AW595" t="s">
        <v>136</v>
      </c>
    </row>
    <row r="596" spans="1:49" x14ac:dyDescent="0.2">
      <c r="A596" t="s">
        <v>211</v>
      </c>
      <c r="B596">
        <v>79.209999999999994</v>
      </c>
      <c r="C596">
        <v>77.17</v>
      </c>
      <c r="D596">
        <v>1</v>
      </c>
      <c r="E596">
        <v>5</v>
      </c>
      <c r="F596">
        <v>2013</v>
      </c>
      <c r="I596" t="s">
        <v>315</v>
      </c>
      <c r="J596">
        <v>66.510000000000005</v>
      </c>
      <c r="K596">
        <v>74.52</v>
      </c>
      <c r="L596">
        <v>2013</v>
      </c>
      <c r="O596" t="s">
        <v>222</v>
      </c>
      <c r="P596">
        <v>-6.3</v>
      </c>
      <c r="Q596">
        <v>12.7</v>
      </c>
      <c r="R596">
        <v>6.4</v>
      </c>
      <c r="S596">
        <v>2013</v>
      </c>
      <c r="V596">
        <v>2021</v>
      </c>
      <c r="W596">
        <v>1</v>
      </c>
      <c r="X596" t="s">
        <v>616</v>
      </c>
      <c r="Y596" t="s">
        <v>14</v>
      </c>
      <c r="Z596" t="e" vm="1">
        <f ca="1">_xlfn.XLOOKUP(KenPom[[#This Row],[Real_Team]],TeamStateMap[Team],TeamStateMap[State],"NoState",0,)</f>
        <v>#NAME?</v>
      </c>
      <c r="AA596">
        <v>1</v>
      </c>
      <c r="AC596" t="s">
        <v>110</v>
      </c>
      <c r="AD596" t="s">
        <v>1340</v>
      </c>
      <c r="AE596">
        <v>36.479999999999997</v>
      </c>
      <c r="AF596">
        <v>126.4</v>
      </c>
      <c r="AG596">
        <v>1</v>
      </c>
      <c r="AH596">
        <v>89.9</v>
      </c>
      <c r="AI596">
        <v>11</v>
      </c>
      <c r="AJ596">
        <v>73.8</v>
      </c>
      <c r="AK596">
        <v>7</v>
      </c>
      <c r="AL596">
        <v>2.1999999999999999E-2</v>
      </c>
      <c r="AM596">
        <v>127</v>
      </c>
      <c r="AN596">
        <v>11.35</v>
      </c>
      <c r="AO596">
        <v>72</v>
      </c>
      <c r="AP596">
        <v>108.1</v>
      </c>
      <c r="AQ596">
        <v>70</v>
      </c>
      <c r="AR596">
        <v>96.8</v>
      </c>
      <c r="AS596">
        <v>74</v>
      </c>
      <c r="AT596">
        <v>6.21</v>
      </c>
      <c r="AU596">
        <v>112</v>
      </c>
      <c r="AV596">
        <v>1</v>
      </c>
      <c r="AW596" t="s">
        <v>136</v>
      </c>
    </row>
    <row r="597" spans="1:49" x14ac:dyDescent="0.2">
      <c r="A597" t="s">
        <v>210</v>
      </c>
      <c r="B597">
        <v>79.19</v>
      </c>
      <c r="C597">
        <v>75.05</v>
      </c>
      <c r="D597">
        <v>0</v>
      </c>
      <c r="E597">
        <v>0</v>
      </c>
      <c r="F597">
        <v>2013</v>
      </c>
      <c r="I597" t="s">
        <v>314</v>
      </c>
      <c r="J597">
        <v>74.260000000000005</v>
      </c>
      <c r="K597">
        <v>74.099999999999994</v>
      </c>
      <c r="L597">
        <v>2013</v>
      </c>
      <c r="O597" t="s">
        <v>32</v>
      </c>
      <c r="P597">
        <v>3.3</v>
      </c>
      <c r="Q597">
        <v>2.8</v>
      </c>
      <c r="R597">
        <v>6.2</v>
      </c>
      <c r="S597">
        <v>2013</v>
      </c>
      <c r="V597">
        <v>2021</v>
      </c>
      <c r="W597">
        <v>2</v>
      </c>
      <c r="X597" t="s">
        <v>1271</v>
      </c>
      <c r="Y597" t="s">
        <v>16</v>
      </c>
      <c r="Z597" t="e" vm="1">
        <f ca="1">_xlfn.XLOOKUP(KenPom[[#This Row],[Real_Team]],TeamStateMap[Team],TeamStateMap[State],"NoState",0,)</f>
        <v>#NAME?</v>
      </c>
      <c r="AA597">
        <v>1</v>
      </c>
      <c r="AC597" t="s">
        <v>156</v>
      </c>
      <c r="AD597" t="s">
        <v>1341</v>
      </c>
      <c r="AE597">
        <v>33.869999999999997</v>
      </c>
      <c r="AF597">
        <v>125</v>
      </c>
      <c r="AG597">
        <v>2</v>
      </c>
      <c r="AH597">
        <v>91.1</v>
      </c>
      <c r="AI597">
        <v>22</v>
      </c>
      <c r="AJ597">
        <v>67.400000000000006</v>
      </c>
      <c r="AK597">
        <v>213</v>
      </c>
      <c r="AL597">
        <v>4.5999999999999999E-2</v>
      </c>
      <c r="AM597">
        <v>80</v>
      </c>
      <c r="AN597">
        <v>13.25</v>
      </c>
      <c r="AO597">
        <v>54</v>
      </c>
      <c r="AP597">
        <v>108.7</v>
      </c>
      <c r="AQ597">
        <v>64</v>
      </c>
      <c r="AR597">
        <v>95.5</v>
      </c>
      <c r="AS597">
        <v>44</v>
      </c>
      <c r="AT597">
        <v>-2.83</v>
      </c>
      <c r="AU597">
        <v>258</v>
      </c>
      <c r="AV597">
        <v>1</v>
      </c>
      <c r="AW597" t="s">
        <v>136</v>
      </c>
    </row>
    <row r="598" spans="1:49" x14ac:dyDescent="0.2">
      <c r="A598" t="s">
        <v>41</v>
      </c>
      <c r="B598">
        <v>79.02</v>
      </c>
      <c r="C598">
        <v>78.63</v>
      </c>
      <c r="D598">
        <v>1</v>
      </c>
      <c r="E598">
        <v>2</v>
      </c>
      <c r="F598">
        <v>2013</v>
      </c>
      <c r="I598" t="s">
        <v>313</v>
      </c>
      <c r="J598">
        <v>68.459999999999994</v>
      </c>
      <c r="K598">
        <v>74.099999999999994</v>
      </c>
      <c r="L598">
        <v>2013</v>
      </c>
      <c r="O598" t="s">
        <v>204</v>
      </c>
      <c r="P598">
        <v>5.6</v>
      </c>
      <c r="Q598">
        <v>0.5</v>
      </c>
      <c r="R598">
        <v>6.1</v>
      </c>
      <c r="S598">
        <v>2013</v>
      </c>
      <c r="V598">
        <v>2021</v>
      </c>
      <c r="W598">
        <v>3</v>
      </c>
      <c r="X598" t="s">
        <v>1272</v>
      </c>
      <c r="Y598" t="s">
        <v>25</v>
      </c>
      <c r="Z598" t="e" vm="1">
        <f ca="1">_xlfn.XLOOKUP(KenPom[[#This Row],[Real_Team]],TeamStateMap[Team],TeamStateMap[State],"NoState",0,)</f>
        <v>#NAME?</v>
      </c>
      <c r="AA598">
        <v>1</v>
      </c>
      <c r="AC598" t="s">
        <v>556</v>
      </c>
      <c r="AD598" t="s">
        <v>1342</v>
      </c>
      <c r="AE598">
        <v>29.67</v>
      </c>
      <c r="AF598">
        <v>117.6</v>
      </c>
      <c r="AG598">
        <v>9</v>
      </c>
      <c r="AH598">
        <v>87.9</v>
      </c>
      <c r="AI598">
        <v>4</v>
      </c>
      <c r="AJ598">
        <v>66.599999999999994</v>
      </c>
      <c r="AK598">
        <v>256</v>
      </c>
      <c r="AL598">
        <v>7.0000000000000001E-3</v>
      </c>
      <c r="AM598">
        <v>156</v>
      </c>
      <c r="AN598">
        <v>16.440000000000001</v>
      </c>
      <c r="AO598">
        <v>19</v>
      </c>
      <c r="AP598">
        <v>111.7</v>
      </c>
      <c r="AQ598">
        <v>9</v>
      </c>
      <c r="AR598">
        <v>95.3</v>
      </c>
      <c r="AS598">
        <v>39</v>
      </c>
      <c r="AT598">
        <v>2.5099999999999998</v>
      </c>
      <c r="AU598">
        <v>178</v>
      </c>
      <c r="AV598">
        <v>1</v>
      </c>
      <c r="AW598" t="s">
        <v>136</v>
      </c>
    </row>
    <row r="599" spans="1:49" x14ac:dyDescent="0.2">
      <c r="A599" t="s">
        <v>1</v>
      </c>
      <c r="B599">
        <v>79.010000000000005</v>
      </c>
      <c r="C599">
        <v>70.38</v>
      </c>
      <c r="D599">
        <v>0</v>
      </c>
      <c r="E599">
        <v>0</v>
      </c>
      <c r="F599">
        <v>2013</v>
      </c>
      <c r="I599" t="s">
        <v>312</v>
      </c>
      <c r="J599">
        <v>69.34</v>
      </c>
      <c r="K599">
        <v>74.09</v>
      </c>
      <c r="L599">
        <v>2013</v>
      </c>
      <c r="O599" t="s">
        <v>202</v>
      </c>
      <c r="P599">
        <v>4.0999999999999996</v>
      </c>
      <c r="Q599">
        <v>1.9</v>
      </c>
      <c r="R599">
        <v>6</v>
      </c>
      <c r="S599">
        <v>2013</v>
      </c>
      <c r="V599">
        <v>2021</v>
      </c>
      <c r="W599">
        <v>4</v>
      </c>
      <c r="X599" t="s">
        <v>1273</v>
      </c>
      <c r="Y599" t="s">
        <v>129</v>
      </c>
      <c r="Z599" t="e" vm="1">
        <f ca="1">_xlfn.XLOOKUP(KenPom[[#This Row],[Real_Team]],TeamStateMap[Team],TeamStateMap[State],"NoState",0,)</f>
        <v>#NAME?</v>
      </c>
      <c r="AA599">
        <v>1</v>
      </c>
      <c r="AC599" t="s">
        <v>556</v>
      </c>
      <c r="AD599" t="s">
        <v>1267</v>
      </c>
      <c r="AE599">
        <v>29.06</v>
      </c>
      <c r="AF599">
        <v>118</v>
      </c>
      <c r="AG599">
        <v>8</v>
      </c>
      <c r="AH599">
        <v>88.9</v>
      </c>
      <c r="AI599">
        <v>7</v>
      </c>
      <c r="AJ599">
        <v>70.5</v>
      </c>
      <c r="AK599">
        <v>79</v>
      </c>
      <c r="AL599">
        <v>2.1999999999999999E-2</v>
      </c>
      <c r="AM599">
        <v>128</v>
      </c>
      <c r="AN599">
        <v>18.170000000000002</v>
      </c>
      <c r="AO599">
        <v>5</v>
      </c>
      <c r="AP599">
        <v>112.3</v>
      </c>
      <c r="AQ599">
        <v>5</v>
      </c>
      <c r="AR599">
        <v>94.1</v>
      </c>
      <c r="AS599">
        <v>13</v>
      </c>
      <c r="AT599">
        <v>10.44</v>
      </c>
      <c r="AU599">
        <v>59</v>
      </c>
      <c r="AV599">
        <v>1</v>
      </c>
      <c r="AW599" t="s">
        <v>136</v>
      </c>
    </row>
    <row r="600" spans="1:49" x14ac:dyDescent="0.2">
      <c r="A600" t="s">
        <v>209</v>
      </c>
      <c r="B600">
        <v>78.989999999999995</v>
      </c>
      <c r="C600">
        <v>70.989999999999995</v>
      </c>
      <c r="D600">
        <v>0</v>
      </c>
      <c r="E600">
        <v>0</v>
      </c>
      <c r="F600">
        <v>2013</v>
      </c>
      <c r="I600" t="s">
        <v>311</v>
      </c>
      <c r="J600">
        <v>70.59</v>
      </c>
      <c r="K600">
        <v>74.069999999999993</v>
      </c>
      <c r="L600">
        <v>2013</v>
      </c>
      <c r="O600" t="s">
        <v>209</v>
      </c>
      <c r="P600">
        <v>3.2</v>
      </c>
      <c r="Q600">
        <v>2.6</v>
      </c>
      <c r="R600">
        <v>5.8</v>
      </c>
      <c r="S600">
        <v>2013</v>
      </c>
      <c r="V600">
        <v>2021</v>
      </c>
      <c r="W600">
        <v>5</v>
      </c>
      <c r="X600" t="s">
        <v>1274</v>
      </c>
      <c r="Y600" t="s">
        <v>46</v>
      </c>
      <c r="Z600" t="e" vm="1">
        <f ca="1">_xlfn.XLOOKUP(KenPom[[#This Row],[Real_Team]],TeamStateMap[Team],TeamStateMap[State],"NoState",0,)</f>
        <v>#NAME?</v>
      </c>
      <c r="AA600">
        <v>2</v>
      </c>
      <c r="AC600" t="s">
        <v>148</v>
      </c>
      <c r="AD600" t="s">
        <v>1343</v>
      </c>
      <c r="AE600">
        <v>28.75</v>
      </c>
      <c r="AF600">
        <v>118.3</v>
      </c>
      <c r="AG600">
        <v>7</v>
      </c>
      <c r="AH600">
        <v>89.6</v>
      </c>
      <c r="AI600">
        <v>9</v>
      </c>
      <c r="AJ600">
        <v>64.400000000000006</v>
      </c>
      <c r="AK600">
        <v>332</v>
      </c>
      <c r="AL600">
        <v>1.7999999999999999E-2</v>
      </c>
      <c r="AM600">
        <v>133</v>
      </c>
      <c r="AN600">
        <v>9.2100000000000009</v>
      </c>
      <c r="AO600">
        <v>90</v>
      </c>
      <c r="AP600">
        <v>105.7</v>
      </c>
      <c r="AQ600">
        <v>105</v>
      </c>
      <c r="AR600">
        <v>96.5</v>
      </c>
      <c r="AS600">
        <v>67</v>
      </c>
      <c r="AT600">
        <v>2.11</v>
      </c>
      <c r="AU600">
        <v>187</v>
      </c>
      <c r="AV600">
        <v>2</v>
      </c>
      <c r="AW600" t="s">
        <v>136</v>
      </c>
    </row>
    <row r="601" spans="1:49" x14ac:dyDescent="0.2">
      <c r="A601" t="s">
        <v>208</v>
      </c>
      <c r="B601">
        <v>78.959999999999994</v>
      </c>
      <c r="C601">
        <v>71.510000000000005</v>
      </c>
      <c r="D601">
        <v>0</v>
      </c>
      <c r="E601">
        <v>0</v>
      </c>
      <c r="F601">
        <v>2013</v>
      </c>
      <c r="I601" t="s">
        <v>310</v>
      </c>
      <c r="J601">
        <v>67.02</v>
      </c>
      <c r="K601">
        <v>73.84</v>
      </c>
      <c r="L601">
        <v>2013</v>
      </c>
      <c r="O601" t="s">
        <v>48</v>
      </c>
      <c r="P601">
        <v>1.9</v>
      </c>
      <c r="Q601">
        <v>3.5</v>
      </c>
      <c r="R601">
        <v>5.4</v>
      </c>
      <c r="S601">
        <v>2013</v>
      </c>
      <c r="V601">
        <v>2021</v>
      </c>
      <c r="W601">
        <v>6</v>
      </c>
      <c r="X601" t="s">
        <v>1275</v>
      </c>
      <c r="Y601" t="s">
        <v>54</v>
      </c>
      <c r="Z601" t="e" vm="1">
        <f ca="1">_xlfn.XLOOKUP(KenPom[[#This Row],[Real_Team]],TeamStateMap[Team],TeamStateMap[State],"NoState",0,)</f>
        <v>#NAME?</v>
      </c>
      <c r="AA601">
        <v>6</v>
      </c>
      <c r="AC601" t="s">
        <v>137</v>
      </c>
      <c r="AD601" t="s">
        <v>651</v>
      </c>
      <c r="AE601">
        <v>27.58</v>
      </c>
      <c r="AF601">
        <v>115.7</v>
      </c>
      <c r="AG601">
        <v>14</v>
      </c>
      <c r="AH601">
        <v>88.1</v>
      </c>
      <c r="AI601">
        <v>6</v>
      </c>
      <c r="AJ601">
        <v>67</v>
      </c>
      <c r="AK601">
        <v>235</v>
      </c>
      <c r="AL601">
        <v>1E-3</v>
      </c>
      <c r="AM601">
        <v>171</v>
      </c>
      <c r="AN601">
        <v>16.27</v>
      </c>
      <c r="AO601">
        <v>21</v>
      </c>
      <c r="AP601">
        <v>111.1</v>
      </c>
      <c r="AQ601">
        <v>19</v>
      </c>
      <c r="AR601">
        <v>94.8</v>
      </c>
      <c r="AS601">
        <v>28</v>
      </c>
      <c r="AT601">
        <v>6.28</v>
      </c>
      <c r="AU601">
        <v>111</v>
      </c>
      <c r="AV601">
        <v>6</v>
      </c>
      <c r="AW601" t="s">
        <v>136</v>
      </c>
    </row>
    <row r="602" spans="1:49" x14ac:dyDescent="0.2">
      <c r="A602" t="s">
        <v>207</v>
      </c>
      <c r="B602">
        <v>78.84</v>
      </c>
      <c r="C602">
        <v>76.290000000000006</v>
      </c>
      <c r="D602">
        <v>0</v>
      </c>
      <c r="E602">
        <v>2</v>
      </c>
      <c r="F602">
        <v>2013</v>
      </c>
      <c r="I602" t="s">
        <v>309</v>
      </c>
      <c r="J602">
        <v>66.239999999999995</v>
      </c>
      <c r="K602">
        <v>73.42</v>
      </c>
      <c r="L602">
        <v>2013</v>
      </c>
      <c r="O602" t="s">
        <v>217</v>
      </c>
      <c r="P602">
        <v>6.8</v>
      </c>
      <c r="Q602">
        <v>-1.4</v>
      </c>
      <c r="R602">
        <v>5.4</v>
      </c>
      <c r="S602">
        <v>2013</v>
      </c>
      <c r="V602">
        <v>2021</v>
      </c>
      <c r="W602">
        <v>7</v>
      </c>
      <c r="X602" t="s">
        <v>1276</v>
      </c>
      <c r="Y602" t="s">
        <v>35</v>
      </c>
      <c r="Z602" t="e" vm="1">
        <f ca="1">_xlfn.XLOOKUP(KenPom[[#This Row],[Real_Team]],TeamStateMap[Team],TeamStateMap[State],"NoState",0,)</f>
        <v>#NAME?</v>
      </c>
      <c r="AA602">
        <v>3</v>
      </c>
      <c r="AC602" t="s">
        <v>556</v>
      </c>
      <c r="AD602" t="s">
        <v>1266</v>
      </c>
      <c r="AE602">
        <v>26.87</v>
      </c>
      <c r="AF602">
        <v>123.5</v>
      </c>
      <c r="AG602">
        <v>3</v>
      </c>
      <c r="AH602">
        <v>96.7</v>
      </c>
      <c r="AI602">
        <v>75</v>
      </c>
      <c r="AJ602">
        <v>69.900000000000006</v>
      </c>
      <c r="AK602">
        <v>93</v>
      </c>
      <c r="AL602">
        <v>-2.7E-2</v>
      </c>
      <c r="AM602">
        <v>244</v>
      </c>
      <c r="AN602">
        <v>16.41</v>
      </c>
      <c r="AO602">
        <v>20</v>
      </c>
      <c r="AP602">
        <v>110.4</v>
      </c>
      <c r="AQ602">
        <v>31</v>
      </c>
      <c r="AR602">
        <v>94</v>
      </c>
      <c r="AS602">
        <v>9</v>
      </c>
      <c r="AT602">
        <v>-4.9000000000000004</v>
      </c>
      <c r="AU602">
        <v>285</v>
      </c>
      <c r="AV602">
        <v>3</v>
      </c>
      <c r="AW602" t="s">
        <v>136</v>
      </c>
    </row>
    <row r="603" spans="1:49" x14ac:dyDescent="0.2">
      <c r="A603" t="s">
        <v>206</v>
      </c>
      <c r="B603">
        <v>78.45</v>
      </c>
      <c r="C603">
        <v>71.319999999999993</v>
      </c>
      <c r="D603">
        <v>2</v>
      </c>
      <c r="E603">
        <v>3</v>
      </c>
      <c r="F603">
        <v>2013</v>
      </c>
      <c r="I603" t="s">
        <v>308</v>
      </c>
      <c r="J603">
        <v>62.98</v>
      </c>
      <c r="K603">
        <v>73.36</v>
      </c>
      <c r="L603">
        <v>2013</v>
      </c>
      <c r="O603" t="s">
        <v>221</v>
      </c>
      <c r="P603">
        <v>3.7</v>
      </c>
      <c r="Q603">
        <v>1.7</v>
      </c>
      <c r="R603">
        <v>5.3</v>
      </c>
      <c r="S603">
        <v>2013</v>
      </c>
      <c r="V603">
        <v>2021</v>
      </c>
      <c r="W603">
        <v>8</v>
      </c>
      <c r="X603" t="s">
        <v>1277</v>
      </c>
      <c r="Y603" t="s">
        <v>1487</v>
      </c>
      <c r="Z603" t="e" vm="1">
        <f ca="1">_xlfn.XLOOKUP(KenPom[[#This Row],[Real_Team]],TeamStateMap[Team],TeamStateMap[State],"NoState",0,)</f>
        <v>#NAME?</v>
      </c>
      <c r="AA603">
        <v>5</v>
      </c>
      <c r="AC603" t="s">
        <v>137</v>
      </c>
      <c r="AD603" t="s">
        <v>67</v>
      </c>
      <c r="AE603">
        <v>25.1</v>
      </c>
      <c r="AF603">
        <v>116.3</v>
      </c>
      <c r="AG603">
        <v>13</v>
      </c>
      <c r="AH603">
        <v>91.2</v>
      </c>
      <c r="AI603">
        <v>23</v>
      </c>
      <c r="AJ603">
        <v>66.099999999999994</v>
      </c>
      <c r="AK603">
        <v>276</v>
      </c>
      <c r="AL603">
        <v>-2.5000000000000001E-2</v>
      </c>
      <c r="AM603">
        <v>237</v>
      </c>
      <c r="AN603">
        <v>15.43</v>
      </c>
      <c r="AO603">
        <v>28</v>
      </c>
      <c r="AP603">
        <v>110.3</v>
      </c>
      <c r="AQ603">
        <v>32</v>
      </c>
      <c r="AR603">
        <v>94.9</v>
      </c>
      <c r="AS603">
        <v>31</v>
      </c>
      <c r="AT603">
        <v>3.82</v>
      </c>
      <c r="AU603">
        <v>157</v>
      </c>
      <c r="AV603">
        <v>5</v>
      </c>
      <c r="AW603" t="s">
        <v>136</v>
      </c>
    </row>
    <row r="604" spans="1:49" x14ac:dyDescent="0.2">
      <c r="A604" t="s">
        <v>205</v>
      </c>
      <c r="B604">
        <v>78.069999999999993</v>
      </c>
      <c r="C604">
        <v>75.88</v>
      </c>
      <c r="D604">
        <v>2</v>
      </c>
      <c r="E604">
        <v>2</v>
      </c>
      <c r="F604">
        <v>2013</v>
      </c>
      <c r="I604" t="s">
        <v>307</v>
      </c>
      <c r="J604">
        <v>60.64</v>
      </c>
      <c r="K604">
        <v>73.2</v>
      </c>
      <c r="L604">
        <v>2013</v>
      </c>
      <c r="O604" t="s">
        <v>195</v>
      </c>
      <c r="P604">
        <v>-1.4</v>
      </c>
      <c r="Q604">
        <v>6.1</v>
      </c>
      <c r="R604">
        <v>4.8</v>
      </c>
      <c r="S604">
        <v>2013</v>
      </c>
      <c r="V604">
        <v>2021</v>
      </c>
      <c r="W604">
        <v>9</v>
      </c>
      <c r="X604" t="s">
        <v>1278</v>
      </c>
      <c r="Y604" t="s">
        <v>59</v>
      </c>
      <c r="Z604" t="e" vm="1">
        <f ca="1">_xlfn.XLOOKUP(KenPom[[#This Row],[Real_Team]],TeamStateMap[Team],TeamStateMap[State],"NoState",0,)</f>
        <v>#NAME?</v>
      </c>
      <c r="AA604">
        <v>2</v>
      </c>
      <c r="AC604" t="s">
        <v>60</v>
      </c>
      <c r="AD604" t="s">
        <v>527</v>
      </c>
      <c r="AE604">
        <v>25.09</v>
      </c>
      <c r="AF604">
        <v>112.9</v>
      </c>
      <c r="AG604">
        <v>30</v>
      </c>
      <c r="AH604">
        <v>87.8</v>
      </c>
      <c r="AI604">
        <v>3</v>
      </c>
      <c r="AJ604">
        <v>73.3</v>
      </c>
      <c r="AK604">
        <v>11</v>
      </c>
      <c r="AL604">
        <v>0.02</v>
      </c>
      <c r="AM604">
        <v>131</v>
      </c>
      <c r="AN604">
        <v>14.8</v>
      </c>
      <c r="AO604">
        <v>33</v>
      </c>
      <c r="AP604">
        <v>110.1</v>
      </c>
      <c r="AQ604">
        <v>35</v>
      </c>
      <c r="AR604">
        <v>95.3</v>
      </c>
      <c r="AS604">
        <v>41</v>
      </c>
      <c r="AT604">
        <v>9.4499999999999993</v>
      </c>
      <c r="AU604">
        <v>71</v>
      </c>
      <c r="AV604">
        <v>2</v>
      </c>
      <c r="AW604" t="s">
        <v>136</v>
      </c>
    </row>
    <row r="605" spans="1:49" x14ac:dyDescent="0.2">
      <c r="A605" t="s">
        <v>204</v>
      </c>
      <c r="B605">
        <v>78.02</v>
      </c>
      <c r="C605">
        <v>70.680000000000007</v>
      </c>
      <c r="D605">
        <v>0</v>
      </c>
      <c r="E605">
        <v>0</v>
      </c>
      <c r="F605">
        <v>2013</v>
      </c>
      <c r="I605" t="s">
        <v>9</v>
      </c>
      <c r="J605">
        <v>69.569999999999993</v>
      </c>
      <c r="K605">
        <v>73.12</v>
      </c>
      <c r="L605">
        <v>2013</v>
      </c>
      <c r="O605" t="s">
        <v>39</v>
      </c>
      <c r="P605">
        <v>12.6</v>
      </c>
      <c r="Q605">
        <v>-7.9</v>
      </c>
      <c r="R605">
        <v>4.7</v>
      </c>
      <c r="S605">
        <v>2013</v>
      </c>
      <c r="V605">
        <v>2021</v>
      </c>
      <c r="W605">
        <v>10</v>
      </c>
      <c r="X605" t="s">
        <v>1279</v>
      </c>
      <c r="Y605" t="s">
        <v>980</v>
      </c>
      <c r="Z605" t="e" vm="1">
        <f ca="1">_xlfn.XLOOKUP(KenPom[[#This Row],[Real_Team]],TeamStateMap[Team],TeamStateMap[State],"NoState",0,)</f>
        <v>#NAME?</v>
      </c>
      <c r="AA605">
        <v>8</v>
      </c>
      <c r="AC605" t="s">
        <v>590</v>
      </c>
      <c r="AD605" t="s">
        <v>1269</v>
      </c>
      <c r="AE605">
        <v>24.32</v>
      </c>
      <c r="AF605">
        <v>111.3</v>
      </c>
      <c r="AG605">
        <v>41</v>
      </c>
      <c r="AH605">
        <v>87</v>
      </c>
      <c r="AI605">
        <v>2</v>
      </c>
      <c r="AJ605">
        <v>63.7</v>
      </c>
      <c r="AK605">
        <v>342</v>
      </c>
      <c r="AL605">
        <v>-2.4E-2</v>
      </c>
      <c r="AM605">
        <v>233</v>
      </c>
      <c r="AN605">
        <v>6.27</v>
      </c>
      <c r="AO605">
        <v>112</v>
      </c>
      <c r="AP605">
        <v>105.6</v>
      </c>
      <c r="AQ605">
        <v>110</v>
      </c>
      <c r="AR605">
        <v>99.4</v>
      </c>
      <c r="AS605">
        <v>123</v>
      </c>
      <c r="AT605">
        <v>4.8099999999999996</v>
      </c>
      <c r="AU605">
        <v>139</v>
      </c>
      <c r="AV605">
        <v>8</v>
      </c>
      <c r="AW605" t="s">
        <v>136</v>
      </c>
    </row>
    <row r="606" spans="1:49" x14ac:dyDescent="0.2">
      <c r="A606" t="s">
        <v>203</v>
      </c>
      <c r="B606">
        <v>77.959999999999994</v>
      </c>
      <c r="C606">
        <v>73.02</v>
      </c>
      <c r="D606">
        <v>1</v>
      </c>
      <c r="E606">
        <v>1</v>
      </c>
      <c r="F606">
        <v>2013</v>
      </c>
      <c r="I606" t="s">
        <v>306</v>
      </c>
      <c r="J606">
        <v>68.55</v>
      </c>
      <c r="K606">
        <v>73.099999999999994</v>
      </c>
      <c r="L606">
        <v>2013</v>
      </c>
      <c r="O606" t="s">
        <v>453</v>
      </c>
      <c r="P606">
        <v>-0.3</v>
      </c>
      <c r="Q606">
        <v>5</v>
      </c>
      <c r="R606">
        <v>4.7</v>
      </c>
      <c r="S606">
        <v>2013</v>
      </c>
      <c r="V606">
        <v>2021</v>
      </c>
      <c r="W606">
        <v>11</v>
      </c>
      <c r="X606" t="s">
        <v>611</v>
      </c>
      <c r="Y606" t="s">
        <v>253</v>
      </c>
      <c r="Z606" t="e" vm="1">
        <f ca="1">_xlfn.XLOOKUP(KenPom[[#This Row],[Real_Team]],TeamStateMap[Team],TeamStateMap[State],"NoState",0,)</f>
        <v>#NAME?</v>
      </c>
      <c r="AA606">
        <v>2</v>
      </c>
      <c r="AC606" t="s">
        <v>556</v>
      </c>
      <c r="AD606" t="s">
        <v>1156</v>
      </c>
      <c r="AE606">
        <v>23.58</v>
      </c>
      <c r="AF606">
        <v>120.7</v>
      </c>
      <c r="AG606">
        <v>4</v>
      </c>
      <c r="AH606">
        <v>97.1</v>
      </c>
      <c r="AI606">
        <v>82</v>
      </c>
      <c r="AJ606">
        <v>66.7</v>
      </c>
      <c r="AK606">
        <v>251</v>
      </c>
      <c r="AL606">
        <v>-1.2E-2</v>
      </c>
      <c r="AM606">
        <v>212</v>
      </c>
      <c r="AN606">
        <v>17.899999999999999</v>
      </c>
      <c r="AO606">
        <v>9</v>
      </c>
      <c r="AP606">
        <v>111.6</v>
      </c>
      <c r="AQ606">
        <v>10</v>
      </c>
      <c r="AR606">
        <v>93.7</v>
      </c>
      <c r="AS606">
        <v>5</v>
      </c>
      <c r="AT606">
        <v>3.47</v>
      </c>
      <c r="AU606">
        <v>164</v>
      </c>
      <c r="AV606">
        <v>2</v>
      </c>
      <c r="AW606" t="s">
        <v>136</v>
      </c>
    </row>
    <row r="607" spans="1:49" x14ac:dyDescent="0.2">
      <c r="A607" t="s">
        <v>202</v>
      </c>
      <c r="B607">
        <v>77.94</v>
      </c>
      <c r="C607">
        <v>75.61</v>
      </c>
      <c r="D607">
        <v>1</v>
      </c>
      <c r="E607">
        <v>1</v>
      </c>
      <c r="F607">
        <v>2013</v>
      </c>
      <c r="I607" t="s">
        <v>305</v>
      </c>
      <c r="J607">
        <v>74.48</v>
      </c>
      <c r="K607">
        <v>73.040000000000006</v>
      </c>
      <c r="L607">
        <v>2013</v>
      </c>
      <c r="O607" t="s">
        <v>272</v>
      </c>
      <c r="P607">
        <v>4.8</v>
      </c>
      <c r="Q607">
        <v>-0.2</v>
      </c>
      <c r="R607">
        <v>4.7</v>
      </c>
      <c r="S607">
        <v>2013</v>
      </c>
      <c r="V607">
        <v>2021</v>
      </c>
      <c r="W607">
        <v>12</v>
      </c>
      <c r="X607" t="s">
        <v>1280</v>
      </c>
      <c r="Y607" t="s">
        <v>31</v>
      </c>
      <c r="Z607" t="e" vm="1">
        <f ca="1">_xlfn.XLOOKUP(KenPom[[#This Row],[Real_Team]],TeamStateMap[Team],TeamStateMap[State],"NoState",0,)</f>
        <v>#NAME?</v>
      </c>
      <c r="AA607">
        <v>5</v>
      </c>
      <c r="AC607" t="s">
        <v>541</v>
      </c>
      <c r="AD607" t="s">
        <v>1344</v>
      </c>
      <c r="AE607">
        <v>23.02</v>
      </c>
      <c r="AF607">
        <v>119</v>
      </c>
      <c r="AG607">
        <v>6</v>
      </c>
      <c r="AH607">
        <v>96</v>
      </c>
      <c r="AI607">
        <v>66</v>
      </c>
      <c r="AJ607">
        <v>64.2</v>
      </c>
      <c r="AK607">
        <v>336</v>
      </c>
      <c r="AL607">
        <v>-7.0000000000000001E-3</v>
      </c>
      <c r="AM607">
        <v>200</v>
      </c>
      <c r="AN607">
        <v>13.66</v>
      </c>
      <c r="AO607">
        <v>47</v>
      </c>
      <c r="AP607">
        <v>109.3</v>
      </c>
      <c r="AQ607">
        <v>51</v>
      </c>
      <c r="AR607">
        <v>95.7</v>
      </c>
      <c r="AS607">
        <v>50</v>
      </c>
      <c r="AT607">
        <v>8.1199999999999992</v>
      </c>
      <c r="AU607">
        <v>89</v>
      </c>
      <c r="AV607">
        <v>5</v>
      </c>
      <c r="AW607" t="s">
        <v>136</v>
      </c>
    </row>
    <row r="608" spans="1:49" x14ac:dyDescent="0.2">
      <c r="A608" t="s">
        <v>201</v>
      </c>
      <c r="B608">
        <v>77.87</v>
      </c>
      <c r="C608">
        <v>76.69</v>
      </c>
      <c r="D608">
        <v>0</v>
      </c>
      <c r="E608">
        <v>2</v>
      </c>
      <c r="F608">
        <v>2013</v>
      </c>
      <c r="I608" t="s">
        <v>304</v>
      </c>
      <c r="J608">
        <v>72.39</v>
      </c>
      <c r="K608">
        <v>73.010000000000005</v>
      </c>
      <c r="L608">
        <v>2013</v>
      </c>
      <c r="O608" t="s">
        <v>281</v>
      </c>
      <c r="P608">
        <v>-2.4</v>
      </c>
      <c r="Q608">
        <v>7</v>
      </c>
      <c r="R608">
        <v>4.5999999999999996</v>
      </c>
      <c r="S608">
        <v>2013</v>
      </c>
      <c r="V608">
        <v>2021</v>
      </c>
      <c r="W608">
        <v>13</v>
      </c>
      <c r="X608" t="s">
        <v>145</v>
      </c>
      <c r="Y608" t="s">
        <v>64</v>
      </c>
      <c r="Z608" t="e" vm="1">
        <f ca="1">_xlfn.XLOOKUP(KenPom[[#This Row],[Real_Team]],TeamStateMap[Team],TeamStateMap[State],"NoState",0,)</f>
        <v>#NAME?</v>
      </c>
      <c r="AA608">
        <v>11</v>
      </c>
      <c r="AC608" t="s">
        <v>137</v>
      </c>
      <c r="AD608" t="s">
        <v>99</v>
      </c>
      <c r="AE608">
        <v>22.43</v>
      </c>
      <c r="AF608">
        <v>116.9</v>
      </c>
      <c r="AG608">
        <v>11</v>
      </c>
      <c r="AH608">
        <v>94.5</v>
      </c>
      <c r="AI608">
        <v>46</v>
      </c>
      <c r="AJ608">
        <v>63.8</v>
      </c>
      <c r="AK608">
        <v>341</v>
      </c>
      <c r="AL608">
        <v>2.8000000000000001E-2</v>
      </c>
      <c r="AM608">
        <v>110</v>
      </c>
      <c r="AN608">
        <v>17.38</v>
      </c>
      <c r="AO608">
        <v>11</v>
      </c>
      <c r="AP608">
        <v>111.3</v>
      </c>
      <c r="AQ608">
        <v>14</v>
      </c>
      <c r="AR608">
        <v>93.9</v>
      </c>
      <c r="AS608">
        <v>6</v>
      </c>
      <c r="AT608">
        <v>9.8699999999999992</v>
      </c>
      <c r="AU608">
        <v>66</v>
      </c>
      <c r="AV608">
        <v>1</v>
      </c>
      <c r="AW608" t="s">
        <v>136</v>
      </c>
    </row>
    <row r="609" spans="1:49" x14ac:dyDescent="0.2">
      <c r="A609" t="s">
        <v>39</v>
      </c>
      <c r="B609">
        <v>77.73</v>
      </c>
      <c r="C609">
        <v>73.97</v>
      </c>
      <c r="D609">
        <v>0</v>
      </c>
      <c r="E609">
        <v>0</v>
      </c>
      <c r="F609">
        <v>2013</v>
      </c>
      <c r="I609" t="s">
        <v>303</v>
      </c>
      <c r="J609">
        <v>70.03</v>
      </c>
      <c r="K609">
        <v>72.95</v>
      </c>
      <c r="L609">
        <v>2013</v>
      </c>
      <c r="O609" t="s">
        <v>268</v>
      </c>
      <c r="P609">
        <v>-3.4</v>
      </c>
      <c r="Q609">
        <v>8</v>
      </c>
      <c r="R609">
        <v>4.5999999999999996</v>
      </c>
      <c r="S609">
        <v>2013</v>
      </c>
      <c r="V609">
        <v>2021</v>
      </c>
      <c r="W609">
        <v>14</v>
      </c>
      <c r="X609" t="s">
        <v>1281</v>
      </c>
      <c r="Y609" t="s">
        <v>80</v>
      </c>
      <c r="Z609" t="e" vm="1">
        <f ca="1">_xlfn.XLOOKUP(KenPom[[#This Row],[Real_Team]],TeamStateMap[Team],TeamStateMap[State],"NoState",0,)</f>
        <v>#NAME?</v>
      </c>
      <c r="AA609">
        <v>9</v>
      </c>
      <c r="AC609" t="s">
        <v>556</v>
      </c>
      <c r="AD609" t="s">
        <v>1161</v>
      </c>
      <c r="AE609">
        <v>22.4</v>
      </c>
      <c r="AF609">
        <v>113</v>
      </c>
      <c r="AG609">
        <v>29</v>
      </c>
      <c r="AH609">
        <v>90.6</v>
      </c>
      <c r="AI609">
        <v>15</v>
      </c>
      <c r="AJ609">
        <v>64.599999999999994</v>
      </c>
      <c r="AK609">
        <v>328</v>
      </c>
      <c r="AL609">
        <v>-5.1999999999999998E-2</v>
      </c>
      <c r="AM609">
        <v>289</v>
      </c>
      <c r="AN609">
        <v>18.13</v>
      </c>
      <c r="AO609">
        <v>6</v>
      </c>
      <c r="AP609">
        <v>112.1</v>
      </c>
      <c r="AQ609">
        <v>7</v>
      </c>
      <c r="AR609">
        <v>93.9</v>
      </c>
      <c r="AS609">
        <v>8</v>
      </c>
      <c r="AT609">
        <v>1.24</v>
      </c>
      <c r="AU609">
        <v>199</v>
      </c>
      <c r="AV609">
        <v>9</v>
      </c>
      <c r="AW609" t="s">
        <v>136</v>
      </c>
    </row>
    <row r="610" spans="1:49" x14ac:dyDescent="0.2">
      <c r="A610" t="s">
        <v>200</v>
      </c>
      <c r="B610">
        <v>77.63</v>
      </c>
      <c r="C610">
        <v>78.22</v>
      </c>
      <c r="D610">
        <v>3</v>
      </c>
      <c r="E610">
        <v>4</v>
      </c>
      <c r="F610">
        <v>2013</v>
      </c>
      <c r="I610" t="s">
        <v>302</v>
      </c>
      <c r="J610">
        <v>65.47</v>
      </c>
      <c r="K610">
        <v>72.91</v>
      </c>
      <c r="L610">
        <v>2013</v>
      </c>
      <c r="O610" t="s">
        <v>452</v>
      </c>
      <c r="P610">
        <v>1.3</v>
      </c>
      <c r="Q610">
        <v>3.3</v>
      </c>
      <c r="R610">
        <v>4.5999999999999996</v>
      </c>
      <c r="S610">
        <v>2013</v>
      </c>
      <c r="V610">
        <v>2021</v>
      </c>
      <c r="W610">
        <v>15</v>
      </c>
      <c r="X610" t="s">
        <v>1106</v>
      </c>
      <c r="Y610" t="s">
        <v>270</v>
      </c>
      <c r="Z610" t="e" vm="1">
        <f ca="1">_xlfn.XLOOKUP(KenPom[[#This Row],[Real_Team]],TeamStateMap[Team],TeamStateMap[State],"NoState",0,)</f>
        <v>#NAME?</v>
      </c>
      <c r="AA610">
        <v>4</v>
      </c>
      <c r="AC610" t="s">
        <v>105</v>
      </c>
      <c r="AD610" t="s">
        <v>1344</v>
      </c>
      <c r="AE610">
        <v>22.12</v>
      </c>
      <c r="AF610">
        <v>114.9</v>
      </c>
      <c r="AG610">
        <v>16</v>
      </c>
      <c r="AH610">
        <v>92.8</v>
      </c>
      <c r="AI610">
        <v>33</v>
      </c>
      <c r="AJ610">
        <v>69.900000000000006</v>
      </c>
      <c r="AK610">
        <v>90</v>
      </c>
      <c r="AL610">
        <v>2E-3</v>
      </c>
      <c r="AM610">
        <v>167</v>
      </c>
      <c r="AN610">
        <v>13.48</v>
      </c>
      <c r="AO610">
        <v>50</v>
      </c>
      <c r="AP610">
        <v>109.5</v>
      </c>
      <c r="AQ610">
        <v>46</v>
      </c>
      <c r="AR610">
        <v>96</v>
      </c>
      <c r="AS610">
        <v>60</v>
      </c>
      <c r="AT610">
        <v>4.42</v>
      </c>
      <c r="AU610">
        <v>145</v>
      </c>
      <c r="AV610">
        <v>4</v>
      </c>
      <c r="AW610" t="s">
        <v>136</v>
      </c>
    </row>
    <row r="611" spans="1:49" x14ac:dyDescent="0.2">
      <c r="A611" t="s">
        <v>112</v>
      </c>
      <c r="B611">
        <v>77.63</v>
      </c>
      <c r="C611">
        <v>78.53</v>
      </c>
      <c r="D611">
        <v>0</v>
      </c>
      <c r="E611">
        <v>3</v>
      </c>
      <c r="F611">
        <v>2013</v>
      </c>
      <c r="I611" t="s">
        <v>301</v>
      </c>
      <c r="J611">
        <v>67.349999999999994</v>
      </c>
      <c r="K611">
        <v>72.849999999999994</v>
      </c>
      <c r="L611">
        <v>2013</v>
      </c>
      <c r="O611" t="s">
        <v>451</v>
      </c>
      <c r="P611">
        <v>-1.3</v>
      </c>
      <c r="Q611">
        <v>5.7</v>
      </c>
      <c r="R611">
        <v>4.4000000000000004</v>
      </c>
      <c r="S611">
        <v>2013</v>
      </c>
      <c r="V611">
        <v>2021</v>
      </c>
      <c r="W611">
        <v>16</v>
      </c>
      <c r="X611" t="s">
        <v>680</v>
      </c>
      <c r="Y611" t="s">
        <v>1455</v>
      </c>
      <c r="Z611" t="e" vm="1">
        <f ca="1">_xlfn.XLOOKUP(KenPom[[#This Row],[Real_Team]],TeamStateMap[Team],TeamStateMap[State],"NoState",0,)</f>
        <v>#NAME?</v>
      </c>
      <c r="AA611">
        <v>7</v>
      </c>
      <c r="AC611" t="s">
        <v>137</v>
      </c>
      <c r="AD611" t="s">
        <v>1345</v>
      </c>
      <c r="AE611">
        <v>21.85</v>
      </c>
      <c r="AF611">
        <v>117.2</v>
      </c>
      <c r="AG611">
        <v>10</v>
      </c>
      <c r="AH611">
        <v>95.4</v>
      </c>
      <c r="AI611">
        <v>55</v>
      </c>
      <c r="AJ611">
        <v>67.2</v>
      </c>
      <c r="AK611">
        <v>226</v>
      </c>
      <c r="AL611">
        <v>4.9000000000000002E-2</v>
      </c>
      <c r="AM611">
        <v>72</v>
      </c>
      <c r="AN611">
        <v>15.2</v>
      </c>
      <c r="AO611">
        <v>30</v>
      </c>
      <c r="AP611">
        <v>110.6</v>
      </c>
      <c r="AQ611">
        <v>26</v>
      </c>
      <c r="AR611">
        <v>95.4</v>
      </c>
      <c r="AS611">
        <v>43</v>
      </c>
      <c r="AT611">
        <v>3.72</v>
      </c>
      <c r="AU611">
        <v>160</v>
      </c>
      <c r="AV611">
        <v>7</v>
      </c>
      <c r="AW611" t="s">
        <v>136</v>
      </c>
    </row>
    <row r="612" spans="1:49" x14ac:dyDescent="0.2">
      <c r="A612" t="s">
        <v>199</v>
      </c>
      <c r="B612">
        <v>77.599999999999994</v>
      </c>
      <c r="C612">
        <v>77.72</v>
      </c>
      <c r="D612">
        <v>1</v>
      </c>
      <c r="E612">
        <v>3</v>
      </c>
      <c r="F612">
        <v>2013</v>
      </c>
      <c r="I612" t="s">
        <v>300</v>
      </c>
      <c r="J612">
        <v>71.16</v>
      </c>
      <c r="K612">
        <v>72.650000000000006</v>
      </c>
      <c r="L612">
        <v>2013</v>
      </c>
      <c r="O612" t="s">
        <v>265</v>
      </c>
      <c r="P612">
        <v>-1.7</v>
      </c>
      <c r="Q612">
        <v>5.9</v>
      </c>
      <c r="R612">
        <v>4.2</v>
      </c>
      <c r="S612">
        <v>2013</v>
      </c>
      <c r="V612">
        <v>2021</v>
      </c>
      <c r="W612">
        <v>17</v>
      </c>
      <c r="X612" t="s">
        <v>1282</v>
      </c>
      <c r="Y612" t="s">
        <v>22</v>
      </c>
      <c r="Z612" t="e" vm="1">
        <f ca="1">_xlfn.XLOOKUP(KenPom[[#This Row],[Real_Team]],TeamStateMap[Team],TeamStateMap[State],"NoState",0,)</f>
        <v>#NAME?</v>
      </c>
      <c r="AA612">
        <v>6</v>
      </c>
      <c r="AC612" t="s">
        <v>156</v>
      </c>
      <c r="AD612" t="s">
        <v>1346</v>
      </c>
      <c r="AE612">
        <v>21.81</v>
      </c>
      <c r="AF612">
        <v>112.7</v>
      </c>
      <c r="AG612">
        <v>32</v>
      </c>
      <c r="AH612">
        <v>90.9</v>
      </c>
      <c r="AI612">
        <v>18</v>
      </c>
      <c r="AJ612">
        <v>65.099999999999994</v>
      </c>
      <c r="AK612">
        <v>316</v>
      </c>
      <c r="AL612">
        <v>-9.9000000000000005E-2</v>
      </c>
      <c r="AM612">
        <v>340</v>
      </c>
      <c r="AN612">
        <v>12.84</v>
      </c>
      <c r="AO612">
        <v>59</v>
      </c>
      <c r="AP612">
        <v>108.5</v>
      </c>
      <c r="AQ612">
        <v>67</v>
      </c>
      <c r="AR612">
        <v>95.7</v>
      </c>
      <c r="AS612">
        <v>51</v>
      </c>
      <c r="AT612">
        <v>-4.88</v>
      </c>
      <c r="AU612">
        <v>283</v>
      </c>
      <c r="AV612">
        <v>6</v>
      </c>
      <c r="AW612" t="s">
        <v>136</v>
      </c>
    </row>
    <row r="613" spans="1:49" x14ac:dyDescent="0.2">
      <c r="A613" t="s">
        <v>198</v>
      </c>
      <c r="B613">
        <v>77.55</v>
      </c>
      <c r="C613">
        <v>77.91</v>
      </c>
      <c r="D613">
        <v>1</v>
      </c>
      <c r="E613">
        <v>3</v>
      </c>
      <c r="F613">
        <v>2013</v>
      </c>
      <c r="I613" t="s">
        <v>299</v>
      </c>
      <c r="J613">
        <v>71.92</v>
      </c>
      <c r="K613">
        <v>72.540000000000006</v>
      </c>
      <c r="L613">
        <v>2013</v>
      </c>
      <c r="O613" t="s">
        <v>450</v>
      </c>
      <c r="P613">
        <v>6.4</v>
      </c>
      <c r="Q613">
        <v>-2.2000000000000002</v>
      </c>
      <c r="R613">
        <v>4.2</v>
      </c>
      <c r="S613">
        <v>2013</v>
      </c>
      <c r="V613">
        <v>2021</v>
      </c>
      <c r="W613">
        <v>18</v>
      </c>
      <c r="X613" t="s">
        <v>1283</v>
      </c>
      <c r="Y613" t="s">
        <v>212</v>
      </c>
      <c r="Z613" t="e" vm="1">
        <f ca="1">_xlfn.XLOOKUP(KenPom[[#This Row],[Real_Team]],TeamStateMap[Team],TeamStateMap[State],"NoState",0,)</f>
        <v>#NAME?</v>
      </c>
      <c r="AA613">
        <v>3</v>
      </c>
      <c r="AC613" t="s">
        <v>60</v>
      </c>
      <c r="AD613" t="s">
        <v>70</v>
      </c>
      <c r="AE613">
        <v>21.56</v>
      </c>
      <c r="AF613">
        <v>111.1</v>
      </c>
      <c r="AG613">
        <v>43</v>
      </c>
      <c r="AH613">
        <v>89.6</v>
      </c>
      <c r="AI613">
        <v>10</v>
      </c>
      <c r="AJ613">
        <v>72.599999999999994</v>
      </c>
      <c r="AK613">
        <v>19</v>
      </c>
      <c r="AL613">
        <v>6.4000000000000001E-2</v>
      </c>
      <c r="AM613">
        <v>51</v>
      </c>
      <c r="AN613">
        <v>12.69</v>
      </c>
      <c r="AO613">
        <v>63</v>
      </c>
      <c r="AP613">
        <v>109.4</v>
      </c>
      <c r="AQ613">
        <v>49</v>
      </c>
      <c r="AR613">
        <v>96.7</v>
      </c>
      <c r="AS613">
        <v>73</v>
      </c>
      <c r="AT613">
        <v>-4.09</v>
      </c>
      <c r="AU613">
        <v>272</v>
      </c>
      <c r="AV613">
        <v>3</v>
      </c>
      <c r="AW613" t="s">
        <v>136</v>
      </c>
    </row>
    <row r="614" spans="1:49" x14ac:dyDescent="0.2">
      <c r="A614" t="s">
        <v>197</v>
      </c>
      <c r="B614">
        <v>77.510000000000005</v>
      </c>
      <c r="C614">
        <v>73.06</v>
      </c>
      <c r="D614">
        <v>0</v>
      </c>
      <c r="E614">
        <v>0</v>
      </c>
      <c r="F614">
        <v>2013</v>
      </c>
      <c r="I614" t="s">
        <v>298</v>
      </c>
      <c r="J614">
        <v>72.17</v>
      </c>
      <c r="K614">
        <v>72.510000000000005</v>
      </c>
      <c r="L614">
        <v>2013</v>
      </c>
      <c r="O614" t="s">
        <v>122</v>
      </c>
      <c r="P614">
        <v>-4.4000000000000004</v>
      </c>
      <c r="Q614">
        <v>8.4</v>
      </c>
      <c r="R614">
        <v>4</v>
      </c>
      <c r="S614">
        <v>2013</v>
      </c>
      <c r="V614">
        <v>2021</v>
      </c>
      <c r="W614">
        <v>19</v>
      </c>
      <c r="X614" t="s">
        <v>1284</v>
      </c>
      <c r="Y614" t="s">
        <v>27</v>
      </c>
      <c r="Z614" t="e" vm="1">
        <f ca="1">_xlfn.XLOOKUP(KenPom[[#This Row],[Real_Team]],TeamStateMap[Team],TeamStateMap[State],"NoState",0,)</f>
        <v>#NAME?</v>
      </c>
      <c r="AA614">
        <v>4</v>
      </c>
      <c r="AC614" t="s">
        <v>105</v>
      </c>
      <c r="AD614" t="s">
        <v>1344</v>
      </c>
      <c r="AE614">
        <v>21.42</v>
      </c>
      <c r="AF614">
        <v>114.7</v>
      </c>
      <c r="AG614">
        <v>17</v>
      </c>
      <c r="AH614">
        <v>93.3</v>
      </c>
      <c r="AI614">
        <v>36</v>
      </c>
      <c r="AJ614">
        <v>59.9</v>
      </c>
      <c r="AK614">
        <v>357</v>
      </c>
      <c r="AL614">
        <v>2.5000000000000001E-2</v>
      </c>
      <c r="AM614">
        <v>118</v>
      </c>
      <c r="AN614">
        <v>12.05</v>
      </c>
      <c r="AO614">
        <v>69</v>
      </c>
      <c r="AP614">
        <v>109.8</v>
      </c>
      <c r="AQ614">
        <v>40</v>
      </c>
      <c r="AR614">
        <v>97.8</v>
      </c>
      <c r="AS614">
        <v>96</v>
      </c>
      <c r="AT614">
        <v>0.24</v>
      </c>
      <c r="AU614">
        <v>211</v>
      </c>
      <c r="AV614">
        <v>4</v>
      </c>
      <c r="AW614" t="s">
        <v>136</v>
      </c>
    </row>
    <row r="615" spans="1:49" x14ac:dyDescent="0.2">
      <c r="A615" t="s">
        <v>9</v>
      </c>
      <c r="B615">
        <v>77.459999999999994</v>
      </c>
      <c r="C615">
        <v>75.42</v>
      </c>
      <c r="D615">
        <v>0</v>
      </c>
      <c r="E615">
        <v>1</v>
      </c>
      <c r="F615">
        <v>2013</v>
      </c>
      <c r="I615" t="s">
        <v>297</v>
      </c>
      <c r="J615">
        <v>75.239999999999995</v>
      </c>
      <c r="K615">
        <v>72.5</v>
      </c>
      <c r="L615">
        <v>2013</v>
      </c>
      <c r="O615" t="s">
        <v>194</v>
      </c>
      <c r="P615">
        <v>-0.3</v>
      </c>
      <c r="Q615">
        <v>4.3</v>
      </c>
      <c r="R615">
        <v>4</v>
      </c>
      <c r="S615">
        <v>2013</v>
      </c>
      <c r="V615">
        <v>2021</v>
      </c>
      <c r="W615">
        <v>20</v>
      </c>
      <c r="X615" t="s">
        <v>1285</v>
      </c>
      <c r="Y615" t="s">
        <v>109</v>
      </c>
      <c r="Z615" t="e" vm="1">
        <f ca="1">_xlfn.XLOOKUP(KenPom[[#This Row],[Real_Team]],TeamStateMap[Team],TeamStateMap[State],"NoState",0,)</f>
        <v>#NAME?</v>
      </c>
      <c r="AA615">
        <v>6</v>
      </c>
      <c r="AC615" t="s">
        <v>110</v>
      </c>
      <c r="AD615" t="s">
        <v>1347</v>
      </c>
      <c r="AE615">
        <v>21.12</v>
      </c>
      <c r="AF615">
        <v>113.7</v>
      </c>
      <c r="AG615">
        <v>23</v>
      </c>
      <c r="AH615">
        <v>92.5</v>
      </c>
      <c r="AI615">
        <v>30</v>
      </c>
      <c r="AJ615">
        <v>67.599999999999994</v>
      </c>
      <c r="AK615">
        <v>206</v>
      </c>
      <c r="AL615">
        <v>3.6999999999999998E-2</v>
      </c>
      <c r="AM615">
        <v>91</v>
      </c>
      <c r="AN615">
        <v>12.31</v>
      </c>
      <c r="AO615">
        <v>65</v>
      </c>
      <c r="AP615">
        <v>109.1</v>
      </c>
      <c r="AQ615">
        <v>57</v>
      </c>
      <c r="AR615">
        <v>96.8</v>
      </c>
      <c r="AS615">
        <v>76</v>
      </c>
      <c r="AT615">
        <v>10.050000000000001</v>
      </c>
      <c r="AU615">
        <v>65</v>
      </c>
      <c r="AV615">
        <v>6</v>
      </c>
      <c r="AW615" t="s">
        <v>136</v>
      </c>
    </row>
    <row r="616" spans="1:49" x14ac:dyDescent="0.2">
      <c r="A616" t="s">
        <v>196</v>
      </c>
      <c r="B616">
        <v>77.37</v>
      </c>
      <c r="C616">
        <v>76.14</v>
      </c>
      <c r="D616">
        <v>2</v>
      </c>
      <c r="E616">
        <v>3</v>
      </c>
      <c r="F616">
        <v>2013</v>
      </c>
      <c r="I616" t="s">
        <v>296</v>
      </c>
      <c r="J616">
        <v>69.81</v>
      </c>
      <c r="K616">
        <v>72.34</v>
      </c>
      <c r="L616">
        <v>2013</v>
      </c>
      <c r="O616" t="s">
        <v>449</v>
      </c>
      <c r="P616">
        <v>4.3</v>
      </c>
      <c r="Q616">
        <v>-0.4</v>
      </c>
      <c r="R616">
        <v>4</v>
      </c>
      <c r="S616">
        <v>2013</v>
      </c>
      <c r="V616">
        <v>2021</v>
      </c>
      <c r="W616">
        <v>21</v>
      </c>
      <c r="X616" t="s">
        <v>695</v>
      </c>
      <c r="Y616" t="s">
        <v>231</v>
      </c>
      <c r="Z616" t="e" vm="1">
        <f ca="1">_xlfn.XLOOKUP(KenPom[[#This Row],[Real_Team]],TeamStateMap[Team],TeamStateMap[State],"NoState",0,)</f>
        <v>#NAME?</v>
      </c>
      <c r="AA616">
        <v>7</v>
      </c>
      <c r="AC616" t="s">
        <v>541</v>
      </c>
      <c r="AD616" t="s">
        <v>1348</v>
      </c>
      <c r="AE616">
        <v>20.61</v>
      </c>
      <c r="AF616">
        <v>113.1</v>
      </c>
      <c r="AG616">
        <v>27</v>
      </c>
      <c r="AH616">
        <v>92.5</v>
      </c>
      <c r="AI616">
        <v>29</v>
      </c>
      <c r="AJ616">
        <v>65.5</v>
      </c>
      <c r="AK616">
        <v>309</v>
      </c>
      <c r="AL616">
        <v>-6.8000000000000005E-2</v>
      </c>
      <c r="AM616">
        <v>310</v>
      </c>
      <c r="AN616">
        <v>12.99</v>
      </c>
      <c r="AO616">
        <v>57</v>
      </c>
      <c r="AP616">
        <v>108.2</v>
      </c>
      <c r="AQ616">
        <v>69</v>
      </c>
      <c r="AR616">
        <v>95.2</v>
      </c>
      <c r="AS616">
        <v>33</v>
      </c>
      <c r="AT616">
        <v>-1.27</v>
      </c>
      <c r="AU616">
        <v>240</v>
      </c>
      <c r="AV616">
        <v>7</v>
      </c>
      <c r="AW616" t="s">
        <v>136</v>
      </c>
    </row>
    <row r="617" spans="1:49" x14ac:dyDescent="0.2">
      <c r="A617" t="s">
        <v>195</v>
      </c>
      <c r="B617">
        <v>77.33</v>
      </c>
      <c r="C617">
        <v>76.16</v>
      </c>
      <c r="D617">
        <v>0</v>
      </c>
      <c r="E617">
        <v>3</v>
      </c>
      <c r="F617">
        <v>2013</v>
      </c>
      <c r="I617" t="s">
        <v>295</v>
      </c>
      <c r="J617">
        <v>70.08</v>
      </c>
      <c r="K617">
        <v>72.209999999999994</v>
      </c>
      <c r="L617">
        <v>2013</v>
      </c>
      <c r="O617" t="s">
        <v>205</v>
      </c>
      <c r="P617">
        <v>2.6</v>
      </c>
      <c r="Q617">
        <v>1.3</v>
      </c>
      <c r="R617">
        <v>4</v>
      </c>
      <c r="S617">
        <v>2013</v>
      </c>
      <c r="V617">
        <v>2021</v>
      </c>
      <c r="W617">
        <v>22</v>
      </c>
      <c r="X617" t="s">
        <v>1286</v>
      </c>
      <c r="Y617" t="s">
        <v>247</v>
      </c>
      <c r="Z617" t="e" vm="1">
        <f ca="1">_xlfn.XLOOKUP(KenPom[[#This Row],[Real_Team]],TeamStateMap[Team],TeamStateMap[State],"NoState",0,)</f>
        <v>#NAME?</v>
      </c>
      <c r="AA617">
        <v>5</v>
      </c>
      <c r="AC617" t="s">
        <v>541</v>
      </c>
      <c r="AD617" t="s">
        <v>1266</v>
      </c>
      <c r="AE617">
        <v>20.59</v>
      </c>
      <c r="AF617">
        <v>113.4</v>
      </c>
      <c r="AG617">
        <v>25</v>
      </c>
      <c r="AH617">
        <v>92.8</v>
      </c>
      <c r="AI617">
        <v>32</v>
      </c>
      <c r="AJ617">
        <v>68.7</v>
      </c>
      <c r="AK617">
        <v>144</v>
      </c>
      <c r="AL617">
        <v>1.7000000000000001E-2</v>
      </c>
      <c r="AM617">
        <v>137</v>
      </c>
      <c r="AN617">
        <v>13.19</v>
      </c>
      <c r="AO617">
        <v>55</v>
      </c>
      <c r="AP617">
        <v>108.8</v>
      </c>
      <c r="AQ617">
        <v>63</v>
      </c>
      <c r="AR617">
        <v>95.6</v>
      </c>
      <c r="AS617">
        <v>49</v>
      </c>
      <c r="AT617">
        <v>-0.73</v>
      </c>
      <c r="AU617">
        <v>230</v>
      </c>
      <c r="AV617">
        <v>5</v>
      </c>
      <c r="AW617" t="s">
        <v>136</v>
      </c>
    </row>
    <row r="618" spans="1:49" x14ac:dyDescent="0.2">
      <c r="A618" t="s">
        <v>194</v>
      </c>
      <c r="B618">
        <v>77.12</v>
      </c>
      <c r="C618">
        <v>76.760000000000005</v>
      </c>
      <c r="D618">
        <v>0</v>
      </c>
      <c r="E618">
        <v>1</v>
      </c>
      <c r="F618">
        <v>2013</v>
      </c>
      <c r="I618" t="s">
        <v>294</v>
      </c>
      <c r="J618">
        <v>68.53</v>
      </c>
      <c r="K618">
        <v>72.180000000000007</v>
      </c>
      <c r="L618">
        <v>2013</v>
      </c>
      <c r="O618" t="s">
        <v>199</v>
      </c>
      <c r="P618">
        <v>0.9</v>
      </c>
      <c r="Q618">
        <v>2.9</v>
      </c>
      <c r="R618">
        <v>3.8</v>
      </c>
      <c r="S618">
        <v>2013</v>
      </c>
      <c r="V618">
        <v>2021</v>
      </c>
      <c r="W618">
        <v>23</v>
      </c>
      <c r="X618" t="s">
        <v>869</v>
      </c>
      <c r="Y618" t="s">
        <v>266</v>
      </c>
      <c r="Z618" t="e" vm="1">
        <f ca="1">_xlfn.XLOOKUP(KenPom[[#This Row],[Real_Team]],TeamStateMap[Team],TeamStateMap[State],"NoState",0,)</f>
        <v>#NAME?</v>
      </c>
      <c r="AA618">
        <v>3</v>
      </c>
      <c r="AC618" t="s">
        <v>156</v>
      </c>
      <c r="AD618" t="s">
        <v>1349</v>
      </c>
      <c r="AE618">
        <v>20.51</v>
      </c>
      <c r="AF618">
        <v>116.8</v>
      </c>
      <c r="AG618">
        <v>12</v>
      </c>
      <c r="AH618">
        <v>96.3</v>
      </c>
      <c r="AI618">
        <v>70</v>
      </c>
      <c r="AJ618">
        <v>69.2</v>
      </c>
      <c r="AK618">
        <v>122</v>
      </c>
      <c r="AL618">
        <v>-5.6000000000000001E-2</v>
      </c>
      <c r="AM618">
        <v>294</v>
      </c>
      <c r="AN618">
        <v>15.18</v>
      </c>
      <c r="AO618">
        <v>31</v>
      </c>
      <c r="AP618">
        <v>109.6</v>
      </c>
      <c r="AQ618">
        <v>45</v>
      </c>
      <c r="AR618">
        <v>94.4</v>
      </c>
      <c r="AS618">
        <v>20</v>
      </c>
      <c r="AT618">
        <v>13.77</v>
      </c>
      <c r="AU618">
        <v>29</v>
      </c>
      <c r="AV618">
        <v>3</v>
      </c>
      <c r="AW618" t="s">
        <v>136</v>
      </c>
    </row>
    <row r="619" spans="1:49" x14ac:dyDescent="0.2">
      <c r="A619" t="s">
        <v>193</v>
      </c>
      <c r="B619">
        <v>77.08</v>
      </c>
      <c r="C619">
        <v>79.64</v>
      </c>
      <c r="D619">
        <v>1</v>
      </c>
      <c r="E619">
        <v>2</v>
      </c>
      <c r="F619">
        <v>2013</v>
      </c>
      <c r="I619" t="s">
        <v>293</v>
      </c>
      <c r="J619">
        <v>67.989999999999995</v>
      </c>
      <c r="K619">
        <v>72.16</v>
      </c>
      <c r="L619">
        <v>2013</v>
      </c>
      <c r="O619" t="s">
        <v>112</v>
      </c>
      <c r="P619">
        <v>0.1</v>
      </c>
      <c r="Q619">
        <v>3.7</v>
      </c>
      <c r="R619">
        <v>3.8</v>
      </c>
      <c r="S619">
        <v>2013</v>
      </c>
      <c r="V619">
        <v>2021</v>
      </c>
      <c r="W619">
        <v>24</v>
      </c>
      <c r="X619" t="s">
        <v>1287</v>
      </c>
      <c r="Y619" t="s">
        <v>9</v>
      </c>
      <c r="Z619" t="e" vm="1">
        <f ca="1">_xlfn.XLOOKUP(KenPom[[#This Row],[Real_Team]],TeamStateMap[Team],TeamStateMap[State],"NoState",0,)</f>
        <v>#NAME?</v>
      </c>
      <c r="AA619">
        <v>8</v>
      </c>
      <c r="AC619" t="s">
        <v>60</v>
      </c>
      <c r="AD619" t="s">
        <v>1349</v>
      </c>
      <c r="AE619">
        <v>20.350000000000001</v>
      </c>
      <c r="AF619">
        <v>120.1</v>
      </c>
      <c r="AG619">
        <v>5</v>
      </c>
      <c r="AH619">
        <v>99.8</v>
      </c>
      <c r="AI619">
        <v>124</v>
      </c>
      <c r="AJ619">
        <v>70.599999999999994</v>
      </c>
      <c r="AK619">
        <v>70</v>
      </c>
      <c r="AL619">
        <v>-7.0000000000000001E-3</v>
      </c>
      <c r="AM619">
        <v>201</v>
      </c>
      <c r="AN619">
        <v>14.77</v>
      </c>
      <c r="AO619">
        <v>35</v>
      </c>
      <c r="AP619">
        <v>108.7</v>
      </c>
      <c r="AQ619">
        <v>66</v>
      </c>
      <c r="AR619">
        <v>93.9</v>
      </c>
      <c r="AS619">
        <v>7</v>
      </c>
      <c r="AT619">
        <v>1.1299999999999999</v>
      </c>
      <c r="AU619">
        <v>202</v>
      </c>
      <c r="AV619">
        <v>8</v>
      </c>
      <c r="AW619" t="s">
        <v>136</v>
      </c>
    </row>
    <row r="620" spans="1:49" x14ac:dyDescent="0.2">
      <c r="A620" t="s">
        <v>0</v>
      </c>
      <c r="B620">
        <v>95.95</v>
      </c>
      <c r="C620">
        <v>82.54</v>
      </c>
      <c r="D620">
        <v>9</v>
      </c>
      <c r="E620">
        <v>16</v>
      </c>
      <c r="F620">
        <v>2019</v>
      </c>
      <c r="I620" t="s">
        <v>379</v>
      </c>
      <c r="J620">
        <v>74.72</v>
      </c>
      <c r="K620">
        <v>95.99</v>
      </c>
      <c r="L620">
        <v>2019</v>
      </c>
      <c r="O620" t="s">
        <v>43</v>
      </c>
      <c r="P620">
        <v>9.1999999999999993</v>
      </c>
      <c r="Q620">
        <v>9.6</v>
      </c>
      <c r="R620">
        <v>18.8</v>
      </c>
      <c r="S620">
        <v>2019</v>
      </c>
      <c r="V620">
        <v>2021</v>
      </c>
      <c r="W620">
        <v>25</v>
      </c>
      <c r="X620" t="s">
        <v>930</v>
      </c>
      <c r="Y620" t="s">
        <v>32</v>
      </c>
      <c r="Z620" t="e" vm="1">
        <f ca="1">_xlfn.XLOOKUP(KenPom[[#This Row],[Real_Team]],TeamStateMap[Team],TeamStateMap[State],"NoState",0,)</f>
        <v>#NAME?</v>
      </c>
      <c r="AA620">
        <v>4</v>
      </c>
      <c r="AC620" t="s">
        <v>556</v>
      </c>
      <c r="AD620" t="s">
        <v>1350</v>
      </c>
      <c r="AE620">
        <v>20.329999999999998</v>
      </c>
      <c r="AF620">
        <v>113.3</v>
      </c>
      <c r="AG620">
        <v>26</v>
      </c>
      <c r="AH620">
        <v>92.9</v>
      </c>
      <c r="AI620">
        <v>34</v>
      </c>
      <c r="AJ620">
        <v>66.099999999999994</v>
      </c>
      <c r="AK620">
        <v>278</v>
      </c>
      <c r="AL620">
        <v>0.01</v>
      </c>
      <c r="AM620">
        <v>148</v>
      </c>
      <c r="AN620">
        <v>16.61</v>
      </c>
      <c r="AO620">
        <v>17</v>
      </c>
      <c r="AP620">
        <v>111.2</v>
      </c>
      <c r="AQ620">
        <v>16</v>
      </c>
      <c r="AR620">
        <v>94.6</v>
      </c>
      <c r="AS620">
        <v>22</v>
      </c>
      <c r="AT620">
        <v>5.71</v>
      </c>
      <c r="AU620">
        <v>122</v>
      </c>
      <c r="AV620">
        <v>4</v>
      </c>
      <c r="AW620" t="s">
        <v>136</v>
      </c>
    </row>
    <row r="621" spans="1:49" x14ac:dyDescent="0.2">
      <c r="A621" t="s">
        <v>27</v>
      </c>
      <c r="B621">
        <v>95.32</v>
      </c>
      <c r="C621">
        <v>81.599999999999994</v>
      </c>
      <c r="D621">
        <v>8</v>
      </c>
      <c r="E621">
        <v>17</v>
      </c>
      <c r="F621">
        <v>2019</v>
      </c>
      <c r="I621" t="s">
        <v>356</v>
      </c>
      <c r="J621">
        <v>79.06</v>
      </c>
      <c r="K621">
        <v>95.6</v>
      </c>
      <c r="L621">
        <v>2019</v>
      </c>
      <c r="O621" t="s">
        <v>0</v>
      </c>
      <c r="P621">
        <v>9.6999999999999993</v>
      </c>
      <c r="Q621">
        <v>8.6</v>
      </c>
      <c r="R621">
        <v>18.3</v>
      </c>
      <c r="S621">
        <v>2019</v>
      </c>
      <c r="V621">
        <v>2021</v>
      </c>
      <c r="W621">
        <v>26</v>
      </c>
      <c r="X621" t="s">
        <v>1288</v>
      </c>
      <c r="Y621" t="s">
        <v>199</v>
      </c>
      <c r="Z621" t="e" vm="1">
        <f ca="1">_xlfn.XLOOKUP(KenPom[[#This Row],[Real_Team]],TeamStateMap[Team],TeamStateMap[State],"NoState",0,)</f>
        <v>#NAME?</v>
      </c>
      <c r="AA621">
        <v>3</v>
      </c>
      <c r="AC621" t="s">
        <v>156</v>
      </c>
      <c r="AD621" t="s">
        <v>1351</v>
      </c>
      <c r="AE621">
        <v>20.309999999999999</v>
      </c>
      <c r="AF621">
        <v>113.1</v>
      </c>
      <c r="AG621">
        <v>28</v>
      </c>
      <c r="AH621">
        <v>92.8</v>
      </c>
      <c r="AI621">
        <v>31</v>
      </c>
      <c r="AJ621">
        <v>68.599999999999994</v>
      </c>
      <c r="AK621">
        <v>146</v>
      </c>
      <c r="AL621">
        <v>-4.0000000000000001E-3</v>
      </c>
      <c r="AM621">
        <v>190</v>
      </c>
      <c r="AN621">
        <v>14.52</v>
      </c>
      <c r="AO621">
        <v>38</v>
      </c>
      <c r="AP621">
        <v>109.2</v>
      </c>
      <c r="AQ621">
        <v>54</v>
      </c>
      <c r="AR621">
        <v>94.7</v>
      </c>
      <c r="AS621">
        <v>23</v>
      </c>
      <c r="AT621">
        <v>8.1999999999999993</v>
      </c>
      <c r="AU621">
        <v>85</v>
      </c>
      <c r="AV621">
        <v>3</v>
      </c>
      <c r="AW621" t="s">
        <v>136</v>
      </c>
    </row>
    <row r="622" spans="1:49" x14ac:dyDescent="0.2">
      <c r="A622" t="s">
        <v>14</v>
      </c>
      <c r="B622">
        <v>95.23</v>
      </c>
      <c r="C622">
        <v>75.819999999999993</v>
      </c>
      <c r="D622">
        <v>2</v>
      </c>
      <c r="E622">
        <v>7</v>
      </c>
      <c r="F622">
        <v>2019</v>
      </c>
      <c r="I622" t="s">
        <v>382</v>
      </c>
      <c r="J622">
        <v>80.47</v>
      </c>
      <c r="K622">
        <v>94.53</v>
      </c>
      <c r="L622">
        <v>2019</v>
      </c>
      <c r="O622" t="s">
        <v>14</v>
      </c>
      <c r="P622">
        <v>13.1</v>
      </c>
      <c r="Q622">
        <v>5</v>
      </c>
      <c r="R622">
        <v>18.100000000000001</v>
      </c>
      <c r="S622">
        <v>2019</v>
      </c>
      <c r="V622">
        <v>2021</v>
      </c>
      <c r="W622">
        <v>27</v>
      </c>
      <c r="X622" t="s">
        <v>1289</v>
      </c>
      <c r="Y622" t="s">
        <v>43</v>
      </c>
      <c r="Z622" t="e" vm="1">
        <f ca="1">_xlfn.XLOOKUP(KenPom[[#This Row],[Real_Team]],TeamStateMap[Team],TeamStateMap[State],"NoState",0,)</f>
        <v>#NAME?</v>
      </c>
      <c r="AA622">
        <v>3</v>
      </c>
      <c r="AC622" t="s">
        <v>156</v>
      </c>
      <c r="AD622" t="s">
        <v>1270</v>
      </c>
      <c r="AE622">
        <v>19.98</v>
      </c>
      <c r="AF622">
        <v>110.1</v>
      </c>
      <c r="AG622">
        <v>54</v>
      </c>
      <c r="AH622">
        <v>90.2</v>
      </c>
      <c r="AI622">
        <v>12</v>
      </c>
      <c r="AJ622">
        <v>68.2</v>
      </c>
      <c r="AK622">
        <v>174</v>
      </c>
      <c r="AL622">
        <v>7.0000000000000007E-2</v>
      </c>
      <c r="AM622">
        <v>44</v>
      </c>
      <c r="AN622">
        <v>15.83</v>
      </c>
      <c r="AO622">
        <v>24</v>
      </c>
      <c r="AP622">
        <v>110.7</v>
      </c>
      <c r="AQ622">
        <v>25</v>
      </c>
      <c r="AR622">
        <v>94.8</v>
      </c>
      <c r="AS622">
        <v>29</v>
      </c>
      <c r="AT622">
        <v>10.43</v>
      </c>
      <c r="AU622">
        <v>60</v>
      </c>
      <c r="AV622">
        <v>3</v>
      </c>
      <c r="AW622" t="s">
        <v>136</v>
      </c>
    </row>
    <row r="623" spans="1:49" x14ac:dyDescent="0.2">
      <c r="A623" t="s">
        <v>1074</v>
      </c>
      <c r="B623">
        <v>94.12</v>
      </c>
      <c r="C623">
        <v>82.99</v>
      </c>
      <c r="D623">
        <v>10</v>
      </c>
      <c r="E623">
        <v>21</v>
      </c>
      <c r="F623">
        <v>2019</v>
      </c>
      <c r="I623" t="s">
        <v>392</v>
      </c>
      <c r="J623">
        <v>78.27</v>
      </c>
      <c r="K623">
        <v>93.63</v>
      </c>
      <c r="L623">
        <v>2019</v>
      </c>
      <c r="O623" t="s">
        <v>1074</v>
      </c>
      <c r="P623">
        <v>8.6</v>
      </c>
      <c r="Q623">
        <v>8.1999999999999993</v>
      </c>
      <c r="R623">
        <v>16.7</v>
      </c>
      <c r="S623">
        <v>2019</v>
      </c>
      <c r="V623">
        <v>2021</v>
      </c>
      <c r="W623">
        <v>28</v>
      </c>
      <c r="X623" t="s">
        <v>1290</v>
      </c>
      <c r="Y623" t="s">
        <v>36</v>
      </c>
      <c r="Z623" t="e" vm="1">
        <f ca="1">_xlfn.XLOOKUP(KenPom[[#This Row],[Real_Team]],TeamStateMap[Team],TeamStateMap[State],"NoState",0,)</f>
        <v>#NAME?</v>
      </c>
      <c r="AA623">
        <v>5</v>
      </c>
      <c r="AC623" t="s">
        <v>60</v>
      </c>
      <c r="AD623" t="s">
        <v>1352</v>
      </c>
      <c r="AE623">
        <v>19.95</v>
      </c>
      <c r="AF623">
        <v>108</v>
      </c>
      <c r="AG623">
        <v>85</v>
      </c>
      <c r="AH623">
        <v>88.1</v>
      </c>
      <c r="AI623">
        <v>5</v>
      </c>
      <c r="AJ623">
        <v>67.099999999999994</v>
      </c>
      <c r="AK623">
        <v>232</v>
      </c>
      <c r="AL623">
        <v>-1.2999999999999999E-2</v>
      </c>
      <c r="AM623">
        <v>215</v>
      </c>
      <c r="AN623">
        <v>13.11</v>
      </c>
      <c r="AO623">
        <v>56</v>
      </c>
      <c r="AP623">
        <v>108.9</v>
      </c>
      <c r="AQ623">
        <v>60</v>
      </c>
      <c r="AR623">
        <v>95.8</v>
      </c>
      <c r="AS623">
        <v>53</v>
      </c>
      <c r="AT623">
        <v>-0.34</v>
      </c>
      <c r="AU623">
        <v>221</v>
      </c>
      <c r="AV623">
        <v>5</v>
      </c>
      <c r="AW623" t="s">
        <v>136</v>
      </c>
    </row>
    <row r="624" spans="1:49" x14ac:dyDescent="0.2">
      <c r="A624" t="s">
        <v>38</v>
      </c>
      <c r="B624">
        <v>93.49</v>
      </c>
      <c r="C624">
        <v>82.3</v>
      </c>
      <c r="D624">
        <v>5</v>
      </c>
      <c r="E624">
        <v>13</v>
      </c>
      <c r="F624">
        <v>2019</v>
      </c>
      <c r="I624" t="s">
        <v>381</v>
      </c>
      <c r="J624">
        <v>79.69</v>
      </c>
      <c r="K624">
        <v>92.98</v>
      </c>
      <c r="L624">
        <v>2019</v>
      </c>
      <c r="O624" t="s">
        <v>219</v>
      </c>
      <c r="P624">
        <v>10.4</v>
      </c>
      <c r="Q624">
        <v>5.3</v>
      </c>
      <c r="R624">
        <v>15.8</v>
      </c>
      <c r="S624">
        <v>2019</v>
      </c>
      <c r="V624">
        <v>2021</v>
      </c>
      <c r="W624">
        <v>30</v>
      </c>
      <c r="X624" t="s">
        <v>1291</v>
      </c>
      <c r="Y624" t="s">
        <v>234</v>
      </c>
      <c r="Z624" t="e" vm="1">
        <f ca="1">_xlfn.XLOOKUP(KenPom[[#This Row],[Real_Team]],TeamStateMap[Team],TeamStateMap[State],"NoState",0,)</f>
        <v>#NAME?</v>
      </c>
      <c r="AA624">
        <v>6</v>
      </c>
      <c r="AC624" t="s">
        <v>538</v>
      </c>
      <c r="AD624" t="s">
        <v>1342</v>
      </c>
      <c r="AE624">
        <v>19.88</v>
      </c>
      <c r="AF624">
        <v>111</v>
      </c>
      <c r="AG624">
        <v>45</v>
      </c>
      <c r="AH624">
        <v>91.1</v>
      </c>
      <c r="AI624">
        <v>21</v>
      </c>
      <c r="AJ624">
        <v>65.5</v>
      </c>
      <c r="AK624">
        <v>307</v>
      </c>
      <c r="AL624">
        <v>2.7E-2</v>
      </c>
      <c r="AM624">
        <v>114</v>
      </c>
      <c r="AN624">
        <v>7.22</v>
      </c>
      <c r="AO624">
        <v>103</v>
      </c>
      <c r="AP624">
        <v>106.4</v>
      </c>
      <c r="AQ624">
        <v>97</v>
      </c>
      <c r="AR624">
        <v>99.2</v>
      </c>
      <c r="AS624">
        <v>117</v>
      </c>
      <c r="AT624">
        <v>13.66</v>
      </c>
      <c r="AU624">
        <v>31</v>
      </c>
      <c r="AV624">
        <v>6</v>
      </c>
      <c r="AW624" t="s">
        <v>136</v>
      </c>
    </row>
    <row r="625" spans="1:49" x14ac:dyDescent="0.2">
      <c r="A625" t="s">
        <v>22</v>
      </c>
      <c r="B625">
        <v>91.79</v>
      </c>
      <c r="C625">
        <v>81.63</v>
      </c>
      <c r="D625">
        <v>8</v>
      </c>
      <c r="E625">
        <v>16</v>
      </c>
      <c r="F625">
        <v>2019</v>
      </c>
      <c r="I625" t="s">
        <v>371</v>
      </c>
      <c r="J625">
        <v>80.099999999999994</v>
      </c>
      <c r="K625">
        <v>92.01</v>
      </c>
      <c r="L625">
        <v>2019</v>
      </c>
      <c r="O625" t="s">
        <v>16</v>
      </c>
      <c r="P625">
        <v>6.7</v>
      </c>
      <c r="Q625">
        <v>8.8000000000000007</v>
      </c>
      <c r="R625">
        <v>15.5</v>
      </c>
      <c r="S625">
        <v>2019</v>
      </c>
      <c r="V625">
        <v>2021</v>
      </c>
      <c r="W625">
        <v>31</v>
      </c>
      <c r="X625" t="s">
        <v>1292</v>
      </c>
      <c r="Y625" t="s">
        <v>236</v>
      </c>
      <c r="Z625" t="e" vm="1">
        <f ca="1">_xlfn.XLOOKUP(KenPom[[#This Row],[Real_Team]],TeamStateMap[Team],TeamStateMap[State],"NoState",0,)</f>
        <v>#NAME?</v>
      </c>
      <c r="AA625">
        <v>1</v>
      </c>
      <c r="AC625" t="s">
        <v>148</v>
      </c>
      <c r="AD625" t="s">
        <v>1353</v>
      </c>
      <c r="AE625">
        <v>19.11</v>
      </c>
      <c r="AF625">
        <v>105.5</v>
      </c>
      <c r="AG625">
        <v>117</v>
      </c>
      <c r="AH625">
        <v>86.4</v>
      </c>
      <c r="AI625">
        <v>1</v>
      </c>
      <c r="AJ625">
        <v>71.3</v>
      </c>
      <c r="AK625">
        <v>48</v>
      </c>
      <c r="AL625">
        <v>-6.8000000000000005E-2</v>
      </c>
      <c r="AM625">
        <v>311</v>
      </c>
      <c r="AN625">
        <v>8.7200000000000006</v>
      </c>
      <c r="AO625">
        <v>96</v>
      </c>
      <c r="AP625">
        <v>105.9</v>
      </c>
      <c r="AQ625">
        <v>101</v>
      </c>
      <c r="AR625">
        <v>97.2</v>
      </c>
      <c r="AS625">
        <v>82</v>
      </c>
      <c r="AT625">
        <v>1.45</v>
      </c>
      <c r="AU625">
        <v>198</v>
      </c>
      <c r="AV625">
        <v>1</v>
      </c>
      <c r="AW625" t="s">
        <v>136</v>
      </c>
    </row>
    <row r="626" spans="1:49" x14ac:dyDescent="0.2">
      <c r="A626" t="s">
        <v>134</v>
      </c>
      <c r="B626">
        <v>91.75</v>
      </c>
      <c r="C626">
        <v>81.680000000000007</v>
      </c>
      <c r="D626">
        <v>10</v>
      </c>
      <c r="E626">
        <v>14</v>
      </c>
      <c r="F626">
        <v>2019</v>
      </c>
      <c r="I626" t="s">
        <v>438</v>
      </c>
      <c r="J626">
        <v>78.72</v>
      </c>
      <c r="K626">
        <v>91.11</v>
      </c>
      <c r="L626">
        <v>2019</v>
      </c>
      <c r="O626" t="s">
        <v>57</v>
      </c>
      <c r="P626">
        <v>7.5</v>
      </c>
      <c r="Q626">
        <v>7.2</v>
      </c>
      <c r="R626">
        <v>14.8</v>
      </c>
      <c r="S626">
        <v>2019</v>
      </c>
      <c r="V626">
        <v>2021</v>
      </c>
      <c r="W626">
        <v>32</v>
      </c>
      <c r="X626" t="s">
        <v>1293</v>
      </c>
      <c r="Y626" t="s">
        <v>71</v>
      </c>
      <c r="Z626" t="e" vm="1">
        <f ca="1">_xlfn.XLOOKUP(KenPom[[#This Row],[Real_Team]],TeamStateMap[Team],TeamStateMap[State],"NoState",0,)</f>
        <v>#NAME?</v>
      </c>
      <c r="AA626">
        <v>9</v>
      </c>
      <c r="AC626" t="s">
        <v>532</v>
      </c>
      <c r="AD626" t="s">
        <v>1354</v>
      </c>
      <c r="AE626">
        <v>19.04</v>
      </c>
      <c r="AF626">
        <v>110</v>
      </c>
      <c r="AG626">
        <v>55</v>
      </c>
      <c r="AH626">
        <v>91</v>
      </c>
      <c r="AI626">
        <v>20</v>
      </c>
      <c r="AJ626">
        <v>64.8</v>
      </c>
      <c r="AK626">
        <v>320</v>
      </c>
      <c r="AL626">
        <v>1.6E-2</v>
      </c>
      <c r="AM626">
        <v>140</v>
      </c>
      <c r="AN626">
        <v>8.5299999999999994</v>
      </c>
      <c r="AO626">
        <v>98</v>
      </c>
      <c r="AP626">
        <v>106.6</v>
      </c>
      <c r="AQ626">
        <v>92</v>
      </c>
      <c r="AR626">
        <v>98</v>
      </c>
      <c r="AS626">
        <v>103</v>
      </c>
      <c r="AT626">
        <v>2.44</v>
      </c>
      <c r="AU626">
        <v>180</v>
      </c>
      <c r="AV626">
        <v>9</v>
      </c>
      <c r="AW626" t="s">
        <v>136</v>
      </c>
    </row>
    <row r="627" spans="1:49" x14ac:dyDescent="0.2">
      <c r="A627" t="s">
        <v>25</v>
      </c>
      <c r="B627">
        <v>90.82</v>
      </c>
      <c r="C627">
        <v>81.59</v>
      </c>
      <c r="D627">
        <v>5</v>
      </c>
      <c r="E627">
        <v>16</v>
      </c>
      <c r="F627">
        <v>2019</v>
      </c>
      <c r="I627" t="s">
        <v>342</v>
      </c>
      <c r="J627">
        <v>78.48</v>
      </c>
      <c r="K627">
        <v>90.27</v>
      </c>
      <c r="L627">
        <v>2019</v>
      </c>
      <c r="O627" t="s">
        <v>11</v>
      </c>
      <c r="P627">
        <v>8.6999999999999993</v>
      </c>
      <c r="Q627">
        <v>6</v>
      </c>
      <c r="R627">
        <v>14.7</v>
      </c>
      <c r="S627">
        <v>2019</v>
      </c>
      <c r="V627">
        <v>2021</v>
      </c>
      <c r="W627">
        <v>33</v>
      </c>
      <c r="X627" t="s">
        <v>1294</v>
      </c>
      <c r="Y627" t="s">
        <v>240</v>
      </c>
      <c r="Z627" t="e" vm="1">
        <f ca="1">_xlfn.XLOOKUP(KenPom[[#This Row],[Real_Team]],TeamStateMap[Team],TeamStateMap[State],"NoState",0,)</f>
        <v>#NAME?</v>
      </c>
      <c r="AA627">
        <v>4</v>
      </c>
      <c r="AC627" t="s">
        <v>156</v>
      </c>
      <c r="AD627" t="s">
        <v>1270</v>
      </c>
      <c r="AE627">
        <v>18.95</v>
      </c>
      <c r="AF627">
        <v>109.6</v>
      </c>
      <c r="AG627">
        <v>60</v>
      </c>
      <c r="AH627">
        <v>90.7</v>
      </c>
      <c r="AI627">
        <v>17</v>
      </c>
      <c r="AJ627">
        <v>72.400000000000006</v>
      </c>
      <c r="AK627">
        <v>24</v>
      </c>
      <c r="AL627">
        <v>3.7999999999999999E-2</v>
      </c>
      <c r="AM627">
        <v>90</v>
      </c>
      <c r="AN627">
        <v>15.52</v>
      </c>
      <c r="AO627">
        <v>27</v>
      </c>
      <c r="AP627">
        <v>111.1</v>
      </c>
      <c r="AQ627">
        <v>18</v>
      </c>
      <c r="AR627">
        <v>95.6</v>
      </c>
      <c r="AS627">
        <v>47</v>
      </c>
      <c r="AT627">
        <v>5.81</v>
      </c>
      <c r="AU627">
        <v>121</v>
      </c>
      <c r="AV627">
        <v>4</v>
      </c>
      <c r="AW627" t="s">
        <v>136</v>
      </c>
    </row>
    <row r="628" spans="1:49" x14ac:dyDescent="0.2">
      <c r="A628" t="s">
        <v>36</v>
      </c>
      <c r="B628">
        <v>90.74</v>
      </c>
      <c r="C628">
        <v>81.09</v>
      </c>
      <c r="D628">
        <v>7</v>
      </c>
      <c r="E628">
        <v>11</v>
      </c>
      <c r="F628">
        <v>2019</v>
      </c>
      <c r="I628" t="s">
        <v>339</v>
      </c>
      <c r="J628">
        <v>79.739999999999995</v>
      </c>
      <c r="K628">
        <v>90.04</v>
      </c>
      <c r="L628">
        <v>2019</v>
      </c>
      <c r="O628" t="s">
        <v>135</v>
      </c>
      <c r="P628">
        <v>7.1</v>
      </c>
      <c r="Q628">
        <v>7.5</v>
      </c>
      <c r="R628">
        <v>14.6</v>
      </c>
      <c r="S628">
        <v>2019</v>
      </c>
      <c r="V628">
        <v>2021</v>
      </c>
      <c r="W628">
        <v>34</v>
      </c>
      <c r="X628" t="s">
        <v>569</v>
      </c>
      <c r="Y628" t="s">
        <v>38</v>
      </c>
      <c r="Z628" t="e" vm="1">
        <f ca="1">_xlfn.XLOOKUP(KenPom[[#This Row],[Real_Team]],TeamStateMap[Team],TeamStateMap[State],"NoState",0,)</f>
        <v>#NAME?</v>
      </c>
      <c r="AA628">
        <v>8</v>
      </c>
      <c r="AC628" t="s">
        <v>105</v>
      </c>
      <c r="AD628" t="s">
        <v>1346</v>
      </c>
      <c r="AE628">
        <v>18.62</v>
      </c>
      <c r="AF628">
        <v>110.3</v>
      </c>
      <c r="AG628">
        <v>52</v>
      </c>
      <c r="AH628">
        <v>91.7</v>
      </c>
      <c r="AI628">
        <v>27</v>
      </c>
      <c r="AJ628">
        <v>71.5</v>
      </c>
      <c r="AK628">
        <v>43</v>
      </c>
      <c r="AL628">
        <v>-5.0000000000000001E-3</v>
      </c>
      <c r="AM628">
        <v>194</v>
      </c>
      <c r="AN628">
        <v>14.79</v>
      </c>
      <c r="AO628">
        <v>34</v>
      </c>
      <c r="AP628">
        <v>110.9</v>
      </c>
      <c r="AQ628">
        <v>21</v>
      </c>
      <c r="AR628">
        <v>96.1</v>
      </c>
      <c r="AS628">
        <v>62</v>
      </c>
      <c r="AT628">
        <v>8.1999999999999993</v>
      </c>
      <c r="AU628">
        <v>87</v>
      </c>
      <c r="AV628">
        <v>8</v>
      </c>
      <c r="AW628" t="s">
        <v>136</v>
      </c>
    </row>
    <row r="629" spans="1:49" x14ac:dyDescent="0.2">
      <c r="A629" t="s">
        <v>32</v>
      </c>
      <c r="B629">
        <v>90.67</v>
      </c>
      <c r="C629">
        <v>82.57</v>
      </c>
      <c r="D629">
        <v>4</v>
      </c>
      <c r="E629">
        <v>15</v>
      </c>
      <c r="F629">
        <v>2019</v>
      </c>
      <c r="I629" t="s">
        <v>332</v>
      </c>
      <c r="J629">
        <v>77.16</v>
      </c>
      <c r="K629">
        <v>89.13</v>
      </c>
      <c r="L629">
        <v>2019</v>
      </c>
      <c r="O629" t="s">
        <v>248</v>
      </c>
      <c r="P629">
        <v>6.8</v>
      </c>
      <c r="Q629">
        <v>7.2</v>
      </c>
      <c r="R629">
        <v>14</v>
      </c>
      <c r="S629">
        <v>2019</v>
      </c>
      <c r="V629">
        <v>2021</v>
      </c>
      <c r="W629">
        <v>35</v>
      </c>
      <c r="X629" t="s">
        <v>1295</v>
      </c>
      <c r="Y629" t="s">
        <v>7</v>
      </c>
      <c r="Z629" t="e" vm="1">
        <f ca="1">_xlfn.XLOOKUP(KenPom[[#This Row],[Real_Team]],TeamStateMap[Team],TeamStateMap[State],"NoState",0,)</f>
        <v>#NAME?</v>
      </c>
      <c r="AA629">
        <v>10</v>
      </c>
      <c r="AC629" t="s">
        <v>556</v>
      </c>
      <c r="AD629" t="s">
        <v>1172</v>
      </c>
      <c r="AE629">
        <v>17.63</v>
      </c>
      <c r="AF629">
        <v>111.8</v>
      </c>
      <c r="AG629">
        <v>37</v>
      </c>
      <c r="AH629">
        <v>94.1</v>
      </c>
      <c r="AI629">
        <v>42</v>
      </c>
      <c r="AJ629">
        <v>64.7</v>
      </c>
      <c r="AK629">
        <v>321</v>
      </c>
      <c r="AL629">
        <v>-2.4E-2</v>
      </c>
      <c r="AM629">
        <v>234</v>
      </c>
      <c r="AN629">
        <v>17.100000000000001</v>
      </c>
      <c r="AO629">
        <v>13</v>
      </c>
      <c r="AP629">
        <v>110.2</v>
      </c>
      <c r="AQ629">
        <v>34</v>
      </c>
      <c r="AR629">
        <v>93.1</v>
      </c>
      <c r="AS629">
        <v>2</v>
      </c>
      <c r="AT629">
        <v>-1.1100000000000001</v>
      </c>
      <c r="AU629">
        <v>236</v>
      </c>
      <c r="AV629">
        <v>0</v>
      </c>
      <c r="AW629" t="s">
        <v>136</v>
      </c>
    </row>
    <row r="630" spans="1:49" x14ac:dyDescent="0.2">
      <c r="A630" t="s">
        <v>42</v>
      </c>
      <c r="B630">
        <v>90.49</v>
      </c>
      <c r="C630">
        <v>82.14</v>
      </c>
      <c r="D630">
        <v>8</v>
      </c>
      <c r="E630">
        <v>10</v>
      </c>
      <c r="F630">
        <v>2019</v>
      </c>
      <c r="I630" t="s">
        <v>387</v>
      </c>
      <c r="J630">
        <v>78.14</v>
      </c>
      <c r="K630">
        <v>89.03</v>
      </c>
      <c r="L630">
        <v>2019</v>
      </c>
      <c r="O630" t="s">
        <v>266</v>
      </c>
      <c r="P630">
        <v>4.0999999999999996</v>
      </c>
      <c r="Q630">
        <v>9.4</v>
      </c>
      <c r="R630">
        <v>13.5</v>
      </c>
      <c r="S630">
        <v>2019</v>
      </c>
      <c r="V630">
        <v>2021</v>
      </c>
      <c r="W630">
        <v>37</v>
      </c>
      <c r="X630" t="s">
        <v>1296</v>
      </c>
      <c r="Y630" t="s">
        <v>196</v>
      </c>
      <c r="Z630" t="e" vm="1">
        <f ca="1">_xlfn.XLOOKUP(KenPom[[#This Row],[Real_Team]],TeamStateMap[Team],TeamStateMap[State],"NoState",0,)</f>
        <v>#NAME?</v>
      </c>
      <c r="AA630">
        <v>9</v>
      </c>
      <c r="AC630" t="s">
        <v>105</v>
      </c>
      <c r="AD630" t="s">
        <v>1355</v>
      </c>
      <c r="AE630">
        <v>17.5</v>
      </c>
      <c r="AF630">
        <v>113.7</v>
      </c>
      <c r="AG630">
        <v>22</v>
      </c>
      <c r="AH630">
        <v>96.2</v>
      </c>
      <c r="AI630">
        <v>68</v>
      </c>
      <c r="AJ630">
        <v>67.3</v>
      </c>
      <c r="AK630">
        <v>223</v>
      </c>
      <c r="AL630">
        <v>-5.0000000000000001E-3</v>
      </c>
      <c r="AM630">
        <v>193</v>
      </c>
      <c r="AN630">
        <v>12.7</v>
      </c>
      <c r="AO630">
        <v>61</v>
      </c>
      <c r="AP630">
        <v>108.7</v>
      </c>
      <c r="AQ630">
        <v>65</v>
      </c>
      <c r="AR630">
        <v>96</v>
      </c>
      <c r="AS630">
        <v>58</v>
      </c>
      <c r="AT630">
        <v>-0.96</v>
      </c>
      <c r="AU630">
        <v>233</v>
      </c>
      <c r="AV630">
        <v>9</v>
      </c>
      <c r="AW630" t="s">
        <v>136</v>
      </c>
    </row>
    <row r="631" spans="1:49" x14ac:dyDescent="0.2">
      <c r="A631" t="s">
        <v>43</v>
      </c>
      <c r="B631">
        <v>88.85</v>
      </c>
      <c r="C631">
        <v>83.58</v>
      </c>
      <c r="D631">
        <v>8</v>
      </c>
      <c r="E631">
        <v>15</v>
      </c>
      <c r="F631">
        <v>2019</v>
      </c>
      <c r="I631" t="s">
        <v>432</v>
      </c>
      <c r="J631">
        <v>77.61</v>
      </c>
      <c r="K631">
        <v>88.55</v>
      </c>
      <c r="L631">
        <v>2019</v>
      </c>
      <c r="O631" t="s">
        <v>19</v>
      </c>
      <c r="P631">
        <v>6.3</v>
      </c>
      <c r="Q631">
        <v>7.1</v>
      </c>
      <c r="R631">
        <v>13.5</v>
      </c>
      <c r="S631">
        <v>2019</v>
      </c>
      <c r="V631">
        <v>2021</v>
      </c>
      <c r="W631">
        <v>38</v>
      </c>
      <c r="X631" t="s">
        <v>1297</v>
      </c>
      <c r="Y631" t="s">
        <v>452</v>
      </c>
      <c r="Z631" t="e" vm="1">
        <f ca="1">_xlfn.XLOOKUP(KenPom[[#This Row],[Real_Team]],TeamStateMap[Team],TeamStateMap[State],"NoState",0,)</f>
        <v>#NAME?</v>
      </c>
      <c r="AA631">
        <v>10</v>
      </c>
      <c r="AC631" t="s">
        <v>556</v>
      </c>
      <c r="AD631" t="s">
        <v>1184</v>
      </c>
      <c r="AE631">
        <v>17.48</v>
      </c>
      <c r="AF631">
        <v>108.1</v>
      </c>
      <c r="AG631">
        <v>82</v>
      </c>
      <c r="AH631">
        <v>90.6</v>
      </c>
      <c r="AI631">
        <v>16</v>
      </c>
      <c r="AJ631">
        <v>67.400000000000006</v>
      </c>
      <c r="AK631">
        <v>214</v>
      </c>
      <c r="AL631">
        <v>2.7E-2</v>
      </c>
      <c r="AM631">
        <v>113</v>
      </c>
      <c r="AN631">
        <v>17.989999999999998</v>
      </c>
      <c r="AO631">
        <v>7</v>
      </c>
      <c r="AP631">
        <v>112.4</v>
      </c>
      <c r="AQ631">
        <v>3</v>
      </c>
      <c r="AR631">
        <v>94.4</v>
      </c>
      <c r="AS631">
        <v>19</v>
      </c>
      <c r="AT631">
        <v>-5.69</v>
      </c>
      <c r="AU631">
        <v>294</v>
      </c>
      <c r="AV631">
        <v>0</v>
      </c>
      <c r="AW631" t="s">
        <v>136</v>
      </c>
    </row>
    <row r="632" spans="1:49" x14ac:dyDescent="0.2">
      <c r="A632" t="s">
        <v>5</v>
      </c>
      <c r="B632">
        <v>88.81</v>
      </c>
      <c r="C632">
        <v>79.36</v>
      </c>
      <c r="D632">
        <v>2</v>
      </c>
      <c r="E632">
        <v>5</v>
      </c>
      <c r="F632">
        <v>2019</v>
      </c>
      <c r="I632" t="s">
        <v>297</v>
      </c>
      <c r="J632">
        <v>79.72</v>
      </c>
      <c r="K632">
        <v>88.41</v>
      </c>
      <c r="L632">
        <v>2019</v>
      </c>
      <c r="O632" t="s">
        <v>30</v>
      </c>
      <c r="P632">
        <v>10</v>
      </c>
      <c r="Q632">
        <v>3.5</v>
      </c>
      <c r="R632">
        <v>13.4</v>
      </c>
      <c r="S632">
        <v>2019</v>
      </c>
      <c r="V632">
        <v>2021</v>
      </c>
      <c r="W632">
        <v>39</v>
      </c>
      <c r="X632" t="s">
        <v>1298</v>
      </c>
      <c r="Y632" t="s">
        <v>1465</v>
      </c>
      <c r="Z632" t="e" vm="1">
        <f ca="1">_xlfn.XLOOKUP(KenPom[[#This Row],[Real_Team]],TeamStateMap[Team],TeamStateMap[State],"NoState",0,)</f>
        <v>#NAME?</v>
      </c>
      <c r="AA632">
        <v>8</v>
      </c>
      <c r="AC632" t="s">
        <v>156</v>
      </c>
      <c r="AD632" t="s">
        <v>1356</v>
      </c>
      <c r="AE632">
        <v>17.059999999999999</v>
      </c>
      <c r="AF632">
        <v>112.1</v>
      </c>
      <c r="AG632">
        <v>35</v>
      </c>
      <c r="AH632">
        <v>95.1</v>
      </c>
      <c r="AI632">
        <v>51</v>
      </c>
      <c r="AJ632">
        <v>67.099999999999994</v>
      </c>
      <c r="AK632">
        <v>228</v>
      </c>
      <c r="AL632">
        <v>-2.5000000000000001E-2</v>
      </c>
      <c r="AM632">
        <v>238</v>
      </c>
      <c r="AN632">
        <v>14.29</v>
      </c>
      <c r="AO632">
        <v>43</v>
      </c>
      <c r="AP632">
        <v>109.5</v>
      </c>
      <c r="AQ632">
        <v>47</v>
      </c>
      <c r="AR632">
        <v>95.2</v>
      </c>
      <c r="AS632">
        <v>34</v>
      </c>
      <c r="AT632">
        <v>1.93</v>
      </c>
      <c r="AU632">
        <v>192</v>
      </c>
      <c r="AV632">
        <v>8</v>
      </c>
      <c r="AW632" t="s">
        <v>136</v>
      </c>
    </row>
    <row r="633" spans="1:49" x14ac:dyDescent="0.2">
      <c r="A633" t="s">
        <v>46</v>
      </c>
      <c r="B633">
        <v>88.72</v>
      </c>
      <c r="C633">
        <v>76.489999999999995</v>
      </c>
      <c r="D633">
        <v>3</v>
      </c>
      <c r="E633">
        <v>7</v>
      </c>
      <c r="F633">
        <v>2019</v>
      </c>
      <c r="I633" t="s">
        <v>429</v>
      </c>
      <c r="J633">
        <v>73.73</v>
      </c>
      <c r="K633">
        <v>88.25</v>
      </c>
      <c r="L633">
        <v>2019</v>
      </c>
      <c r="O633" t="s">
        <v>7</v>
      </c>
      <c r="P633">
        <v>7.1</v>
      </c>
      <c r="Q633">
        <v>6.3</v>
      </c>
      <c r="R633">
        <v>13.4</v>
      </c>
      <c r="S633">
        <v>2019</v>
      </c>
      <c r="V633">
        <v>2021</v>
      </c>
      <c r="W633">
        <v>41</v>
      </c>
      <c r="X633" t="s">
        <v>1299</v>
      </c>
      <c r="Y633" t="s">
        <v>24</v>
      </c>
      <c r="Z633" t="e" vm="1">
        <f ca="1">_xlfn.XLOOKUP(KenPom[[#This Row],[Real_Team]],TeamStateMap[Team],TeamStateMap[State],"NoState",0,)</f>
        <v>#NAME?</v>
      </c>
      <c r="AA633">
        <v>7</v>
      </c>
      <c r="AC633" t="s">
        <v>60</v>
      </c>
      <c r="AD633" t="s">
        <v>1357</v>
      </c>
      <c r="AE633">
        <v>16.95</v>
      </c>
      <c r="AF633">
        <v>111</v>
      </c>
      <c r="AG633">
        <v>44</v>
      </c>
      <c r="AH633">
        <v>94.1</v>
      </c>
      <c r="AI633">
        <v>41</v>
      </c>
      <c r="AJ633">
        <v>68.3</v>
      </c>
      <c r="AK633">
        <v>167</v>
      </c>
      <c r="AL633">
        <v>-4.0000000000000001E-3</v>
      </c>
      <c r="AM633">
        <v>188</v>
      </c>
      <c r="AN633">
        <v>14.72</v>
      </c>
      <c r="AO633">
        <v>36</v>
      </c>
      <c r="AP633">
        <v>109.9</v>
      </c>
      <c r="AQ633">
        <v>36</v>
      </c>
      <c r="AR633">
        <v>95.2</v>
      </c>
      <c r="AS633">
        <v>35</v>
      </c>
      <c r="AT633">
        <v>8.8800000000000008</v>
      </c>
      <c r="AU633">
        <v>76</v>
      </c>
      <c r="AV633">
        <v>7</v>
      </c>
      <c r="AW633" t="s">
        <v>136</v>
      </c>
    </row>
    <row r="634" spans="1:49" x14ac:dyDescent="0.2">
      <c r="A634" t="s">
        <v>44</v>
      </c>
      <c r="B634">
        <v>88.04</v>
      </c>
      <c r="C634">
        <v>81.39</v>
      </c>
      <c r="D634">
        <v>6</v>
      </c>
      <c r="E634">
        <v>10</v>
      </c>
      <c r="F634">
        <v>2019</v>
      </c>
      <c r="I634" t="s">
        <v>1049</v>
      </c>
      <c r="J634">
        <v>70.45</v>
      </c>
      <c r="K634">
        <v>85.13</v>
      </c>
      <c r="L634">
        <v>2019</v>
      </c>
      <c r="O634" t="s">
        <v>46</v>
      </c>
      <c r="P634">
        <v>6.7</v>
      </c>
      <c r="Q634">
        <v>6.4</v>
      </c>
      <c r="R634">
        <v>13.1</v>
      </c>
      <c r="S634">
        <v>2019</v>
      </c>
      <c r="V634">
        <v>2021</v>
      </c>
      <c r="W634">
        <v>42</v>
      </c>
      <c r="X634" t="s">
        <v>1300</v>
      </c>
      <c r="Y634" t="s">
        <v>15</v>
      </c>
      <c r="Z634" t="e" vm="1">
        <f ca="1">_xlfn.XLOOKUP(KenPom[[#This Row],[Real_Team]],TeamStateMap[Team],TeamStateMap[State],"NoState",0,)</f>
        <v>#NAME?</v>
      </c>
      <c r="AA634">
        <v>11</v>
      </c>
      <c r="AC634" t="s">
        <v>105</v>
      </c>
      <c r="AD634" t="s">
        <v>1350</v>
      </c>
      <c r="AE634">
        <v>16.75</v>
      </c>
      <c r="AF634">
        <v>113.7</v>
      </c>
      <c r="AG634">
        <v>24</v>
      </c>
      <c r="AH634">
        <v>96.9</v>
      </c>
      <c r="AI634">
        <v>77</v>
      </c>
      <c r="AJ634">
        <v>68.599999999999994</v>
      </c>
      <c r="AK634">
        <v>151</v>
      </c>
      <c r="AL634">
        <v>2.9000000000000001E-2</v>
      </c>
      <c r="AM634">
        <v>109</v>
      </c>
      <c r="AN634">
        <v>12.94</v>
      </c>
      <c r="AO634">
        <v>58</v>
      </c>
      <c r="AP634">
        <v>109.4</v>
      </c>
      <c r="AQ634">
        <v>48</v>
      </c>
      <c r="AR634">
        <v>96.5</v>
      </c>
      <c r="AS634">
        <v>66</v>
      </c>
      <c r="AT634">
        <v>2.09</v>
      </c>
      <c r="AU634">
        <v>188</v>
      </c>
      <c r="AV634">
        <v>1</v>
      </c>
      <c r="AW634" t="s">
        <v>136</v>
      </c>
    </row>
    <row r="635" spans="1:49" x14ac:dyDescent="0.2">
      <c r="A635" t="s">
        <v>19</v>
      </c>
      <c r="B635">
        <v>87.94</v>
      </c>
      <c r="C635">
        <v>80.83</v>
      </c>
      <c r="D635">
        <v>6</v>
      </c>
      <c r="E635">
        <v>11</v>
      </c>
      <c r="F635">
        <v>2019</v>
      </c>
      <c r="I635" t="s">
        <v>300</v>
      </c>
      <c r="J635">
        <v>78.540000000000006</v>
      </c>
      <c r="K635">
        <v>84.96</v>
      </c>
      <c r="L635">
        <v>2019</v>
      </c>
      <c r="O635" t="s">
        <v>31</v>
      </c>
      <c r="P635">
        <v>7.7</v>
      </c>
      <c r="Q635">
        <v>5.3</v>
      </c>
      <c r="R635">
        <v>13</v>
      </c>
      <c r="S635">
        <v>2019</v>
      </c>
      <c r="V635">
        <v>2021</v>
      </c>
      <c r="W635">
        <v>43</v>
      </c>
      <c r="X635" t="s">
        <v>1301</v>
      </c>
      <c r="Y635" t="s">
        <v>284</v>
      </c>
      <c r="Z635" t="e" vm="1">
        <f ca="1">_xlfn.XLOOKUP(KenPom[[#This Row],[Real_Team]],TeamStateMap[Team],TeamStateMap[State],"NoState",0,)</f>
        <v>#NAME?</v>
      </c>
      <c r="AA635">
        <v>12</v>
      </c>
      <c r="AC635" t="s">
        <v>137</v>
      </c>
      <c r="AD635" t="s">
        <v>131</v>
      </c>
      <c r="AE635">
        <v>16.399999999999999</v>
      </c>
      <c r="AF635">
        <v>112.1</v>
      </c>
      <c r="AG635">
        <v>36</v>
      </c>
      <c r="AH635">
        <v>95.7</v>
      </c>
      <c r="AI635">
        <v>60</v>
      </c>
      <c r="AJ635">
        <v>65.5</v>
      </c>
      <c r="AK635">
        <v>306</v>
      </c>
      <c r="AL635">
        <v>7.1999999999999995E-2</v>
      </c>
      <c r="AM635">
        <v>40</v>
      </c>
      <c r="AN635">
        <v>16.72</v>
      </c>
      <c r="AO635">
        <v>16</v>
      </c>
      <c r="AP635">
        <v>111.2</v>
      </c>
      <c r="AQ635">
        <v>15</v>
      </c>
      <c r="AR635">
        <v>94.5</v>
      </c>
      <c r="AS635">
        <v>21</v>
      </c>
      <c r="AT635">
        <v>-4.5199999999999996</v>
      </c>
      <c r="AU635">
        <v>278</v>
      </c>
      <c r="AV635">
        <v>2</v>
      </c>
      <c r="AW635" t="s">
        <v>136</v>
      </c>
    </row>
    <row r="636" spans="1:49" x14ac:dyDescent="0.2">
      <c r="A636" t="s">
        <v>80</v>
      </c>
      <c r="B636">
        <v>87.22</v>
      </c>
      <c r="C636">
        <v>82.69</v>
      </c>
      <c r="D636">
        <v>1</v>
      </c>
      <c r="E636">
        <v>12</v>
      </c>
      <c r="F636">
        <v>2019</v>
      </c>
      <c r="I636" t="s">
        <v>9</v>
      </c>
      <c r="J636">
        <v>77.2</v>
      </c>
      <c r="K636">
        <v>84.74</v>
      </c>
      <c r="L636">
        <v>2019</v>
      </c>
      <c r="O636" t="s">
        <v>109</v>
      </c>
      <c r="P636">
        <v>9.1999999999999993</v>
      </c>
      <c r="Q636">
        <v>3.8</v>
      </c>
      <c r="R636">
        <v>13</v>
      </c>
      <c r="S636">
        <v>2019</v>
      </c>
      <c r="V636">
        <v>2021</v>
      </c>
      <c r="W636">
        <v>45</v>
      </c>
      <c r="X636" t="s">
        <v>1302</v>
      </c>
      <c r="Y636" t="s">
        <v>268</v>
      </c>
      <c r="Z636" t="e" vm="1">
        <f ca="1">_xlfn.XLOOKUP(KenPom[[#This Row],[Real_Team]],TeamStateMap[Team],TeamStateMap[State],"NoState",0,)</f>
        <v>#NAME?</v>
      </c>
      <c r="AA636">
        <v>7</v>
      </c>
      <c r="AC636" t="s">
        <v>105</v>
      </c>
      <c r="AD636" t="s">
        <v>1358</v>
      </c>
      <c r="AE636">
        <v>15.48</v>
      </c>
      <c r="AF636">
        <v>106.4</v>
      </c>
      <c r="AG636">
        <v>107</v>
      </c>
      <c r="AH636">
        <v>90.9</v>
      </c>
      <c r="AI636">
        <v>19</v>
      </c>
      <c r="AJ636">
        <v>64</v>
      </c>
      <c r="AK636">
        <v>337</v>
      </c>
      <c r="AL636">
        <v>0.1</v>
      </c>
      <c r="AM636">
        <v>18</v>
      </c>
      <c r="AN636">
        <v>14.39</v>
      </c>
      <c r="AO636">
        <v>41</v>
      </c>
      <c r="AP636">
        <v>109.7</v>
      </c>
      <c r="AQ636">
        <v>43</v>
      </c>
      <c r="AR636">
        <v>95.3</v>
      </c>
      <c r="AS636">
        <v>38</v>
      </c>
      <c r="AT636">
        <v>11.6</v>
      </c>
      <c r="AU636">
        <v>46</v>
      </c>
      <c r="AV636">
        <v>7</v>
      </c>
      <c r="AW636" t="s">
        <v>136</v>
      </c>
    </row>
    <row r="637" spans="1:49" x14ac:dyDescent="0.2">
      <c r="A637" t="s">
        <v>31</v>
      </c>
      <c r="B637">
        <v>86.85</v>
      </c>
      <c r="C637">
        <v>79.53</v>
      </c>
      <c r="D637">
        <v>1</v>
      </c>
      <c r="E637">
        <v>5</v>
      </c>
      <c r="F637">
        <v>2019</v>
      </c>
      <c r="I637" t="s">
        <v>383</v>
      </c>
      <c r="J637">
        <v>79.5</v>
      </c>
      <c r="K637">
        <v>84.61</v>
      </c>
      <c r="L637">
        <v>2019</v>
      </c>
      <c r="O637" t="s">
        <v>25</v>
      </c>
      <c r="P637">
        <v>6.4</v>
      </c>
      <c r="Q637">
        <v>6.4</v>
      </c>
      <c r="R637">
        <v>12.8</v>
      </c>
      <c r="S637">
        <v>2019</v>
      </c>
      <c r="V637">
        <v>2021</v>
      </c>
      <c r="W637">
        <v>46</v>
      </c>
      <c r="X637" t="s">
        <v>1303</v>
      </c>
      <c r="Y637" t="s">
        <v>1469</v>
      </c>
      <c r="Z637" t="e" vm="1">
        <f ca="1">_xlfn.XLOOKUP(KenPom[[#This Row],[Real_Team]],TeamStateMap[Team],TeamStateMap[State],"NoState",0,)</f>
        <v>#NAME?</v>
      </c>
      <c r="AA637">
        <v>11</v>
      </c>
      <c r="AC637" t="s">
        <v>538</v>
      </c>
      <c r="AD637" t="s">
        <v>1359</v>
      </c>
      <c r="AE637">
        <v>15.34</v>
      </c>
      <c r="AF637">
        <v>104.8</v>
      </c>
      <c r="AG637">
        <v>126</v>
      </c>
      <c r="AH637">
        <v>89.5</v>
      </c>
      <c r="AI637">
        <v>8</v>
      </c>
      <c r="AJ637">
        <v>68.599999999999994</v>
      </c>
      <c r="AK637">
        <v>149</v>
      </c>
      <c r="AL637">
        <v>-3.6999999999999998E-2</v>
      </c>
      <c r="AM637">
        <v>262</v>
      </c>
      <c r="AN637">
        <v>5.64</v>
      </c>
      <c r="AO637">
        <v>120</v>
      </c>
      <c r="AP637">
        <v>105.4</v>
      </c>
      <c r="AQ637">
        <v>118</v>
      </c>
      <c r="AR637">
        <v>99.7</v>
      </c>
      <c r="AS637">
        <v>130</v>
      </c>
      <c r="AT637">
        <v>8.1999999999999993</v>
      </c>
      <c r="AU637">
        <v>86</v>
      </c>
      <c r="AV637">
        <v>1</v>
      </c>
      <c r="AW637" t="s">
        <v>136</v>
      </c>
    </row>
    <row r="638" spans="1:49" x14ac:dyDescent="0.2">
      <c r="A638" t="s">
        <v>9</v>
      </c>
      <c r="B638">
        <v>86.85</v>
      </c>
      <c r="C638">
        <v>80.38</v>
      </c>
      <c r="D638">
        <v>5</v>
      </c>
      <c r="E638">
        <v>9</v>
      </c>
      <c r="F638">
        <v>2019</v>
      </c>
      <c r="I638" t="s">
        <v>362</v>
      </c>
      <c r="J638">
        <v>76.989999999999995</v>
      </c>
      <c r="K638">
        <v>84.2</v>
      </c>
      <c r="L638">
        <v>2019</v>
      </c>
      <c r="O638" t="s">
        <v>32</v>
      </c>
      <c r="P638">
        <v>4.8</v>
      </c>
      <c r="Q638">
        <v>7.9</v>
      </c>
      <c r="R638">
        <v>12.7</v>
      </c>
      <c r="S638">
        <v>2019</v>
      </c>
      <c r="V638">
        <v>2021</v>
      </c>
      <c r="W638">
        <v>47</v>
      </c>
      <c r="X638" t="s">
        <v>578</v>
      </c>
      <c r="Y638" t="s">
        <v>237</v>
      </c>
      <c r="Z638" t="e" vm="1">
        <f ca="1">_xlfn.XLOOKUP(KenPom[[#This Row],[Real_Team]],TeamStateMap[Team],TeamStateMap[State],"NoState",0,)</f>
        <v>#NAME?</v>
      </c>
      <c r="AA638">
        <v>9</v>
      </c>
      <c r="AC638" t="s">
        <v>60</v>
      </c>
      <c r="AD638" t="s">
        <v>1360</v>
      </c>
      <c r="AE638">
        <v>15.14</v>
      </c>
      <c r="AF638">
        <v>110.6</v>
      </c>
      <c r="AG638">
        <v>49</v>
      </c>
      <c r="AH638">
        <v>95.5</v>
      </c>
      <c r="AI638">
        <v>57</v>
      </c>
      <c r="AJ638">
        <v>68.400000000000006</v>
      </c>
      <c r="AK638">
        <v>163</v>
      </c>
      <c r="AL638">
        <v>7.0000000000000007E-2</v>
      </c>
      <c r="AM638">
        <v>43</v>
      </c>
      <c r="AN638">
        <v>15.85</v>
      </c>
      <c r="AO638">
        <v>23</v>
      </c>
      <c r="AP638">
        <v>110.2</v>
      </c>
      <c r="AQ638">
        <v>33</v>
      </c>
      <c r="AR638">
        <v>94.4</v>
      </c>
      <c r="AS638">
        <v>17</v>
      </c>
      <c r="AT638">
        <v>11.39</v>
      </c>
      <c r="AU638">
        <v>50</v>
      </c>
      <c r="AV638">
        <v>9</v>
      </c>
      <c r="AW638" t="s">
        <v>136</v>
      </c>
    </row>
    <row r="639" spans="1:49" x14ac:dyDescent="0.2">
      <c r="A639" t="s">
        <v>1075</v>
      </c>
      <c r="B639">
        <v>86.57</v>
      </c>
      <c r="C639">
        <v>80.92</v>
      </c>
      <c r="D639">
        <v>4</v>
      </c>
      <c r="E639">
        <v>11</v>
      </c>
      <c r="F639">
        <v>2019</v>
      </c>
      <c r="I639" t="s">
        <v>440</v>
      </c>
      <c r="J639">
        <v>72.81</v>
      </c>
      <c r="K639">
        <v>84.14</v>
      </c>
      <c r="L639">
        <v>2019</v>
      </c>
      <c r="O639" t="s">
        <v>22</v>
      </c>
      <c r="P639">
        <v>4.5</v>
      </c>
      <c r="Q639">
        <v>7.8</v>
      </c>
      <c r="R639">
        <v>12.4</v>
      </c>
      <c r="S639">
        <v>2019</v>
      </c>
      <c r="V639">
        <v>2021</v>
      </c>
      <c r="W639">
        <v>48</v>
      </c>
      <c r="X639" t="s">
        <v>848</v>
      </c>
      <c r="Y639" t="s">
        <v>2</v>
      </c>
      <c r="Z639" t="e" vm="1">
        <f ca="1">_xlfn.XLOOKUP(KenPom[[#This Row],[Real_Team]],TeamStateMap[Team],TeamStateMap[State],"NoState",0,)</f>
        <v>#NAME?</v>
      </c>
      <c r="AA639">
        <v>10</v>
      </c>
      <c r="AC639" t="s">
        <v>532</v>
      </c>
      <c r="AD639" t="s">
        <v>1361</v>
      </c>
      <c r="AE639">
        <v>15.04</v>
      </c>
      <c r="AF639">
        <v>105.2</v>
      </c>
      <c r="AG639">
        <v>122</v>
      </c>
      <c r="AH639">
        <v>90.2</v>
      </c>
      <c r="AI639">
        <v>14</v>
      </c>
      <c r="AJ639">
        <v>69.599999999999994</v>
      </c>
      <c r="AK639">
        <v>107</v>
      </c>
      <c r="AL639">
        <v>3.5000000000000003E-2</v>
      </c>
      <c r="AM639">
        <v>97</v>
      </c>
      <c r="AN639">
        <v>8.57</v>
      </c>
      <c r="AO639">
        <v>97</v>
      </c>
      <c r="AP639">
        <v>106.5</v>
      </c>
      <c r="AQ639">
        <v>93</v>
      </c>
      <c r="AR639">
        <v>98</v>
      </c>
      <c r="AS639">
        <v>99</v>
      </c>
      <c r="AT639">
        <v>5.66</v>
      </c>
      <c r="AU639">
        <v>124</v>
      </c>
      <c r="AV639">
        <v>0</v>
      </c>
      <c r="AW639" t="s">
        <v>136</v>
      </c>
    </row>
    <row r="640" spans="1:49" x14ac:dyDescent="0.2">
      <c r="A640" t="s">
        <v>199</v>
      </c>
      <c r="B640">
        <v>86.26</v>
      </c>
      <c r="C640">
        <v>81.94</v>
      </c>
      <c r="D640">
        <v>5</v>
      </c>
      <c r="E640">
        <v>9</v>
      </c>
      <c r="F640">
        <v>2019</v>
      </c>
      <c r="I640" t="s">
        <v>417</v>
      </c>
      <c r="J640">
        <v>72.41</v>
      </c>
      <c r="K640">
        <v>84.05</v>
      </c>
      <c r="L640">
        <v>2019</v>
      </c>
      <c r="O640" t="s">
        <v>80</v>
      </c>
      <c r="P640">
        <v>5.9</v>
      </c>
      <c r="Q640">
        <v>6.3</v>
      </c>
      <c r="R640">
        <v>12.2</v>
      </c>
      <c r="S640">
        <v>2019</v>
      </c>
      <c r="V640">
        <v>2021</v>
      </c>
      <c r="W640">
        <v>51</v>
      </c>
      <c r="X640" t="s">
        <v>1304</v>
      </c>
      <c r="Y640" t="s">
        <v>28</v>
      </c>
      <c r="Z640" t="e" vm="1">
        <f ca="1">_xlfn.XLOOKUP(KenPom[[#This Row],[Real_Team]],TeamStateMap[Team],TeamStateMap[State],"NoState",0,)</f>
        <v>#NAME?</v>
      </c>
      <c r="AA640">
        <v>1</v>
      </c>
      <c r="AC640" t="s">
        <v>60</v>
      </c>
      <c r="AD640" t="s">
        <v>1184</v>
      </c>
      <c r="AE640">
        <v>14.67</v>
      </c>
      <c r="AF640">
        <v>106.1</v>
      </c>
      <c r="AG640">
        <v>109</v>
      </c>
      <c r="AH640">
        <v>91.4</v>
      </c>
      <c r="AI640">
        <v>25</v>
      </c>
      <c r="AJ640">
        <v>64.900000000000006</v>
      </c>
      <c r="AK640">
        <v>318</v>
      </c>
      <c r="AL640">
        <v>-6.3E-2</v>
      </c>
      <c r="AM640">
        <v>301</v>
      </c>
      <c r="AN640">
        <v>10.75</v>
      </c>
      <c r="AO640">
        <v>78</v>
      </c>
      <c r="AP640">
        <v>107.9</v>
      </c>
      <c r="AQ640">
        <v>75</v>
      </c>
      <c r="AR640">
        <v>97.2</v>
      </c>
      <c r="AS640">
        <v>81</v>
      </c>
      <c r="AT640">
        <v>-6.82</v>
      </c>
      <c r="AU640">
        <v>302</v>
      </c>
      <c r="AV640">
        <v>1</v>
      </c>
      <c r="AW640" t="s">
        <v>136</v>
      </c>
    </row>
    <row r="641" spans="1:49" x14ac:dyDescent="0.2">
      <c r="A641" t="s">
        <v>68</v>
      </c>
      <c r="B641">
        <v>86.01</v>
      </c>
      <c r="C641">
        <v>80.48</v>
      </c>
      <c r="D641">
        <v>3</v>
      </c>
      <c r="E641">
        <v>8</v>
      </c>
      <c r="F641">
        <v>2019</v>
      </c>
      <c r="I641" t="s">
        <v>388</v>
      </c>
      <c r="J641">
        <v>79.5</v>
      </c>
      <c r="K641">
        <v>83.8</v>
      </c>
      <c r="L641">
        <v>2019</v>
      </c>
      <c r="O641" t="s">
        <v>48</v>
      </c>
      <c r="P641">
        <v>6.2</v>
      </c>
      <c r="Q641">
        <v>6</v>
      </c>
      <c r="R641">
        <v>12.1</v>
      </c>
      <c r="S641">
        <v>2019</v>
      </c>
      <c r="V641">
        <v>2021</v>
      </c>
      <c r="W641">
        <v>52</v>
      </c>
      <c r="X641" t="s">
        <v>1305</v>
      </c>
      <c r="Y641" t="s">
        <v>5</v>
      </c>
      <c r="Z641" t="e" vm="1">
        <f ca="1">_xlfn.XLOOKUP(KenPom[[#This Row],[Real_Team]],TeamStateMap[Team],TeamStateMap[State],"NoState",0,)</f>
        <v>#NAME?</v>
      </c>
      <c r="AA641">
        <v>10</v>
      </c>
      <c r="AC641" t="s">
        <v>105</v>
      </c>
      <c r="AD641" t="s">
        <v>1362</v>
      </c>
      <c r="AE641">
        <v>14.44</v>
      </c>
      <c r="AF641">
        <v>109.7</v>
      </c>
      <c r="AG641">
        <v>59</v>
      </c>
      <c r="AH641">
        <v>95.3</v>
      </c>
      <c r="AI641">
        <v>53</v>
      </c>
      <c r="AJ641">
        <v>65.7</v>
      </c>
      <c r="AK641">
        <v>298</v>
      </c>
      <c r="AL641">
        <v>4.2999999999999997E-2</v>
      </c>
      <c r="AM641">
        <v>82</v>
      </c>
      <c r="AN641">
        <v>9.69</v>
      </c>
      <c r="AO641">
        <v>85</v>
      </c>
      <c r="AP641">
        <v>107.9</v>
      </c>
      <c r="AQ641">
        <v>72</v>
      </c>
      <c r="AR641">
        <v>98.2</v>
      </c>
      <c r="AS641">
        <v>106</v>
      </c>
      <c r="AT641">
        <v>0.63</v>
      </c>
      <c r="AU641">
        <v>207</v>
      </c>
      <c r="AV641">
        <v>0</v>
      </c>
      <c r="AW641" t="s">
        <v>136</v>
      </c>
    </row>
    <row r="642" spans="1:49" x14ac:dyDescent="0.2">
      <c r="A642" t="s">
        <v>23</v>
      </c>
      <c r="B642">
        <v>85.95</v>
      </c>
      <c r="C642">
        <v>74.61</v>
      </c>
      <c r="D642">
        <v>0</v>
      </c>
      <c r="E642">
        <v>1</v>
      </c>
      <c r="F642">
        <v>2019</v>
      </c>
      <c r="I642" t="s">
        <v>351</v>
      </c>
      <c r="J642">
        <v>78.34</v>
      </c>
      <c r="K642">
        <v>83.75</v>
      </c>
      <c r="L642">
        <v>2019</v>
      </c>
      <c r="O642" t="s">
        <v>24</v>
      </c>
      <c r="P642">
        <v>7.1</v>
      </c>
      <c r="Q642">
        <v>5</v>
      </c>
      <c r="R642">
        <v>12</v>
      </c>
      <c r="S642">
        <v>2019</v>
      </c>
      <c r="V642">
        <v>2021</v>
      </c>
      <c r="W642">
        <v>53</v>
      </c>
      <c r="X642" t="s">
        <v>1306</v>
      </c>
      <c r="Y642" t="s">
        <v>6</v>
      </c>
      <c r="Z642" t="e" vm="1">
        <f ca="1">_xlfn.XLOOKUP(KenPom[[#This Row],[Real_Team]],TeamStateMap[Team],TeamStateMap[State],"NoState",0,)</f>
        <v>#NAME?</v>
      </c>
      <c r="AA642">
        <v>1</v>
      </c>
      <c r="AC642" t="s">
        <v>532</v>
      </c>
      <c r="AD642" t="s">
        <v>1363</v>
      </c>
      <c r="AE642">
        <v>14.37</v>
      </c>
      <c r="AF642">
        <v>110.4</v>
      </c>
      <c r="AG642">
        <v>50</v>
      </c>
      <c r="AH642">
        <v>96</v>
      </c>
      <c r="AI642">
        <v>65</v>
      </c>
      <c r="AJ642">
        <v>68</v>
      </c>
      <c r="AK642">
        <v>184</v>
      </c>
      <c r="AL642">
        <v>-3.6999999999999998E-2</v>
      </c>
      <c r="AM642">
        <v>263</v>
      </c>
      <c r="AN642">
        <v>5.58</v>
      </c>
      <c r="AO642">
        <v>121</v>
      </c>
      <c r="AP642">
        <v>104.7</v>
      </c>
      <c r="AQ642">
        <v>133</v>
      </c>
      <c r="AR642">
        <v>99.1</v>
      </c>
      <c r="AS642">
        <v>116</v>
      </c>
      <c r="AT642">
        <v>-1.43</v>
      </c>
      <c r="AU642">
        <v>244</v>
      </c>
      <c r="AV642">
        <v>1</v>
      </c>
      <c r="AW642" t="s">
        <v>136</v>
      </c>
    </row>
    <row r="643" spans="1:49" x14ac:dyDescent="0.2">
      <c r="A643" t="s">
        <v>24</v>
      </c>
      <c r="B643">
        <v>85.83</v>
      </c>
      <c r="C643">
        <v>82.12</v>
      </c>
      <c r="D643">
        <v>3</v>
      </c>
      <c r="E643">
        <v>6</v>
      </c>
      <c r="F643">
        <v>2019</v>
      </c>
      <c r="I643" t="s">
        <v>355</v>
      </c>
      <c r="J643">
        <v>74.72</v>
      </c>
      <c r="K643">
        <v>83.72</v>
      </c>
      <c r="L643">
        <v>2019</v>
      </c>
      <c r="O643" t="s">
        <v>134</v>
      </c>
      <c r="P643">
        <v>6.7</v>
      </c>
      <c r="Q643">
        <v>5.3</v>
      </c>
      <c r="R643">
        <v>12</v>
      </c>
      <c r="S643">
        <v>2019</v>
      </c>
      <c r="V643">
        <v>2021</v>
      </c>
      <c r="W643">
        <v>55</v>
      </c>
      <c r="X643" t="s">
        <v>1307</v>
      </c>
      <c r="Y643" t="s">
        <v>1087</v>
      </c>
      <c r="Z643" t="e" vm="1">
        <f ca="1">_xlfn.XLOOKUP(KenPom[[#This Row],[Real_Team]],TeamStateMap[Team],TeamStateMap[State],"NoState",0,)</f>
        <v>#NAME?</v>
      </c>
      <c r="AA643">
        <v>11</v>
      </c>
      <c r="AC643" t="s">
        <v>590</v>
      </c>
      <c r="AD643" t="s">
        <v>1269</v>
      </c>
      <c r="AE643">
        <v>14.27</v>
      </c>
      <c r="AF643">
        <v>112.5</v>
      </c>
      <c r="AG643">
        <v>33</v>
      </c>
      <c r="AH643">
        <v>98.2</v>
      </c>
      <c r="AI643">
        <v>101</v>
      </c>
      <c r="AJ643">
        <v>66.3</v>
      </c>
      <c r="AK643">
        <v>271</v>
      </c>
      <c r="AL643">
        <v>0.10199999999999999</v>
      </c>
      <c r="AM643">
        <v>17</v>
      </c>
      <c r="AN643">
        <v>3.98</v>
      </c>
      <c r="AO643">
        <v>137</v>
      </c>
      <c r="AP643">
        <v>104.1</v>
      </c>
      <c r="AQ643">
        <v>155</v>
      </c>
      <c r="AR643">
        <v>100.1</v>
      </c>
      <c r="AS643">
        <v>137</v>
      </c>
      <c r="AT643">
        <v>-8.2100000000000009</v>
      </c>
      <c r="AU643">
        <v>309</v>
      </c>
      <c r="AV643">
        <v>1</v>
      </c>
      <c r="AW643" t="s">
        <v>136</v>
      </c>
    </row>
    <row r="644" spans="1:49" x14ac:dyDescent="0.2">
      <c r="A644" t="s">
        <v>34</v>
      </c>
      <c r="B644">
        <v>85.78</v>
      </c>
      <c r="C644">
        <v>77.09</v>
      </c>
      <c r="D644">
        <v>1</v>
      </c>
      <c r="E644">
        <v>3</v>
      </c>
      <c r="F644">
        <v>2019</v>
      </c>
      <c r="I644" t="s">
        <v>363</v>
      </c>
      <c r="J644">
        <v>76.349999999999994</v>
      </c>
      <c r="K644">
        <v>83.66</v>
      </c>
      <c r="L644">
        <v>2019</v>
      </c>
      <c r="O644" t="s">
        <v>247</v>
      </c>
      <c r="P644">
        <v>9.4</v>
      </c>
      <c r="Q644">
        <v>2.6</v>
      </c>
      <c r="R644">
        <v>12</v>
      </c>
      <c r="S644">
        <v>2019</v>
      </c>
      <c r="V644">
        <v>2021</v>
      </c>
      <c r="W644">
        <v>56</v>
      </c>
      <c r="X644" t="s">
        <v>1308</v>
      </c>
      <c r="Y644" t="s">
        <v>91</v>
      </c>
      <c r="Z644" t="e" vm="1">
        <f ca="1">_xlfn.XLOOKUP(KenPom[[#This Row],[Real_Team]],TeamStateMap[Team],TeamStateMap[State],"NoState",0,)</f>
        <v>#NAME?</v>
      </c>
      <c r="AA644">
        <v>3</v>
      </c>
      <c r="AC644" t="s">
        <v>148</v>
      </c>
      <c r="AD644" s="4" t="s">
        <v>1364</v>
      </c>
      <c r="AE644">
        <v>14.07</v>
      </c>
      <c r="AF644">
        <v>110.8</v>
      </c>
      <c r="AG644">
        <v>47</v>
      </c>
      <c r="AH644">
        <v>96.8</v>
      </c>
      <c r="AI644">
        <v>76</v>
      </c>
      <c r="AJ644">
        <v>68.8</v>
      </c>
      <c r="AK644">
        <v>141</v>
      </c>
      <c r="AL644">
        <v>-1.2E-2</v>
      </c>
      <c r="AM644">
        <v>210</v>
      </c>
      <c r="AN644">
        <v>8.7200000000000006</v>
      </c>
      <c r="AO644">
        <v>95</v>
      </c>
      <c r="AP644">
        <v>105</v>
      </c>
      <c r="AQ644">
        <v>127</v>
      </c>
      <c r="AR644">
        <v>96.2</v>
      </c>
      <c r="AS644">
        <v>64</v>
      </c>
      <c r="AT644">
        <v>-8.32</v>
      </c>
      <c r="AU644">
        <v>310</v>
      </c>
      <c r="AV644">
        <v>3</v>
      </c>
      <c r="AW644" t="s">
        <v>136</v>
      </c>
    </row>
    <row r="645" spans="1:49" x14ac:dyDescent="0.2">
      <c r="A645" t="s">
        <v>21</v>
      </c>
      <c r="B645">
        <v>85.66</v>
      </c>
      <c r="C645">
        <v>74.52</v>
      </c>
      <c r="D645">
        <v>0</v>
      </c>
      <c r="E645">
        <v>1</v>
      </c>
      <c r="F645">
        <v>2019</v>
      </c>
      <c r="I645" t="s">
        <v>439</v>
      </c>
      <c r="J645">
        <v>75.17</v>
      </c>
      <c r="K645">
        <v>83.14</v>
      </c>
      <c r="L645">
        <v>2019</v>
      </c>
      <c r="O645" t="s">
        <v>232</v>
      </c>
      <c r="P645">
        <v>6.1</v>
      </c>
      <c r="Q645">
        <v>5.6</v>
      </c>
      <c r="R645">
        <v>11.8</v>
      </c>
      <c r="S645">
        <v>2019</v>
      </c>
      <c r="V645">
        <v>2021</v>
      </c>
      <c r="W645">
        <v>58</v>
      </c>
      <c r="X645" t="s">
        <v>1309</v>
      </c>
      <c r="Y645" t="s">
        <v>1536</v>
      </c>
      <c r="Z645" t="e" vm="1">
        <f ca="1">_xlfn.XLOOKUP(KenPom[[#This Row],[Real_Team]],TeamStateMap[Team],TeamStateMap[State],"NoState",0,)</f>
        <v>#NAME?</v>
      </c>
      <c r="AA645">
        <v>12</v>
      </c>
      <c r="AC645" t="s">
        <v>506</v>
      </c>
      <c r="AD645" t="s">
        <v>1365</v>
      </c>
      <c r="AE645">
        <v>13.63</v>
      </c>
      <c r="AF645">
        <v>109.9</v>
      </c>
      <c r="AG645">
        <v>56</v>
      </c>
      <c r="AH645">
        <v>96.2</v>
      </c>
      <c r="AI645">
        <v>69</v>
      </c>
      <c r="AJ645">
        <v>65.599999999999994</v>
      </c>
      <c r="AK645">
        <v>301</v>
      </c>
      <c r="AL645">
        <v>0.03</v>
      </c>
      <c r="AM645">
        <v>108</v>
      </c>
      <c r="AN645">
        <v>1.8</v>
      </c>
      <c r="AO645">
        <v>168</v>
      </c>
      <c r="AP645">
        <v>102.8</v>
      </c>
      <c r="AQ645">
        <v>187</v>
      </c>
      <c r="AR645">
        <v>101</v>
      </c>
      <c r="AS645">
        <v>145</v>
      </c>
      <c r="AT645">
        <v>4.03</v>
      </c>
      <c r="AU645">
        <v>151</v>
      </c>
      <c r="AV645">
        <v>2</v>
      </c>
      <c r="AW645" t="s">
        <v>136</v>
      </c>
    </row>
    <row r="646" spans="1:49" x14ac:dyDescent="0.2">
      <c r="A646" t="s">
        <v>30</v>
      </c>
      <c r="B646">
        <v>85.62</v>
      </c>
      <c r="C646">
        <v>77.44</v>
      </c>
      <c r="D646">
        <v>1</v>
      </c>
      <c r="E646">
        <v>4</v>
      </c>
      <c r="F646">
        <v>2019</v>
      </c>
      <c r="I646" t="s">
        <v>352</v>
      </c>
      <c r="J646">
        <v>74.69</v>
      </c>
      <c r="K646">
        <v>83.14</v>
      </c>
      <c r="L646">
        <v>2019</v>
      </c>
      <c r="O646" t="s">
        <v>35</v>
      </c>
      <c r="P646">
        <v>9.5</v>
      </c>
      <c r="Q646">
        <v>2.1</v>
      </c>
      <c r="R646">
        <v>11.6</v>
      </c>
      <c r="S646">
        <v>2019</v>
      </c>
      <c r="V646">
        <v>2021</v>
      </c>
      <c r="W646">
        <v>61</v>
      </c>
      <c r="X646" t="s">
        <v>1310</v>
      </c>
      <c r="Y646" t="s">
        <v>226</v>
      </c>
      <c r="Z646" t="e" vm="1">
        <f ca="1">_xlfn.XLOOKUP(KenPom[[#This Row],[Real_Team]],TeamStateMap[Team],TeamStateMap[State],"NoState",0,)</f>
        <v>#NAME?</v>
      </c>
      <c r="AA646">
        <v>2</v>
      </c>
      <c r="AC646" t="s">
        <v>538</v>
      </c>
      <c r="AD646" t="s">
        <v>1366</v>
      </c>
      <c r="AE646">
        <v>13.13</v>
      </c>
      <c r="AF646">
        <v>109.1</v>
      </c>
      <c r="AG646">
        <v>69</v>
      </c>
      <c r="AH646">
        <v>96</v>
      </c>
      <c r="AI646">
        <v>64</v>
      </c>
      <c r="AJ646">
        <v>69.099999999999994</v>
      </c>
      <c r="AK646">
        <v>128</v>
      </c>
      <c r="AL646">
        <v>-2.5999999999999999E-2</v>
      </c>
      <c r="AM646">
        <v>242</v>
      </c>
      <c r="AN646">
        <v>6.12</v>
      </c>
      <c r="AO646">
        <v>115</v>
      </c>
      <c r="AP646">
        <v>105.4</v>
      </c>
      <c r="AQ646">
        <v>114</v>
      </c>
      <c r="AR646">
        <v>99.3</v>
      </c>
      <c r="AS646">
        <v>121</v>
      </c>
      <c r="AT646">
        <v>15.51</v>
      </c>
      <c r="AU646">
        <v>20</v>
      </c>
      <c r="AV646">
        <v>2</v>
      </c>
      <c r="AW646" t="s">
        <v>136</v>
      </c>
    </row>
    <row r="647" spans="1:49" x14ac:dyDescent="0.2">
      <c r="A647" t="s">
        <v>29</v>
      </c>
      <c r="B647">
        <v>85.5</v>
      </c>
      <c r="C647">
        <v>82.65</v>
      </c>
      <c r="D647">
        <v>3</v>
      </c>
      <c r="E647">
        <v>8</v>
      </c>
      <c r="F647">
        <v>2019</v>
      </c>
      <c r="I647" t="s">
        <v>377</v>
      </c>
      <c r="J647">
        <v>78.31</v>
      </c>
      <c r="K647">
        <v>83.03</v>
      </c>
      <c r="L647">
        <v>2019</v>
      </c>
      <c r="O647" t="s">
        <v>1078</v>
      </c>
      <c r="P647">
        <v>5.0999999999999996</v>
      </c>
      <c r="Q647">
        <v>6.4</v>
      </c>
      <c r="R647">
        <v>11.5</v>
      </c>
      <c r="S647">
        <v>2019</v>
      </c>
      <c r="V647">
        <v>2021</v>
      </c>
      <c r="W647">
        <v>63</v>
      </c>
      <c r="X647" t="s">
        <v>1311</v>
      </c>
      <c r="Y647" t="s">
        <v>246</v>
      </c>
      <c r="Z647" t="e" vm="1">
        <f ca="1">_xlfn.XLOOKUP(KenPom[[#This Row],[Real_Team]],TeamStateMap[Team],TeamStateMap[State],"NoState",0,)</f>
        <v>#NAME?</v>
      </c>
      <c r="AA647">
        <v>12</v>
      </c>
      <c r="AC647" t="s">
        <v>541</v>
      </c>
      <c r="AD647" t="s">
        <v>1367</v>
      </c>
      <c r="AE647">
        <v>12.91</v>
      </c>
      <c r="AF647">
        <v>107.9</v>
      </c>
      <c r="AG647">
        <v>87</v>
      </c>
      <c r="AH647">
        <v>95</v>
      </c>
      <c r="AI647">
        <v>49</v>
      </c>
      <c r="AJ647">
        <v>69.7</v>
      </c>
      <c r="AK647">
        <v>101</v>
      </c>
      <c r="AL647">
        <v>8.0000000000000002E-3</v>
      </c>
      <c r="AM647">
        <v>154</v>
      </c>
      <c r="AN647">
        <v>14.96</v>
      </c>
      <c r="AO647">
        <v>32</v>
      </c>
      <c r="AP647">
        <v>110.6</v>
      </c>
      <c r="AQ647">
        <v>27</v>
      </c>
      <c r="AR647">
        <v>95.6</v>
      </c>
      <c r="AS647">
        <v>48</v>
      </c>
      <c r="AT647">
        <v>4.6399999999999997</v>
      </c>
      <c r="AU647">
        <v>142</v>
      </c>
      <c r="AV647">
        <v>2</v>
      </c>
      <c r="AW647" t="s">
        <v>136</v>
      </c>
    </row>
    <row r="648" spans="1:49" x14ac:dyDescent="0.2">
      <c r="A648" t="s">
        <v>7</v>
      </c>
      <c r="B648">
        <v>85.48</v>
      </c>
      <c r="C648">
        <v>80.97</v>
      </c>
      <c r="D648">
        <v>2</v>
      </c>
      <c r="E648">
        <v>11</v>
      </c>
      <c r="F648">
        <v>2019</v>
      </c>
      <c r="I648" t="s">
        <v>369</v>
      </c>
      <c r="J648">
        <v>77.08</v>
      </c>
      <c r="K648">
        <v>82.92</v>
      </c>
      <c r="L648">
        <v>2019</v>
      </c>
      <c r="O648" t="s">
        <v>42</v>
      </c>
      <c r="P648">
        <v>6.5</v>
      </c>
      <c r="Q648">
        <v>4.9000000000000004</v>
      </c>
      <c r="R648">
        <v>11.5</v>
      </c>
      <c r="S648">
        <v>2019</v>
      </c>
      <c r="V648">
        <v>2021</v>
      </c>
      <c r="W648">
        <v>64</v>
      </c>
      <c r="X648" t="s">
        <v>1312</v>
      </c>
      <c r="Y648" t="s">
        <v>252</v>
      </c>
      <c r="Z648" t="e" vm="1">
        <f ca="1">_xlfn.XLOOKUP(KenPom[[#This Row],[Real_Team]],TeamStateMap[Team],TeamStateMap[State],"NoState",0,)</f>
        <v>#NAME?</v>
      </c>
      <c r="AA648">
        <v>11</v>
      </c>
      <c r="AC648" t="s">
        <v>556</v>
      </c>
      <c r="AD648" t="s">
        <v>1368</v>
      </c>
      <c r="AE648">
        <v>12.9</v>
      </c>
      <c r="AF648">
        <v>107.1</v>
      </c>
      <c r="AG648">
        <v>98</v>
      </c>
      <c r="AH648">
        <v>94.2</v>
      </c>
      <c r="AI648">
        <v>45</v>
      </c>
      <c r="AJ648">
        <v>68.3</v>
      </c>
      <c r="AK648">
        <v>164</v>
      </c>
      <c r="AL648">
        <v>0.09</v>
      </c>
      <c r="AM648">
        <v>22</v>
      </c>
      <c r="AN648">
        <v>17.72</v>
      </c>
      <c r="AO648">
        <v>10</v>
      </c>
      <c r="AP648">
        <v>112.5</v>
      </c>
      <c r="AQ648">
        <v>2</v>
      </c>
      <c r="AR648">
        <v>94.8</v>
      </c>
      <c r="AS648">
        <v>26</v>
      </c>
      <c r="AT648">
        <v>-1.03</v>
      </c>
      <c r="AU648">
        <v>234</v>
      </c>
      <c r="AV648">
        <v>1</v>
      </c>
      <c r="AW648" t="s">
        <v>136</v>
      </c>
    </row>
    <row r="649" spans="1:49" x14ac:dyDescent="0.2">
      <c r="A649" t="s">
        <v>11</v>
      </c>
      <c r="B649">
        <v>85.44</v>
      </c>
      <c r="C649">
        <v>82.03</v>
      </c>
      <c r="D649">
        <v>3</v>
      </c>
      <c r="E649">
        <v>5</v>
      </c>
      <c r="F649">
        <v>2019</v>
      </c>
      <c r="I649" t="s">
        <v>427</v>
      </c>
      <c r="J649">
        <v>77.099999999999994</v>
      </c>
      <c r="K649">
        <v>82.66</v>
      </c>
      <c r="L649">
        <v>2019</v>
      </c>
      <c r="O649" t="s">
        <v>17</v>
      </c>
      <c r="P649">
        <v>7.4</v>
      </c>
      <c r="Q649">
        <v>3.9</v>
      </c>
      <c r="R649">
        <v>11.3</v>
      </c>
      <c r="S649">
        <v>2019</v>
      </c>
      <c r="V649">
        <v>2021</v>
      </c>
      <c r="W649">
        <v>65</v>
      </c>
      <c r="X649" t="s">
        <v>1313</v>
      </c>
      <c r="Y649" t="s">
        <v>202</v>
      </c>
      <c r="Z649" t="e" vm="1">
        <f ca="1">_xlfn.XLOOKUP(KenPom[[#This Row],[Real_Team]],TeamStateMap[Team],TeamStateMap[State],"NoState",0,)</f>
        <v>#NAME?</v>
      </c>
      <c r="AA649">
        <v>2</v>
      </c>
      <c r="AC649" t="s">
        <v>532</v>
      </c>
      <c r="AD649" t="s">
        <v>1369</v>
      </c>
      <c r="AE649">
        <v>12.78</v>
      </c>
      <c r="AF649">
        <v>110.9</v>
      </c>
      <c r="AG649">
        <v>46</v>
      </c>
      <c r="AH649">
        <v>98.1</v>
      </c>
      <c r="AI649">
        <v>99</v>
      </c>
      <c r="AJ649">
        <v>68.2</v>
      </c>
      <c r="AK649">
        <v>169</v>
      </c>
      <c r="AL649">
        <v>-6.0999999999999999E-2</v>
      </c>
      <c r="AM649">
        <v>298</v>
      </c>
      <c r="AN649">
        <v>9.2200000000000006</v>
      </c>
      <c r="AO649">
        <v>89</v>
      </c>
      <c r="AP649">
        <v>107.2</v>
      </c>
      <c r="AQ649">
        <v>83</v>
      </c>
      <c r="AR649">
        <v>97.9</v>
      </c>
      <c r="AS649">
        <v>98</v>
      </c>
      <c r="AT649">
        <v>10.89</v>
      </c>
      <c r="AU649">
        <v>54</v>
      </c>
      <c r="AV649">
        <v>2</v>
      </c>
      <c r="AW649" t="s">
        <v>136</v>
      </c>
    </row>
    <row r="650" spans="1:49" x14ac:dyDescent="0.2">
      <c r="A650" t="s">
        <v>17</v>
      </c>
      <c r="B650">
        <v>85.32</v>
      </c>
      <c r="C650">
        <v>78.95</v>
      </c>
      <c r="D650">
        <v>3</v>
      </c>
      <c r="E650">
        <v>6</v>
      </c>
      <c r="F650">
        <v>2019</v>
      </c>
      <c r="I650" t="s">
        <v>336</v>
      </c>
      <c r="J650">
        <v>79.150000000000006</v>
      </c>
      <c r="K650">
        <v>82.61</v>
      </c>
      <c r="L650">
        <v>2019</v>
      </c>
      <c r="O650" t="s">
        <v>452</v>
      </c>
      <c r="P650">
        <v>3.4</v>
      </c>
      <c r="Q650">
        <v>7.7</v>
      </c>
      <c r="R650">
        <v>11.1</v>
      </c>
      <c r="S650">
        <v>2019</v>
      </c>
      <c r="V650">
        <v>2021</v>
      </c>
      <c r="W650">
        <v>67</v>
      </c>
      <c r="X650" t="s">
        <v>1314</v>
      </c>
      <c r="Y650" t="s">
        <v>279</v>
      </c>
      <c r="Z650" t="e" vm="1">
        <f ca="1">_xlfn.XLOOKUP(KenPom[[#This Row],[Real_Team]],TeamStateMap[Team],TeamStateMap[State],"NoState",0,)</f>
        <v>#NAME?</v>
      </c>
      <c r="AA650">
        <v>4</v>
      </c>
      <c r="AC650" t="s">
        <v>60</v>
      </c>
      <c r="AD650" t="s">
        <v>82</v>
      </c>
      <c r="AE650">
        <v>12.37</v>
      </c>
      <c r="AF650">
        <v>107.7</v>
      </c>
      <c r="AG650">
        <v>93</v>
      </c>
      <c r="AH650">
        <v>95.3</v>
      </c>
      <c r="AI650">
        <v>54</v>
      </c>
      <c r="AJ650">
        <v>65.8</v>
      </c>
      <c r="AK650">
        <v>296</v>
      </c>
      <c r="AL650">
        <v>-1.0999999999999999E-2</v>
      </c>
      <c r="AM650">
        <v>207</v>
      </c>
      <c r="AN650">
        <v>12.31</v>
      </c>
      <c r="AO650">
        <v>66</v>
      </c>
      <c r="AP650">
        <v>107.5</v>
      </c>
      <c r="AQ650">
        <v>81</v>
      </c>
      <c r="AR650">
        <v>95.2</v>
      </c>
      <c r="AS650">
        <v>36</v>
      </c>
      <c r="AT650">
        <v>-1.44</v>
      </c>
      <c r="AU650">
        <v>245</v>
      </c>
      <c r="AV650">
        <v>4</v>
      </c>
      <c r="AW650" t="s">
        <v>136</v>
      </c>
    </row>
    <row r="651" spans="1:49" x14ac:dyDescent="0.2">
      <c r="A651" t="s">
        <v>1076</v>
      </c>
      <c r="B651">
        <v>84.97</v>
      </c>
      <c r="C651">
        <v>77.540000000000006</v>
      </c>
      <c r="D651">
        <v>1</v>
      </c>
      <c r="E651">
        <v>5</v>
      </c>
      <c r="F651">
        <v>2019</v>
      </c>
      <c r="I651" t="s">
        <v>370</v>
      </c>
      <c r="J651">
        <v>74.31</v>
      </c>
      <c r="K651">
        <v>82.46</v>
      </c>
      <c r="L651">
        <v>2019</v>
      </c>
      <c r="O651" t="s">
        <v>12</v>
      </c>
      <c r="P651">
        <v>5.6</v>
      </c>
      <c r="Q651">
        <v>5.5</v>
      </c>
      <c r="R651">
        <v>11.1</v>
      </c>
      <c r="S651">
        <v>2019</v>
      </c>
      <c r="V651">
        <v>2021</v>
      </c>
      <c r="W651">
        <v>68</v>
      </c>
      <c r="X651" t="s">
        <v>863</v>
      </c>
      <c r="Y651" t="s">
        <v>249</v>
      </c>
      <c r="Z651" t="e" vm="1">
        <f ca="1">_xlfn.XLOOKUP(KenPom[[#This Row],[Real_Team]],TeamStateMap[Team],TeamStateMap[State],"NoState",0,)</f>
        <v>#NAME?</v>
      </c>
      <c r="AA651">
        <v>11</v>
      </c>
      <c r="AC651" t="s">
        <v>148</v>
      </c>
      <c r="AD651" t="s">
        <v>1370</v>
      </c>
      <c r="AE651">
        <v>12.3</v>
      </c>
      <c r="AF651">
        <v>109.5</v>
      </c>
      <c r="AG651">
        <v>61</v>
      </c>
      <c r="AH651">
        <v>97.2</v>
      </c>
      <c r="AI651">
        <v>84</v>
      </c>
      <c r="AJ651">
        <v>67</v>
      </c>
      <c r="AK651">
        <v>234</v>
      </c>
      <c r="AL651">
        <v>8.8999999999999996E-2</v>
      </c>
      <c r="AM651">
        <v>23</v>
      </c>
      <c r="AN651">
        <v>10.47</v>
      </c>
      <c r="AO651">
        <v>81</v>
      </c>
      <c r="AP651">
        <v>106.4</v>
      </c>
      <c r="AQ651">
        <v>96</v>
      </c>
      <c r="AR651">
        <v>96</v>
      </c>
      <c r="AS651">
        <v>57</v>
      </c>
      <c r="AT651">
        <v>13.71</v>
      </c>
      <c r="AU651">
        <v>30</v>
      </c>
      <c r="AV651">
        <v>1</v>
      </c>
      <c r="AW651" t="s">
        <v>136</v>
      </c>
    </row>
    <row r="652" spans="1:49" x14ac:dyDescent="0.2">
      <c r="A652" t="s">
        <v>287</v>
      </c>
      <c r="B652">
        <v>84.87</v>
      </c>
      <c r="C652">
        <v>76.650000000000006</v>
      </c>
      <c r="D652">
        <v>2</v>
      </c>
      <c r="E652">
        <v>2</v>
      </c>
      <c r="F652">
        <v>2019</v>
      </c>
      <c r="I652" t="s">
        <v>361</v>
      </c>
      <c r="J652">
        <v>77.28</v>
      </c>
      <c r="K652">
        <v>82.41</v>
      </c>
      <c r="L652">
        <v>2019</v>
      </c>
      <c r="O652" t="s">
        <v>9</v>
      </c>
      <c r="P652">
        <v>10.1</v>
      </c>
      <c r="Q652">
        <v>0.9</v>
      </c>
      <c r="R652">
        <v>11</v>
      </c>
      <c r="S652">
        <v>2019</v>
      </c>
      <c r="V652">
        <v>2021</v>
      </c>
      <c r="W652">
        <v>70</v>
      </c>
      <c r="X652" t="s">
        <v>1315</v>
      </c>
      <c r="Y652" t="s">
        <v>1495</v>
      </c>
      <c r="Z652" t="e" vm="1">
        <f ca="1">_xlfn.XLOOKUP(KenPom[[#This Row],[Real_Team]],TeamStateMap[Team],TeamStateMap[State],"NoState",0,)</f>
        <v>#NAME?</v>
      </c>
      <c r="AA652">
        <v>2</v>
      </c>
      <c r="AC652" t="s">
        <v>532</v>
      </c>
      <c r="AD652" t="s">
        <v>1371</v>
      </c>
      <c r="AE652">
        <v>12.11</v>
      </c>
      <c r="AF652">
        <v>113.9</v>
      </c>
      <c r="AG652">
        <v>20</v>
      </c>
      <c r="AH652">
        <v>101.8</v>
      </c>
      <c r="AI652">
        <v>164</v>
      </c>
      <c r="AJ652">
        <v>62.5</v>
      </c>
      <c r="AK652">
        <v>353</v>
      </c>
      <c r="AL652">
        <v>-7.3999999999999996E-2</v>
      </c>
      <c r="AM652">
        <v>316</v>
      </c>
      <c r="AN652">
        <v>6.91</v>
      </c>
      <c r="AO652">
        <v>106</v>
      </c>
      <c r="AP652">
        <v>104.7</v>
      </c>
      <c r="AQ652">
        <v>137</v>
      </c>
      <c r="AR652">
        <v>97.8</v>
      </c>
      <c r="AS652">
        <v>95</v>
      </c>
      <c r="AT652">
        <v>1.1599999999999999</v>
      </c>
      <c r="AU652">
        <v>201</v>
      </c>
      <c r="AV652">
        <v>2</v>
      </c>
      <c r="AW652" t="s">
        <v>136</v>
      </c>
    </row>
    <row r="653" spans="1:49" x14ac:dyDescent="0.2">
      <c r="A653" t="s">
        <v>47</v>
      </c>
      <c r="B653">
        <v>84.73</v>
      </c>
      <c r="C653">
        <v>73.02</v>
      </c>
      <c r="D653">
        <v>0</v>
      </c>
      <c r="E653">
        <v>0</v>
      </c>
      <c r="F653">
        <v>2019</v>
      </c>
      <c r="I653" t="s">
        <v>384</v>
      </c>
      <c r="J653">
        <v>79.17</v>
      </c>
      <c r="K653">
        <v>82.33</v>
      </c>
      <c r="L653">
        <v>2019</v>
      </c>
      <c r="O653" t="s">
        <v>129</v>
      </c>
      <c r="P653">
        <v>5.6</v>
      </c>
      <c r="Q653">
        <v>5.0999999999999996</v>
      </c>
      <c r="R653">
        <v>10.7</v>
      </c>
      <c r="S653">
        <v>2019</v>
      </c>
      <c r="V653">
        <v>2021</v>
      </c>
      <c r="W653">
        <v>71</v>
      </c>
      <c r="X653" t="s">
        <v>1316</v>
      </c>
      <c r="Y653" t="s">
        <v>1554</v>
      </c>
      <c r="Z653" t="e" vm="1">
        <f ca="1">_xlfn.XLOOKUP(KenPom[[#This Row],[Real_Team]],TeamStateMap[Team],TeamStateMap[State],"NoState",0,)</f>
        <v>#NAME?</v>
      </c>
      <c r="AA653">
        <v>3</v>
      </c>
      <c r="AC653" t="s">
        <v>105</v>
      </c>
      <c r="AD653" t="s">
        <v>1372</v>
      </c>
      <c r="AE653">
        <v>12.02</v>
      </c>
      <c r="AF653">
        <v>109.4</v>
      </c>
      <c r="AG653">
        <v>63</v>
      </c>
      <c r="AH653">
        <v>97.4</v>
      </c>
      <c r="AI653">
        <v>87</v>
      </c>
      <c r="AJ653">
        <v>67.8</v>
      </c>
      <c r="AK653">
        <v>193</v>
      </c>
      <c r="AL653">
        <v>-1.0999999999999999E-2</v>
      </c>
      <c r="AM653">
        <v>209</v>
      </c>
      <c r="AN653">
        <v>10.91</v>
      </c>
      <c r="AO653">
        <v>75</v>
      </c>
      <c r="AP653">
        <v>109.1</v>
      </c>
      <c r="AQ653">
        <v>56</v>
      </c>
      <c r="AR653">
        <v>98.2</v>
      </c>
      <c r="AS653">
        <v>105</v>
      </c>
      <c r="AT653">
        <v>-6.18</v>
      </c>
      <c r="AU653">
        <v>299</v>
      </c>
      <c r="AV653">
        <v>3</v>
      </c>
      <c r="AW653" t="s">
        <v>136</v>
      </c>
    </row>
    <row r="654" spans="1:49" x14ac:dyDescent="0.2">
      <c r="A654" t="s">
        <v>268</v>
      </c>
      <c r="B654">
        <v>84.38</v>
      </c>
      <c r="C654">
        <v>79.38</v>
      </c>
      <c r="D654">
        <v>1</v>
      </c>
      <c r="E654">
        <v>2</v>
      </c>
      <c r="F654">
        <v>2019</v>
      </c>
      <c r="I654" t="s">
        <v>368</v>
      </c>
      <c r="J654">
        <v>76.260000000000005</v>
      </c>
      <c r="K654">
        <v>82.1</v>
      </c>
      <c r="L654">
        <v>2019</v>
      </c>
      <c r="O654" t="s">
        <v>102</v>
      </c>
      <c r="P654">
        <v>4.5999999999999996</v>
      </c>
      <c r="Q654">
        <v>5.7</v>
      </c>
      <c r="R654">
        <v>10.3</v>
      </c>
      <c r="S654">
        <v>2019</v>
      </c>
      <c r="V654">
        <v>2021</v>
      </c>
      <c r="W654">
        <v>72</v>
      </c>
      <c r="X654" t="s">
        <v>1317</v>
      </c>
      <c r="Y654" t="s">
        <v>624</v>
      </c>
      <c r="Z654" t="e" vm="1">
        <f ca="1">_xlfn.XLOOKUP(KenPom[[#This Row],[Real_Team]],TeamStateMap[Team],TeamStateMap[State],"NoState",0,)</f>
        <v>#NAME?</v>
      </c>
      <c r="AA654">
        <v>13</v>
      </c>
      <c r="AC654" t="s">
        <v>560</v>
      </c>
      <c r="AD654" t="s">
        <v>1350</v>
      </c>
      <c r="AE654">
        <v>11.76</v>
      </c>
      <c r="AF654">
        <v>106.7</v>
      </c>
      <c r="AG654">
        <v>101</v>
      </c>
      <c r="AH654">
        <v>95</v>
      </c>
      <c r="AI654">
        <v>48</v>
      </c>
      <c r="AJ654">
        <v>62.7</v>
      </c>
      <c r="AK654">
        <v>350</v>
      </c>
      <c r="AL654">
        <v>-1.7999999999999999E-2</v>
      </c>
      <c r="AM654">
        <v>222</v>
      </c>
      <c r="AN654">
        <v>6.35</v>
      </c>
      <c r="AO654">
        <v>109</v>
      </c>
      <c r="AP654">
        <v>105</v>
      </c>
      <c r="AQ654">
        <v>126</v>
      </c>
      <c r="AR654">
        <v>98.6</v>
      </c>
      <c r="AS654">
        <v>111</v>
      </c>
      <c r="AT654">
        <v>6.16</v>
      </c>
      <c r="AU654">
        <v>113</v>
      </c>
      <c r="AV654">
        <v>3</v>
      </c>
      <c r="AW654" t="s">
        <v>136</v>
      </c>
    </row>
    <row r="655" spans="1:49" x14ac:dyDescent="0.2">
      <c r="A655" t="s">
        <v>157</v>
      </c>
      <c r="B655">
        <v>84.12</v>
      </c>
      <c r="C655">
        <v>80.5</v>
      </c>
      <c r="D655">
        <v>5</v>
      </c>
      <c r="E655">
        <v>8</v>
      </c>
      <c r="F655">
        <v>2019</v>
      </c>
      <c r="I655" t="s">
        <v>353</v>
      </c>
      <c r="J655">
        <v>77.569999999999993</v>
      </c>
      <c r="K655">
        <v>82.08</v>
      </c>
      <c r="L655">
        <v>2019</v>
      </c>
      <c r="O655" t="s">
        <v>27</v>
      </c>
      <c r="P655">
        <v>-1.4</v>
      </c>
      <c r="Q655">
        <v>11.6</v>
      </c>
      <c r="R655">
        <v>10.199999999999999</v>
      </c>
      <c r="S655">
        <v>2019</v>
      </c>
      <c r="V655">
        <v>2021</v>
      </c>
      <c r="W655">
        <v>74</v>
      </c>
      <c r="X655" t="s">
        <v>1318</v>
      </c>
      <c r="Y655" t="s">
        <v>254</v>
      </c>
      <c r="Z655" t="e" vm="1">
        <f ca="1">_xlfn.XLOOKUP(KenPom[[#This Row],[Real_Team]],TeamStateMap[Team],TeamStateMap[State],"NoState",0,)</f>
        <v>#NAME?</v>
      </c>
      <c r="AA655">
        <v>3</v>
      </c>
      <c r="AC655" t="s">
        <v>528</v>
      </c>
      <c r="AD655" t="s">
        <v>1270</v>
      </c>
      <c r="AE655">
        <v>11.71</v>
      </c>
      <c r="AF655">
        <v>114.3</v>
      </c>
      <c r="AG655">
        <v>19</v>
      </c>
      <c r="AH655">
        <v>102.6</v>
      </c>
      <c r="AI655">
        <v>182</v>
      </c>
      <c r="AJ655">
        <v>68.7</v>
      </c>
      <c r="AK655">
        <v>143</v>
      </c>
      <c r="AL655">
        <v>-2.4E-2</v>
      </c>
      <c r="AM655">
        <v>236</v>
      </c>
      <c r="AN655">
        <v>3.03</v>
      </c>
      <c r="AO655">
        <v>150</v>
      </c>
      <c r="AP655">
        <v>104.8</v>
      </c>
      <c r="AQ655">
        <v>130</v>
      </c>
      <c r="AR655">
        <v>101.7</v>
      </c>
      <c r="AS655">
        <v>172</v>
      </c>
      <c r="AT655">
        <v>5.9</v>
      </c>
      <c r="AU655">
        <v>118</v>
      </c>
      <c r="AV655">
        <v>3</v>
      </c>
      <c r="AW655" t="s">
        <v>136</v>
      </c>
    </row>
    <row r="656" spans="1:49" x14ac:dyDescent="0.2">
      <c r="A656" t="s">
        <v>35</v>
      </c>
      <c r="B656">
        <v>83.94</v>
      </c>
      <c r="C656">
        <v>80.97</v>
      </c>
      <c r="D656">
        <v>3</v>
      </c>
      <c r="E656">
        <v>9</v>
      </c>
      <c r="F656">
        <v>2019</v>
      </c>
      <c r="I656" t="s">
        <v>380</v>
      </c>
      <c r="J656">
        <v>78.94</v>
      </c>
      <c r="K656">
        <v>81.599999999999994</v>
      </c>
      <c r="L656">
        <v>2019</v>
      </c>
      <c r="O656" t="s">
        <v>40</v>
      </c>
      <c r="P656">
        <v>5.0999999999999996</v>
      </c>
      <c r="Q656">
        <v>5.0999999999999996</v>
      </c>
      <c r="R656">
        <v>10.199999999999999</v>
      </c>
      <c r="S656">
        <v>2019</v>
      </c>
      <c r="V656">
        <v>2021</v>
      </c>
      <c r="W656">
        <v>75</v>
      </c>
      <c r="X656" t="s">
        <v>1319</v>
      </c>
      <c r="Y656" t="s">
        <v>583</v>
      </c>
      <c r="Z656" t="e" vm="1">
        <f ca="1">_xlfn.XLOOKUP(KenPom[[#This Row],[Real_Team]],TeamStateMap[Team],TeamStateMap[State],"NoState",0,)</f>
        <v>#NAME?</v>
      </c>
      <c r="AA656">
        <v>2</v>
      </c>
      <c r="AC656" t="s">
        <v>110</v>
      </c>
      <c r="AD656" t="s">
        <v>1373</v>
      </c>
      <c r="AE656">
        <v>11.68</v>
      </c>
      <c r="AF656">
        <v>101.8</v>
      </c>
      <c r="AG656">
        <v>178</v>
      </c>
      <c r="AH656">
        <v>90.2</v>
      </c>
      <c r="AI656">
        <v>13</v>
      </c>
      <c r="AJ656">
        <v>62.9</v>
      </c>
      <c r="AK656">
        <v>348</v>
      </c>
      <c r="AL656">
        <v>3.6999999999999998E-2</v>
      </c>
      <c r="AM656">
        <v>92</v>
      </c>
      <c r="AN656">
        <v>10.85</v>
      </c>
      <c r="AO656">
        <v>76</v>
      </c>
      <c r="AP656">
        <v>108.8</v>
      </c>
      <c r="AQ656">
        <v>62</v>
      </c>
      <c r="AR656">
        <v>98</v>
      </c>
      <c r="AS656">
        <v>100</v>
      </c>
      <c r="AT656">
        <v>2.91</v>
      </c>
      <c r="AU656">
        <v>168</v>
      </c>
      <c r="AV656">
        <v>2</v>
      </c>
      <c r="AW656" t="s">
        <v>136</v>
      </c>
    </row>
    <row r="657" spans="1:49" x14ac:dyDescent="0.2">
      <c r="A657" t="s">
        <v>102</v>
      </c>
      <c r="B657">
        <v>83.86</v>
      </c>
      <c r="C657">
        <v>80.92</v>
      </c>
      <c r="D657">
        <v>3</v>
      </c>
      <c r="E657">
        <v>7</v>
      </c>
      <c r="F657">
        <v>2019</v>
      </c>
      <c r="I657" t="s">
        <v>1050</v>
      </c>
      <c r="J657">
        <v>68.41</v>
      </c>
      <c r="K657">
        <v>81.22</v>
      </c>
      <c r="L657">
        <v>2019</v>
      </c>
      <c r="O657" t="s">
        <v>229</v>
      </c>
      <c r="P657">
        <v>4.0999999999999996</v>
      </c>
      <c r="Q657">
        <v>5.9</v>
      </c>
      <c r="R657">
        <v>10</v>
      </c>
      <c r="S657">
        <v>2019</v>
      </c>
      <c r="V657">
        <v>2021</v>
      </c>
      <c r="W657">
        <v>76</v>
      </c>
      <c r="X657" t="s">
        <v>1320</v>
      </c>
      <c r="Y657" t="s">
        <v>239</v>
      </c>
      <c r="Z657" t="e" vm="1">
        <f ca="1">_xlfn.XLOOKUP(KenPom[[#This Row],[Real_Team]],TeamStateMap[Team],TeamStateMap[State],"NoState",0,)</f>
        <v>#NAME?</v>
      </c>
      <c r="AA657">
        <v>1</v>
      </c>
      <c r="AC657" t="s">
        <v>538</v>
      </c>
      <c r="AD657" t="s">
        <v>1353</v>
      </c>
      <c r="AE657">
        <v>11.52</v>
      </c>
      <c r="AF657">
        <v>108.1</v>
      </c>
      <c r="AG657">
        <v>83</v>
      </c>
      <c r="AH657">
        <v>96.6</v>
      </c>
      <c r="AI657">
        <v>72</v>
      </c>
      <c r="AJ657">
        <v>69</v>
      </c>
      <c r="AK657">
        <v>133</v>
      </c>
      <c r="AL657">
        <v>4.4999999999999998E-2</v>
      </c>
      <c r="AM657">
        <v>81</v>
      </c>
      <c r="AN657">
        <v>5.44</v>
      </c>
      <c r="AO657">
        <v>122</v>
      </c>
      <c r="AP657">
        <v>104.3</v>
      </c>
      <c r="AQ657">
        <v>149</v>
      </c>
      <c r="AR657">
        <v>98.9</v>
      </c>
      <c r="AS657">
        <v>114</v>
      </c>
      <c r="AT657">
        <v>2.76</v>
      </c>
      <c r="AU657">
        <v>172</v>
      </c>
      <c r="AV657">
        <v>1</v>
      </c>
      <c r="AW657" t="s">
        <v>136</v>
      </c>
    </row>
    <row r="658" spans="1:49" x14ac:dyDescent="0.2">
      <c r="A658" t="s">
        <v>79</v>
      </c>
      <c r="B658">
        <v>83.79</v>
      </c>
      <c r="C658">
        <v>82.12</v>
      </c>
      <c r="D658">
        <v>0</v>
      </c>
      <c r="E658">
        <v>7</v>
      </c>
      <c r="F658">
        <v>2019</v>
      </c>
      <c r="I658" t="s">
        <v>378</v>
      </c>
      <c r="J658">
        <v>77.349999999999994</v>
      </c>
      <c r="K658">
        <v>81.19</v>
      </c>
      <c r="L658">
        <v>2019</v>
      </c>
      <c r="O658" t="s">
        <v>1080</v>
      </c>
      <c r="P658">
        <v>2.1</v>
      </c>
      <c r="Q658">
        <v>7.8</v>
      </c>
      <c r="R658">
        <v>9.9</v>
      </c>
      <c r="S658">
        <v>2019</v>
      </c>
      <c r="V658">
        <v>2021</v>
      </c>
      <c r="W658">
        <v>77</v>
      </c>
      <c r="X658" t="s">
        <v>1321</v>
      </c>
      <c r="Y658" t="s">
        <v>21</v>
      </c>
      <c r="Z658" t="e" vm="1">
        <f ca="1">_xlfn.XLOOKUP(KenPom[[#This Row],[Real_Team]],TeamStateMap[Team],TeamStateMap[State],"NoState",0,)</f>
        <v>#NAME?</v>
      </c>
      <c r="AA658">
        <v>4</v>
      </c>
      <c r="AC658" t="s">
        <v>528</v>
      </c>
      <c r="AD658" t="s">
        <v>1374</v>
      </c>
      <c r="AE658">
        <v>11.3</v>
      </c>
      <c r="AF658">
        <v>107.4</v>
      </c>
      <c r="AG658">
        <v>95</v>
      </c>
      <c r="AH658">
        <v>96.1</v>
      </c>
      <c r="AI658">
        <v>67</v>
      </c>
      <c r="AJ658">
        <v>73.099999999999994</v>
      </c>
      <c r="AK658">
        <v>16</v>
      </c>
      <c r="AL658">
        <v>-9.8000000000000004E-2</v>
      </c>
      <c r="AM658">
        <v>339</v>
      </c>
      <c r="AN658">
        <v>3.27</v>
      </c>
      <c r="AO658">
        <v>145</v>
      </c>
      <c r="AP658">
        <v>105.6</v>
      </c>
      <c r="AQ658">
        <v>111</v>
      </c>
      <c r="AR658">
        <v>102.3</v>
      </c>
      <c r="AS658">
        <v>192</v>
      </c>
      <c r="AT658">
        <v>2.4</v>
      </c>
      <c r="AU658">
        <v>182</v>
      </c>
      <c r="AV658">
        <v>4</v>
      </c>
      <c r="AW658" t="s">
        <v>136</v>
      </c>
    </row>
    <row r="659" spans="1:49" x14ac:dyDescent="0.2">
      <c r="A659" t="s">
        <v>1077</v>
      </c>
      <c r="B659">
        <v>83.78</v>
      </c>
      <c r="C659">
        <v>75.319999999999993</v>
      </c>
      <c r="D659">
        <v>1</v>
      </c>
      <c r="E659">
        <v>1</v>
      </c>
      <c r="F659">
        <v>2019</v>
      </c>
      <c r="I659" t="s">
        <v>324</v>
      </c>
      <c r="J659">
        <v>69.180000000000007</v>
      </c>
      <c r="K659">
        <v>81</v>
      </c>
      <c r="L659">
        <v>2019</v>
      </c>
      <c r="O659" t="s">
        <v>583</v>
      </c>
      <c r="P659">
        <v>8.4</v>
      </c>
      <c r="Q659">
        <v>1.3</v>
      </c>
      <c r="R659">
        <v>9.6999999999999993</v>
      </c>
      <c r="S659">
        <v>2019</v>
      </c>
      <c r="V659">
        <v>2021</v>
      </c>
      <c r="W659">
        <v>81</v>
      </c>
      <c r="X659" t="s">
        <v>1322</v>
      </c>
      <c r="Y659" t="s">
        <v>1539</v>
      </c>
      <c r="Z659" t="e" vm="1">
        <f ca="1">_xlfn.XLOOKUP(KenPom[[#This Row],[Real_Team]],TeamStateMap[Team],TeamStateMap[State],"NoState",0,)</f>
        <v>#NAME?</v>
      </c>
      <c r="AA659">
        <v>13</v>
      </c>
      <c r="AC659" t="s">
        <v>528</v>
      </c>
      <c r="AD659" t="s">
        <v>1375</v>
      </c>
      <c r="AE659">
        <v>10.47</v>
      </c>
      <c r="AF659">
        <v>111.4</v>
      </c>
      <c r="AG659">
        <v>40</v>
      </c>
      <c r="AH659">
        <v>100.9</v>
      </c>
      <c r="AI659">
        <v>145</v>
      </c>
      <c r="AJ659">
        <v>69.2</v>
      </c>
      <c r="AK659">
        <v>123</v>
      </c>
      <c r="AL659">
        <v>3.1E-2</v>
      </c>
      <c r="AM659">
        <v>104</v>
      </c>
      <c r="AN659">
        <v>5.23</v>
      </c>
      <c r="AO659">
        <v>126</v>
      </c>
      <c r="AP659">
        <v>106.1</v>
      </c>
      <c r="AQ659">
        <v>99</v>
      </c>
      <c r="AR659">
        <v>100.9</v>
      </c>
      <c r="AS659">
        <v>142</v>
      </c>
      <c r="AT659">
        <v>1.2</v>
      </c>
      <c r="AU659">
        <v>200</v>
      </c>
      <c r="AV659">
        <v>3</v>
      </c>
      <c r="AW659" t="s">
        <v>136</v>
      </c>
    </row>
    <row r="660" spans="1:49" x14ac:dyDescent="0.2">
      <c r="A660" t="s">
        <v>15</v>
      </c>
      <c r="B660">
        <v>83.73</v>
      </c>
      <c r="C660">
        <v>80</v>
      </c>
      <c r="D660">
        <v>1</v>
      </c>
      <c r="E660">
        <v>4</v>
      </c>
      <c r="F660">
        <v>2019</v>
      </c>
      <c r="I660" t="s">
        <v>408</v>
      </c>
      <c r="J660">
        <v>77.64</v>
      </c>
      <c r="K660">
        <v>80.91</v>
      </c>
      <c r="L660">
        <v>2019</v>
      </c>
      <c r="O660" t="s">
        <v>202</v>
      </c>
      <c r="P660">
        <v>5.7</v>
      </c>
      <c r="Q660">
        <v>4</v>
      </c>
      <c r="R660">
        <v>9.6999999999999993</v>
      </c>
      <c r="S660">
        <v>2019</v>
      </c>
      <c r="V660">
        <v>2021</v>
      </c>
      <c r="W660">
        <v>82</v>
      </c>
      <c r="X660" t="s">
        <v>1323</v>
      </c>
      <c r="Y660" t="s">
        <v>1540</v>
      </c>
      <c r="Z660" t="e" vm="1">
        <f ca="1">_xlfn.XLOOKUP(KenPom[[#This Row],[Real_Team]],TeamStateMap[Team],TeamStateMap[State],"NoState",0,)</f>
        <v>#NAME?</v>
      </c>
      <c r="AA660">
        <v>4</v>
      </c>
      <c r="AC660" t="s">
        <v>560</v>
      </c>
      <c r="AD660" t="s">
        <v>758</v>
      </c>
      <c r="AE660">
        <v>10.46</v>
      </c>
      <c r="AF660">
        <v>104.2</v>
      </c>
      <c r="AG660">
        <v>133</v>
      </c>
      <c r="AH660">
        <v>93.7</v>
      </c>
      <c r="AI660">
        <v>39</v>
      </c>
      <c r="AJ660">
        <v>69.400000000000006</v>
      </c>
      <c r="AK660">
        <v>112</v>
      </c>
      <c r="AL660">
        <v>5.5E-2</v>
      </c>
      <c r="AM660">
        <v>62</v>
      </c>
      <c r="AN660">
        <v>3.02</v>
      </c>
      <c r="AO660">
        <v>151</v>
      </c>
      <c r="AP660">
        <v>103.2</v>
      </c>
      <c r="AQ660">
        <v>175</v>
      </c>
      <c r="AR660">
        <v>100.2</v>
      </c>
      <c r="AS660">
        <v>138</v>
      </c>
      <c r="AT660">
        <v>-8.57</v>
      </c>
      <c r="AU660">
        <v>311</v>
      </c>
      <c r="AV660">
        <v>4</v>
      </c>
      <c r="AW660" t="s">
        <v>136</v>
      </c>
    </row>
    <row r="661" spans="1:49" x14ac:dyDescent="0.2">
      <c r="A661" t="s">
        <v>16</v>
      </c>
      <c r="B661">
        <v>83.69</v>
      </c>
      <c r="C661">
        <v>81.38</v>
      </c>
      <c r="D661">
        <v>4</v>
      </c>
      <c r="E661">
        <v>9</v>
      </c>
      <c r="F661">
        <v>2019</v>
      </c>
      <c r="I661" t="s">
        <v>157</v>
      </c>
      <c r="J661">
        <v>76.900000000000006</v>
      </c>
      <c r="K661">
        <v>80.709999999999994</v>
      </c>
      <c r="L661">
        <v>2019</v>
      </c>
      <c r="O661" t="s">
        <v>68</v>
      </c>
      <c r="P661">
        <v>6.9</v>
      </c>
      <c r="Q661">
        <v>2.6</v>
      </c>
      <c r="R661">
        <v>9.5</v>
      </c>
      <c r="S661">
        <v>2019</v>
      </c>
      <c r="V661">
        <v>2021</v>
      </c>
      <c r="W661">
        <v>84</v>
      </c>
      <c r="X661" t="s">
        <v>1324</v>
      </c>
      <c r="Y661" t="s">
        <v>1045</v>
      </c>
      <c r="Z661" t="e" vm="1">
        <f ca="1">_xlfn.XLOOKUP(KenPom[[#This Row],[Real_Team]],TeamStateMap[Team],TeamStateMap[State],"NoState",0,)</f>
        <v>#NAME?</v>
      </c>
      <c r="AA661">
        <v>14</v>
      </c>
      <c r="AC661" t="s">
        <v>501</v>
      </c>
      <c r="AD661" t="s">
        <v>1376</v>
      </c>
      <c r="AE661">
        <v>10.11</v>
      </c>
      <c r="AF661">
        <v>101.7</v>
      </c>
      <c r="AG661">
        <v>184</v>
      </c>
      <c r="AH661">
        <v>91.6</v>
      </c>
      <c r="AI661">
        <v>26</v>
      </c>
      <c r="AJ661">
        <v>69.3</v>
      </c>
      <c r="AK661">
        <v>115</v>
      </c>
      <c r="AL661">
        <v>8.9999999999999993E-3</v>
      </c>
      <c r="AM661">
        <v>150</v>
      </c>
      <c r="AN661">
        <v>-5.43</v>
      </c>
      <c r="AO661">
        <v>298</v>
      </c>
      <c r="AP661">
        <v>99.4</v>
      </c>
      <c r="AQ661">
        <v>287</v>
      </c>
      <c r="AR661">
        <v>104.8</v>
      </c>
      <c r="AS661">
        <v>300</v>
      </c>
      <c r="AT661">
        <v>4.93</v>
      </c>
      <c r="AU661">
        <v>137</v>
      </c>
      <c r="AV661">
        <v>4</v>
      </c>
      <c r="AW661" t="s">
        <v>136</v>
      </c>
    </row>
    <row r="662" spans="1:49" x14ac:dyDescent="0.2">
      <c r="A662" t="s">
        <v>135</v>
      </c>
      <c r="B662">
        <v>83.51</v>
      </c>
      <c r="C662">
        <v>81.63</v>
      </c>
      <c r="D662">
        <v>2</v>
      </c>
      <c r="E662">
        <v>9</v>
      </c>
      <c r="F662">
        <v>2019</v>
      </c>
      <c r="I662" t="s">
        <v>419</v>
      </c>
      <c r="J662">
        <v>67.930000000000007</v>
      </c>
      <c r="K662">
        <v>80.430000000000007</v>
      </c>
      <c r="L662">
        <v>2019</v>
      </c>
      <c r="O662" t="s">
        <v>1076</v>
      </c>
      <c r="P662">
        <v>5.5</v>
      </c>
      <c r="Q662">
        <v>3.9</v>
      </c>
      <c r="R662">
        <v>9.4</v>
      </c>
      <c r="S662">
        <v>2019</v>
      </c>
      <c r="V662">
        <v>2021</v>
      </c>
      <c r="W662">
        <v>87</v>
      </c>
      <c r="X662" t="s">
        <v>1325</v>
      </c>
      <c r="Y662" t="s">
        <v>219</v>
      </c>
      <c r="Z662" t="e" vm="1">
        <f ca="1">_xlfn.XLOOKUP(KenPom[[#This Row],[Real_Team]],TeamStateMap[Team],TeamStateMap[State],"NoState",0,)</f>
        <v>#NAME?</v>
      </c>
      <c r="AA662">
        <v>4</v>
      </c>
      <c r="AC662" t="s">
        <v>532</v>
      </c>
      <c r="AD662" t="s">
        <v>1373</v>
      </c>
      <c r="AE662">
        <v>9.69</v>
      </c>
      <c r="AF662">
        <v>108.3</v>
      </c>
      <c r="AG662">
        <v>77</v>
      </c>
      <c r="AH662">
        <v>98.6</v>
      </c>
      <c r="AI662">
        <v>109</v>
      </c>
      <c r="AJ662">
        <v>65.5</v>
      </c>
      <c r="AK662">
        <v>305</v>
      </c>
      <c r="AL662">
        <v>6.0000000000000001E-3</v>
      </c>
      <c r="AM662">
        <v>160</v>
      </c>
      <c r="AN662">
        <v>8.4600000000000009</v>
      </c>
      <c r="AO662">
        <v>99</v>
      </c>
      <c r="AP662">
        <v>105.1</v>
      </c>
      <c r="AQ662">
        <v>123</v>
      </c>
      <c r="AR662">
        <v>96.7</v>
      </c>
      <c r="AS662">
        <v>72</v>
      </c>
      <c r="AT662">
        <v>4.29</v>
      </c>
      <c r="AU662">
        <v>148</v>
      </c>
      <c r="AV662">
        <v>4</v>
      </c>
      <c r="AW662" t="s">
        <v>136</v>
      </c>
    </row>
    <row r="663" spans="1:49" x14ac:dyDescent="0.2">
      <c r="A663" t="s">
        <v>12</v>
      </c>
      <c r="B663">
        <v>83.14</v>
      </c>
      <c r="C663">
        <v>81.75</v>
      </c>
      <c r="D663">
        <v>3</v>
      </c>
      <c r="E663">
        <v>10</v>
      </c>
      <c r="F663">
        <v>2019</v>
      </c>
      <c r="I663" t="s">
        <v>298</v>
      </c>
      <c r="J663">
        <v>75.94</v>
      </c>
      <c r="K663">
        <v>80.430000000000007</v>
      </c>
      <c r="L663">
        <v>2019</v>
      </c>
      <c r="O663" t="s">
        <v>120</v>
      </c>
      <c r="P663">
        <v>5.0999999999999996</v>
      </c>
      <c r="Q663">
        <v>4.2</v>
      </c>
      <c r="R663">
        <v>9.4</v>
      </c>
      <c r="S663">
        <v>2019</v>
      </c>
      <c r="V663">
        <v>2021</v>
      </c>
      <c r="W663">
        <v>89</v>
      </c>
      <c r="X663" t="s">
        <v>1326</v>
      </c>
      <c r="Y663" t="s">
        <v>37</v>
      </c>
      <c r="Z663" t="e" vm="1">
        <f ca="1">_xlfn.XLOOKUP(KenPom[[#This Row],[Real_Team]],TeamStateMap[Team],TeamStateMap[State],"NoState",0,)</f>
        <v>#NAME?</v>
      </c>
      <c r="AA663">
        <v>14</v>
      </c>
      <c r="AC663" t="s">
        <v>535</v>
      </c>
      <c r="AD663" t="s">
        <v>1377</v>
      </c>
      <c r="AE663">
        <v>9.25</v>
      </c>
      <c r="AF663">
        <v>110.3</v>
      </c>
      <c r="AG663">
        <v>53</v>
      </c>
      <c r="AH663">
        <v>101</v>
      </c>
      <c r="AI663">
        <v>148</v>
      </c>
      <c r="AJ663">
        <v>72.2</v>
      </c>
      <c r="AK663">
        <v>26</v>
      </c>
      <c r="AL663">
        <v>4.8000000000000001E-2</v>
      </c>
      <c r="AM663">
        <v>74</v>
      </c>
      <c r="AN663">
        <v>-5.8</v>
      </c>
      <c r="AO663">
        <v>305</v>
      </c>
      <c r="AP663">
        <v>99.6</v>
      </c>
      <c r="AQ663">
        <v>282</v>
      </c>
      <c r="AR663">
        <v>105.4</v>
      </c>
      <c r="AS663">
        <v>316</v>
      </c>
      <c r="AT663">
        <v>-99</v>
      </c>
      <c r="AU663">
        <v>331</v>
      </c>
      <c r="AV663">
        <v>4</v>
      </c>
      <c r="AW663" t="s">
        <v>136</v>
      </c>
    </row>
    <row r="664" spans="1:49" x14ac:dyDescent="0.2">
      <c r="A664" t="s">
        <v>41</v>
      </c>
      <c r="B664">
        <v>82.84</v>
      </c>
      <c r="C664">
        <v>77.38</v>
      </c>
      <c r="D664">
        <v>0</v>
      </c>
      <c r="E664">
        <v>2</v>
      </c>
      <c r="F664">
        <v>2019</v>
      </c>
      <c r="I664" t="s">
        <v>1051</v>
      </c>
      <c r="J664">
        <v>67.260000000000005</v>
      </c>
      <c r="K664">
        <v>80.28</v>
      </c>
      <c r="L664">
        <v>2019</v>
      </c>
      <c r="O664" t="s">
        <v>75</v>
      </c>
      <c r="P664">
        <v>3.5</v>
      </c>
      <c r="Q664">
        <v>5.8</v>
      </c>
      <c r="R664">
        <v>9.3000000000000007</v>
      </c>
      <c r="S664">
        <v>2019</v>
      </c>
      <c r="V664">
        <v>2021</v>
      </c>
      <c r="W664">
        <v>98</v>
      </c>
      <c r="X664" t="s">
        <v>1327</v>
      </c>
      <c r="Y664" t="s">
        <v>4</v>
      </c>
      <c r="Z664" t="e" vm="1">
        <f ca="1">_xlfn.XLOOKUP(KenPom[[#This Row],[Real_Team]],TeamStateMap[Team],TeamStateMap[State],"NoState",0,)</f>
        <v>#NAME?</v>
      </c>
      <c r="AA664">
        <v>13</v>
      </c>
      <c r="AC664" t="s">
        <v>511</v>
      </c>
      <c r="AD664" t="s">
        <v>1378</v>
      </c>
      <c r="AE664">
        <v>8.6</v>
      </c>
      <c r="AF664">
        <v>109.8</v>
      </c>
      <c r="AG664">
        <v>58</v>
      </c>
      <c r="AH664">
        <v>101.2</v>
      </c>
      <c r="AI664">
        <v>153</v>
      </c>
      <c r="AJ664">
        <v>63.1</v>
      </c>
      <c r="AK664">
        <v>347</v>
      </c>
      <c r="AL664">
        <v>-2.3E-2</v>
      </c>
      <c r="AM664">
        <v>231</v>
      </c>
      <c r="AN664">
        <v>-4.82</v>
      </c>
      <c r="AO664">
        <v>287</v>
      </c>
      <c r="AP664">
        <v>99.5</v>
      </c>
      <c r="AQ664">
        <v>283</v>
      </c>
      <c r="AR664">
        <v>104.3</v>
      </c>
      <c r="AS664">
        <v>272</v>
      </c>
      <c r="AT664">
        <v>1.58</v>
      </c>
      <c r="AU664">
        <v>195</v>
      </c>
      <c r="AV664">
        <v>3</v>
      </c>
      <c r="AW664" t="s">
        <v>136</v>
      </c>
    </row>
    <row r="665" spans="1:49" x14ac:dyDescent="0.2">
      <c r="A665" t="s">
        <v>1078</v>
      </c>
      <c r="B665">
        <v>82.49</v>
      </c>
      <c r="C665">
        <v>81.94</v>
      </c>
      <c r="D665">
        <v>2</v>
      </c>
      <c r="E665">
        <v>4</v>
      </c>
      <c r="F665">
        <v>2019</v>
      </c>
      <c r="I665" t="s">
        <v>385</v>
      </c>
      <c r="J665">
        <v>78.06</v>
      </c>
      <c r="K665">
        <v>80.11</v>
      </c>
      <c r="L665">
        <v>2019</v>
      </c>
      <c r="O665" t="s">
        <v>15</v>
      </c>
      <c r="P665">
        <v>6.5</v>
      </c>
      <c r="Q665">
        <v>2.7</v>
      </c>
      <c r="R665">
        <v>9.1999999999999993</v>
      </c>
      <c r="S665">
        <v>2019</v>
      </c>
      <c r="V665">
        <v>2021</v>
      </c>
      <c r="W665">
        <v>99</v>
      </c>
      <c r="X665" t="s">
        <v>1328</v>
      </c>
      <c r="Y665" t="s">
        <v>56</v>
      </c>
      <c r="Z665" t="e" vm="1">
        <f ca="1">_xlfn.XLOOKUP(KenPom[[#This Row],[Real_Team]],TeamStateMap[Team],TeamStateMap[State],"NoState",0,)</f>
        <v>#NAME?</v>
      </c>
      <c r="AA665">
        <v>3</v>
      </c>
      <c r="AC665" t="s">
        <v>560</v>
      </c>
      <c r="AD665" t="s">
        <v>1379</v>
      </c>
      <c r="AE665">
        <v>8.57</v>
      </c>
      <c r="AF665">
        <v>106.6</v>
      </c>
      <c r="AG665">
        <v>102</v>
      </c>
      <c r="AH665">
        <v>98</v>
      </c>
      <c r="AI665">
        <v>97</v>
      </c>
      <c r="AJ665">
        <v>67.400000000000006</v>
      </c>
      <c r="AK665">
        <v>219</v>
      </c>
      <c r="AL665">
        <v>8.3000000000000004E-2</v>
      </c>
      <c r="AM665">
        <v>27</v>
      </c>
      <c r="AN665">
        <v>4.32</v>
      </c>
      <c r="AO665">
        <v>133</v>
      </c>
      <c r="AP665">
        <v>103.6</v>
      </c>
      <c r="AQ665">
        <v>166</v>
      </c>
      <c r="AR665">
        <v>99.3</v>
      </c>
      <c r="AS665">
        <v>120</v>
      </c>
      <c r="AT665">
        <v>10.37</v>
      </c>
      <c r="AU665">
        <v>61</v>
      </c>
      <c r="AV665">
        <v>3</v>
      </c>
      <c r="AW665" t="s">
        <v>136</v>
      </c>
    </row>
    <row r="666" spans="1:49" x14ac:dyDescent="0.2">
      <c r="A666" t="s">
        <v>247</v>
      </c>
      <c r="B666">
        <v>82.27</v>
      </c>
      <c r="C666">
        <v>79.75</v>
      </c>
      <c r="D666">
        <v>0</v>
      </c>
      <c r="E666">
        <v>2</v>
      </c>
      <c r="F666">
        <v>2019</v>
      </c>
      <c r="I666" t="s">
        <v>402</v>
      </c>
      <c r="J666">
        <v>79.13</v>
      </c>
      <c r="K666">
        <v>80.11</v>
      </c>
      <c r="L666">
        <v>2019</v>
      </c>
      <c r="O666" t="s">
        <v>212</v>
      </c>
      <c r="P666">
        <v>4</v>
      </c>
      <c r="Q666">
        <v>4.9000000000000004</v>
      </c>
      <c r="R666">
        <v>8.9</v>
      </c>
      <c r="S666">
        <v>2019</v>
      </c>
      <c r="V666">
        <v>2021</v>
      </c>
      <c r="W666">
        <v>101</v>
      </c>
      <c r="X666" t="s">
        <v>1329</v>
      </c>
      <c r="Y666" t="s">
        <v>892</v>
      </c>
      <c r="Z666" t="e" vm="1">
        <f ca="1">_xlfn.XLOOKUP(KenPom[[#This Row],[Real_Team]],TeamStateMap[Team],TeamStateMap[State],"NoState",0,)</f>
        <v>#NAME?</v>
      </c>
      <c r="AA666">
        <v>12</v>
      </c>
      <c r="AC666" t="s">
        <v>476</v>
      </c>
      <c r="AD666" t="s">
        <v>1380</v>
      </c>
      <c r="AE666">
        <v>8.48</v>
      </c>
      <c r="AF666">
        <v>105</v>
      </c>
      <c r="AG666">
        <v>124</v>
      </c>
      <c r="AH666">
        <v>96.5</v>
      </c>
      <c r="AI666">
        <v>71</v>
      </c>
      <c r="AJ666">
        <v>73.099999999999994</v>
      </c>
      <c r="AK666">
        <v>14</v>
      </c>
      <c r="AL666">
        <v>3.5999999999999997E-2</v>
      </c>
      <c r="AM666">
        <v>96</v>
      </c>
      <c r="AN666">
        <v>-5.62</v>
      </c>
      <c r="AO666">
        <v>302</v>
      </c>
      <c r="AP666">
        <v>99.6</v>
      </c>
      <c r="AQ666">
        <v>281</v>
      </c>
      <c r="AR666">
        <v>105.2</v>
      </c>
      <c r="AS666">
        <v>311</v>
      </c>
      <c r="AT666">
        <v>4.18</v>
      </c>
      <c r="AU666">
        <v>149</v>
      </c>
      <c r="AV666">
        <v>2</v>
      </c>
      <c r="AW666" t="s">
        <v>136</v>
      </c>
    </row>
    <row r="667" spans="1:49" x14ac:dyDescent="0.2">
      <c r="A667" t="s">
        <v>212</v>
      </c>
      <c r="B667">
        <v>82.25</v>
      </c>
      <c r="C667">
        <v>79.510000000000005</v>
      </c>
      <c r="D667">
        <v>1</v>
      </c>
      <c r="E667">
        <v>3</v>
      </c>
      <c r="F667">
        <v>2019</v>
      </c>
      <c r="I667" t="s">
        <v>386</v>
      </c>
      <c r="J667">
        <v>77.73</v>
      </c>
      <c r="K667">
        <v>79.88</v>
      </c>
      <c r="L667">
        <v>2019</v>
      </c>
      <c r="O667" t="s">
        <v>34</v>
      </c>
      <c r="P667">
        <v>3.6</v>
      </c>
      <c r="Q667">
        <v>5.3</v>
      </c>
      <c r="R667">
        <v>8.9</v>
      </c>
      <c r="S667">
        <v>2019</v>
      </c>
      <c r="V667">
        <v>2021</v>
      </c>
      <c r="W667">
        <v>103</v>
      </c>
      <c r="X667" t="s">
        <v>1330</v>
      </c>
      <c r="Y667" t="s">
        <v>1085</v>
      </c>
      <c r="Z667" t="e" vm="1">
        <f ca="1">_xlfn.XLOOKUP(KenPom[[#This Row],[Real_Team]],TeamStateMap[Team],TeamStateMap[State],"NoState",0,)</f>
        <v>#NAME?</v>
      </c>
      <c r="AA667">
        <v>15</v>
      </c>
      <c r="AC667" t="s">
        <v>89</v>
      </c>
      <c r="AD667" t="s">
        <v>1381</v>
      </c>
      <c r="AE667">
        <v>8.32</v>
      </c>
      <c r="AF667">
        <v>105.4</v>
      </c>
      <c r="AG667">
        <v>121</v>
      </c>
      <c r="AH667">
        <v>97.1</v>
      </c>
      <c r="AI667">
        <v>81</v>
      </c>
      <c r="AJ667">
        <v>64.900000000000006</v>
      </c>
      <c r="AK667">
        <v>319</v>
      </c>
      <c r="AL667">
        <v>-6.0999999999999999E-2</v>
      </c>
      <c r="AM667">
        <v>299</v>
      </c>
      <c r="AN667">
        <v>-1.44</v>
      </c>
      <c r="AO667">
        <v>211</v>
      </c>
      <c r="AP667">
        <v>102</v>
      </c>
      <c r="AQ667">
        <v>211</v>
      </c>
      <c r="AR667">
        <v>103.5</v>
      </c>
      <c r="AS667">
        <v>238</v>
      </c>
      <c r="AT667">
        <v>2.54</v>
      </c>
      <c r="AU667">
        <v>177</v>
      </c>
      <c r="AV667">
        <v>5</v>
      </c>
      <c r="AW667" t="s">
        <v>136</v>
      </c>
    </row>
    <row r="668" spans="1:49" x14ac:dyDescent="0.2">
      <c r="A668" t="s">
        <v>28</v>
      </c>
      <c r="B668">
        <v>82.16</v>
      </c>
      <c r="C668">
        <v>79.88</v>
      </c>
      <c r="D668">
        <v>3</v>
      </c>
      <c r="E668">
        <v>5</v>
      </c>
      <c r="F668">
        <v>2019</v>
      </c>
      <c r="I668" t="s">
        <v>359</v>
      </c>
      <c r="J668">
        <v>78.77</v>
      </c>
      <c r="K668">
        <v>79.72</v>
      </c>
      <c r="L668">
        <v>2019</v>
      </c>
      <c r="O668" t="s">
        <v>29</v>
      </c>
      <c r="P668">
        <v>4</v>
      </c>
      <c r="Q668">
        <v>4.9000000000000004</v>
      </c>
      <c r="R668">
        <v>8.9</v>
      </c>
      <c r="S668">
        <v>2019</v>
      </c>
      <c r="V668">
        <v>2021</v>
      </c>
      <c r="W668">
        <v>105</v>
      </c>
      <c r="X668" t="s">
        <v>1331</v>
      </c>
      <c r="Y668" t="s">
        <v>735</v>
      </c>
      <c r="Z668" t="e" vm="1">
        <f ca="1">_xlfn.XLOOKUP(KenPom[[#This Row],[Real_Team]],TeamStateMap[Team],TeamStateMap[State],"NoState",0,)</f>
        <v>#NAME?</v>
      </c>
      <c r="AA668">
        <v>14</v>
      </c>
      <c r="AC668" t="s">
        <v>498</v>
      </c>
      <c r="AD668" t="s">
        <v>1358</v>
      </c>
      <c r="AE668">
        <v>8.19</v>
      </c>
      <c r="AF668">
        <v>109.5</v>
      </c>
      <c r="AG668">
        <v>62</v>
      </c>
      <c r="AH668">
        <v>101.3</v>
      </c>
      <c r="AI668">
        <v>156</v>
      </c>
      <c r="AJ668">
        <v>72.2</v>
      </c>
      <c r="AK668">
        <v>27</v>
      </c>
      <c r="AL668">
        <v>-8.5000000000000006E-2</v>
      </c>
      <c r="AM668">
        <v>323</v>
      </c>
      <c r="AN668">
        <v>-0.43</v>
      </c>
      <c r="AO668">
        <v>195</v>
      </c>
      <c r="AP668">
        <v>102</v>
      </c>
      <c r="AQ668">
        <v>212</v>
      </c>
      <c r="AR668">
        <v>102.4</v>
      </c>
      <c r="AS668">
        <v>195</v>
      </c>
      <c r="AT668">
        <v>21.28</v>
      </c>
      <c r="AU668">
        <v>5</v>
      </c>
      <c r="AV668">
        <v>4</v>
      </c>
      <c r="AW668" t="s">
        <v>136</v>
      </c>
    </row>
    <row r="669" spans="1:49" x14ac:dyDescent="0.2">
      <c r="A669" t="s">
        <v>40</v>
      </c>
      <c r="B669">
        <v>82.09</v>
      </c>
      <c r="C669">
        <v>73.680000000000007</v>
      </c>
      <c r="D669">
        <v>1</v>
      </c>
      <c r="E669">
        <v>2</v>
      </c>
      <c r="F669">
        <v>2019</v>
      </c>
      <c r="I669" t="s">
        <v>2</v>
      </c>
      <c r="J669">
        <v>72.34</v>
      </c>
      <c r="K669">
        <v>79.64</v>
      </c>
      <c r="L669">
        <v>2019</v>
      </c>
      <c r="O669" t="s">
        <v>453</v>
      </c>
      <c r="P669">
        <v>2.5</v>
      </c>
      <c r="Q669">
        <v>6.1</v>
      </c>
      <c r="R669">
        <v>8.6</v>
      </c>
      <c r="S669">
        <v>2019</v>
      </c>
      <c r="V669">
        <v>2021</v>
      </c>
      <c r="W669">
        <v>108</v>
      </c>
      <c r="X669" t="s">
        <v>1332</v>
      </c>
      <c r="Y669" t="s">
        <v>116</v>
      </c>
      <c r="Z669" t="e" vm="1">
        <f ca="1">_xlfn.XLOOKUP(KenPom[[#This Row],[Real_Team]],TeamStateMap[Team],TeamStateMap[State],"NoState",0,)</f>
        <v>#NAME?</v>
      </c>
      <c r="AA669">
        <v>13</v>
      </c>
      <c r="AC669" t="s">
        <v>489</v>
      </c>
      <c r="AD669" t="s">
        <v>1270</v>
      </c>
      <c r="AE669">
        <v>7.79</v>
      </c>
      <c r="AF669">
        <v>103.6</v>
      </c>
      <c r="AG669">
        <v>146</v>
      </c>
      <c r="AH669">
        <v>95.8</v>
      </c>
      <c r="AI669">
        <v>62</v>
      </c>
      <c r="AJ669">
        <v>68</v>
      </c>
      <c r="AK669">
        <v>183</v>
      </c>
      <c r="AL669">
        <v>3.0000000000000001E-3</v>
      </c>
      <c r="AM669">
        <v>166</v>
      </c>
      <c r="AN669">
        <v>1.48</v>
      </c>
      <c r="AO669">
        <v>171</v>
      </c>
      <c r="AP669">
        <v>103.8</v>
      </c>
      <c r="AQ669">
        <v>163</v>
      </c>
      <c r="AR669">
        <v>102.3</v>
      </c>
      <c r="AS669">
        <v>190</v>
      </c>
      <c r="AT669">
        <v>-2.78</v>
      </c>
      <c r="AU669">
        <v>257</v>
      </c>
      <c r="AV669">
        <v>3</v>
      </c>
      <c r="AW669" t="s">
        <v>136</v>
      </c>
    </row>
    <row r="670" spans="1:49" x14ac:dyDescent="0.2">
      <c r="A670" t="s">
        <v>1079</v>
      </c>
      <c r="B670">
        <v>81.77</v>
      </c>
      <c r="C670">
        <v>77.62</v>
      </c>
      <c r="D670">
        <v>2</v>
      </c>
      <c r="E670">
        <v>5</v>
      </c>
      <c r="F670">
        <v>2019</v>
      </c>
      <c r="I670" t="s">
        <v>366</v>
      </c>
      <c r="J670">
        <v>75.790000000000006</v>
      </c>
      <c r="K670">
        <v>79.41</v>
      </c>
      <c r="L670">
        <v>2019</v>
      </c>
      <c r="O670" t="s">
        <v>457</v>
      </c>
      <c r="P670">
        <v>3.6</v>
      </c>
      <c r="Q670">
        <v>4.9000000000000004</v>
      </c>
      <c r="R670">
        <v>8.5</v>
      </c>
      <c r="S670">
        <v>2019</v>
      </c>
      <c r="V670">
        <v>2021</v>
      </c>
      <c r="W670">
        <v>125</v>
      </c>
      <c r="X670" t="s">
        <v>1333</v>
      </c>
      <c r="Y670" t="s">
        <v>1555</v>
      </c>
      <c r="Z670" t="e" vm="1">
        <f ca="1">_xlfn.XLOOKUP(KenPom[[#This Row],[Real_Team]],TeamStateMap[Team],TeamStateMap[State],"NoState",0,)</f>
        <v>#NAME?</v>
      </c>
      <c r="AA670">
        <v>15</v>
      </c>
      <c r="AC670" t="s">
        <v>514</v>
      </c>
      <c r="AD670" t="s">
        <v>1346</v>
      </c>
      <c r="AE670">
        <v>4.83</v>
      </c>
      <c r="AF670">
        <v>109.3</v>
      </c>
      <c r="AG670">
        <v>66</v>
      </c>
      <c r="AH670">
        <v>104.4</v>
      </c>
      <c r="AI670">
        <v>219</v>
      </c>
      <c r="AJ670">
        <v>71.400000000000006</v>
      </c>
      <c r="AK670">
        <v>46</v>
      </c>
      <c r="AL670">
        <v>2.3E-2</v>
      </c>
      <c r="AM670">
        <v>125</v>
      </c>
      <c r="AN670">
        <v>4.09</v>
      </c>
      <c r="AO670">
        <v>135</v>
      </c>
      <c r="AP670">
        <v>105.2</v>
      </c>
      <c r="AQ670">
        <v>120</v>
      </c>
      <c r="AR670">
        <v>101.1</v>
      </c>
      <c r="AS670">
        <v>149</v>
      </c>
      <c r="AT670">
        <v>22.06</v>
      </c>
      <c r="AU670">
        <v>4</v>
      </c>
      <c r="AV670">
        <v>5</v>
      </c>
      <c r="AW670" t="s">
        <v>136</v>
      </c>
    </row>
    <row r="671" spans="1:49" x14ac:dyDescent="0.2">
      <c r="A671" t="s">
        <v>48</v>
      </c>
      <c r="B671">
        <v>81.73</v>
      </c>
      <c r="C671">
        <v>80.08</v>
      </c>
      <c r="D671">
        <v>2</v>
      </c>
      <c r="E671">
        <v>7</v>
      </c>
      <c r="F671">
        <v>2019</v>
      </c>
      <c r="I671" t="s">
        <v>399</v>
      </c>
      <c r="J671">
        <v>69.260000000000005</v>
      </c>
      <c r="K671">
        <v>79.319999999999993</v>
      </c>
      <c r="L671">
        <v>2019</v>
      </c>
      <c r="O671" t="s">
        <v>20</v>
      </c>
      <c r="P671">
        <v>3.6</v>
      </c>
      <c r="Q671">
        <v>4.9000000000000004</v>
      </c>
      <c r="R671">
        <v>8.5</v>
      </c>
      <c r="S671">
        <v>2019</v>
      </c>
      <c r="V671">
        <v>2021</v>
      </c>
      <c r="W671">
        <v>134</v>
      </c>
      <c r="X671" t="s">
        <v>1334</v>
      </c>
      <c r="Y671" t="s">
        <v>1553</v>
      </c>
      <c r="Z671" t="e" vm="1">
        <f ca="1">_xlfn.XLOOKUP(KenPom[[#This Row],[Real_Team]],TeamStateMap[Team],TeamStateMap[State],"NoState",0,)</f>
        <v>#NAME?</v>
      </c>
      <c r="AA671">
        <v>14</v>
      </c>
      <c r="AC671" t="s">
        <v>77</v>
      </c>
      <c r="AD671" t="s">
        <v>1268</v>
      </c>
      <c r="AE671">
        <v>3.19</v>
      </c>
      <c r="AF671">
        <v>100.6</v>
      </c>
      <c r="AG671">
        <v>205</v>
      </c>
      <c r="AH671">
        <v>97.4</v>
      </c>
      <c r="AI671">
        <v>88</v>
      </c>
      <c r="AJ671">
        <v>65.2</v>
      </c>
      <c r="AK671">
        <v>314</v>
      </c>
      <c r="AL671">
        <v>0.14599999999999999</v>
      </c>
      <c r="AM671">
        <v>4</v>
      </c>
      <c r="AN671">
        <v>-1.1000000000000001</v>
      </c>
      <c r="AO671">
        <v>204</v>
      </c>
      <c r="AP671">
        <v>102.1</v>
      </c>
      <c r="AQ671">
        <v>209</v>
      </c>
      <c r="AR671">
        <v>103.2</v>
      </c>
      <c r="AS671">
        <v>228</v>
      </c>
      <c r="AT671">
        <v>16.21</v>
      </c>
      <c r="AU671">
        <v>16</v>
      </c>
      <c r="AV671">
        <v>4</v>
      </c>
      <c r="AW671" t="s">
        <v>136</v>
      </c>
    </row>
    <row r="672" spans="1:49" x14ac:dyDescent="0.2">
      <c r="A672" t="s">
        <v>245</v>
      </c>
      <c r="B672">
        <v>81.510000000000005</v>
      </c>
      <c r="C672">
        <v>74.03</v>
      </c>
      <c r="D672">
        <v>1</v>
      </c>
      <c r="E672">
        <v>1</v>
      </c>
      <c r="F672">
        <v>2019</v>
      </c>
      <c r="I672" t="s">
        <v>410</v>
      </c>
      <c r="J672">
        <v>76.33</v>
      </c>
      <c r="K672">
        <v>79.08</v>
      </c>
      <c r="L672">
        <v>2019</v>
      </c>
      <c r="O672" t="s">
        <v>4</v>
      </c>
      <c r="P672">
        <v>3.8</v>
      </c>
      <c r="Q672">
        <v>4.5999999999999996</v>
      </c>
      <c r="R672">
        <v>8.4</v>
      </c>
      <c r="S672">
        <v>2019</v>
      </c>
      <c r="V672">
        <v>2021</v>
      </c>
      <c r="W672">
        <v>158</v>
      </c>
      <c r="X672" t="s">
        <v>1335</v>
      </c>
      <c r="Y672" t="s">
        <v>1551</v>
      </c>
      <c r="Z672" t="e" vm="1">
        <f ca="1">_xlfn.XLOOKUP(KenPom[[#This Row],[Real_Team]],TeamStateMap[Team],TeamStateMap[State],"NoState",0,)</f>
        <v>#NAME?</v>
      </c>
      <c r="AA672">
        <v>16</v>
      </c>
      <c r="AC672" t="s">
        <v>127</v>
      </c>
      <c r="AD672" s="4" t="s">
        <v>1382</v>
      </c>
      <c r="AE672">
        <v>0.67</v>
      </c>
      <c r="AF672">
        <v>106.5</v>
      </c>
      <c r="AG672">
        <v>104</v>
      </c>
      <c r="AH672">
        <v>105.8</v>
      </c>
      <c r="AI672">
        <v>248</v>
      </c>
      <c r="AJ672">
        <v>63.9</v>
      </c>
      <c r="AK672">
        <v>340</v>
      </c>
      <c r="AL672">
        <v>7.0000000000000001E-3</v>
      </c>
      <c r="AM672">
        <v>158</v>
      </c>
      <c r="AN672">
        <v>-2.2799999999999998</v>
      </c>
      <c r="AO672">
        <v>227</v>
      </c>
      <c r="AP672">
        <v>101.2</v>
      </c>
      <c r="AQ672">
        <v>229</v>
      </c>
      <c r="AR672">
        <v>103.5</v>
      </c>
      <c r="AS672">
        <v>241</v>
      </c>
      <c r="AT672">
        <v>-5.75</v>
      </c>
      <c r="AU672">
        <v>295</v>
      </c>
      <c r="AV672">
        <v>6</v>
      </c>
      <c r="AW672" t="s">
        <v>136</v>
      </c>
    </row>
    <row r="673" spans="1:49" x14ac:dyDescent="0.2">
      <c r="A673" t="s">
        <v>18</v>
      </c>
      <c r="B673">
        <v>81.48</v>
      </c>
      <c r="C673">
        <v>69.73</v>
      </c>
      <c r="D673">
        <v>0</v>
      </c>
      <c r="E673">
        <v>1</v>
      </c>
      <c r="F673">
        <v>2019</v>
      </c>
      <c r="I673" t="s">
        <v>442</v>
      </c>
      <c r="J673">
        <v>74.34</v>
      </c>
      <c r="K673">
        <v>79.06</v>
      </c>
      <c r="L673">
        <v>2019</v>
      </c>
      <c r="O673" t="s">
        <v>233</v>
      </c>
      <c r="P673">
        <v>5.8</v>
      </c>
      <c r="Q673">
        <v>2.6</v>
      </c>
      <c r="R673">
        <v>8.4</v>
      </c>
      <c r="S673">
        <v>2019</v>
      </c>
      <c r="V673">
        <v>2021</v>
      </c>
      <c r="W673">
        <v>169</v>
      </c>
      <c r="X673" t="s">
        <v>1336</v>
      </c>
      <c r="Y673" t="s">
        <v>258</v>
      </c>
      <c r="Z673" t="e" vm="1">
        <f ca="1">_xlfn.XLOOKUP(KenPom[[#This Row],[Real_Team]],TeamStateMap[Team],TeamStateMap[State],"NoState",0,)</f>
        <v>#NAME?</v>
      </c>
      <c r="AA673">
        <v>15</v>
      </c>
      <c r="AC673" t="s">
        <v>525</v>
      </c>
      <c r="AD673" t="s">
        <v>1351</v>
      </c>
      <c r="AE673">
        <v>-0.13</v>
      </c>
      <c r="AF673">
        <v>100.6</v>
      </c>
      <c r="AG673">
        <v>206</v>
      </c>
      <c r="AH673">
        <v>100.7</v>
      </c>
      <c r="AI673">
        <v>138</v>
      </c>
      <c r="AJ673">
        <v>66.099999999999994</v>
      </c>
      <c r="AK673">
        <v>279</v>
      </c>
      <c r="AL673">
        <v>0.19900000000000001</v>
      </c>
      <c r="AM673">
        <v>1</v>
      </c>
      <c r="AN673">
        <v>-0.83</v>
      </c>
      <c r="AO673">
        <v>202</v>
      </c>
      <c r="AP673">
        <v>105.1</v>
      </c>
      <c r="AQ673">
        <v>122</v>
      </c>
      <c r="AR673">
        <v>106</v>
      </c>
      <c r="AS673">
        <v>335</v>
      </c>
      <c r="AT673">
        <v>20.350000000000001</v>
      </c>
      <c r="AU673">
        <v>9</v>
      </c>
      <c r="AV673">
        <v>5</v>
      </c>
      <c r="AW673" t="s">
        <v>136</v>
      </c>
    </row>
    <row r="674" spans="1:49" x14ac:dyDescent="0.2">
      <c r="A674" t="s">
        <v>8</v>
      </c>
      <c r="B674">
        <v>81.459999999999994</v>
      </c>
      <c r="C674">
        <v>70.73</v>
      </c>
      <c r="D674">
        <v>0</v>
      </c>
      <c r="E674">
        <v>0</v>
      </c>
      <c r="F674">
        <v>2019</v>
      </c>
      <c r="I674" t="s">
        <v>317</v>
      </c>
      <c r="J674">
        <v>76.459999999999994</v>
      </c>
      <c r="K674">
        <v>79.06</v>
      </c>
      <c r="L674">
        <v>2019</v>
      </c>
      <c r="O674" t="s">
        <v>10</v>
      </c>
      <c r="P674">
        <v>4.5</v>
      </c>
      <c r="Q674">
        <v>3.9</v>
      </c>
      <c r="R674">
        <v>8.4</v>
      </c>
      <c r="S674">
        <v>2019</v>
      </c>
      <c r="V674">
        <v>2021</v>
      </c>
      <c r="W674">
        <v>178</v>
      </c>
      <c r="X674" t="s">
        <v>521</v>
      </c>
      <c r="Y674" t="s">
        <v>39</v>
      </c>
      <c r="Z674" t="e" vm="1">
        <f ca="1">_xlfn.XLOOKUP(KenPom[[#This Row],[Real_Team]],TeamStateMap[Team],TeamStateMap[State],"NoState",0,)</f>
        <v>#NAME?</v>
      </c>
      <c r="AA674">
        <v>15</v>
      </c>
      <c r="AC674" t="s">
        <v>520</v>
      </c>
      <c r="AD674" s="4" t="s">
        <v>1383</v>
      </c>
      <c r="AE674">
        <v>-0.78</v>
      </c>
      <c r="AF674">
        <v>100.2</v>
      </c>
      <c r="AG674">
        <v>217</v>
      </c>
      <c r="AH674">
        <v>101</v>
      </c>
      <c r="AI674">
        <v>146</v>
      </c>
      <c r="AJ674">
        <v>67.7</v>
      </c>
      <c r="AK674">
        <v>199</v>
      </c>
      <c r="AL674">
        <v>0.03</v>
      </c>
      <c r="AM674">
        <v>107</v>
      </c>
      <c r="AN674">
        <v>-5.67</v>
      </c>
      <c r="AO674">
        <v>303</v>
      </c>
      <c r="AP674">
        <v>98.3</v>
      </c>
      <c r="AQ674">
        <v>312</v>
      </c>
      <c r="AR674">
        <v>103.9</v>
      </c>
      <c r="AS674">
        <v>260</v>
      </c>
      <c r="AT674">
        <v>-0.54</v>
      </c>
      <c r="AU674">
        <v>225</v>
      </c>
      <c r="AV674">
        <v>5</v>
      </c>
      <c r="AW674" t="s">
        <v>136</v>
      </c>
    </row>
    <row r="675" spans="1:49" x14ac:dyDescent="0.2">
      <c r="A675" t="s">
        <v>88</v>
      </c>
      <c r="B675">
        <v>81.41</v>
      </c>
      <c r="C675">
        <v>69.680000000000007</v>
      </c>
      <c r="D675">
        <v>0</v>
      </c>
      <c r="E675">
        <v>0</v>
      </c>
      <c r="F675">
        <v>2019</v>
      </c>
      <c r="I675" t="s">
        <v>360</v>
      </c>
      <c r="J675">
        <v>74.28</v>
      </c>
      <c r="K675">
        <v>79</v>
      </c>
      <c r="L675">
        <v>2019</v>
      </c>
      <c r="O675" t="s">
        <v>128</v>
      </c>
      <c r="P675">
        <v>1.4</v>
      </c>
      <c r="Q675">
        <v>7</v>
      </c>
      <c r="R675">
        <v>8.3000000000000007</v>
      </c>
      <c r="S675">
        <v>2019</v>
      </c>
      <c r="V675">
        <v>2021</v>
      </c>
      <c r="W675">
        <v>194</v>
      </c>
      <c r="X675" t="s">
        <v>1337</v>
      </c>
      <c r="Y675" t="s">
        <v>1552</v>
      </c>
      <c r="Z675" t="e" vm="1">
        <f ca="1">_xlfn.XLOOKUP(KenPom[[#This Row],[Real_Team]],TeamStateMap[Team],TeamStateMap[State],"NoState",0,)</f>
        <v>#NAME?</v>
      </c>
      <c r="AA675">
        <v>16</v>
      </c>
      <c r="AC675" t="s">
        <v>496</v>
      </c>
      <c r="AD675" t="s">
        <v>1384</v>
      </c>
      <c r="AE675">
        <v>-2.98</v>
      </c>
      <c r="AF675">
        <v>97</v>
      </c>
      <c r="AG675">
        <v>271</v>
      </c>
      <c r="AH675">
        <v>100</v>
      </c>
      <c r="AI675">
        <v>127</v>
      </c>
      <c r="AJ675">
        <v>66.900000000000006</v>
      </c>
      <c r="AK675">
        <v>243</v>
      </c>
      <c r="AL675">
        <v>8.1000000000000003E-2</v>
      </c>
      <c r="AM675">
        <v>30</v>
      </c>
      <c r="AN675">
        <v>-5.09</v>
      </c>
      <c r="AO675">
        <v>291</v>
      </c>
      <c r="AP675">
        <v>99.2</v>
      </c>
      <c r="AQ675">
        <v>289</v>
      </c>
      <c r="AR675">
        <v>104.3</v>
      </c>
      <c r="AS675">
        <v>275</v>
      </c>
      <c r="AT675">
        <v>-0.17</v>
      </c>
      <c r="AU675">
        <v>217</v>
      </c>
      <c r="AV675">
        <v>6</v>
      </c>
      <c r="AW675" t="s">
        <v>136</v>
      </c>
    </row>
    <row r="676" spans="1:49" x14ac:dyDescent="0.2">
      <c r="A676" t="s">
        <v>236</v>
      </c>
      <c r="B676">
        <v>81.23</v>
      </c>
      <c r="C676">
        <v>76.3</v>
      </c>
      <c r="D676">
        <v>0</v>
      </c>
      <c r="E676">
        <v>2</v>
      </c>
      <c r="F676">
        <v>2019</v>
      </c>
      <c r="I676" t="s">
        <v>407</v>
      </c>
      <c r="J676">
        <v>77.739999999999995</v>
      </c>
      <c r="K676">
        <v>78.959999999999994</v>
      </c>
      <c r="L676">
        <v>2019</v>
      </c>
      <c r="O676" t="s">
        <v>1094</v>
      </c>
      <c r="P676">
        <v>6</v>
      </c>
      <c r="Q676">
        <v>2.2000000000000002</v>
      </c>
      <c r="R676">
        <v>8.1999999999999993</v>
      </c>
      <c r="S676">
        <v>2019</v>
      </c>
      <c r="V676">
        <v>2021</v>
      </c>
      <c r="W676">
        <v>208</v>
      </c>
      <c r="X676" t="s">
        <v>625</v>
      </c>
      <c r="Y676" t="s">
        <v>624</v>
      </c>
      <c r="Z676" t="e" vm="1">
        <f ca="1">_xlfn.XLOOKUP(KenPom[[#This Row],[Real_Team]],TeamStateMap[Team],TeamStateMap[State],"NoState",0,)</f>
        <v>#NAME?</v>
      </c>
      <c r="AA676">
        <v>16</v>
      </c>
      <c r="AC676" t="s">
        <v>494</v>
      </c>
      <c r="AD676" t="s">
        <v>1355</v>
      </c>
      <c r="AE676">
        <v>-4.37</v>
      </c>
      <c r="AF676">
        <v>99.8</v>
      </c>
      <c r="AG676">
        <v>221</v>
      </c>
      <c r="AH676">
        <v>104.2</v>
      </c>
      <c r="AI676">
        <v>212</v>
      </c>
      <c r="AJ676">
        <v>71.5</v>
      </c>
      <c r="AK676">
        <v>45</v>
      </c>
      <c r="AL676">
        <v>5.8999999999999997E-2</v>
      </c>
      <c r="AM676">
        <v>54</v>
      </c>
      <c r="AN676">
        <v>-7.73</v>
      </c>
      <c r="AO676">
        <v>331</v>
      </c>
      <c r="AP676">
        <v>95.5</v>
      </c>
      <c r="AQ676">
        <v>341</v>
      </c>
      <c r="AR676">
        <v>103.2</v>
      </c>
      <c r="AS676">
        <v>230</v>
      </c>
      <c r="AT676">
        <v>14.62</v>
      </c>
      <c r="AU676">
        <v>27</v>
      </c>
      <c r="AV676">
        <v>6</v>
      </c>
      <c r="AW676" t="s">
        <v>136</v>
      </c>
    </row>
    <row r="677" spans="1:49" x14ac:dyDescent="0.2">
      <c r="A677" t="s">
        <v>211</v>
      </c>
      <c r="B677">
        <v>81.22</v>
      </c>
      <c r="C677">
        <v>79.39</v>
      </c>
      <c r="D677">
        <v>1</v>
      </c>
      <c r="E677">
        <v>3</v>
      </c>
      <c r="F677">
        <v>2019</v>
      </c>
      <c r="I677" t="s">
        <v>1052</v>
      </c>
      <c r="J677">
        <v>69.33</v>
      </c>
      <c r="K677">
        <v>78.900000000000006</v>
      </c>
      <c r="L677">
        <v>2019</v>
      </c>
      <c r="O677" t="s">
        <v>36</v>
      </c>
      <c r="P677">
        <v>2.7</v>
      </c>
      <c r="Q677">
        <v>5.5</v>
      </c>
      <c r="R677">
        <v>8.1999999999999993</v>
      </c>
      <c r="S677">
        <v>2019</v>
      </c>
      <c r="V677">
        <v>2021</v>
      </c>
      <c r="W677">
        <v>210</v>
      </c>
      <c r="X677" t="s">
        <v>1338</v>
      </c>
      <c r="Y677" t="s">
        <v>1443</v>
      </c>
      <c r="Z677" t="e" vm="1">
        <f ca="1">_xlfn.XLOOKUP(KenPom[[#This Row],[Real_Team]],TeamStateMap[Team],TeamStateMap[State],"NoState",0,)</f>
        <v>#NAME?</v>
      </c>
      <c r="AA677">
        <v>16</v>
      </c>
      <c r="AC677" t="s">
        <v>480</v>
      </c>
      <c r="AD677" t="s">
        <v>1375</v>
      </c>
      <c r="AE677">
        <v>-4.47</v>
      </c>
      <c r="AF677">
        <v>99.1</v>
      </c>
      <c r="AG677">
        <v>234</v>
      </c>
      <c r="AH677">
        <v>103.6</v>
      </c>
      <c r="AI677">
        <v>199</v>
      </c>
      <c r="AJ677">
        <v>67.5</v>
      </c>
      <c r="AK677">
        <v>211</v>
      </c>
      <c r="AL677">
        <v>0.09</v>
      </c>
      <c r="AM677">
        <v>21</v>
      </c>
      <c r="AN677">
        <v>-7.09</v>
      </c>
      <c r="AO677">
        <v>322</v>
      </c>
      <c r="AP677">
        <v>98.1</v>
      </c>
      <c r="AQ677">
        <v>318</v>
      </c>
      <c r="AR677">
        <v>105.2</v>
      </c>
      <c r="AS677">
        <v>310</v>
      </c>
      <c r="AT677">
        <v>-0.76</v>
      </c>
      <c r="AU677">
        <v>231</v>
      </c>
      <c r="AV677">
        <v>6</v>
      </c>
      <c r="AW677" t="s">
        <v>136</v>
      </c>
    </row>
    <row r="678" spans="1:49" x14ac:dyDescent="0.2">
      <c r="A678" t="s">
        <v>59</v>
      </c>
      <c r="B678">
        <v>81.010000000000005</v>
      </c>
      <c r="C678">
        <v>80.430000000000007</v>
      </c>
      <c r="D678">
        <v>2</v>
      </c>
      <c r="E678">
        <v>5</v>
      </c>
      <c r="F678">
        <v>2019</v>
      </c>
      <c r="I678" t="s">
        <v>312</v>
      </c>
      <c r="J678">
        <v>75.099999999999994</v>
      </c>
      <c r="K678">
        <v>78.5</v>
      </c>
      <c r="L678">
        <v>2019</v>
      </c>
      <c r="O678" t="s">
        <v>215</v>
      </c>
      <c r="P678">
        <v>6.8</v>
      </c>
      <c r="Q678">
        <v>1.2</v>
      </c>
      <c r="R678">
        <v>8</v>
      </c>
      <c r="S678">
        <v>2019</v>
      </c>
      <c r="V678">
        <v>2021</v>
      </c>
      <c r="W678">
        <v>212</v>
      </c>
      <c r="X678" t="s">
        <v>1339</v>
      </c>
      <c r="Y678" t="s">
        <v>1549</v>
      </c>
      <c r="Z678" t="e" vm="1">
        <f ca="1">_xlfn.XLOOKUP(KenPom[[#This Row],[Real_Team]],TeamStateMap[Team],TeamStateMap[State],"NoState",0,)</f>
        <v>#NAME?</v>
      </c>
      <c r="AA678">
        <v>16</v>
      </c>
      <c r="AC678" t="s">
        <v>491</v>
      </c>
      <c r="AD678" t="s">
        <v>1385</v>
      </c>
      <c r="AE678">
        <v>-4.71</v>
      </c>
      <c r="AF678">
        <v>98.4</v>
      </c>
      <c r="AG678">
        <v>245</v>
      </c>
      <c r="AH678">
        <v>103.1</v>
      </c>
      <c r="AI678">
        <v>191</v>
      </c>
      <c r="AJ678">
        <v>65.5</v>
      </c>
      <c r="AK678">
        <v>310</v>
      </c>
      <c r="AL678">
        <v>3.9E-2</v>
      </c>
      <c r="AM678">
        <v>86</v>
      </c>
      <c r="AN678">
        <v>-2.83</v>
      </c>
      <c r="AO678">
        <v>243</v>
      </c>
      <c r="AP678">
        <v>100.4</v>
      </c>
      <c r="AQ678">
        <v>254</v>
      </c>
      <c r="AR678">
        <v>103.3</v>
      </c>
      <c r="AS678">
        <v>231</v>
      </c>
      <c r="AT678">
        <v>5.52</v>
      </c>
      <c r="AU678">
        <v>129</v>
      </c>
      <c r="AV678">
        <v>6</v>
      </c>
      <c r="AW678" t="s">
        <v>136</v>
      </c>
    </row>
    <row r="679" spans="1:49" x14ac:dyDescent="0.2">
      <c r="A679" t="s">
        <v>232</v>
      </c>
      <c r="B679">
        <v>80.790000000000006</v>
      </c>
      <c r="C679">
        <v>79.41</v>
      </c>
      <c r="D679">
        <v>1</v>
      </c>
      <c r="E679">
        <v>3</v>
      </c>
      <c r="F679">
        <v>2019</v>
      </c>
      <c r="I679" t="s">
        <v>322</v>
      </c>
      <c r="J679">
        <v>76.53</v>
      </c>
      <c r="K679">
        <v>78.39</v>
      </c>
      <c r="L679">
        <v>2019</v>
      </c>
      <c r="O679" t="s">
        <v>73</v>
      </c>
      <c r="P679">
        <v>3.2</v>
      </c>
      <c r="Q679">
        <v>4.8</v>
      </c>
      <c r="R679">
        <v>8</v>
      </c>
      <c r="S679">
        <v>2019</v>
      </c>
      <c r="V679">
        <v>2021</v>
      </c>
      <c r="W679">
        <v>237</v>
      </c>
      <c r="X679" t="s">
        <v>629</v>
      </c>
      <c r="Y679" t="s">
        <v>628</v>
      </c>
      <c r="Z679" t="e" vm="1">
        <f ca="1">_xlfn.XLOOKUP(KenPom[[#This Row],[Real_Team]],TeamStateMap[Team],TeamStateMap[State],"NoState",0,)</f>
        <v>#NAME?</v>
      </c>
      <c r="AA679">
        <v>16</v>
      </c>
      <c r="AC679" t="s">
        <v>485</v>
      </c>
      <c r="AD679" s="4" t="s">
        <v>1386</v>
      </c>
      <c r="AE679">
        <v>-6.62</v>
      </c>
      <c r="AF679">
        <v>94.5</v>
      </c>
      <c r="AG679">
        <v>301</v>
      </c>
      <c r="AH679">
        <v>101.1</v>
      </c>
      <c r="AI679">
        <v>150</v>
      </c>
      <c r="AJ679">
        <v>61.6</v>
      </c>
      <c r="AK679">
        <v>356</v>
      </c>
      <c r="AL679">
        <v>-4.0000000000000001E-3</v>
      </c>
      <c r="AM679">
        <v>191</v>
      </c>
      <c r="AN679">
        <v>-6.45</v>
      </c>
      <c r="AO679">
        <v>317</v>
      </c>
      <c r="AP679">
        <v>99.4</v>
      </c>
      <c r="AQ679">
        <v>285</v>
      </c>
      <c r="AR679">
        <v>105.9</v>
      </c>
      <c r="AS679">
        <v>329</v>
      </c>
      <c r="AT679">
        <v>11.14</v>
      </c>
      <c r="AU679">
        <v>53</v>
      </c>
      <c r="AV679">
        <v>6</v>
      </c>
      <c r="AW679" t="s">
        <v>136</v>
      </c>
    </row>
    <row r="680" spans="1:49" x14ac:dyDescent="0.2">
      <c r="A680" t="s">
        <v>954</v>
      </c>
      <c r="B680">
        <v>80.709999999999994</v>
      </c>
      <c r="C680">
        <v>71.540000000000006</v>
      </c>
      <c r="D680">
        <v>0</v>
      </c>
      <c r="E680">
        <v>2</v>
      </c>
      <c r="F680">
        <v>2019</v>
      </c>
      <c r="I680" t="s">
        <v>365</v>
      </c>
      <c r="J680">
        <v>76.010000000000005</v>
      </c>
      <c r="K680">
        <v>78.34</v>
      </c>
      <c r="L680">
        <v>2019</v>
      </c>
      <c r="O680" t="s">
        <v>54</v>
      </c>
      <c r="P680">
        <v>2</v>
      </c>
      <c r="Q680">
        <v>5.9</v>
      </c>
      <c r="R680">
        <v>7.9</v>
      </c>
      <c r="S680">
        <v>2019</v>
      </c>
      <c r="V680">
        <v>2022</v>
      </c>
      <c r="W680">
        <v>1</v>
      </c>
      <c r="X680" t="s">
        <v>616</v>
      </c>
      <c r="Y680" t="s">
        <v>14</v>
      </c>
      <c r="Z680" t="e" vm="1">
        <f ca="1">_xlfn.XLOOKUP(KenPom[[#This Row],[Real_Team]],TeamStateMap[Team],TeamStateMap[State],"NoState",0,)</f>
        <v>#NAME?</v>
      </c>
      <c r="AA680">
        <v>1</v>
      </c>
      <c r="AC680" t="s">
        <v>110</v>
      </c>
      <c r="AD680" t="s">
        <v>1387</v>
      </c>
      <c r="AE680">
        <v>32.97</v>
      </c>
      <c r="AF680">
        <v>121.8</v>
      </c>
      <c r="AG680">
        <v>1</v>
      </c>
      <c r="AH680">
        <v>88.8</v>
      </c>
      <c r="AI680">
        <v>7</v>
      </c>
      <c r="AJ680">
        <v>72.5</v>
      </c>
      <c r="AK680">
        <v>4</v>
      </c>
      <c r="AL680">
        <v>-3.7999999999999999E-2</v>
      </c>
      <c r="AM680">
        <v>268</v>
      </c>
      <c r="AN680">
        <v>3.78</v>
      </c>
      <c r="AO680">
        <v>99</v>
      </c>
      <c r="AP680">
        <v>104.5</v>
      </c>
      <c r="AQ680">
        <v>111</v>
      </c>
      <c r="AR680">
        <v>100.8</v>
      </c>
      <c r="AS680">
        <v>94</v>
      </c>
      <c r="AT680">
        <v>-2.56</v>
      </c>
      <c r="AU680">
        <v>246</v>
      </c>
      <c r="AV680" s="9">
        <v>1</v>
      </c>
      <c r="AW680" t="s">
        <v>136</v>
      </c>
    </row>
    <row r="681" spans="1:49" x14ac:dyDescent="0.2">
      <c r="A681" t="s">
        <v>250</v>
      </c>
      <c r="B681">
        <v>80.05</v>
      </c>
      <c r="C681">
        <v>78.92</v>
      </c>
      <c r="D681">
        <v>0</v>
      </c>
      <c r="E681">
        <v>1</v>
      </c>
      <c r="F681">
        <v>2019</v>
      </c>
      <c r="I681" t="s">
        <v>1053</v>
      </c>
      <c r="J681">
        <v>69.38</v>
      </c>
      <c r="K681">
        <v>78.260000000000005</v>
      </c>
      <c r="L681">
        <v>2019</v>
      </c>
      <c r="O681" t="s">
        <v>236</v>
      </c>
      <c r="P681">
        <v>-0.9</v>
      </c>
      <c r="Q681">
        <v>8.6999999999999993</v>
      </c>
      <c r="R681">
        <v>7.9</v>
      </c>
      <c r="S681">
        <v>2019</v>
      </c>
      <c r="V681">
        <v>2022</v>
      </c>
      <c r="W681">
        <v>2</v>
      </c>
      <c r="X681" t="s">
        <v>716</v>
      </c>
      <c r="Y681" t="s">
        <v>248</v>
      </c>
      <c r="Z681" t="e" vm="1">
        <f ca="1">_xlfn.XLOOKUP(KenPom[[#This Row],[Real_Team]],TeamStateMap[Team],TeamStateMap[State],"NoState",0,)</f>
        <v>#NAME?</v>
      </c>
      <c r="AA681">
        <v>1</v>
      </c>
      <c r="AC681" t="s">
        <v>137</v>
      </c>
      <c r="AD681" t="s">
        <v>1020</v>
      </c>
      <c r="AE681">
        <v>27.21</v>
      </c>
      <c r="AF681">
        <v>119.6</v>
      </c>
      <c r="AG681">
        <v>5</v>
      </c>
      <c r="AH681">
        <v>92.4</v>
      </c>
      <c r="AI681">
        <v>20</v>
      </c>
      <c r="AJ681">
        <v>72.2</v>
      </c>
      <c r="AK681">
        <v>8</v>
      </c>
      <c r="AL681">
        <v>4.5999999999999999E-2</v>
      </c>
      <c r="AM681">
        <v>77</v>
      </c>
      <c r="AN681">
        <v>6.34</v>
      </c>
      <c r="AO681">
        <v>67</v>
      </c>
      <c r="AP681">
        <v>106</v>
      </c>
      <c r="AQ681">
        <v>75</v>
      </c>
      <c r="AR681">
        <v>99.7</v>
      </c>
      <c r="AS681">
        <v>57</v>
      </c>
      <c r="AT681">
        <v>-0.22</v>
      </c>
      <c r="AU681">
        <v>170</v>
      </c>
      <c r="AV681" s="9">
        <v>1</v>
      </c>
      <c r="AW681" t="s">
        <v>136</v>
      </c>
    </row>
    <row r="682" spans="1:49" x14ac:dyDescent="0.2">
      <c r="A682" t="s">
        <v>75</v>
      </c>
      <c r="B682">
        <v>80.05</v>
      </c>
      <c r="C682">
        <v>78.64</v>
      </c>
      <c r="D682">
        <v>1</v>
      </c>
      <c r="E682">
        <v>1</v>
      </c>
      <c r="F682">
        <v>2019</v>
      </c>
      <c r="I682" t="s">
        <v>330</v>
      </c>
      <c r="J682">
        <v>72.489999999999995</v>
      </c>
      <c r="K682">
        <v>78.16</v>
      </c>
      <c r="L682">
        <v>2019</v>
      </c>
      <c r="O682" t="s">
        <v>2</v>
      </c>
      <c r="P682">
        <v>2.1</v>
      </c>
      <c r="Q682">
        <v>5.7</v>
      </c>
      <c r="R682">
        <v>7.8</v>
      </c>
      <c r="S682">
        <v>2019</v>
      </c>
      <c r="V682">
        <v>2022</v>
      </c>
      <c r="W682">
        <v>3</v>
      </c>
      <c r="X682" t="s">
        <v>941</v>
      </c>
      <c r="Y682" t="s">
        <v>134</v>
      </c>
      <c r="Z682" t="e" vm="1">
        <f ca="1">_xlfn.XLOOKUP(KenPom[[#This Row],[Real_Team]],TeamStateMap[Team],TeamStateMap[State],"NoState",0,)</f>
        <v>#NAME?</v>
      </c>
      <c r="AA682">
        <v>2</v>
      </c>
      <c r="AC682" t="s">
        <v>60</v>
      </c>
      <c r="AD682" t="s">
        <v>527</v>
      </c>
      <c r="AE682">
        <v>26.59</v>
      </c>
      <c r="AF682">
        <v>120.2</v>
      </c>
      <c r="AG682">
        <v>4</v>
      </c>
      <c r="AH682">
        <v>93.6</v>
      </c>
      <c r="AI682">
        <v>27</v>
      </c>
      <c r="AJ682">
        <v>67.3</v>
      </c>
      <c r="AK682">
        <v>155</v>
      </c>
      <c r="AL682">
        <v>-3.2000000000000001E-2</v>
      </c>
      <c r="AM682">
        <v>251</v>
      </c>
      <c r="AN682">
        <v>9.08</v>
      </c>
      <c r="AO682">
        <v>29</v>
      </c>
      <c r="AP682">
        <v>106.9</v>
      </c>
      <c r="AQ682">
        <v>52</v>
      </c>
      <c r="AR682">
        <v>97.9</v>
      </c>
      <c r="AS682">
        <v>17</v>
      </c>
      <c r="AT682">
        <v>-2.76</v>
      </c>
      <c r="AU682">
        <v>249</v>
      </c>
      <c r="AV682" s="9">
        <v>2</v>
      </c>
      <c r="AW682" t="s">
        <v>136</v>
      </c>
    </row>
    <row r="683" spans="1:49" x14ac:dyDescent="0.2">
      <c r="A683" t="s">
        <v>229</v>
      </c>
      <c r="B683">
        <v>79.86</v>
      </c>
      <c r="C683">
        <v>75.099999999999994</v>
      </c>
      <c r="D683">
        <v>0</v>
      </c>
      <c r="E683">
        <v>1</v>
      </c>
      <c r="F683">
        <v>2019</v>
      </c>
      <c r="I683" t="s">
        <v>398</v>
      </c>
      <c r="J683">
        <v>70.75</v>
      </c>
      <c r="K683">
        <v>78.12</v>
      </c>
      <c r="L683">
        <v>2019</v>
      </c>
      <c r="O683" t="s">
        <v>213</v>
      </c>
      <c r="P683">
        <v>6.3</v>
      </c>
      <c r="Q683">
        <v>1.2</v>
      </c>
      <c r="R683">
        <v>7.5</v>
      </c>
      <c r="S683">
        <v>2019</v>
      </c>
      <c r="V683">
        <v>2022</v>
      </c>
      <c r="W683">
        <v>4</v>
      </c>
      <c r="X683" t="s">
        <v>1398</v>
      </c>
      <c r="Y683" t="s">
        <v>46</v>
      </c>
      <c r="Z683" t="e" vm="1">
        <f ca="1">_xlfn.XLOOKUP(KenPom[[#This Row],[Real_Team]],TeamStateMap[Team],TeamStateMap[State],"NoState",0,)</f>
        <v>#NAME?</v>
      </c>
      <c r="AA683">
        <v>5</v>
      </c>
      <c r="AC683" t="s">
        <v>148</v>
      </c>
      <c r="AD683" t="s">
        <v>699</v>
      </c>
      <c r="AE683">
        <v>26.5</v>
      </c>
      <c r="AF683">
        <v>117.3</v>
      </c>
      <c r="AG683">
        <v>10</v>
      </c>
      <c r="AH683">
        <v>90.9</v>
      </c>
      <c r="AI683">
        <v>11</v>
      </c>
      <c r="AJ683">
        <v>63.8</v>
      </c>
      <c r="AK683">
        <v>333</v>
      </c>
      <c r="AL683">
        <v>-7.0000000000000001E-3</v>
      </c>
      <c r="AM683">
        <v>195</v>
      </c>
      <c r="AN683">
        <v>4.29</v>
      </c>
      <c r="AO683">
        <v>93</v>
      </c>
      <c r="AP683">
        <v>104.6</v>
      </c>
      <c r="AQ683">
        <v>107</v>
      </c>
      <c r="AR683">
        <v>100.3</v>
      </c>
      <c r="AS683">
        <v>76</v>
      </c>
      <c r="AT683">
        <v>0.3</v>
      </c>
      <c r="AU683">
        <v>155</v>
      </c>
      <c r="AV683" s="9">
        <v>5</v>
      </c>
      <c r="AW683" t="s">
        <v>136</v>
      </c>
    </row>
    <row r="684" spans="1:49" x14ac:dyDescent="0.2">
      <c r="A684" t="s">
        <v>123</v>
      </c>
      <c r="B684">
        <v>79.849999999999994</v>
      </c>
      <c r="C684">
        <v>80.94</v>
      </c>
      <c r="D684">
        <v>3</v>
      </c>
      <c r="E684">
        <v>5</v>
      </c>
      <c r="F684">
        <v>2019</v>
      </c>
      <c r="I684" t="s">
        <v>376</v>
      </c>
      <c r="J684">
        <v>77.760000000000005</v>
      </c>
      <c r="K684">
        <v>77.97</v>
      </c>
      <c r="L684">
        <v>2019</v>
      </c>
      <c r="O684" t="s">
        <v>268</v>
      </c>
      <c r="P684">
        <v>1.7</v>
      </c>
      <c r="Q684">
        <v>5.7</v>
      </c>
      <c r="R684">
        <v>7.4</v>
      </c>
      <c r="S684">
        <v>2019</v>
      </c>
      <c r="V684">
        <v>2022</v>
      </c>
      <c r="W684">
        <v>5</v>
      </c>
      <c r="X684" t="s">
        <v>1271</v>
      </c>
      <c r="Y684" t="s">
        <v>16</v>
      </c>
      <c r="Z684" t="e" vm="1">
        <f ca="1">_xlfn.XLOOKUP(KenPom[[#This Row],[Real_Team]],TeamStateMap[Team],TeamStateMap[State],"NoState",0,)</f>
        <v>#NAME?</v>
      </c>
      <c r="AA684">
        <v>1</v>
      </c>
      <c r="AC684" t="s">
        <v>156</v>
      </c>
      <c r="AD684" t="s">
        <v>78</v>
      </c>
      <c r="AE684">
        <v>26.32</v>
      </c>
      <c r="AF684">
        <v>117.9</v>
      </c>
      <c r="AG684">
        <v>9</v>
      </c>
      <c r="AH684">
        <v>91.6</v>
      </c>
      <c r="AI684">
        <v>14</v>
      </c>
      <c r="AJ684">
        <v>67.2</v>
      </c>
      <c r="AK684">
        <v>169</v>
      </c>
      <c r="AL684">
        <v>1.9E-2</v>
      </c>
      <c r="AM684">
        <v>138</v>
      </c>
      <c r="AN684">
        <v>10.71</v>
      </c>
      <c r="AO684">
        <v>12</v>
      </c>
      <c r="AP684">
        <v>107.4</v>
      </c>
      <c r="AQ684">
        <v>39</v>
      </c>
      <c r="AR684">
        <v>96.7</v>
      </c>
      <c r="AS684">
        <v>5</v>
      </c>
      <c r="AT684">
        <v>-1.65</v>
      </c>
      <c r="AU684">
        <v>215</v>
      </c>
      <c r="AV684" s="9">
        <v>1</v>
      </c>
      <c r="AW684" t="s">
        <v>136</v>
      </c>
    </row>
    <row r="685" spans="1:49" x14ac:dyDescent="0.2">
      <c r="A685" t="s">
        <v>73</v>
      </c>
      <c r="B685">
        <v>79.72</v>
      </c>
      <c r="C685">
        <v>83.03</v>
      </c>
      <c r="D685">
        <v>2</v>
      </c>
      <c r="E685">
        <v>4</v>
      </c>
      <c r="F685">
        <v>2019</v>
      </c>
      <c r="I685" t="s">
        <v>301</v>
      </c>
      <c r="J685">
        <v>63.99</v>
      </c>
      <c r="K685">
        <v>77.86</v>
      </c>
      <c r="L685">
        <v>2019</v>
      </c>
      <c r="O685" t="s">
        <v>59</v>
      </c>
      <c r="P685">
        <v>5.2</v>
      </c>
      <c r="Q685">
        <v>2.1</v>
      </c>
      <c r="R685">
        <v>7.3</v>
      </c>
      <c r="S685">
        <v>2019</v>
      </c>
      <c r="V685">
        <v>2022</v>
      </c>
      <c r="W685">
        <v>6</v>
      </c>
      <c r="X685" t="s">
        <v>609</v>
      </c>
      <c r="Y685" t="s">
        <v>43</v>
      </c>
      <c r="Z685" t="e" vm="1">
        <f ca="1">_xlfn.XLOOKUP(KenPom[[#This Row],[Real_Team]],TeamStateMap[Team],TeamStateMap[State],"NoState",0,)</f>
        <v>#NAME?</v>
      </c>
      <c r="AA685">
        <v>1</v>
      </c>
      <c r="AC685" t="s">
        <v>156</v>
      </c>
      <c r="AD685" t="s">
        <v>90</v>
      </c>
      <c r="AE685">
        <v>25.49</v>
      </c>
      <c r="AF685">
        <v>119.4</v>
      </c>
      <c r="AG685">
        <v>6</v>
      </c>
      <c r="AH685">
        <v>93.9</v>
      </c>
      <c r="AI685">
        <v>29</v>
      </c>
      <c r="AJ685">
        <v>69.099999999999994</v>
      </c>
      <c r="AK685">
        <v>68</v>
      </c>
      <c r="AL685">
        <v>3.5000000000000003E-2</v>
      </c>
      <c r="AM685">
        <v>101</v>
      </c>
      <c r="AN685">
        <v>12.02</v>
      </c>
      <c r="AO685">
        <v>3</v>
      </c>
      <c r="AP685">
        <v>107.6</v>
      </c>
      <c r="AQ685">
        <v>32</v>
      </c>
      <c r="AR685">
        <v>95.6</v>
      </c>
      <c r="AS685">
        <v>1</v>
      </c>
      <c r="AT685">
        <v>4.5199999999999996</v>
      </c>
      <c r="AU685">
        <v>50</v>
      </c>
      <c r="AV685" s="9">
        <v>1</v>
      </c>
      <c r="AW685" t="s">
        <v>136</v>
      </c>
    </row>
    <row r="686" spans="1:49" x14ac:dyDescent="0.2">
      <c r="A686" t="s">
        <v>114</v>
      </c>
      <c r="B686">
        <v>79.64</v>
      </c>
      <c r="C686">
        <v>72.25</v>
      </c>
      <c r="D686">
        <v>0</v>
      </c>
      <c r="E686">
        <v>1</v>
      </c>
      <c r="F686">
        <v>2019</v>
      </c>
      <c r="I686" t="s">
        <v>327</v>
      </c>
      <c r="J686">
        <v>72.89</v>
      </c>
      <c r="K686">
        <v>77.760000000000005</v>
      </c>
      <c r="L686">
        <v>2019</v>
      </c>
      <c r="O686" t="s">
        <v>1079</v>
      </c>
      <c r="P686">
        <v>2</v>
      </c>
      <c r="Q686">
        <v>5.0999999999999996</v>
      </c>
      <c r="R686">
        <v>7.2</v>
      </c>
      <c r="S686">
        <v>2019</v>
      </c>
      <c r="V686">
        <v>2022</v>
      </c>
      <c r="W686">
        <v>7</v>
      </c>
      <c r="X686" t="s">
        <v>1399</v>
      </c>
      <c r="Y686" t="s">
        <v>36</v>
      </c>
      <c r="Z686" t="e" vm="1">
        <f ca="1">_xlfn.XLOOKUP(KenPom[[#This Row],[Real_Team]],TeamStateMap[Team],TeamStateMap[State],"NoState",0,)</f>
        <v>#NAME?</v>
      </c>
      <c r="AA686">
        <v>3</v>
      </c>
      <c r="AC686" t="s">
        <v>60</v>
      </c>
      <c r="AD686" t="s">
        <v>527</v>
      </c>
      <c r="AE686">
        <v>25.24</v>
      </c>
      <c r="AF686">
        <v>111.4</v>
      </c>
      <c r="AG686">
        <v>36</v>
      </c>
      <c r="AH686">
        <v>86.2</v>
      </c>
      <c r="AI686">
        <v>3</v>
      </c>
      <c r="AJ686">
        <v>67.2</v>
      </c>
      <c r="AK686">
        <v>172</v>
      </c>
      <c r="AL686">
        <v>4.3999999999999997E-2</v>
      </c>
      <c r="AM686">
        <v>82</v>
      </c>
      <c r="AN686">
        <v>11.76</v>
      </c>
      <c r="AO686">
        <v>5</v>
      </c>
      <c r="AP686">
        <v>108.7</v>
      </c>
      <c r="AQ686">
        <v>10</v>
      </c>
      <c r="AR686">
        <v>97</v>
      </c>
      <c r="AS686">
        <v>9</v>
      </c>
      <c r="AT686">
        <v>4.68</v>
      </c>
      <c r="AU686">
        <v>46</v>
      </c>
      <c r="AV686" s="9">
        <v>3</v>
      </c>
      <c r="AW686" t="s">
        <v>136</v>
      </c>
    </row>
    <row r="687" spans="1:49" x14ac:dyDescent="0.2">
      <c r="A687" t="s">
        <v>237</v>
      </c>
      <c r="B687">
        <v>79.59</v>
      </c>
      <c r="C687">
        <v>80.430000000000007</v>
      </c>
      <c r="D687">
        <v>0</v>
      </c>
      <c r="E687">
        <v>2</v>
      </c>
      <c r="F687">
        <v>2019</v>
      </c>
      <c r="I687" t="s">
        <v>395</v>
      </c>
      <c r="J687">
        <v>71.75</v>
      </c>
      <c r="K687">
        <v>77.709999999999994</v>
      </c>
      <c r="L687">
        <v>2019</v>
      </c>
      <c r="O687" t="s">
        <v>116</v>
      </c>
      <c r="P687">
        <v>1.3</v>
      </c>
      <c r="Q687">
        <v>5.8</v>
      </c>
      <c r="R687">
        <v>7.1</v>
      </c>
      <c r="S687">
        <v>2019</v>
      </c>
      <c r="V687">
        <v>2022</v>
      </c>
      <c r="W687">
        <v>8</v>
      </c>
      <c r="X687" t="s">
        <v>143</v>
      </c>
      <c r="Y687" t="s">
        <v>64</v>
      </c>
      <c r="Z687" t="e" vm="1">
        <f ca="1">_xlfn.XLOOKUP(KenPom[[#This Row],[Real_Team]],TeamStateMap[Team],TeamStateMap[State],"NoState",0,)</f>
        <v>#NAME?</v>
      </c>
      <c r="AA687">
        <v>4</v>
      </c>
      <c r="AC687" t="s">
        <v>137</v>
      </c>
      <c r="AD687" t="s">
        <v>70</v>
      </c>
      <c r="AE687">
        <v>24.85</v>
      </c>
      <c r="AF687">
        <v>116.1</v>
      </c>
      <c r="AG687">
        <v>15</v>
      </c>
      <c r="AH687">
        <v>91.2</v>
      </c>
      <c r="AI687">
        <v>12</v>
      </c>
      <c r="AJ687">
        <v>65.5</v>
      </c>
      <c r="AK687">
        <v>258</v>
      </c>
      <c r="AL687">
        <v>-2.8000000000000001E-2</v>
      </c>
      <c r="AM687">
        <v>243</v>
      </c>
      <c r="AN687">
        <v>8.5</v>
      </c>
      <c r="AO687">
        <v>37</v>
      </c>
      <c r="AP687">
        <v>107.5</v>
      </c>
      <c r="AQ687">
        <v>36</v>
      </c>
      <c r="AR687">
        <v>99</v>
      </c>
      <c r="AS687">
        <v>40</v>
      </c>
      <c r="AT687">
        <v>4.49</v>
      </c>
      <c r="AU687">
        <v>51</v>
      </c>
      <c r="AV687" s="9">
        <v>4</v>
      </c>
      <c r="AW687" t="s">
        <v>136</v>
      </c>
    </row>
    <row r="688" spans="1:49" x14ac:dyDescent="0.2">
      <c r="A688" t="s">
        <v>219</v>
      </c>
      <c r="B688">
        <v>79.45</v>
      </c>
      <c r="C688">
        <v>73.87</v>
      </c>
      <c r="D688">
        <v>0</v>
      </c>
      <c r="E688">
        <v>0</v>
      </c>
      <c r="F688">
        <v>2019</v>
      </c>
      <c r="I688" t="s">
        <v>305</v>
      </c>
      <c r="J688">
        <v>75.459999999999994</v>
      </c>
      <c r="K688">
        <v>77.41</v>
      </c>
      <c r="L688">
        <v>2019</v>
      </c>
      <c r="O688" t="s">
        <v>199</v>
      </c>
      <c r="P688">
        <v>0.7</v>
      </c>
      <c r="Q688">
        <v>6.3</v>
      </c>
      <c r="R688">
        <v>7.1</v>
      </c>
      <c r="S688">
        <v>2019</v>
      </c>
      <c r="V688">
        <v>2022</v>
      </c>
      <c r="W688">
        <v>9</v>
      </c>
      <c r="X688" t="s">
        <v>1100</v>
      </c>
      <c r="Y688" t="s">
        <v>22</v>
      </c>
      <c r="Z688" t="e" vm="1">
        <f ca="1">_xlfn.XLOOKUP(KenPom[[#This Row],[Real_Team]],TeamStateMap[Team],TeamStateMap[State],"NoState",0,)</f>
        <v>#NAME?</v>
      </c>
      <c r="AA688">
        <v>3</v>
      </c>
      <c r="AC688" t="s">
        <v>156</v>
      </c>
      <c r="AD688" t="s">
        <v>121</v>
      </c>
      <c r="AE688">
        <v>24.64</v>
      </c>
      <c r="AF688">
        <v>109.7</v>
      </c>
      <c r="AG688">
        <v>65</v>
      </c>
      <c r="AH688">
        <v>85.1</v>
      </c>
      <c r="AI688">
        <v>1</v>
      </c>
      <c r="AJ688">
        <v>66.5</v>
      </c>
      <c r="AK688">
        <v>211</v>
      </c>
      <c r="AL688">
        <v>-2.5000000000000001E-2</v>
      </c>
      <c r="AM688">
        <v>233</v>
      </c>
      <c r="AN688">
        <v>10.210000000000001</v>
      </c>
      <c r="AO688">
        <v>18</v>
      </c>
      <c r="AP688">
        <v>107.5</v>
      </c>
      <c r="AQ688">
        <v>37</v>
      </c>
      <c r="AR688">
        <v>97.2</v>
      </c>
      <c r="AS688">
        <v>11</v>
      </c>
      <c r="AT688">
        <v>-7.93</v>
      </c>
      <c r="AU688">
        <v>345</v>
      </c>
      <c r="AV688" s="9">
        <v>3</v>
      </c>
      <c r="AW688" t="s">
        <v>136</v>
      </c>
    </row>
    <row r="689" spans="1:49" x14ac:dyDescent="0.2">
      <c r="A689" t="s">
        <v>1080</v>
      </c>
      <c r="B689">
        <v>79.430000000000007</v>
      </c>
      <c r="C689">
        <v>77.5</v>
      </c>
      <c r="D689">
        <v>0</v>
      </c>
      <c r="E689">
        <v>4</v>
      </c>
      <c r="F689">
        <v>2019</v>
      </c>
      <c r="I689" t="s">
        <v>347</v>
      </c>
      <c r="J689">
        <v>77.5</v>
      </c>
      <c r="K689">
        <v>77.39</v>
      </c>
      <c r="L689">
        <v>2019</v>
      </c>
      <c r="O689" t="s">
        <v>41</v>
      </c>
      <c r="P689">
        <v>1.7</v>
      </c>
      <c r="Q689">
        <v>5.4</v>
      </c>
      <c r="R689">
        <v>7</v>
      </c>
      <c r="S689">
        <v>2019</v>
      </c>
      <c r="V689">
        <v>2022</v>
      </c>
      <c r="W689">
        <v>10</v>
      </c>
      <c r="X689" t="s">
        <v>1400</v>
      </c>
      <c r="Y689" t="s">
        <v>42</v>
      </c>
      <c r="Z689" t="e" vm="1">
        <f ca="1">_xlfn.XLOOKUP(KenPom[[#This Row],[Real_Team]],TeamStateMap[Team],TeamStateMap[State],"NoState",0,)</f>
        <v>#NAME?</v>
      </c>
      <c r="AA689">
        <v>2</v>
      </c>
      <c r="AC689" t="s">
        <v>60</v>
      </c>
      <c r="AD689" t="s">
        <v>676</v>
      </c>
      <c r="AE689">
        <v>24.45</v>
      </c>
      <c r="AF689">
        <v>113.6</v>
      </c>
      <c r="AG689">
        <v>24</v>
      </c>
      <c r="AH689">
        <v>89.1</v>
      </c>
      <c r="AI689">
        <v>8</v>
      </c>
      <c r="AJ689">
        <v>70</v>
      </c>
      <c r="AK689">
        <v>40</v>
      </c>
      <c r="AL689">
        <v>-3.9E-2</v>
      </c>
      <c r="AM689">
        <v>271</v>
      </c>
      <c r="AN689">
        <v>8.77</v>
      </c>
      <c r="AO689">
        <v>34</v>
      </c>
      <c r="AP689">
        <v>107.2</v>
      </c>
      <c r="AQ689">
        <v>44</v>
      </c>
      <c r="AR689">
        <v>98.5</v>
      </c>
      <c r="AS689">
        <v>26</v>
      </c>
      <c r="AT689">
        <v>4.16</v>
      </c>
      <c r="AU689">
        <v>58</v>
      </c>
      <c r="AV689" s="9">
        <v>2</v>
      </c>
      <c r="AW689" t="s">
        <v>136</v>
      </c>
    </row>
    <row r="690" spans="1:49" x14ac:dyDescent="0.2">
      <c r="A690" t="s">
        <v>117</v>
      </c>
      <c r="B690">
        <v>79.42</v>
      </c>
      <c r="C690">
        <v>76.209999999999994</v>
      </c>
      <c r="D690">
        <v>1</v>
      </c>
      <c r="E690">
        <v>2</v>
      </c>
      <c r="F690">
        <v>2019</v>
      </c>
      <c r="I690" t="s">
        <v>346</v>
      </c>
      <c r="J690">
        <v>74.489999999999995</v>
      </c>
      <c r="K690">
        <v>77.38</v>
      </c>
      <c r="L690">
        <v>2019</v>
      </c>
      <c r="O690" t="s">
        <v>274</v>
      </c>
      <c r="P690">
        <v>2</v>
      </c>
      <c r="Q690">
        <v>5</v>
      </c>
      <c r="R690">
        <v>7</v>
      </c>
      <c r="S690">
        <v>2019</v>
      </c>
      <c r="V690">
        <v>2022</v>
      </c>
      <c r="W690">
        <v>11</v>
      </c>
      <c r="X690" t="s">
        <v>700</v>
      </c>
      <c r="Y690" t="s">
        <v>31</v>
      </c>
      <c r="Z690" t="e" vm="1">
        <f ca="1">_xlfn.XLOOKUP(KenPom[[#This Row],[Real_Team]],TeamStateMap[Team],TeamStateMap[State],"NoState",0,)</f>
        <v>#NAME?</v>
      </c>
      <c r="AA690">
        <v>2</v>
      </c>
      <c r="AC690" t="s">
        <v>541</v>
      </c>
      <c r="AD690" t="s">
        <v>527</v>
      </c>
      <c r="AE690">
        <v>24.11</v>
      </c>
      <c r="AF690">
        <v>118</v>
      </c>
      <c r="AG690">
        <v>8</v>
      </c>
      <c r="AH690">
        <v>93.8</v>
      </c>
      <c r="AI690">
        <v>28</v>
      </c>
      <c r="AJ690">
        <v>62.6</v>
      </c>
      <c r="AK690">
        <v>345</v>
      </c>
      <c r="AL690">
        <v>5.0999999999999997E-2</v>
      </c>
      <c r="AM690">
        <v>71</v>
      </c>
      <c r="AN690">
        <v>10.76</v>
      </c>
      <c r="AO690">
        <v>10</v>
      </c>
      <c r="AP690">
        <v>108.6</v>
      </c>
      <c r="AQ690">
        <v>11</v>
      </c>
      <c r="AR690">
        <v>97.8</v>
      </c>
      <c r="AS690">
        <v>15</v>
      </c>
      <c r="AT690">
        <v>8.74</v>
      </c>
      <c r="AU690">
        <v>17</v>
      </c>
      <c r="AV690" s="9">
        <v>2</v>
      </c>
      <c r="AW690" t="s">
        <v>136</v>
      </c>
    </row>
    <row r="691" spans="1:49" x14ac:dyDescent="0.2">
      <c r="A691" t="s">
        <v>112</v>
      </c>
      <c r="B691">
        <v>79.31</v>
      </c>
      <c r="C691">
        <v>77.64</v>
      </c>
      <c r="D691">
        <v>1</v>
      </c>
      <c r="E691">
        <v>5</v>
      </c>
      <c r="F691">
        <v>2019</v>
      </c>
      <c r="I691" t="s">
        <v>393</v>
      </c>
      <c r="J691">
        <v>76.83</v>
      </c>
      <c r="K691">
        <v>77.38</v>
      </c>
      <c r="L691">
        <v>2019</v>
      </c>
      <c r="O691" t="s">
        <v>260</v>
      </c>
      <c r="P691">
        <v>4.7</v>
      </c>
      <c r="Q691">
        <v>2.2000000000000002</v>
      </c>
      <c r="R691">
        <v>6.9</v>
      </c>
      <c r="S691">
        <v>2019</v>
      </c>
      <c r="V691">
        <v>2022</v>
      </c>
      <c r="W691">
        <v>12</v>
      </c>
      <c r="X691" t="s">
        <v>613</v>
      </c>
      <c r="Y691" t="s">
        <v>0</v>
      </c>
      <c r="Z691" t="e" vm="1">
        <f ca="1">_xlfn.XLOOKUP(KenPom[[#This Row],[Real_Team]],TeamStateMap[Team],TeamStateMap[State],"NoState",0,)</f>
        <v>#NAME?</v>
      </c>
      <c r="AA691">
        <v>2</v>
      </c>
      <c r="AC691" t="s">
        <v>105</v>
      </c>
      <c r="AD691" t="s">
        <v>90</v>
      </c>
      <c r="AE691">
        <v>23.71</v>
      </c>
      <c r="AF691">
        <v>119.4</v>
      </c>
      <c r="AG691">
        <v>7</v>
      </c>
      <c r="AH691">
        <v>95.7</v>
      </c>
      <c r="AI691">
        <v>44</v>
      </c>
      <c r="AJ691">
        <v>67.400000000000006</v>
      </c>
      <c r="AK691">
        <v>150</v>
      </c>
      <c r="AL691">
        <v>-1.0999999999999999E-2</v>
      </c>
      <c r="AM691">
        <v>204</v>
      </c>
      <c r="AN691">
        <v>6.14</v>
      </c>
      <c r="AO691">
        <v>71</v>
      </c>
      <c r="AP691">
        <v>107.4</v>
      </c>
      <c r="AQ691">
        <v>40</v>
      </c>
      <c r="AR691">
        <v>101.2</v>
      </c>
      <c r="AS691">
        <v>106</v>
      </c>
      <c r="AT691">
        <v>-4.3899999999999997</v>
      </c>
      <c r="AU691">
        <v>289</v>
      </c>
      <c r="AV691" s="9">
        <v>2</v>
      </c>
      <c r="AW691" t="s">
        <v>136</v>
      </c>
    </row>
    <row r="692" spans="1:49" x14ac:dyDescent="0.2">
      <c r="A692" t="s">
        <v>248</v>
      </c>
      <c r="B692">
        <v>79.180000000000007</v>
      </c>
      <c r="C692">
        <v>77.459999999999994</v>
      </c>
      <c r="D692">
        <v>1</v>
      </c>
      <c r="E692">
        <v>1</v>
      </c>
      <c r="F692">
        <v>2019</v>
      </c>
      <c r="I692" t="s">
        <v>329</v>
      </c>
      <c r="J692">
        <v>76.16</v>
      </c>
      <c r="K692">
        <v>77.25</v>
      </c>
      <c r="L692">
        <v>2019</v>
      </c>
      <c r="O692" t="s">
        <v>88</v>
      </c>
      <c r="P692">
        <v>4.0999999999999996</v>
      </c>
      <c r="Q692">
        <v>2.8</v>
      </c>
      <c r="R692">
        <v>6.9</v>
      </c>
      <c r="S692">
        <v>2019</v>
      </c>
      <c r="V692">
        <v>2022</v>
      </c>
      <c r="W692">
        <v>13</v>
      </c>
      <c r="X692" t="s">
        <v>1401</v>
      </c>
      <c r="Y692" t="s">
        <v>35</v>
      </c>
      <c r="Z692" t="e" vm="1">
        <f ca="1">_xlfn.XLOOKUP(KenPom[[#This Row],[Real_Team]],TeamStateMap[Team],TeamStateMap[State],"NoState",0,)</f>
        <v>#NAME?</v>
      </c>
      <c r="AA692">
        <v>5</v>
      </c>
      <c r="AC692" t="s">
        <v>556</v>
      </c>
      <c r="AD692" t="s">
        <v>96</v>
      </c>
      <c r="AE692">
        <v>23.53</v>
      </c>
      <c r="AF692">
        <v>121.5</v>
      </c>
      <c r="AG692">
        <v>2</v>
      </c>
      <c r="AH692">
        <v>98</v>
      </c>
      <c r="AI692">
        <v>77</v>
      </c>
      <c r="AJ692">
        <v>69.599999999999994</v>
      </c>
      <c r="AK692">
        <v>52</v>
      </c>
      <c r="AL692">
        <v>-0.05</v>
      </c>
      <c r="AM692">
        <v>295</v>
      </c>
      <c r="AN692">
        <v>7.63</v>
      </c>
      <c r="AO692">
        <v>49</v>
      </c>
      <c r="AP692">
        <v>107.6</v>
      </c>
      <c r="AQ692">
        <v>31</v>
      </c>
      <c r="AR692">
        <v>100</v>
      </c>
      <c r="AS692">
        <v>65</v>
      </c>
      <c r="AT692">
        <v>-6.3</v>
      </c>
      <c r="AU692">
        <v>325</v>
      </c>
      <c r="AV692" s="9">
        <v>5</v>
      </c>
      <c r="AW692" t="s">
        <v>136</v>
      </c>
    </row>
    <row r="693" spans="1:49" x14ac:dyDescent="0.2">
      <c r="A693" t="s">
        <v>266</v>
      </c>
      <c r="B693">
        <v>79.16</v>
      </c>
      <c r="C693">
        <v>81.739999999999995</v>
      </c>
      <c r="D693">
        <v>3</v>
      </c>
      <c r="E693">
        <v>6</v>
      </c>
      <c r="F693">
        <v>2019</v>
      </c>
      <c r="I693" t="s">
        <v>431</v>
      </c>
      <c r="J693">
        <v>73.900000000000006</v>
      </c>
      <c r="K693">
        <v>77.23</v>
      </c>
      <c r="L693">
        <v>2019</v>
      </c>
      <c r="O693" t="s">
        <v>38</v>
      </c>
      <c r="P693">
        <v>3.9</v>
      </c>
      <c r="Q693">
        <v>3.1</v>
      </c>
      <c r="R693">
        <v>6.9</v>
      </c>
      <c r="S693">
        <v>2019</v>
      </c>
      <c r="V693">
        <v>2022</v>
      </c>
      <c r="W693">
        <v>14</v>
      </c>
      <c r="X693" t="s">
        <v>1101</v>
      </c>
      <c r="Y693" t="s">
        <v>32</v>
      </c>
      <c r="Z693" t="e" vm="1">
        <f ca="1">_xlfn.XLOOKUP(KenPom[[#This Row],[Real_Team]],TeamStateMap[Team],TeamStateMap[State],"NoState",0,)</f>
        <v>#NAME?</v>
      </c>
      <c r="AA693">
        <v>3</v>
      </c>
      <c r="AC693" t="s">
        <v>556</v>
      </c>
      <c r="AD693" t="s">
        <v>63</v>
      </c>
      <c r="AE693">
        <v>22.29</v>
      </c>
      <c r="AF693">
        <v>121.3</v>
      </c>
      <c r="AG693">
        <v>3</v>
      </c>
      <c r="AH693">
        <v>99</v>
      </c>
      <c r="AI693">
        <v>100</v>
      </c>
      <c r="AJ693">
        <v>65.8</v>
      </c>
      <c r="AK693">
        <v>248</v>
      </c>
      <c r="AL693">
        <v>3.5000000000000003E-2</v>
      </c>
      <c r="AM693">
        <v>100</v>
      </c>
      <c r="AN693">
        <v>8.98</v>
      </c>
      <c r="AO693">
        <v>30</v>
      </c>
      <c r="AP693">
        <v>108.8</v>
      </c>
      <c r="AQ693">
        <v>9</v>
      </c>
      <c r="AR693">
        <v>99.8</v>
      </c>
      <c r="AS693">
        <v>61</v>
      </c>
      <c r="AT693">
        <v>-3.76</v>
      </c>
      <c r="AU693">
        <v>274</v>
      </c>
      <c r="AV693" s="9">
        <v>3</v>
      </c>
      <c r="AW693" t="s">
        <v>136</v>
      </c>
    </row>
    <row r="694" spans="1:49" x14ac:dyDescent="0.2">
      <c r="A694" t="s">
        <v>97</v>
      </c>
      <c r="B694">
        <v>78.94</v>
      </c>
      <c r="C694">
        <v>79.86</v>
      </c>
      <c r="D694">
        <v>0</v>
      </c>
      <c r="E694">
        <v>2</v>
      </c>
      <c r="F694">
        <v>2019</v>
      </c>
      <c r="I694" t="s">
        <v>314</v>
      </c>
      <c r="J694">
        <v>78.06</v>
      </c>
      <c r="K694">
        <v>77.2</v>
      </c>
      <c r="L694">
        <v>2019</v>
      </c>
      <c r="O694" t="s">
        <v>196</v>
      </c>
      <c r="P694">
        <v>-0.3</v>
      </c>
      <c r="Q694">
        <v>7.1</v>
      </c>
      <c r="R694">
        <v>6.8</v>
      </c>
      <c r="S694">
        <v>2019</v>
      </c>
      <c r="V694">
        <v>2022</v>
      </c>
      <c r="W694">
        <v>15</v>
      </c>
      <c r="X694" t="s">
        <v>842</v>
      </c>
      <c r="Y694" t="s">
        <v>199</v>
      </c>
      <c r="Z694" t="e" vm="1">
        <f ca="1">_xlfn.XLOOKUP(KenPom[[#This Row],[Real_Team]],TeamStateMap[Team],TeamStateMap[State],"NoState",0,)</f>
        <v>#NAME?</v>
      </c>
      <c r="AA694">
        <v>6</v>
      </c>
      <c r="AC694" t="s">
        <v>156</v>
      </c>
      <c r="AD694" t="s">
        <v>115</v>
      </c>
      <c r="AE694">
        <v>20.41</v>
      </c>
      <c r="AF694">
        <v>111.8</v>
      </c>
      <c r="AG694">
        <v>32</v>
      </c>
      <c r="AH694">
        <v>91.4</v>
      </c>
      <c r="AI694">
        <v>13</v>
      </c>
      <c r="AJ694">
        <v>63.1</v>
      </c>
      <c r="AK694">
        <v>341</v>
      </c>
      <c r="AL694">
        <v>-4.3999999999999997E-2</v>
      </c>
      <c r="AM694">
        <v>279</v>
      </c>
      <c r="AN694">
        <v>9.52</v>
      </c>
      <c r="AO694">
        <v>21</v>
      </c>
      <c r="AP694">
        <v>107.1</v>
      </c>
      <c r="AQ694">
        <v>47</v>
      </c>
      <c r="AR694">
        <v>97.6</v>
      </c>
      <c r="AS694">
        <v>13</v>
      </c>
      <c r="AT694">
        <v>-7.6</v>
      </c>
      <c r="AU694">
        <v>341</v>
      </c>
      <c r="AV694" s="9">
        <v>6</v>
      </c>
      <c r="AW694" t="s">
        <v>136</v>
      </c>
    </row>
    <row r="695" spans="1:49" x14ac:dyDescent="0.2">
      <c r="A695" t="s">
        <v>254</v>
      </c>
      <c r="B695">
        <v>78.91</v>
      </c>
      <c r="C695">
        <v>72.819999999999993</v>
      </c>
      <c r="D695">
        <v>0</v>
      </c>
      <c r="E695">
        <v>0</v>
      </c>
      <c r="F695">
        <v>2019</v>
      </c>
      <c r="I695" t="s">
        <v>1054</v>
      </c>
      <c r="J695">
        <v>70.25</v>
      </c>
      <c r="K695">
        <v>77.14</v>
      </c>
      <c r="L695">
        <v>2019</v>
      </c>
      <c r="O695" t="s">
        <v>123</v>
      </c>
      <c r="P695">
        <v>1.8</v>
      </c>
      <c r="Q695">
        <v>5</v>
      </c>
      <c r="R695">
        <v>6.8</v>
      </c>
      <c r="S695">
        <v>2019</v>
      </c>
      <c r="V695">
        <v>2022</v>
      </c>
      <c r="W695">
        <v>16</v>
      </c>
      <c r="X695" t="s">
        <v>1402</v>
      </c>
      <c r="Y695" t="s">
        <v>583</v>
      </c>
      <c r="Z695" t="e" vm="1">
        <f ca="1">_xlfn.XLOOKUP(KenPom[[#This Row],[Real_Team]],TeamStateMap[Team],TeamStateMap[State],"NoState",0,)</f>
        <v>#NAME?</v>
      </c>
      <c r="AA695">
        <v>5</v>
      </c>
      <c r="AC695" t="s">
        <v>110</v>
      </c>
      <c r="AD695" t="s">
        <v>70</v>
      </c>
      <c r="AE695">
        <v>19.809999999999999</v>
      </c>
      <c r="AF695">
        <v>109.8</v>
      </c>
      <c r="AG695">
        <v>63</v>
      </c>
      <c r="AH695">
        <v>90</v>
      </c>
      <c r="AI695">
        <v>9</v>
      </c>
      <c r="AJ695">
        <v>63.5</v>
      </c>
      <c r="AK695">
        <v>338</v>
      </c>
      <c r="AL695">
        <v>3.6999999999999998E-2</v>
      </c>
      <c r="AM695">
        <v>95</v>
      </c>
      <c r="AN695">
        <v>6.9</v>
      </c>
      <c r="AO695">
        <v>57</v>
      </c>
      <c r="AP695">
        <v>107.2</v>
      </c>
      <c r="AQ695">
        <v>45</v>
      </c>
      <c r="AR695">
        <v>100.3</v>
      </c>
      <c r="AS695">
        <v>75</v>
      </c>
      <c r="AT695">
        <v>3.83</v>
      </c>
      <c r="AU695">
        <v>68</v>
      </c>
      <c r="AV695" s="9">
        <v>5</v>
      </c>
      <c r="AW695" t="s">
        <v>136</v>
      </c>
    </row>
    <row r="696" spans="1:49" x14ac:dyDescent="0.2">
      <c r="A696" t="s">
        <v>195</v>
      </c>
      <c r="B696">
        <v>78.790000000000006</v>
      </c>
      <c r="C696">
        <v>80.36</v>
      </c>
      <c r="D696">
        <v>1</v>
      </c>
      <c r="E696">
        <v>2</v>
      </c>
      <c r="F696">
        <v>2019</v>
      </c>
      <c r="I696" t="s">
        <v>1055</v>
      </c>
      <c r="J696">
        <v>68.47</v>
      </c>
      <c r="K696">
        <v>77.11</v>
      </c>
      <c r="L696">
        <v>2019</v>
      </c>
      <c r="O696" t="s">
        <v>85</v>
      </c>
      <c r="P696">
        <v>4</v>
      </c>
      <c r="Q696">
        <v>2.8</v>
      </c>
      <c r="R696">
        <v>6.8</v>
      </c>
      <c r="S696">
        <v>2019</v>
      </c>
      <c r="V696">
        <v>2022</v>
      </c>
      <c r="W696">
        <v>17</v>
      </c>
      <c r="X696" t="s">
        <v>1403</v>
      </c>
      <c r="Y696" t="s">
        <v>129</v>
      </c>
      <c r="Z696" t="e" vm="1">
        <f ca="1">_xlfn.XLOOKUP(KenPom[[#This Row],[Real_Team]],TeamStateMap[Team],TeamStateMap[State],"NoState",0,)</f>
        <v>#NAME?</v>
      </c>
      <c r="AA696">
        <v>4</v>
      </c>
      <c r="AC696" t="s">
        <v>556</v>
      </c>
      <c r="AD696" t="s">
        <v>1266</v>
      </c>
      <c r="AE696">
        <v>19.59</v>
      </c>
      <c r="AF696">
        <v>113.7</v>
      </c>
      <c r="AG696">
        <v>23</v>
      </c>
      <c r="AH696">
        <v>94.1</v>
      </c>
      <c r="AI696">
        <v>30</v>
      </c>
      <c r="AJ696">
        <v>67.099999999999994</v>
      </c>
      <c r="AK696">
        <v>177</v>
      </c>
      <c r="AL696">
        <v>2.5000000000000001E-2</v>
      </c>
      <c r="AM696">
        <v>126</v>
      </c>
      <c r="AN696">
        <v>10.23</v>
      </c>
      <c r="AO696">
        <v>15</v>
      </c>
      <c r="AP696">
        <v>109.1</v>
      </c>
      <c r="AQ696">
        <v>5</v>
      </c>
      <c r="AR696">
        <v>98.9</v>
      </c>
      <c r="AS696">
        <v>37</v>
      </c>
      <c r="AT696">
        <v>1.6</v>
      </c>
      <c r="AU696">
        <v>123</v>
      </c>
      <c r="AV696" s="9">
        <v>4</v>
      </c>
      <c r="AW696" t="s">
        <v>136</v>
      </c>
    </row>
    <row r="697" spans="1:49" x14ac:dyDescent="0.2">
      <c r="A697" t="s">
        <v>64</v>
      </c>
      <c r="B697">
        <v>78.7</v>
      </c>
      <c r="C697">
        <v>77.12</v>
      </c>
      <c r="D697">
        <v>0</v>
      </c>
      <c r="E697">
        <v>2</v>
      </c>
      <c r="F697">
        <v>2019</v>
      </c>
      <c r="I697" t="s">
        <v>1056</v>
      </c>
      <c r="J697">
        <v>67.11</v>
      </c>
      <c r="K697">
        <v>76.89</v>
      </c>
      <c r="L697">
        <v>2019</v>
      </c>
      <c r="O697" t="s">
        <v>209</v>
      </c>
      <c r="P697">
        <v>3</v>
      </c>
      <c r="Q697">
        <v>3.5</v>
      </c>
      <c r="R697">
        <v>6.5</v>
      </c>
      <c r="S697">
        <v>2019</v>
      </c>
      <c r="V697">
        <v>2022</v>
      </c>
      <c r="W697">
        <v>18</v>
      </c>
      <c r="X697" t="s">
        <v>1404</v>
      </c>
      <c r="Y697" t="s">
        <v>231</v>
      </c>
      <c r="Z697" t="e" vm="1">
        <f ca="1">_xlfn.XLOOKUP(KenPom[[#This Row],[Real_Team]],TeamStateMap[Team],TeamStateMap[State],"NoState",0,)</f>
        <v>#NAME?</v>
      </c>
      <c r="AA697">
        <v>5</v>
      </c>
      <c r="AC697" t="s">
        <v>541</v>
      </c>
      <c r="AD697" t="s">
        <v>67</v>
      </c>
      <c r="AE697">
        <v>19.329999999999998</v>
      </c>
      <c r="AF697">
        <v>113.9</v>
      </c>
      <c r="AG697">
        <v>21</v>
      </c>
      <c r="AH697">
        <v>94.6</v>
      </c>
      <c r="AI697">
        <v>35</v>
      </c>
      <c r="AJ697">
        <v>64.900000000000006</v>
      </c>
      <c r="AK697">
        <v>291</v>
      </c>
      <c r="AL697">
        <v>-0.03</v>
      </c>
      <c r="AM697">
        <v>248</v>
      </c>
      <c r="AN697">
        <v>7.53</v>
      </c>
      <c r="AO697">
        <v>52</v>
      </c>
      <c r="AP697">
        <v>106</v>
      </c>
      <c r="AQ697">
        <v>76</v>
      </c>
      <c r="AR697">
        <v>98.4</v>
      </c>
      <c r="AS697">
        <v>23</v>
      </c>
      <c r="AT697">
        <v>-3.46</v>
      </c>
      <c r="AU697">
        <v>267</v>
      </c>
      <c r="AV697" s="9">
        <v>5</v>
      </c>
      <c r="AW697" t="s">
        <v>136</v>
      </c>
    </row>
    <row r="698" spans="1:49" x14ac:dyDescent="0.2">
      <c r="A698" t="s">
        <v>85</v>
      </c>
      <c r="B698">
        <v>78.5</v>
      </c>
      <c r="C698">
        <v>70.84</v>
      </c>
      <c r="D698">
        <v>1</v>
      </c>
      <c r="E698">
        <v>1</v>
      </c>
      <c r="F698">
        <v>2019</v>
      </c>
      <c r="I698" t="s">
        <v>348</v>
      </c>
      <c r="J698">
        <v>76.34</v>
      </c>
      <c r="K698">
        <v>76.8</v>
      </c>
      <c r="L698">
        <v>2019</v>
      </c>
      <c r="O698" t="s">
        <v>246</v>
      </c>
      <c r="P698">
        <v>5.0999999999999996</v>
      </c>
      <c r="Q698">
        <v>1.4</v>
      </c>
      <c r="R698">
        <v>6.5</v>
      </c>
      <c r="S698">
        <v>2019</v>
      </c>
      <c r="V698">
        <v>2022</v>
      </c>
      <c r="W698">
        <v>19</v>
      </c>
      <c r="X698" t="s">
        <v>1405</v>
      </c>
      <c r="Y698" t="s">
        <v>9</v>
      </c>
      <c r="Z698" t="e" vm="1">
        <f ca="1">_xlfn.XLOOKUP(KenPom[[#This Row],[Real_Team]],TeamStateMap[Team],TeamStateMap[State],"NoState",0,)</f>
        <v>#NAME?</v>
      </c>
      <c r="AA698">
        <v>6</v>
      </c>
      <c r="AC698" t="s">
        <v>60</v>
      </c>
      <c r="AD698" t="s">
        <v>58</v>
      </c>
      <c r="AE698">
        <v>19.079999999999998</v>
      </c>
      <c r="AF698">
        <v>107.6</v>
      </c>
      <c r="AG698">
        <v>89</v>
      </c>
      <c r="AH698">
        <v>88.6</v>
      </c>
      <c r="AI698">
        <v>5</v>
      </c>
      <c r="AJ698">
        <v>68.599999999999994</v>
      </c>
      <c r="AK698">
        <v>92</v>
      </c>
      <c r="AL698">
        <v>-4.1000000000000002E-2</v>
      </c>
      <c r="AM698">
        <v>274</v>
      </c>
      <c r="AN698">
        <v>9.1300000000000008</v>
      </c>
      <c r="AO698">
        <v>28</v>
      </c>
      <c r="AP698">
        <v>107.7</v>
      </c>
      <c r="AQ698">
        <v>28</v>
      </c>
      <c r="AR698">
        <v>98.6</v>
      </c>
      <c r="AS698">
        <v>29</v>
      </c>
      <c r="AT698">
        <v>-0.99</v>
      </c>
      <c r="AU698">
        <v>191</v>
      </c>
      <c r="AV698" s="9">
        <v>6</v>
      </c>
      <c r="AW698" t="s">
        <v>136</v>
      </c>
    </row>
    <row r="699" spans="1:49" x14ac:dyDescent="0.2">
      <c r="A699" t="s">
        <v>255</v>
      </c>
      <c r="B699">
        <v>78.459999999999994</v>
      </c>
      <c r="C699">
        <v>70.31</v>
      </c>
      <c r="D699">
        <v>1</v>
      </c>
      <c r="E699">
        <v>2</v>
      </c>
      <c r="F699">
        <v>2019</v>
      </c>
      <c r="I699" t="s">
        <v>434</v>
      </c>
      <c r="J699">
        <v>69.099999999999994</v>
      </c>
      <c r="K699">
        <v>76.790000000000006</v>
      </c>
      <c r="L699">
        <v>2019</v>
      </c>
      <c r="O699" t="s">
        <v>218</v>
      </c>
      <c r="P699">
        <v>2.9</v>
      </c>
      <c r="Q699">
        <v>3.5</v>
      </c>
      <c r="R699">
        <v>6.4</v>
      </c>
      <c r="S699">
        <v>2019</v>
      </c>
      <c r="V699">
        <v>2022</v>
      </c>
      <c r="W699">
        <v>20</v>
      </c>
      <c r="X699" t="s">
        <v>1406</v>
      </c>
      <c r="Y699" t="s">
        <v>212</v>
      </c>
      <c r="Z699" t="e" vm="1">
        <f ca="1">_xlfn.XLOOKUP(KenPom[[#This Row],[Real_Team]],TeamStateMap[Team],TeamStateMap[State],"NoState",0,)</f>
        <v>#NAME?</v>
      </c>
      <c r="AA699">
        <v>4</v>
      </c>
      <c r="AC699" t="s">
        <v>60</v>
      </c>
      <c r="AD699" t="s">
        <v>651</v>
      </c>
      <c r="AE699">
        <v>19.02</v>
      </c>
      <c r="AF699">
        <v>111.1</v>
      </c>
      <c r="AG699">
        <v>40</v>
      </c>
      <c r="AH699">
        <v>92.1</v>
      </c>
      <c r="AI699">
        <v>16</v>
      </c>
      <c r="AJ699">
        <v>70.599999999999994</v>
      </c>
      <c r="AK699">
        <v>28</v>
      </c>
      <c r="AL699">
        <v>2.7E-2</v>
      </c>
      <c r="AM699">
        <v>117</v>
      </c>
      <c r="AN699">
        <v>7.93</v>
      </c>
      <c r="AO699">
        <v>46</v>
      </c>
      <c r="AP699">
        <v>106.8</v>
      </c>
      <c r="AQ699">
        <v>56</v>
      </c>
      <c r="AR699">
        <v>98.9</v>
      </c>
      <c r="AS699">
        <v>35</v>
      </c>
      <c r="AT699">
        <v>-2.79</v>
      </c>
      <c r="AU699">
        <v>251</v>
      </c>
      <c r="AV699" s="9">
        <v>4</v>
      </c>
      <c r="AW699" t="s">
        <v>136</v>
      </c>
    </row>
    <row r="700" spans="1:49" x14ac:dyDescent="0.2">
      <c r="A700" t="s">
        <v>233</v>
      </c>
      <c r="B700">
        <v>78.44</v>
      </c>
      <c r="C700">
        <v>79.19</v>
      </c>
      <c r="D700">
        <v>1</v>
      </c>
      <c r="E700">
        <v>1</v>
      </c>
      <c r="F700">
        <v>2019</v>
      </c>
      <c r="I700" t="s">
        <v>411</v>
      </c>
      <c r="J700">
        <v>68.48</v>
      </c>
      <c r="K700">
        <v>76.790000000000006</v>
      </c>
      <c r="L700">
        <v>2019</v>
      </c>
      <c r="O700" t="s">
        <v>66</v>
      </c>
      <c r="P700">
        <v>3.8</v>
      </c>
      <c r="Q700">
        <v>2.6</v>
      </c>
      <c r="R700">
        <v>6.4</v>
      </c>
      <c r="S700">
        <v>2019</v>
      </c>
      <c r="V700">
        <v>2022</v>
      </c>
      <c r="W700">
        <v>21</v>
      </c>
      <c r="X700" t="s">
        <v>1407</v>
      </c>
      <c r="Y700" t="s">
        <v>260</v>
      </c>
      <c r="Z700" t="e" vm="1">
        <f ca="1">_xlfn.XLOOKUP(KenPom[[#This Row],[Real_Team]],TeamStateMap[Team],TeamStateMap[State],"NoState",0,)</f>
        <v>#NAME?</v>
      </c>
      <c r="AA700">
        <v>10</v>
      </c>
      <c r="AC700" t="s">
        <v>110</v>
      </c>
      <c r="AD700" t="s">
        <v>103</v>
      </c>
      <c r="AE700">
        <v>18.37</v>
      </c>
      <c r="AF700">
        <v>110.8</v>
      </c>
      <c r="AG700">
        <v>45</v>
      </c>
      <c r="AH700">
        <v>92.4</v>
      </c>
      <c r="AI700">
        <v>19</v>
      </c>
      <c r="AJ700">
        <v>68.7</v>
      </c>
      <c r="AK700">
        <v>89</v>
      </c>
      <c r="AL700">
        <v>-2.9000000000000001E-2</v>
      </c>
      <c r="AM700">
        <v>247</v>
      </c>
      <c r="AN700">
        <v>5.62</v>
      </c>
      <c r="AO700">
        <v>79</v>
      </c>
      <c r="AP700">
        <v>105.8</v>
      </c>
      <c r="AQ700">
        <v>78</v>
      </c>
      <c r="AR700">
        <v>100.2</v>
      </c>
      <c r="AS700">
        <v>73</v>
      </c>
      <c r="AT700">
        <v>2.79</v>
      </c>
      <c r="AU700">
        <v>95</v>
      </c>
      <c r="AV700" s="9">
        <v>0</v>
      </c>
      <c r="AW700" t="s">
        <v>136</v>
      </c>
    </row>
    <row r="701" spans="1:49" x14ac:dyDescent="0.2">
      <c r="A701" t="s">
        <v>260</v>
      </c>
      <c r="B701">
        <v>78.38</v>
      </c>
      <c r="C701">
        <v>72.069999999999993</v>
      </c>
      <c r="D701">
        <v>0</v>
      </c>
      <c r="E701">
        <v>1</v>
      </c>
      <c r="F701">
        <v>2019</v>
      </c>
      <c r="I701" t="s">
        <v>420</v>
      </c>
      <c r="J701">
        <v>75.3</v>
      </c>
      <c r="K701">
        <v>76.760000000000005</v>
      </c>
      <c r="L701">
        <v>2019</v>
      </c>
      <c r="O701" t="s">
        <v>112</v>
      </c>
      <c r="P701">
        <v>1.7</v>
      </c>
      <c r="Q701">
        <v>4.5999999999999996</v>
      </c>
      <c r="R701">
        <v>6.3</v>
      </c>
      <c r="S701">
        <v>2019</v>
      </c>
      <c r="V701">
        <v>2022</v>
      </c>
      <c r="W701">
        <v>22</v>
      </c>
      <c r="X701" t="s">
        <v>762</v>
      </c>
      <c r="Y701" t="s">
        <v>234</v>
      </c>
      <c r="Z701" t="e" vm="1">
        <f ca="1">_xlfn.XLOOKUP(KenPom[[#This Row],[Real_Team]],TeamStateMap[Team],TeamStateMap[State],"NoState",0,)</f>
        <v>#NAME?</v>
      </c>
      <c r="AA701">
        <v>8</v>
      </c>
      <c r="AC701" t="s">
        <v>538</v>
      </c>
      <c r="AD701" t="s">
        <v>1268</v>
      </c>
      <c r="AE701">
        <v>18.149999999999999</v>
      </c>
      <c r="AF701">
        <v>104.1</v>
      </c>
      <c r="AG701">
        <v>157</v>
      </c>
      <c r="AH701">
        <v>85.9</v>
      </c>
      <c r="AI701">
        <v>2</v>
      </c>
      <c r="AJ701">
        <v>65.3</v>
      </c>
      <c r="AK701">
        <v>268</v>
      </c>
      <c r="AL701">
        <v>1.2999999999999999E-2</v>
      </c>
      <c r="AM701">
        <v>147</v>
      </c>
      <c r="AN701">
        <v>6.71</v>
      </c>
      <c r="AO701">
        <v>61</v>
      </c>
      <c r="AP701">
        <v>106.2</v>
      </c>
      <c r="AQ701">
        <v>68</v>
      </c>
      <c r="AR701">
        <v>99.5</v>
      </c>
      <c r="AS701">
        <v>52</v>
      </c>
      <c r="AT701">
        <v>3.17</v>
      </c>
      <c r="AU701">
        <v>85</v>
      </c>
      <c r="AV701" s="9">
        <v>8</v>
      </c>
      <c r="AW701" t="s">
        <v>136</v>
      </c>
    </row>
    <row r="702" spans="1:49" x14ac:dyDescent="0.2">
      <c r="A702" t="s">
        <v>193</v>
      </c>
      <c r="B702">
        <v>78.34</v>
      </c>
      <c r="C702">
        <v>76.11</v>
      </c>
      <c r="D702">
        <v>0</v>
      </c>
      <c r="E702">
        <v>1</v>
      </c>
      <c r="F702">
        <v>2019</v>
      </c>
      <c r="I702" t="s">
        <v>367</v>
      </c>
      <c r="J702">
        <v>76.53</v>
      </c>
      <c r="K702">
        <v>76.61</v>
      </c>
      <c r="L702">
        <v>2019</v>
      </c>
      <c r="O702" t="s">
        <v>8</v>
      </c>
      <c r="P702">
        <v>3.6</v>
      </c>
      <c r="Q702">
        <v>2.6</v>
      </c>
      <c r="R702">
        <v>6.2</v>
      </c>
      <c r="S702">
        <v>2019</v>
      </c>
      <c r="V702">
        <v>2022</v>
      </c>
      <c r="W702">
        <v>23</v>
      </c>
      <c r="X702" t="s">
        <v>1408</v>
      </c>
      <c r="Y702" t="s">
        <v>5</v>
      </c>
      <c r="Z702" t="e" vm="1">
        <f ca="1">_xlfn.XLOOKUP(KenPom[[#This Row],[Real_Team]],TeamStateMap[Team],TeamStateMap[State],"NoState",0,)</f>
        <v>#NAME?</v>
      </c>
      <c r="AA702">
        <v>11</v>
      </c>
      <c r="AC702" t="s">
        <v>105</v>
      </c>
      <c r="AD702" t="s">
        <v>84</v>
      </c>
      <c r="AE702">
        <v>17.86</v>
      </c>
      <c r="AF702">
        <v>114.3</v>
      </c>
      <c r="AG702">
        <v>18</v>
      </c>
      <c r="AH702">
        <v>96.4</v>
      </c>
      <c r="AI702">
        <v>55</v>
      </c>
      <c r="AJ702">
        <v>62.9</v>
      </c>
      <c r="AK702">
        <v>344</v>
      </c>
      <c r="AL702">
        <v>-5.3999999999999999E-2</v>
      </c>
      <c r="AM702">
        <v>302</v>
      </c>
      <c r="AN702">
        <v>6.47</v>
      </c>
      <c r="AO702">
        <v>65</v>
      </c>
      <c r="AP702">
        <v>107</v>
      </c>
      <c r="AQ702">
        <v>49</v>
      </c>
      <c r="AR702">
        <v>100.5</v>
      </c>
      <c r="AS702">
        <v>84</v>
      </c>
      <c r="AT702">
        <v>-0.7</v>
      </c>
      <c r="AU702">
        <v>184</v>
      </c>
      <c r="AV702" s="9">
        <v>1</v>
      </c>
      <c r="AW702" t="s">
        <v>136</v>
      </c>
    </row>
    <row r="703" spans="1:49" x14ac:dyDescent="0.2">
      <c r="A703" t="s">
        <v>452</v>
      </c>
      <c r="B703">
        <v>78.319999999999993</v>
      </c>
      <c r="C703">
        <v>80.760000000000005</v>
      </c>
      <c r="D703">
        <v>0</v>
      </c>
      <c r="E703">
        <v>6</v>
      </c>
      <c r="F703">
        <v>2019</v>
      </c>
      <c r="I703" t="s">
        <v>413</v>
      </c>
      <c r="J703">
        <v>73.319999999999993</v>
      </c>
      <c r="K703">
        <v>76.55</v>
      </c>
      <c r="L703">
        <v>2019</v>
      </c>
      <c r="O703" t="s">
        <v>1089</v>
      </c>
      <c r="P703">
        <v>4.4000000000000004</v>
      </c>
      <c r="Q703">
        <v>1.6</v>
      </c>
      <c r="R703">
        <v>6</v>
      </c>
      <c r="S703">
        <v>2019</v>
      </c>
      <c r="V703">
        <v>2022</v>
      </c>
      <c r="W703">
        <v>24</v>
      </c>
      <c r="X703" t="s">
        <v>1409</v>
      </c>
      <c r="Y703" t="s">
        <v>980</v>
      </c>
      <c r="Z703" t="e" vm="1">
        <f ca="1">_xlfn.XLOOKUP(KenPom[[#This Row],[Real_Team]],TeamStateMap[Team],TeamStateMap[State],"NoState",0,)</f>
        <v>#NAME?</v>
      </c>
      <c r="AA703">
        <v>10</v>
      </c>
      <c r="AC703" t="s">
        <v>590</v>
      </c>
      <c r="AD703" t="s">
        <v>70</v>
      </c>
      <c r="AE703">
        <v>17.690000000000001</v>
      </c>
      <c r="AF703">
        <v>110.9</v>
      </c>
      <c r="AG703">
        <v>42</v>
      </c>
      <c r="AH703">
        <v>93.2</v>
      </c>
      <c r="AI703">
        <v>22</v>
      </c>
      <c r="AJ703">
        <v>64.599999999999994</v>
      </c>
      <c r="AK703">
        <v>308</v>
      </c>
      <c r="AL703">
        <v>1.6E-2</v>
      </c>
      <c r="AM703">
        <v>143</v>
      </c>
      <c r="AN703">
        <v>3.26</v>
      </c>
      <c r="AO703">
        <v>105</v>
      </c>
      <c r="AP703">
        <v>104.6</v>
      </c>
      <c r="AQ703">
        <v>109</v>
      </c>
      <c r="AR703">
        <v>101.3</v>
      </c>
      <c r="AS703">
        <v>109</v>
      </c>
      <c r="AT703">
        <v>3.65</v>
      </c>
      <c r="AU703">
        <v>74</v>
      </c>
      <c r="AV703" s="9">
        <v>0</v>
      </c>
      <c r="AW703" t="s">
        <v>136</v>
      </c>
    </row>
    <row r="704" spans="1:49" x14ac:dyDescent="0.2">
      <c r="A704" t="s">
        <v>20</v>
      </c>
      <c r="B704">
        <v>78.31</v>
      </c>
      <c r="C704">
        <v>68.680000000000007</v>
      </c>
      <c r="D704">
        <v>0</v>
      </c>
      <c r="E704">
        <v>0</v>
      </c>
      <c r="F704">
        <v>2019</v>
      </c>
      <c r="I704" t="s">
        <v>412</v>
      </c>
      <c r="J704">
        <v>66.69</v>
      </c>
      <c r="K704">
        <v>76.47</v>
      </c>
      <c r="L704">
        <v>2019</v>
      </c>
      <c r="O704" t="s">
        <v>263</v>
      </c>
      <c r="P704">
        <v>0.5</v>
      </c>
      <c r="Q704">
        <v>5.3</v>
      </c>
      <c r="R704">
        <v>5.8</v>
      </c>
      <c r="S704">
        <v>2019</v>
      </c>
      <c r="V704">
        <v>2022</v>
      </c>
      <c r="W704">
        <v>25</v>
      </c>
      <c r="X704" t="s">
        <v>1410</v>
      </c>
      <c r="Y704" t="s">
        <v>59</v>
      </c>
      <c r="Z704" t="e" vm="1">
        <f ca="1">_xlfn.XLOOKUP(KenPom[[#This Row],[Real_Team]],TeamStateMap[Team],TeamStateMap[State],"NoState",0,)</f>
        <v>#NAME?</v>
      </c>
      <c r="AA704">
        <v>6</v>
      </c>
      <c r="AC704" t="s">
        <v>60</v>
      </c>
      <c r="AD704" t="s">
        <v>659</v>
      </c>
      <c r="AE704">
        <v>17.36</v>
      </c>
      <c r="AF704">
        <v>116.1</v>
      </c>
      <c r="AG704">
        <v>14</v>
      </c>
      <c r="AH704">
        <v>98.7</v>
      </c>
      <c r="AI704">
        <v>94</v>
      </c>
      <c r="AJ704">
        <v>71.7</v>
      </c>
      <c r="AK704">
        <v>12</v>
      </c>
      <c r="AL704">
        <v>-2.1999999999999999E-2</v>
      </c>
      <c r="AM704">
        <v>226</v>
      </c>
      <c r="AN704">
        <v>12.79</v>
      </c>
      <c r="AO704">
        <v>1</v>
      </c>
      <c r="AP704">
        <v>109.7</v>
      </c>
      <c r="AQ704">
        <v>3</v>
      </c>
      <c r="AR704">
        <v>96.9</v>
      </c>
      <c r="AS704">
        <v>7</v>
      </c>
      <c r="AT704">
        <v>10.220000000000001</v>
      </c>
      <c r="AU704">
        <v>11</v>
      </c>
      <c r="AV704" s="9">
        <v>6</v>
      </c>
      <c r="AW704" t="s">
        <v>136</v>
      </c>
    </row>
    <row r="705" spans="1:49" x14ac:dyDescent="0.2">
      <c r="A705" t="s">
        <v>246</v>
      </c>
      <c r="B705">
        <v>78.3</v>
      </c>
      <c r="C705">
        <v>77.28</v>
      </c>
      <c r="D705">
        <v>1</v>
      </c>
      <c r="E705">
        <v>2</v>
      </c>
      <c r="F705">
        <v>2019</v>
      </c>
      <c r="I705" t="s">
        <v>372</v>
      </c>
      <c r="J705">
        <v>75.709999999999994</v>
      </c>
      <c r="K705">
        <v>76.42</v>
      </c>
      <c r="L705">
        <v>2019</v>
      </c>
      <c r="O705" t="s">
        <v>1081</v>
      </c>
      <c r="P705">
        <v>5.3</v>
      </c>
      <c r="Q705">
        <v>0.5</v>
      </c>
      <c r="R705">
        <v>5.8</v>
      </c>
      <c r="S705">
        <v>2019</v>
      </c>
      <c r="V705">
        <v>2022</v>
      </c>
      <c r="W705">
        <v>26</v>
      </c>
      <c r="X705" t="s">
        <v>1411</v>
      </c>
      <c r="Y705" t="s">
        <v>226</v>
      </c>
      <c r="Z705" t="e" vm="1">
        <f ca="1">_xlfn.XLOOKUP(KenPom[[#This Row],[Real_Team]],TeamStateMap[Team],TeamStateMap[State],"NoState",0,)</f>
        <v>#NAME?</v>
      </c>
      <c r="AA705">
        <v>8</v>
      </c>
      <c r="AC705" t="s">
        <v>538</v>
      </c>
      <c r="AD705" t="s">
        <v>63</v>
      </c>
      <c r="AE705">
        <v>16.41</v>
      </c>
      <c r="AF705">
        <v>108.5</v>
      </c>
      <c r="AG705">
        <v>76</v>
      </c>
      <c r="AH705">
        <v>92.1</v>
      </c>
      <c r="AI705">
        <v>17</v>
      </c>
      <c r="AJ705">
        <v>64.599999999999994</v>
      </c>
      <c r="AK705">
        <v>307</v>
      </c>
      <c r="AL705">
        <v>2.7E-2</v>
      </c>
      <c r="AM705">
        <v>118</v>
      </c>
      <c r="AN705">
        <v>6</v>
      </c>
      <c r="AO705">
        <v>74</v>
      </c>
      <c r="AP705">
        <v>105.2</v>
      </c>
      <c r="AQ705">
        <v>91</v>
      </c>
      <c r="AR705">
        <v>99.2</v>
      </c>
      <c r="AS705">
        <v>47</v>
      </c>
      <c r="AT705">
        <v>0.92</v>
      </c>
      <c r="AU705">
        <v>140</v>
      </c>
      <c r="AV705" s="9">
        <v>8</v>
      </c>
      <c r="AW705" t="s">
        <v>136</v>
      </c>
    </row>
    <row r="706" spans="1:49" x14ac:dyDescent="0.2">
      <c r="A706" t="s">
        <v>57</v>
      </c>
      <c r="B706">
        <v>78.28</v>
      </c>
      <c r="C706">
        <v>74.23</v>
      </c>
      <c r="D706">
        <v>2</v>
      </c>
      <c r="E706">
        <v>3</v>
      </c>
      <c r="F706">
        <v>2019</v>
      </c>
      <c r="I706" t="s">
        <v>374</v>
      </c>
      <c r="J706">
        <v>74.66</v>
      </c>
      <c r="K706">
        <v>76.28</v>
      </c>
      <c r="L706">
        <v>2019</v>
      </c>
      <c r="O706" t="s">
        <v>23</v>
      </c>
      <c r="P706">
        <v>4.8</v>
      </c>
      <c r="Q706">
        <v>0.9</v>
      </c>
      <c r="R706">
        <v>5.7</v>
      </c>
      <c r="S706">
        <v>2019</v>
      </c>
      <c r="V706">
        <v>2022</v>
      </c>
      <c r="W706">
        <v>27</v>
      </c>
      <c r="X706" t="s">
        <v>1412</v>
      </c>
      <c r="Y706" t="s">
        <v>275</v>
      </c>
      <c r="Z706" t="e" vm="1">
        <f ca="1">_xlfn.XLOOKUP(KenPom[[#This Row],[Real_Team]],TeamStateMap[Team],TeamStateMap[State],"NoState",0,)</f>
        <v>#NAME?</v>
      </c>
      <c r="AA706">
        <v>7</v>
      </c>
      <c r="AC706" t="s">
        <v>77</v>
      </c>
      <c r="AD706" t="s">
        <v>1265</v>
      </c>
      <c r="AE706">
        <v>16.39</v>
      </c>
      <c r="AF706">
        <v>111.5</v>
      </c>
      <c r="AG706">
        <v>35</v>
      </c>
      <c r="AH706">
        <v>95.1</v>
      </c>
      <c r="AI706">
        <v>40</v>
      </c>
      <c r="AJ706">
        <v>65.8</v>
      </c>
      <c r="AK706">
        <v>246</v>
      </c>
      <c r="AL706">
        <v>7.4999999999999997E-2</v>
      </c>
      <c r="AM706">
        <v>41</v>
      </c>
      <c r="AN706">
        <v>-3.65</v>
      </c>
      <c r="AO706">
        <v>235</v>
      </c>
      <c r="AP706">
        <v>101.2</v>
      </c>
      <c r="AQ706">
        <v>235</v>
      </c>
      <c r="AR706">
        <v>104.9</v>
      </c>
      <c r="AS706">
        <v>243</v>
      </c>
      <c r="AT706">
        <v>4.4800000000000004</v>
      </c>
      <c r="AU706">
        <v>52</v>
      </c>
      <c r="AV706" s="9">
        <v>7</v>
      </c>
      <c r="AW706" t="s">
        <v>136</v>
      </c>
    </row>
    <row r="707" spans="1:49" x14ac:dyDescent="0.2">
      <c r="A707" t="s">
        <v>109</v>
      </c>
      <c r="B707">
        <v>78.23</v>
      </c>
      <c r="C707">
        <v>75.17</v>
      </c>
      <c r="D707">
        <v>0</v>
      </c>
      <c r="E707">
        <v>2</v>
      </c>
      <c r="F707">
        <v>2019</v>
      </c>
      <c r="I707" t="s">
        <v>1057</v>
      </c>
      <c r="J707">
        <v>64.73</v>
      </c>
      <c r="K707">
        <v>76.260000000000005</v>
      </c>
      <c r="L707">
        <v>2019</v>
      </c>
      <c r="O707" t="s">
        <v>91</v>
      </c>
      <c r="P707">
        <v>6.3</v>
      </c>
      <c r="Q707">
        <v>-0.6</v>
      </c>
      <c r="R707">
        <v>5.7</v>
      </c>
      <c r="S707">
        <v>2019</v>
      </c>
      <c r="V707">
        <v>2022</v>
      </c>
      <c r="W707">
        <v>28</v>
      </c>
      <c r="X707" t="s">
        <v>1413</v>
      </c>
      <c r="Y707" t="s">
        <v>236</v>
      </c>
      <c r="Z707" t="e" vm="1">
        <f ca="1">_xlfn.XLOOKUP(KenPom[[#This Row],[Real_Team]],TeamStateMap[Team],TeamStateMap[State],"NoState",0,)</f>
        <v>#NAME?</v>
      </c>
      <c r="AA707">
        <v>9</v>
      </c>
      <c r="AC707" t="s">
        <v>148</v>
      </c>
      <c r="AD707" t="s">
        <v>1156</v>
      </c>
      <c r="AE707">
        <v>16.22</v>
      </c>
      <c r="AF707">
        <v>110.4</v>
      </c>
      <c r="AG707">
        <v>50</v>
      </c>
      <c r="AH707">
        <v>94.1</v>
      </c>
      <c r="AI707">
        <v>31</v>
      </c>
      <c r="AJ707">
        <v>70.3</v>
      </c>
      <c r="AK707">
        <v>34</v>
      </c>
      <c r="AL707">
        <v>-1.7999999999999999E-2</v>
      </c>
      <c r="AM707">
        <v>217</v>
      </c>
      <c r="AN707">
        <v>6.75</v>
      </c>
      <c r="AO707">
        <v>60</v>
      </c>
      <c r="AP707">
        <v>106.4</v>
      </c>
      <c r="AQ707">
        <v>64</v>
      </c>
      <c r="AR707">
        <v>99.6</v>
      </c>
      <c r="AS707">
        <v>56</v>
      </c>
      <c r="AT707">
        <v>4.87</v>
      </c>
      <c r="AU707">
        <v>42</v>
      </c>
      <c r="AV707" s="9">
        <v>9</v>
      </c>
      <c r="AW707" t="s">
        <v>136</v>
      </c>
    </row>
    <row r="708" spans="1:49" x14ac:dyDescent="0.2">
      <c r="A708" t="s">
        <v>1081</v>
      </c>
      <c r="B708">
        <v>78.17</v>
      </c>
      <c r="C708">
        <v>76.06</v>
      </c>
      <c r="D708">
        <v>0</v>
      </c>
      <c r="E708">
        <v>2</v>
      </c>
      <c r="F708">
        <v>2019</v>
      </c>
      <c r="I708" t="s">
        <v>444</v>
      </c>
      <c r="J708">
        <v>69.349999999999994</v>
      </c>
      <c r="K708">
        <v>76.19</v>
      </c>
      <c r="L708">
        <v>2019</v>
      </c>
      <c r="O708" t="s">
        <v>5</v>
      </c>
      <c r="P708">
        <v>2.4</v>
      </c>
      <c r="Q708">
        <v>3.1</v>
      </c>
      <c r="R708">
        <v>5.5</v>
      </c>
      <c r="S708">
        <v>2019</v>
      </c>
      <c r="V708">
        <v>2022</v>
      </c>
      <c r="W708">
        <v>29</v>
      </c>
      <c r="X708" t="s">
        <v>569</v>
      </c>
      <c r="Y708" t="s">
        <v>38</v>
      </c>
      <c r="Z708" t="e" vm="1">
        <f ca="1">_xlfn.XLOOKUP(KenPom[[#This Row],[Real_Team]],TeamStateMap[Team],TeamStateMap[State],"NoState",0,)</f>
        <v>#NAME?</v>
      </c>
      <c r="AA708">
        <v>8</v>
      </c>
      <c r="AC708" t="s">
        <v>105</v>
      </c>
      <c r="AD708" t="s">
        <v>103</v>
      </c>
      <c r="AE708">
        <v>16.04</v>
      </c>
      <c r="AF708">
        <v>113.1</v>
      </c>
      <c r="AG708">
        <v>27</v>
      </c>
      <c r="AH708">
        <v>97</v>
      </c>
      <c r="AI708">
        <v>64</v>
      </c>
      <c r="AJ708">
        <v>70.099999999999994</v>
      </c>
      <c r="AK708">
        <v>38</v>
      </c>
      <c r="AL708">
        <v>7.9000000000000001E-2</v>
      </c>
      <c r="AM708">
        <v>32</v>
      </c>
      <c r="AN708">
        <v>7.26</v>
      </c>
      <c r="AO708">
        <v>54</v>
      </c>
      <c r="AP708">
        <v>107.8</v>
      </c>
      <c r="AQ708">
        <v>23</v>
      </c>
      <c r="AR708">
        <v>100.6</v>
      </c>
      <c r="AS708">
        <v>85</v>
      </c>
      <c r="AT708">
        <v>3.76</v>
      </c>
      <c r="AU708">
        <v>71</v>
      </c>
      <c r="AV708" s="9">
        <v>8</v>
      </c>
      <c r="AW708" t="s">
        <v>136</v>
      </c>
    </row>
    <row r="709" spans="1:49" x14ac:dyDescent="0.2">
      <c r="A709" t="s">
        <v>215</v>
      </c>
      <c r="B709">
        <v>78.09</v>
      </c>
      <c r="C709">
        <v>73.56</v>
      </c>
      <c r="D709">
        <v>0</v>
      </c>
      <c r="E709">
        <v>0</v>
      </c>
      <c r="F709">
        <v>2019</v>
      </c>
      <c r="I709" t="s">
        <v>340</v>
      </c>
      <c r="J709">
        <v>71.13</v>
      </c>
      <c r="K709">
        <v>75.900000000000006</v>
      </c>
      <c r="L709">
        <v>2019</v>
      </c>
      <c r="O709" t="s">
        <v>6</v>
      </c>
      <c r="P709">
        <v>1.4</v>
      </c>
      <c r="Q709">
        <v>4.0999999999999996</v>
      </c>
      <c r="R709">
        <v>5.5</v>
      </c>
      <c r="S709">
        <v>2019</v>
      </c>
      <c r="V709">
        <v>2022</v>
      </c>
      <c r="W709">
        <v>31</v>
      </c>
      <c r="X709" t="s">
        <v>1414</v>
      </c>
      <c r="Y709" t="s">
        <v>239</v>
      </c>
      <c r="Z709" t="e" vm="1">
        <f ca="1">_xlfn.XLOOKUP(KenPom[[#This Row],[Real_Team]],TeamStateMap[Team],TeamStateMap[State],"NoState",0,)</f>
        <v>#NAME?</v>
      </c>
      <c r="AA709">
        <v>6</v>
      </c>
      <c r="AC709" t="s">
        <v>538</v>
      </c>
      <c r="AD709" t="s">
        <v>1388</v>
      </c>
      <c r="AE709">
        <v>15.86</v>
      </c>
      <c r="AF709">
        <v>114.2</v>
      </c>
      <c r="AG709">
        <v>20</v>
      </c>
      <c r="AH709">
        <v>98.3</v>
      </c>
      <c r="AI709">
        <v>83</v>
      </c>
      <c r="AJ709">
        <v>65.099999999999994</v>
      </c>
      <c r="AK709">
        <v>280</v>
      </c>
      <c r="AL709">
        <v>0.13</v>
      </c>
      <c r="AM709">
        <v>6</v>
      </c>
      <c r="AN709">
        <v>5.61</v>
      </c>
      <c r="AO709">
        <v>80</v>
      </c>
      <c r="AP709">
        <v>105.3</v>
      </c>
      <c r="AQ709">
        <v>90</v>
      </c>
      <c r="AR709">
        <v>99.6</v>
      </c>
      <c r="AS709">
        <v>55</v>
      </c>
      <c r="AT709">
        <v>-1.89</v>
      </c>
      <c r="AU709">
        <v>227</v>
      </c>
      <c r="AV709" s="9">
        <v>6</v>
      </c>
      <c r="AW709" t="s">
        <v>136</v>
      </c>
    </row>
    <row r="710" spans="1:49" x14ac:dyDescent="0.2">
      <c r="A710" t="s">
        <v>129</v>
      </c>
      <c r="B710">
        <v>78.02</v>
      </c>
      <c r="C710">
        <v>81.93</v>
      </c>
      <c r="D710">
        <v>1</v>
      </c>
      <c r="E710">
        <v>5</v>
      </c>
      <c r="F710">
        <v>2019</v>
      </c>
      <c r="I710" t="s">
        <v>304</v>
      </c>
      <c r="J710">
        <v>76.680000000000007</v>
      </c>
      <c r="K710">
        <v>75.81</v>
      </c>
      <c r="L710">
        <v>2019</v>
      </c>
      <c r="O710" t="s">
        <v>1091</v>
      </c>
      <c r="P710">
        <v>2.9</v>
      </c>
      <c r="Q710">
        <v>2.5</v>
      </c>
      <c r="R710">
        <v>5.4</v>
      </c>
      <c r="S710">
        <v>2019</v>
      </c>
      <c r="V710">
        <v>2022</v>
      </c>
      <c r="W710">
        <v>32</v>
      </c>
      <c r="X710" t="s">
        <v>1415</v>
      </c>
      <c r="Y710" t="s">
        <v>253</v>
      </c>
      <c r="Z710" t="e" vm="1">
        <f ca="1">_xlfn.XLOOKUP(KenPom[[#This Row],[Real_Team]],TeamStateMap[Team],TeamStateMap[State],"NoState",0,)</f>
        <v>#NAME?</v>
      </c>
      <c r="AA710">
        <v>7</v>
      </c>
      <c r="AC710" t="s">
        <v>556</v>
      </c>
      <c r="AD710" t="s">
        <v>1389</v>
      </c>
      <c r="AE710">
        <v>15.82</v>
      </c>
      <c r="AF710">
        <v>116.6</v>
      </c>
      <c r="AG710">
        <v>13</v>
      </c>
      <c r="AH710">
        <v>100.8</v>
      </c>
      <c r="AI710">
        <v>131</v>
      </c>
      <c r="AJ710">
        <v>65</v>
      </c>
      <c r="AK710">
        <v>287</v>
      </c>
      <c r="AL710">
        <v>-1.4999999999999999E-2</v>
      </c>
      <c r="AM710">
        <v>207</v>
      </c>
      <c r="AN710">
        <v>9.48</v>
      </c>
      <c r="AO710">
        <v>22</v>
      </c>
      <c r="AP710">
        <v>108.4</v>
      </c>
      <c r="AQ710">
        <v>16</v>
      </c>
      <c r="AR710">
        <v>98.9</v>
      </c>
      <c r="AS710">
        <v>38</v>
      </c>
      <c r="AT710">
        <v>2.4700000000000002</v>
      </c>
      <c r="AU710">
        <v>100</v>
      </c>
      <c r="AV710" s="9">
        <v>7</v>
      </c>
      <c r="AW710" t="s">
        <v>136</v>
      </c>
    </row>
    <row r="711" spans="1:49" x14ac:dyDescent="0.2">
      <c r="A711" t="s">
        <v>83</v>
      </c>
      <c r="B711">
        <v>77.91</v>
      </c>
      <c r="C711">
        <v>76.91</v>
      </c>
      <c r="D711">
        <v>0</v>
      </c>
      <c r="E711">
        <v>0</v>
      </c>
      <c r="F711">
        <v>2019</v>
      </c>
      <c r="I711" t="s">
        <v>358</v>
      </c>
      <c r="J711">
        <v>76.900000000000006</v>
      </c>
      <c r="K711">
        <v>75.75</v>
      </c>
      <c r="L711">
        <v>2019</v>
      </c>
      <c r="O711" t="s">
        <v>64</v>
      </c>
      <c r="P711">
        <v>3.7</v>
      </c>
      <c r="Q711">
        <v>1.5</v>
      </c>
      <c r="R711">
        <v>5.2</v>
      </c>
      <c r="S711">
        <v>2019</v>
      </c>
      <c r="V711">
        <v>2022</v>
      </c>
      <c r="W711">
        <v>33</v>
      </c>
      <c r="X711" t="s">
        <v>835</v>
      </c>
      <c r="Y711" t="s">
        <v>25</v>
      </c>
      <c r="Z711" t="e" vm="1">
        <f ca="1">_xlfn.XLOOKUP(KenPom[[#This Row],[Real_Team]],TeamStateMap[Team],TeamStateMap[State],"NoState",0,)</f>
        <v>#NAME?</v>
      </c>
      <c r="AA711">
        <v>11</v>
      </c>
      <c r="AC711" t="s">
        <v>556</v>
      </c>
      <c r="AD711" t="s">
        <v>1172</v>
      </c>
      <c r="AE711">
        <v>15.65</v>
      </c>
      <c r="AF711">
        <v>114.2</v>
      </c>
      <c r="AG711">
        <v>19</v>
      </c>
      <c r="AH711">
        <v>98.6</v>
      </c>
      <c r="AI711">
        <v>91</v>
      </c>
      <c r="AJ711">
        <v>66.3</v>
      </c>
      <c r="AK711">
        <v>218</v>
      </c>
      <c r="AL711">
        <v>-2.5999999999999999E-2</v>
      </c>
      <c r="AM711">
        <v>238</v>
      </c>
      <c r="AN711">
        <v>11.72</v>
      </c>
      <c r="AO711">
        <v>6</v>
      </c>
      <c r="AP711">
        <v>110</v>
      </c>
      <c r="AQ711">
        <v>1</v>
      </c>
      <c r="AR711">
        <v>98.2</v>
      </c>
      <c r="AS711">
        <v>21</v>
      </c>
      <c r="AT711">
        <v>6.6</v>
      </c>
      <c r="AU711">
        <v>27</v>
      </c>
      <c r="AV711" s="9">
        <v>1</v>
      </c>
      <c r="AW711" t="s">
        <v>136</v>
      </c>
    </row>
    <row r="712" spans="1:49" x14ac:dyDescent="0.2">
      <c r="A712" t="s">
        <v>231</v>
      </c>
      <c r="B712">
        <v>77.819999999999993</v>
      </c>
      <c r="C712">
        <v>75.97</v>
      </c>
      <c r="D712">
        <v>0</v>
      </c>
      <c r="E712">
        <v>1</v>
      </c>
      <c r="F712">
        <v>2019</v>
      </c>
      <c r="I712" t="s">
        <v>373</v>
      </c>
      <c r="J712">
        <v>74.5</v>
      </c>
      <c r="K712">
        <v>75.709999999999994</v>
      </c>
      <c r="L712">
        <v>2019</v>
      </c>
      <c r="O712" t="s">
        <v>237</v>
      </c>
      <c r="P712">
        <v>0.9</v>
      </c>
      <c r="Q712">
        <v>4.2</v>
      </c>
      <c r="R712">
        <v>5.2</v>
      </c>
      <c r="S712">
        <v>2019</v>
      </c>
      <c r="V712">
        <v>2022</v>
      </c>
      <c r="W712">
        <v>34</v>
      </c>
      <c r="X712" t="s">
        <v>1416</v>
      </c>
      <c r="Y712" t="s">
        <v>80</v>
      </c>
      <c r="Z712" t="e" vm="1">
        <f ca="1">_xlfn.XLOOKUP(KenPom[[#This Row],[Real_Team]],TeamStateMap[Team],TeamStateMap[State],"NoState",0,)</f>
        <v>#NAME?</v>
      </c>
      <c r="AA712">
        <v>3</v>
      </c>
      <c r="AC712" t="s">
        <v>556</v>
      </c>
      <c r="AD712" t="s">
        <v>1267</v>
      </c>
      <c r="AE712">
        <v>15.58</v>
      </c>
      <c r="AF712">
        <v>110.4</v>
      </c>
      <c r="AG712">
        <v>49</v>
      </c>
      <c r="AH712">
        <v>94.8</v>
      </c>
      <c r="AI712">
        <v>38</v>
      </c>
      <c r="AJ712">
        <v>66.5</v>
      </c>
      <c r="AK712">
        <v>208</v>
      </c>
      <c r="AL712">
        <v>0.11899999999999999</v>
      </c>
      <c r="AM712">
        <v>9</v>
      </c>
      <c r="AN712">
        <v>10.050000000000001</v>
      </c>
      <c r="AO712">
        <v>19</v>
      </c>
      <c r="AP712">
        <v>109</v>
      </c>
      <c r="AQ712">
        <v>7</v>
      </c>
      <c r="AR712">
        <v>98.9</v>
      </c>
      <c r="AS712">
        <v>39</v>
      </c>
      <c r="AT712">
        <v>2.74</v>
      </c>
      <c r="AU712">
        <v>97</v>
      </c>
      <c r="AV712" s="9">
        <v>3</v>
      </c>
      <c r="AW712" t="s">
        <v>136</v>
      </c>
    </row>
    <row r="713" spans="1:49" x14ac:dyDescent="0.2">
      <c r="A713" t="s">
        <v>10</v>
      </c>
      <c r="B713">
        <v>77.8</v>
      </c>
      <c r="C713">
        <v>71.64</v>
      </c>
      <c r="D713">
        <v>0</v>
      </c>
      <c r="E713">
        <v>0</v>
      </c>
      <c r="F713">
        <v>2019</v>
      </c>
      <c r="I713" t="s">
        <v>350</v>
      </c>
      <c r="J713">
        <v>78.239999999999995</v>
      </c>
      <c r="K713">
        <v>75.66</v>
      </c>
      <c r="L713">
        <v>2019</v>
      </c>
      <c r="O713" t="s">
        <v>44</v>
      </c>
      <c r="P713">
        <v>4.5999999999999996</v>
      </c>
      <c r="Q713">
        <v>0.6</v>
      </c>
      <c r="R713">
        <v>5.2</v>
      </c>
      <c r="S713">
        <v>2019</v>
      </c>
      <c r="V713">
        <v>2022</v>
      </c>
      <c r="W713">
        <v>35</v>
      </c>
      <c r="X713" t="s">
        <v>1417</v>
      </c>
      <c r="Y713" t="s">
        <v>48</v>
      </c>
      <c r="Z713" t="e" vm="1">
        <f ca="1">_xlfn.XLOOKUP(KenPom[[#This Row],[Real_Team]],TeamStateMap[Team],TeamStateMap[State],"NoState",0,)</f>
        <v>#NAME?</v>
      </c>
      <c r="AA713">
        <v>8</v>
      </c>
      <c r="AC713" t="s">
        <v>541</v>
      </c>
      <c r="AD713" t="s">
        <v>1156</v>
      </c>
      <c r="AE713">
        <v>14.97</v>
      </c>
      <c r="AF713">
        <v>108.5</v>
      </c>
      <c r="AG713">
        <v>75</v>
      </c>
      <c r="AH713">
        <v>93.5</v>
      </c>
      <c r="AI713">
        <v>26</v>
      </c>
      <c r="AJ713">
        <v>67.3</v>
      </c>
      <c r="AK713">
        <v>162</v>
      </c>
      <c r="AL713">
        <v>1.0999999999999999E-2</v>
      </c>
      <c r="AM713">
        <v>150</v>
      </c>
      <c r="AN713">
        <v>8.82</v>
      </c>
      <c r="AO713">
        <v>33</v>
      </c>
      <c r="AP713">
        <v>107.7</v>
      </c>
      <c r="AQ713">
        <v>27</v>
      </c>
      <c r="AR713">
        <v>98.9</v>
      </c>
      <c r="AS713">
        <v>36</v>
      </c>
      <c r="AT713">
        <v>1.1399999999999999</v>
      </c>
      <c r="AU713">
        <v>135</v>
      </c>
      <c r="AV713" s="9">
        <v>8</v>
      </c>
      <c r="AW713" t="s">
        <v>136</v>
      </c>
    </row>
    <row r="714" spans="1:49" x14ac:dyDescent="0.2">
      <c r="A714" t="s">
        <v>118</v>
      </c>
      <c r="B714">
        <v>77.739999999999995</v>
      </c>
      <c r="C714">
        <v>68.41</v>
      </c>
      <c r="D714">
        <v>0</v>
      </c>
      <c r="E714">
        <v>0</v>
      </c>
      <c r="F714">
        <v>2019</v>
      </c>
      <c r="I714" t="s">
        <v>1058</v>
      </c>
      <c r="J714">
        <v>68.430000000000007</v>
      </c>
      <c r="K714">
        <v>75.569999999999993</v>
      </c>
      <c r="L714">
        <v>2019</v>
      </c>
      <c r="O714" t="s">
        <v>1075</v>
      </c>
      <c r="P714">
        <v>-0.3</v>
      </c>
      <c r="Q714">
        <v>5.3</v>
      </c>
      <c r="R714">
        <v>5</v>
      </c>
      <c r="S714">
        <v>2019</v>
      </c>
      <c r="V714">
        <v>2022</v>
      </c>
      <c r="W714">
        <v>36</v>
      </c>
      <c r="X714" t="s">
        <v>1418</v>
      </c>
      <c r="Y714" t="s">
        <v>102</v>
      </c>
      <c r="Z714" t="e" vm="1">
        <f ca="1">_xlfn.XLOOKUP(KenPom[[#This Row],[Real_Team]],TeamStateMap[Team],TeamStateMap[State],"NoState",0,)</f>
        <v>#NAME?</v>
      </c>
      <c r="AA714">
        <v>12</v>
      </c>
      <c r="AC714" t="s">
        <v>556</v>
      </c>
      <c r="AD714" t="s">
        <v>131</v>
      </c>
      <c r="AE714">
        <v>14.94</v>
      </c>
      <c r="AF714">
        <v>107.6</v>
      </c>
      <c r="AG714">
        <v>91</v>
      </c>
      <c r="AH714">
        <v>92.6</v>
      </c>
      <c r="AI714">
        <v>21</v>
      </c>
      <c r="AJ714">
        <v>67</v>
      </c>
      <c r="AK714">
        <v>184</v>
      </c>
      <c r="AL714">
        <v>-4.3999999999999997E-2</v>
      </c>
      <c r="AM714">
        <v>282</v>
      </c>
      <c r="AN714">
        <v>8.26</v>
      </c>
      <c r="AO714">
        <v>40</v>
      </c>
      <c r="AP714">
        <v>108.5</v>
      </c>
      <c r="AQ714">
        <v>14</v>
      </c>
      <c r="AR714">
        <v>100.2</v>
      </c>
      <c r="AS714">
        <v>72</v>
      </c>
      <c r="AT714">
        <v>-6.01</v>
      </c>
      <c r="AU714">
        <v>322</v>
      </c>
      <c r="AV714" s="9">
        <v>2</v>
      </c>
      <c r="AW714" t="s">
        <v>136</v>
      </c>
    </row>
    <row r="715" spans="1:49" x14ac:dyDescent="0.2">
      <c r="A715" t="s">
        <v>1082</v>
      </c>
      <c r="B715">
        <v>77.59</v>
      </c>
      <c r="C715">
        <v>71</v>
      </c>
      <c r="D715">
        <v>0</v>
      </c>
      <c r="E715">
        <v>0</v>
      </c>
      <c r="F715">
        <v>2019</v>
      </c>
      <c r="I715" t="s">
        <v>415</v>
      </c>
      <c r="J715">
        <v>68.27</v>
      </c>
      <c r="K715">
        <v>75.56</v>
      </c>
      <c r="L715">
        <v>2019</v>
      </c>
      <c r="O715" t="s">
        <v>203</v>
      </c>
      <c r="P715">
        <v>2.2000000000000002</v>
      </c>
      <c r="Q715">
        <v>2.7</v>
      </c>
      <c r="R715">
        <v>4.9000000000000004</v>
      </c>
      <c r="S715">
        <v>2019</v>
      </c>
      <c r="V715">
        <v>2022</v>
      </c>
      <c r="W715">
        <v>38</v>
      </c>
      <c r="X715" t="s">
        <v>1419</v>
      </c>
      <c r="Y715" t="s">
        <v>157</v>
      </c>
      <c r="Z715" t="e" vm="1">
        <f ca="1">_xlfn.XLOOKUP(KenPom[[#This Row],[Real_Team]],TeamStateMap[Team],TeamStateMap[State],"NoState",0,)</f>
        <v>#NAME?</v>
      </c>
      <c r="AA715">
        <v>9</v>
      </c>
      <c r="AC715" t="s">
        <v>156</v>
      </c>
      <c r="AD715" t="s">
        <v>543</v>
      </c>
      <c r="AE715">
        <v>14.91</v>
      </c>
      <c r="AF715">
        <v>108.2</v>
      </c>
      <c r="AG715">
        <v>80</v>
      </c>
      <c r="AH715">
        <v>93.3</v>
      </c>
      <c r="AI715">
        <v>24</v>
      </c>
      <c r="AJ715">
        <v>65.900000000000006</v>
      </c>
      <c r="AK715">
        <v>244</v>
      </c>
      <c r="AL715">
        <v>3.4000000000000002E-2</v>
      </c>
      <c r="AM715">
        <v>104</v>
      </c>
      <c r="AN715">
        <v>10.86</v>
      </c>
      <c r="AO715">
        <v>9</v>
      </c>
      <c r="AP715">
        <v>107.7</v>
      </c>
      <c r="AQ715">
        <v>25</v>
      </c>
      <c r="AR715">
        <v>96.9</v>
      </c>
      <c r="AS715">
        <v>6</v>
      </c>
      <c r="AT715">
        <v>-4.59</v>
      </c>
      <c r="AU715">
        <v>294</v>
      </c>
      <c r="AV715" s="9">
        <v>9</v>
      </c>
      <c r="AW715" t="s">
        <v>136</v>
      </c>
    </row>
    <row r="716" spans="1:49" x14ac:dyDescent="0.2">
      <c r="A716" t="s">
        <v>91</v>
      </c>
      <c r="B716">
        <v>77.44</v>
      </c>
      <c r="C716">
        <v>75.650000000000006</v>
      </c>
      <c r="D716">
        <v>0</v>
      </c>
      <c r="E716">
        <v>0</v>
      </c>
      <c r="F716">
        <v>2019</v>
      </c>
      <c r="I716" t="s">
        <v>354</v>
      </c>
      <c r="J716">
        <v>78.59</v>
      </c>
      <c r="K716">
        <v>75.55</v>
      </c>
      <c r="L716">
        <v>2019</v>
      </c>
      <c r="O716" t="s">
        <v>157</v>
      </c>
      <c r="P716">
        <v>1.4</v>
      </c>
      <c r="Q716">
        <v>3.4</v>
      </c>
      <c r="R716">
        <v>4.7</v>
      </c>
      <c r="S716">
        <v>2019</v>
      </c>
      <c r="V716">
        <v>2022</v>
      </c>
      <c r="W716">
        <v>40</v>
      </c>
      <c r="X716" t="s">
        <v>778</v>
      </c>
      <c r="Y716" t="s">
        <v>252</v>
      </c>
      <c r="Z716" t="e" vm="1">
        <f ca="1">_xlfn.XLOOKUP(KenPom[[#This Row],[Real_Team]],TeamStateMap[Team],TeamStateMap[State],"NoState",0,)</f>
        <v>#NAME?</v>
      </c>
      <c r="AA716">
        <v>7</v>
      </c>
      <c r="AC716" t="s">
        <v>556</v>
      </c>
      <c r="AD716" t="s">
        <v>554</v>
      </c>
      <c r="AE716">
        <v>14.87</v>
      </c>
      <c r="AF716">
        <v>111.3</v>
      </c>
      <c r="AG716">
        <v>38</v>
      </c>
      <c r="AH716">
        <v>96.4</v>
      </c>
      <c r="AI716">
        <v>53</v>
      </c>
      <c r="AJ716">
        <v>67.5</v>
      </c>
      <c r="AK716">
        <v>141</v>
      </c>
      <c r="AL716">
        <v>0.05</v>
      </c>
      <c r="AM716">
        <v>73</v>
      </c>
      <c r="AN716">
        <v>10.73</v>
      </c>
      <c r="AO716">
        <v>11</v>
      </c>
      <c r="AP716">
        <v>109.4</v>
      </c>
      <c r="AQ716">
        <v>4</v>
      </c>
      <c r="AR716">
        <v>98.7</v>
      </c>
      <c r="AS716">
        <v>31</v>
      </c>
      <c r="AT716">
        <v>4.24</v>
      </c>
      <c r="AU716">
        <v>55</v>
      </c>
      <c r="AV716" s="9">
        <v>7</v>
      </c>
      <c r="AW716" t="s">
        <v>136</v>
      </c>
    </row>
    <row r="717" spans="1:49" x14ac:dyDescent="0.2">
      <c r="A717" t="s">
        <v>251</v>
      </c>
      <c r="B717">
        <v>77.33</v>
      </c>
      <c r="C717">
        <v>78.64</v>
      </c>
      <c r="D717">
        <v>1</v>
      </c>
      <c r="E717">
        <v>2</v>
      </c>
      <c r="F717">
        <v>2019</v>
      </c>
      <c r="I717" t="s">
        <v>430</v>
      </c>
      <c r="J717">
        <v>73.069999999999993</v>
      </c>
      <c r="K717">
        <v>75.52</v>
      </c>
      <c r="L717">
        <v>2019</v>
      </c>
      <c r="O717" t="s">
        <v>458</v>
      </c>
      <c r="P717">
        <v>1</v>
      </c>
      <c r="Q717">
        <v>3.6</v>
      </c>
      <c r="R717">
        <v>4.5999999999999996</v>
      </c>
      <c r="S717">
        <v>2019</v>
      </c>
      <c r="V717">
        <v>2022</v>
      </c>
      <c r="W717">
        <v>41</v>
      </c>
      <c r="X717" t="s">
        <v>759</v>
      </c>
      <c r="Y717" t="s">
        <v>215</v>
      </c>
      <c r="Z717" t="e" vm="1">
        <f ca="1">_xlfn.XLOOKUP(KenPom[[#This Row],[Real_Team]],TeamStateMap[Team],TeamStateMap[State],"NoState",0,)</f>
        <v>#NAME?</v>
      </c>
      <c r="AA717">
        <v>10</v>
      </c>
      <c r="AC717" t="s">
        <v>532</v>
      </c>
      <c r="AD717" t="s">
        <v>1138</v>
      </c>
      <c r="AE717">
        <v>14.8</v>
      </c>
      <c r="AF717">
        <v>116.8</v>
      </c>
      <c r="AG717">
        <v>11</v>
      </c>
      <c r="AH717">
        <v>102</v>
      </c>
      <c r="AI717">
        <v>152</v>
      </c>
      <c r="AJ717">
        <v>64.599999999999994</v>
      </c>
      <c r="AK717">
        <v>304</v>
      </c>
      <c r="AL717">
        <v>-4.0000000000000001E-3</v>
      </c>
      <c r="AM717">
        <v>186</v>
      </c>
      <c r="AN717">
        <v>1.43</v>
      </c>
      <c r="AO717">
        <v>121</v>
      </c>
      <c r="AP717">
        <v>102.6</v>
      </c>
      <c r="AQ717">
        <v>179</v>
      </c>
      <c r="AR717">
        <v>101.2</v>
      </c>
      <c r="AS717">
        <v>104</v>
      </c>
      <c r="AT717">
        <v>-1.86</v>
      </c>
      <c r="AU717">
        <v>226</v>
      </c>
      <c r="AV717" s="9">
        <v>0</v>
      </c>
      <c r="AW717" t="s">
        <v>136</v>
      </c>
    </row>
    <row r="718" spans="1:49" x14ac:dyDescent="0.2">
      <c r="A718" t="s">
        <v>1083</v>
      </c>
      <c r="B718">
        <v>77.290000000000006</v>
      </c>
      <c r="C718">
        <v>74.95</v>
      </c>
      <c r="D718">
        <v>0</v>
      </c>
      <c r="E718">
        <v>0</v>
      </c>
      <c r="F718">
        <v>2019</v>
      </c>
      <c r="I718" t="s">
        <v>109</v>
      </c>
      <c r="J718">
        <v>73.45</v>
      </c>
      <c r="K718">
        <v>75.45</v>
      </c>
      <c r="L718">
        <v>2019</v>
      </c>
      <c r="O718" t="s">
        <v>18</v>
      </c>
      <c r="P718">
        <v>2</v>
      </c>
      <c r="Q718">
        <v>2.5</v>
      </c>
      <c r="R718">
        <v>4.5</v>
      </c>
      <c r="S718">
        <v>2019</v>
      </c>
      <c r="V718">
        <v>2022</v>
      </c>
      <c r="W718">
        <v>42</v>
      </c>
      <c r="X718" t="s">
        <v>1420</v>
      </c>
      <c r="Y718" t="s">
        <v>54</v>
      </c>
      <c r="Z718" t="e" vm="1">
        <f ca="1">_xlfn.XLOOKUP(KenPom[[#This Row],[Real_Team]],TeamStateMap[Team],TeamStateMap[State],"NoState",0,)</f>
        <v>#NAME?</v>
      </c>
      <c r="AA718">
        <v>7</v>
      </c>
      <c r="AC718" t="s">
        <v>137</v>
      </c>
      <c r="AD718" t="s">
        <v>527</v>
      </c>
      <c r="AE718">
        <v>14.45</v>
      </c>
      <c r="AF718">
        <v>110.5</v>
      </c>
      <c r="AG718">
        <v>47</v>
      </c>
      <c r="AH718">
        <v>96</v>
      </c>
      <c r="AI718">
        <v>49</v>
      </c>
      <c r="AJ718">
        <v>66</v>
      </c>
      <c r="AK718">
        <v>237</v>
      </c>
      <c r="AL718">
        <v>7.6999999999999999E-2</v>
      </c>
      <c r="AM718">
        <v>34</v>
      </c>
      <c r="AN718">
        <v>5.23</v>
      </c>
      <c r="AO718">
        <v>84</v>
      </c>
      <c r="AP718">
        <v>104.9</v>
      </c>
      <c r="AQ718">
        <v>97</v>
      </c>
      <c r="AR718">
        <v>99.7</v>
      </c>
      <c r="AS718">
        <v>58</v>
      </c>
      <c r="AT718">
        <v>-4.3099999999999996</v>
      </c>
      <c r="AU718">
        <v>288</v>
      </c>
      <c r="AV718" s="9">
        <v>7</v>
      </c>
      <c r="AW718" t="s">
        <v>136</v>
      </c>
    </row>
    <row r="719" spans="1:49" x14ac:dyDescent="0.2">
      <c r="A719" t="s">
        <v>45</v>
      </c>
      <c r="B719">
        <v>77.17</v>
      </c>
      <c r="C719">
        <v>72.2</v>
      </c>
      <c r="D719">
        <v>0</v>
      </c>
      <c r="E719">
        <v>0</v>
      </c>
      <c r="F719">
        <v>2019</v>
      </c>
      <c r="I719" t="s">
        <v>364</v>
      </c>
      <c r="J719">
        <v>74.31</v>
      </c>
      <c r="K719">
        <v>75.45</v>
      </c>
      <c r="L719">
        <v>2019</v>
      </c>
      <c r="O719" t="s">
        <v>460</v>
      </c>
      <c r="P719">
        <v>3.7</v>
      </c>
      <c r="Q719">
        <v>0.7</v>
      </c>
      <c r="R719">
        <v>4.4000000000000004</v>
      </c>
      <c r="S719">
        <v>2019</v>
      </c>
      <c r="V719">
        <v>2022</v>
      </c>
      <c r="W719">
        <v>46</v>
      </c>
      <c r="X719" t="s">
        <v>1421</v>
      </c>
      <c r="Y719" t="s">
        <v>463</v>
      </c>
      <c r="Z719" t="e" vm="1">
        <f ca="1">_xlfn.XLOOKUP(KenPom[[#This Row],[Real_Team]],TeamStateMap[Team],TeamStateMap[State],"NoState",0,)</f>
        <v>#NAME?</v>
      </c>
      <c r="AA719">
        <v>12</v>
      </c>
      <c r="AC719" t="s">
        <v>560</v>
      </c>
      <c r="AD719" t="s">
        <v>63</v>
      </c>
      <c r="AE719">
        <v>14.03</v>
      </c>
      <c r="AF719">
        <v>112.5</v>
      </c>
      <c r="AG719">
        <v>28</v>
      </c>
      <c r="AH719">
        <v>98.5</v>
      </c>
      <c r="AI719">
        <v>89</v>
      </c>
      <c r="AJ719">
        <v>68.8</v>
      </c>
      <c r="AK719">
        <v>81</v>
      </c>
      <c r="AL719">
        <v>-0.04</v>
      </c>
      <c r="AM719">
        <v>272</v>
      </c>
      <c r="AN719">
        <v>-1.1499999999999999</v>
      </c>
      <c r="AO719">
        <v>175</v>
      </c>
      <c r="AP719">
        <v>101.9</v>
      </c>
      <c r="AQ719">
        <v>201</v>
      </c>
      <c r="AR719">
        <v>103.1</v>
      </c>
      <c r="AS719">
        <v>154</v>
      </c>
      <c r="AT719">
        <v>-2.16</v>
      </c>
      <c r="AU719">
        <v>234</v>
      </c>
      <c r="AV719" s="9">
        <v>2</v>
      </c>
      <c r="AW719" t="s">
        <v>136</v>
      </c>
    </row>
    <row r="720" spans="1:49" x14ac:dyDescent="0.2">
      <c r="A720" t="s">
        <v>14</v>
      </c>
      <c r="B720">
        <v>96.76</v>
      </c>
      <c r="C720">
        <v>78.17</v>
      </c>
      <c r="D720">
        <v>10</v>
      </c>
      <c r="E720">
        <v>11</v>
      </c>
      <c r="F720">
        <v>2021</v>
      </c>
      <c r="I720" t="s">
        <v>378</v>
      </c>
      <c r="J720">
        <v>80.11</v>
      </c>
      <c r="K720">
        <v>101.45</v>
      </c>
      <c r="L720">
        <v>2021</v>
      </c>
      <c r="O720" t="s">
        <v>14</v>
      </c>
      <c r="P720">
        <v>15</v>
      </c>
      <c r="Q720">
        <v>6.3</v>
      </c>
      <c r="R720">
        <v>21.3</v>
      </c>
      <c r="S720">
        <v>2020</v>
      </c>
      <c r="V720">
        <v>2022</v>
      </c>
      <c r="W720">
        <v>47</v>
      </c>
      <c r="X720" t="s">
        <v>1422</v>
      </c>
      <c r="Y720" t="s">
        <v>17</v>
      </c>
      <c r="Z720" t="e" vm="1">
        <f ca="1">_xlfn.XLOOKUP(KenPom[[#This Row],[Real_Team]],TeamStateMap[Team],TeamStateMap[State],"NoState",0,)</f>
        <v>#NAME?</v>
      </c>
      <c r="AA720">
        <v>9</v>
      </c>
      <c r="AC720" t="s">
        <v>541</v>
      </c>
      <c r="AD720" t="s">
        <v>635</v>
      </c>
      <c r="AE720">
        <v>14</v>
      </c>
      <c r="AF720">
        <v>109.8</v>
      </c>
      <c r="AG720">
        <v>62</v>
      </c>
      <c r="AH720">
        <v>95.8</v>
      </c>
      <c r="AI720">
        <v>46</v>
      </c>
      <c r="AJ720">
        <v>70.7</v>
      </c>
      <c r="AK720">
        <v>26</v>
      </c>
      <c r="AL720">
        <v>0</v>
      </c>
      <c r="AM720">
        <v>175</v>
      </c>
      <c r="AN720">
        <v>9.25</v>
      </c>
      <c r="AO720">
        <v>25</v>
      </c>
      <c r="AP720">
        <v>107.4</v>
      </c>
      <c r="AQ720">
        <v>38</v>
      </c>
      <c r="AR720">
        <v>98.2</v>
      </c>
      <c r="AS720">
        <v>20</v>
      </c>
      <c r="AT720">
        <v>4.2</v>
      </c>
      <c r="AU720">
        <v>57</v>
      </c>
      <c r="AV720" s="9">
        <v>9</v>
      </c>
      <c r="AW720" t="s">
        <v>136</v>
      </c>
    </row>
    <row r="721" spans="1:49" x14ac:dyDescent="0.2">
      <c r="A721" t="s">
        <v>16</v>
      </c>
      <c r="B721">
        <v>95.54</v>
      </c>
      <c r="C721">
        <v>80.58</v>
      </c>
      <c r="D721">
        <v>11</v>
      </c>
      <c r="E721">
        <v>14</v>
      </c>
      <c r="F721">
        <v>2021</v>
      </c>
      <c r="I721" t="s">
        <v>379</v>
      </c>
      <c r="J721">
        <v>78.91</v>
      </c>
      <c r="K721">
        <v>96.71</v>
      </c>
      <c r="L721">
        <v>2021</v>
      </c>
      <c r="O721" t="s">
        <v>16</v>
      </c>
      <c r="P721">
        <v>13.9</v>
      </c>
      <c r="Q721">
        <v>6.8</v>
      </c>
      <c r="R721">
        <v>20.7</v>
      </c>
      <c r="S721">
        <v>2020</v>
      </c>
      <c r="V721">
        <v>2022</v>
      </c>
      <c r="W721">
        <v>48</v>
      </c>
      <c r="X721" t="s">
        <v>1423</v>
      </c>
      <c r="Y721" t="s">
        <v>243</v>
      </c>
      <c r="Z721" t="e" vm="1">
        <f ca="1">_xlfn.XLOOKUP(KenPom[[#This Row],[Real_Team]],TeamStateMap[Team],TeamStateMap[State],"NoState",0,)</f>
        <v>#NAME?</v>
      </c>
      <c r="AA721">
        <v>11</v>
      </c>
      <c r="AC721" t="s">
        <v>156</v>
      </c>
      <c r="AD721" t="s">
        <v>543</v>
      </c>
      <c r="AE721">
        <v>13.95</v>
      </c>
      <c r="AF721">
        <v>104.4</v>
      </c>
      <c r="AG721">
        <v>151</v>
      </c>
      <c r="AH721">
        <v>90.4</v>
      </c>
      <c r="AI721">
        <v>10</v>
      </c>
      <c r="AJ721">
        <v>66.099999999999994</v>
      </c>
      <c r="AK721">
        <v>232</v>
      </c>
      <c r="AL721">
        <v>3.7999999999999999E-2</v>
      </c>
      <c r="AM721">
        <v>91</v>
      </c>
      <c r="AN721">
        <v>10.220000000000001</v>
      </c>
      <c r="AO721">
        <v>17</v>
      </c>
      <c r="AP721">
        <v>107.7</v>
      </c>
      <c r="AQ721">
        <v>24</v>
      </c>
      <c r="AR721">
        <v>97.5</v>
      </c>
      <c r="AS721">
        <v>12</v>
      </c>
      <c r="AT721">
        <v>-6.64</v>
      </c>
      <c r="AU721">
        <v>328</v>
      </c>
      <c r="AV721" s="9">
        <v>1</v>
      </c>
      <c r="AW721" t="s">
        <v>136</v>
      </c>
    </row>
    <row r="722" spans="1:49" x14ac:dyDescent="0.2">
      <c r="A722" t="s">
        <v>129</v>
      </c>
      <c r="B722">
        <v>92.11</v>
      </c>
      <c r="C722">
        <v>83.28</v>
      </c>
      <c r="D722">
        <v>7</v>
      </c>
      <c r="E722">
        <v>14</v>
      </c>
      <c r="F722">
        <v>2021</v>
      </c>
      <c r="I722" t="s">
        <v>354</v>
      </c>
      <c r="J722">
        <v>83.03</v>
      </c>
      <c r="K722">
        <v>93.29</v>
      </c>
      <c r="L722">
        <v>2021</v>
      </c>
      <c r="O722" t="s">
        <v>46</v>
      </c>
      <c r="P722">
        <v>9.9</v>
      </c>
      <c r="Q722">
        <v>8.4</v>
      </c>
      <c r="R722">
        <v>18.3</v>
      </c>
      <c r="S722">
        <v>2020</v>
      </c>
      <c r="V722">
        <v>2022</v>
      </c>
      <c r="W722">
        <v>49</v>
      </c>
      <c r="X722" t="s">
        <v>1160</v>
      </c>
      <c r="Y722" t="s">
        <v>75</v>
      </c>
      <c r="Z722" t="e" vm="1">
        <f ca="1">_xlfn.XLOOKUP(KenPom[[#This Row],[Real_Team]],TeamStateMap[Team],TeamStateMap[State],"NoState",0,)</f>
        <v>#NAME?</v>
      </c>
      <c r="AA722">
        <v>4</v>
      </c>
      <c r="AC722" t="s">
        <v>541</v>
      </c>
      <c r="AD722" t="s">
        <v>1388</v>
      </c>
      <c r="AE722">
        <v>13.88</v>
      </c>
      <c r="AF722">
        <v>111.9</v>
      </c>
      <c r="AG722">
        <v>31</v>
      </c>
      <c r="AH722">
        <v>98</v>
      </c>
      <c r="AI722">
        <v>79</v>
      </c>
      <c r="AJ722">
        <v>65.2</v>
      </c>
      <c r="AK722">
        <v>273</v>
      </c>
      <c r="AL722">
        <v>0.19400000000000001</v>
      </c>
      <c r="AM722">
        <v>1</v>
      </c>
      <c r="AN722">
        <v>7.04</v>
      </c>
      <c r="AO722">
        <v>56</v>
      </c>
      <c r="AP722">
        <v>106.1</v>
      </c>
      <c r="AQ722">
        <v>69</v>
      </c>
      <c r="AR722">
        <v>99.1</v>
      </c>
      <c r="AS722">
        <v>44</v>
      </c>
      <c r="AT722">
        <v>-0.18</v>
      </c>
      <c r="AU722">
        <v>168</v>
      </c>
      <c r="AV722" s="9">
        <v>4</v>
      </c>
      <c r="AW722" t="s">
        <v>136</v>
      </c>
    </row>
    <row r="723" spans="1:49" x14ac:dyDescent="0.2">
      <c r="A723" t="s">
        <v>25</v>
      </c>
      <c r="B723">
        <v>91.76</v>
      </c>
      <c r="C723">
        <v>82.4</v>
      </c>
      <c r="D723">
        <v>6</v>
      </c>
      <c r="E723">
        <v>14</v>
      </c>
      <c r="F723">
        <v>2021</v>
      </c>
      <c r="I723" t="s">
        <v>387</v>
      </c>
      <c r="J723">
        <v>83.66</v>
      </c>
      <c r="K723">
        <v>93.09</v>
      </c>
      <c r="L723">
        <v>2021</v>
      </c>
      <c r="O723" t="s">
        <v>129</v>
      </c>
      <c r="P723">
        <v>9.6999999999999993</v>
      </c>
      <c r="Q723">
        <v>8</v>
      </c>
      <c r="R723">
        <v>17.600000000000001</v>
      </c>
      <c r="S723">
        <v>2020</v>
      </c>
      <c r="V723">
        <v>2022</v>
      </c>
      <c r="W723">
        <v>52</v>
      </c>
      <c r="X723" t="s">
        <v>1424</v>
      </c>
      <c r="Y723" t="s">
        <v>233</v>
      </c>
      <c r="Z723" t="e" vm="1">
        <f ca="1">_xlfn.XLOOKUP(KenPom[[#This Row],[Real_Team]],TeamStateMap[Team],TeamStateMap[State],"NoState",0,)</f>
        <v>#NAME?</v>
      </c>
      <c r="AA723">
        <v>11</v>
      </c>
      <c r="AC723" t="s">
        <v>105</v>
      </c>
      <c r="AD723" t="s">
        <v>99</v>
      </c>
      <c r="AE723">
        <v>13.63</v>
      </c>
      <c r="AF723">
        <v>112</v>
      </c>
      <c r="AG723">
        <v>29</v>
      </c>
      <c r="AH723">
        <v>98.4</v>
      </c>
      <c r="AI723">
        <v>84</v>
      </c>
      <c r="AJ723">
        <v>65.7</v>
      </c>
      <c r="AK723">
        <v>250</v>
      </c>
      <c r="AL723">
        <v>1.6E-2</v>
      </c>
      <c r="AM723">
        <v>144</v>
      </c>
      <c r="AN723">
        <v>6.2</v>
      </c>
      <c r="AO723">
        <v>70</v>
      </c>
      <c r="AP723">
        <v>106.6</v>
      </c>
      <c r="AQ723">
        <v>60</v>
      </c>
      <c r="AR723">
        <v>100.4</v>
      </c>
      <c r="AS723">
        <v>78</v>
      </c>
      <c r="AT723">
        <v>3.12</v>
      </c>
      <c r="AU723">
        <v>87</v>
      </c>
      <c r="AV723" s="9">
        <v>1</v>
      </c>
      <c r="AW723" t="s">
        <v>136</v>
      </c>
    </row>
    <row r="724" spans="1:49" x14ac:dyDescent="0.2">
      <c r="A724" t="s">
        <v>46</v>
      </c>
      <c r="B724">
        <v>91.1</v>
      </c>
      <c r="C724">
        <v>77.19</v>
      </c>
      <c r="D724">
        <v>1</v>
      </c>
      <c r="E724">
        <v>5</v>
      </c>
      <c r="F724">
        <v>2021</v>
      </c>
      <c r="I724" t="s">
        <v>360</v>
      </c>
      <c r="J724">
        <v>75.959999999999994</v>
      </c>
      <c r="K724">
        <v>91.61</v>
      </c>
      <c r="L724">
        <v>2021</v>
      </c>
      <c r="O724" t="s">
        <v>25</v>
      </c>
      <c r="P724">
        <v>9.6999999999999993</v>
      </c>
      <c r="Q724">
        <v>7.7</v>
      </c>
      <c r="R724">
        <v>17.399999999999999</v>
      </c>
      <c r="S724">
        <v>2020</v>
      </c>
      <c r="V724">
        <v>2022</v>
      </c>
      <c r="W724">
        <v>53</v>
      </c>
      <c r="X724" t="s">
        <v>1425</v>
      </c>
      <c r="Y724" t="s">
        <v>247</v>
      </c>
      <c r="Z724" t="e" vm="1">
        <f ca="1">_xlfn.XLOOKUP(KenPom[[#This Row],[Real_Team]],TeamStateMap[Team],TeamStateMap[State],"NoState",0,)</f>
        <v>#NAME?</v>
      </c>
      <c r="AA724">
        <v>9</v>
      </c>
      <c r="AC724" t="s">
        <v>541</v>
      </c>
      <c r="AD724" t="s">
        <v>58</v>
      </c>
      <c r="AE724">
        <v>13.47</v>
      </c>
      <c r="AF724">
        <v>105.6</v>
      </c>
      <c r="AG724">
        <v>124</v>
      </c>
      <c r="AH724">
        <v>92.1</v>
      </c>
      <c r="AI724">
        <v>18</v>
      </c>
      <c r="AJ724">
        <v>66.900000000000006</v>
      </c>
      <c r="AK724">
        <v>190</v>
      </c>
      <c r="AL724">
        <v>0.09</v>
      </c>
      <c r="AM724">
        <v>25</v>
      </c>
      <c r="AN724">
        <v>8.69</v>
      </c>
      <c r="AO724">
        <v>35</v>
      </c>
      <c r="AP724">
        <v>107.7</v>
      </c>
      <c r="AQ724">
        <v>26</v>
      </c>
      <c r="AR724">
        <v>99</v>
      </c>
      <c r="AS724">
        <v>43</v>
      </c>
      <c r="AT724">
        <v>-0.16</v>
      </c>
      <c r="AU724">
        <v>165</v>
      </c>
      <c r="AV724" s="9">
        <v>9</v>
      </c>
      <c r="AW724" t="s">
        <v>136</v>
      </c>
    </row>
    <row r="725" spans="1:49" x14ac:dyDescent="0.2">
      <c r="A725" t="s">
        <v>35</v>
      </c>
      <c r="B725">
        <v>90.47</v>
      </c>
      <c r="C725">
        <v>82.38</v>
      </c>
      <c r="D725">
        <v>4</v>
      </c>
      <c r="E725">
        <v>12</v>
      </c>
      <c r="F725">
        <v>2021</v>
      </c>
      <c r="I725" t="s">
        <v>369</v>
      </c>
      <c r="J725">
        <v>82.17</v>
      </c>
      <c r="K725">
        <v>91.17</v>
      </c>
      <c r="L725">
        <v>2021</v>
      </c>
      <c r="O725" t="s">
        <v>35</v>
      </c>
      <c r="P725">
        <v>14.3</v>
      </c>
      <c r="Q725">
        <v>2.7</v>
      </c>
      <c r="R725">
        <v>17</v>
      </c>
      <c r="S725">
        <v>2020</v>
      </c>
      <c r="V725">
        <v>2022</v>
      </c>
      <c r="W725">
        <v>58</v>
      </c>
      <c r="X725" t="s">
        <v>741</v>
      </c>
      <c r="Y725" t="s">
        <v>740</v>
      </c>
      <c r="Z725" t="e" vm="1">
        <f ca="1">_xlfn.XLOOKUP(KenPom[[#This Row],[Real_Team]],TeamStateMap[Team],TeamStateMap[State],"NoState",0,)</f>
        <v>#NAME?</v>
      </c>
      <c r="AA725">
        <v>12</v>
      </c>
      <c r="AC725" t="s">
        <v>538</v>
      </c>
      <c r="AD725" t="s">
        <v>651</v>
      </c>
      <c r="AE725">
        <v>13.1</v>
      </c>
      <c r="AF725">
        <v>110.2</v>
      </c>
      <c r="AG725">
        <v>54</v>
      </c>
      <c r="AH725">
        <v>97.1</v>
      </c>
      <c r="AI725">
        <v>66</v>
      </c>
      <c r="AJ725">
        <v>66</v>
      </c>
      <c r="AK725">
        <v>238</v>
      </c>
      <c r="AL725">
        <v>6.7000000000000004E-2</v>
      </c>
      <c r="AM725">
        <v>53</v>
      </c>
      <c r="AN725">
        <v>4.75</v>
      </c>
      <c r="AO725">
        <v>89</v>
      </c>
      <c r="AP725">
        <v>105.3</v>
      </c>
      <c r="AQ725">
        <v>88</v>
      </c>
      <c r="AR725">
        <v>100.5</v>
      </c>
      <c r="AS725">
        <v>82</v>
      </c>
      <c r="AT725">
        <v>-0.49</v>
      </c>
      <c r="AU725">
        <v>178</v>
      </c>
      <c r="AV725" s="9">
        <v>2</v>
      </c>
      <c r="AW725" t="s">
        <v>136</v>
      </c>
    </row>
    <row r="726" spans="1:49" x14ac:dyDescent="0.2">
      <c r="A726" t="s">
        <v>59</v>
      </c>
      <c r="B726">
        <v>88.77</v>
      </c>
      <c r="C726">
        <v>81.2</v>
      </c>
      <c r="D726">
        <v>6</v>
      </c>
      <c r="E726">
        <v>10</v>
      </c>
      <c r="F726">
        <v>2021</v>
      </c>
      <c r="I726" t="s">
        <v>347</v>
      </c>
      <c r="J726">
        <v>82.09</v>
      </c>
      <c r="K726">
        <v>90.8</v>
      </c>
      <c r="L726">
        <v>2021</v>
      </c>
      <c r="O726" t="s">
        <v>31</v>
      </c>
      <c r="P726">
        <v>10.9</v>
      </c>
      <c r="Q726">
        <v>4.2</v>
      </c>
      <c r="R726">
        <v>15.1</v>
      </c>
      <c r="S726">
        <v>2020</v>
      </c>
      <c r="V726">
        <v>2022</v>
      </c>
      <c r="W726">
        <v>59</v>
      </c>
      <c r="X726" t="s">
        <v>899</v>
      </c>
      <c r="Y726" t="s">
        <v>20</v>
      </c>
      <c r="Z726" t="e" vm="1">
        <f ca="1">_xlfn.XLOOKUP(KenPom[[#This Row],[Real_Team]],TeamStateMap[Team],TeamStateMap[State],"NoState",0,)</f>
        <v>#NAME?</v>
      </c>
      <c r="AA726">
        <v>13</v>
      </c>
      <c r="AC726" t="s">
        <v>496</v>
      </c>
      <c r="AD726" t="s">
        <v>1141</v>
      </c>
      <c r="AE726">
        <v>13.07</v>
      </c>
      <c r="AF726">
        <v>110.8</v>
      </c>
      <c r="AG726">
        <v>44</v>
      </c>
      <c r="AH726">
        <v>97.7</v>
      </c>
      <c r="AI726">
        <v>74</v>
      </c>
      <c r="AJ726">
        <v>65</v>
      </c>
      <c r="AK726">
        <v>288</v>
      </c>
      <c r="AL726">
        <v>-1.4999999999999999E-2</v>
      </c>
      <c r="AM726">
        <v>209</v>
      </c>
      <c r="AN726">
        <v>-7.51</v>
      </c>
      <c r="AO726">
        <v>330</v>
      </c>
      <c r="AP726">
        <v>99.1</v>
      </c>
      <c r="AQ726">
        <v>328</v>
      </c>
      <c r="AR726">
        <v>106.6</v>
      </c>
      <c r="AS726">
        <v>305</v>
      </c>
      <c r="AT726">
        <v>2.2000000000000002</v>
      </c>
      <c r="AU726">
        <v>107</v>
      </c>
      <c r="AV726" s="9">
        <v>3</v>
      </c>
      <c r="AW726" t="s">
        <v>136</v>
      </c>
    </row>
    <row r="727" spans="1:49" x14ac:dyDescent="0.2">
      <c r="A727" t="s">
        <v>193</v>
      </c>
      <c r="B727">
        <v>88.37</v>
      </c>
      <c r="C727">
        <v>80.84</v>
      </c>
      <c r="D727">
        <v>6</v>
      </c>
      <c r="E727">
        <v>7</v>
      </c>
      <c r="F727">
        <v>2021</v>
      </c>
      <c r="I727" t="s">
        <v>431</v>
      </c>
      <c r="J727">
        <v>79.86</v>
      </c>
      <c r="K727">
        <v>90.47</v>
      </c>
      <c r="L727">
        <v>2021</v>
      </c>
      <c r="O727" t="s">
        <v>22</v>
      </c>
      <c r="P727">
        <v>6.5</v>
      </c>
      <c r="Q727">
        <v>7.9</v>
      </c>
      <c r="R727">
        <v>14.4</v>
      </c>
      <c r="S727">
        <v>2020</v>
      </c>
      <c r="V727">
        <v>2022</v>
      </c>
      <c r="W727">
        <v>62</v>
      </c>
      <c r="X727" t="s">
        <v>1426</v>
      </c>
      <c r="Y727" t="s">
        <v>600</v>
      </c>
      <c r="Z727" t="e" vm="1">
        <f ca="1">_xlfn.XLOOKUP(KenPom[[#This Row],[Real_Team]],TeamStateMap[Team],TeamStateMap[State],"NoState",0,)</f>
        <v>#NAME?</v>
      </c>
      <c r="AA727">
        <v>10</v>
      </c>
      <c r="AC727" t="s">
        <v>105</v>
      </c>
      <c r="AD727" t="s">
        <v>87</v>
      </c>
      <c r="AE727">
        <v>12.62</v>
      </c>
      <c r="AF727">
        <v>114.8</v>
      </c>
      <c r="AG727">
        <v>17</v>
      </c>
      <c r="AH727">
        <v>102.1</v>
      </c>
      <c r="AI727">
        <v>157</v>
      </c>
      <c r="AJ727">
        <v>67.3</v>
      </c>
      <c r="AK727">
        <v>160</v>
      </c>
      <c r="AL727">
        <v>6.9000000000000006E-2</v>
      </c>
      <c r="AM727">
        <v>50</v>
      </c>
      <c r="AN727">
        <v>6.64</v>
      </c>
      <c r="AO727">
        <v>63</v>
      </c>
      <c r="AP727">
        <v>106.8</v>
      </c>
      <c r="AQ727">
        <v>55</v>
      </c>
      <c r="AR727">
        <v>100.2</v>
      </c>
      <c r="AS727">
        <v>71</v>
      </c>
      <c r="AT727">
        <v>0.55000000000000004</v>
      </c>
      <c r="AU727">
        <v>148</v>
      </c>
      <c r="AV727" s="9">
        <v>0</v>
      </c>
      <c r="AW727" t="s">
        <v>136</v>
      </c>
    </row>
    <row r="728" spans="1:49" x14ac:dyDescent="0.2">
      <c r="A728" t="s">
        <v>135</v>
      </c>
      <c r="B728">
        <v>88.32</v>
      </c>
      <c r="C728">
        <v>83.26</v>
      </c>
      <c r="D728">
        <v>5</v>
      </c>
      <c r="E728">
        <v>13</v>
      </c>
      <c r="F728">
        <v>2021</v>
      </c>
      <c r="I728" t="s">
        <v>64</v>
      </c>
      <c r="J728">
        <v>81.27</v>
      </c>
      <c r="K728">
        <v>90.28</v>
      </c>
      <c r="L728">
        <v>2021</v>
      </c>
      <c r="O728" t="s">
        <v>59</v>
      </c>
      <c r="P728">
        <v>5.8</v>
      </c>
      <c r="Q728">
        <v>8.6</v>
      </c>
      <c r="R728">
        <v>14.4</v>
      </c>
      <c r="S728">
        <v>2020</v>
      </c>
      <c r="V728">
        <v>2022</v>
      </c>
      <c r="W728">
        <v>71</v>
      </c>
      <c r="X728" t="s">
        <v>516</v>
      </c>
      <c r="Y728" t="s">
        <v>272</v>
      </c>
      <c r="Z728" t="e" vm="1">
        <f ca="1">_xlfn.XLOOKUP(KenPom[[#This Row],[Real_Team]],TeamStateMap[Team],TeamStateMap[State],"NoState",0,)</f>
        <v>#NAME?</v>
      </c>
      <c r="AA728">
        <v>13</v>
      </c>
      <c r="AC728" t="s">
        <v>514</v>
      </c>
      <c r="AD728" t="s">
        <v>788</v>
      </c>
      <c r="AE728">
        <v>11.44</v>
      </c>
      <c r="AF728">
        <v>116.8</v>
      </c>
      <c r="AG728">
        <v>12</v>
      </c>
      <c r="AH728">
        <v>105.3</v>
      </c>
      <c r="AI728">
        <v>220</v>
      </c>
      <c r="AJ728">
        <v>69.400000000000006</v>
      </c>
      <c r="AK728">
        <v>59</v>
      </c>
      <c r="AL728">
        <v>6.0999999999999999E-2</v>
      </c>
      <c r="AM728">
        <v>58</v>
      </c>
      <c r="AN728">
        <v>-3.92</v>
      </c>
      <c r="AO728">
        <v>243</v>
      </c>
      <c r="AP728">
        <v>103.3</v>
      </c>
      <c r="AQ728">
        <v>152</v>
      </c>
      <c r="AR728">
        <v>107.2</v>
      </c>
      <c r="AS728">
        <v>332</v>
      </c>
      <c r="AT728">
        <v>4.2699999999999996</v>
      </c>
      <c r="AU728">
        <v>54</v>
      </c>
      <c r="AV728" s="9">
        <v>3</v>
      </c>
      <c r="AW728" t="s">
        <v>136</v>
      </c>
    </row>
    <row r="729" spans="1:49" x14ac:dyDescent="0.2">
      <c r="A729" t="s">
        <v>31</v>
      </c>
      <c r="B729">
        <v>88.2</v>
      </c>
      <c r="C729">
        <v>80.75</v>
      </c>
      <c r="D729">
        <v>2</v>
      </c>
      <c r="E729">
        <v>5</v>
      </c>
      <c r="F729">
        <v>2021</v>
      </c>
      <c r="I729" t="s">
        <v>297</v>
      </c>
      <c r="J729">
        <v>80.819999999999993</v>
      </c>
      <c r="K729">
        <v>89.79</v>
      </c>
      <c r="L729">
        <v>2021</v>
      </c>
      <c r="O729" t="s">
        <v>54</v>
      </c>
      <c r="P729">
        <v>7</v>
      </c>
      <c r="Q729">
        <v>7.3</v>
      </c>
      <c r="R729">
        <v>14.3</v>
      </c>
      <c r="S729">
        <v>2020</v>
      </c>
      <c r="V729">
        <v>2022</v>
      </c>
      <c r="W729">
        <v>72</v>
      </c>
      <c r="X729" t="s">
        <v>1427</v>
      </c>
      <c r="Y729" t="s">
        <v>817</v>
      </c>
      <c r="Z729" t="e" vm="1">
        <f ca="1">_xlfn.XLOOKUP(KenPom[[#This Row],[Real_Team]],TeamStateMap[Team],TeamStateMap[State],"NoState",0,)</f>
        <v>#NAME?</v>
      </c>
      <c r="AA729">
        <v>13</v>
      </c>
      <c r="AC729" t="s">
        <v>489</v>
      </c>
      <c r="AD729" t="s">
        <v>63</v>
      </c>
      <c r="AE729">
        <v>11.27</v>
      </c>
      <c r="AF729">
        <v>110</v>
      </c>
      <c r="AG729">
        <v>58</v>
      </c>
      <c r="AH729">
        <v>98.8</v>
      </c>
      <c r="AI729">
        <v>95</v>
      </c>
      <c r="AJ729">
        <v>64.599999999999994</v>
      </c>
      <c r="AK729">
        <v>302</v>
      </c>
      <c r="AL729">
        <v>2.4E-2</v>
      </c>
      <c r="AM729">
        <v>128</v>
      </c>
      <c r="AN729">
        <v>0.15</v>
      </c>
      <c r="AO729">
        <v>142</v>
      </c>
      <c r="AP729">
        <v>105.1</v>
      </c>
      <c r="AQ729">
        <v>92</v>
      </c>
      <c r="AR729">
        <v>104.9</v>
      </c>
      <c r="AS729">
        <v>245</v>
      </c>
      <c r="AT729">
        <v>1.73</v>
      </c>
      <c r="AU729">
        <v>120</v>
      </c>
      <c r="AV729" s="9">
        <v>3</v>
      </c>
      <c r="AW729" t="s">
        <v>136</v>
      </c>
    </row>
    <row r="730" spans="1:49" x14ac:dyDescent="0.2">
      <c r="A730" t="s">
        <v>19</v>
      </c>
      <c r="B730">
        <v>87.75</v>
      </c>
      <c r="C730">
        <v>80.790000000000006</v>
      </c>
      <c r="D730">
        <v>2</v>
      </c>
      <c r="E730">
        <v>9</v>
      </c>
      <c r="F730">
        <v>2021</v>
      </c>
      <c r="I730" t="s">
        <v>447</v>
      </c>
      <c r="J730">
        <v>74.11</v>
      </c>
      <c r="K730">
        <v>89.78</v>
      </c>
      <c r="L730">
        <v>2021</v>
      </c>
      <c r="O730" t="s">
        <v>135</v>
      </c>
      <c r="P730">
        <v>10.6</v>
      </c>
      <c r="Q730">
        <v>3.6</v>
      </c>
      <c r="R730">
        <v>14.2</v>
      </c>
      <c r="S730">
        <v>2020</v>
      </c>
      <c r="V730">
        <v>2022</v>
      </c>
      <c r="W730">
        <v>74</v>
      </c>
      <c r="X730" t="s">
        <v>1428</v>
      </c>
      <c r="Y730" t="s">
        <v>452</v>
      </c>
      <c r="Z730" t="e" vm="1">
        <f ca="1">_xlfn.XLOOKUP(KenPom[[#This Row],[Real_Team]],TeamStateMap[Team],TeamStateMap[State],"NoState",0,)</f>
        <v>#NAME?</v>
      </c>
      <c r="AA730">
        <v>11</v>
      </c>
      <c r="AC730" t="s">
        <v>556</v>
      </c>
      <c r="AD730" t="s">
        <v>1161</v>
      </c>
      <c r="AE730">
        <v>10.86</v>
      </c>
      <c r="AF730">
        <v>106.4</v>
      </c>
      <c r="AG730">
        <v>107</v>
      </c>
      <c r="AH730">
        <v>95.5</v>
      </c>
      <c r="AI730">
        <v>43</v>
      </c>
      <c r="AJ730">
        <v>64.900000000000006</v>
      </c>
      <c r="AK730">
        <v>289</v>
      </c>
      <c r="AL730">
        <v>1.6E-2</v>
      </c>
      <c r="AM730">
        <v>142</v>
      </c>
      <c r="AN730">
        <v>8.01</v>
      </c>
      <c r="AO730">
        <v>44</v>
      </c>
      <c r="AP730">
        <v>108.5</v>
      </c>
      <c r="AQ730">
        <v>13</v>
      </c>
      <c r="AR730">
        <v>100.5</v>
      </c>
      <c r="AS730">
        <v>81</v>
      </c>
      <c r="AT730">
        <v>-10.28</v>
      </c>
      <c r="AU730">
        <v>355</v>
      </c>
      <c r="AV730" s="9">
        <v>1</v>
      </c>
      <c r="AW730" t="s">
        <v>136</v>
      </c>
    </row>
    <row r="731" spans="1:49" x14ac:dyDescent="0.2">
      <c r="A731" t="s">
        <v>27</v>
      </c>
      <c r="B731">
        <v>87.7</v>
      </c>
      <c r="C731">
        <v>79.709999999999994</v>
      </c>
      <c r="D731">
        <v>0</v>
      </c>
      <c r="E731">
        <v>7</v>
      </c>
      <c r="F731">
        <v>2021</v>
      </c>
      <c r="I731" t="s">
        <v>317</v>
      </c>
      <c r="J731">
        <v>80</v>
      </c>
      <c r="K731">
        <v>89.21</v>
      </c>
      <c r="L731">
        <v>2021</v>
      </c>
      <c r="O731" t="s">
        <v>27</v>
      </c>
      <c r="P731">
        <v>8</v>
      </c>
      <c r="Q731">
        <v>5.8</v>
      </c>
      <c r="R731">
        <v>13.9</v>
      </c>
      <c r="S731">
        <v>2020</v>
      </c>
      <c r="V731">
        <v>2022</v>
      </c>
      <c r="W731">
        <v>81</v>
      </c>
      <c r="X731" t="s">
        <v>1142</v>
      </c>
      <c r="Y731" t="s">
        <v>197</v>
      </c>
      <c r="Z731" t="e" vm="1">
        <f ca="1">_xlfn.XLOOKUP(KenPom[[#This Row],[Real_Team]],TeamStateMap[Team],TeamStateMap[State],"NoState",0,)</f>
        <v>#NAME?</v>
      </c>
      <c r="AA731">
        <v>12</v>
      </c>
      <c r="AC731" t="s">
        <v>89</v>
      </c>
      <c r="AD731" t="s">
        <v>78</v>
      </c>
      <c r="AE731">
        <v>10.1</v>
      </c>
      <c r="AF731">
        <v>107.8</v>
      </c>
      <c r="AG731">
        <v>87</v>
      </c>
      <c r="AH731">
        <v>97.7</v>
      </c>
      <c r="AI731">
        <v>73</v>
      </c>
      <c r="AJ731">
        <v>66.2</v>
      </c>
      <c r="AK731">
        <v>223</v>
      </c>
      <c r="AL731">
        <v>9.9000000000000005E-2</v>
      </c>
      <c r="AM731">
        <v>17</v>
      </c>
      <c r="AN731">
        <v>0.7</v>
      </c>
      <c r="AO731">
        <v>133</v>
      </c>
      <c r="AP731">
        <v>102.3</v>
      </c>
      <c r="AQ731">
        <v>190</v>
      </c>
      <c r="AR731">
        <v>101.6</v>
      </c>
      <c r="AS731">
        <v>113</v>
      </c>
      <c r="AT731">
        <v>4.1399999999999997</v>
      </c>
      <c r="AU731">
        <v>60</v>
      </c>
      <c r="AV731" s="9">
        <v>2</v>
      </c>
      <c r="AW731" t="s">
        <v>136</v>
      </c>
    </row>
    <row r="732" spans="1:49" x14ac:dyDescent="0.2">
      <c r="A732" t="s">
        <v>212</v>
      </c>
      <c r="B732">
        <v>87.62</v>
      </c>
      <c r="C732">
        <v>79.37</v>
      </c>
      <c r="D732">
        <v>3</v>
      </c>
      <c r="E732">
        <v>5</v>
      </c>
      <c r="F732">
        <v>2021</v>
      </c>
      <c r="I732" t="s">
        <v>429</v>
      </c>
      <c r="J732">
        <v>74.540000000000006</v>
      </c>
      <c r="K732">
        <v>89.13</v>
      </c>
      <c r="L732">
        <v>2021</v>
      </c>
      <c r="O732" t="s">
        <v>212</v>
      </c>
      <c r="P732">
        <v>6.4</v>
      </c>
      <c r="Q732">
        <v>7.1</v>
      </c>
      <c r="R732">
        <v>13.5</v>
      </c>
      <c r="S732">
        <v>2020</v>
      </c>
      <c r="V732">
        <v>2022</v>
      </c>
      <c r="W732">
        <v>83</v>
      </c>
      <c r="X732" t="s">
        <v>1429</v>
      </c>
      <c r="Y732" t="s">
        <v>202</v>
      </c>
      <c r="Z732" t="e" vm="1">
        <f ca="1">_xlfn.XLOOKUP(KenPom[[#This Row],[Real_Team]],TeamStateMap[Team],TeamStateMap[State],"NoState",0,)</f>
        <v>#NAME?</v>
      </c>
      <c r="AA732">
        <v>12</v>
      </c>
      <c r="AC732" t="s">
        <v>532</v>
      </c>
      <c r="AD732" t="s">
        <v>84</v>
      </c>
      <c r="AE732">
        <v>9.82</v>
      </c>
      <c r="AF732">
        <v>109.1</v>
      </c>
      <c r="AG732">
        <v>68</v>
      </c>
      <c r="AH732">
        <v>99.3</v>
      </c>
      <c r="AI732">
        <v>104</v>
      </c>
      <c r="AJ732">
        <v>66.900000000000006</v>
      </c>
      <c r="AK732">
        <v>191</v>
      </c>
      <c r="AL732">
        <v>2.9000000000000001E-2</v>
      </c>
      <c r="AM732">
        <v>114</v>
      </c>
      <c r="AN732">
        <v>4.41</v>
      </c>
      <c r="AO732">
        <v>92</v>
      </c>
      <c r="AP732">
        <v>105</v>
      </c>
      <c r="AQ732">
        <v>94</v>
      </c>
      <c r="AR732">
        <v>100.6</v>
      </c>
      <c r="AS732">
        <v>87</v>
      </c>
      <c r="AT732">
        <v>2.84</v>
      </c>
      <c r="AU732">
        <v>94</v>
      </c>
      <c r="AV732" s="9">
        <v>2</v>
      </c>
      <c r="AW732" t="s">
        <v>136</v>
      </c>
    </row>
    <row r="733" spans="1:49" x14ac:dyDescent="0.2">
      <c r="A733" t="s">
        <v>43</v>
      </c>
      <c r="B733">
        <v>87.59</v>
      </c>
      <c r="C733">
        <v>82.26</v>
      </c>
      <c r="D733">
        <v>5</v>
      </c>
      <c r="E733">
        <v>9</v>
      </c>
      <c r="F733">
        <v>2021</v>
      </c>
      <c r="I733" t="s">
        <v>355</v>
      </c>
      <c r="J733">
        <v>80.010000000000005</v>
      </c>
      <c r="K733">
        <v>88.6</v>
      </c>
      <c r="L733">
        <v>2021</v>
      </c>
      <c r="O733" t="s">
        <v>36</v>
      </c>
      <c r="P733">
        <v>5</v>
      </c>
      <c r="Q733">
        <v>8.3000000000000007</v>
      </c>
      <c r="R733">
        <v>13.3</v>
      </c>
      <c r="S733">
        <v>2020</v>
      </c>
      <c r="V733">
        <v>2022</v>
      </c>
      <c r="W733">
        <v>118</v>
      </c>
      <c r="X733" t="s">
        <v>1430</v>
      </c>
      <c r="Y733" t="s">
        <v>1440</v>
      </c>
      <c r="Z733" t="e" vm="1">
        <f ca="1">_xlfn.XLOOKUP(KenPom[[#This Row],[Real_Team]],TeamStateMap[Team],TeamStateMap[State],"NoState",0,)</f>
        <v>#NAME?</v>
      </c>
      <c r="AA733">
        <v>15</v>
      </c>
      <c r="AC733" t="s">
        <v>520</v>
      </c>
      <c r="AD733" t="s">
        <v>1389</v>
      </c>
      <c r="AE733">
        <v>4.28</v>
      </c>
      <c r="AF733">
        <v>98.8</v>
      </c>
      <c r="AG733">
        <v>259</v>
      </c>
      <c r="AH733">
        <v>94.5</v>
      </c>
      <c r="AI733">
        <v>34</v>
      </c>
      <c r="AJ733">
        <v>66</v>
      </c>
      <c r="AK733">
        <v>242</v>
      </c>
      <c r="AL733">
        <v>-1.6E-2</v>
      </c>
      <c r="AM733">
        <v>213</v>
      </c>
      <c r="AN733">
        <v>-2.78</v>
      </c>
      <c r="AO733">
        <v>212</v>
      </c>
      <c r="AP733">
        <v>101.3</v>
      </c>
      <c r="AQ733">
        <v>234</v>
      </c>
      <c r="AR733">
        <v>104.1</v>
      </c>
      <c r="AS733">
        <v>202</v>
      </c>
      <c r="AT733">
        <v>3.72</v>
      </c>
      <c r="AU733">
        <v>73</v>
      </c>
      <c r="AV733" s="9">
        <v>5</v>
      </c>
      <c r="AW733" t="s">
        <v>136</v>
      </c>
    </row>
    <row r="734" spans="1:49" x14ac:dyDescent="0.2">
      <c r="A734" t="s">
        <v>80</v>
      </c>
      <c r="B734">
        <v>87.31</v>
      </c>
      <c r="C734">
        <v>83.43</v>
      </c>
      <c r="D734">
        <v>0</v>
      </c>
      <c r="E734">
        <v>9</v>
      </c>
      <c r="F734">
        <v>2021</v>
      </c>
      <c r="I734" t="s">
        <v>385</v>
      </c>
      <c r="J734">
        <v>83.23</v>
      </c>
      <c r="K734">
        <v>88.25</v>
      </c>
      <c r="L734">
        <v>2021</v>
      </c>
      <c r="O734" t="s">
        <v>980</v>
      </c>
      <c r="P734">
        <v>5.6</v>
      </c>
      <c r="Q734">
        <v>7.7</v>
      </c>
      <c r="R734">
        <v>13.2</v>
      </c>
      <c r="S734">
        <v>2020</v>
      </c>
      <c r="V734">
        <v>2022</v>
      </c>
      <c r="W734">
        <v>119</v>
      </c>
      <c r="X734" t="s">
        <v>1326</v>
      </c>
      <c r="Y734" t="s">
        <v>37</v>
      </c>
      <c r="Z734" t="e" vm="1">
        <f ca="1">_xlfn.XLOOKUP(KenPom[[#This Row],[Real_Team]],TeamStateMap[Team],TeamStateMap[State],"NoState",0,)</f>
        <v>#NAME?</v>
      </c>
      <c r="AA734">
        <v>14</v>
      </c>
      <c r="AC734" t="s">
        <v>535</v>
      </c>
      <c r="AD734" t="s">
        <v>125</v>
      </c>
      <c r="AE734">
        <v>4.22</v>
      </c>
      <c r="AF734">
        <v>108.3</v>
      </c>
      <c r="AG734">
        <v>79</v>
      </c>
      <c r="AH734">
        <v>104.1</v>
      </c>
      <c r="AI734">
        <v>203</v>
      </c>
      <c r="AJ734">
        <v>67.3</v>
      </c>
      <c r="AK734">
        <v>163</v>
      </c>
      <c r="AL734">
        <v>-7.0000000000000007E-2</v>
      </c>
      <c r="AM734">
        <v>321</v>
      </c>
      <c r="AN734">
        <v>-7.96</v>
      </c>
      <c r="AO734">
        <v>337</v>
      </c>
      <c r="AP734">
        <v>99.2</v>
      </c>
      <c r="AQ734">
        <v>322</v>
      </c>
      <c r="AR734">
        <v>107.2</v>
      </c>
      <c r="AS734">
        <v>333</v>
      </c>
      <c r="AT734">
        <v>1.8</v>
      </c>
      <c r="AU734">
        <v>117</v>
      </c>
      <c r="AV734" s="9">
        <v>4</v>
      </c>
      <c r="AW734" t="s">
        <v>136</v>
      </c>
    </row>
    <row r="735" spans="1:49" x14ac:dyDescent="0.2">
      <c r="A735" t="s">
        <v>229</v>
      </c>
      <c r="B735">
        <v>87.3</v>
      </c>
      <c r="C735">
        <v>80.2</v>
      </c>
      <c r="D735">
        <v>5</v>
      </c>
      <c r="E735">
        <v>6</v>
      </c>
      <c r="F735">
        <v>2021</v>
      </c>
      <c r="I735" t="s">
        <v>327</v>
      </c>
      <c r="J735">
        <v>79.78</v>
      </c>
      <c r="K735">
        <v>87.99</v>
      </c>
      <c r="L735">
        <v>2021</v>
      </c>
      <c r="O735" t="s">
        <v>80</v>
      </c>
      <c r="P735">
        <v>6</v>
      </c>
      <c r="Q735">
        <v>7.2</v>
      </c>
      <c r="R735">
        <v>13.2</v>
      </c>
      <c r="S735">
        <v>2020</v>
      </c>
      <c r="V735">
        <v>2022</v>
      </c>
      <c r="W735">
        <v>125</v>
      </c>
      <c r="X735" t="s">
        <v>1431</v>
      </c>
      <c r="Y735" t="s">
        <v>1441</v>
      </c>
      <c r="Z735" t="e" vm="1">
        <f ca="1">_xlfn.XLOOKUP(KenPom[[#This Row],[Real_Team]],TeamStateMap[Team],TeamStateMap[State],"NoState",0,)</f>
        <v>#NAME?</v>
      </c>
      <c r="AA735">
        <v>14</v>
      </c>
      <c r="AC735" t="s">
        <v>498</v>
      </c>
      <c r="AD735" t="s">
        <v>63</v>
      </c>
      <c r="AE735">
        <v>3.81</v>
      </c>
      <c r="AF735">
        <v>104.5</v>
      </c>
      <c r="AG735">
        <v>147</v>
      </c>
      <c r="AH735">
        <v>100.7</v>
      </c>
      <c r="AI735">
        <v>129</v>
      </c>
      <c r="AJ735">
        <v>67.3</v>
      </c>
      <c r="AK735">
        <v>157</v>
      </c>
      <c r="AL735">
        <v>3.1E-2</v>
      </c>
      <c r="AM735">
        <v>111</v>
      </c>
      <c r="AN735">
        <v>-6.2</v>
      </c>
      <c r="AO735">
        <v>308</v>
      </c>
      <c r="AP735">
        <v>101.9</v>
      </c>
      <c r="AQ735">
        <v>203</v>
      </c>
      <c r="AR735">
        <v>108.1</v>
      </c>
      <c r="AS735">
        <v>350</v>
      </c>
      <c r="AT735">
        <v>-0.52</v>
      </c>
      <c r="AU735">
        <v>180</v>
      </c>
      <c r="AV735" s="9">
        <v>4</v>
      </c>
      <c r="AW735" t="s">
        <v>136</v>
      </c>
    </row>
    <row r="736" spans="1:49" x14ac:dyDescent="0.2">
      <c r="A736" t="s">
        <v>247</v>
      </c>
      <c r="B736">
        <v>87.11</v>
      </c>
      <c r="C736">
        <v>80.239999999999995</v>
      </c>
      <c r="D736">
        <v>1</v>
      </c>
      <c r="E736">
        <v>6</v>
      </c>
      <c r="F736">
        <v>2021</v>
      </c>
      <c r="I736" t="s">
        <v>377</v>
      </c>
      <c r="J736">
        <v>83.49</v>
      </c>
      <c r="K736">
        <v>87.6</v>
      </c>
      <c r="L736">
        <v>2021</v>
      </c>
      <c r="O736" t="s">
        <v>247</v>
      </c>
      <c r="P736">
        <v>8</v>
      </c>
      <c r="Q736">
        <v>5</v>
      </c>
      <c r="R736">
        <v>13.1</v>
      </c>
      <c r="S736">
        <v>2020</v>
      </c>
      <c r="V736">
        <v>2022</v>
      </c>
      <c r="W736">
        <v>131</v>
      </c>
      <c r="X736" t="s">
        <v>1432</v>
      </c>
      <c r="Y736" t="s">
        <v>218</v>
      </c>
      <c r="Z736" t="e" vm="1">
        <f ca="1">_xlfn.XLOOKUP(KenPom[[#This Row],[Real_Team]],TeamStateMap[Team],TeamStateMap[State],"NoState",0,)</f>
        <v>#NAME?</v>
      </c>
      <c r="AA736">
        <v>13</v>
      </c>
      <c r="AC736" t="s">
        <v>528</v>
      </c>
      <c r="AD736" t="s">
        <v>103</v>
      </c>
      <c r="AE736">
        <v>3.49</v>
      </c>
      <c r="AF736">
        <v>106.2</v>
      </c>
      <c r="AG736">
        <v>113</v>
      </c>
      <c r="AH736">
        <v>102.7</v>
      </c>
      <c r="AI736">
        <v>166</v>
      </c>
      <c r="AJ736">
        <v>62.1</v>
      </c>
      <c r="AK736">
        <v>351</v>
      </c>
      <c r="AL736">
        <v>2.5999999999999999E-2</v>
      </c>
      <c r="AM736">
        <v>119</v>
      </c>
      <c r="AN736">
        <v>-5.24</v>
      </c>
      <c r="AO736">
        <v>280</v>
      </c>
      <c r="AP736">
        <v>100.8</v>
      </c>
      <c r="AQ736">
        <v>264</v>
      </c>
      <c r="AR736">
        <v>106</v>
      </c>
      <c r="AS736">
        <v>288</v>
      </c>
      <c r="AT736">
        <v>-4.18</v>
      </c>
      <c r="AU736">
        <v>286</v>
      </c>
      <c r="AV736" s="9">
        <v>3</v>
      </c>
      <c r="AW736" t="s">
        <v>136</v>
      </c>
    </row>
    <row r="737" spans="1:49" x14ac:dyDescent="0.2">
      <c r="A737" t="s">
        <v>22</v>
      </c>
      <c r="B737">
        <v>87.1</v>
      </c>
      <c r="C737">
        <v>80.510000000000005</v>
      </c>
      <c r="D737">
        <v>3</v>
      </c>
      <c r="E737">
        <v>6</v>
      </c>
      <c r="F737">
        <v>2021</v>
      </c>
      <c r="I737" t="s">
        <v>332</v>
      </c>
      <c r="J737">
        <v>80.56</v>
      </c>
      <c r="K737">
        <v>87.37</v>
      </c>
      <c r="L737">
        <v>2021</v>
      </c>
      <c r="O737" t="s">
        <v>229</v>
      </c>
      <c r="P737">
        <v>7.4</v>
      </c>
      <c r="Q737">
        <v>5.7</v>
      </c>
      <c r="R737">
        <v>13.1</v>
      </c>
      <c r="S737">
        <v>2020</v>
      </c>
      <c r="V737">
        <v>2022</v>
      </c>
      <c r="W737">
        <v>144</v>
      </c>
      <c r="X737" t="s">
        <v>1433</v>
      </c>
      <c r="Y737" t="s">
        <v>1442</v>
      </c>
      <c r="Z737" t="e" vm="1">
        <f ca="1">_xlfn.XLOOKUP(KenPom[[#This Row],[Real_Team]],TeamStateMap[Team],TeamStateMap[State],"NoState",0,)</f>
        <v>#NAME?</v>
      </c>
      <c r="AA737">
        <v>14</v>
      </c>
      <c r="AC737" t="s">
        <v>476</v>
      </c>
      <c r="AD737" t="s">
        <v>78</v>
      </c>
      <c r="AE737">
        <v>2.48</v>
      </c>
      <c r="AF737">
        <v>106.1</v>
      </c>
      <c r="AG737">
        <v>115</v>
      </c>
      <c r="AH737">
        <v>103.6</v>
      </c>
      <c r="AI737">
        <v>191</v>
      </c>
      <c r="AJ737">
        <v>66</v>
      </c>
      <c r="AK737">
        <v>235</v>
      </c>
      <c r="AL737">
        <v>9.5000000000000001E-2</v>
      </c>
      <c r="AM737">
        <v>21</v>
      </c>
      <c r="AN737">
        <v>-8.2799999999999994</v>
      </c>
      <c r="AO737">
        <v>344</v>
      </c>
      <c r="AP737">
        <v>98.4</v>
      </c>
      <c r="AQ737">
        <v>342</v>
      </c>
      <c r="AR737">
        <v>106.7</v>
      </c>
      <c r="AS737">
        <v>314</v>
      </c>
      <c r="AT737">
        <v>-6.92</v>
      </c>
      <c r="AU737">
        <v>333</v>
      </c>
      <c r="AV737" s="9">
        <v>4</v>
      </c>
      <c r="AW737" t="s">
        <v>136</v>
      </c>
    </row>
    <row r="738" spans="1:49" x14ac:dyDescent="0.2">
      <c r="A738" t="s">
        <v>266</v>
      </c>
      <c r="B738">
        <v>87.05</v>
      </c>
      <c r="C738">
        <v>81.7</v>
      </c>
      <c r="D738">
        <v>4</v>
      </c>
      <c r="E738">
        <v>5</v>
      </c>
      <c r="F738">
        <v>2021</v>
      </c>
      <c r="I738" t="s">
        <v>9</v>
      </c>
      <c r="J738">
        <v>81.349999999999994</v>
      </c>
      <c r="K738">
        <v>87.22</v>
      </c>
      <c r="L738">
        <v>2021</v>
      </c>
      <c r="O738" t="s">
        <v>19</v>
      </c>
      <c r="P738">
        <v>7</v>
      </c>
      <c r="Q738">
        <v>5.7</v>
      </c>
      <c r="R738">
        <v>12.7</v>
      </c>
      <c r="S738">
        <v>2020</v>
      </c>
      <c r="V738">
        <v>2022</v>
      </c>
      <c r="W738">
        <v>145</v>
      </c>
      <c r="X738" t="s">
        <v>1434</v>
      </c>
      <c r="Y738" t="s">
        <v>257</v>
      </c>
      <c r="Z738" t="e" vm="1">
        <f ca="1">_xlfn.XLOOKUP(KenPom[[#This Row],[Real_Team]],TeamStateMap[Team],TeamStateMap[State],"NoState",0,)</f>
        <v>#NAME?</v>
      </c>
      <c r="AA738">
        <v>15</v>
      </c>
      <c r="AC738" t="s">
        <v>127</v>
      </c>
      <c r="AD738" t="s">
        <v>554</v>
      </c>
      <c r="AE738">
        <v>2.2799999999999998</v>
      </c>
      <c r="AF738">
        <v>106.8</v>
      </c>
      <c r="AG738">
        <v>100</v>
      </c>
      <c r="AH738">
        <v>104.6</v>
      </c>
      <c r="AI738">
        <v>212</v>
      </c>
      <c r="AJ738">
        <v>66.599999999999994</v>
      </c>
      <c r="AK738">
        <v>199</v>
      </c>
      <c r="AL738">
        <v>2.3E-2</v>
      </c>
      <c r="AM738">
        <v>130</v>
      </c>
      <c r="AN738">
        <v>-2.57</v>
      </c>
      <c r="AO738">
        <v>206</v>
      </c>
      <c r="AP738">
        <v>101.8</v>
      </c>
      <c r="AQ738">
        <v>205</v>
      </c>
      <c r="AR738">
        <v>104.4</v>
      </c>
      <c r="AS738">
        <v>219</v>
      </c>
      <c r="AT738">
        <v>-3.61</v>
      </c>
      <c r="AU738">
        <v>270</v>
      </c>
      <c r="AV738" s="9">
        <v>5</v>
      </c>
      <c r="AW738" t="s">
        <v>136</v>
      </c>
    </row>
    <row r="739" spans="1:49" x14ac:dyDescent="0.2">
      <c r="A739" t="s">
        <v>64</v>
      </c>
      <c r="B739">
        <v>86.85</v>
      </c>
      <c r="C739">
        <v>81.650000000000006</v>
      </c>
      <c r="D739">
        <v>4</v>
      </c>
      <c r="E739">
        <v>7</v>
      </c>
      <c r="F739">
        <v>2021</v>
      </c>
      <c r="I739" t="s">
        <v>430</v>
      </c>
      <c r="J739">
        <v>79.72</v>
      </c>
      <c r="K739">
        <v>87.2</v>
      </c>
      <c r="L739">
        <v>2021</v>
      </c>
      <c r="O739" t="s">
        <v>9</v>
      </c>
      <c r="P739">
        <v>11.2</v>
      </c>
      <c r="Q739">
        <v>1.4</v>
      </c>
      <c r="R739">
        <v>12.6</v>
      </c>
      <c r="S739">
        <v>2020</v>
      </c>
      <c r="V739">
        <v>2022</v>
      </c>
      <c r="W739">
        <v>146</v>
      </c>
      <c r="X739" t="s">
        <v>884</v>
      </c>
      <c r="Y739" t="s">
        <v>883</v>
      </c>
      <c r="Z739" t="e" vm="1">
        <f ca="1">_xlfn.XLOOKUP(KenPom[[#This Row],[Real_Team]],TeamStateMap[Team],TeamStateMap[State],"NoState",0,)</f>
        <v>#NAME?</v>
      </c>
      <c r="AA739">
        <v>15</v>
      </c>
      <c r="AC739" t="s">
        <v>511</v>
      </c>
      <c r="AD739" t="s">
        <v>1156</v>
      </c>
      <c r="AE739">
        <v>2.2400000000000002</v>
      </c>
      <c r="AF739">
        <v>105.3</v>
      </c>
      <c r="AG739">
        <v>132</v>
      </c>
      <c r="AH739">
        <v>103.1</v>
      </c>
      <c r="AI739">
        <v>178</v>
      </c>
      <c r="AJ739">
        <v>65.099999999999994</v>
      </c>
      <c r="AK739">
        <v>276</v>
      </c>
      <c r="AL739">
        <v>-2.1000000000000001E-2</v>
      </c>
      <c r="AM739">
        <v>224</v>
      </c>
      <c r="AN739">
        <v>-5.15</v>
      </c>
      <c r="AO739">
        <v>277</v>
      </c>
      <c r="AP739">
        <v>100.6</v>
      </c>
      <c r="AQ739">
        <v>270</v>
      </c>
      <c r="AR739">
        <v>105.8</v>
      </c>
      <c r="AS739">
        <v>273</v>
      </c>
      <c r="AT739">
        <v>0.23</v>
      </c>
      <c r="AU739">
        <v>157</v>
      </c>
      <c r="AV739" s="9">
        <v>5</v>
      </c>
      <c r="AW739" t="s">
        <v>136</v>
      </c>
    </row>
    <row r="740" spans="1:49" x14ac:dyDescent="0.2">
      <c r="A740" t="s">
        <v>199</v>
      </c>
      <c r="B740">
        <v>86.85</v>
      </c>
      <c r="C740">
        <v>81.540000000000006</v>
      </c>
      <c r="D740">
        <v>4</v>
      </c>
      <c r="E740">
        <v>9</v>
      </c>
      <c r="F740">
        <v>2021</v>
      </c>
      <c r="I740" t="s">
        <v>353</v>
      </c>
      <c r="J740">
        <v>80.02</v>
      </c>
      <c r="K740">
        <v>87.17</v>
      </c>
      <c r="L740">
        <v>2021</v>
      </c>
      <c r="O740" t="s">
        <v>457</v>
      </c>
      <c r="P740">
        <v>6.4</v>
      </c>
      <c r="Q740">
        <v>6.1</v>
      </c>
      <c r="R740">
        <v>12.5</v>
      </c>
      <c r="S740">
        <v>2020</v>
      </c>
      <c r="V740">
        <v>2022</v>
      </c>
      <c r="W740">
        <v>147</v>
      </c>
      <c r="X740" t="s">
        <v>1159</v>
      </c>
      <c r="Y740" t="s">
        <v>10</v>
      </c>
      <c r="Z740" t="e" vm="1">
        <f ca="1">_xlfn.XLOOKUP(KenPom[[#This Row],[Real_Team]],TeamStateMap[Team],TeamStateMap[State],"NoState",0,)</f>
        <v>#NAME?</v>
      </c>
      <c r="AA740">
        <v>14</v>
      </c>
      <c r="AC740" t="s">
        <v>133</v>
      </c>
      <c r="AD740" t="s">
        <v>1389</v>
      </c>
      <c r="AE740">
        <v>2.23</v>
      </c>
      <c r="AF740">
        <v>101.5</v>
      </c>
      <c r="AG740">
        <v>203</v>
      </c>
      <c r="AH740">
        <v>99.2</v>
      </c>
      <c r="AI740">
        <v>103</v>
      </c>
      <c r="AJ740">
        <v>68.7</v>
      </c>
      <c r="AK740">
        <v>86</v>
      </c>
      <c r="AL740">
        <v>6.0999999999999999E-2</v>
      </c>
      <c r="AM740">
        <v>57</v>
      </c>
      <c r="AN740">
        <v>-2.1</v>
      </c>
      <c r="AO740">
        <v>197</v>
      </c>
      <c r="AP740">
        <v>102.9</v>
      </c>
      <c r="AQ740">
        <v>165</v>
      </c>
      <c r="AR740">
        <v>105</v>
      </c>
      <c r="AS740">
        <v>249</v>
      </c>
      <c r="AT740">
        <v>0.65</v>
      </c>
      <c r="AU740">
        <v>144</v>
      </c>
      <c r="AV740" s="9">
        <v>4</v>
      </c>
      <c r="AW740" t="s">
        <v>136</v>
      </c>
    </row>
    <row r="741" spans="1:49" x14ac:dyDescent="0.2">
      <c r="A741" t="s">
        <v>36</v>
      </c>
      <c r="B741">
        <v>86.47</v>
      </c>
      <c r="C741">
        <v>79.930000000000007</v>
      </c>
      <c r="D741">
        <v>3</v>
      </c>
      <c r="E741">
        <v>6</v>
      </c>
      <c r="F741">
        <v>2021</v>
      </c>
      <c r="I741" t="s">
        <v>392</v>
      </c>
      <c r="J741">
        <v>78.88</v>
      </c>
      <c r="K741">
        <v>86.97</v>
      </c>
      <c r="L741">
        <v>2021</v>
      </c>
      <c r="O741" t="s">
        <v>199</v>
      </c>
      <c r="P741">
        <v>6.7</v>
      </c>
      <c r="Q741">
        <v>5.7</v>
      </c>
      <c r="R741">
        <v>12.4</v>
      </c>
      <c r="S741">
        <v>2020</v>
      </c>
      <c r="V741">
        <v>2022</v>
      </c>
      <c r="W741">
        <v>149</v>
      </c>
      <c r="X741" t="s">
        <v>1435</v>
      </c>
      <c r="Y741" t="s">
        <v>956</v>
      </c>
      <c r="Z741" t="e" vm="1">
        <f ca="1">_xlfn.XLOOKUP(KenPom[[#This Row],[Real_Team]],TeamStateMap[Team],TeamStateMap[State],"NoState",0,)</f>
        <v>#NAME?</v>
      </c>
      <c r="AA741">
        <v>15</v>
      </c>
      <c r="AC741" t="s">
        <v>506</v>
      </c>
      <c r="AD741" t="s">
        <v>1156</v>
      </c>
      <c r="AE741">
        <v>2.1</v>
      </c>
      <c r="AF741">
        <v>104.7</v>
      </c>
      <c r="AG741">
        <v>144</v>
      </c>
      <c r="AH741">
        <v>102.6</v>
      </c>
      <c r="AI741">
        <v>164</v>
      </c>
      <c r="AJ741">
        <v>66</v>
      </c>
      <c r="AK741">
        <v>239</v>
      </c>
      <c r="AL741">
        <v>3.7999999999999999E-2</v>
      </c>
      <c r="AM741">
        <v>92</v>
      </c>
      <c r="AN741">
        <v>-2.94</v>
      </c>
      <c r="AO741">
        <v>219</v>
      </c>
      <c r="AP741">
        <v>100.5</v>
      </c>
      <c r="AQ741">
        <v>274</v>
      </c>
      <c r="AR741">
        <v>103.5</v>
      </c>
      <c r="AS741">
        <v>176</v>
      </c>
      <c r="AT741">
        <v>-3.03</v>
      </c>
      <c r="AU741">
        <v>257</v>
      </c>
      <c r="AV741" s="9">
        <v>5</v>
      </c>
      <c r="AW741" t="s">
        <v>136</v>
      </c>
    </row>
    <row r="742" spans="1:49" x14ac:dyDescent="0.2">
      <c r="A742" t="s">
        <v>30</v>
      </c>
      <c r="B742">
        <v>86.4</v>
      </c>
      <c r="C742">
        <v>80.12</v>
      </c>
      <c r="D742">
        <v>3</v>
      </c>
      <c r="E742">
        <v>6</v>
      </c>
      <c r="F742">
        <v>2021</v>
      </c>
      <c r="I742" t="s">
        <v>351</v>
      </c>
      <c r="J742">
        <v>81.98</v>
      </c>
      <c r="K742">
        <v>86.72</v>
      </c>
      <c r="L742">
        <v>2021</v>
      </c>
      <c r="O742" t="s">
        <v>57</v>
      </c>
      <c r="P742">
        <v>5.3</v>
      </c>
      <c r="Q742">
        <v>6.9</v>
      </c>
      <c r="R742">
        <v>12.2</v>
      </c>
      <c r="S742">
        <v>2020</v>
      </c>
      <c r="V742">
        <v>2022</v>
      </c>
      <c r="W742">
        <v>151</v>
      </c>
      <c r="X742" t="s">
        <v>1436</v>
      </c>
      <c r="Y742" t="s">
        <v>262</v>
      </c>
      <c r="Z742" t="e" vm="1">
        <f ca="1">_xlfn.XLOOKUP(KenPom[[#This Row],[Real_Team]],TeamStateMap[Team],TeamStateMap[State],"NoState",0,)</f>
        <v>#NAME?</v>
      </c>
      <c r="AA742">
        <v>16</v>
      </c>
      <c r="AC742" t="s">
        <v>491</v>
      </c>
      <c r="AD742" t="s">
        <v>1350</v>
      </c>
      <c r="AE742">
        <v>1.84</v>
      </c>
      <c r="AF742">
        <v>101.5</v>
      </c>
      <c r="AG742">
        <v>201</v>
      </c>
      <c r="AH742">
        <v>99.7</v>
      </c>
      <c r="AI742">
        <v>114</v>
      </c>
      <c r="AJ742">
        <v>67.099999999999994</v>
      </c>
      <c r="AK742">
        <v>174</v>
      </c>
      <c r="AL742">
        <v>6.2E-2</v>
      </c>
      <c r="AM742">
        <v>56</v>
      </c>
      <c r="AN742">
        <v>-1.29</v>
      </c>
      <c r="AO742">
        <v>177</v>
      </c>
      <c r="AP742">
        <v>101.1</v>
      </c>
      <c r="AQ742">
        <v>244</v>
      </c>
      <c r="AR742">
        <v>102.4</v>
      </c>
      <c r="AS742">
        <v>130</v>
      </c>
      <c r="AT742">
        <v>2.0499999999999998</v>
      </c>
      <c r="AU742">
        <v>114</v>
      </c>
      <c r="AV742" s="9">
        <v>6</v>
      </c>
      <c r="AW742" t="s">
        <v>136</v>
      </c>
    </row>
    <row r="743" spans="1:49" x14ac:dyDescent="0.2">
      <c r="A743" t="s">
        <v>9</v>
      </c>
      <c r="B743">
        <v>86.33</v>
      </c>
      <c r="C743">
        <v>80.88</v>
      </c>
      <c r="D743">
        <v>3</v>
      </c>
      <c r="E743">
        <v>4</v>
      </c>
      <c r="F743">
        <v>2021</v>
      </c>
      <c r="I743" t="s">
        <v>427</v>
      </c>
      <c r="J743">
        <v>79.599999999999994</v>
      </c>
      <c r="K743">
        <v>86.64</v>
      </c>
      <c r="L743">
        <v>2021</v>
      </c>
      <c r="O743" t="s">
        <v>266</v>
      </c>
      <c r="P743">
        <v>8.1</v>
      </c>
      <c r="Q743">
        <v>3.9</v>
      </c>
      <c r="R743">
        <v>12</v>
      </c>
      <c r="S743">
        <v>2020</v>
      </c>
      <c r="V743">
        <v>2022</v>
      </c>
      <c r="W743">
        <v>168</v>
      </c>
      <c r="X743" t="s">
        <v>1338</v>
      </c>
      <c r="Y743" t="s">
        <v>1443</v>
      </c>
      <c r="Z743" t="e" vm="1">
        <f ca="1">_xlfn.XLOOKUP(KenPom[[#This Row],[Real_Team]],TeamStateMap[Team],TeamStateMap[State],"NoState",0,)</f>
        <v>#NAME?</v>
      </c>
      <c r="AA743">
        <v>16</v>
      </c>
      <c r="AC743" t="s">
        <v>480</v>
      </c>
      <c r="AD743" t="s">
        <v>1390</v>
      </c>
      <c r="AE743">
        <v>0.15</v>
      </c>
      <c r="AF743">
        <v>102.4</v>
      </c>
      <c r="AG743">
        <v>190</v>
      </c>
      <c r="AH743">
        <v>102.3</v>
      </c>
      <c r="AI743">
        <v>160</v>
      </c>
      <c r="AJ743">
        <v>66.900000000000006</v>
      </c>
      <c r="AK743">
        <v>187</v>
      </c>
      <c r="AL743">
        <v>9.5000000000000001E-2</v>
      </c>
      <c r="AM743">
        <v>23</v>
      </c>
      <c r="AN743">
        <v>-10.62</v>
      </c>
      <c r="AO743">
        <v>357</v>
      </c>
      <c r="AP743">
        <v>95.3</v>
      </c>
      <c r="AQ743">
        <v>358</v>
      </c>
      <c r="AR743">
        <v>105.9</v>
      </c>
      <c r="AS743">
        <v>280</v>
      </c>
      <c r="AT743">
        <v>-4.18</v>
      </c>
      <c r="AU743">
        <v>285</v>
      </c>
      <c r="AV743" s="9">
        <v>6</v>
      </c>
      <c r="AW743" t="s">
        <v>136</v>
      </c>
    </row>
    <row r="744" spans="1:49" x14ac:dyDescent="0.2">
      <c r="A744" t="s">
        <v>109</v>
      </c>
      <c r="B744">
        <v>86.18</v>
      </c>
      <c r="C744">
        <v>78.36</v>
      </c>
      <c r="D744">
        <v>0</v>
      </c>
      <c r="E744">
        <v>2</v>
      </c>
      <c r="F744">
        <v>2021</v>
      </c>
      <c r="I744" t="s">
        <v>366</v>
      </c>
      <c r="J744">
        <v>79.55</v>
      </c>
      <c r="K744">
        <v>85.98</v>
      </c>
      <c r="L744">
        <v>2021</v>
      </c>
      <c r="O744" t="s">
        <v>43</v>
      </c>
      <c r="P744">
        <v>5.3</v>
      </c>
      <c r="Q744">
        <v>6.7</v>
      </c>
      <c r="R744">
        <v>12</v>
      </c>
      <c r="S744">
        <v>2020</v>
      </c>
      <c r="V744">
        <v>2022</v>
      </c>
      <c r="W744">
        <v>182</v>
      </c>
      <c r="X744" t="s">
        <v>1437</v>
      </c>
      <c r="Y744" t="s">
        <v>960</v>
      </c>
      <c r="Z744" t="e" vm="1">
        <f ca="1">_xlfn.XLOOKUP(KenPom[[#This Row],[Real_Team]],TeamStateMap[Team],TeamStateMap[State],"NoState",0,)</f>
        <v>#NAME?</v>
      </c>
      <c r="AA744">
        <v>16</v>
      </c>
      <c r="AC744" t="s">
        <v>525</v>
      </c>
      <c r="AD744" t="s">
        <v>585</v>
      </c>
      <c r="AE744">
        <v>-0.87</v>
      </c>
      <c r="AF744">
        <v>106.4</v>
      </c>
      <c r="AG744">
        <v>108</v>
      </c>
      <c r="AH744">
        <v>107.2</v>
      </c>
      <c r="AI744">
        <v>262</v>
      </c>
      <c r="AJ744">
        <v>68.400000000000006</v>
      </c>
      <c r="AK744">
        <v>97</v>
      </c>
      <c r="AL744">
        <v>-1E-3</v>
      </c>
      <c r="AM744">
        <v>178</v>
      </c>
      <c r="AN744">
        <v>-7.41</v>
      </c>
      <c r="AO744">
        <v>329</v>
      </c>
      <c r="AP744">
        <v>100</v>
      </c>
      <c r="AQ744">
        <v>301</v>
      </c>
      <c r="AR744">
        <v>107.4</v>
      </c>
      <c r="AS744">
        <v>338</v>
      </c>
      <c r="AT744">
        <v>-0.04</v>
      </c>
      <c r="AU744">
        <v>163</v>
      </c>
      <c r="AV744" s="9">
        <v>6</v>
      </c>
      <c r="AW744" t="s">
        <v>136</v>
      </c>
    </row>
    <row r="745" spans="1:49" x14ac:dyDescent="0.2">
      <c r="A745" t="s">
        <v>32</v>
      </c>
      <c r="B745">
        <v>85.9</v>
      </c>
      <c r="C745">
        <v>82.43</v>
      </c>
      <c r="D745">
        <v>3</v>
      </c>
      <c r="E745">
        <v>10</v>
      </c>
      <c r="F745">
        <v>2021</v>
      </c>
      <c r="I745" t="s">
        <v>339</v>
      </c>
      <c r="J745">
        <v>82.14</v>
      </c>
      <c r="K745">
        <v>85.65</v>
      </c>
      <c r="L745">
        <v>2021</v>
      </c>
      <c r="O745" t="s">
        <v>38</v>
      </c>
      <c r="P745">
        <v>5.0999999999999996</v>
      </c>
      <c r="Q745">
        <v>6.6</v>
      </c>
      <c r="R745">
        <v>11.7</v>
      </c>
      <c r="S745">
        <v>2020</v>
      </c>
      <c r="V745">
        <v>2022</v>
      </c>
      <c r="W745">
        <v>183</v>
      </c>
      <c r="X745" t="s">
        <v>1438</v>
      </c>
      <c r="Y745" t="s">
        <v>1444</v>
      </c>
      <c r="Z745" t="e" vm="1">
        <f ca="1">_xlfn.XLOOKUP(KenPom[[#This Row],[Real_Team]],TeamStateMap[Team],TeamStateMap[State],"NoState",0,)</f>
        <v>#NAME?</v>
      </c>
      <c r="AA745">
        <v>16</v>
      </c>
      <c r="AC745" t="s">
        <v>485</v>
      </c>
      <c r="AD745" t="s">
        <v>1266</v>
      </c>
      <c r="AE745">
        <v>-0.95</v>
      </c>
      <c r="AF745">
        <v>104.2</v>
      </c>
      <c r="AG745">
        <v>154</v>
      </c>
      <c r="AH745">
        <v>105.2</v>
      </c>
      <c r="AI745">
        <v>218</v>
      </c>
      <c r="AJ745">
        <v>72.2</v>
      </c>
      <c r="AK745">
        <v>7</v>
      </c>
      <c r="AL745">
        <v>0.126</v>
      </c>
      <c r="AM745">
        <v>7</v>
      </c>
      <c r="AN745">
        <v>-8.59</v>
      </c>
      <c r="AO745">
        <v>352</v>
      </c>
      <c r="AP745">
        <v>98.1</v>
      </c>
      <c r="AQ745">
        <v>350</v>
      </c>
      <c r="AR745">
        <v>106.7</v>
      </c>
      <c r="AS745">
        <v>311</v>
      </c>
      <c r="AT745">
        <v>0.05</v>
      </c>
      <c r="AU745">
        <v>161</v>
      </c>
      <c r="AV745" s="9">
        <v>6</v>
      </c>
      <c r="AW745" t="s">
        <v>136</v>
      </c>
    </row>
    <row r="746" spans="1:49" x14ac:dyDescent="0.2">
      <c r="A746" t="s">
        <v>57</v>
      </c>
      <c r="B746">
        <v>85.88</v>
      </c>
      <c r="C746">
        <v>75.86</v>
      </c>
      <c r="D746">
        <v>1</v>
      </c>
      <c r="E746">
        <v>2</v>
      </c>
      <c r="F746">
        <v>2021</v>
      </c>
      <c r="I746" t="s">
        <v>314</v>
      </c>
      <c r="J746">
        <v>83.44</v>
      </c>
      <c r="K746">
        <v>85.33</v>
      </c>
      <c r="L746">
        <v>2021</v>
      </c>
      <c r="O746" t="s">
        <v>32</v>
      </c>
      <c r="P746">
        <v>6.2</v>
      </c>
      <c r="Q746">
        <v>5.4</v>
      </c>
      <c r="R746">
        <v>11.6</v>
      </c>
      <c r="S746">
        <v>2020</v>
      </c>
      <c r="V746">
        <v>2022</v>
      </c>
      <c r="W746">
        <v>188</v>
      </c>
      <c r="X746" t="s">
        <v>625</v>
      </c>
      <c r="Y746" t="s">
        <v>624</v>
      </c>
      <c r="Z746" t="e" vm="1">
        <f ca="1">_xlfn.XLOOKUP(KenPom[[#This Row],[Real_Team]],TeamStateMap[Team],TeamStateMap[State],"NoState",0,)</f>
        <v>#NAME?</v>
      </c>
      <c r="AA746">
        <v>16</v>
      </c>
      <c r="AC746" t="s">
        <v>494</v>
      </c>
      <c r="AD746" t="s">
        <v>1182</v>
      </c>
      <c r="AE746">
        <v>-1.33</v>
      </c>
      <c r="AF746">
        <v>98.1</v>
      </c>
      <c r="AG746">
        <v>270</v>
      </c>
      <c r="AH746">
        <v>99.4</v>
      </c>
      <c r="AI746">
        <v>107</v>
      </c>
      <c r="AJ746">
        <v>67.7</v>
      </c>
      <c r="AK746">
        <v>128</v>
      </c>
      <c r="AL746">
        <v>6.0000000000000001E-3</v>
      </c>
      <c r="AM746">
        <v>159</v>
      </c>
      <c r="AN746">
        <v>-6.77</v>
      </c>
      <c r="AO746">
        <v>318</v>
      </c>
      <c r="AP746">
        <v>98.5</v>
      </c>
      <c r="AQ746">
        <v>340</v>
      </c>
      <c r="AR746">
        <v>105.3</v>
      </c>
      <c r="AS746">
        <v>259</v>
      </c>
      <c r="AT746">
        <v>10.51</v>
      </c>
      <c r="AU746">
        <v>9</v>
      </c>
      <c r="AV746" s="9">
        <v>6</v>
      </c>
      <c r="AW746" t="s">
        <v>136</v>
      </c>
    </row>
    <row r="747" spans="1:49" x14ac:dyDescent="0.2">
      <c r="A747" t="s">
        <v>38</v>
      </c>
      <c r="B747">
        <v>85.79</v>
      </c>
      <c r="C747">
        <v>81.790000000000006</v>
      </c>
      <c r="D747">
        <v>1</v>
      </c>
      <c r="E747">
        <v>7</v>
      </c>
      <c r="F747">
        <v>2021</v>
      </c>
      <c r="I747" t="s">
        <v>396</v>
      </c>
      <c r="J747">
        <v>80.42</v>
      </c>
      <c r="K747">
        <v>85.22</v>
      </c>
      <c r="L747">
        <v>2021</v>
      </c>
      <c r="O747" t="s">
        <v>64</v>
      </c>
      <c r="P747">
        <v>8.1</v>
      </c>
      <c r="Q747">
        <v>3.3</v>
      </c>
      <c r="R747">
        <v>11.4</v>
      </c>
      <c r="S747">
        <v>2020</v>
      </c>
      <c r="V747">
        <v>2022</v>
      </c>
      <c r="W747">
        <v>243</v>
      </c>
      <c r="X747" t="s">
        <v>1439</v>
      </c>
      <c r="Y747" t="s">
        <v>1445</v>
      </c>
      <c r="Z747" t="e" vm="1">
        <f ca="1">_xlfn.XLOOKUP(KenPom[[#This Row],[Real_Team]],TeamStateMap[Team],TeamStateMap[State],"NoState",0,)</f>
        <v>#NAME?</v>
      </c>
      <c r="AA747">
        <v>16</v>
      </c>
      <c r="AC747" t="s">
        <v>501</v>
      </c>
      <c r="AD747" t="s">
        <v>125</v>
      </c>
      <c r="AE747">
        <v>-6.31</v>
      </c>
      <c r="AF747">
        <v>97</v>
      </c>
      <c r="AG747">
        <v>287</v>
      </c>
      <c r="AH747">
        <v>103.3</v>
      </c>
      <c r="AI747">
        <v>181</v>
      </c>
      <c r="AJ747">
        <v>68.900000000000006</v>
      </c>
      <c r="AK747">
        <v>73</v>
      </c>
      <c r="AL747">
        <v>3.5999999999999997E-2</v>
      </c>
      <c r="AM747">
        <v>98</v>
      </c>
      <c r="AN747">
        <v>-10.92</v>
      </c>
      <c r="AO747">
        <v>358</v>
      </c>
      <c r="AP747">
        <v>98.8</v>
      </c>
      <c r="AQ747">
        <v>335</v>
      </c>
      <c r="AR747">
        <v>109.7</v>
      </c>
      <c r="AS747">
        <v>358</v>
      </c>
      <c r="AT747">
        <v>-8.7200000000000006</v>
      </c>
      <c r="AU747">
        <v>349</v>
      </c>
      <c r="AV747" s="9">
        <v>6</v>
      </c>
      <c r="AW747" t="s">
        <v>136</v>
      </c>
    </row>
    <row r="748" spans="1:49" x14ac:dyDescent="0.2">
      <c r="A748" t="s">
        <v>73</v>
      </c>
      <c r="B748">
        <v>85.78</v>
      </c>
      <c r="C748">
        <v>82.2</v>
      </c>
      <c r="D748">
        <v>8</v>
      </c>
      <c r="E748">
        <v>10</v>
      </c>
      <c r="F748">
        <v>2021</v>
      </c>
      <c r="I748" t="s">
        <v>300</v>
      </c>
      <c r="J748">
        <v>79.94</v>
      </c>
      <c r="K748">
        <v>85.19</v>
      </c>
      <c r="L748">
        <v>2021</v>
      </c>
      <c r="O748" t="s">
        <v>71</v>
      </c>
      <c r="P748">
        <v>5.2</v>
      </c>
      <c r="Q748">
        <v>6.2</v>
      </c>
      <c r="R748">
        <v>11.3</v>
      </c>
      <c r="S748">
        <v>2020</v>
      </c>
    </row>
    <row r="749" spans="1:49" x14ac:dyDescent="0.2">
      <c r="A749" t="s">
        <v>231</v>
      </c>
      <c r="B749">
        <v>85.41</v>
      </c>
      <c r="C749">
        <v>80.59</v>
      </c>
      <c r="D749">
        <v>1</v>
      </c>
      <c r="E749">
        <v>2</v>
      </c>
      <c r="F749">
        <v>2021</v>
      </c>
      <c r="I749" t="s">
        <v>341</v>
      </c>
      <c r="J749">
        <v>79.739999999999995</v>
      </c>
      <c r="K749">
        <v>85.18</v>
      </c>
      <c r="L749">
        <v>2021</v>
      </c>
      <c r="O749" t="s">
        <v>30</v>
      </c>
      <c r="P749">
        <v>8.1999999999999993</v>
      </c>
      <c r="Q749">
        <v>3</v>
      </c>
      <c r="R749">
        <v>11.2</v>
      </c>
      <c r="S749">
        <v>2020</v>
      </c>
    </row>
    <row r="750" spans="1:49" x14ac:dyDescent="0.2">
      <c r="A750" t="s">
        <v>0</v>
      </c>
      <c r="B750">
        <v>85.14</v>
      </c>
      <c r="C750">
        <v>80.25</v>
      </c>
      <c r="D750">
        <v>1</v>
      </c>
      <c r="E750">
        <v>5</v>
      </c>
      <c r="F750">
        <v>2021</v>
      </c>
      <c r="I750" t="s">
        <v>340</v>
      </c>
      <c r="J750">
        <v>73.95</v>
      </c>
      <c r="K750">
        <v>85.03</v>
      </c>
      <c r="L750">
        <v>2021</v>
      </c>
      <c r="O750" t="s">
        <v>0</v>
      </c>
      <c r="P750">
        <v>7.7</v>
      </c>
      <c r="Q750">
        <v>3.4</v>
      </c>
      <c r="R750">
        <v>11.1</v>
      </c>
      <c r="S750">
        <v>2020</v>
      </c>
    </row>
    <row r="751" spans="1:49" x14ac:dyDescent="0.2">
      <c r="A751" t="s">
        <v>236</v>
      </c>
      <c r="B751">
        <v>84.93</v>
      </c>
      <c r="C751">
        <v>76.91</v>
      </c>
      <c r="D751">
        <v>0</v>
      </c>
      <c r="E751">
        <v>0</v>
      </c>
      <c r="F751">
        <v>2021</v>
      </c>
      <c r="I751" t="s">
        <v>371</v>
      </c>
      <c r="J751">
        <v>81.239999999999995</v>
      </c>
      <c r="K751">
        <v>84.86</v>
      </c>
      <c r="L751">
        <v>2021</v>
      </c>
      <c r="O751" t="s">
        <v>109</v>
      </c>
      <c r="P751">
        <v>6.6</v>
      </c>
      <c r="Q751">
        <v>4.5</v>
      </c>
      <c r="R751">
        <v>11.1</v>
      </c>
      <c r="S751">
        <v>2020</v>
      </c>
    </row>
    <row r="752" spans="1:49" x14ac:dyDescent="0.2">
      <c r="A752" t="s">
        <v>290</v>
      </c>
      <c r="B752">
        <v>84.92</v>
      </c>
      <c r="C752">
        <v>74.09</v>
      </c>
      <c r="D752">
        <v>1</v>
      </c>
      <c r="E752">
        <v>2</v>
      </c>
      <c r="F752">
        <v>2021</v>
      </c>
      <c r="I752" t="s">
        <v>380</v>
      </c>
      <c r="J752">
        <v>79.47</v>
      </c>
      <c r="K752">
        <v>84.76</v>
      </c>
      <c r="L752">
        <v>2021</v>
      </c>
      <c r="O752" t="s">
        <v>29</v>
      </c>
      <c r="P752">
        <v>6.4</v>
      </c>
      <c r="Q752">
        <v>4.5999999999999996</v>
      </c>
      <c r="R752">
        <v>11</v>
      </c>
      <c r="S752">
        <v>2020</v>
      </c>
    </row>
    <row r="753" spans="1:19" x14ac:dyDescent="0.2">
      <c r="A753" t="s">
        <v>452</v>
      </c>
      <c r="B753">
        <v>84.83</v>
      </c>
      <c r="C753">
        <v>83.62</v>
      </c>
      <c r="D753">
        <v>1</v>
      </c>
      <c r="E753">
        <v>9</v>
      </c>
      <c r="F753">
        <v>2021</v>
      </c>
      <c r="I753" t="s">
        <v>356</v>
      </c>
      <c r="J753">
        <v>78.3</v>
      </c>
      <c r="K753">
        <v>84.71</v>
      </c>
      <c r="L753">
        <v>2021</v>
      </c>
      <c r="O753" t="s">
        <v>15</v>
      </c>
      <c r="P753">
        <v>6.8</v>
      </c>
      <c r="Q753">
        <v>4.2</v>
      </c>
      <c r="R753">
        <v>10.9</v>
      </c>
      <c r="S753">
        <v>2020</v>
      </c>
    </row>
    <row r="754" spans="1:19" x14ac:dyDescent="0.2">
      <c r="A754" t="s">
        <v>15</v>
      </c>
      <c r="B754">
        <v>84.59</v>
      </c>
      <c r="C754">
        <v>80.459999999999994</v>
      </c>
      <c r="D754">
        <v>1</v>
      </c>
      <c r="E754">
        <v>5</v>
      </c>
      <c r="F754">
        <v>2021</v>
      </c>
      <c r="I754" t="s">
        <v>336</v>
      </c>
      <c r="J754">
        <v>80.66</v>
      </c>
      <c r="K754">
        <v>84.52</v>
      </c>
      <c r="L754">
        <v>2021</v>
      </c>
      <c r="O754" t="s">
        <v>236</v>
      </c>
      <c r="P754">
        <v>1.6</v>
      </c>
      <c r="Q754">
        <v>9.1999999999999993</v>
      </c>
      <c r="R754">
        <v>10.8</v>
      </c>
      <c r="S754">
        <v>2020</v>
      </c>
    </row>
    <row r="755" spans="1:19" x14ac:dyDescent="0.2">
      <c r="A755" t="s">
        <v>29</v>
      </c>
      <c r="B755">
        <v>84.54</v>
      </c>
      <c r="C755">
        <v>81.48</v>
      </c>
      <c r="D755">
        <v>5</v>
      </c>
      <c r="E755">
        <v>5</v>
      </c>
      <c r="F755">
        <v>2021</v>
      </c>
      <c r="I755" t="s">
        <v>382</v>
      </c>
      <c r="J755">
        <v>79.13</v>
      </c>
      <c r="K755">
        <v>84.51</v>
      </c>
      <c r="L755">
        <v>2021</v>
      </c>
      <c r="O755" t="s">
        <v>24</v>
      </c>
      <c r="P755">
        <v>5.8</v>
      </c>
      <c r="Q755">
        <v>4.5</v>
      </c>
      <c r="R755">
        <v>10.3</v>
      </c>
      <c r="S755">
        <v>2020</v>
      </c>
    </row>
    <row r="756" spans="1:19" x14ac:dyDescent="0.2">
      <c r="A756" t="s">
        <v>7</v>
      </c>
      <c r="B756">
        <v>84.4</v>
      </c>
      <c r="C756">
        <v>82.88</v>
      </c>
      <c r="D756">
        <v>2</v>
      </c>
      <c r="E756">
        <v>7</v>
      </c>
      <c r="F756">
        <v>2021</v>
      </c>
      <c r="I756" t="s">
        <v>384</v>
      </c>
      <c r="J756">
        <v>81.19</v>
      </c>
      <c r="K756">
        <v>84.25</v>
      </c>
      <c r="L756">
        <v>2021</v>
      </c>
      <c r="O756" t="s">
        <v>73</v>
      </c>
      <c r="P756">
        <v>3.9</v>
      </c>
      <c r="Q756">
        <v>6.3</v>
      </c>
      <c r="R756">
        <v>10.199999999999999</v>
      </c>
      <c r="S756">
        <v>2020</v>
      </c>
    </row>
    <row r="757" spans="1:19" x14ac:dyDescent="0.2">
      <c r="A757" t="s">
        <v>248</v>
      </c>
      <c r="B757">
        <v>84.16</v>
      </c>
      <c r="C757">
        <v>78.849999999999994</v>
      </c>
      <c r="D757">
        <v>2</v>
      </c>
      <c r="E757">
        <v>2</v>
      </c>
      <c r="F757">
        <v>2021</v>
      </c>
      <c r="I757" t="s">
        <v>383</v>
      </c>
      <c r="J757">
        <v>79.599999999999994</v>
      </c>
      <c r="K757">
        <v>84.15</v>
      </c>
      <c r="L757">
        <v>2021</v>
      </c>
      <c r="O757" t="s">
        <v>196</v>
      </c>
      <c r="P757">
        <v>6.4</v>
      </c>
      <c r="Q757">
        <v>3.5</v>
      </c>
      <c r="R757">
        <v>9.9</v>
      </c>
      <c r="S757">
        <v>2020</v>
      </c>
    </row>
    <row r="758" spans="1:19" x14ac:dyDescent="0.2">
      <c r="A758" t="s">
        <v>196</v>
      </c>
      <c r="B758">
        <v>83.94</v>
      </c>
      <c r="C758">
        <v>80.48</v>
      </c>
      <c r="D758">
        <v>2</v>
      </c>
      <c r="E758">
        <v>8</v>
      </c>
      <c r="F758">
        <v>2021</v>
      </c>
      <c r="I758" t="s">
        <v>402</v>
      </c>
      <c r="J758">
        <v>83.64</v>
      </c>
      <c r="K758">
        <v>83.85</v>
      </c>
      <c r="L758">
        <v>2021</v>
      </c>
      <c r="O758" t="s">
        <v>7</v>
      </c>
      <c r="P758">
        <v>6</v>
      </c>
      <c r="Q758">
        <v>3.8</v>
      </c>
      <c r="R758">
        <v>9.6999999999999993</v>
      </c>
      <c r="S758">
        <v>2020</v>
      </c>
    </row>
    <row r="759" spans="1:19" x14ac:dyDescent="0.2">
      <c r="A759" t="s">
        <v>268</v>
      </c>
      <c r="B759">
        <v>83.92</v>
      </c>
      <c r="C759">
        <v>81.64</v>
      </c>
      <c r="D759">
        <v>2</v>
      </c>
      <c r="E759">
        <v>8</v>
      </c>
      <c r="F759">
        <v>2021</v>
      </c>
      <c r="I759" t="s">
        <v>367</v>
      </c>
      <c r="J759">
        <v>82.23</v>
      </c>
      <c r="K759">
        <v>83.85</v>
      </c>
      <c r="L759">
        <v>2021</v>
      </c>
      <c r="O759" t="s">
        <v>248</v>
      </c>
      <c r="P759">
        <v>6.3</v>
      </c>
      <c r="Q759">
        <v>3.4</v>
      </c>
      <c r="R759">
        <v>9.6999999999999993</v>
      </c>
      <c r="S759">
        <v>2020</v>
      </c>
    </row>
    <row r="760" spans="1:19" x14ac:dyDescent="0.2">
      <c r="A760" t="s">
        <v>24</v>
      </c>
      <c r="B760">
        <v>83.88</v>
      </c>
      <c r="C760">
        <v>80.849999999999994</v>
      </c>
      <c r="D760">
        <v>3</v>
      </c>
      <c r="E760">
        <v>5</v>
      </c>
      <c r="F760">
        <v>2021</v>
      </c>
      <c r="I760" t="s">
        <v>350</v>
      </c>
      <c r="J760">
        <v>80.739999999999995</v>
      </c>
      <c r="K760">
        <v>83.51</v>
      </c>
      <c r="L760">
        <v>2021</v>
      </c>
      <c r="O760" t="s">
        <v>452</v>
      </c>
      <c r="P760">
        <v>3.2</v>
      </c>
      <c r="Q760">
        <v>6.4</v>
      </c>
      <c r="R760">
        <v>9.6</v>
      </c>
      <c r="S760">
        <v>2020</v>
      </c>
    </row>
    <row r="761" spans="1:19" x14ac:dyDescent="0.2">
      <c r="A761" t="s">
        <v>11</v>
      </c>
      <c r="B761">
        <v>83.57</v>
      </c>
      <c r="C761">
        <v>80.709999999999994</v>
      </c>
      <c r="D761">
        <v>0</v>
      </c>
      <c r="E761">
        <v>6</v>
      </c>
      <c r="F761">
        <v>2021</v>
      </c>
      <c r="I761" t="s">
        <v>365</v>
      </c>
      <c r="J761">
        <v>78.91</v>
      </c>
      <c r="K761">
        <v>83.49</v>
      </c>
      <c r="L761">
        <v>2021</v>
      </c>
      <c r="O761" t="s">
        <v>5</v>
      </c>
      <c r="P761">
        <v>5.0999999999999996</v>
      </c>
      <c r="Q761">
        <v>4.5</v>
      </c>
      <c r="R761">
        <v>9.6</v>
      </c>
      <c r="S761">
        <v>2020</v>
      </c>
    </row>
    <row r="762" spans="1:19" x14ac:dyDescent="0.2">
      <c r="A762" t="s">
        <v>1078</v>
      </c>
      <c r="B762">
        <v>83.44</v>
      </c>
      <c r="C762">
        <v>84.2</v>
      </c>
      <c r="D762">
        <v>1</v>
      </c>
      <c r="E762">
        <v>5</v>
      </c>
      <c r="F762">
        <v>2021</v>
      </c>
      <c r="I762" t="s">
        <v>304</v>
      </c>
      <c r="J762">
        <v>79.510000000000005</v>
      </c>
      <c r="K762">
        <v>83.34</v>
      </c>
      <c r="L762">
        <v>2021</v>
      </c>
      <c r="O762" t="s">
        <v>268</v>
      </c>
      <c r="P762">
        <v>2.2999999999999998</v>
      </c>
      <c r="Q762">
        <v>7.3</v>
      </c>
      <c r="R762">
        <v>9.5</v>
      </c>
      <c r="S762">
        <v>2020</v>
      </c>
    </row>
    <row r="763" spans="1:19" x14ac:dyDescent="0.2">
      <c r="A763" t="s">
        <v>1074</v>
      </c>
      <c r="B763">
        <v>83.29</v>
      </c>
      <c r="C763">
        <v>83.12</v>
      </c>
      <c r="D763">
        <v>3</v>
      </c>
      <c r="E763">
        <v>8</v>
      </c>
      <c r="F763">
        <v>2021</v>
      </c>
      <c r="I763" t="s">
        <v>311</v>
      </c>
      <c r="J763">
        <v>72.78</v>
      </c>
      <c r="K763">
        <v>83.33</v>
      </c>
      <c r="L763">
        <v>2021</v>
      </c>
      <c r="O763" t="s">
        <v>6</v>
      </c>
      <c r="P763">
        <v>5.2</v>
      </c>
      <c r="Q763">
        <v>4.3</v>
      </c>
      <c r="R763">
        <v>9.5</v>
      </c>
      <c r="S763">
        <v>2020</v>
      </c>
    </row>
    <row r="764" spans="1:19" x14ac:dyDescent="0.2">
      <c r="A764" t="s">
        <v>71</v>
      </c>
      <c r="B764">
        <v>83.1</v>
      </c>
      <c r="C764">
        <v>76.41</v>
      </c>
      <c r="D764">
        <v>0</v>
      </c>
      <c r="E764">
        <v>0</v>
      </c>
      <c r="F764">
        <v>2021</v>
      </c>
      <c r="I764" t="s">
        <v>295</v>
      </c>
      <c r="J764">
        <v>76.2</v>
      </c>
      <c r="K764">
        <v>83.28</v>
      </c>
      <c r="L764">
        <v>2021</v>
      </c>
      <c r="O764" t="s">
        <v>1078</v>
      </c>
      <c r="P764">
        <v>5.4</v>
      </c>
      <c r="Q764">
        <v>4</v>
      </c>
      <c r="R764">
        <v>9.4</v>
      </c>
      <c r="S764">
        <v>2020</v>
      </c>
    </row>
    <row r="765" spans="1:19" x14ac:dyDescent="0.2">
      <c r="A765" t="s">
        <v>102</v>
      </c>
      <c r="B765">
        <v>82.9</v>
      </c>
      <c r="C765">
        <v>83.82</v>
      </c>
      <c r="D765">
        <v>2</v>
      </c>
      <c r="E765">
        <v>4</v>
      </c>
      <c r="F765">
        <v>2021</v>
      </c>
      <c r="I765" t="s">
        <v>364</v>
      </c>
      <c r="J765">
        <v>78.12</v>
      </c>
      <c r="K765">
        <v>83.1</v>
      </c>
      <c r="L765">
        <v>2021</v>
      </c>
      <c r="O765" t="s">
        <v>458</v>
      </c>
      <c r="P765">
        <v>1.9</v>
      </c>
      <c r="Q765">
        <v>7.3</v>
      </c>
      <c r="R765">
        <v>9.1999999999999993</v>
      </c>
      <c r="S765">
        <v>2020</v>
      </c>
    </row>
    <row r="766" spans="1:19" x14ac:dyDescent="0.2">
      <c r="A766" t="s">
        <v>48</v>
      </c>
      <c r="B766">
        <v>82.68</v>
      </c>
      <c r="C766">
        <v>81.33</v>
      </c>
      <c r="D766">
        <v>0</v>
      </c>
      <c r="E766">
        <v>2</v>
      </c>
      <c r="F766">
        <v>2021</v>
      </c>
      <c r="I766" t="s">
        <v>432</v>
      </c>
      <c r="J766">
        <v>77.89</v>
      </c>
      <c r="K766">
        <v>83.08</v>
      </c>
      <c r="L766">
        <v>2021</v>
      </c>
      <c r="O766" t="s">
        <v>1076</v>
      </c>
      <c r="P766">
        <v>5.5</v>
      </c>
      <c r="Q766">
        <v>3.5</v>
      </c>
      <c r="R766">
        <v>9</v>
      </c>
      <c r="S766">
        <v>2020</v>
      </c>
    </row>
    <row r="767" spans="1:19" x14ac:dyDescent="0.2">
      <c r="A767" t="s">
        <v>134</v>
      </c>
      <c r="B767">
        <v>82.67</v>
      </c>
      <c r="C767">
        <v>82.54</v>
      </c>
      <c r="D767">
        <v>2</v>
      </c>
      <c r="E767">
        <v>3</v>
      </c>
      <c r="F767">
        <v>2021</v>
      </c>
      <c r="I767" t="s">
        <v>408</v>
      </c>
      <c r="J767">
        <v>80.11</v>
      </c>
      <c r="K767">
        <v>82.99</v>
      </c>
      <c r="L767">
        <v>2021</v>
      </c>
      <c r="O767" t="s">
        <v>237</v>
      </c>
      <c r="P767">
        <v>4.8</v>
      </c>
      <c r="Q767">
        <v>4.2</v>
      </c>
      <c r="R767">
        <v>9</v>
      </c>
      <c r="S767">
        <v>2020</v>
      </c>
    </row>
    <row r="768" spans="1:19" x14ac:dyDescent="0.2">
      <c r="A768" t="s">
        <v>5</v>
      </c>
      <c r="B768">
        <v>82.48</v>
      </c>
      <c r="C768">
        <v>78.38</v>
      </c>
      <c r="D768">
        <v>2</v>
      </c>
      <c r="E768">
        <v>4</v>
      </c>
      <c r="F768">
        <v>2021</v>
      </c>
      <c r="I768" t="s">
        <v>386</v>
      </c>
      <c r="J768">
        <v>83.65</v>
      </c>
      <c r="K768">
        <v>82.81</v>
      </c>
      <c r="L768">
        <v>2021</v>
      </c>
      <c r="O768" t="s">
        <v>102</v>
      </c>
      <c r="P768">
        <v>4</v>
      </c>
      <c r="Q768">
        <v>4.8</v>
      </c>
      <c r="R768">
        <v>8.9</v>
      </c>
      <c r="S768">
        <v>2020</v>
      </c>
    </row>
    <row r="769" spans="1:19" x14ac:dyDescent="0.2">
      <c r="A769" t="s">
        <v>40</v>
      </c>
      <c r="B769">
        <v>82.37</v>
      </c>
      <c r="C769">
        <v>74.86</v>
      </c>
      <c r="D769">
        <v>0</v>
      </c>
      <c r="E769">
        <v>2</v>
      </c>
      <c r="F769">
        <v>2021</v>
      </c>
      <c r="I769" t="s">
        <v>375</v>
      </c>
      <c r="J769">
        <v>74.849999999999994</v>
      </c>
      <c r="K769">
        <v>82.71</v>
      </c>
      <c r="L769">
        <v>2021</v>
      </c>
      <c r="O769" t="s">
        <v>48</v>
      </c>
      <c r="P769">
        <v>4.7</v>
      </c>
      <c r="Q769">
        <v>4.0999999999999996</v>
      </c>
      <c r="R769">
        <v>8.8000000000000007</v>
      </c>
      <c r="S769">
        <v>2020</v>
      </c>
    </row>
    <row r="770" spans="1:19" x14ac:dyDescent="0.2">
      <c r="A770" t="s">
        <v>237</v>
      </c>
      <c r="B770">
        <v>82.31</v>
      </c>
      <c r="C770">
        <v>81.900000000000006</v>
      </c>
      <c r="D770">
        <v>5</v>
      </c>
      <c r="E770">
        <v>7</v>
      </c>
      <c r="F770">
        <v>2021</v>
      </c>
      <c r="I770" t="s">
        <v>363</v>
      </c>
      <c r="J770">
        <v>78.44</v>
      </c>
      <c r="K770">
        <v>82.69</v>
      </c>
      <c r="L770">
        <v>2021</v>
      </c>
      <c r="O770" t="s">
        <v>14</v>
      </c>
      <c r="P770">
        <v>15</v>
      </c>
      <c r="Q770">
        <v>6.3</v>
      </c>
      <c r="R770">
        <v>21.3</v>
      </c>
      <c r="S770">
        <v>2021</v>
      </c>
    </row>
    <row r="771" spans="1:19" x14ac:dyDescent="0.2">
      <c r="A771" t="s">
        <v>91</v>
      </c>
      <c r="B771">
        <v>82.01</v>
      </c>
      <c r="C771">
        <v>76.88</v>
      </c>
      <c r="D771">
        <v>0</v>
      </c>
      <c r="E771">
        <v>1</v>
      </c>
      <c r="F771">
        <v>2021</v>
      </c>
      <c r="I771" t="s">
        <v>1061</v>
      </c>
      <c r="J771">
        <v>73.010000000000005</v>
      </c>
      <c r="K771">
        <v>82.53</v>
      </c>
      <c r="L771">
        <v>2021</v>
      </c>
      <c r="O771" t="s">
        <v>16</v>
      </c>
      <c r="P771">
        <v>13.9</v>
      </c>
      <c r="Q771">
        <v>6.8</v>
      </c>
      <c r="R771">
        <v>20.7</v>
      </c>
      <c r="S771">
        <v>2021</v>
      </c>
    </row>
    <row r="772" spans="1:19" x14ac:dyDescent="0.2">
      <c r="A772" t="s">
        <v>1076</v>
      </c>
      <c r="B772">
        <v>81.95</v>
      </c>
      <c r="C772">
        <v>78.98</v>
      </c>
      <c r="D772">
        <v>1</v>
      </c>
      <c r="E772">
        <v>2</v>
      </c>
      <c r="F772">
        <v>2021</v>
      </c>
      <c r="I772" t="s">
        <v>409</v>
      </c>
      <c r="J772">
        <v>67.58</v>
      </c>
      <c r="K772">
        <v>82.37</v>
      </c>
      <c r="L772">
        <v>2021</v>
      </c>
      <c r="O772" t="s">
        <v>46</v>
      </c>
      <c r="P772">
        <v>9.9</v>
      </c>
      <c r="Q772">
        <v>8.4</v>
      </c>
      <c r="R772">
        <v>18.3</v>
      </c>
      <c r="S772">
        <v>2021</v>
      </c>
    </row>
    <row r="773" spans="1:19" x14ac:dyDescent="0.2">
      <c r="A773" t="s">
        <v>66</v>
      </c>
      <c r="B773">
        <v>81.709999999999994</v>
      </c>
      <c r="C773">
        <v>75.08</v>
      </c>
      <c r="D773">
        <v>1</v>
      </c>
      <c r="E773">
        <v>3</v>
      </c>
      <c r="F773">
        <v>2021</v>
      </c>
      <c r="I773" t="s">
        <v>342</v>
      </c>
      <c r="J773">
        <v>82.05</v>
      </c>
      <c r="K773">
        <v>82.3</v>
      </c>
      <c r="L773">
        <v>2021</v>
      </c>
      <c r="O773" t="s">
        <v>129</v>
      </c>
      <c r="P773">
        <v>9.6999999999999993</v>
      </c>
      <c r="Q773">
        <v>8</v>
      </c>
      <c r="R773">
        <v>17.600000000000001</v>
      </c>
      <c r="S773">
        <v>2021</v>
      </c>
    </row>
    <row r="774" spans="1:19" x14ac:dyDescent="0.2">
      <c r="A774" t="s">
        <v>211</v>
      </c>
      <c r="B774">
        <v>81.7</v>
      </c>
      <c r="C774">
        <v>78.790000000000006</v>
      </c>
      <c r="D774">
        <v>1</v>
      </c>
      <c r="E774">
        <v>2</v>
      </c>
      <c r="F774">
        <v>2021</v>
      </c>
      <c r="I774" t="s">
        <v>438</v>
      </c>
      <c r="J774">
        <v>80.52</v>
      </c>
      <c r="K774">
        <v>82.29</v>
      </c>
      <c r="L774">
        <v>2021</v>
      </c>
      <c r="O774" t="s">
        <v>25</v>
      </c>
      <c r="P774">
        <v>9.6999999999999993</v>
      </c>
      <c r="Q774">
        <v>7.7</v>
      </c>
      <c r="R774">
        <v>17.399999999999999</v>
      </c>
      <c r="S774">
        <v>2021</v>
      </c>
    </row>
    <row r="775" spans="1:19" x14ac:dyDescent="0.2">
      <c r="A775" t="s">
        <v>28</v>
      </c>
      <c r="B775">
        <v>81.64</v>
      </c>
      <c r="C775">
        <v>78.41</v>
      </c>
      <c r="D775">
        <v>1</v>
      </c>
      <c r="E775">
        <v>2</v>
      </c>
      <c r="F775">
        <v>2021</v>
      </c>
      <c r="I775" t="s">
        <v>109</v>
      </c>
      <c r="J775">
        <v>74.78</v>
      </c>
      <c r="K775">
        <v>82.19</v>
      </c>
      <c r="L775">
        <v>2021</v>
      </c>
      <c r="O775" t="s">
        <v>35</v>
      </c>
      <c r="P775">
        <v>14.3</v>
      </c>
      <c r="Q775">
        <v>2.7</v>
      </c>
      <c r="R775">
        <v>17</v>
      </c>
      <c r="S775">
        <v>2021</v>
      </c>
    </row>
    <row r="776" spans="1:19" x14ac:dyDescent="0.2">
      <c r="A776" t="s">
        <v>1081</v>
      </c>
      <c r="B776">
        <v>81.56</v>
      </c>
      <c r="C776">
        <v>81.290000000000006</v>
      </c>
      <c r="D776">
        <v>6</v>
      </c>
      <c r="E776">
        <v>8</v>
      </c>
      <c r="F776">
        <v>2021</v>
      </c>
      <c r="I776" t="s">
        <v>359</v>
      </c>
      <c r="J776">
        <v>81.83</v>
      </c>
      <c r="K776">
        <v>81.93</v>
      </c>
      <c r="L776">
        <v>2021</v>
      </c>
      <c r="O776" t="s">
        <v>31</v>
      </c>
      <c r="P776">
        <v>10.9</v>
      </c>
      <c r="Q776">
        <v>4.2</v>
      </c>
      <c r="R776">
        <v>15.1</v>
      </c>
      <c r="S776">
        <v>2021</v>
      </c>
    </row>
    <row r="777" spans="1:19" x14ac:dyDescent="0.2">
      <c r="A777" t="s">
        <v>42</v>
      </c>
      <c r="B777">
        <v>81.459999999999994</v>
      </c>
      <c r="C777">
        <v>80.81</v>
      </c>
      <c r="D777">
        <v>1</v>
      </c>
      <c r="E777">
        <v>3</v>
      </c>
      <c r="F777">
        <v>2021</v>
      </c>
      <c r="I777" t="s">
        <v>1059</v>
      </c>
      <c r="J777">
        <v>69.680000000000007</v>
      </c>
      <c r="K777">
        <v>81.91</v>
      </c>
      <c r="L777">
        <v>2021</v>
      </c>
      <c r="O777" t="s">
        <v>22</v>
      </c>
      <c r="P777">
        <v>6.5</v>
      </c>
      <c r="Q777">
        <v>7.9</v>
      </c>
      <c r="R777">
        <v>14.4</v>
      </c>
      <c r="S777">
        <v>2021</v>
      </c>
    </row>
    <row r="778" spans="1:19" x14ac:dyDescent="0.2">
      <c r="A778" t="s">
        <v>245</v>
      </c>
      <c r="B778">
        <v>81.42</v>
      </c>
      <c r="C778">
        <v>76.31</v>
      </c>
      <c r="D778">
        <v>0</v>
      </c>
      <c r="E778">
        <v>3</v>
      </c>
      <c r="F778">
        <v>2021</v>
      </c>
      <c r="I778" t="s">
        <v>2</v>
      </c>
      <c r="J778">
        <v>76.069999999999993</v>
      </c>
      <c r="K778">
        <v>81.77</v>
      </c>
      <c r="L778">
        <v>2021</v>
      </c>
      <c r="O778" t="s">
        <v>59</v>
      </c>
      <c r="P778">
        <v>5.8</v>
      </c>
      <c r="Q778">
        <v>8.6</v>
      </c>
      <c r="R778">
        <v>14.4</v>
      </c>
      <c r="S778">
        <v>2021</v>
      </c>
    </row>
    <row r="779" spans="1:19" x14ac:dyDescent="0.2">
      <c r="A779" t="s">
        <v>6</v>
      </c>
      <c r="B779">
        <v>81.39</v>
      </c>
      <c r="C779">
        <v>74.36</v>
      </c>
      <c r="D779">
        <v>1</v>
      </c>
      <c r="E779">
        <v>2</v>
      </c>
      <c r="F779">
        <v>2021</v>
      </c>
      <c r="I779" t="s">
        <v>1073</v>
      </c>
      <c r="J779">
        <v>71.209999999999994</v>
      </c>
      <c r="K779">
        <v>81.72</v>
      </c>
      <c r="L779">
        <v>2021</v>
      </c>
      <c r="O779" t="s">
        <v>54</v>
      </c>
      <c r="P779">
        <v>7</v>
      </c>
      <c r="Q779">
        <v>7.3</v>
      </c>
      <c r="R779">
        <v>14.3</v>
      </c>
      <c r="S779">
        <v>2021</v>
      </c>
    </row>
    <row r="780" spans="1:19" x14ac:dyDescent="0.2">
      <c r="A780" t="s">
        <v>112</v>
      </c>
      <c r="B780">
        <v>81.23</v>
      </c>
      <c r="C780">
        <v>79.150000000000006</v>
      </c>
      <c r="D780">
        <v>1</v>
      </c>
      <c r="E780">
        <v>3</v>
      </c>
      <c r="F780">
        <v>2021</v>
      </c>
      <c r="I780" t="s">
        <v>1060</v>
      </c>
      <c r="J780">
        <v>70.290000000000006</v>
      </c>
      <c r="K780">
        <v>81.709999999999994</v>
      </c>
      <c r="L780">
        <v>2021</v>
      </c>
      <c r="O780" t="s">
        <v>135</v>
      </c>
      <c r="P780">
        <v>10.6</v>
      </c>
      <c r="Q780">
        <v>3.6</v>
      </c>
      <c r="R780">
        <v>14.2</v>
      </c>
      <c r="S780">
        <v>2021</v>
      </c>
    </row>
    <row r="781" spans="1:19" x14ac:dyDescent="0.2">
      <c r="A781" t="s">
        <v>12</v>
      </c>
      <c r="B781">
        <v>81.150000000000006</v>
      </c>
      <c r="C781">
        <v>82.48</v>
      </c>
      <c r="D781">
        <v>3</v>
      </c>
      <c r="E781">
        <v>5</v>
      </c>
      <c r="F781">
        <v>2021</v>
      </c>
      <c r="I781" t="s">
        <v>404</v>
      </c>
      <c r="J781">
        <v>79.62</v>
      </c>
      <c r="K781">
        <v>81.69</v>
      </c>
      <c r="L781">
        <v>2021</v>
      </c>
      <c r="O781" t="s">
        <v>27</v>
      </c>
      <c r="P781">
        <v>8</v>
      </c>
      <c r="Q781">
        <v>5.8</v>
      </c>
      <c r="R781">
        <v>13.9</v>
      </c>
      <c r="S781">
        <v>2021</v>
      </c>
    </row>
    <row r="782" spans="1:19" x14ac:dyDescent="0.2">
      <c r="A782" t="s">
        <v>75</v>
      </c>
      <c r="B782">
        <v>81.06</v>
      </c>
      <c r="C782">
        <v>80.87</v>
      </c>
      <c r="D782">
        <v>2</v>
      </c>
      <c r="E782">
        <v>4</v>
      </c>
      <c r="F782">
        <v>2021</v>
      </c>
      <c r="I782" t="s">
        <v>381</v>
      </c>
      <c r="J782">
        <v>82.97</v>
      </c>
      <c r="K782">
        <v>81.52</v>
      </c>
      <c r="L782">
        <v>2021</v>
      </c>
      <c r="O782" t="s">
        <v>212</v>
      </c>
      <c r="P782">
        <v>6.4</v>
      </c>
      <c r="Q782">
        <v>7.1</v>
      </c>
      <c r="R782">
        <v>13.5</v>
      </c>
      <c r="S782">
        <v>2021</v>
      </c>
    </row>
    <row r="783" spans="1:19" x14ac:dyDescent="0.2">
      <c r="A783" t="s">
        <v>1080</v>
      </c>
      <c r="B783">
        <v>80.989999999999995</v>
      </c>
      <c r="C783">
        <v>77.959999999999994</v>
      </c>
      <c r="D783">
        <v>1</v>
      </c>
      <c r="E783">
        <v>1</v>
      </c>
      <c r="F783">
        <v>2021</v>
      </c>
      <c r="I783" t="s">
        <v>322</v>
      </c>
      <c r="J783">
        <v>77.819999999999993</v>
      </c>
      <c r="K783">
        <v>81.42</v>
      </c>
      <c r="L783">
        <v>2021</v>
      </c>
      <c r="O783" t="s">
        <v>36</v>
      </c>
      <c r="P783">
        <v>5</v>
      </c>
      <c r="Q783">
        <v>8.3000000000000007</v>
      </c>
      <c r="R783">
        <v>13.3</v>
      </c>
      <c r="S783">
        <v>2021</v>
      </c>
    </row>
    <row r="784" spans="1:19" x14ac:dyDescent="0.2">
      <c r="A784" t="s">
        <v>202</v>
      </c>
      <c r="B784">
        <v>80.84</v>
      </c>
      <c r="C784">
        <v>76.569999999999993</v>
      </c>
      <c r="D784">
        <v>0</v>
      </c>
      <c r="E784">
        <v>2</v>
      </c>
      <c r="F784">
        <v>2021</v>
      </c>
      <c r="I784" t="s">
        <v>393</v>
      </c>
      <c r="J784">
        <v>81.94</v>
      </c>
      <c r="K784">
        <v>81.34</v>
      </c>
      <c r="L784">
        <v>2021</v>
      </c>
      <c r="O784" t="s">
        <v>980</v>
      </c>
      <c r="P784">
        <v>5.6</v>
      </c>
      <c r="Q784">
        <v>7.7</v>
      </c>
      <c r="R784">
        <v>13.2</v>
      </c>
      <c r="S784">
        <v>2021</v>
      </c>
    </row>
    <row r="785" spans="1:19" x14ac:dyDescent="0.2">
      <c r="A785" t="s">
        <v>1077</v>
      </c>
      <c r="B785">
        <v>80.8</v>
      </c>
      <c r="C785">
        <v>77.430000000000007</v>
      </c>
      <c r="D785">
        <v>0</v>
      </c>
      <c r="E785">
        <v>0</v>
      </c>
      <c r="F785">
        <v>2021</v>
      </c>
      <c r="I785" t="s">
        <v>1053</v>
      </c>
      <c r="J785">
        <v>73</v>
      </c>
      <c r="K785">
        <v>81.27</v>
      </c>
      <c r="L785">
        <v>2021</v>
      </c>
      <c r="O785" t="s">
        <v>80</v>
      </c>
      <c r="P785">
        <v>6</v>
      </c>
      <c r="Q785">
        <v>7.2</v>
      </c>
      <c r="R785">
        <v>13.2</v>
      </c>
      <c r="S785">
        <v>2021</v>
      </c>
    </row>
    <row r="786" spans="1:19" x14ac:dyDescent="0.2">
      <c r="A786" t="s">
        <v>128</v>
      </c>
      <c r="B786">
        <v>80.75</v>
      </c>
      <c r="C786">
        <v>80.849999999999994</v>
      </c>
      <c r="D786">
        <v>2</v>
      </c>
      <c r="E786">
        <v>4</v>
      </c>
      <c r="F786">
        <v>2021</v>
      </c>
      <c r="I786" t="s">
        <v>1070</v>
      </c>
      <c r="J786">
        <v>70.3</v>
      </c>
      <c r="K786">
        <v>81.13</v>
      </c>
      <c r="L786">
        <v>2021</v>
      </c>
      <c r="O786" t="s">
        <v>247</v>
      </c>
      <c r="P786">
        <v>8</v>
      </c>
      <c r="Q786">
        <v>5</v>
      </c>
      <c r="R786">
        <v>13.1</v>
      </c>
      <c r="S786">
        <v>2021</v>
      </c>
    </row>
    <row r="787" spans="1:19" x14ac:dyDescent="0.2">
      <c r="A787" t="s">
        <v>17</v>
      </c>
      <c r="B787">
        <v>80.73</v>
      </c>
      <c r="C787">
        <v>81.27</v>
      </c>
      <c r="D787">
        <v>2</v>
      </c>
      <c r="E787">
        <v>3</v>
      </c>
      <c r="F787">
        <v>2021</v>
      </c>
      <c r="I787" t="s">
        <v>1063</v>
      </c>
      <c r="J787">
        <v>71.459999999999994</v>
      </c>
      <c r="K787">
        <v>80.959999999999994</v>
      </c>
      <c r="L787">
        <v>2021</v>
      </c>
      <c r="O787" t="s">
        <v>229</v>
      </c>
      <c r="P787">
        <v>7.4</v>
      </c>
      <c r="Q787">
        <v>5.7</v>
      </c>
      <c r="R787">
        <v>13.1</v>
      </c>
      <c r="S787">
        <v>2021</v>
      </c>
    </row>
    <row r="788" spans="1:19" x14ac:dyDescent="0.2">
      <c r="A788" t="s">
        <v>68</v>
      </c>
      <c r="B788">
        <v>80.680000000000007</v>
      </c>
      <c r="C788">
        <v>79.209999999999994</v>
      </c>
      <c r="D788">
        <v>0</v>
      </c>
      <c r="E788">
        <v>2</v>
      </c>
      <c r="F788">
        <v>2021</v>
      </c>
      <c r="I788" t="s">
        <v>333</v>
      </c>
      <c r="J788">
        <v>72.34</v>
      </c>
      <c r="K788">
        <v>80.89</v>
      </c>
      <c r="L788">
        <v>2021</v>
      </c>
      <c r="O788" t="s">
        <v>19</v>
      </c>
      <c r="P788">
        <v>7</v>
      </c>
      <c r="Q788">
        <v>5.7</v>
      </c>
      <c r="R788">
        <v>12.7</v>
      </c>
      <c r="S788">
        <v>2021</v>
      </c>
    </row>
    <row r="789" spans="1:19" x14ac:dyDescent="0.2">
      <c r="A789" t="s">
        <v>83</v>
      </c>
      <c r="B789">
        <v>80.45</v>
      </c>
      <c r="C789">
        <v>80.38</v>
      </c>
      <c r="D789">
        <v>2</v>
      </c>
      <c r="E789">
        <v>3</v>
      </c>
      <c r="F789">
        <v>2021</v>
      </c>
      <c r="I789" t="s">
        <v>1064</v>
      </c>
      <c r="J789">
        <v>68.39</v>
      </c>
      <c r="K789">
        <v>80.7</v>
      </c>
      <c r="L789">
        <v>2021</v>
      </c>
      <c r="O789" t="s">
        <v>9</v>
      </c>
      <c r="P789">
        <v>11.2</v>
      </c>
      <c r="Q789">
        <v>1.4</v>
      </c>
      <c r="R789">
        <v>12.6</v>
      </c>
      <c r="S789">
        <v>2021</v>
      </c>
    </row>
    <row r="790" spans="1:19" x14ac:dyDescent="0.2">
      <c r="A790" t="s">
        <v>246</v>
      </c>
      <c r="B790">
        <v>80.400000000000006</v>
      </c>
      <c r="C790">
        <v>81.88</v>
      </c>
      <c r="D790">
        <v>3</v>
      </c>
      <c r="E790">
        <v>5</v>
      </c>
      <c r="F790">
        <v>2021</v>
      </c>
      <c r="I790" t="s">
        <v>309</v>
      </c>
      <c r="J790">
        <v>72.39</v>
      </c>
      <c r="K790">
        <v>80.58</v>
      </c>
      <c r="L790">
        <v>2021</v>
      </c>
      <c r="O790" t="s">
        <v>457</v>
      </c>
      <c r="P790">
        <v>6.4</v>
      </c>
      <c r="Q790">
        <v>6.1</v>
      </c>
      <c r="R790">
        <v>12.5</v>
      </c>
      <c r="S790">
        <v>2021</v>
      </c>
    </row>
    <row r="791" spans="1:19" x14ac:dyDescent="0.2">
      <c r="A791" t="s">
        <v>1087</v>
      </c>
      <c r="B791">
        <v>79.89</v>
      </c>
      <c r="C791">
        <v>72.44</v>
      </c>
      <c r="D791">
        <v>0</v>
      </c>
      <c r="E791">
        <v>1</v>
      </c>
      <c r="F791">
        <v>2021</v>
      </c>
      <c r="I791" t="s">
        <v>388</v>
      </c>
      <c r="J791">
        <v>79.94</v>
      </c>
      <c r="K791">
        <v>80.55</v>
      </c>
      <c r="L791">
        <v>2021</v>
      </c>
      <c r="O791" t="s">
        <v>199</v>
      </c>
      <c r="P791">
        <v>6.7</v>
      </c>
      <c r="Q791">
        <v>5.7</v>
      </c>
      <c r="R791">
        <v>12.4</v>
      </c>
      <c r="S791">
        <v>2021</v>
      </c>
    </row>
    <row r="792" spans="1:19" x14ac:dyDescent="0.2">
      <c r="A792" t="s">
        <v>1092</v>
      </c>
      <c r="B792">
        <v>79.709999999999994</v>
      </c>
      <c r="C792">
        <v>74.7</v>
      </c>
      <c r="D792">
        <v>0</v>
      </c>
      <c r="E792">
        <v>2</v>
      </c>
      <c r="F792">
        <v>2021</v>
      </c>
      <c r="I792" t="s">
        <v>373</v>
      </c>
      <c r="J792">
        <v>80.84</v>
      </c>
      <c r="K792">
        <v>80.52</v>
      </c>
      <c r="L792">
        <v>2021</v>
      </c>
      <c r="O792" t="s">
        <v>57</v>
      </c>
      <c r="P792">
        <v>5.3</v>
      </c>
      <c r="Q792">
        <v>6.9</v>
      </c>
      <c r="R792">
        <v>12.2</v>
      </c>
      <c r="S792">
        <v>2021</v>
      </c>
    </row>
    <row r="793" spans="1:19" x14ac:dyDescent="0.2">
      <c r="A793" t="s">
        <v>97</v>
      </c>
      <c r="B793">
        <v>79.53</v>
      </c>
      <c r="C793">
        <v>84.26</v>
      </c>
      <c r="D793">
        <v>1</v>
      </c>
      <c r="E793">
        <v>4</v>
      </c>
      <c r="F793">
        <v>2021</v>
      </c>
      <c r="I793" t="s">
        <v>91</v>
      </c>
      <c r="J793">
        <v>74.540000000000006</v>
      </c>
      <c r="K793">
        <v>80.31</v>
      </c>
      <c r="L793">
        <v>2021</v>
      </c>
      <c r="O793" t="s">
        <v>266</v>
      </c>
      <c r="P793">
        <v>8.1</v>
      </c>
      <c r="Q793">
        <v>3.9</v>
      </c>
      <c r="R793">
        <v>12</v>
      </c>
      <c r="S793">
        <v>2021</v>
      </c>
    </row>
    <row r="794" spans="1:19" x14ac:dyDescent="0.2">
      <c r="A794" t="s">
        <v>219</v>
      </c>
      <c r="B794">
        <v>79.39</v>
      </c>
      <c r="C794">
        <v>76.17</v>
      </c>
      <c r="D794">
        <v>0</v>
      </c>
      <c r="E794">
        <v>1</v>
      </c>
      <c r="F794">
        <v>2021</v>
      </c>
      <c r="I794" t="s">
        <v>407</v>
      </c>
      <c r="J794">
        <v>79.540000000000006</v>
      </c>
      <c r="K794">
        <v>80.27</v>
      </c>
      <c r="L794">
        <v>2021</v>
      </c>
      <c r="O794" t="s">
        <v>43</v>
      </c>
      <c r="P794">
        <v>5.3</v>
      </c>
      <c r="Q794">
        <v>6.7</v>
      </c>
      <c r="R794">
        <v>12</v>
      </c>
      <c r="S794">
        <v>2021</v>
      </c>
    </row>
    <row r="795" spans="1:19" x14ac:dyDescent="0.2">
      <c r="A795" t="s">
        <v>1079</v>
      </c>
      <c r="B795">
        <v>79.180000000000007</v>
      </c>
      <c r="C795">
        <v>80.510000000000005</v>
      </c>
      <c r="D795">
        <v>0</v>
      </c>
      <c r="E795">
        <v>0</v>
      </c>
      <c r="F795">
        <v>2021</v>
      </c>
      <c r="I795" t="s">
        <v>305</v>
      </c>
      <c r="J795">
        <v>77.75</v>
      </c>
      <c r="K795">
        <v>79.81</v>
      </c>
      <c r="L795">
        <v>2021</v>
      </c>
      <c r="O795" t="s">
        <v>38</v>
      </c>
      <c r="P795">
        <v>5.0999999999999996</v>
      </c>
      <c r="Q795">
        <v>6.6</v>
      </c>
      <c r="R795">
        <v>11.7</v>
      </c>
      <c r="S795">
        <v>2021</v>
      </c>
    </row>
    <row r="796" spans="1:19" x14ac:dyDescent="0.2">
      <c r="A796" t="s">
        <v>233</v>
      </c>
      <c r="B796">
        <v>79.14</v>
      </c>
      <c r="C796">
        <v>81.52</v>
      </c>
      <c r="D796">
        <v>1</v>
      </c>
      <c r="E796">
        <v>3</v>
      </c>
      <c r="F796">
        <v>2021</v>
      </c>
      <c r="I796" t="s">
        <v>368</v>
      </c>
      <c r="J796">
        <v>79.69</v>
      </c>
      <c r="K796">
        <v>79.77</v>
      </c>
      <c r="L796">
        <v>2021</v>
      </c>
      <c r="O796" t="s">
        <v>32</v>
      </c>
      <c r="P796">
        <v>6.2</v>
      </c>
      <c r="Q796">
        <v>5.4</v>
      </c>
      <c r="R796">
        <v>11.6</v>
      </c>
      <c r="S796">
        <v>2021</v>
      </c>
    </row>
    <row r="797" spans="1:19" x14ac:dyDescent="0.2">
      <c r="A797" t="s">
        <v>215</v>
      </c>
      <c r="B797">
        <v>79.040000000000006</v>
      </c>
      <c r="C797">
        <v>75.5</v>
      </c>
      <c r="D797">
        <v>0</v>
      </c>
      <c r="E797">
        <v>0</v>
      </c>
      <c r="F797">
        <v>2021</v>
      </c>
      <c r="I797" t="s">
        <v>374</v>
      </c>
      <c r="J797">
        <v>74.709999999999994</v>
      </c>
      <c r="K797">
        <v>79.55</v>
      </c>
      <c r="L797">
        <v>2021</v>
      </c>
      <c r="O797" t="s">
        <v>64</v>
      </c>
      <c r="P797">
        <v>8.1</v>
      </c>
      <c r="Q797">
        <v>3.3</v>
      </c>
      <c r="R797">
        <v>11.4</v>
      </c>
      <c r="S797">
        <v>2021</v>
      </c>
    </row>
    <row r="798" spans="1:19" x14ac:dyDescent="0.2">
      <c r="A798" t="s">
        <v>1089</v>
      </c>
      <c r="B798">
        <v>78.930000000000007</v>
      </c>
      <c r="C798">
        <v>74.45</v>
      </c>
      <c r="D798">
        <v>0</v>
      </c>
      <c r="E798">
        <v>1</v>
      </c>
      <c r="F798">
        <v>2021</v>
      </c>
      <c r="I798" t="s">
        <v>1069</v>
      </c>
      <c r="J798">
        <v>64.25</v>
      </c>
      <c r="K798">
        <v>79.5</v>
      </c>
      <c r="L798">
        <v>2021</v>
      </c>
      <c r="O798" t="s">
        <v>71</v>
      </c>
      <c r="P798">
        <v>5.2</v>
      </c>
      <c r="Q798">
        <v>6.2</v>
      </c>
      <c r="R798">
        <v>11.3</v>
      </c>
      <c r="S798">
        <v>2021</v>
      </c>
    </row>
    <row r="799" spans="1:19" x14ac:dyDescent="0.2">
      <c r="A799" t="s">
        <v>254</v>
      </c>
      <c r="B799">
        <v>78.44</v>
      </c>
      <c r="C799">
        <v>71.61</v>
      </c>
      <c r="D799">
        <v>0</v>
      </c>
      <c r="E799">
        <v>0</v>
      </c>
      <c r="F799">
        <v>2021</v>
      </c>
      <c r="I799" t="s">
        <v>329</v>
      </c>
      <c r="J799">
        <v>79.5</v>
      </c>
      <c r="K799">
        <v>79.37</v>
      </c>
      <c r="L799">
        <v>2021</v>
      </c>
      <c r="O799" t="s">
        <v>30</v>
      </c>
      <c r="P799">
        <v>8.1999999999999993</v>
      </c>
      <c r="Q799">
        <v>3</v>
      </c>
      <c r="R799">
        <v>11.2</v>
      </c>
      <c r="S799">
        <v>2021</v>
      </c>
    </row>
    <row r="800" spans="1:19" x14ac:dyDescent="0.2">
      <c r="A800" t="s">
        <v>256</v>
      </c>
      <c r="B800">
        <v>78.39</v>
      </c>
      <c r="C800">
        <v>69.44</v>
      </c>
      <c r="D800">
        <v>0</v>
      </c>
      <c r="E800">
        <v>0</v>
      </c>
      <c r="F800">
        <v>2021</v>
      </c>
      <c r="I800" t="s">
        <v>443</v>
      </c>
      <c r="J800">
        <v>70.430000000000007</v>
      </c>
      <c r="K800">
        <v>79.3</v>
      </c>
      <c r="L800">
        <v>2021</v>
      </c>
      <c r="O800" t="s">
        <v>0</v>
      </c>
      <c r="P800">
        <v>7.7</v>
      </c>
      <c r="Q800">
        <v>3.4</v>
      </c>
      <c r="R800">
        <v>11.1</v>
      </c>
      <c r="S800">
        <v>2021</v>
      </c>
    </row>
    <row r="801" spans="1:19" x14ac:dyDescent="0.2">
      <c r="A801" t="s">
        <v>251</v>
      </c>
      <c r="B801">
        <v>78.39</v>
      </c>
      <c r="C801">
        <v>79.2</v>
      </c>
      <c r="D801">
        <v>0</v>
      </c>
      <c r="E801">
        <v>4</v>
      </c>
      <c r="F801">
        <v>2021</v>
      </c>
      <c r="I801" t="s">
        <v>1054</v>
      </c>
      <c r="J801">
        <v>72.510000000000005</v>
      </c>
      <c r="K801">
        <v>79.22</v>
      </c>
      <c r="L801">
        <v>2021</v>
      </c>
      <c r="O801" t="s">
        <v>109</v>
      </c>
      <c r="P801">
        <v>6.6</v>
      </c>
      <c r="Q801">
        <v>4.5</v>
      </c>
      <c r="R801">
        <v>11.1</v>
      </c>
      <c r="S801">
        <v>2021</v>
      </c>
    </row>
    <row r="802" spans="1:19" x14ac:dyDescent="0.2">
      <c r="A802" t="s">
        <v>10</v>
      </c>
      <c r="B802">
        <v>78.38</v>
      </c>
      <c r="C802">
        <v>0</v>
      </c>
      <c r="D802">
        <v>0</v>
      </c>
      <c r="E802">
        <v>0</v>
      </c>
      <c r="F802">
        <v>2021</v>
      </c>
      <c r="I802" t="s">
        <v>349</v>
      </c>
      <c r="J802">
        <v>72.290000000000006</v>
      </c>
      <c r="K802">
        <v>79.2</v>
      </c>
      <c r="L802">
        <v>2021</v>
      </c>
      <c r="O802" t="s">
        <v>29</v>
      </c>
      <c r="P802">
        <v>6.4</v>
      </c>
      <c r="Q802">
        <v>4.5999999999999996</v>
      </c>
      <c r="R802">
        <v>11</v>
      </c>
      <c r="S802">
        <v>2021</v>
      </c>
    </row>
    <row r="803" spans="1:19" x14ac:dyDescent="0.2">
      <c r="A803" t="s">
        <v>209</v>
      </c>
      <c r="B803">
        <v>78.38</v>
      </c>
      <c r="C803">
        <v>72.260000000000005</v>
      </c>
      <c r="D803">
        <v>0</v>
      </c>
      <c r="E803">
        <v>0</v>
      </c>
      <c r="F803">
        <v>2021</v>
      </c>
      <c r="I803" t="s">
        <v>319</v>
      </c>
      <c r="J803">
        <v>78.709999999999994</v>
      </c>
      <c r="K803">
        <v>79.11</v>
      </c>
      <c r="L803">
        <v>2021</v>
      </c>
      <c r="O803" t="s">
        <v>15</v>
      </c>
      <c r="P803">
        <v>6.8</v>
      </c>
      <c r="Q803">
        <v>4.2</v>
      </c>
      <c r="R803">
        <v>10.9</v>
      </c>
      <c r="S803">
        <v>2021</v>
      </c>
    </row>
    <row r="804" spans="1:19" x14ac:dyDescent="0.2">
      <c r="A804" t="s">
        <v>21</v>
      </c>
      <c r="B804">
        <v>78.31</v>
      </c>
      <c r="C804">
        <v>71.709999999999994</v>
      </c>
      <c r="D804">
        <v>0</v>
      </c>
      <c r="E804">
        <v>0</v>
      </c>
      <c r="F804">
        <v>2021</v>
      </c>
      <c r="I804" t="s">
        <v>417</v>
      </c>
      <c r="J804">
        <v>72.41</v>
      </c>
      <c r="K804">
        <v>79.069999999999993</v>
      </c>
      <c r="L804">
        <v>2021</v>
      </c>
      <c r="O804" t="s">
        <v>236</v>
      </c>
      <c r="P804">
        <v>1.6</v>
      </c>
      <c r="Q804">
        <v>9.1999999999999993</v>
      </c>
      <c r="R804">
        <v>10.8</v>
      </c>
      <c r="S804">
        <v>2021</v>
      </c>
    </row>
    <row r="805" spans="1:19" x14ac:dyDescent="0.2">
      <c r="A805" t="s">
        <v>1086</v>
      </c>
      <c r="B805">
        <v>78.3</v>
      </c>
      <c r="C805">
        <v>67.22</v>
      </c>
      <c r="D805">
        <v>0</v>
      </c>
      <c r="E805">
        <v>0</v>
      </c>
      <c r="F805">
        <v>2021</v>
      </c>
      <c r="I805" t="s">
        <v>334</v>
      </c>
      <c r="J805">
        <v>79.739999999999995</v>
      </c>
      <c r="K805">
        <v>79.05</v>
      </c>
      <c r="L805">
        <v>2021</v>
      </c>
      <c r="O805" t="s">
        <v>24</v>
      </c>
      <c r="P805">
        <v>5.8</v>
      </c>
      <c r="Q805">
        <v>4.5</v>
      </c>
      <c r="R805">
        <v>10.3</v>
      </c>
      <c r="S805">
        <v>2021</v>
      </c>
    </row>
    <row r="806" spans="1:19" x14ac:dyDescent="0.2">
      <c r="A806" t="s">
        <v>85</v>
      </c>
      <c r="B806">
        <v>78.290000000000006</v>
      </c>
      <c r="C806">
        <v>71.989999999999995</v>
      </c>
      <c r="D806">
        <v>0</v>
      </c>
      <c r="E806">
        <v>0</v>
      </c>
      <c r="F806">
        <v>2021</v>
      </c>
      <c r="I806" t="s">
        <v>446</v>
      </c>
      <c r="J806">
        <v>72.61</v>
      </c>
      <c r="K806">
        <v>78.989999999999995</v>
      </c>
      <c r="L806">
        <v>2021</v>
      </c>
      <c r="O806" t="s">
        <v>73</v>
      </c>
      <c r="P806">
        <v>3.9</v>
      </c>
      <c r="Q806">
        <v>6.3</v>
      </c>
      <c r="R806">
        <v>10.199999999999999</v>
      </c>
      <c r="S806">
        <v>2021</v>
      </c>
    </row>
    <row r="807" spans="1:19" x14ac:dyDescent="0.2">
      <c r="A807" t="s">
        <v>56</v>
      </c>
      <c r="B807">
        <v>78.180000000000007</v>
      </c>
      <c r="C807">
        <v>73.33</v>
      </c>
      <c r="D807">
        <v>1</v>
      </c>
      <c r="E807">
        <v>2</v>
      </c>
      <c r="F807">
        <v>2021</v>
      </c>
      <c r="I807" t="s">
        <v>325</v>
      </c>
      <c r="J807">
        <v>79.02</v>
      </c>
      <c r="K807">
        <v>78.849999999999994</v>
      </c>
      <c r="L807">
        <v>2021</v>
      </c>
      <c r="O807" t="s">
        <v>196</v>
      </c>
      <c r="P807">
        <v>6.4</v>
      </c>
      <c r="Q807">
        <v>3.5</v>
      </c>
      <c r="R807">
        <v>9.9</v>
      </c>
      <c r="S807">
        <v>2021</v>
      </c>
    </row>
    <row r="808" spans="1:19" x14ac:dyDescent="0.2">
      <c r="A808" t="s">
        <v>101</v>
      </c>
      <c r="B808">
        <v>78.16</v>
      </c>
      <c r="C808">
        <v>79.38</v>
      </c>
      <c r="D808">
        <v>1</v>
      </c>
      <c r="E808">
        <v>2</v>
      </c>
      <c r="F808">
        <v>2021</v>
      </c>
      <c r="I808" t="s">
        <v>411</v>
      </c>
      <c r="J808">
        <v>71.319999999999993</v>
      </c>
      <c r="K808">
        <v>78.8</v>
      </c>
      <c r="L808">
        <v>2021</v>
      </c>
      <c r="O808" t="s">
        <v>7</v>
      </c>
      <c r="P808">
        <v>6</v>
      </c>
      <c r="Q808">
        <v>3.8</v>
      </c>
      <c r="R808">
        <v>9.6999999999999993</v>
      </c>
      <c r="S808">
        <v>2021</v>
      </c>
    </row>
    <row r="809" spans="1:19" x14ac:dyDescent="0.2">
      <c r="A809" t="s">
        <v>23</v>
      </c>
      <c r="B809">
        <v>77.95</v>
      </c>
      <c r="C809">
        <v>74.819999999999993</v>
      </c>
      <c r="D809">
        <v>0</v>
      </c>
      <c r="E809">
        <v>0</v>
      </c>
      <c r="F809">
        <v>2021</v>
      </c>
      <c r="I809" t="s">
        <v>330</v>
      </c>
      <c r="J809">
        <v>76.989999999999995</v>
      </c>
      <c r="K809">
        <v>78.8</v>
      </c>
      <c r="L809">
        <v>2021</v>
      </c>
      <c r="O809" t="s">
        <v>248</v>
      </c>
      <c r="P809">
        <v>6.3</v>
      </c>
      <c r="Q809">
        <v>3.4</v>
      </c>
      <c r="R809">
        <v>9.6999999999999993</v>
      </c>
      <c r="S809">
        <v>2021</v>
      </c>
    </row>
    <row r="810" spans="1:19" x14ac:dyDescent="0.2">
      <c r="A810" t="s">
        <v>34</v>
      </c>
      <c r="B810">
        <v>77.92</v>
      </c>
      <c r="C810">
        <v>78.290000000000006</v>
      </c>
      <c r="D810">
        <v>0</v>
      </c>
      <c r="E810">
        <v>0</v>
      </c>
      <c r="F810">
        <v>2021</v>
      </c>
      <c r="I810" t="s">
        <v>1068</v>
      </c>
      <c r="J810">
        <v>71.760000000000005</v>
      </c>
      <c r="K810">
        <v>78.77</v>
      </c>
      <c r="L810">
        <v>2021</v>
      </c>
      <c r="O810" t="s">
        <v>452</v>
      </c>
      <c r="P810">
        <v>3.2</v>
      </c>
      <c r="Q810">
        <v>6.4</v>
      </c>
      <c r="R810">
        <v>9.6</v>
      </c>
      <c r="S810">
        <v>2021</v>
      </c>
    </row>
    <row r="811" spans="1:19" x14ac:dyDescent="0.2">
      <c r="A811" t="s">
        <v>1082</v>
      </c>
      <c r="B811">
        <v>77.88</v>
      </c>
      <c r="C811">
        <v>71.03</v>
      </c>
      <c r="D811">
        <v>0</v>
      </c>
      <c r="E811">
        <v>0</v>
      </c>
      <c r="F811">
        <v>2021</v>
      </c>
      <c r="I811" t="s">
        <v>296</v>
      </c>
      <c r="J811">
        <v>77.709999999999994</v>
      </c>
      <c r="K811">
        <v>78.31</v>
      </c>
      <c r="L811">
        <v>2021</v>
      </c>
      <c r="O811" t="s">
        <v>5</v>
      </c>
      <c r="P811">
        <v>5.0999999999999996</v>
      </c>
      <c r="Q811">
        <v>4.5</v>
      </c>
      <c r="R811">
        <v>9.6</v>
      </c>
      <c r="S811">
        <v>2021</v>
      </c>
    </row>
    <row r="812" spans="1:19" x14ac:dyDescent="0.2">
      <c r="A812" t="s">
        <v>232</v>
      </c>
      <c r="B812">
        <v>77.87</v>
      </c>
      <c r="C812">
        <v>81.55</v>
      </c>
      <c r="D812">
        <v>2</v>
      </c>
      <c r="E812">
        <v>3</v>
      </c>
      <c r="F812">
        <v>2021</v>
      </c>
      <c r="I812" t="s">
        <v>372</v>
      </c>
      <c r="J812">
        <v>78.239999999999995</v>
      </c>
      <c r="K812">
        <v>78.150000000000006</v>
      </c>
      <c r="L812">
        <v>2021</v>
      </c>
      <c r="O812" t="s">
        <v>268</v>
      </c>
      <c r="P812">
        <v>2.2999999999999998</v>
      </c>
      <c r="Q812">
        <v>7.3</v>
      </c>
      <c r="R812">
        <v>9.5</v>
      </c>
      <c r="S812">
        <v>2021</v>
      </c>
    </row>
    <row r="813" spans="1:19" x14ac:dyDescent="0.2">
      <c r="A813" t="s">
        <v>892</v>
      </c>
      <c r="B813">
        <v>77.849999999999994</v>
      </c>
      <c r="C813">
        <v>65.739999999999995</v>
      </c>
      <c r="D813">
        <v>0</v>
      </c>
      <c r="E813">
        <v>0</v>
      </c>
      <c r="F813">
        <v>2021</v>
      </c>
      <c r="I813" t="s">
        <v>1066</v>
      </c>
      <c r="J813">
        <v>66.42</v>
      </c>
      <c r="K813">
        <v>78.13</v>
      </c>
      <c r="L813">
        <v>2021</v>
      </c>
      <c r="O813" t="s">
        <v>6</v>
      </c>
      <c r="P813">
        <v>5.2</v>
      </c>
      <c r="Q813">
        <v>4.3</v>
      </c>
      <c r="R813">
        <v>9.5</v>
      </c>
      <c r="S813">
        <v>2021</v>
      </c>
    </row>
    <row r="814" spans="1:19" x14ac:dyDescent="0.2">
      <c r="A814" t="s">
        <v>1095</v>
      </c>
      <c r="B814">
        <v>77.69</v>
      </c>
      <c r="C814">
        <v>78.14</v>
      </c>
      <c r="D814">
        <v>2</v>
      </c>
      <c r="E814">
        <v>2</v>
      </c>
      <c r="F814">
        <v>2021</v>
      </c>
      <c r="I814" t="s">
        <v>370</v>
      </c>
      <c r="J814">
        <v>76.31</v>
      </c>
      <c r="K814">
        <v>78.11</v>
      </c>
      <c r="L814">
        <v>2021</v>
      </c>
      <c r="O814" t="s">
        <v>1078</v>
      </c>
      <c r="P814">
        <v>5.4</v>
      </c>
      <c r="Q814">
        <v>4</v>
      </c>
      <c r="R814">
        <v>9.4</v>
      </c>
      <c r="S814">
        <v>2021</v>
      </c>
    </row>
    <row r="815" spans="1:19" x14ac:dyDescent="0.2">
      <c r="A815" t="s">
        <v>287</v>
      </c>
      <c r="B815">
        <v>77.680000000000007</v>
      </c>
      <c r="C815">
        <v>79.47</v>
      </c>
      <c r="D815">
        <v>1</v>
      </c>
      <c r="E815">
        <v>1</v>
      </c>
      <c r="F815">
        <v>2021</v>
      </c>
      <c r="I815" t="s">
        <v>324</v>
      </c>
      <c r="J815">
        <v>67.81</v>
      </c>
      <c r="K815">
        <v>78.010000000000005</v>
      </c>
      <c r="L815">
        <v>2021</v>
      </c>
      <c r="O815" t="s">
        <v>458</v>
      </c>
      <c r="P815">
        <v>1.9</v>
      </c>
      <c r="Q815">
        <v>7.3</v>
      </c>
      <c r="R815">
        <v>9.1999999999999993</v>
      </c>
      <c r="S815">
        <v>2021</v>
      </c>
    </row>
    <row r="816" spans="1:19" x14ac:dyDescent="0.2">
      <c r="A816" t="s">
        <v>1045</v>
      </c>
      <c r="B816">
        <v>77.45</v>
      </c>
      <c r="C816">
        <v>66</v>
      </c>
      <c r="D816">
        <v>1</v>
      </c>
      <c r="E816">
        <v>1</v>
      </c>
      <c r="F816">
        <v>2021</v>
      </c>
      <c r="I816" t="s">
        <v>344</v>
      </c>
      <c r="J816">
        <v>72.06</v>
      </c>
      <c r="K816">
        <v>77.95</v>
      </c>
      <c r="L816">
        <v>2021</v>
      </c>
      <c r="O816" t="s">
        <v>1076</v>
      </c>
      <c r="P816">
        <v>5.5</v>
      </c>
      <c r="Q816">
        <v>3.5</v>
      </c>
      <c r="R816">
        <v>9</v>
      </c>
      <c r="S816">
        <v>2021</v>
      </c>
    </row>
    <row r="817" spans="1:19" x14ac:dyDescent="0.2">
      <c r="A817" t="s">
        <v>37</v>
      </c>
      <c r="B817">
        <v>77.45</v>
      </c>
      <c r="C817">
        <v>65.64</v>
      </c>
      <c r="D817">
        <v>0</v>
      </c>
      <c r="E817">
        <v>0</v>
      </c>
      <c r="F817">
        <v>2021</v>
      </c>
      <c r="I817" t="s">
        <v>358</v>
      </c>
      <c r="J817">
        <v>80.3</v>
      </c>
      <c r="K817">
        <v>77.900000000000006</v>
      </c>
      <c r="L817">
        <v>2021</v>
      </c>
      <c r="O817" t="s">
        <v>237</v>
      </c>
      <c r="P817">
        <v>4.8</v>
      </c>
      <c r="Q817">
        <v>4.2</v>
      </c>
      <c r="R817">
        <v>9</v>
      </c>
      <c r="S817">
        <v>2021</v>
      </c>
    </row>
    <row r="818" spans="1:19" x14ac:dyDescent="0.2">
      <c r="A818" t="s">
        <v>1090</v>
      </c>
      <c r="B818">
        <v>77.33</v>
      </c>
      <c r="C818">
        <v>75.849999999999994</v>
      </c>
      <c r="D818">
        <v>1</v>
      </c>
      <c r="E818">
        <v>1</v>
      </c>
      <c r="F818">
        <v>2021</v>
      </c>
      <c r="I818" t="s">
        <v>335</v>
      </c>
      <c r="J818">
        <v>79.650000000000006</v>
      </c>
      <c r="K818">
        <v>77.56</v>
      </c>
      <c r="L818">
        <v>2021</v>
      </c>
      <c r="O818" t="s">
        <v>102</v>
      </c>
      <c r="P818">
        <v>4</v>
      </c>
      <c r="Q818">
        <v>4.8</v>
      </c>
      <c r="R818">
        <v>8.9</v>
      </c>
      <c r="S818">
        <v>2021</v>
      </c>
    </row>
    <row r="819" spans="1:19" x14ac:dyDescent="0.2">
      <c r="A819" t="s">
        <v>968</v>
      </c>
      <c r="B819">
        <v>77.16</v>
      </c>
      <c r="C819">
        <v>71.47</v>
      </c>
      <c r="D819">
        <v>0</v>
      </c>
      <c r="E819">
        <v>0</v>
      </c>
      <c r="F819">
        <v>2021</v>
      </c>
      <c r="I819" t="s">
        <v>1062</v>
      </c>
      <c r="J819">
        <v>61.91</v>
      </c>
      <c r="K819">
        <v>77.28</v>
      </c>
      <c r="L819">
        <v>2021</v>
      </c>
      <c r="O819" t="s">
        <v>48</v>
      </c>
      <c r="P819">
        <v>4.7</v>
      </c>
      <c r="Q819">
        <v>4.0999999999999996</v>
      </c>
      <c r="R819">
        <v>8.8000000000000007</v>
      </c>
      <c r="S819">
        <v>2021</v>
      </c>
    </row>
    <row r="820" spans="1:19" x14ac:dyDescent="0.2">
      <c r="A820" t="s">
        <v>0</v>
      </c>
      <c r="B820">
        <v>95.95</v>
      </c>
      <c r="C820">
        <v>82.54</v>
      </c>
      <c r="D820">
        <v>9</v>
      </c>
      <c r="E820">
        <v>16</v>
      </c>
      <c r="F820">
        <v>2020</v>
      </c>
      <c r="I820" t="s">
        <v>379</v>
      </c>
      <c r="J820">
        <v>74.72</v>
      </c>
      <c r="K820">
        <v>95.99</v>
      </c>
      <c r="L820">
        <v>2020</v>
      </c>
      <c r="O820" t="s">
        <v>91</v>
      </c>
      <c r="P820">
        <v>5.2</v>
      </c>
      <c r="Q820">
        <v>3.5</v>
      </c>
      <c r="R820">
        <v>8.6999999999999993</v>
      </c>
      <c r="S820">
        <v>2021</v>
      </c>
    </row>
    <row r="821" spans="1:19" x14ac:dyDescent="0.2">
      <c r="A821" t="s">
        <v>27</v>
      </c>
      <c r="B821">
        <v>95.32</v>
      </c>
      <c r="C821">
        <v>81.599999999999994</v>
      </c>
      <c r="D821">
        <v>8</v>
      </c>
      <c r="E821">
        <v>17</v>
      </c>
      <c r="F821">
        <v>2020</v>
      </c>
      <c r="I821" t="s">
        <v>356</v>
      </c>
      <c r="J821">
        <v>79.06</v>
      </c>
      <c r="K821">
        <v>95.6</v>
      </c>
      <c r="L821">
        <v>2020</v>
      </c>
      <c r="O821" t="s">
        <v>37</v>
      </c>
      <c r="P821">
        <v>6.9</v>
      </c>
      <c r="Q821">
        <v>1.6</v>
      </c>
      <c r="R821">
        <v>8.5</v>
      </c>
      <c r="S821">
        <v>2021</v>
      </c>
    </row>
    <row r="822" spans="1:19" x14ac:dyDescent="0.2">
      <c r="A822" t="s">
        <v>14</v>
      </c>
      <c r="B822">
        <v>95.23</v>
      </c>
      <c r="C822">
        <v>75.819999999999993</v>
      </c>
      <c r="D822">
        <v>2</v>
      </c>
      <c r="E822">
        <v>7</v>
      </c>
      <c r="F822">
        <v>2020</v>
      </c>
      <c r="I822" t="s">
        <v>382</v>
      </c>
      <c r="J822">
        <v>80.47</v>
      </c>
      <c r="K822">
        <v>94.53</v>
      </c>
      <c r="L822">
        <v>2020</v>
      </c>
      <c r="O822" t="s">
        <v>215</v>
      </c>
      <c r="P822">
        <v>7.9</v>
      </c>
      <c r="Q822">
        <v>0.6</v>
      </c>
      <c r="R822">
        <v>8.5</v>
      </c>
      <c r="S822">
        <v>2021</v>
      </c>
    </row>
    <row r="823" spans="1:19" x14ac:dyDescent="0.2">
      <c r="A823" t="s">
        <v>1074</v>
      </c>
      <c r="B823">
        <v>94.12</v>
      </c>
      <c r="C823">
        <v>82.99</v>
      </c>
      <c r="D823">
        <v>10</v>
      </c>
      <c r="E823">
        <v>21</v>
      </c>
      <c r="F823">
        <v>2020</v>
      </c>
      <c r="I823" t="s">
        <v>392</v>
      </c>
      <c r="J823">
        <v>78.27</v>
      </c>
      <c r="K823">
        <v>93.63</v>
      </c>
      <c r="L823">
        <v>2020</v>
      </c>
      <c r="O823" t="s">
        <v>134</v>
      </c>
      <c r="P823">
        <v>3.2</v>
      </c>
      <c r="Q823">
        <v>5.3</v>
      </c>
      <c r="R823">
        <v>8.5</v>
      </c>
      <c r="S823">
        <v>2021</v>
      </c>
    </row>
    <row r="824" spans="1:19" x14ac:dyDescent="0.2">
      <c r="A824" t="s">
        <v>38</v>
      </c>
      <c r="B824">
        <v>93.49</v>
      </c>
      <c r="C824">
        <v>82.3</v>
      </c>
      <c r="D824">
        <v>5</v>
      </c>
      <c r="E824">
        <v>13</v>
      </c>
      <c r="F824">
        <v>2020</v>
      </c>
      <c r="I824" t="s">
        <v>381</v>
      </c>
      <c r="J824">
        <v>79.69</v>
      </c>
      <c r="K824">
        <v>92.98</v>
      </c>
      <c r="L824">
        <v>2020</v>
      </c>
      <c r="O824" t="s">
        <v>40</v>
      </c>
      <c r="P824">
        <v>1.7</v>
      </c>
      <c r="Q824">
        <v>6.7</v>
      </c>
      <c r="R824">
        <v>8.5</v>
      </c>
      <c r="S824">
        <v>2021</v>
      </c>
    </row>
    <row r="825" spans="1:19" x14ac:dyDescent="0.2">
      <c r="A825" t="s">
        <v>22</v>
      </c>
      <c r="B825">
        <v>91.79</v>
      </c>
      <c r="C825">
        <v>81.63</v>
      </c>
      <c r="D825">
        <v>8</v>
      </c>
      <c r="E825">
        <v>16</v>
      </c>
      <c r="F825">
        <v>2020</v>
      </c>
      <c r="I825" t="s">
        <v>371</v>
      </c>
      <c r="J825">
        <v>80.099999999999994</v>
      </c>
      <c r="K825">
        <v>92.01</v>
      </c>
      <c r="L825">
        <v>2020</v>
      </c>
      <c r="O825" t="s">
        <v>202</v>
      </c>
      <c r="P825">
        <v>6</v>
      </c>
      <c r="Q825">
        <v>2.2999999999999998</v>
      </c>
      <c r="R825">
        <v>8.3000000000000007</v>
      </c>
      <c r="S825">
        <v>2021</v>
      </c>
    </row>
    <row r="826" spans="1:19" x14ac:dyDescent="0.2">
      <c r="A826" t="s">
        <v>134</v>
      </c>
      <c r="B826">
        <v>91.75</v>
      </c>
      <c r="C826">
        <v>81.680000000000007</v>
      </c>
      <c r="D826">
        <v>10</v>
      </c>
      <c r="E826">
        <v>14</v>
      </c>
      <c r="F826">
        <v>2020</v>
      </c>
      <c r="I826" t="s">
        <v>438</v>
      </c>
      <c r="J826">
        <v>78.72</v>
      </c>
      <c r="K826">
        <v>91.11</v>
      </c>
      <c r="L826">
        <v>2020</v>
      </c>
      <c r="O826" t="s">
        <v>66</v>
      </c>
      <c r="P826">
        <v>4.2</v>
      </c>
      <c r="Q826">
        <v>4.0999999999999996</v>
      </c>
      <c r="R826">
        <v>8.3000000000000007</v>
      </c>
      <c r="S826">
        <v>2021</v>
      </c>
    </row>
    <row r="827" spans="1:19" x14ac:dyDescent="0.2">
      <c r="A827" t="s">
        <v>25</v>
      </c>
      <c r="B827">
        <v>90.82</v>
      </c>
      <c r="C827">
        <v>81.59</v>
      </c>
      <c r="D827">
        <v>5</v>
      </c>
      <c r="E827">
        <v>16</v>
      </c>
      <c r="F827">
        <v>2020</v>
      </c>
      <c r="I827" t="s">
        <v>342</v>
      </c>
      <c r="J827">
        <v>78.48</v>
      </c>
      <c r="K827">
        <v>90.27</v>
      </c>
      <c r="L827">
        <v>2020</v>
      </c>
      <c r="O827" t="s">
        <v>453</v>
      </c>
      <c r="P827">
        <v>4.7</v>
      </c>
      <c r="Q827">
        <v>3.6</v>
      </c>
      <c r="R827">
        <v>8.3000000000000007</v>
      </c>
      <c r="S827">
        <v>2021</v>
      </c>
    </row>
    <row r="828" spans="1:19" x14ac:dyDescent="0.2">
      <c r="A828" t="s">
        <v>36</v>
      </c>
      <c r="B828">
        <v>90.74</v>
      </c>
      <c r="C828">
        <v>81.09</v>
      </c>
      <c r="D828">
        <v>7</v>
      </c>
      <c r="E828">
        <v>11</v>
      </c>
      <c r="F828">
        <v>2020</v>
      </c>
      <c r="I828" t="s">
        <v>339</v>
      </c>
      <c r="J828">
        <v>79.739999999999995</v>
      </c>
      <c r="K828">
        <v>90.04</v>
      </c>
      <c r="L828">
        <v>2020</v>
      </c>
      <c r="O828" t="s">
        <v>2</v>
      </c>
      <c r="P828">
        <v>0.8</v>
      </c>
      <c r="Q828">
        <v>7.4</v>
      </c>
      <c r="R828">
        <v>8.1999999999999993</v>
      </c>
      <c r="S828">
        <v>2021</v>
      </c>
    </row>
    <row r="829" spans="1:19" x14ac:dyDescent="0.2">
      <c r="A829" t="s">
        <v>32</v>
      </c>
      <c r="B829">
        <v>90.67</v>
      </c>
      <c r="C829">
        <v>82.57</v>
      </c>
      <c r="D829">
        <v>4</v>
      </c>
      <c r="E829">
        <v>15</v>
      </c>
      <c r="F829">
        <v>2020</v>
      </c>
      <c r="I829" t="s">
        <v>332</v>
      </c>
      <c r="J829">
        <v>77.16</v>
      </c>
      <c r="K829">
        <v>89.13</v>
      </c>
      <c r="L829">
        <v>2020</v>
      </c>
      <c r="O829" t="s">
        <v>256</v>
      </c>
      <c r="P829">
        <v>5.2</v>
      </c>
      <c r="Q829">
        <v>2.9</v>
      </c>
      <c r="R829">
        <v>8.1</v>
      </c>
      <c r="S829">
        <v>2021</v>
      </c>
    </row>
    <row r="830" spans="1:19" x14ac:dyDescent="0.2">
      <c r="A830" t="s">
        <v>42</v>
      </c>
      <c r="B830">
        <v>90.49</v>
      </c>
      <c r="C830">
        <v>82.14</v>
      </c>
      <c r="D830">
        <v>8</v>
      </c>
      <c r="E830">
        <v>10</v>
      </c>
      <c r="F830">
        <v>2020</v>
      </c>
      <c r="I830" t="s">
        <v>387</v>
      </c>
      <c r="J830">
        <v>78.14</v>
      </c>
      <c r="K830">
        <v>89.03</v>
      </c>
      <c r="L830">
        <v>2020</v>
      </c>
      <c r="O830" t="s">
        <v>11</v>
      </c>
      <c r="P830">
        <v>3.9</v>
      </c>
      <c r="Q830">
        <v>4</v>
      </c>
      <c r="R830">
        <v>7.9</v>
      </c>
      <c r="S830">
        <v>2021</v>
      </c>
    </row>
    <row r="831" spans="1:19" x14ac:dyDescent="0.2">
      <c r="A831" t="s">
        <v>43</v>
      </c>
      <c r="B831">
        <v>88.85</v>
      </c>
      <c r="C831">
        <v>83.58</v>
      </c>
      <c r="D831">
        <v>8</v>
      </c>
      <c r="E831">
        <v>15</v>
      </c>
      <c r="F831">
        <v>2020</v>
      </c>
      <c r="I831" t="s">
        <v>432</v>
      </c>
      <c r="J831">
        <v>77.61</v>
      </c>
      <c r="K831">
        <v>88.55</v>
      </c>
      <c r="L831">
        <v>2020</v>
      </c>
      <c r="O831" t="s">
        <v>68</v>
      </c>
      <c r="P831">
        <v>3.7</v>
      </c>
      <c r="Q831">
        <v>4.0999999999999996</v>
      </c>
      <c r="R831">
        <v>7.9</v>
      </c>
      <c r="S831">
        <v>2021</v>
      </c>
    </row>
    <row r="832" spans="1:19" x14ac:dyDescent="0.2">
      <c r="A832" t="s">
        <v>5</v>
      </c>
      <c r="B832">
        <v>88.81</v>
      </c>
      <c r="C832">
        <v>79.36</v>
      </c>
      <c r="D832">
        <v>2</v>
      </c>
      <c r="E832">
        <v>5</v>
      </c>
      <c r="F832">
        <v>2020</v>
      </c>
      <c r="I832" t="s">
        <v>297</v>
      </c>
      <c r="J832">
        <v>79.72</v>
      </c>
      <c r="K832">
        <v>88.41</v>
      </c>
      <c r="L832">
        <v>2020</v>
      </c>
      <c r="O832" t="s">
        <v>1081</v>
      </c>
      <c r="P832">
        <v>5.3</v>
      </c>
      <c r="Q832">
        <v>2.2999999999999998</v>
      </c>
      <c r="R832">
        <v>7.5</v>
      </c>
      <c r="S832">
        <v>2021</v>
      </c>
    </row>
    <row r="833" spans="1:19" x14ac:dyDescent="0.2">
      <c r="A833" t="s">
        <v>46</v>
      </c>
      <c r="B833">
        <v>88.72</v>
      </c>
      <c r="C833">
        <v>76.489999999999995</v>
      </c>
      <c r="D833">
        <v>3</v>
      </c>
      <c r="E833">
        <v>7</v>
      </c>
      <c r="F833">
        <v>2020</v>
      </c>
      <c r="I833" t="s">
        <v>429</v>
      </c>
      <c r="J833">
        <v>73.73</v>
      </c>
      <c r="K833">
        <v>88.25</v>
      </c>
      <c r="L833">
        <v>2020</v>
      </c>
      <c r="O833" t="s">
        <v>112</v>
      </c>
      <c r="P833">
        <v>5.2</v>
      </c>
      <c r="Q833">
        <v>2.2999999999999998</v>
      </c>
      <c r="R833">
        <v>7.5</v>
      </c>
      <c r="S833">
        <v>2021</v>
      </c>
    </row>
    <row r="834" spans="1:19" x14ac:dyDescent="0.2">
      <c r="A834" t="s">
        <v>44</v>
      </c>
      <c r="B834">
        <v>88.04</v>
      </c>
      <c r="C834">
        <v>81.39</v>
      </c>
      <c r="D834">
        <v>6</v>
      </c>
      <c r="E834">
        <v>10</v>
      </c>
      <c r="F834">
        <v>2020</v>
      </c>
      <c r="I834" t="s">
        <v>1049</v>
      </c>
      <c r="J834">
        <v>70.45</v>
      </c>
      <c r="K834">
        <v>85.13</v>
      </c>
      <c r="L834">
        <v>2020</v>
      </c>
      <c r="O834" t="s">
        <v>1086</v>
      </c>
      <c r="P834">
        <v>3.5</v>
      </c>
      <c r="Q834">
        <v>4</v>
      </c>
      <c r="R834">
        <v>7.5</v>
      </c>
      <c r="S834">
        <v>2021</v>
      </c>
    </row>
    <row r="835" spans="1:19" x14ac:dyDescent="0.2">
      <c r="A835" t="s">
        <v>19</v>
      </c>
      <c r="B835">
        <v>87.94</v>
      </c>
      <c r="C835">
        <v>80.83</v>
      </c>
      <c r="D835">
        <v>6</v>
      </c>
      <c r="E835">
        <v>11</v>
      </c>
      <c r="F835">
        <v>2020</v>
      </c>
      <c r="I835" t="s">
        <v>300</v>
      </c>
      <c r="J835">
        <v>78.540000000000006</v>
      </c>
      <c r="K835">
        <v>84.96</v>
      </c>
      <c r="L835">
        <v>2020</v>
      </c>
      <c r="O835" t="s">
        <v>1087</v>
      </c>
      <c r="P835">
        <v>5.7</v>
      </c>
      <c r="Q835">
        <v>1.6</v>
      </c>
      <c r="R835">
        <v>7.3</v>
      </c>
      <c r="S835">
        <v>2021</v>
      </c>
    </row>
    <row r="836" spans="1:19" x14ac:dyDescent="0.2">
      <c r="A836" t="s">
        <v>80</v>
      </c>
      <c r="B836">
        <v>87.22</v>
      </c>
      <c r="C836">
        <v>82.69</v>
      </c>
      <c r="D836">
        <v>1</v>
      </c>
      <c r="E836">
        <v>12</v>
      </c>
      <c r="F836">
        <v>2020</v>
      </c>
      <c r="I836" t="s">
        <v>9</v>
      </c>
      <c r="J836">
        <v>77.2</v>
      </c>
      <c r="K836">
        <v>84.74</v>
      </c>
      <c r="L836">
        <v>2020</v>
      </c>
      <c r="O836" t="s">
        <v>42</v>
      </c>
      <c r="P836">
        <v>4.8</v>
      </c>
      <c r="Q836">
        <v>2.4</v>
      </c>
      <c r="R836">
        <v>7.3</v>
      </c>
      <c r="S836">
        <v>2021</v>
      </c>
    </row>
    <row r="837" spans="1:19" x14ac:dyDescent="0.2">
      <c r="A837" t="s">
        <v>31</v>
      </c>
      <c r="B837">
        <v>86.85</v>
      </c>
      <c r="C837">
        <v>79.53</v>
      </c>
      <c r="D837">
        <v>1</v>
      </c>
      <c r="E837">
        <v>5</v>
      </c>
      <c r="F837">
        <v>2020</v>
      </c>
      <c r="I837" t="s">
        <v>383</v>
      </c>
      <c r="J837">
        <v>79.5</v>
      </c>
      <c r="K837">
        <v>84.61</v>
      </c>
      <c r="L837">
        <v>2020</v>
      </c>
      <c r="O837" t="s">
        <v>75</v>
      </c>
      <c r="P837">
        <v>3.7</v>
      </c>
      <c r="Q837">
        <v>3.4</v>
      </c>
      <c r="R837">
        <v>7.2</v>
      </c>
      <c r="S837">
        <v>2021</v>
      </c>
    </row>
    <row r="838" spans="1:19" x14ac:dyDescent="0.2">
      <c r="A838" t="s">
        <v>9</v>
      </c>
      <c r="B838">
        <v>86.85</v>
      </c>
      <c r="C838">
        <v>80.38</v>
      </c>
      <c r="D838">
        <v>5</v>
      </c>
      <c r="E838">
        <v>9</v>
      </c>
      <c r="F838">
        <v>2020</v>
      </c>
      <c r="I838" t="s">
        <v>362</v>
      </c>
      <c r="J838">
        <v>76.989999999999995</v>
      </c>
      <c r="K838">
        <v>84.2</v>
      </c>
      <c r="L838">
        <v>2020</v>
      </c>
      <c r="O838" t="s">
        <v>1089</v>
      </c>
      <c r="P838">
        <v>3.6</v>
      </c>
      <c r="Q838">
        <v>3.5</v>
      </c>
      <c r="R838">
        <v>7.2</v>
      </c>
      <c r="S838">
        <v>2021</v>
      </c>
    </row>
    <row r="839" spans="1:19" x14ac:dyDescent="0.2">
      <c r="A839" t="s">
        <v>1075</v>
      </c>
      <c r="B839">
        <v>86.57</v>
      </c>
      <c r="C839">
        <v>80.92</v>
      </c>
      <c r="D839">
        <v>4</v>
      </c>
      <c r="E839">
        <v>11</v>
      </c>
      <c r="F839">
        <v>2020</v>
      </c>
      <c r="I839" t="s">
        <v>440</v>
      </c>
      <c r="J839">
        <v>72.81</v>
      </c>
      <c r="K839">
        <v>84.14</v>
      </c>
      <c r="L839">
        <v>2020</v>
      </c>
      <c r="O839" t="s">
        <v>1074</v>
      </c>
      <c r="P839">
        <v>3.1</v>
      </c>
      <c r="Q839">
        <v>4</v>
      </c>
      <c r="R839">
        <v>7.1</v>
      </c>
      <c r="S839">
        <v>2021</v>
      </c>
    </row>
    <row r="840" spans="1:19" x14ac:dyDescent="0.2">
      <c r="A840" t="s">
        <v>199</v>
      </c>
      <c r="B840">
        <v>86.26</v>
      </c>
      <c r="C840">
        <v>81.94</v>
      </c>
      <c r="D840">
        <v>5</v>
      </c>
      <c r="E840">
        <v>9</v>
      </c>
      <c r="F840">
        <v>2020</v>
      </c>
      <c r="I840" t="s">
        <v>417</v>
      </c>
      <c r="J840">
        <v>72.41</v>
      </c>
      <c r="K840">
        <v>84.05</v>
      </c>
      <c r="L840">
        <v>2020</v>
      </c>
      <c r="O840" t="s">
        <v>246</v>
      </c>
      <c r="P840">
        <v>3.1</v>
      </c>
      <c r="Q840">
        <v>4</v>
      </c>
      <c r="R840">
        <v>7.1</v>
      </c>
      <c r="S840">
        <v>2021</v>
      </c>
    </row>
    <row r="841" spans="1:19" x14ac:dyDescent="0.2">
      <c r="A841" t="s">
        <v>68</v>
      </c>
      <c r="B841">
        <v>86.01</v>
      </c>
      <c r="C841">
        <v>80.48</v>
      </c>
      <c r="D841">
        <v>3</v>
      </c>
      <c r="E841">
        <v>8</v>
      </c>
      <c r="F841">
        <v>2020</v>
      </c>
      <c r="I841" t="s">
        <v>388</v>
      </c>
      <c r="J841">
        <v>79.5</v>
      </c>
      <c r="K841">
        <v>83.8</v>
      </c>
      <c r="L841">
        <v>2020</v>
      </c>
      <c r="O841" t="s">
        <v>83</v>
      </c>
      <c r="P841">
        <v>4.9000000000000004</v>
      </c>
      <c r="Q841">
        <v>2</v>
      </c>
      <c r="R841">
        <v>6.9</v>
      </c>
      <c r="S841">
        <v>2021</v>
      </c>
    </row>
    <row r="842" spans="1:19" x14ac:dyDescent="0.2">
      <c r="A842" t="s">
        <v>23</v>
      </c>
      <c r="B842">
        <v>85.95</v>
      </c>
      <c r="C842">
        <v>74.61</v>
      </c>
      <c r="D842">
        <v>0</v>
      </c>
      <c r="E842">
        <v>1</v>
      </c>
      <c r="F842">
        <v>2020</v>
      </c>
      <c r="I842" t="s">
        <v>351</v>
      </c>
      <c r="J842">
        <v>78.34</v>
      </c>
      <c r="K842">
        <v>83.75</v>
      </c>
      <c r="L842">
        <v>2020</v>
      </c>
      <c r="O842" t="s">
        <v>209</v>
      </c>
      <c r="P842">
        <v>1.7</v>
      </c>
      <c r="Q842">
        <v>4.9000000000000004</v>
      </c>
      <c r="R842">
        <v>6.7</v>
      </c>
      <c r="S842">
        <v>2021</v>
      </c>
    </row>
    <row r="843" spans="1:19" x14ac:dyDescent="0.2">
      <c r="A843" t="s">
        <v>24</v>
      </c>
      <c r="B843">
        <v>85.83</v>
      </c>
      <c r="C843">
        <v>82.12</v>
      </c>
      <c r="D843">
        <v>3</v>
      </c>
      <c r="E843">
        <v>6</v>
      </c>
      <c r="F843">
        <v>2020</v>
      </c>
      <c r="I843" t="s">
        <v>355</v>
      </c>
      <c r="J843">
        <v>74.72</v>
      </c>
      <c r="K843">
        <v>83.72</v>
      </c>
      <c r="L843">
        <v>2020</v>
      </c>
      <c r="O843" t="s">
        <v>254</v>
      </c>
      <c r="P843">
        <v>6.5</v>
      </c>
      <c r="Q843">
        <v>0.1</v>
      </c>
      <c r="R843">
        <v>6.6</v>
      </c>
      <c r="S843">
        <v>2021</v>
      </c>
    </row>
    <row r="844" spans="1:19" x14ac:dyDescent="0.2">
      <c r="A844" t="s">
        <v>34</v>
      </c>
      <c r="B844">
        <v>85.78</v>
      </c>
      <c r="C844">
        <v>77.09</v>
      </c>
      <c r="D844">
        <v>1</v>
      </c>
      <c r="E844">
        <v>3</v>
      </c>
      <c r="F844">
        <v>2020</v>
      </c>
      <c r="I844" t="s">
        <v>363</v>
      </c>
      <c r="J844">
        <v>76.349999999999994</v>
      </c>
      <c r="K844">
        <v>83.66</v>
      </c>
      <c r="L844">
        <v>2020</v>
      </c>
      <c r="O844" t="s">
        <v>12</v>
      </c>
      <c r="P844">
        <v>2.6</v>
      </c>
      <c r="Q844">
        <v>3.9</v>
      </c>
      <c r="R844">
        <v>6.5</v>
      </c>
      <c r="S844">
        <v>2021</v>
      </c>
    </row>
    <row r="845" spans="1:19" x14ac:dyDescent="0.2">
      <c r="A845" t="s">
        <v>21</v>
      </c>
      <c r="B845">
        <v>85.66</v>
      </c>
      <c r="C845">
        <v>74.52</v>
      </c>
      <c r="D845">
        <v>0</v>
      </c>
      <c r="E845">
        <v>1</v>
      </c>
      <c r="F845">
        <v>2020</v>
      </c>
      <c r="I845" t="s">
        <v>439</v>
      </c>
      <c r="J845">
        <v>75.17</v>
      </c>
      <c r="K845">
        <v>83.14</v>
      </c>
      <c r="L845">
        <v>2020</v>
      </c>
      <c r="O845" t="s">
        <v>4</v>
      </c>
      <c r="P845">
        <v>4.7</v>
      </c>
      <c r="Q845">
        <v>1.7</v>
      </c>
      <c r="R845">
        <v>6.4</v>
      </c>
      <c r="S845">
        <v>2021</v>
      </c>
    </row>
    <row r="846" spans="1:19" x14ac:dyDescent="0.2">
      <c r="A846" t="s">
        <v>30</v>
      </c>
      <c r="B846">
        <v>85.62</v>
      </c>
      <c r="C846">
        <v>77.44</v>
      </c>
      <c r="D846">
        <v>1</v>
      </c>
      <c r="E846">
        <v>4</v>
      </c>
      <c r="F846">
        <v>2020</v>
      </c>
      <c r="I846" t="s">
        <v>352</v>
      </c>
      <c r="J846">
        <v>74.69</v>
      </c>
      <c r="K846">
        <v>83.14</v>
      </c>
      <c r="L846">
        <v>2020</v>
      </c>
      <c r="O846" t="s">
        <v>1085</v>
      </c>
      <c r="P846">
        <v>3.6</v>
      </c>
      <c r="Q846">
        <v>2.8</v>
      </c>
      <c r="R846">
        <v>6.4</v>
      </c>
      <c r="S846">
        <v>2021</v>
      </c>
    </row>
    <row r="847" spans="1:19" x14ac:dyDescent="0.2">
      <c r="A847" t="s">
        <v>29</v>
      </c>
      <c r="B847">
        <v>85.5</v>
      </c>
      <c r="C847">
        <v>82.65</v>
      </c>
      <c r="D847">
        <v>3</v>
      </c>
      <c r="E847">
        <v>8</v>
      </c>
      <c r="F847">
        <v>2020</v>
      </c>
      <c r="I847" t="s">
        <v>377</v>
      </c>
      <c r="J847">
        <v>78.31</v>
      </c>
      <c r="K847">
        <v>83.03</v>
      </c>
      <c r="L847">
        <v>2020</v>
      </c>
      <c r="O847" t="s">
        <v>97</v>
      </c>
      <c r="P847">
        <v>2</v>
      </c>
      <c r="Q847">
        <v>4.2</v>
      </c>
      <c r="R847">
        <v>6.2</v>
      </c>
      <c r="S847">
        <v>2021</v>
      </c>
    </row>
    <row r="848" spans="1:19" x14ac:dyDescent="0.2">
      <c r="A848" t="s">
        <v>7</v>
      </c>
      <c r="B848">
        <v>85.48</v>
      </c>
      <c r="C848">
        <v>80.97</v>
      </c>
      <c r="D848">
        <v>2</v>
      </c>
      <c r="E848">
        <v>11</v>
      </c>
      <c r="F848">
        <v>2020</v>
      </c>
      <c r="I848" t="s">
        <v>369</v>
      </c>
      <c r="J848">
        <v>77.08</v>
      </c>
      <c r="K848">
        <v>82.92</v>
      </c>
      <c r="L848">
        <v>2020</v>
      </c>
      <c r="O848" t="s">
        <v>17</v>
      </c>
      <c r="P848">
        <v>3.2</v>
      </c>
      <c r="Q848">
        <v>3.1</v>
      </c>
      <c r="R848">
        <v>6.2</v>
      </c>
      <c r="S848">
        <v>2021</v>
      </c>
    </row>
    <row r="849" spans="1:19" x14ac:dyDescent="0.2">
      <c r="A849" t="s">
        <v>11</v>
      </c>
      <c r="B849">
        <v>85.44</v>
      </c>
      <c r="C849">
        <v>82.03</v>
      </c>
      <c r="D849">
        <v>3</v>
      </c>
      <c r="E849">
        <v>5</v>
      </c>
      <c r="F849">
        <v>2020</v>
      </c>
      <c r="I849" t="s">
        <v>427</v>
      </c>
      <c r="J849">
        <v>77.099999999999994</v>
      </c>
      <c r="K849">
        <v>82.66</v>
      </c>
      <c r="L849">
        <v>2020</v>
      </c>
      <c r="O849" t="s">
        <v>128</v>
      </c>
      <c r="P849">
        <v>1.2</v>
      </c>
      <c r="Q849">
        <v>5</v>
      </c>
      <c r="R849">
        <v>6.2</v>
      </c>
      <c r="S849">
        <v>2021</v>
      </c>
    </row>
    <row r="850" spans="1:19" x14ac:dyDescent="0.2">
      <c r="A850" t="s">
        <v>17</v>
      </c>
      <c r="B850">
        <v>85.32</v>
      </c>
      <c r="C850">
        <v>78.95</v>
      </c>
      <c r="D850">
        <v>3</v>
      </c>
      <c r="E850">
        <v>6</v>
      </c>
      <c r="F850">
        <v>2020</v>
      </c>
      <c r="I850" t="s">
        <v>336</v>
      </c>
      <c r="J850">
        <v>79.150000000000006</v>
      </c>
      <c r="K850">
        <v>82.61</v>
      </c>
      <c r="L850">
        <v>2020</v>
      </c>
      <c r="O850" t="s">
        <v>233</v>
      </c>
      <c r="P850">
        <v>7.1</v>
      </c>
      <c r="Q850">
        <v>-1.1000000000000001</v>
      </c>
      <c r="R850">
        <v>6.1</v>
      </c>
      <c r="S850">
        <v>2021</v>
      </c>
    </row>
    <row r="851" spans="1:19" x14ac:dyDescent="0.2">
      <c r="A851" t="s">
        <v>1076</v>
      </c>
      <c r="B851">
        <v>84.97</v>
      </c>
      <c r="C851">
        <v>77.540000000000006</v>
      </c>
      <c r="D851">
        <v>1</v>
      </c>
      <c r="E851">
        <v>5</v>
      </c>
      <c r="F851">
        <v>2020</v>
      </c>
      <c r="I851" t="s">
        <v>370</v>
      </c>
      <c r="J851">
        <v>74.31</v>
      </c>
      <c r="K851">
        <v>82.46</v>
      </c>
      <c r="L851">
        <v>2020</v>
      </c>
      <c r="O851" t="s">
        <v>463</v>
      </c>
      <c r="P851">
        <v>0.9</v>
      </c>
      <c r="Q851">
        <v>5.0999999999999996</v>
      </c>
      <c r="R851">
        <v>6</v>
      </c>
      <c r="S851">
        <v>2021</v>
      </c>
    </row>
    <row r="852" spans="1:19" x14ac:dyDescent="0.2">
      <c r="A852" t="s">
        <v>287</v>
      </c>
      <c r="B852">
        <v>84.87</v>
      </c>
      <c r="C852">
        <v>76.650000000000006</v>
      </c>
      <c r="D852">
        <v>2</v>
      </c>
      <c r="E852">
        <v>2</v>
      </c>
      <c r="F852">
        <v>2020</v>
      </c>
      <c r="I852" t="s">
        <v>361</v>
      </c>
      <c r="J852">
        <v>77.28</v>
      </c>
      <c r="K852">
        <v>82.41</v>
      </c>
      <c r="L852">
        <v>2020</v>
      </c>
      <c r="O852" t="s">
        <v>1092</v>
      </c>
      <c r="P852">
        <v>4</v>
      </c>
      <c r="Q852">
        <v>1.9</v>
      </c>
      <c r="R852">
        <v>5.9</v>
      </c>
      <c r="S852">
        <v>2021</v>
      </c>
    </row>
    <row r="853" spans="1:19" x14ac:dyDescent="0.2">
      <c r="A853" t="s">
        <v>47</v>
      </c>
      <c r="B853">
        <v>84.73</v>
      </c>
      <c r="C853">
        <v>73.02</v>
      </c>
      <c r="D853">
        <v>0</v>
      </c>
      <c r="E853">
        <v>0</v>
      </c>
      <c r="F853">
        <v>2020</v>
      </c>
      <c r="I853" t="s">
        <v>384</v>
      </c>
      <c r="J853">
        <v>79.17</v>
      </c>
      <c r="K853">
        <v>82.33</v>
      </c>
      <c r="L853">
        <v>2020</v>
      </c>
      <c r="O853" t="s">
        <v>968</v>
      </c>
      <c r="P853">
        <v>4.3</v>
      </c>
      <c r="Q853">
        <v>1.6</v>
      </c>
      <c r="R853">
        <v>5.9</v>
      </c>
      <c r="S853">
        <v>2021</v>
      </c>
    </row>
    <row r="854" spans="1:19" x14ac:dyDescent="0.2">
      <c r="A854" t="s">
        <v>268</v>
      </c>
      <c r="B854">
        <v>84.38</v>
      </c>
      <c r="C854">
        <v>79.38</v>
      </c>
      <c r="D854">
        <v>1</v>
      </c>
      <c r="E854">
        <v>2</v>
      </c>
      <c r="F854">
        <v>2020</v>
      </c>
      <c r="I854" t="s">
        <v>368</v>
      </c>
      <c r="J854">
        <v>76.260000000000005</v>
      </c>
      <c r="K854">
        <v>82.1</v>
      </c>
      <c r="L854">
        <v>2020</v>
      </c>
      <c r="O854" t="s">
        <v>892</v>
      </c>
      <c r="P854">
        <v>2.5</v>
      </c>
      <c r="Q854">
        <v>3.3</v>
      </c>
      <c r="R854">
        <v>5.8</v>
      </c>
      <c r="S854">
        <v>2021</v>
      </c>
    </row>
    <row r="855" spans="1:19" x14ac:dyDescent="0.2">
      <c r="A855" t="s">
        <v>157</v>
      </c>
      <c r="B855">
        <v>84.12</v>
      </c>
      <c r="C855">
        <v>80.5</v>
      </c>
      <c r="D855">
        <v>5</v>
      </c>
      <c r="E855">
        <v>8</v>
      </c>
      <c r="F855">
        <v>2020</v>
      </c>
      <c r="I855" t="s">
        <v>353</v>
      </c>
      <c r="J855">
        <v>77.569999999999993</v>
      </c>
      <c r="K855">
        <v>82.08</v>
      </c>
      <c r="L855">
        <v>2020</v>
      </c>
      <c r="O855" t="s">
        <v>1045</v>
      </c>
      <c r="P855">
        <v>-0.7</v>
      </c>
      <c r="Q855">
        <v>6.5</v>
      </c>
      <c r="R855">
        <v>5.8</v>
      </c>
      <c r="S855">
        <v>2021</v>
      </c>
    </row>
    <row r="856" spans="1:19" x14ac:dyDescent="0.2">
      <c r="A856" t="s">
        <v>35</v>
      </c>
      <c r="B856">
        <v>83.94</v>
      </c>
      <c r="C856">
        <v>80.97</v>
      </c>
      <c r="D856">
        <v>3</v>
      </c>
      <c r="E856">
        <v>9</v>
      </c>
      <c r="F856">
        <v>2020</v>
      </c>
      <c r="I856" t="s">
        <v>380</v>
      </c>
      <c r="J856">
        <v>78.94</v>
      </c>
      <c r="K856">
        <v>81.599999999999994</v>
      </c>
      <c r="L856">
        <v>2020</v>
      </c>
      <c r="O856" t="s">
        <v>219</v>
      </c>
      <c r="P856">
        <v>3.6</v>
      </c>
      <c r="Q856">
        <v>2.1</v>
      </c>
      <c r="R856">
        <v>5.7</v>
      </c>
      <c r="S856">
        <v>2021</v>
      </c>
    </row>
    <row r="857" spans="1:19" x14ac:dyDescent="0.2">
      <c r="A857" t="s">
        <v>102</v>
      </c>
      <c r="B857">
        <v>83.86</v>
      </c>
      <c r="C857">
        <v>80.92</v>
      </c>
      <c r="D857">
        <v>3</v>
      </c>
      <c r="E857">
        <v>7</v>
      </c>
      <c r="F857">
        <v>2020</v>
      </c>
      <c r="I857" t="s">
        <v>1050</v>
      </c>
      <c r="J857">
        <v>68.41</v>
      </c>
      <c r="K857">
        <v>81.22</v>
      </c>
      <c r="L857">
        <v>2020</v>
      </c>
      <c r="O857" t="s">
        <v>251</v>
      </c>
      <c r="P857">
        <v>3.3</v>
      </c>
      <c r="Q857">
        <v>2.2000000000000002</v>
      </c>
      <c r="R857">
        <v>5.5</v>
      </c>
      <c r="S857">
        <v>2021</v>
      </c>
    </row>
    <row r="858" spans="1:19" x14ac:dyDescent="0.2">
      <c r="A858" t="s">
        <v>79</v>
      </c>
      <c r="B858">
        <v>83.79</v>
      </c>
      <c r="C858">
        <v>82.12</v>
      </c>
      <c r="D858">
        <v>0</v>
      </c>
      <c r="E858">
        <v>7</v>
      </c>
      <c r="F858">
        <v>2020</v>
      </c>
      <c r="I858" t="s">
        <v>378</v>
      </c>
      <c r="J858">
        <v>77.349999999999994</v>
      </c>
      <c r="K858">
        <v>81.19</v>
      </c>
      <c r="L858">
        <v>2020</v>
      </c>
      <c r="O858" t="s">
        <v>116</v>
      </c>
      <c r="P858">
        <v>1.1000000000000001</v>
      </c>
      <c r="Q858">
        <v>4.3</v>
      </c>
      <c r="R858">
        <v>5.4</v>
      </c>
      <c r="S858">
        <v>2021</v>
      </c>
    </row>
    <row r="859" spans="1:19" x14ac:dyDescent="0.2">
      <c r="A859" t="s">
        <v>1077</v>
      </c>
      <c r="B859">
        <v>83.78</v>
      </c>
      <c r="C859">
        <v>75.319999999999993</v>
      </c>
      <c r="D859">
        <v>1</v>
      </c>
      <c r="E859">
        <v>1</v>
      </c>
      <c r="F859">
        <v>2020</v>
      </c>
      <c r="I859" t="s">
        <v>324</v>
      </c>
      <c r="J859">
        <v>69.180000000000007</v>
      </c>
      <c r="K859">
        <v>81</v>
      </c>
      <c r="L859">
        <v>2020</v>
      </c>
      <c r="O859" t="s">
        <v>8</v>
      </c>
      <c r="P859">
        <v>4.8</v>
      </c>
      <c r="Q859">
        <v>0.5</v>
      </c>
      <c r="R859">
        <v>5.3</v>
      </c>
      <c r="S859">
        <v>2021</v>
      </c>
    </row>
    <row r="860" spans="1:19" x14ac:dyDescent="0.2">
      <c r="A860" t="s">
        <v>15</v>
      </c>
      <c r="B860">
        <v>83.73</v>
      </c>
      <c r="C860">
        <v>80</v>
      </c>
      <c r="D860">
        <v>1</v>
      </c>
      <c r="E860">
        <v>4</v>
      </c>
      <c r="F860">
        <v>2020</v>
      </c>
      <c r="I860" t="s">
        <v>408</v>
      </c>
      <c r="J860">
        <v>77.64</v>
      </c>
      <c r="K860">
        <v>80.91</v>
      </c>
      <c r="L860">
        <v>2020</v>
      </c>
      <c r="O860" t="s">
        <v>583</v>
      </c>
      <c r="P860">
        <v>0.1</v>
      </c>
      <c r="Q860">
        <v>5.0999999999999996</v>
      </c>
      <c r="R860">
        <v>5.3</v>
      </c>
      <c r="S860">
        <v>2021</v>
      </c>
    </row>
    <row r="861" spans="1:19" x14ac:dyDescent="0.2">
      <c r="A861" t="s">
        <v>16</v>
      </c>
      <c r="B861">
        <v>83.69</v>
      </c>
      <c r="C861">
        <v>81.38</v>
      </c>
      <c r="D861">
        <v>4</v>
      </c>
      <c r="E861">
        <v>9</v>
      </c>
      <c r="F861">
        <v>2020</v>
      </c>
      <c r="I861" t="s">
        <v>157</v>
      </c>
      <c r="J861">
        <v>76.900000000000006</v>
      </c>
      <c r="K861">
        <v>80.709999999999994</v>
      </c>
      <c r="L861">
        <v>2020</v>
      </c>
      <c r="O861" t="s">
        <v>56</v>
      </c>
      <c r="P861">
        <v>3</v>
      </c>
      <c r="Q861">
        <v>2.2000000000000002</v>
      </c>
      <c r="R861">
        <v>5.3</v>
      </c>
      <c r="S861">
        <v>2021</v>
      </c>
    </row>
    <row r="862" spans="1:19" x14ac:dyDescent="0.2">
      <c r="A862" t="s">
        <v>135</v>
      </c>
      <c r="B862">
        <v>83.51</v>
      </c>
      <c r="C862">
        <v>81.63</v>
      </c>
      <c r="D862">
        <v>2</v>
      </c>
      <c r="E862">
        <v>9</v>
      </c>
      <c r="F862">
        <v>2020</v>
      </c>
      <c r="I862" t="s">
        <v>419</v>
      </c>
      <c r="J862">
        <v>67.930000000000007</v>
      </c>
      <c r="K862">
        <v>80.430000000000007</v>
      </c>
      <c r="L862">
        <v>2020</v>
      </c>
      <c r="O862" t="s">
        <v>21</v>
      </c>
      <c r="P862">
        <v>2.6</v>
      </c>
      <c r="Q862">
        <v>2.6</v>
      </c>
      <c r="R862">
        <v>5.2</v>
      </c>
      <c r="S862">
        <v>2021</v>
      </c>
    </row>
    <row r="863" spans="1:19" x14ac:dyDescent="0.2">
      <c r="A863" t="s">
        <v>12</v>
      </c>
      <c r="B863">
        <v>83.14</v>
      </c>
      <c r="C863">
        <v>81.75</v>
      </c>
      <c r="D863">
        <v>3</v>
      </c>
      <c r="E863">
        <v>10</v>
      </c>
      <c r="F863">
        <v>2020</v>
      </c>
      <c r="I863" t="s">
        <v>298</v>
      </c>
      <c r="J863">
        <v>75.94</v>
      </c>
      <c r="K863">
        <v>80.430000000000007</v>
      </c>
      <c r="L863">
        <v>2020</v>
      </c>
      <c r="O863" t="s">
        <v>208</v>
      </c>
      <c r="P863">
        <v>4.9000000000000004</v>
      </c>
      <c r="Q863">
        <v>0.2</v>
      </c>
      <c r="R863">
        <v>5.0999999999999996</v>
      </c>
      <c r="S863">
        <v>2021</v>
      </c>
    </row>
    <row r="864" spans="1:19" x14ac:dyDescent="0.2">
      <c r="A864" t="s">
        <v>41</v>
      </c>
      <c r="B864">
        <v>82.84</v>
      </c>
      <c r="C864">
        <v>77.38</v>
      </c>
      <c r="D864">
        <v>0</v>
      </c>
      <c r="E864">
        <v>2</v>
      </c>
      <c r="F864">
        <v>2020</v>
      </c>
      <c r="I864" t="s">
        <v>1051</v>
      </c>
      <c r="J864">
        <v>67.260000000000005</v>
      </c>
      <c r="K864">
        <v>80.28</v>
      </c>
      <c r="L864">
        <v>2020</v>
      </c>
      <c r="O864" t="s">
        <v>274</v>
      </c>
      <c r="P864">
        <v>1.1000000000000001</v>
      </c>
      <c r="Q864">
        <v>4</v>
      </c>
      <c r="R864">
        <v>5.0999999999999996</v>
      </c>
      <c r="S864">
        <v>2021</v>
      </c>
    </row>
    <row r="865" spans="1:19" x14ac:dyDescent="0.2">
      <c r="A865" t="s">
        <v>1078</v>
      </c>
      <c r="B865">
        <v>82.49</v>
      </c>
      <c r="C865">
        <v>81.94</v>
      </c>
      <c r="D865">
        <v>2</v>
      </c>
      <c r="E865">
        <v>4</v>
      </c>
      <c r="F865">
        <v>2020</v>
      </c>
      <c r="I865" t="s">
        <v>385</v>
      </c>
      <c r="J865">
        <v>78.06</v>
      </c>
      <c r="K865">
        <v>80.11</v>
      </c>
      <c r="L865">
        <v>2020</v>
      </c>
      <c r="O865" t="s">
        <v>85</v>
      </c>
      <c r="P865">
        <v>4.4000000000000004</v>
      </c>
      <c r="Q865">
        <v>0.6</v>
      </c>
      <c r="R865">
        <v>5</v>
      </c>
      <c r="S865">
        <v>2021</v>
      </c>
    </row>
    <row r="866" spans="1:19" x14ac:dyDescent="0.2">
      <c r="A866" t="s">
        <v>247</v>
      </c>
      <c r="B866">
        <v>82.27</v>
      </c>
      <c r="C866">
        <v>79.75</v>
      </c>
      <c r="D866">
        <v>0</v>
      </c>
      <c r="E866">
        <v>2</v>
      </c>
      <c r="F866">
        <v>2020</v>
      </c>
      <c r="I866" t="s">
        <v>402</v>
      </c>
      <c r="J866">
        <v>79.13</v>
      </c>
      <c r="K866">
        <v>80.11</v>
      </c>
      <c r="L866">
        <v>2020</v>
      </c>
      <c r="O866" t="s">
        <v>20</v>
      </c>
      <c r="P866">
        <v>3</v>
      </c>
      <c r="Q866">
        <v>2</v>
      </c>
      <c r="R866">
        <v>5</v>
      </c>
      <c r="S866">
        <v>2021</v>
      </c>
    </row>
    <row r="867" spans="1:19" x14ac:dyDescent="0.2">
      <c r="A867" t="s">
        <v>212</v>
      </c>
      <c r="B867">
        <v>82.25</v>
      </c>
      <c r="C867">
        <v>79.510000000000005</v>
      </c>
      <c r="D867">
        <v>1</v>
      </c>
      <c r="E867">
        <v>3</v>
      </c>
      <c r="F867">
        <v>2020</v>
      </c>
      <c r="I867" t="s">
        <v>386</v>
      </c>
      <c r="J867">
        <v>77.73</v>
      </c>
      <c r="K867">
        <v>79.88</v>
      </c>
      <c r="L867">
        <v>2020</v>
      </c>
      <c r="O867" t="s">
        <v>1080</v>
      </c>
      <c r="P867">
        <v>1.7</v>
      </c>
      <c r="Q867">
        <v>3.3</v>
      </c>
      <c r="R867">
        <v>5</v>
      </c>
      <c r="S867">
        <v>2021</v>
      </c>
    </row>
    <row r="868" spans="1:19" x14ac:dyDescent="0.2">
      <c r="A868" t="s">
        <v>28</v>
      </c>
      <c r="B868">
        <v>82.16</v>
      </c>
      <c r="C868">
        <v>79.88</v>
      </c>
      <c r="D868">
        <v>3</v>
      </c>
      <c r="E868">
        <v>5</v>
      </c>
      <c r="F868">
        <v>2020</v>
      </c>
      <c r="I868" t="s">
        <v>359</v>
      </c>
      <c r="J868">
        <v>78.77</v>
      </c>
      <c r="K868">
        <v>79.72</v>
      </c>
      <c r="L868">
        <v>2020</v>
      </c>
      <c r="O868" t="s">
        <v>255</v>
      </c>
      <c r="P868">
        <v>-0.3</v>
      </c>
      <c r="Q868">
        <v>5</v>
      </c>
      <c r="R868">
        <v>4.7</v>
      </c>
      <c r="S868">
        <v>2021</v>
      </c>
    </row>
    <row r="869" spans="1:19" x14ac:dyDescent="0.2">
      <c r="A869" t="s">
        <v>40</v>
      </c>
      <c r="B869">
        <v>82.09</v>
      </c>
      <c r="C869">
        <v>73.680000000000007</v>
      </c>
      <c r="D869">
        <v>1</v>
      </c>
      <c r="E869">
        <v>2</v>
      </c>
      <c r="F869">
        <v>2020</v>
      </c>
      <c r="I869" t="s">
        <v>2</v>
      </c>
      <c r="J869">
        <v>72.34</v>
      </c>
      <c r="K869">
        <v>79.64</v>
      </c>
      <c r="L869">
        <v>2020</v>
      </c>
      <c r="O869" t="s">
        <v>1088</v>
      </c>
      <c r="P869">
        <v>2.6</v>
      </c>
      <c r="Q869">
        <v>1.9</v>
      </c>
      <c r="R869">
        <v>4.5</v>
      </c>
      <c r="S869">
        <v>2021</v>
      </c>
    </row>
    <row r="870" spans="1:19" x14ac:dyDescent="0.2">
      <c r="A870" t="s">
        <v>1079</v>
      </c>
      <c r="B870">
        <v>81.77</v>
      </c>
      <c r="C870">
        <v>77.62</v>
      </c>
      <c r="D870">
        <v>2</v>
      </c>
      <c r="E870">
        <v>5</v>
      </c>
      <c r="F870">
        <v>2020</v>
      </c>
      <c r="I870" t="s">
        <v>366</v>
      </c>
      <c r="J870">
        <v>75.790000000000006</v>
      </c>
      <c r="K870">
        <v>79.41</v>
      </c>
      <c r="L870">
        <v>2020</v>
      </c>
      <c r="O870" t="s">
        <v>14</v>
      </c>
      <c r="P870">
        <v>12.7</v>
      </c>
      <c r="Q870">
        <v>8.1</v>
      </c>
      <c r="R870">
        <v>20.8</v>
      </c>
      <c r="S870">
        <v>2022</v>
      </c>
    </row>
    <row r="871" spans="1:19" x14ac:dyDescent="0.2">
      <c r="A871" t="s">
        <v>48</v>
      </c>
      <c r="B871">
        <v>81.73</v>
      </c>
      <c r="C871">
        <v>80.08</v>
      </c>
      <c r="D871">
        <v>2</v>
      </c>
      <c r="E871">
        <v>7</v>
      </c>
      <c r="F871">
        <v>2020</v>
      </c>
      <c r="I871" t="s">
        <v>399</v>
      </c>
      <c r="J871">
        <v>69.260000000000005</v>
      </c>
      <c r="K871">
        <v>79.319999999999993</v>
      </c>
      <c r="L871">
        <v>2020</v>
      </c>
      <c r="O871" t="s">
        <v>46</v>
      </c>
      <c r="P871">
        <v>9.9</v>
      </c>
      <c r="Q871">
        <v>9.1999999999999993</v>
      </c>
      <c r="R871">
        <v>19.2</v>
      </c>
      <c r="S871">
        <v>2022</v>
      </c>
    </row>
    <row r="872" spans="1:19" x14ac:dyDescent="0.2">
      <c r="A872" t="s">
        <v>245</v>
      </c>
      <c r="B872">
        <v>81.510000000000005</v>
      </c>
      <c r="C872">
        <v>74.03</v>
      </c>
      <c r="D872">
        <v>1</v>
      </c>
      <c r="E872">
        <v>1</v>
      </c>
      <c r="F872">
        <v>2020</v>
      </c>
      <c r="I872" t="s">
        <v>410</v>
      </c>
      <c r="J872">
        <v>76.33</v>
      </c>
      <c r="K872">
        <v>79.08</v>
      </c>
      <c r="L872">
        <v>2020</v>
      </c>
      <c r="O872" t="s">
        <v>248</v>
      </c>
      <c r="P872">
        <v>10.6</v>
      </c>
      <c r="Q872">
        <v>7.4</v>
      </c>
      <c r="R872">
        <v>18.100000000000001</v>
      </c>
      <c r="S872">
        <v>2022</v>
      </c>
    </row>
    <row r="873" spans="1:19" x14ac:dyDescent="0.2">
      <c r="A873" t="s">
        <v>18</v>
      </c>
      <c r="B873">
        <v>81.48</v>
      </c>
      <c r="C873">
        <v>69.73</v>
      </c>
      <c r="D873">
        <v>0</v>
      </c>
      <c r="E873">
        <v>1</v>
      </c>
      <c r="F873">
        <v>2020</v>
      </c>
      <c r="I873" t="s">
        <v>442</v>
      </c>
      <c r="J873">
        <v>74.34</v>
      </c>
      <c r="K873">
        <v>79.06</v>
      </c>
      <c r="L873">
        <v>2020</v>
      </c>
      <c r="O873" t="s">
        <v>134</v>
      </c>
      <c r="P873">
        <v>11.1</v>
      </c>
      <c r="Q873">
        <v>6.9</v>
      </c>
      <c r="R873">
        <v>18</v>
      </c>
      <c r="S873">
        <v>2022</v>
      </c>
    </row>
    <row r="874" spans="1:19" x14ac:dyDescent="0.2">
      <c r="A874" t="s">
        <v>8</v>
      </c>
      <c r="B874">
        <v>81.459999999999994</v>
      </c>
      <c r="C874">
        <v>70.73</v>
      </c>
      <c r="D874">
        <v>0</v>
      </c>
      <c r="E874">
        <v>0</v>
      </c>
      <c r="F874">
        <v>2020</v>
      </c>
      <c r="I874" t="s">
        <v>317</v>
      </c>
      <c r="J874">
        <v>76.459999999999994</v>
      </c>
      <c r="K874">
        <v>79.06</v>
      </c>
      <c r="L874">
        <v>2020</v>
      </c>
      <c r="O874" t="s">
        <v>36</v>
      </c>
      <c r="P874">
        <v>7</v>
      </c>
      <c r="Q874">
        <v>10.9</v>
      </c>
      <c r="R874">
        <v>18</v>
      </c>
      <c r="S874">
        <v>2022</v>
      </c>
    </row>
    <row r="875" spans="1:19" x14ac:dyDescent="0.2">
      <c r="A875" t="s">
        <v>88</v>
      </c>
      <c r="B875">
        <v>81.41</v>
      </c>
      <c r="C875">
        <v>69.680000000000007</v>
      </c>
      <c r="D875">
        <v>0</v>
      </c>
      <c r="E875">
        <v>0</v>
      </c>
      <c r="F875">
        <v>2020</v>
      </c>
      <c r="I875" t="s">
        <v>360</v>
      </c>
      <c r="J875">
        <v>74.28</v>
      </c>
      <c r="K875">
        <v>79</v>
      </c>
      <c r="L875">
        <v>2020</v>
      </c>
      <c r="O875" t="s">
        <v>16</v>
      </c>
      <c r="P875">
        <v>9.6999999999999993</v>
      </c>
      <c r="Q875">
        <v>7.7</v>
      </c>
      <c r="R875">
        <v>17.399999999999999</v>
      </c>
      <c r="S875">
        <v>2022</v>
      </c>
    </row>
    <row r="876" spans="1:19" x14ac:dyDescent="0.2">
      <c r="A876" t="s">
        <v>236</v>
      </c>
      <c r="B876">
        <v>81.23</v>
      </c>
      <c r="C876">
        <v>76.3</v>
      </c>
      <c r="D876">
        <v>0</v>
      </c>
      <c r="E876">
        <v>2</v>
      </c>
      <c r="F876">
        <v>2020</v>
      </c>
      <c r="I876" t="s">
        <v>407</v>
      </c>
      <c r="J876">
        <v>77.739999999999995</v>
      </c>
      <c r="K876">
        <v>78.959999999999994</v>
      </c>
      <c r="L876">
        <v>2020</v>
      </c>
      <c r="O876" t="s">
        <v>31</v>
      </c>
      <c r="P876">
        <v>10.8</v>
      </c>
      <c r="Q876">
        <v>6.6</v>
      </c>
      <c r="R876">
        <v>17.399999999999999</v>
      </c>
      <c r="S876">
        <v>2022</v>
      </c>
    </row>
    <row r="877" spans="1:19" x14ac:dyDescent="0.2">
      <c r="A877" t="s">
        <v>211</v>
      </c>
      <c r="B877">
        <v>81.22</v>
      </c>
      <c r="C877">
        <v>79.39</v>
      </c>
      <c r="D877">
        <v>1</v>
      </c>
      <c r="E877">
        <v>3</v>
      </c>
      <c r="F877">
        <v>2020</v>
      </c>
      <c r="I877" t="s">
        <v>1052</v>
      </c>
      <c r="J877">
        <v>69.33</v>
      </c>
      <c r="K877">
        <v>78.900000000000006</v>
      </c>
      <c r="L877">
        <v>2020</v>
      </c>
      <c r="O877" t="s">
        <v>43</v>
      </c>
      <c r="P877">
        <v>10.8</v>
      </c>
      <c r="Q877">
        <v>5.8</v>
      </c>
      <c r="R877">
        <v>16.600000000000001</v>
      </c>
      <c r="S877">
        <v>2022</v>
      </c>
    </row>
    <row r="878" spans="1:19" x14ac:dyDescent="0.2">
      <c r="A878" t="s">
        <v>59</v>
      </c>
      <c r="B878">
        <v>81.010000000000005</v>
      </c>
      <c r="C878">
        <v>80.430000000000007</v>
      </c>
      <c r="D878">
        <v>2</v>
      </c>
      <c r="E878">
        <v>5</v>
      </c>
      <c r="F878">
        <v>2020</v>
      </c>
      <c r="I878" t="s">
        <v>312</v>
      </c>
      <c r="J878">
        <v>75.099999999999994</v>
      </c>
      <c r="K878">
        <v>78.5</v>
      </c>
      <c r="L878">
        <v>2020</v>
      </c>
      <c r="O878" t="s">
        <v>64</v>
      </c>
      <c r="P878">
        <v>9.1999999999999993</v>
      </c>
      <c r="Q878">
        <v>7.2</v>
      </c>
      <c r="R878">
        <v>16.399999999999999</v>
      </c>
      <c r="S878">
        <v>2022</v>
      </c>
    </row>
    <row r="879" spans="1:19" x14ac:dyDescent="0.2">
      <c r="A879" t="s">
        <v>232</v>
      </c>
      <c r="B879">
        <v>80.790000000000006</v>
      </c>
      <c r="C879">
        <v>79.41</v>
      </c>
      <c r="D879">
        <v>1</v>
      </c>
      <c r="E879">
        <v>3</v>
      </c>
      <c r="F879">
        <v>2020</v>
      </c>
      <c r="I879" t="s">
        <v>322</v>
      </c>
      <c r="J879">
        <v>76.53</v>
      </c>
      <c r="K879">
        <v>78.39</v>
      </c>
      <c r="L879">
        <v>2020</v>
      </c>
      <c r="O879" t="s">
        <v>32</v>
      </c>
      <c r="P879">
        <v>12.7</v>
      </c>
      <c r="Q879">
        <v>3.8</v>
      </c>
      <c r="R879">
        <v>16.399999999999999</v>
      </c>
      <c r="S879">
        <v>2022</v>
      </c>
    </row>
    <row r="880" spans="1:19" x14ac:dyDescent="0.2">
      <c r="A880" t="s">
        <v>954</v>
      </c>
      <c r="B880">
        <v>80.709999999999994</v>
      </c>
      <c r="C880">
        <v>71.540000000000006</v>
      </c>
      <c r="D880">
        <v>0</v>
      </c>
      <c r="E880">
        <v>2</v>
      </c>
      <c r="F880">
        <v>2020</v>
      </c>
      <c r="I880" t="s">
        <v>365</v>
      </c>
      <c r="J880">
        <v>76.010000000000005</v>
      </c>
      <c r="K880">
        <v>78.34</v>
      </c>
      <c r="L880">
        <v>2020</v>
      </c>
      <c r="O880" t="s">
        <v>0</v>
      </c>
      <c r="P880">
        <v>10.9</v>
      </c>
      <c r="Q880">
        <v>5.3</v>
      </c>
      <c r="R880">
        <v>16.2</v>
      </c>
      <c r="S880">
        <v>2022</v>
      </c>
    </row>
    <row r="881" spans="1:19" x14ac:dyDescent="0.2">
      <c r="A881" t="s">
        <v>250</v>
      </c>
      <c r="B881">
        <v>80.05</v>
      </c>
      <c r="C881">
        <v>78.92</v>
      </c>
      <c r="D881">
        <v>0</v>
      </c>
      <c r="E881">
        <v>1</v>
      </c>
      <c r="F881">
        <v>2020</v>
      </c>
      <c r="I881" t="s">
        <v>1053</v>
      </c>
      <c r="J881">
        <v>69.38</v>
      </c>
      <c r="K881">
        <v>78.260000000000005</v>
      </c>
      <c r="L881">
        <v>2020</v>
      </c>
      <c r="O881" t="s">
        <v>42</v>
      </c>
      <c r="P881">
        <v>6.7</v>
      </c>
      <c r="Q881">
        <v>9.3000000000000007</v>
      </c>
      <c r="R881">
        <v>16</v>
      </c>
      <c r="S881">
        <v>2022</v>
      </c>
    </row>
    <row r="882" spans="1:19" x14ac:dyDescent="0.2">
      <c r="A882" t="s">
        <v>75</v>
      </c>
      <c r="B882">
        <v>80.05</v>
      </c>
      <c r="C882">
        <v>78.64</v>
      </c>
      <c r="D882">
        <v>1</v>
      </c>
      <c r="E882">
        <v>1</v>
      </c>
      <c r="F882">
        <v>2020</v>
      </c>
      <c r="I882" t="s">
        <v>330</v>
      </c>
      <c r="J882">
        <v>72.489999999999995</v>
      </c>
      <c r="K882">
        <v>78.16</v>
      </c>
      <c r="L882">
        <v>2020</v>
      </c>
      <c r="O882" t="s">
        <v>1447</v>
      </c>
      <c r="P882">
        <v>5.4</v>
      </c>
      <c r="Q882">
        <v>10.5</v>
      </c>
      <c r="R882">
        <v>15.9</v>
      </c>
      <c r="S882">
        <v>2022</v>
      </c>
    </row>
    <row r="883" spans="1:19" x14ac:dyDescent="0.2">
      <c r="A883" t="s">
        <v>229</v>
      </c>
      <c r="B883">
        <v>79.86</v>
      </c>
      <c r="C883">
        <v>75.099999999999994</v>
      </c>
      <c r="D883">
        <v>0</v>
      </c>
      <c r="E883">
        <v>1</v>
      </c>
      <c r="F883">
        <v>2020</v>
      </c>
      <c r="I883" t="s">
        <v>398</v>
      </c>
      <c r="J883">
        <v>70.75</v>
      </c>
      <c r="K883">
        <v>78.12</v>
      </c>
      <c r="L883">
        <v>2020</v>
      </c>
      <c r="O883" t="s">
        <v>35</v>
      </c>
      <c r="P883">
        <v>12.4</v>
      </c>
      <c r="Q883">
        <v>3.5</v>
      </c>
      <c r="R883">
        <v>15.8</v>
      </c>
      <c r="S883">
        <v>2022</v>
      </c>
    </row>
    <row r="884" spans="1:19" x14ac:dyDescent="0.2">
      <c r="A884" t="s">
        <v>123</v>
      </c>
      <c r="B884">
        <v>79.849999999999994</v>
      </c>
      <c r="C884">
        <v>80.94</v>
      </c>
      <c r="D884">
        <v>3</v>
      </c>
      <c r="E884">
        <v>5</v>
      </c>
      <c r="F884">
        <v>2020</v>
      </c>
      <c r="I884" t="s">
        <v>376</v>
      </c>
      <c r="J884">
        <v>77.760000000000005</v>
      </c>
      <c r="K884">
        <v>77.97</v>
      </c>
      <c r="L884">
        <v>2020</v>
      </c>
      <c r="O884" t="s">
        <v>129</v>
      </c>
      <c r="P884">
        <v>7.9</v>
      </c>
      <c r="Q884">
        <v>6.4</v>
      </c>
      <c r="R884">
        <v>14.3</v>
      </c>
      <c r="S884">
        <v>2022</v>
      </c>
    </row>
    <row r="885" spans="1:19" x14ac:dyDescent="0.2">
      <c r="A885" t="s">
        <v>73</v>
      </c>
      <c r="B885">
        <v>79.72</v>
      </c>
      <c r="C885">
        <v>83.03</v>
      </c>
      <c r="D885">
        <v>2</v>
      </c>
      <c r="E885">
        <v>4</v>
      </c>
      <c r="F885">
        <v>2020</v>
      </c>
      <c r="I885" t="s">
        <v>301</v>
      </c>
      <c r="J885">
        <v>63.99</v>
      </c>
      <c r="K885">
        <v>77.86</v>
      </c>
      <c r="L885">
        <v>2020</v>
      </c>
      <c r="O885" t="s">
        <v>9</v>
      </c>
      <c r="P885">
        <v>3.7</v>
      </c>
      <c r="Q885">
        <v>10.4</v>
      </c>
      <c r="R885">
        <v>14.2</v>
      </c>
      <c r="S885">
        <v>2022</v>
      </c>
    </row>
    <row r="886" spans="1:19" x14ac:dyDescent="0.2">
      <c r="A886" t="s">
        <v>114</v>
      </c>
      <c r="B886">
        <v>79.64</v>
      </c>
      <c r="C886">
        <v>72.25</v>
      </c>
      <c r="D886">
        <v>0</v>
      </c>
      <c r="E886">
        <v>1</v>
      </c>
      <c r="F886">
        <v>2020</v>
      </c>
      <c r="I886" t="s">
        <v>327</v>
      </c>
      <c r="J886">
        <v>72.89</v>
      </c>
      <c r="K886">
        <v>77.760000000000005</v>
      </c>
      <c r="L886">
        <v>2020</v>
      </c>
      <c r="O886" t="s">
        <v>199</v>
      </c>
      <c r="P886">
        <v>5.5</v>
      </c>
      <c r="Q886">
        <v>8.1999999999999993</v>
      </c>
      <c r="R886">
        <v>13.7</v>
      </c>
      <c r="S886">
        <v>2022</v>
      </c>
    </row>
    <row r="887" spans="1:19" x14ac:dyDescent="0.2">
      <c r="A887" t="s">
        <v>237</v>
      </c>
      <c r="B887">
        <v>79.59</v>
      </c>
      <c r="C887">
        <v>80.430000000000007</v>
      </c>
      <c r="D887">
        <v>0</v>
      </c>
      <c r="E887">
        <v>2</v>
      </c>
      <c r="F887">
        <v>2020</v>
      </c>
      <c r="I887" t="s">
        <v>395</v>
      </c>
      <c r="J887">
        <v>71.75</v>
      </c>
      <c r="K887">
        <v>77.709999999999994</v>
      </c>
      <c r="L887">
        <v>2020</v>
      </c>
      <c r="O887" t="s">
        <v>457</v>
      </c>
      <c r="P887">
        <v>7.6</v>
      </c>
      <c r="Q887">
        <v>6.1</v>
      </c>
      <c r="R887">
        <v>13.7</v>
      </c>
      <c r="S887">
        <v>2022</v>
      </c>
    </row>
    <row r="888" spans="1:19" x14ac:dyDescent="0.2">
      <c r="A888" t="s">
        <v>219</v>
      </c>
      <c r="B888">
        <v>79.45</v>
      </c>
      <c r="C888">
        <v>73.87</v>
      </c>
      <c r="D888">
        <v>0</v>
      </c>
      <c r="E888">
        <v>0</v>
      </c>
      <c r="F888">
        <v>2020</v>
      </c>
      <c r="I888" t="s">
        <v>305</v>
      </c>
      <c r="J888">
        <v>75.459999999999994</v>
      </c>
      <c r="K888">
        <v>77.41</v>
      </c>
      <c r="L888">
        <v>2020</v>
      </c>
      <c r="O888" t="s">
        <v>5</v>
      </c>
      <c r="P888">
        <v>7.9</v>
      </c>
      <c r="Q888">
        <v>5.2</v>
      </c>
      <c r="R888">
        <v>13</v>
      </c>
      <c r="S888">
        <v>2022</v>
      </c>
    </row>
    <row r="889" spans="1:19" x14ac:dyDescent="0.2">
      <c r="A889" t="s">
        <v>1080</v>
      </c>
      <c r="B889">
        <v>79.430000000000007</v>
      </c>
      <c r="C889">
        <v>77.5</v>
      </c>
      <c r="D889">
        <v>0</v>
      </c>
      <c r="E889">
        <v>4</v>
      </c>
      <c r="F889">
        <v>2020</v>
      </c>
      <c r="I889" t="s">
        <v>347</v>
      </c>
      <c r="J889">
        <v>77.5</v>
      </c>
      <c r="K889">
        <v>77.39</v>
      </c>
      <c r="L889">
        <v>2020</v>
      </c>
      <c r="O889" t="s">
        <v>212</v>
      </c>
      <c r="P889">
        <v>5.5</v>
      </c>
      <c r="Q889">
        <v>7.1</v>
      </c>
      <c r="R889">
        <v>12.6</v>
      </c>
      <c r="S889">
        <v>2022</v>
      </c>
    </row>
    <row r="890" spans="1:19" x14ac:dyDescent="0.2">
      <c r="A890" t="s">
        <v>117</v>
      </c>
      <c r="B890">
        <v>79.42</v>
      </c>
      <c r="C890">
        <v>76.209999999999994</v>
      </c>
      <c r="D890">
        <v>1</v>
      </c>
      <c r="E890">
        <v>2</v>
      </c>
      <c r="F890">
        <v>2020</v>
      </c>
      <c r="I890" t="s">
        <v>346</v>
      </c>
      <c r="J890">
        <v>74.489999999999995</v>
      </c>
      <c r="K890">
        <v>77.38</v>
      </c>
      <c r="L890">
        <v>2020</v>
      </c>
      <c r="O890" t="s">
        <v>59</v>
      </c>
      <c r="P890">
        <v>8.6</v>
      </c>
      <c r="Q890">
        <v>3.4</v>
      </c>
      <c r="R890">
        <v>12.1</v>
      </c>
      <c r="S890">
        <v>2022</v>
      </c>
    </row>
    <row r="891" spans="1:19" x14ac:dyDescent="0.2">
      <c r="A891" t="s">
        <v>112</v>
      </c>
      <c r="B891">
        <v>79.31</v>
      </c>
      <c r="C891">
        <v>77.64</v>
      </c>
      <c r="D891">
        <v>1</v>
      </c>
      <c r="E891">
        <v>5</v>
      </c>
      <c r="F891">
        <v>2020</v>
      </c>
      <c r="I891" t="s">
        <v>393</v>
      </c>
      <c r="J891">
        <v>76.83</v>
      </c>
      <c r="K891">
        <v>77.38</v>
      </c>
      <c r="L891">
        <v>2020</v>
      </c>
      <c r="O891" t="s">
        <v>583</v>
      </c>
      <c r="P891">
        <v>4</v>
      </c>
      <c r="Q891">
        <v>7.6</v>
      </c>
      <c r="R891">
        <v>11.6</v>
      </c>
      <c r="S891">
        <v>2022</v>
      </c>
    </row>
    <row r="892" spans="1:19" x14ac:dyDescent="0.2">
      <c r="A892" t="s">
        <v>248</v>
      </c>
      <c r="B892">
        <v>79.180000000000007</v>
      </c>
      <c r="C892">
        <v>77.459999999999994</v>
      </c>
      <c r="D892">
        <v>1</v>
      </c>
      <c r="E892">
        <v>1</v>
      </c>
      <c r="F892">
        <v>2020</v>
      </c>
      <c r="I892" t="s">
        <v>329</v>
      </c>
      <c r="J892">
        <v>76.16</v>
      </c>
      <c r="K892">
        <v>77.25</v>
      </c>
      <c r="L892">
        <v>2020</v>
      </c>
      <c r="O892" t="s">
        <v>135</v>
      </c>
      <c r="P892">
        <v>9</v>
      </c>
      <c r="Q892">
        <v>2.5</v>
      </c>
      <c r="R892">
        <v>11.5</v>
      </c>
      <c r="S892">
        <v>2022</v>
      </c>
    </row>
    <row r="893" spans="1:19" x14ac:dyDescent="0.2">
      <c r="A893" t="s">
        <v>266</v>
      </c>
      <c r="B893">
        <v>79.16</v>
      </c>
      <c r="C893">
        <v>81.739999999999995</v>
      </c>
      <c r="D893">
        <v>3</v>
      </c>
      <c r="E893">
        <v>6</v>
      </c>
      <c r="F893">
        <v>2020</v>
      </c>
      <c r="I893" t="s">
        <v>431</v>
      </c>
      <c r="J893">
        <v>73.900000000000006</v>
      </c>
      <c r="K893">
        <v>77.23</v>
      </c>
      <c r="L893">
        <v>2020</v>
      </c>
      <c r="O893" t="s">
        <v>236</v>
      </c>
      <c r="P893">
        <v>4.9000000000000004</v>
      </c>
      <c r="Q893">
        <v>6.4</v>
      </c>
      <c r="R893">
        <v>11.3</v>
      </c>
      <c r="S893">
        <v>2022</v>
      </c>
    </row>
    <row r="894" spans="1:19" x14ac:dyDescent="0.2">
      <c r="A894" t="s">
        <v>97</v>
      </c>
      <c r="B894">
        <v>78.94</v>
      </c>
      <c r="C894">
        <v>79.86</v>
      </c>
      <c r="D894">
        <v>0</v>
      </c>
      <c r="E894">
        <v>2</v>
      </c>
      <c r="F894">
        <v>2020</v>
      </c>
      <c r="I894" t="s">
        <v>314</v>
      </c>
      <c r="J894">
        <v>78.06</v>
      </c>
      <c r="K894">
        <v>77.2</v>
      </c>
      <c r="L894">
        <v>2020</v>
      </c>
      <c r="O894" t="s">
        <v>980</v>
      </c>
      <c r="P894">
        <v>5.5</v>
      </c>
      <c r="Q894">
        <v>5.8</v>
      </c>
      <c r="R894">
        <v>11.3</v>
      </c>
      <c r="S894">
        <v>2022</v>
      </c>
    </row>
    <row r="895" spans="1:19" x14ac:dyDescent="0.2">
      <c r="A895" t="s">
        <v>254</v>
      </c>
      <c r="B895">
        <v>78.91</v>
      </c>
      <c r="C895">
        <v>72.819999999999993</v>
      </c>
      <c r="D895">
        <v>0</v>
      </c>
      <c r="E895">
        <v>0</v>
      </c>
      <c r="F895">
        <v>2020</v>
      </c>
      <c r="I895" t="s">
        <v>1054</v>
      </c>
      <c r="J895">
        <v>70.25</v>
      </c>
      <c r="K895">
        <v>77.14</v>
      </c>
      <c r="L895">
        <v>2020</v>
      </c>
      <c r="O895" t="s">
        <v>38</v>
      </c>
      <c r="P895">
        <v>7</v>
      </c>
      <c r="Q895">
        <v>4.0999999999999996</v>
      </c>
      <c r="R895">
        <v>11.1</v>
      </c>
      <c r="S895">
        <v>2022</v>
      </c>
    </row>
    <row r="896" spans="1:19" x14ac:dyDescent="0.2">
      <c r="A896" t="s">
        <v>195</v>
      </c>
      <c r="B896">
        <v>78.790000000000006</v>
      </c>
      <c r="C896">
        <v>80.36</v>
      </c>
      <c r="D896">
        <v>1</v>
      </c>
      <c r="E896">
        <v>2</v>
      </c>
      <c r="F896">
        <v>2020</v>
      </c>
      <c r="I896" t="s">
        <v>1055</v>
      </c>
      <c r="J896">
        <v>68.47</v>
      </c>
      <c r="K896">
        <v>77.11</v>
      </c>
      <c r="L896">
        <v>2020</v>
      </c>
      <c r="O896" t="s">
        <v>25</v>
      </c>
      <c r="P896">
        <v>7.7</v>
      </c>
      <c r="Q896">
        <v>3.2</v>
      </c>
      <c r="R896">
        <v>10.9</v>
      </c>
      <c r="S896">
        <v>2022</v>
      </c>
    </row>
    <row r="897" spans="1:19" x14ac:dyDescent="0.2">
      <c r="A897" t="s">
        <v>64</v>
      </c>
      <c r="B897">
        <v>78.7</v>
      </c>
      <c r="C897">
        <v>77.12</v>
      </c>
      <c r="D897">
        <v>0</v>
      </c>
      <c r="E897">
        <v>2</v>
      </c>
      <c r="F897">
        <v>2020</v>
      </c>
      <c r="I897" t="s">
        <v>1056</v>
      </c>
      <c r="J897">
        <v>67.11</v>
      </c>
      <c r="K897">
        <v>76.89</v>
      </c>
      <c r="L897">
        <v>2020</v>
      </c>
      <c r="O897" t="s">
        <v>80</v>
      </c>
      <c r="P897">
        <v>5.0999999999999996</v>
      </c>
      <c r="Q897">
        <v>5.8</v>
      </c>
      <c r="R897">
        <v>10.8</v>
      </c>
      <c r="S897">
        <v>2022</v>
      </c>
    </row>
    <row r="898" spans="1:19" x14ac:dyDescent="0.2">
      <c r="A898" t="s">
        <v>85</v>
      </c>
      <c r="B898">
        <v>78.5</v>
      </c>
      <c r="C898">
        <v>70.84</v>
      </c>
      <c r="D898">
        <v>1</v>
      </c>
      <c r="E898">
        <v>1</v>
      </c>
      <c r="F898">
        <v>2020</v>
      </c>
      <c r="I898" t="s">
        <v>348</v>
      </c>
      <c r="J898">
        <v>76.34</v>
      </c>
      <c r="K898">
        <v>76.8</v>
      </c>
      <c r="L898">
        <v>2020</v>
      </c>
      <c r="O898" t="s">
        <v>57</v>
      </c>
      <c r="P898">
        <v>0.3</v>
      </c>
      <c r="Q898">
        <v>10.4</v>
      </c>
      <c r="R898">
        <v>10.8</v>
      </c>
      <c r="S898">
        <v>2022</v>
      </c>
    </row>
    <row r="899" spans="1:19" x14ac:dyDescent="0.2">
      <c r="A899" t="s">
        <v>255</v>
      </c>
      <c r="B899">
        <v>78.459999999999994</v>
      </c>
      <c r="C899">
        <v>70.31</v>
      </c>
      <c r="D899">
        <v>1</v>
      </c>
      <c r="E899">
        <v>2</v>
      </c>
      <c r="F899">
        <v>2020</v>
      </c>
      <c r="I899" t="s">
        <v>434</v>
      </c>
      <c r="J899">
        <v>69.099999999999994</v>
      </c>
      <c r="K899">
        <v>76.790000000000006</v>
      </c>
      <c r="L899">
        <v>2020</v>
      </c>
      <c r="O899" t="s">
        <v>18</v>
      </c>
      <c r="P899">
        <v>6.5</v>
      </c>
      <c r="Q899">
        <v>4.0999999999999996</v>
      </c>
      <c r="R899">
        <v>10.7</v>
      </c>
      <c r="S899">
        <v>2022</v>
      </c>
    </row>
    <row r="900" spans="1:19" x14ac:dyDescent="0.2">
      <c r="A900" t="s">
        <v>233</v>
      </c>
      <c r="B900">
        <v>78.44</v>
      </c>
      <c r="C900">
        <v>79.19</v>
      </c>
      <c r="D900">
        <v>1</v>
      </c>
      <c r="E900">
        <v>1</v>
      </c>
      <c r="F900">
        <v>2020</v>
      </c>
      <c r="I900" t="s">
        <v>411</v>
      </c>
      <c r="J900">
        <v>68.48</v>
      </c>
      <c r="K900">
        <v>76.790000000000006</v>
      </c>
      <c r="L900">
        <v>2020</v>
      </c>
      <c r="O900" t="s">
        <v>260</v>
      </c>
      <c r="P900">
        <v>5.3</v>
      </c>
      <c r="Q900">
        <v>5.3</v>
      </c>
      <c r="R900">
        <v>10.6</v>
      </c>
      <c r="S900">
        <v>2022</v>
      </c>
    </row>
    <row r="901" spans="1:19" x14ac:dyDescent="0.2">
      <c r="A901" t="s">
        <v>260</v>
      </c>
      <c r="B901">
        <v>78.38</v>
      </c>
      <c r="C901">
        <v>72.069999999999993</v>
      </c>
      <c r="D901">
        <v>0</v>
      </c>
      <c r="E901">
        <v>1</v>
      </c>
      <c r="F901">
        <v>2020</v>
      </c>
      <c r="I901" t="s">
        <v>420</v>
      </c>
      <c r="J901">
        <v>75.3</v>
      </c>
      <c r="K901">
        <v>76.760000000000005</v>
      </c>
      <c r="L901">
        <v>2020</v>
      </c>
      <c r="O901" t="s">
        <v>1074</v>
      </c>
      <c r="P901">
        <v>5.2</v>
      </c>
      <c r="Q901">
        <v>5.3</v>
      </c>
      <c r="R901">
        <v>10.5</v>
      </c>
      <c r="S901">
        <v>2022</v>
      </c>
    </row>
    <row r="902" spans="1:19" x14ac:dyDescent="0.2">
      <c r="A902" t="s">
        <v>193</v>
      </c>
      <c r="B902">
        <v>78.34</v>
      </c>
      <c r="C902">
        <v>76.11</v>
      </c>
      <c r="D902">
        <v>0</v>
      </c>
      <c r="E902">
        <v>1</v>
      </c>
      <c r="F902">
        <v>2020</v>
      </c>
      <c r="I902" t="s">
        <v>367</v>
      </c>
      <c r="J902">
        <v>76.53</v>
      </c>
      <c r="K902">
        <v>76.61</v>
      </c>
      <c r="L902">
        <v>2020</v>
      </c>
      <c r="O902" t="s">
        <v>102</v>
      </c>
      <c r="P902">
        <v>3.3</v>
      </c>
      <c r="Q902">
        <v>7.2</v>
      </c>
      <c r="R902">
        <v>10.5</v>
      </c>
      <c r="S902">
        <v>2022</v>
      </c>
    </row>
    <row r="903" spans="1:19" x14ac:dyDescent="0.2">
      <c r="A903" t="s">
        <v>452</v>
      </c>
      <c r="B903">
        <v>78.319999999999993</v>
      </c>
      <c r="C903">
        <v>80.760000000000005</v>
      </c>
      <c r="D903">
        <v>0</v>
      </c>
      <c r="E903">
        <v>6</v>
      </c>
      <c r="F903">
        <v>2020</v>
      </c>
      <c r="I903" t="s">
        <v>413</v>
      </c>
      <c r="J903">
        <v>73.319999999999993</v>
      </c>
      <c r="K903">
        <v>76.55</v>
      </c>
      <c r="L903">
        <v>2020</v>
      </c>
      <c r="O903" t="s">
        <v>29</v>
      </c>
      <c r="P903">
        <v>4.5999999999999996</v>
      </c>
      <c r="Q903">
        <v>5.8</v>
      </c>
      <c r="R903">
        <v>10.4</v>
      </c>
      <c r="S903">
        <v>2022</v>
      </c>
    </row>
    <row r="904" spans="1:19" x14ac:dyDescent="0.2">
      <c r="A904" t="s">
        <v>20</v>
      </c>
      <c r="B904">
        <v>78.31</v>
      </c>
      <c r="C904">
        <v>68.680000000000007</v>
      </c>
      <c r="D904">
        <v>0</v>
      </c>
      <c r="E904">
        <v>0</v>
      </c>
      <c r="F904">
        <v>2020</v>
      </c>
      <c r="I904" t="s">
        <v>412</v>
      </c>
      <c r="J904">
        <v>66.69</v>
      </c>
      <c r="K904">
        <v>76.47</v>
      </c>
      <c r="L904">
        <v>2020</v>
      </c>
      <c r="O904" t="s">
        <v>68</v>
      </c>
      <c r="P904">
        <v>5.3</v>
      </c>
      <c r="Q904">
        <v>5</v>
      </c>
      <c r="R904">
        <v>10.3</v>
      </c>
      <c r="S904">
        <v>2022</v>
      </c>
    </row>
    <row r="905" spans="1:19" x14ac:dyDescent="0.2">
      <c r="A905" t="s">
        <v>246</v>
      </c>
      <c r="B905">
        <v>78.3</v>
      </c>
      <c r="C905">
        <v>77.28</v>
      </c>
      <c r="D905">
        <v>1</v>
      </c>
      <c r="E905">
        <v>2</v>
      </c>
      <c r="F905">
        <v>2020</v>
      </c>
      <c r="I905" t="s">
        <v>372</v>
      </c>
      <c r="J905">
        <v>75.709999999999994</v>
      </c>
      <c r="K905">
        <v>76.42</v>
      </c>
      <c r="L905">
        <v>2020</v>
      </c>
      <c r="O905" t="s">
        <v>48</v>
      </c>
      <c r="P905">
        <v>4.5</v>
      </c>
      <c r="Q905">
        <v>5.7</v>
      </c>
      <c r="R905">
        <v>10.199999999999999</v>
      </c>
      <c r="S905">
        <v>2022</v>
      </c>
    </row>
    <row r="906" spans="1:19" x14ac:dyDescent="0.2">
      <c r="A906" t="s">
        <v>57</v>
      </c>
      <c r="B906">
        <v>78.28</v>
      </c>
      <c r="C906">
        <v>74.23</v>
      </c>
      <c r="D906">
        <v>2</v>
      </c>
      <c r="E906">
        <v>3</v>
      </c>
      <c r="F906">
        <v>2020</v>
      </c>
      <c r="I906" t="s">
        <v>374</v>
      </c>
      <c r="J906">
        <v>74.66</v>
      </c>
      <c r="K906">
        <v>76.28</v>
      </c>
      <c r="L906">
        <v>2020</v>
      </c>
      <c r="O906" t="s">
        <v>126</v>
      </c>
      <c r="P906">
        <v>5.6</v>
      </c>
      <c r="Q906">
        <v>4.3</v>
      </c>
      <c r="R906">
        <v>9.9</v>
      </c>
      <c r="S906">
        <v>2022</v>
      </c>
    </row>
    <row r="907" spans="1:19" x14ac:dyDescent="0.2">
      <c r="A907" t="s">
        <v>109</v>
      </c>
      <c r="B907">
        <v>78.23</v>
      </c>
      <c r="C907">
        <v>75.17</v>
      </c>
      <c r="D907">
        <v>0</v>
      </c>
      <c r="E907">
        <v>2</v>
      </c>
      <c r="F907">
        <v>2020</v>
      </c>
      <c r="I907" t="s">
        <v>1057</v>
      </c>
      <c r="J907">
        <v>64.73</v>
      </c>
      <c r="K907">
        <v>76.260000000000005</v>
      </c>
      <c r="L907">
        <v>2020</v>
      </c>
      <c r="O907" t="s">
        <v>20</v>
      </c>
      <c r="P907">
        <v>6.4</v>
      </c>
      <c r="Q907">
        <v>3.5</v>
      </c>
      <c r="R907">
        <v>9.9</v>
      </c>
      <c r="S907">
        <v>2022</v>
      </c>
    </row>
    <row r="908" spans="1:19" x14ac:dyDescent="0.2">
      <c r="A908" t="s">
        <v>1081</v>
      </c>
      <c r="B908">
        <v>78.17</v>
      </c>
      <c r="C908">
        <v>76.06</v>
      </c>
      <c r="D908">
        <v>0</v>
      </c>
      <c r="E908">
        <v>2</v>
      </c>
      <c r="F908">
        <v>2020</v>
      </c>
      <c r="I908" t="s">
        <v>444</v>
      </c>
      <c r="J908">
        <v>69.349999999999994</v>
      </c>
      <c r="K908">
        <v>76.19</v>
      </c>
      <c r="L908">
        <v>2020</v>
      </c>
      <c r="O908" t="s">
        <v>73</v>
      </c>
      <c r="P908">
        <v>0.6</v>
      </c>
      <c r="Q908">
        <v>9.1999999999999993</v>
      </c>
      <c r="R908">
        <v>9.8000000000000007</v>
      </c>
      <c r="S908">
        <v>2022</v>
      </c>
    </row>
    <row r="909" spans="1:19" x14ac:dyDescent="0.2">
      <c r="A909" t="s">
        <v>215</v>
      </c>
      <c r="B909">
        <v>78.09</v>
      </c>
      <c r="C909">
        <v>73.56</v>
      </c>
      <c r="D909">
        <v>0</v>
      </c>
      <c r="E909">
        <v>0</v>
      </c>
      <c r="F909">
        <v>2020</v>
      </c>
      <c r="I909" t="s">
        <v>340</v>
      </c>
      <c r="J909">
        <v>71.13</v>
      </c>
      <c r="K909">
        <v>75.900000000000006</v>
      </c>
      <c r="L909">
        <v>2020</v>
      </c>
      <c r="O909" t="s">
        <v>54</v>
      </c>
      <c r="P909">
        <v>4.9000000000000004</v>
      </c>
      <c r="Q909">
        <v>4.9000000000000004</v>
      </c>
      <c r="R909">
        <v>9.8000000000000007</v>
      </c>
      <c r="S909">
        <v>2022</v>
      </c>
    </row>
    <row r="910" spans="1:19" x14ac:dyDescent="0.2">
      <c r="A910" t="s">
        <v>129</v>
      </c>
      <c r="B910">
        <v>78.02</v>
      </c>
      <c r="C910">
        <v>81.93</v>
      </c>
      <c r="D910">
        <v>1</v>
      </c>
      <c r="E910">
        <v>5</v>
      </c>
      <c r="F910">
        <v>2020</v>
      </c>
      <c r="I910" t="s">
        <v>304</v>
      </c>
      <c r="J910">
        <v>76.680000000000007</v>
      </c>
      <c r="K910">
        <v>75.81</v>
      </c>
      <c r="L910">
        <v>2020</v>
      </c>
      <c r="O910" t="s">
        <v>24</v>
      </c>
      <c r="P910">
        <v>5.3</v>
      </c>
      <c r="Q910">
        <v>4.4000000000000004</v>
      </c>
      <c r="R910">
        <v>9.6999999999999993</v>
      </c>
      <c r="S910">
        <v>2022</v>
      </c>
    </row>
    <row r="911" spans="1:19" x14ac:dyDescent="0.2">
      <c r="A911" t="s">
        <v>83</v>
      </c>
      <c r="B911">
        <v>77.91</v>
      </c>
      <c r="C911">
        <v>76.91</v>
      </c>
      <c r="D911">
        <v>0</v>
      </c>
      <c r="E911">
        <v>0</v>
      </c>
      <c r="F911">
        <v>2020</v>
      </c>
      <c r="I911" t="s">
        <v>358</v>
      </c>
      <c r="J911">
        <v>76.900000000000006</v>
      </c>
      <c r="K911">
        <v>75.75</v>
      </c>
      <c r="L911">
        <v>2020</v>
      </c>
      <c r="O911" t="s">
        <v>75</v>
      </c>
      <c r="P911">
        <v>5.5</v>
      </c>
      <c r="Q911">
        <v>4.0999999999999996</v>
      </c>
      <c r="R911">
        <v>9.6999999999999993</v>
      </c>
      <c r="S911">
        <v>2022</v>
      </c>
    </row>
    <row r="912" spans="1:19" x14ac:dyDescent="0.2">
      <c r="A912" t="s">
        <v>231</v>
      </c>
      <c r="B912">
        <v>77.819999999999993</v>
      </c>
      <c r="C912">
        <v>75.97</v>
      </c>
      <c r="D912">
        <v>0</v>
      </c>
      <c r="E912">
        <v>1</v>
      </c>
      <c r="F912">
        <v>2020</v>
      </c>
      <c r="I912" t="s">
        <v>373</v>
      </c>
      <c r="J912">
        <v>74.5</v>
      </c>
      <c r="K912">
        <v>75.709999999999994</v>
      </c>
      <c r="L912">
        <v>2020</v>
      </c>
      <c r="O912" t="s">
        <v>91</v>
      </c>
      <c r="P912">
        <v>4.9000000000000004</v>
      </c>
      <c r="Q912">
        <v>4.8</v>
      </c>
      <c r="R912">
        <v>9.6999999999999993</v>
      </c>
      <c r="S912">
        <v>2022</v>
      </c>
    </row>
    <row r="913" spans="1:19" x14ac:dyDescent="0.2">
      <c r="A913" t="s">
        <v>10</v>
      </c>
      <c r="B913">
        <v>77.8</v>
      </c>
      <c r="C913">
        <v>71.64</v>
      </c>
      <c r="D913">
        <v>0</v>
      </c>
      <c r="E913">
        <v>0</v>
      </c>
      <c r="F913">
        <v>2020</v>
      </c>
      <c r="I913" t="s">
        <v>350</v>
      </c>
      <c r="J913">
        <v>78.239999999999995</v>
      </c>
      <c r="K913">
        <v>75.66</v>
      </c>
      <c r="L913">
        <v>2020</v>
      </c>
      <c r="O913" t="s">
        <v>157</v>
      </c>
      <c r="P913">
        <v>3.6</v>
      </c>
      <c r="Q913">
        <v>5.9</v>
      </c>
      <c r="R913">
        <v>9.6</v>
      </c>
      <c r="S913">
        <v>2022</v>
      </c>
    </row>
    <row r="914" spans="1:19" x14ac:dyDescent="0.2">
      <c r="A914" t="s">
        <v>118</v>
      </c>
      <c r="B914">
        <v>77.739999999999995</v>
      </c>
      <c r="C914">
        <v>68.41</v>
      </c>
      <c r="D914">
        <v>0</v>
      </c>
      <c r="E914">
        <v>0</v>
      </c>
      <c r="F914">
        <v>2020</v>
      </c>
      <c r="I914" t="s">
        <v>1058</v>
      </c>
      <c r="J914">
        <v>68.430000000000007</v>
      </c>
      <c r="K914">
        <v>75.569999999999993</v>
      </c>
      <c r="L914">
        <v>2020</v>
      </c>
      <c r="O914" t="s">
        <v>195</v>
      </c>
      <c r="P914">
        <v>4</v>
      </c>
      <c r="Q914">
        <v>5.6</v>
      </c>
      <c r="R914">
        <v>9.5</v>
      </c>
      <c r="S914">
        <v>2022</v>
      </c>
    </row>
    <row r="915" spans="1:19" x14ac:dyDescent="0.2">
      <c r="A915" t="s">
        <v>1082</v>
      </c>
      <c r="B915">
        <v>77.59</v>
      </c>
      <c r="C915">
        <v>71</v>
      </c>
      <c r="D915">
        <v>0</v>
      </c>
      <c r="E915">
        <v>0</v>
      </c>
      <c r="F915">
        <v>2020</v>
      </c>
      <c r="I915" t="s">
        <v>415</v>
      </c>
      <c r="J915">
        <v>68.27</v>
      </c>
      <c r="K915">
        <v>75.56</v>
      </c>
      <c r="L915">
        <v>2020</v>
      </c>
      <c r="O915" t="s">
        <v>453</v>
      </c>
      <c r="P915">
        <v>5</v>
      </c>
      <c r="Q915">
        <v>4.4000000000000004</v>
      </c>
      <c r="R915">
        <v>9.4</v>
      </c>
      <c r="S915">
        <v>2022</v>
      </c>
    </row>
    <row r="916" spans="1:19" x14ac:dyDescent="0.2">
      <c r="A916" t="s">
        <v>91</v>
      </c>
      <c r="B916">
        <v>77.44</v>
      </c>
      <c r="C916">
        <v>75.650000000000006</v>
      </c>
      <c r="D916">
        <v>0</v>
      </c>
      <c r="E916">
        <v>0</v>
      </c>
      <c r="F916">
        <v>2020</v>
      </c>
      <c r="I916" t="s">
        <v>354</v>
      </c>
      <c r="J916">
        <v>78.59</v>
      </c>
      <c r="K916">
        <v>75.55</v>
      </c>
      <c r="L916">
        <v>2020</v>
      </c>
      <c r="O916" t="s">
        <v>463</v>
      </c>
      <c r="P916">
        <v>5.2</v>
      </c>
      <c r="Q916">
        <v>4.0999999999999996</v>
      </c>
      <c r="R916">
        <v>9.3000000000000007</v>
      </c>
      <c r="S916">
        <v>2022</v>
      </c>
    </row>
    <row r="917" spans="1:19" x14ac:dyDescent="0.2">
      <c r="A917" t="s">
        <v>251</v>
      </c>
      <c r="B917">
        <v>77.33</v>
      </c>
      <c r="C917">
        <v>78.64</v>
      </c>
      <c r="D917">
        <v>1</v>
      </c>
      <c r="E917">
        <v>2</v>
      </c>
      <c r="F917">
        <v>2020</v>
      </c>
      <c r="I917" t="s">
        <v>430</v>
      </c>
      <c r="J917">
        <v>73.069999999999993</v>
      </c>
      <c r="K917">
        <v>75.52</v>
      </c>
      <c r="L917">
        <v>2020</v>
      </c>
      <c r="O917" t="s">
        <v>219</v>
      </c>
      <c r="P917">
        <v>4</v>
      </c>
      <c r="Q917">
        <v>5.0999999999999996</v>
      </c>
      <c r="R917">
        <v>9.1</v>
      </c>
      <c r="S917">
        <v>2022</v>
      </c>
    </row>
    <row r="918" spans="1:19" x14ac:dyDescent="0.2">
      <c r="A918" t="s">
        <v>1083</v>
      </c>
      <c r="B918">
        <v>77.290000000000006</v>
      </c>
      <c r="C918">
        <v>74.95</v>
      </c>
      <c r="D918">
        <v>0</v>
      </c>
      <c r="E918">
        <v>0</v>
      </c>
      <c r="F918">
        <v>2020</v>
      </c>
      <c r="I918" t="s">
        <v>109</v>
      </c>
      <c r="J918">
        <v>73.45</v>
      </c>
      <c r="K918">
        <v>75.45</v>
      </c>
      <c r="L918">
        <v>2020</v>
      </c>
      <c r="O918" t="s">
        <v>112</v>
      </c>
      <c r="P918">
        <v>5.3</v>
      </c>
      <c r="Q918">
        <v>3.8</v>
      </c>
      <c r="R918">
        <v>9.1</v>
      </c>
      <c r="S918">
        <v>2022</v>
      </c>
    </row>
    <row r="919" spans="1:19" x14ac:dyDescent="0.2">
      <c r="A919" t="s">
        <v>45</v>
      </c>
      <c r="B919">
        <v>77.17</v>
      </c>
      <c r="C919">
        <v>72.2</v>
      </c>
      <c r="D919">
        <v>0</v>
      </c>
      <c r="E919">
        <v>0</v>
      </c>
      <c r="F919">
        <v>2020</v>
      </c>
      <c r="I919" t="s">
        <v>364</v>
      </c>
      <c r="J919">
        <v>74.31</v>
      </c>
      <c r="K919">
        <v>75.45</v>
      </c>
      <c r="L919">
        <v>2020</v>
      </c>
      <c r="O919" t="s">
        <v>215</v>
      </c>
      <c r="P919">
        <v>8.9</v>
      </c>
      <c r="Q919">
        <v>0.2</v>
      </c>
      <c r="R919">
        <v>9.1</v>
      </c>
      <c r="S919">
        <v>2022</v>
      </c>
    </row>
    <row r="920" spans="1:19" x14ac:dyDescent="0.2">
      <c r="A920" t="s">
        <v>14</v>
      </c>
      <c r="B920">
        <v>95.2</v>
      </c>
      <c r="C920">
        <v>75.17</v>
      </c>
      <c r="D920">
        <v>5</v>
      </c>
      <c r="E920" s="9">
        <v>10</v>
      </c>
      <c r="F920">
        <v>2022</v>
      </c>
      <c r="I920" t="s">
        <v>379</v>
      </c>
      <c r="J920">
        <v>73.39</v>
      </c>
      <c r="K920">
        <v>96.44</v>
      </c>
      <c r="L920">
        <v>2022</v>
      </c>
      <c r="O920" t="s">
        <v>233</v>
      </c>
      <c r="P920">
        <v>6.6</v>
      </c>
      <c r="Q920">
        <v>2.5</v>
      </c>
      <c r="R920">
        <v>9.1</v>
      </c>
      <c r="S920">
        <v>2022</v>
      </c>
    </row>
    <row r="921" spans="1:19" x14ac:dyDescent="0.2">
      <c r="A921" t="s">
        <v>248</v>
      </c>
      <c r="B921">
        <v>92.16</v>
      </c>
      <c r="C921">
        <v>78.319999999999993</v>
      </c>
      <c r="D921">
        <v>4</v>
      </c>
      <c r="E921" s="9">
        <v>7</v>
      </c>
      <c r="F921">
        <v>2022</v>
      </c>
      <c r="I921" t="s">
        <v>364</v>
      </c>
      <c r="J921">
        <v>74.73</v>
      </c>
      <c r="K921">
        <v>92.95</v>
      </c>
      <c r="L921">
        <v>2022</v>
      </c>
      <c r="O921" t="s">
        <v>44</v>
      </c>
      <c r="P921">
        <v>0.9</v>
      </c>
      <c r="Q921">
        <v>7.9</v>
      </c>
      <c r="R921">
        <v>8.8000000000000007</v>
      </c>
      <c r="S921">
        <v>2022</v>
      </c>
    </row>
    <row r="922" spans="1:19" x14ac:dyDescent="0.2">
      <c r="A922" t="s">
        <v>43</v>
      </c>
      <c r="B922">
        <v>91.34</v>
      </c>
      <c r="C922">
        <v>81.540000000000006</v>
      </c>
      <c r="D922">
        <v>4</v>
      </c>
      <c r="E922" s="9">
        <v>12</v>
      </c>
      <c r="F922">
        <v>2022</v>
      </c>
      <c r="I922" t="s">
        <v>383</v>
      </c>
      <c r="J922">
        <v>80.08</v>
      </c>
      <c r="K922">
        <v>92.71</v>
      </c>
      <c r="L922">
        <v>2022</v>
      </c>
      <c r="O922" t="s">
        <v>6</v>
      </c>
      <c r="P922">
        <v>5</v>
      </c>
      <c r="Q922">
        <v>3.8</v>
      </c>
      <c r="R922">
        <v>8.8000000000000007</v>
      </c>
      <c r="S922">
        <v>2022</v>
      </c>
    </row>
    <row r="923" spans="1:19" x14ac:dyDescent="0.2">
      <c r="A923" t="s">
        <v>16</v>
      </c>
      <c r="B923">
        <v>91.13</v>
      </c>
      <c r="C923">
        <v>81.010000000000005</v>
      </c>
      <c r="D923">
        <v>4</v>
      </c>
      <c r="E923" s="9">
        <v>11</v>
      </c>
      <c r="F923">
        <v>2022</v>
      </c>
      <c r="I923" t="s">
        <v>429</v>
      </c>
      <c r="J923">
        <v>74.209999999999994</v>
      </c>
      <c r="K923">
        <v>92.08</v>
      </c>
      <c r="L923">
        <v>2022</v>
      </c>
      <c r="O923" t="s">
        <v>17</v>
      </c>
      <c r="P923">
        <v>3.9</v>
      </c>
      <c r="Q923">
        <v>4.7</v>
      </c>
      <c r="R923">
        <v>8.6</v>
      </c>
      <c r="S923">
        <v>2022</v>
      </c>
    </row>
    <row r="924" spans="1:19" x14ac:dyDescent="0.2">
      <c r="A924" t="s">
        <v>46</v>
      </c>
      <c r="B924">
        <v>91.09</v>
      </c>
      <c r="C924">
        <v>76.58</v>
      </c>
      <c r="D924">
        <v>0</v>
      </c>
      <c r="E924" s="9">
        <v>4</v>
      </c>
      <c r="F924">
        <v>2022</v>
      </c>
      <c r="I924" t="s">
        <v>332</v>
      </c>
      <c r="J924">
        <v>79.7</v>
      </c>
      <c r="K924">
        <v>91.65</v>
      </c>
      <c r="L924">
        <v>2022</v>
      </c>
      <c r="O924" t="s">
        <v>66</v>
      </c>
      <c r="P924">
        <v>3.1</v>
      </c>
      <c r="Q924">
        <v>5.3</v>
      </c>
      <c r="R924">
        <v>8.4</v>
      </c>
      <c r="S924">
        <v>2022</v>
      </c>
    </row>
    <row r="925" spans="1:19" x14ac:dyDescent="0.2">
      <c r="A925" t="s">
        <v>134</v>
      </c>
      <c r="B925">
        <v>90.42</v>
      </c>
      <c r="C925">
        <v>79.709999999999994</v>
      </c>
      <c r="D925">
        <v>6</v>
      </c>
      <c r="E925" s="9">
        <v>9</v>
      </c>
      <c r="F925">
        <v>2022</v>
      </c>
      <c r="I925" t="s">
        <v>342</v>
      </c>
      <c r="J925">
        <v>77.52</v>
      </c>
      <c r="K925">
        <v>90.57</v>
      </c>
      <c r="L925">
        <v>2022</v>
      </c>
      <c r="O925" t="s">
        <v>122</v>
      </c>
      <c r="P925">
        <v>2.7</v>
      </c>
      <c r="Q925">
        <v>5.6</v>
      </c>
      <c r="R925">
        <v>8.3000000000000007</v>
      </c>
      <c r="S925">
        <v>2022</v>
      </c>
    </row>
    <row r="926" spans="1:19" x14ac:dyDescent="0.2">
      <c r="A926" t="s">
        <v>36</v>
      </c>
      <c r="B926">
        <v>90.37</v>
      </c>
      <c r="C926">
        <v>81.48</v>
      </c>
      <c r="D926">
        <v>7</v>
      </c>
      <c r="E926" s="9">
        <v>10</v>
      </c>
      <c r="F926">
        <v>2022</v>
      </c>
      <c r="I926" t="s">
        <v>378</v>
      </c>
      <c r="J926">
        <v>77.5</v>
      </c>
      <c r="K926">
        <v>90.03</v>
      </c>
      <c r="L926">
        <v>2022</v>
      </c>
      <c r="O926" t="s">
        <v>1089</v>
      </c>
      <c r="P926">
        <v>1.8</v>
      </c>
      <c r="Q926">
        <v>6.5</v>
      </c>
      <c r="R926">
        <v>8.3000000000000007</v>
      </c>
      <c r="S926">
        <v>2022</v>
      </c>
    </row>
    <row r="927" spans="1:19" x14ac:dyDescent="0.2">
      <c r="A927" t="s">
        <v>32</v>
      </c>
      <c r="B927">
        <v>89.88</v>
      </c>
      <c r="C927">
        <v>80.8</v>
      </c>
      <c r="D927">
        <v>8</v>
      </c>
      <c r="E927" s="9">
        <v>10</v>
      </c>
      <c r="F927">
        <v>2022</v>
      </c>
      <c r="I927" t="s">
        <v>339</v>
      </c>
      <c r="J927">
        <v>77.53</v>
      </c>
      <c r="K927">
        <v>89.58</v>
      </c>
      <c r="L927">
        <v>2022</v>
      </c>
      <c r="O927" t="s">
        <v>460</v>
      </c>
      <c r="P927">
        <v>7.9</v>
      </c>
      <c r="Q927">
        <v>0.3</v>
      </c>
      <c r="R927">
        <v>8.1999999999999993</v>
      </c>
      <c r="S927">
        <v>2022</v>
      </c>
    </row>
    <row r="928" spans="1:19" x14ac:dyDescent="0.2">
      <c r="A928" t="s">
        <v>31</v>
      </c>
      <c r="B928">
        <v>89.78</v>
      </c>
      <c r="C928">
        <v>81.19</v>
      </c>
      <c r="D928">
        <v>3</v>
      </c>
      <c r="E928" s="9">
        <v>14</v>
      </c>
      <c r="F928">
        <v>2022</v>
      </c>
      <c r="I928" t="s">
        <v>392</v>
      </c>
      <c r="J928">
        <v>78.62</v>
      </c>
      <c r="K928">
        <v>89.42</v>
      </c>
      <c r="L928">
        <v>2022</v>
      </c>
      <c r="O928" t="s">
        <v>2</v>
      </c>
      <c r="P928">
        <v>-1.9</v>
      </c>
      <c r="Q928">
        <v>10.1</v>
      </c>
      <c r="R928">
        <v>8.1999999999999993</v>
      </c>
      <c r="S928">
        <v>2022</v>
      </c>
    </row>
    <row r="929" spans="1:19" x14ac:dyDescent="0.2">
      <c r="A929" t="s">
        <v>64</v>
      </c>
      <c r="B929">
        <v>89.7</v>
      </c>
      <c r="C929">
        <v>79.569999999999993</v>
      </c>
      <c r="D929">
        <v>2</v>
      </c>
      <c r="E929" s="9">
        <v>5</v>
      </c>
      <c r="F929">
        <v>2022</v>
      </c>
      <c r="I929" t="s">
        <v>369</v>
      </c>
      <c r="J929">
        <v>76.37</v>
      </c>
      <c r="K929">
        <v>89.26</v>
      </c>
      <c r="L929">
        <v>2022</v>
      </c>
      <c r="O929" t="s">
        <v>95</v>
      </c>
      <c r="P929">
        <v>9.3000000000000007</v>
      </c>
      <c r="Q929">
        <v>-1.3</v>
      </c>
      <c r="R929">
        <v>8</v>
      </c>
      <c r="S929">
        <v>2022</v>
      </c>
    </row>
    <row r="930" spans="1:19" x14ac:dyDescent="0.2">
      <c r="A930" t="s">
        <v>0</v>
      </c>
      <c r="B930">
        <v>89.53</v>
      </c>
      <c r="C930">
        <v>77.95</v>
      </c>
      <c r="D930">
        <v>3</v>
      </c>
      <c r="E930" s="9">
        <v>6</v>
      </c>
      <c r="F930">
        <v>2022</v>
      </c>
      <c r="I930" t="s">
        <v>438</v>
      </c>
      <c r="J930">
        <v>77.81</v>
      </c>
      <c r="K930">
        <v>89.1</v>
      </c>
      <c r="L930">
        <v>2022</v>
      </c>
      <c r="O930" t="s">
        <v>254</v>
      </c>
      <c r="P930">
        <v>6.2</v>
      </c>
      <c r="Q930">
        <v>1.8</v>
      </c>
      <c r="R930">
        <v>8</v>
      </c>
      <c r="S930">
        <v>2022</v>
      </c>
    </row>
    <row r="931" spans="1:19" x14ac:dyDescent="0.2">
      <c r="A931" t="s">
        <v>42</v>
      </c>
      <c r="B931">
        <v>89.35</v>
      </c>
      <c r="C931">
        <v>79.41</v>
      </c>
      <c r="D931">
        <v>4</v>
      </c>
      <c r="E931" s="9">
        <v>8</v>
      </c>
      <c r="F931">
        <v>2022</v>
      </c>
      <c r="I931" t="s">
        <v>382</v>
      </c>
      <c r="J931">
        <v>76.099999999999994</v>
      </c>
      <c r="K931">
        <v>88.74</v>
      </c>
      <c r="L931">
        <v>2022</v>
      </c>
      <c r="O931" t="s">
        <v>1095</v>
      </c>
      <c r="P931">
        <v>3.1</v>
      </c>
      <c r="Q931">
        <v>4.9000000000000004</v>
      </c>
      <c r="R931">
        <v>7.9</v>
      </c>
      <c r="S931">
        <v>2022</v>
      </c>
    </row>
    <row r="932" spans="1:19" x14ac:dyDescent="0.2">
      <c r="A932" t="s">
        <v>35</v>
      </c>
      <c r="B932">
        <v>89.34</v>
      </c>
      <c r="C932">
        <v>79.56</v>
      </c>
      <c r="D932">
        <v>3</v>
      </c>
      <c r="E932" s="9">
        <v>6</v>
      </c>
      <c r="F932">
        <v>2022</v>
      </c>
      <c r="I932" t="s">
        <v>353</v>
      </c>
      <c r="J932">
        <v>78.56</v>
      </c>
      <c r="K932">
        <v>88.64</v>
      </c>
      <c r="L932">
        <v>2022</v>
      </c>
      <c r="O932" t="s">
        <v>8</v>
      </c>
      <c r="P932">
        <v>5.4</v>
      </c>
      <c r="Q932">
        <v>2.5</v>
      </c>
      <c r="R932">
        <v>7.9</v>
      </c>
      <c r="S932">
        <v>2022</v>
      </c>
    </row>
    <row r="933" spans="1:19" x14ac:dyDescent="0.2">
      <c r="A933" t="s">
        <v>22</v>
      </c>
      <c r="B933">
        <v>89.14</v>
      </c>
      <c r="C933">
        <v>80.44</v>
      </c>
      <c r="D933">
        <v>6</v>
      </c>
      <c r="E933" s="9">
        <v>11</v>
      </c>
      <c r="F933">
        <v>2022</v>
      </c>
      <c r="I933" t="s">
        <v>64</v>
      </c>
      <c r="J933">
        <v>75.760000000000005</v>
      </c>
      <c r="K933">
        <v>87.68</v>
      </c>
      <c r="L933">
        <v>2022</v>
      </c>
      <c r="O933" t="s">
        <v>817</v>
      </c>
      <c r="P933">
        <v>4.5</v>
      </c>
      <c r="Q933">
        <v>3.3</v>
      </c>
      <c r="R933">
        <v>7.9</v>
      </c>
      <c r="S933">
        <v>2022</v>
      </c>
    </row>
    <row r="934" spans="1:19" x14ac:dyDescent="0.2">
      <c r="A934" t="s">
        <v>129</v>
      </c>
      <c r="B934">
        <v>88.25</v>
      </c>
      <c r="C934">
        <v>81.319999999999993</v>
      </c>
      <c r="D934">
        <v>5</v>
      </c>
      <c r="E934" s="9">
        <v>8</v>
      </c>
      <c r="F934">
        <v>2022</v>
      </c>
      <c r="I934" t="s">
        <v>317</v>
      </c>
      <c r="J934">
        <v>77.27</v>
      </c>
      <c r="K934">
        <v>86.87</v>
      </c>
      <c r="L934">
        <v>2022</v>
      </c>
      <c r="O934" t="s">
        <v>15</v>
      </c>
      <c r="P934">
        <v>7.4</v>
      </c>
      <c r="Q934">
        <v>0.4</v>
      </c>
      <c r="R934">
        <v>7.8</v>
      </c>
      <c r="S934">
        <v>2022</v>
      </c>
    </row>
    <row r="935" spans="1:19" x14ac:dyDescent="0.2">
      <c r="A935" t="s">
        <v>231</v>
      </c>
      <c r="B935">
        <v>87.1</v>
      </c>
      <c r="C935">
        <v>79.39</v>
      </c>
      <c r="D935">
        <v>2</v>
      </c>
      <c r="E935" s="9">
        <v>9</v>
      </c>
      <c r="F935">
        <v>2022</v>
      </c>
      <c r="I935" t="s">
        <v>432</v>
      </c>
      <c r="J935">
        <v>76.290000000000006</v>
      </c>
      <c r="K935">
        <v>86.54</v>
      </c>
      <c r="L935">
        <v>2022</v>
      </c>
      <c r="O935" t="s">
        <v>268</v>
      </c>
      <c r="P935">
        <v>5</v>
      </c>
      <c r="Q935">
        <v>2.6</v>
      </c>
      <c r="R935">
        <v>7.6</v>
      </c>
      <c r="S935">
        <v>2022</v>
      </c>
    </row>
    <row r="936" spans="1:19" x14ac:dyDescent="0.2">
      <c r="A936" t="s">
        <v>212</v>
      </c>
      <c r="B936">
        <v>86.94</v>
      </c>
      <c r="C936">
        <v>78.819999999999993</v>
      </c>
      <c r="D936">
        <v>6</v>
      </c>
      <c r="E936" s="9">
        <v>8</v>
      </c>
      <c r="F936">
        <v>2022</v>
      </c>
      <c r="I936" t="s">
        <v>9</v>
      </c>
      <c r="J936">
        <v>77.72</v>
      </c>
      <c r="K936">
        <v>86.28</v>
      </c>
      <c r="L936">
        <v>2022</v>
      </c>
      <c r="O936" t="s">
        <v>27</v>
      </c>
      <c r="P936">
        <v>2.8</v>
      </c>
      <c r="Q936">
        <v>4.8</v>
      </c>
      <c r="R936">
        <v>7.6</v>
      </c>
      <c r="S936">
        <v>2022</v>
      </c>
    </row>
    <row r="937" spans="1:19" x14ac:dyDescent="0.2">
      <c r="A937" t="s">
        <v>199</v>
      </c>
      <c r="B937">
        <v>86.54</v>
      </c>
      <c r="C937">
        <v>80.040000000000006</v>
      </c>
      <c r="D937">
        <v>2</v>
      </c>
      <c r="E937" s="9">
        <v>7</v>
      </c>
      <c r="F937">
        <v>2022</v>
      </c>
      <c r="I937" t="s">
        <v>354</v>
      </c>
      <c r="J937">
        <v>78.33</v>
      </c>
      <c r="K937">
        <v>86.27</v>
      </c>
      <c r="L937">
        <v>2022</v>
      </c>
      <c r="O937" t="s">
        <v>247</v>
      </c>
      <c r="P937">
        <v>1.7</v>
      </c>
      <c r="Q937">
        <v>5.9</v>
      </c>
      <c r="R937">
        <v>7.5</v>
      </c>
      <c r="S937">
        <v>2022</v>
      </c>
    </row>
    <row r="938" spans="1:19" x14ac:dyDescent="0.2">
      <c r="A938" t="s">
        <v>9</v>
      </c>
      <c r="B938">
        <v>86.49</v>
      </c>
      <c r="C938">
        <v>79.72</v>
      </c>
      <c r="D938">
        <v>3</v>
      </c>
      <c r="E938" s="9">
        <v>6</v>
      </c>
      <c r="F938">
        <v>2022</v>
      </c>
      <c r="I938" t="s">
        <v>341</v>
      </c>
      <c r="J938">
        <v>75.400000000000006</v>
      </c>
      <c r="K938">
        <v>86.26</v>
      </c>
      <c r="L938">
        <v>2022</v>
      </c>
      <c r="O938" t="s">
        <v>266</v>
      </c>
      <c r="P938">
        <v>3.6</v>
      </c>
      <c r="Q938">
        <v>3.9</v>
      </c>
      <c r="R938">
        <v>7.5</v>
      </c>
      <c r="S938">
        <v>2022</v>
      </c>
    </row>
    <row r="939" spans="1:19" x14ac:dyDescent="0.2">
      <c r="A939" t="s">
        <v>80</v>
      </c>
      <c r="B939">
        <v>85.34</v>
      </c>
      <c r="C939">
        <v>81.38</v>
      </c>
      <c r="D939">
        <v>7</v>
      </c>
      <c r="E939" s="9">
        <v>11</v>
      </c>
      <c r="F939">
        <v>2022</v>
      </c>
      <c r="I939" t="s">
        <v>300</v>
      </c>
      <c r="J939">
        <v>78.08</v>
      </c>
      <c r="K939">
        <v>86.15</v>
      </c>
      <c r="L939">
        <v>2022</v>
      </c>
      <c r="O939" t="s">
        <v>7</v>
      </c>
      <c r="P939">
        <v>4.5999999999999996</v>
      </c>
      <c r="Q939">
        <v>2.8</v>
      </c>
      <c r="R939">
        <v>7.5</v>
      </c>
      <c r="S939">
        <v>2022</v>
      </c>
    </row>
    <row r="940" spans="1:19" x14ac:dyDescent="0.2">
      <c r="A940" t="s">
        <v>1077</v>
      </c>
      <c r="B940">
        <v>85.34</v>
      </c>
      <c r="C940">
        <v>77.37</v>
      </c>
      <c r="D940">
        <v>1</v>
      </c>
      <c r="E940" s="9">
        <v>5</v>
      </c>
      <c r="F940">
        <v>2022</v>
      </c>
      <c r="I940" t="s">
        <v>360</v>
      </c>
      <c r="J940">
        <v>75.87</v>
      </c>
      <c r="K940">
        <v>85.51</v>
      </c>
      <c r="L940">
        <v>2022</v>
      </c>
      <c r="O940" t="s">
        <v>85</v>
      </c>
      <c r="P940">
        <v>7.3</v>
      </c>
      <c r="Q940">
        <v>0.1</v>
      </c>
      <c r="R940">
        <v>7.4</v>
      </c>
      <c r="S940">
        <v>2022</v>
      </c>
    </row>
    <row r="941" spans="1:19" x14ac:dyDescent="0.2">
      <c r="A941" t="s">
        <v>135</v>
      </c>
      <c r="B941">
        <v>85.31</v>
      </c>
      <c r="C941">
        <v>80.930000000000007</v>
      </c>
      <c r="D941">
        <v>4</v>
      </c>
      <c r="E941" s="9">
        <v>7</v>
      </c>
      <c r="F941">
        <v>2022</v>
      </c>
      <c r="I941" t="s">
        <v>399</v>
      </c>
      <c r="J941">
        <v>67.2</v>
      </c>
      <c r="K941">
        <v>84.94</v>
      </c>
      <c r="L941">
        <v>2022</v>
      </c>
      <c r="O941" t="s">
        <v>1075</v>
      </c>
      <c r="P941">
        <v>3.6</v>
      </c>
      <c r="Q941">
        <v>3.8</v>
      </c>
      <c r="R941">
        <v>7.4</v>
      </c>
      <c r="S941">
        <v>2022</v>
      </c>
    </row>
    <row r="942" spans="1:19" x14ac:dyDescent="0.2">
      <c r="A942" t="s">
        <v>59</v>
      </c>
      <c r="B942">
        <v>85.24</v>
      </c>
      <c r="C942">
        <v>81.96</v>
      </c>
      <c r="D942">
        <v>6</v>
      </c>
      <c r="E942" s="9">
        <v>8</v>
      </c>
      <c r="F942">
        <v>2022</v>
      </c>
      <c r="I942" t="s">
        <v>336</v>
      </c>
      <c r="J942">
        <v>79.75</v>
      </c>
      <c r="K942">
        <v>84.85</v>
      </c>
      <c r="L942">
        <v>2022</v>
      </c>
      <c r="O942" t="s">
        <v>202</v>
      </c>
      <c r="P942">
        <v>5.0999999999999996</v>
      </c>
      <c r="Q942">
        <v>2.2999999999999998</v>
      </c>
      <c r="R942">
        <v>7.4</v>
      </c>
      <c r="S942">
        <v>2022</v>
      </c>
    </row>
    <row r="943" spans="1:19" x14ac:dyDescent="0.2">
      <c r="A943" t="s">
        <v>25</v>
      </c>
      <c r="B943">
        <v>85.2</v>
      </c>
      <c r="C943">
        <v>82.32</v>
      </c>
      <c r="D943">
        <v>3</v>
      </c>
      <c r="E943" s="9">
        <v>6</v>
      </c>
      <c r="F943">
        <v>2022</v>
      </c>
      <c r="I943" t="s">
        <v>422</v>
      </c>
      <c r="J943">
        <v>74.400000000000006</v>
      </c>
      <c r="K943">
        <v>84.57</v>
      </c>
      <c r="L943">
        <v>2022</v>
      </c>
      <c r="O943" t="s">
        <v>452</v>
      </c>
      <c r="P943">
        <v>2.6</v>
      </c>
      <c r="Q943">
        <v>4.7</v>
      </c>
      <c r="R943">
        <v>7.3</v>
      </c>
      <c r="S943">
        <v>2022</v>
      </c>
    </row>
    <row r="944" spans="1:19" x14ac:dyDescent="0.2">
      <c r="A944" t="s">
        <v>38</v>
      </c>
      <c r="B944">
        <v>85.07</v>
      </c>
      <c r="C944">
        <v>78.62</v>
      </c>
      <c r="D944">
        <v>2</v>
      </c>
      <c r="E944" s="9">
        <v>4</v>
      </c>
      <c r="F944">
        <v>2022</v>
      </c>
      <c r="I944" t="s">
        <v>350</v>
      </c>
      <c r="J944">
        <v>79.97</v>
      </c>
      <c r="K944">
        <v>84.11</v>
      </c>
      <c r="L944">
        <v>2022</v>
      </c>
      <c r="O944" t="s">
        <v>71</v>
      </c>
      <c r="P944">
        <v>4</v>
      </c>
      <c r="Q944">
        <v>3</v>
      </c>
      <c r="R944">
        <v>7.1</v>
      </c>
      <c r="S944">
        <v>2022</v>
      </c>
    </row>
    <row r="945" spans="1:19" x14ac:dyDescent="0.2">
      <c r="A945" t="s">
        <v>236</v>
      </c>
      <c r="B945">
        <v>85.01</v>
      </c>
      <c r="C945">
        <v>77.959999999999994</v>
      </c>
      <c r="D945">
        <v>3</v>
      </c>
      <c r="E945" s="9">
        <v>5</v>
      </c>
      <c r="F945">
        <v>2022</v>
      </c>
      <c r="I945" t="s">
        <v>395</v>
      </c>
      <c r="J945">
        <v>71.97</v>
      </c>
      <c r="K945">
        <v>84.03</v>
      </c>
      <c r="L945">
        <v>2022</v>
      </c>
      <c r="O945" t="s">
        <v>30</v>
      </c>
      <c r="P945">
        <v>4.4000000000000004</v>
      </c>
      <c r="Q945">
        <v>2.5</v>
      </c>
      <c r="R945">
        <v>6.9</v>
      </c>
      <c r="S945">
        <v>2022</v>
      </c>
    </row>
    <row r="946" spans="1:19" x14ac:dyDescent="0.2">
      <c r="A946" t="s">
        <v>1074</v>
      </c>
      <c r="B946">
        <v>84.95</v>
      </c>
      <c r="C946">
        <v>81.87</v>
      </c>
      <c r="D946">
        <v>5</v>
      </c>
      <c r="E946" s="9">
        <v>7</v>
      </c>
      <c r="F946">
        <v>2022</v>
      </c>
      <c r="I946" t="s">
        <v>386</v>
      </c>
      <c r="J946">
        <v>77.5</v>
      </c>
      <c r="K946">
        <v>83.93</v>
      </c>
      <c r="L946">
        <v>2022</v>
      </c>
      <c r="O946" t="s">
        <v>1448</v>
      </c>
      <c r="P946">
        <v>6</v>
      </c>
      <c r="Q946">
        <v>0.9</v>
      </c>
      <c r="R946">
        <v>6.9</v>
      </c>
      <c r="S946">
        <v>2022</v>
      </c>
    </row>
    <row r="947" spans="1:19" x14ac:dyDescent="0.2">
      <c r="A947" t="s">
        <v>5</v>
      </c>
      <c r="B947">
        <v>84.94</v>
      </c>
      <c r="C947">
        <v>78.290000000000006</v>
      </c>
      <c r="D947">
        <v>2</v>
      </c>
      <c r="E947" s="9">
        <v>2</v>
      </c>
      <c r="F947">
        <v>2022</v>
      </c>
      <c r="I947" t="s">
        <v>370</v>
      </c>
      <c r="J947">
        <v>73.11</v>
      </c>
      <c r="K947">
        <v>83.72</v>
      </c>
      <c r="L947">
        <v>2022</v>
      </c>
      <c r="O947" t="s">
        <v>1097</v>
      </c>
      <c r="P947">
        <v>4.5</v>
      </c>
      <c r="Q947">
        <v>2.2999999999999998</v>
      </c>
      <c r="R947">
        <v>6.8</v>
      </c>
      <c r="S947">
        <v>2022</v>
      </c>
    </row>
    <row r="948" spans="1:19" x14ac:dyDescent="0.2">
      <c r="A948" t="s">
        <v>102</v>
      </c>
      <c r="B948">
        <v>84.59</v>
      </c>
      <c r="C948">
        <v>80.239999999999995</v>
      </c>
      <c r="D948">
        <v>4</v>
      </c>
      <c r="E948" s="9">
        <v>5</v>
      </c>
      <c r="F948">
        <v>2022</v>
      </c>
      <c r="I948" t="s">
        <v>344</v>
      </c>
      <c r="J948">
        <v>69.72</v>
      </c>
      <c r="K948">
        <v>83.64</v>
      </c>
      <c r="L948">
        <v>2022</v>
      </c>
      <c r="O948" t="s">
        <v>39</v>
      </c>
      <c r="P948">
        <v>3.5</v>
      </c>
      <c r="Q948">
        <v>3.3</v>
      </c>
      <c r="R948">
        <v>6.8</v>
      </c>
      <c r="S948">
        <v>2022</v>
      </c>
    </row>
    <row r="949" spans="1:19" x14ac:dyDescent="0.2">
      <c r="A949" t="s">
        <v>193</v>
      </c>
      <c r="B949">
        <v>84.55</v>
      </c>
      <c r="C949">
        <v>77.33</v>
      </c>
      <c r="D949">
        <v>1</v>
      </c>
      <c r="E949" s="9">
        <v>3</v>
      </c>
      <c r="F949">
        <v>2022</v>
      </c>
      <c r="I949" t="s">
        <v>381</v>
      </c>
      <c r="J949">
        <v>78.83</v>
      </c>
      <c r="K949">
        <v>83.51</v>
      </c>
      <c r="L949">
        <v>2022</v>
      </c>
      <c r="O949" t="s">
        <v>229</v>
      </c>
      <c r="P949">
        <v>6.2</v>
      </c>
      <c r="Q949">
        <v>0.5</v>
      </c>
      <c r="R949">
        <v>6.7</v>
      </c>
      <c r="S949">
        <v>2022</v>
      </c>
    </row>
    <row r="950" spans="1:19" x14ac:dyDescent="0.2">
      <c r="A950" t="s">
        <v>57</v>
      </c>
      <c r="B950">
        <v>84.24</v>
      </c>
      <c r="C950">
        <v>77.040000000000006</v>
      </c>
      <c r="D950">
        <v>1</v>
      </c>
      <c r="E950" s="9">
        <v>3</v>
      </c>
      <c r="F950">
        <v>2022</v>
      </c>
      <c r="I950" t="s">
        <v>447</v>
      </c>
      <c r="J950">
        <v>69.86</v>
      </c>
      <c r="K950">
        <v>83.5</v>
      </c>
      <c r="L950">
        <v>2022</v>
      </c>
      <c r="O950" t="s">
        <v>237</v>
      </c>
      <c r="P950">
        <v>5.9</v>
      </c>
      <c r="Q950">
        <v>0.7</v>
      </c>
      <c r="R950">
        <v>6.6</v>
      </c>
      <c r="S950">
        <v>2022</v>
      </c>
    </row>
    <row r="951" spans="1:19" x14ac:dyDescent="0.2">
      <c r="A951" t="s">
        <v>48</v>
      </c>
      <c r="B951">
        <v>84.09</v>
      </c>
      <c r="C951">
        <v>80.17</v>
      </c>
      <c r="D951">
        <v>3</v>
      </c>
      <c r="E951" s="9">
        <v>8</v>
      </c>
      <c r="F951">
        <v>2022</v>
      </c>
      <c r="I951" t="s">
        <v>347</v>
      </c>
      <c r="J951">
        <v>80.59</v>
      </c>
      <c r="K951">
        <v>83.45</v>
      </c>
      <c r="L951">
        <v>2022</v>
      </c>
      <c r="O951" t="s">
        <v>97</v>
      </c>
      <c r="P951">
        <v>2.5</v>
      </c>
      <c r="Q951">
        <v>4.0999999999999996</v>
      </c>
      <c r="R951">
        <v>6.6</v>
      </c>
      <c r="S951">
        <v>2022</v>
      </c>
    </row>
    <row r="952" spans="1:19" x14ac:dyDescent="0.2">
      <c r="A952" t="s">
        <v>260</v>
      </c>
      <c r="B952">
        <v>84.02</v>
      </c>
      <c r="C952">
        <v>76.02</v>
      </c>
      <c r="D952">
        <v>0</v>
      </c>
      <c r="E952" s="9">
        <v>2</v>
      </c>
      <c r="F952">
        <v>2022</v>
      </c>
      <c r="I952" t="s">
        <v>1067</v>
      </c>
      <c r="J952">
        <v>67.56</v>
      </c>
      <c r="K952">
        <v>83.37</v>
      </c>
      <c r="L952">
        <v>2022</v>
      </c>
      <c r="O952" t="s">
        <v>1078</v>
      </c>
      <c r="P952">
        <v>2.5</v>
      </c>
      <c r="Q952">
        <v>4</v>
      </c>
      <c r="R952">
        <v>6.5</v>
      </c>
      <c r="S952">
        <v>2022</v>
      </c>
    </row>
    <row r="953" spans="1:19" x14ac:dyDescent="0.2">
      <c r="A953" t="s">
        <v>29</v>
      </c>
      <c r="B953">
        <v>83.99</v>
      </c>
      <c r="C953">
        <v>81.5</v>
      </c>
      <c r="D953">
        <v>3</v>
      </c>
      <c r="E953" s="9">
        <v>5</v>
      </c>
      <c r="F953">
        <v>2022</v>
      </c>
      <c r="I953" t="s">
        <v>371</v>
      </c>
      <c r="J953">
        <v>76.55</v>
      </c>
      <c r="K953">
        <v>83.35</v>
      </c>
      <c r="L953">
        <v>2022</v>
      </c>
      <c r="O953" t="s">
        <v>109</v>
      </c>
      <c r="P953">
        <v>3.5</v>
      </c>
      <c r="Q953">
        <v>2.8</v>
      </c>
      <c r="R953">
        <v>6.3</v>
      </c>
      <c r="S953">
        <v>2022</v>
      </c>
    </row>
    <row r="954" spans="1:19" x14ac:dyDescent="0.2">
      <c r="A954" t="s">
        <v>75</v>
      </c>
      <c r="B954">
        <v>83.89</v>
      </c>
      <c r="C954">
        <v>78.78</v>
      </c>
      <c r="D954">
        <v>3</v>
      </c>
      <c r="E954" s="9">
        <v>10</v>
      </c>
      <c r="F954">
        <v>2022</v>
      </c>
      <c r="I954" t="s">
        <v>419</v>
      </c>
      <c r="J954">
        <v>64.77</v>
      </c>
      <c r="K954">
        <v>83.28</v>
      </c>
      <c r="L954">
        <v>2022</v>
      </c>
      <c r="O954" t="s">
        <v>114</v>
      </c>
      <c r="P954">
        <v>0.9</v>
      </c>
      <c r="Q954">
        <v>5.0999999999999996</v>
      </c>
      <c r="R954">
        <v>6</v>
      </c>
      <c r="S954">
        <v>2022</v>
      </c>
    </row>
    <row r="955" spans="1:19" x14ac:dyDescent="0.2">
      <c r="A955" t="s">
        <v>290</v>
      </c>
      <c r="B955">
        <v>83.82</v>
      </c>
      <c r="C955">
        <v>74.64</v>
      </c>
      <c r="D955">
        <v>0</v>
      </c>
      <c r="E955" s="9">
        <v>1</v>
      </c>
      <c r="F955">
        <v>2022</v>
      </c>
      <c r="I955" t="s">
        <v>157</v>
      </c>
      <c r="J955">
        <v>79.569999999999993</v>
      </c>
      <c r="K955">
        <v>83.24</v>
      </c>
      <c r="L955">
        <v>2022</v>
      </c>
      <c r="O955" t="s">
        <v>40</v>
      </c>
      <c r="P955">
        <v>3.9</v>
      </c>
      <c r="Q955">
        <v>2.1</v>
      </c>
      <c r="R955">
        <v>6</v>
      </c>
      <c r="S955">
        <v>2022</v>
      </c>
    </row>
    <row r="956" spans="1:19" x14ac:dyDescent="0.2">
      <c r="A956" t="s">
        <v>1092</v>
      </c>
      <c r="B956">
        <v>83.71</v>
      </c>
      <c r="C956">
        <v>75.989999999999995</v>
      </c>
      <c r="D956">
        <v>1</v>
      </c>
      <c r="E956" s="9">
        <v>6</v>
      </c>
      <c r="F956">
        <v>2022</v>
      </c>
      <c r="I956" t="s">
        <v>387</v>
      </c>
      <c r="J956">
        <v>79.52</v>
      </c>
      <c r="K956">
        <v>83.07</v>
      </c>
      <c r="L956">
        <v>2022</v>
      </c>
      <c r="O956" t="s">
        <v>123</v>
      </c>
      <c r="P956">
        <v>-0.2</v>
      </c>
      <c r="Q956">
        <v>6</v>
      </c>
      <c r="R956">
        <v>5.8</v>
      </c>
      <c r="S956">
        <v>2022</v>
      </c>
    </row>
    <row r="957" spans="1:19" x14ac:dyDescent="0.2">
      <c r="A957" t="s">
        <v>66</v>
      </c>
      <c r="B957">
        <v>83.15</v>
      </c>
      <c r="C957">
        <v>76.430000000000007</v>
      </c>
      <c r="D957">
        <v>0</v>
      </c>
      <c r="E957" s="9">
        <v>3</v>
      </c>
      <c r="F957">
        <v>2022</v>
      </c>
      <c r="I957" t="s">
        <v>305</v>
      </c>
      <c r="J957">
        <v>76.430000000000007</v>
      </c>
      <c r="K957">
        <v>82.93</v>
      </c>
      <c r="L957">
        <v>2022</v>
      </c>
      <c r="O957" t="s">
        <v>1080</v>
      </c>
      <c r="P957">
        <v>0.6</v>
      </c>
      <c r="Q957">
        <v>4.8</v>
      </c>
      <c r="R957">
        <v>5.5</v>
      </c>
      <c r="S957">
        <v>2022</v>
      </c>
    </row>
    <row r="958" spans="1:19" x14ac:dyDescent="0.2">
      <c r="A958" t="s">
        <v>73</v>
      </c>
      <c r="B958">
        <v>82.98</v>
      </c>
      <c r="C958">
        <v>81.11</v>
      </c>
      <c r="D958">
        <v>3</v>
      </c>
      <c r="E958" s="9">
        <v>5</v>
      </c>
      <c r="F958">
        <v>2022</v>
      </c>
      <c r="I958" t="s">
        <v>349</v>
      </c>
      <c r="J958">
        <v>73.2</v>
      </c>
      <c r="K958">
        <v>82.86</v>
      </c>
      <c r="L958">
        <v>2022</v>
      </c>
      <c r="O958" t="s">
        <v>1087</v>
      </c>
      <c r="P958">
        <v>3.4</v>
      </c>
      <c r="Q958">
        <v>1.8</v>
      </c>
      <c r="R958">
        <v>5.2</v>
      </c>
      <c r="S958">
        <v>2022</v>
      </c>
    </row>
    <row r="959" spans="1:19" x14ac:dyDescent="0.2">
      <c r="A959" t="s">
        <v>91</v>
      </c>
      <c r="B959">
        <v>82.88</v>
      </c>
      <c r="C959">
        <v>75.56</v>
      </c>
      <c r="D959">
        <v>1</v>
      </c>
      <c r="E959" s="9">
        <v>3</v>
      </c>
      <c r="F959">
        <v>2022</v>
      </c>
      <c r="I959" t="s">
        <v>385</v>
      </c>
      <c r="J959">
        <v>78.13</v>
      </c>
      <c r="K959">
        <v>82.84</v>
      </c>
      <c r="L959">
        <v>2022</v>
      </c>
      <c r="O959" t="s">
        <v>1079</v>
      </c>
      <c r="P959">
        <v>-0.7</v>
      </c>
      <c r="Q959">
        <v>5.9</v>
      </c>
      <c r="R959">
        <v>5.2</v>
      </c>
      <c r="S959">
        <v>2022</v>
      </c>
    </row>
    <row r="960" spans="1:19" x14ac:dyDescent="0.2">
      <c r="A960" t="s">
        <v>24</v>
      </c>
      <c r="B960">
        <v>82.83</v>
      </c>
      <c r="C960">
        <v>78.91</v>
      </c>
      <c r="D960">
        <v>2</v>
      </c>
      <c r="E960" s="9">
        <v>4</v>
      </c>
      <c r="F960">
        <v>2022</v>
      </c>
      <c r="I960" t="s">
        <v>412</v>
      </c>
      <c r="J960">
        <v>65.790000000000006</v>
      </c>
      <c r="K960">
        <v>82.72</v>
      </c>
      <c r="L960">
        <v>2022</v>
      </c>
      <c r="O960" t="s">
        <v>130</v>
      </c>
      <c r="P960">
        <v>3.1</v>
      </c>
      <c r="Q960">
        <v>2.1</v>
      </c>
      <c r="R960">
        <v>5.2</v>
      </c>
      <c r="S960">
        <v>2022</v>
      </c>
    </row>
    <row r="961" spans="1:19" x14ac:dyDescent="0.2">
      <c r="A961" t="s">
        <v>68</v>
      </c>
      <c r="B961">
        <v>82.75</v>
      </c>
      <c r="C961">
        <v>79.05</v>
      </c>
      <c r="D961">
        <v>2</v>
      </c>
      <c r="E961" s="9">
        <v>2</v>
      </c>
      <c r="F961">
        <v>2022</v>
      </c>
      <c r="I961" t="s">
        <v>421</v>
      </c>
      <c r="J961">
        <v>74</v>
      </c>
      <c r="K961">
        <v>82.69</v>
      </c>
      <c r="L961">
        <v>2022</v>
      </c>
      <c r="O961" t="s">
        <v>229</v>
      </c>
      <c r="P961">
        <v>1.7</v>
      </c>
      <c r="Q961">
        <v>3.4</v>
      </c>
      <c r="R961">
        <v>5.0999999999999996</v>
      </c>
      <c r="S961">
        <v>2022</v>
      </c>
    </row>
    <row r="962" spans="1:19" x14ac:dyDescent="0.2">
      <c r="A962" t="s">
        <v>211</v>
      </c>
      <c r="B962">
        <v>82.73</v>
      </c>
      <c r="C962">
        <v>79.680000000000007</v>
      </c>
      <c r="D962">
        <v>2</v>
      </c>
      <c r="E962" s="9">
        <v>7</v>
      </c>
      <c r="F962">
        <v>2022</v>
      </c>
      <c r="I962" t="s">
        <v>340</v>
      </c>
      <c r="J962">
        <v>74.02</v>
      </c>
      <c r="K962">
        <v>82.67</v>
      </c>
      <c r="L962">
        <v>2022</v>
      </c>
      <c r="O962" t="s">
        <v>19</v>
      </c>
      <c r="P962">
        <v>2.2999999999999998</v>
      </c>
      <c r="Q962">
        <v>2.6</v>
      </c>
      <c r="R962">
        <v>4.9000000000000004</v>
      </c>
      <c r="S962">
        <v>2022</v>
      </c>
    </row>
    <row r="963" spans="1:19" x14ac:dyDescent="0.2">
      <c r="A963" t="s">
        <v>157</v>
      </c>
      <c r="B963">
        <v>82.64</v>
      </c>
      <c r="C963">
        <v>80.88</v>
      </c>
      <c r="D963">
        <v>4</v>
      </c>
      <c r="E963" s="9">
        <v>7</v>
      </c>
      <c r="F963">
        <v>2022</v>
      </c>
      <c r="I963" t="s">
        <v>333</v>
      </c>
      <c r="J963">
        <v>72.95</v>
      </c>
      <c r="K963">
        <v>82.58</v>
      </c>
      <c r="L963">
        <v>2022</v>
      </c>
      <c r="O963" t="s">
        <v>1096</v>
      </c>
      <c r="P963">
        <v>3.6</v>
      </c>
      <c r="Q963">
        <v>1.3</v>
      </c>
      <c r="R963">
        <v>4.8</v>
      </c>
      <c r="S963">
        <v>2022</v>
      </c>
    </row>
    <row r="964" spans="1:19" x14ac:dyDescent="0.2">
      <c r="A964" t="s">
        <v>247</v>
      </c>
      <c r="B964">
        <v>82.59</v>
      </c>
      <c r="C964">
        <v>79.78</v>
      </c>
      <c r="D964">
        <v>3</v>
      </c>
      <c r="E964" s="9">
        <v>10</v>
      </c>
      <c r="F964">
        <v>2022</v>
      </c>
      <c r="I964" t="s">
        <v>377</v>
      </c>
      <c r="J964">
        <v>78.38</v>
      </c>
      <c r="K964">
        <v>82.55</v>
      </c>
      <c r="L964">
        <v>2022</v>
      </c>
      <c r="O964" t="s">
        <v>1084</v>
      </c>
      <c r="P964">
        <v>2.8</v>
      </c>
      <c r="Q964">
        <v>2</v>
      </c>
      <c r="R964">
        <v>4.8</v>
      </c>
      <c r="S964">
        <v>2022</v>
      </c>
    </row>
    <row r="965" spans="1:19" x14ac:dyDescent="0.2">
      <c r="A965" t="s">
        <v>112</v>
      </c>
      <c r="B965">
        <v>82.53</v>
      </c>
      <c r="C965">
        <v>78.62</v>
      </c>
      <c r="D965">
        <v>0</v>
      </c>
      <c r="E965" s="9">
        <v>3</v>
      </c>
      <c r="F965">
        <v>2022</v>
      </c>
      <c r="I965" t="s">
        <v>329</v>
      </c>
      <c r="J965">
        <v>76.5</v>
      </c>
      <c r="K965">
        <v>82.19</v>
      </c>
      <c r="L965">
        <v>2022</v>
      </c>
      <c r="O965" t="s">
        <v>3</v>
      </c>
      <c r="P965">
        <v>2.5</v>
      </c>
      <c r="Q965">
        <v>2.2000000000000002</v>
      </c>
      <c r="R965">
        <v>4.7</v>
      </c>
      <c r="S965">
        <v>2022</v>
      </c>
    </row>
    <row r="966" spans="1:19" x14ac:dyDescent="0.2">
      <c r="A966" t="s">
        <v>126</v>
      </c>
      <c r="B966">
        <v>82.49</v>
      </c>
      <c r="C966">
        <v>75.900000000000006</v>
      </c>
      <c r="D966">
        <v>1</v>
      </c>
      <c r="E966" s="9">
        <v>2</v>
      </c>
      <c r="F966">
        <v>2022</v>
      </c>
      <c r="I966" t="s">
        <v>427</v>
      </c>
      <c r="J966">
        <v>77.33</v>
      </c>
      <c r="K966">
        <v>82.15</v>
      </c>
      <c r="L966">
        <v>2022</v>
      </c>
      <c r="O966" t="s">
        <v>4</v>
      </c>
      <c r="P966">
        <v>3.1</v>
      </c>
      <c r="Q966">
        <v>1.5</v>
      </c>
      <c r="R966">
        <v>4.5999999999999996</v>
      </c>
      <c r="S966">
        <v>2022</v>
      </c>
    </row>
    <row r="967" spans="1:19" x14ac:dyDescent="0.2">
      <c r="A967" t="s">
        <v>109</v>
      </c>
      <c r="B967">
        <v>82.35</v>
      </c>
      <c r="C967">
        <v>76.69</v>
      </c>
      <c r="D967">
        <v>1</v>
      </c>
      <c r="E967" s="9">
        <v>4</v>
      </c>
      <c r="F967">
        <v>2022</v>
      </c>
      <c r="I967" t="s">
        <v>358</v>
      </c>
      <c r="J967">
        <v>75.47</v>
      </c>
      <c r="K967">
        <v>82.05</v>
      </c>
      <c r="L967">
        <v>2022</v>
      </c>
      <c r="O967" t="s">
        <v>34</v>
      </c>
      <c r="P967">
        <v>1.1000000000000001</v>
      </c>
      <c r="Q967">
        <v>3.3</v>
      </c>
      <c r="R967">
        <v>4.4000000000000004</v>
      </c>
      <c r="S967">
        <v>2022</v>
      </c>
    </row>
    <row r="968" spans="1:19" x14ac:dyDescent="0.2">
      <c r="A968" t="s">
        <v>17</v>
      </c>
      <c r="B968">
        <v>82.31</v>
      </c>
      <c r="C968">
        <v>80.61</v>
      </c>
      <c r="D968">
        <v>3</v>
      </c>
      <c r="E968" s="9">
        <v>8</v>
      </c>
      <c r="F968">
        <v>2022</v>
      </c>
      <c r="I968" t="s">
        <v>322</v>
      </c>
      <c r="J968">
        <v>76.84</v>
      </c>
      <c r="K968">
        <v>81.94</v>
      </c>
      <c r="L968">
        <v>2022</v>
      </c>
      <c r="O968" t="s">
        <v>1085</v>
      </c>
      <c r="P968">
        <v>0.5</v>
      </c>
      <c r="Q968">
        <v>3.9</v>
      </c>
      <c r="R968">
        <v>4.4000000000000004</v>
      </c>
      <c r="S968">
        <v>2022</v>
      </c>
    </row>
    <row r="969" spans="1:19" x14ac:dyDescent="0.2">
      <c r="A969" t="s">
        <v>30</v>
      </c>
      <c r="B969">
        <v>82.16</v>
      </c>
      <c r="C969">
        <v>78.98</v>
      </c>
      <c r="D969">
        <v>2</v>
      </c>
      <c r="E969" s="9">
        <v>4</v>
      </c>
      <c r="F969">
        <v>2022</v>
      </c>
      <c r="I969" t="s">
        <v>407</v>
      </c>
      <c r="J969">
        <v>75.55</v>
      </c>
      <c r="K969">
        <v>81.93</v>
      </c>
      <c r="L969">
        <v>2022</v>
      </c>
      <c r="O969" t="s">
        <v>458</v>
      </c>
      <c r="P969">
        <v>2</v>
      </c>
      <c r="Q969">
        <v>2.4</v>
      </c>
      <c r="R969">
        <v>4.4000000000000004</v>
      </c>
      <c r="S969">
        <v>2022</v>
      </c>
    </row>
    <row r="970" spans="1:19" x14ac:dyDescent="0.2">
      <c r="A970" t="s">
        <v>195</v>
      </c>
      <c r="B970">
        <v>82.09</v>
      </c>
      <c r="C970">
        <v>79.12</v>
      </c>
      <c r="D970">
        <v>4</v>
      </c>
      <c r="E970" s="9">
        <v>7</v>
      </c>
      <c r="F970">
        <v>2022</v>
      </c>
      <c r="I970" t="s">
        <v>384</v>
      </c>
      <c r="J970">
        <v>77.3</v>
      </c>
      <c r="K970">
        <v>81.89</v>
      </c>
      <c r="L970">
        <v>2022</v>
      </c>
    </row>
    <row r="971" spans="1:19" x14ac:dyDescent="0.2">
      <c r="A971" t="s">
        <v>229</v>
      </c>
      <c r="B971">
        <v>82.07</v>
      </c>
      <c r="C971">
        <v>77.569999999999993</v>
      </c>
      <c r="D971">
        <v>1</v>
      </c>
      <c r="E971" s="9">
        <v>3</v>
      </c>
      <c r="F971">
        <v>2022</v>
      </c>
      <c r="I971" t="s">
        <v>1054</v>
      </c>
      <c r="J971">
        <v>68.37</v>
      </c>
      <c r="K971">
        <v>81.81</v>
      </c>
      <c r="L971">
        <v>2022</v>
      </c>
    </row>
    <row r="972" spans="1:19" x14ac:dyDescent="0.2">
      <c r="A972" t="s">
        <v>463</v>
      </c>
      <c r="B972">
        <v>81.96</v>
      </c>
      <c r="C972">
        <v>71.44</v>
      </c>
      <c r="D972">
        <v>0</v>
      </c>
      <c r="E972" s="9">
        <v>0</v>
      </c>
      <c r="F972">
        <v>2022</v>
      </c>
      <c r="I972" t="s">
        <v>91</v>
      </c>
      <c r="J972">
        <v>73.41</v>
      </c>
      <c r="K972">
        <v>81.78</v>
      </c>
      <c r="L972">
        <v>2022</v>
      </c>
    </row>
    <row r="973" spans="1:19" x14ac:dyDescent="0.2">
      <c r="A973" t="s">
        <v>233</v>
      </c>
      <c r="B973">
        <v>81.900000000000006</v>
      </c>
      <c r="C973">
        <v>77.98</v>
      </c>
      <c r="D973">
        <v>2</v>
      </c>
      <c r="E973" s="9">
        <v>2</v>
      </c>
      <c r="F973">
        <v>2022</v>
      </c>
      <c r="I973" t="s">
        <v>368</v>
      </c>
      <c r="J973">
        <v>78.010000000000005</v>
      </c>
      <c r="K973">
        <v>81.75</v>
      </c>
      <c r="L973">
        <v>2022</v>
      </c>
    </row>
    <row r="974" spans="1:19" x14ac:dyDescent="0.2">
      <c r="A974" t="s">
        <v>215</v>
      </c>
      <c r="B974">
        <v>81.78</v>
      </c>
      <c r="C974">
        <v>73.66</v>
      </c>
      <c r="D974">
        <v>1</v>
      </c>
      <c r="E974" s="9">
        <v>1</v>
      </c>
      <c r="F974">
        <v>2022</v>
      </c>
      <c r="I974" t="s">
        <v>375</v>
      </c>
      <c r="J974">
        <v>73.19</v>
      </c>
      <c r="K974">
        <v>81.63</v>
      </c>
      <c r="L974">
        <v>2022</v>
      </c>
    </row>
    <row r="975" spans="1:19" x14ac:dyDescent="0.2">
      <c r="A975" t="s">
        <v>6</v>
      </c>
      <c r="B975">
        <v>81.64</v>
      </c>
      <c r="C975">
        <v>75.39</v>
      </c>
      <c r="D975">
        <v>0</v>
      </c>
      <c r="E975" s="9">
        <v>1</v>
      </c>
      <c r="F975">
        <v>2022</v>
      </c>
      <c r="I975" t="s">
        <v>327</v>
      </c>
      <c r="J975">
        <v>74.41</v>
      </c>
      <c r="K975">
        <v>81.48</v>
      </c>
      <c r="L975">
        <v>2022</v>
      </c>
    </row>
    <row r="976" spans="1:19" x14ac:dyDescent="0.2">
      <c r="A976" t="s">
        <v>452</v>
      </c>
      <c r="B976">
        <v>81.62</v>
      </c>
      <c r="C976">
        <v>80.17</v>
      </c>
      <c r="D976">
        <v>6</v>
      </c>
      <c r="E976" s="9">
        <v>8</v>
      </c>
      <c r="F976">
        <v>2022</v>
      </c>
      <c r="I976" t="s">
        <v>1072</v>
      </c>
      <c r="J976">
        <v>69.209999999999994</v>
      </c>
      <c r="K976">
        <v>81.36</v>
      </c>
      <c r="L976">
        <v>2022</v>
      </c>
    </row>
    <row r="977" spans="1:12" x14ac:dyDescent="0.2">
      <c r="A977" t="s">
        <v>245</v>
      </c>
      <c r="B977">
        <v>81.599999999999994</v>
      </c>
      <c r="C977">
        <v>76.430000000000007</v>
      </c>
      <c r="D977">
        <v>0</v>
      </c>
      <c r="E977" s="9">
        <v>0</v>
      </c>
      <c r="F977">
        <v>2022</v>
      </c>
      <c r="I977" t="s">
        <v>325</v>
      </c>
      <c r="J977">
        <v>76.849999999999994</v>
      </c>
      <c r="K977">
        <v>81.239999999999995</v>
      </c>
      <c r="L977">
        <v>2022</v>
      </c>
    </row>
    <row r="978" spans="1:12" x14ac:dyDescent="0.2">
      <c r="A978" t="s">
        <v>1095</v>
      </c>
      <c r="B978">
        <v>81.55</v>
      </c>
      <c r="C978">
        <v>76.89</v>
      </c>
      <c r="D978">
        <v>0</v>
      </c>
      <c r="E978" s="9">
        <v>1</v>
      </c>
      <c r="F978">
        <v>2022</v>
      </c>
      <c r="I978" t="s">
        <v>366</v>
      </c>
      <c r="J978">
        <v>76.48</v>
      </c>
      <c r="K978">
        <v>81.19</v>
      </c>
      <c r="L978">
        <v>2022</v>
      </c>
    </row>
    <row r="979" spans="1:12" x14ac:dyDescent="0.2">
      <c r="A979" t="s">
        <v>44</v>
      </c>
      <c r="B979">
        <v>81.459999999999994</v>
      </c>
      <c r="C979">
        <v>80.680000000000007</v>
      </c>
      <c r="D979">
        <v>3</v>
      </c>
      <c r="E979" s="9">
        <v>9</v>
      </c>
      <c r="F979">
        <v>2022</v>
      </c>
      <c r="I979" t="s">
        <v>1053</v>
      </c>
      <c r="J979">
        <v>72.930000000000007</v>
      </c>
      <c r="K979">
        <v>81.099999999999994</v>
      </c>
      <c r="L979">
        <v>2022</v>
      </c>
    </row>
    <row r="980" spans="1:12" x14ac:dyDescent="0.2">
      <c r="A980" t="s">
        <v>219</v>
      </c>
      <c r="B980">
        <v>81.459999999999994</v>
      </c>
      <c r="C980">
        <v>73.91</v>
      </c>
      <c r="D980">
        <v>1</v>
      </c>
      <c r="E980" s="9">
        <v>2</v>
      </c>
      <c r="F980">
        <v>2022</v>
      </c>
      <c r="I980" t="s">
        <v>431</v>
      </c>
      <c r="J980">
        <v>73.89</v>
      </c>
      <c r="K980">
        <v>81.069999999999993</v>
      </c>
      <c r="L980">
        <v>2022</v>
      </c>
    </row>
    <row r="981" spans="1:12" x14ac:dyDescent="0.2">
      <c r="A981" t="s">
        <v>7</v>
      </c>
      <c r="B981">
        <v>81.34</v>
      </c>
      <c r="C981">
        <v>80.84</v>
      </c>
      <c r="D981">
        <v>2</v>
      </c>
      <c r="E981" s="9">
        <v>3</v>
      </c>
      <c r="F981">
        <v>2022</v>
      </c>
      <c r="I981" t="s">
        <v>376</v>
      </c>
      <c r="J981">
        <v>75.739999999999995</v>
      </c>
      <c r="K981">
        <v>81.06</v>
      </c>
      <c r="L981">
        <v>2022</v>
      </c>
    </row>
    <row r="982" spans="1:12" x14ac:dyDescent="0.2">
      <c r="A982" t="s">
        <v>266</v>
      </c>
      <c r="B982">
        <v>81.33</v>
      </c>
      <c r="C982">
        <v>81.319999999999993</v>
      </c>
      <c r="D982">
        <v>1</v>
      </c>
      <c r="E982" s="9">
        <v>3</v>
      </c>
      <c r="F982">
        <v>2022</v>
      </c>
      <c r="I982" t="s">
        <v>362</v>
      </c>
      <c r="J982">
        <v>77.66</v>
      </c>
      <c r="K982">
        <v>81.05</v>
      </c>
      <c r="L982">
        <v>2022</v>
      </c>
    </row>
    <row r="983" spans="1:12" x14ac:dyDescent="0.2">
      <c r="A983" t="s">
        <v>250</v>
      </c>
      <c r="B983">
        <v>81</v>
      </c>
      <c r="C983">
        <v>78.14</v>
      </c>
      <c r="D983">
        <v>2</v>
      </c>
      <c r="E983" s="9">
        <v>5</v>
      </c>
      <c r="F983">
        <v>2022</v>
      </c>
      <c r="I983" t="s">
        <v>330</v>
      </c>
      <c r="J983">
        <v>72.709999999999994</v>
      </c>
      <c r="K983">
        <v>80.510000000000005</v>
      </c>
      <c r="L983">
        <v>2022</v>
      </c>
    </row>
    <row r="984" spans="1:12" x14ac:dyDescent="0.2">
      <c r="A984" t="s">
        <v>27</v>
      </c>
      <c r="B984">
        <v>80.98</v>
      </c>
      <c r="C984">
        <v>78</v>
      </c>
      <c r="D984">
        <v>1</v>
      </c>
      <c r="E984" s="9">
        <v>3</v>
      </c>
      <c r="F984">
        <v>2022</v>
      </c>
      <c r="I984" t="s">
        <v>1052</v>
      </c>
      <c r="J984">
        <v>70.959999999999994</v>
      </c>
      <c r="K984">
        <v>80.5</v>
      </c>
      <c r="L984">
        <v>2022</v>
      </c>
    </row>
    <row r="985" spans="1:12" x14ac:dyDescent="0.2">
      <c r="A985" t="s">
        <v>40</v>
      </c>
      <c r="B985">
        <v>80.92</v>
      </c>
      <c r="C985">
        <v>76.08</v>
      </c>
      <c r="D985">
        <v>0</v>
      </c>
      <c r="E985" s="9">
        <v>2</v>
      </c>
      <c r="F985">
        <v>2022</v>
      </c>
      <c r="I985" t="s">
        <v>301</v>
      </c>
      <c r="J985">
        <v>65.33</v>
      </c>
      <c r="K985">
        <v>80.47</v>
      </c>
      <c r="L985">
        <v>2022</v>
      </c>
    </row>
    <row r="986" spans="1:12" x14ac:dyDescent="0.2">
      <c r="A986" t="s">
        <v>15</v>
      </c>
      <c r="B986">
        <v>80.91</v>
      </c>
      <c r="C986">
        <v>79.010000000000005</v>
      </c>
      <c r="D986">
        <v>0</v>
      </c>
      <c r="E986" s="9">
        <v>2</v>
      </c>
      <c r="F986">
        <v>2022</v>
      </c>
      <c r="I986" t="s">
        <v>443</v>
      </c>
      <c r="J986">
        <v>70.05</v>
      </c>
      <c r="K986">
        <v>80.41</v>
      </c>
      <c r="L986">
        <v>2022</v>
      </c>
    </row>
    <row r="987" spans="1:12" x14ac:dyDescent="0.2">
      <c r="A987" t="s">
        <v>18</v>
      </c>
      <c r="B987">
        <v>80.81</v>
      </c>
      <c r="C987">
        <v>68.69</v>
      </c>
      <c r="D987">
        <v>0</v>
      </c>
      <c r="E987" s="9">
        <v>1</v>
      </c>
      <c r="F987">
        <v>2022</v>
      </c>
      <c r="I987" t="s">
        <v>380</v>
      </c>
      <c r="J987">
        <v>77.180000000000007</v>
      </c>
      <c r="K987">
        <v>80.41</v>
      </c>
      <c r="L987">
        <v>2022</v>
      </c>
    </row>
    <row r="988" spans="1:12" x14ac:dyDescent="0.2">
      <c r="A988" t="s">
        <v>122</v>
      </c>
      <c r="B988">
        <v>80.650000000000006</v>
      </c>
      <c r="C988">
        <v>79.56</v>
      </c>
      <c r="D988">
        <v>3</v>
      </c>
      <c r="E988" s="9">
        <v>4</v>
      </c>
      <c r="F988">
        <v>2022</v>
      </c>
      <c r="I988" t="s">
        <v>313</v>
      </c>
      <c r="J988">
        <v>72.92</v>
      </c>
      <c r="K988">
        <v>80.36</v>
      </c>
      <c r="L988">
        <v>2022</v>
      </c>
    </row>
    <row r="989" spans="1:12" x14ac:dyDescent="0.2">
      <c r="A989" t="s">
        <v>1078</v>
      </c>
      <c r="B989">
        <v>80.63</v>
      </c>
      <c r="C989">
        <v>81.19</v>
      </c>
      <c r="D989">
        <v>2</v>
      </c>
      <c r="E989" s="9">
        <v>4</v>
      </c>
      <c r="F989">
        <v>2022</v>
      </c>
      <c r="I989" t="s">
        <v>436</v>
      </c>
      <c r="J989">
        <v>72.28</v>
      </c>
      <c r="K989">
        <v>79.989999999999995</v>
      </c>
      <c r="L989">
        <v>2022</v>
      </c>
    </row>
    <row r="990" spans="1:12" x14ac:dyDescent="0.2">
      <c r="A990" t="s">
        <v>71</v>
      </c>
      <c r="B990">
        <v>80.37</v>
      </c>
      <c r="C990">
        <v>75.650000000000006</v>
      </c>
      <c r="D990">
        <v>0</v>
      </c>
      <c r="E990" s="9">
        <v>2</v>
      </c>
      <c r="F990">
        <v>2022</v>
      </c>
      <c r="I990" t="s">
        <v>296</v>
      </c>
      <c r="J990">
        <v>73.12</v>
      </c>
      <c r="K990">
        <v>79.94</v>
      </c>
      <c r="L990">
        <v>2022</v>
      </c>
    </row>
    <row r="991" spans="1:12" x14ac:dyDescent="0.2">
      <c r="A991" t="s">
        <v>268</v>
      </c>
      <c r="B991">
        <v>80.319999999999993</v>
      </c>
      <c r="C991">
        <v>78.09</v>
      </c>
      <c r="D991">
        <v>0</v>
      </c>
      <c r="E991" s="9">
        <v>2</v>
      </c>
      <c r="F991">
        <v>2022</v>
      </c>
      <c r="I991" t="s">
        <v>314</v>
      </c>
      <c r="J991">
        <v>77.22</v>
      </c>
      <c r="K991">
        <v>79.900000000000006</v>
      </c>
      <c r="L991">
        <v>2022</v>
      </c>
    </row>
    <row r="992" spans="1:12" x14ac:dyDescent="0.2">
      <c r="A992" t="s">
        <v>97</v>
      </c>
      <c r="B992">
        <v>80.3</v>
      </c>
      <c r="C992">
        <v>80.22</v>
      </c>
      <c r="D992">
        <v>0</v>
      </c>
      <c r="E992" s="9">
        <v>2</v>
      </c>
      <c r="F992">
        <v>2022</v>
      </c>
      <c r="I992" t="s">
        <v>408</v>
      </c>
      <c r="J992">
        <v>75.75</v>
      </c>
      <c r="K992">
        <v>79.88</v>
      </c>
      <c r="L992">
        <v>2022</v>
      </c>
    </row>
    <row r="993" spans="1:12" x14ac:dyDescent="0.2">
      <c r="A993" t="s">
        <v>1075</v>
      </c>
      <c r="B993">
        <v>80.150000000000006</v>
      </c>
      <c r="C993">
        <v>81.38</v>
      </c>
      <c r="D993">
        <v>2</v>
      </c>
      <c r="E993" s="9">
        <v>4</v>
      </c>
      <c r="F993">
        <v>2022</v>
      </c>
      <c r="I993" t="s">
        <v>316</v>
      </c>
      <c r="J993">
        <v>68.5</v>
      </c>
      <c r="K993">
        <v>79.77</v>
      </c>
      <c r="L993">
        <v>2022</v>
      </c>
    </row>
    <row r="994" spans="1:12" x14ac:dyDescent="0.2">
      <c r="A994" t="s">
        <v>118</v>
      </c>
      <c r="B994">
        <v>80.13</v>
      </c>
      <c r="C994">
        <v>68.819999999999993</v>
      </c>
      <c r="D994">
        <v>0</v>
      </c>
      <c r="E994" s="9">
        <v>0</v>
      </c>
      <c r="F994">
        <v>2022</v>
      </c>
      <c r="I994" t="s">
        <v>295</v>
      </c>
      <c r="J994">
        <v>73.95</v>
      </c>
      <c r="K994">
        <v>79.62</v>
      </c>
      <c r="L994">
        <v>2022</v>
      </c>
    </row>
    <row r="995" spans="1:12" x14ac:dyDescent="0.2">
      <c r="A995" t="s">
        <v>202</v>
      </c>
      <c r="B995">
        <v>80.11</v>
      </c>
      <c r="C995">
        <v>76.05</v>
      </c>
      <c r="D995">
        <v>0</v>
      </c>
      <c r="E995" s="9">
        <v>0</v>
      </c>
      <c r="F995">
        <v>2022</v>
      </c>
      <c r="I995" t="s">
        <v>396</v>
      </c>
      <c r="J995">
        <v>80.23</v>
      </c>
      <c r="K995">
        <v>79.48</v>
      </c>
      <c r="L995">
        <v>2022</v>
      </c>
    </row>
    <row r="996" spans="1:12" x14ac:dyDescent="0.2">
      <c r="A996" t="s">
        <v>1093</v>
      </c>
      <c r="B996">
        <v>79.819999999999993</v>
      </c>
      <c r="C996">
        <v>72.8</v>
      </c>
      <c r="D996">
        <v>0</v>
      </c>
      <c r="E996" s="9">
        <v>1</v>
      </c>
      <c r="F996">
        <v>2022</v>
      </c>
      <c r="I996" t="s">
        <v>311</v>
      </c>
      <c r="J996">
        <v>73.540000000000006</v>
      </c>
      <c r="K996">
        <v>79.27</v>
      </c>
      <c r="L996">
        <v>2022</v>
      </c>
    </row>
    <row r="997" spans="1:12" x14ac:dyDescent="0.2">
      <c r="A997" t="s">
        <v>217</v>
      </c>
      <c r="B997">
        <v>79.56</v>
      </c>
      <c r="C997">
        <v>74.069999999999993</v>
      </c>
      <c r="D997">
        <v>1</v>
      </c>
      <c r="E997" s="9">
        <v>3</v>
      </c>
      <c r="F997">
        <v>2022</v>
      </c>
      <c r="I997" t="s">
        <v>361</v>
      </c>
      <c r="J997">
        <v>78.709999999999994</v>
      </c>
      <c r="K997">
        <v>79.260000000000005</v>
      </c>
      <c r="L997">
        <v>2022</v>
      </c>
    </row>
    <row r="998" spans="1:12" x14ac:dyDescent="0.2">
      <c r="A998" t="s">
        <v>1089</v>
      </c>
      <c r="B998">
        <v>79.56</v>
      </c>
      <c r="C998">
        <v>72.89</v>
      </c>
      <c r="D998">
        <v>0</v>
      </c>
      <c r="E998" s="9">
        <v>0</v>
      </c>
      <c r="F998">
        <v>2022</v>
      </c>
      <c r="I998" t="s">
        <v>351</v>
      </c>
      <c r="J998">
        <v>78.8</v>
      </c>
      <c r="K998">
        <v>79.069999999999993</v>
      </c>
      <c r="L998">
        <v>2022</v>
      </c>
    </row>
    <row r="999" spans="1:12" x14ac:dyDescent="0.2">
      <c r="A999" t="s">
        <v>1079</v>
      </c>
      <c r="B999">
        <v>79.56</v>
      </c>
      <c r="C999">
        <v>80.66</v>
      </c>
      <c r="D999">
        <v>1</v>
      </c>
      <c r="E999" s="9">
        <v>4</v>
      </c>
      <c r="F999">
        <v>2022</v>
      </c>
      <c r="I999" t="s">
        <v>402</v>
      </c>
      <c r="J999">
        <v>78.349999999999994</v>
      </c>
      <c r="K999">
        <v>78.989999999999995</v>
      </c>
      <c r="L999">
        <v>2022</v>
      </c>
    </row>
    <row r="1000" spans="1:12" x14ac:dyDescent="0.2">
      <c r="A1000" t="s">
        <v>254</v>
      </c>
      <c r="B1000">
        <v>79.52</v>
      </c>
      <c r="C1000">
        <v>69.98</v>
      </c>
      <c r="D1000">
        <v>0</v>
      </c>
      <c r="E1000" s="9">
        <v>0</v>
      </c>
      <c r="F1000">
        <v>2022</v>
      </c>
      <c r="I1000" t="s">
        <v>2</v>
      </c>
      <c r="J1000">
        <v>73.39</v>
      </c>
      <c r="K1000">
        <v>78.89</v>
      </c>
      <c r="L1000">
        <v>2022</v>
      </c>
    </row>
    <row r="1001" spans="1:12" x14ac:dyDescent="0.2">
      <c r="A1001" t="s">
        <v>8</v>
      </c>
      <c r="B1001">
        <v>79.48</v>
      </c>
      <c r="C1001">
        <v>69.69</v>
      </c>
      <c r="D1001">
        <v>0</v>
      </c>
      <c r="E1001" s="9">
        <v>0</v>
      </c>
      <c r="F1001">
        <v>2022</v>
      </c>
      <c r="I1001" t="s">
        <v>324</v>
      </c>
      <c r="J1001">
        <v>66.91</v>
      </c>
      <c r="K1001">
        <v>78.52</v>
      </c>
      <c r="L1001">
        <v>2022</v>
      </c>
    </row>
    <row r="1002" spans="1:12" x14ac:dyDescent="0.2">
      <c r="A1002" t="s">
        <v>740</v>
      </c>
      <c r="B1002">
        <v>79.25</v>
      </c>
      <c r="C1002">
        <v>75.209999999999994</v>
      </c>
      <c r="D1002">
        <v>0</v>
      </c>
      <c r="E1002" s="9">
        <v>2</v>
      </c>
      <c r="F1002">
        <v>2022</v>
      </c>
      <c r="I1002" t="s">
        <v>398</v>
      </c>
      <c r="J1002">
        <v>72.11</v>
      </c>
      <c r="K1002">
        <v>78.41</v>
      </c>
      <c r="L1002">
        <v>2022</v>
      </c>
    </row>
    <row r="1003" spans="1:12" x14ac:dyDescent="0.2">
      <c r="A1003" t="s">
        <v>20</v>
      </c>
      <c r="B1003">
        <v>79.17</v>
      </c>
      <c r="C1003">
        <v>66.930000000000007</v>
      </c>
      <c r="D1003">
        <v>0</v>
      </c>
      <c r="E1003" s="9">
        <v>0</v>
      </c>
      <c r="F1003">
        <v>2022</v>
      </c>
      <c r="I1003" t="s">
        <v>1071</v>
      </c>
      <c r="J1003">
        <v>67.97</v>
      </c>
      <c r="K1003">
        <v>78.37</v>
      </c>
      <c r="L1003">
        <v>2022</v>
      </c>
    </row>
    <row r="1004" spans="1:12" x14ac:dyDescent="0.2">
      <c r="A1004" t="s">
        <v>817</v>
      </c>
      <c r="B1004">
        <v>79.05</v>
      </c>
      <c r="C1004">
        <v>71.7</v>
      </c>
      <c r="D1004">
        <v>0</v>
      </c>
      <c r="E1004" s="9">
        <v>0</v>
      </c>
      <c r="F1004">
        <v>2022</v>
      </c>
      <c r="I1004" t="s">
        <v>1059</v>
      </c>
      <c r="J1004">
        <v>66.3</v>
      </c>
      <c r="K1004">
        <v>78.209999999999994</v>
      </c>
      <c r="L1004">
        <v>2022</v>
      </c>
    </row>
    <row r="1005" spans="1:12" x14ac:dyDescent="0.2">
      <c r="A1005" t="s">
        <v>1087</v>
      </c>
      <c r="B1005">
        <v>79.010000000000005</v>
      </c>
      <c r="C1005">
        <v>73.36</v>
      </c>
      <c r="D1005">
        <v>0</v>
      </c>
      <c r="E1005" s="9">
        <v>2</v>
      </c>
      <c r="F1005">
        <v>2022</v>
      </c>
      <c r="I1005" t="s">
        <v>343</v>
      </c>
      <c r="J1005">
        <v>73.12</v>
      </c>
      <c r="K1005">
        <v>77.95</v>
      </c>
      <c r="L1005">
        <v>2022</v>
      </c>
    </row>
    <row r="1006" spans="1:12" x14ac:dyDescent="0.2">
      <c r="A1006" t="s">
        <v>1080</v>
      </c>
      <c r="B1006">
        <v>78.98</v>
      </c>
      <c r="C1006">
        <v>76.37</v>
      </c>
      <c r="D1006">
        <v>0</v>
      </c>
      <c r="E1006" s="9">
        <v>2</v>
      </c>
      <c r="F1006">
        <v>2022</v>
      </c>
      <c r="I1006" t="s">
        <v>397</v>
      </c>
      <c r="J1006">
        <v>69.95</v>
      </c>
      <c r="K1006">
        <v>77.89</v>
      </c>
      <c r="L1006">
        <v>2022</v>
      </c>
    </row>
    <row r="1007" spans="1:12" x14ac:dyDescent="0.2">
      <c r="A1007" t="s">
        <v>19</v>
      </c>
      <c r="B1007">
        <v>78.91</v>
      </c>
      <c r="C1007">
        <v>78.61</v>
      </c>
      <c r="D1007">
        <v>1</v>
      </c>
      <c r="E1007" s="9">
        <v>1</v>
      </c>
      <c r="F1007">
        <v>2022</v>
      </c>
      <c r="I1007" t="s">
        <v>428</v>
      </c>
      <c r="J1007">
        <v>64.23</v>
      </c>
      <c r="K1007">
        <v>77.77</v>
      </c>
      <c r="L1007">
        <v>2022</v>
      </c>
    </row>
    <row r="1008" spans="1:12" x14ac:dyDescent="0.2">
      <c r="A1008" t="s">
        <v>88</v>
      </c>
      <c r="B1008">
        <v>78.900000000000006</v>
      </c>
      <c r="C1008">
        <v>72.09</v>
      </c>
      <c r="D1008">
        <v>0</v>
      </c>
      <c r="E1008" s="9">
        <v>0</v>
      </c>
      <c r="F1008">
        <v>2022</v>
      </c>
      <c r="I1008" t="s">
        <v>356</v>
      </c>
      <c r="J1008">
        <v>75.91</v>
      </c>
      <c r="K1008">
        <v>77.760000000000005</v>
      </c>
      <c r="L1008">
        <v>2022</v>
      </c>
    </row>
    <row r="1009" spans="1:12" x14ac:dyDescent="0.2">
      <c r="A1009" t="s">
        <v>123</v>
      </c>
      <c r="B1009">
        <v>78.52</v>
      </c>
      <c r="C1009">
        <v>79.56</v>
      </c>
      <c r="D1009">
        <v>1</v>
      </c>
      <c r="E1009" s="9">
        <v>2</v>
      </c>
      <c r="F1009">
        <v>2022</v>
      </c>
      <c r="I1009" t="s">
        <v>1063</v>
      </c>
      <c r="J1009">
        <v>68.040000000000006</v>
      </c>
      <c r="K1009">
        <v>77.75</v>
      </c>
      <c r="L1009">
        <v>2022</v>
      </c>
    </row>
    <row r="1010" spans="1:12" x14ac:dyDescent="0.2">
      <c r="A1010" t="s">
        <v>85</v>
      </c>
      <c r="B1010">
        <v>78.430000000000007</v>
      </c>
      <c r="C1010">
        <v>71.760000000000005</v>
      </c>
      <c r="D1010">
        <v>0</v>
      </c>
      <c r="E1010" s="9">
        <v>0</v>
      </c>
      <c r="F1010">
        <v>2022</v>
      </c>
      <c r="I1010" t="s">
        <v>109</v>
      </c>
      <c r="J1010">
        <v>70.7</v>
      </c>
      <c r="K1010">
        <v>77.52</v>
      </c>
      <c r="L1010">
        <v>2022</v>
      </c>
    </row>
    <row r="1011" spans="1:12" x14ac:dyDescent="0.2">
      <c r="A1011" t="s">
        <v>128</v>
      </c>
      <c r="B1011">
        <v>78.37</v>
      </c>
      <c r="C1011">
        <v>79.849999999999994</v>
      </c>
      <c r="D1011">
        <v>0</v>
      </c>
      <c r="E1011" s="9">
        <v>3</v>
      </c>
      <c r="F1011">
        <v>2022</v>
      </c>
      <c r="I1011" t="s">
        <v>338</v>
      </c>
      <c r="J1011">
        <v>68.73</v>
      </c>
      <c r="K1011">
        <v>77.5</v>
      </c>
      <c r="L1011">
        <v>2022</v>
      </c>
    </row>
    <row r="1012" spans="1:12" x14ac:dyDescent="0.2">
      <c r="A1012" t="s">
        <v>1084</v>
      </c>
      <c r="B1012">
        <v>78.31</v>
      </c>
      <c r="C1012">
        <v>78.86</v>
      </c>
      <c r="D1012">
        <v>0</v>
      </c>
      <c r="E1012" s="9">
        <v>4</v>
      </c>
      <c r="F1012">
        <v>2022</v>
      </c>
      <c r="I1012" t="s">
        <v>442</v>
      </c>
      <c r="J1012">
        <v>76.739999999999995</v>
      </c>
      <c r="K1012">
        <v>77.37</v>
      </c>
      <c r="L1012">
        <v>2022</v>
      </c>
    </row>
    <row r="1013" spans="1:12" x14ac:dyDescent="0.2">
      <c r="A1013" t="s">
        <v>114</v>
      </c>
      <c r="B1013">
        <v>78.31</v>
      </c>
      <c r="C1013">
        <v>74.459999999999994</v>
      </c>
      <c r="D1013">
        <v>0</v>
      </c>
      <c r="E1013" s="9">
        <v>0</v>
      </c>
      <c r="F1013">
        <v>2022</v>
      </c>
      <c r="I1013" t="s">
        <v>393</v>
      </c>
      <c r="J1013">
        <v>75.13</v>
      </c>
      <c r="K1013">
        <v>77.22</v>
      </c>
      <c r="L1013">
        <v>2022</v>
      </c>
    </row>
    <row r="1014" spans="1:12" x14ac:dyDescent="0.2">
      <c r="A1014" t="s">
        <v>34</v>
      </c>
      <c r="B1014">
        <v>78.13</v>
      </c>
      <c r="C1014">
        <v>75.349999999999994</v>
      </c>
      <c r="D1014">
        <v>1</v>
      </c>
      <c r="E1014" s="9">
        <v>2</v>
      </c>
      <c r="F1014">
        <v>2022</v>
      </c>
      <c r="I1014" t="s">
        <v>1446</v>
      </c>
      <c r="J1014">
        <v>65.77</v>
      </c>
      <c r="K1014">
        <v>77.180000000000007</v>
      </c>
      <c r="L1014">
        <v>2022</v>
      </c>
    </row>
    <row r="1015" spans="1:12" x14ac:dyDescent="0.2">
      <c r="A1015" t="s">
        <v>28</v>
      </c>
      <c r="B1015">
        <v>77.97</v>
      </c>
      <c r="C1015">
        <v>78.69</v>
      </c>
      <c r="D1015">
        <v>1</v>
      </c>
      <c r="E1015" s="9">
        <v>4</v>
      </c>
      <c r="F1015">
        <v>2022</v>
      </c>
      <c r="I1015" t="s">
        <v>355</v>
      </c>
      <c r="J1015">
        <v>74.69</v>
      </c>
      <c r="K1015">
        <v>77.16</v>
      </c>
      <c r="L1015">
        <v>2022</v>
      </c>
    </row>
    <row r="1016" spans="1:12" x14ac:dyDescent="0.2">
      <c r="A1016" t="s">
        <v>12</v>
      </c>
      <c r="B1016">
        <v>77.81</v>
      </c>
      <c r="C1016">
        <v>80.61</v>
      </c>
      <c r="D1016">
        <v>1</v>
      </c>
      <c r="E1016" s="9">
        <v>2</v>
      </c>
      <c r="F1016">
        <v>2022</v>
      </c>
      <c r="I1016" t="s">
        <v>1068</v>
      </c>
      <c r="J1016">
        <v>66.38</v>
      </c>
      <c r="K1016">
        <v>77.05</v>
      </c>
      <c r="L1016">
        <v>2022</v>
      </c>
    </row>
    <row r="1017" spans="1:12" x14ac:dyDescent="0.2">
      <c r="A1017" t="s">
        <v>209</v>
      </c>
      <c r="B1017">
        <v>77.67</v>
      </c>
      <c r="C1017">
        <v>72.150000000000006</v>
      </c>
      <c r="D1017">
        <v>0</v>
      </c>
      <c r="E1017" s="9">
        <v>0</v>
      </c>
      <c r="F1017">
        <v>2022</v>
      </c>
      <c r="I1017" t="s">
        <v>352</v>
      </c>
      <c r="J1017">
        <v>72.39</v>
      </c>
      <c r="K1017">
        <v>76.7</v>
      </c>
      <c r="L1017">
        <v>2022</v>
      </c>
    </row>
    <row r="1018" spans="1:12" x14ac:dyDescent="0.2">
      <c r="A1018" t="s">
        <v>287</v>
      </c>
      <c r="B1018">
        <v>77.62</v>
      </c>
      <c r="C1018">
        <v>75.87</v>
      </c>
      <c r="D1018">
        <v>1</v>
      </c>
      <c r="E1018" s="9">
        <v>2</v>
      </c>
      <c r="F1018">
        <v>2022</v>
      </c>
      <c r="I1018" t="s">
        <v>406</v>
      </c>
      <c r="J1018">
        <v>66.099999999999994</v>
      </c>
      <c r="K1018">
        <v>76.66</v>
      </c>
      <c r="L1018">
        <v>2022</v>
      </c>
    </row>
    <row r="1019" spans="1:12" x14ac:dyDescent="0.2">
      <c r="A1019" t="s">
        <v>213</v>
      </c>
      <c r="B1019">
        <v>77.56</v>
      </c>
      <c r="C1019">
        <v>74.81</v>
      </c>
      <c r="D1019">
        <v>0</v>
      </c>
      <c r="E1019" s="9">
        <v>1</v>
      </c>
      <c r="F1019">
        <v>2022</v>
      </c>
      <c r="I1019" t="s">
        <v>1065</v>
      </c>
      <c r="J1019">
        <v>69.540000000000006</v>
      </c>
      <c r="K1019">
        <v>76.63</v>
      </c>
      <c r="L1019">
        <v>2022</v>
      </c>
    </row>
  </sheetData>
  <mergeCells count="2">
    <mergeCell ref="A2:C2"/>
    <mergeCell ref="A18:C18"/>
  </mergeCells>
  <pageMargins left="0.75" right="0.75" top="1" bottom="1" header="0.5" footer="0.5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785B-C6B6-4C39-8A2E-F02218FA58B2}">
  <dimension ref="A5:AX1162"/>
  <sheetViews>
    <sheetView topLeftCell="D1" zoomScale="90" zoomScaleNormal="90" workbookViewId="0">
      <selection activeCell="V7" sqref="V7"/>
    </sheetView>
  </sheetViews>
  <sheetFormatPr baseColWidth="10" defaultColWidth="8.83203125" defaultRowHeight="16" x14ac:dyDescent="0.2"/>
  <cols>
    <col min="2" max="2" width="11.33203125" customWidth="1"/>
    <col min="9" max="9" width="26.83203125" bestFit="1" customWidth="1"/>
    <col min="10" max="10" width="10.1640625" customWidth="1"/>
    <col min="11" max="11" width="9.33203125" customWidth="1"/>
    <col min="16" max="16" width="20.33203125" bestFit="1" customWidth="1"/>
    <col min="22" max="22" width="15.6640625" bestFit="1" customWidth="1"/>
    <col min="28" max="29" width="11.6640625" customWidth="1"/>
    <col min="32" max="32" width="7" customWidth="1"/>
    <col min="33" max="33" width="17.5" bestFit="1" customWidth="1"/>
    <col min="34" max="34" width="9.5" customWidth="1"/>
    <col min="35" max="35" width="15.6640625" bestFit="1" customWidth="1"/>
    <col min="36" max="36" width="8.1640625" customWidth="1"/>
    <col min="37" max="37" width="14" customWidth="1"/>
    <col min="38" max="38" width="18.1640625" bestFit="1" customWidth="1"/>
    <col min="39" max="40" width="12.6640625" customWidth="1"/>
    <col min="41" max="41" width="20" customWidth="1"/>
    <col min="42" max="42" width="10" bestFit="1" customWidth="1"/>
    <col min="43" max="43" width="8.83203125" bestFit="1" customWidth="1"/>
    <col min="44" max="44" width="7.33203125" bestFit="1" customWidth="1"/>
    <col min="45" max="45" width="12.1640625" bestFit="1" customWidth="1"/>
  </cols>
  <sheetData>
    <row r="5" spans="1:50" x14ac:dyDescent="0.2">
      <c r="A5" s="8" t="s">
        <v>292</v>
      </c>
      <c r="B5" s="8"/>
      <c r="C5" s="8"/>
      <c r="D5" s="22"/>
      <c r="E5" s="22"/>
      <c r="F5" s="22"/>
      <c r="I5" s="3" t="s">
        <v>448</v>
      </c>
      <c r="J5" s="3"/>
      <c r="K5" s="3"/>
      <c r="P5" s="3" t="s">
        <v>1880</v>
      </c>
      <c r="Q5" s="3"/>
      <c r="R5" s="3"/>
      <c r="U5" s="3" t="s">
        <v>2275</v>
      </c>
      <c r="V5" s="3"/>
      <c r="W5" s="3"/>
      <c r="AF5" s="3" t="s">
        <v>2017</v>
      </c>
      <c r="AG5" s="3"/>
      <c r="AH5" s="3"/>
      <c r="AO5" s="3" t="s">
        <v>2018</v>
      </c>
      <c r="AP5" s="3"/>
      <c r="AQ5" s="3"/>
      <c r="AT5" s="26" t="s">
        <v>2142</v>
      </c>
      <c r="AU5" s="26"/>
      <c r="AV5" s="26"/>
      <c r="AW5" s="26"/>
      <c r="AX5" s="26" t="s">
        <v>1393</v>
      </c>
    </row>
    <row r="6" spans="1:50" x14ac:dyDescent="0.2">
      <c r="A6" t="s">
        <v>49</v>
      </c>
      <c r="B6" t="s">
        <v>164</v>
      </c>
      <c r="C6" t="s">
        <v>163</v>
      </c>
      <c r="D6" t="s">
        <v>162</v>
      </c>
      <c r="E6" t="s">
        <v>161</v>
      </c>
      <c r="F6" t="s">
        <v>291</v>
      </c>
      <c r="I6" t="s">
        <v>49</v>
      </c>
      <c r="J6" t="s">
        <v>160</v>
      </c>
      <c r="K6" t="s">
        <v>159</v>
      </c>
      <c r="L6" t="s">
        <v>291</v>
      </c>
      <c r="M6" t="s">
        <v>186</v>
      </c>
      <c r="P6" t="s">
        <v>49</v>
      </c>
      <c r="Q6" t="s">
        <v>1881</v>
      </c>
      <c r="R6" t="s">
        <v>291</v>
      </c>
      <c r="U6" t="s">
        <v>190</v>
      </c>
      <c r="V6" t="s">
        <v>2143</v>
      </c>
      <c r="W6" t="s">
        <v>50</v>
      </c>
      <c r="X6" t="s">
        <v>2144</v>
      </c>
      <c r="Y6" t="s">
        <v>2145</v>
      </c>
      <c r="Z6" t="s">
        <v>2274</v>
      </c>
      <c r="AA6" t="s">
        <v>2146</v>
      </c>
      <c r="AB6" t="s">
        <v>2273</v>
      </c>
      <c r="AC6" t="s">
        <v>191</v>
      </c>
      <c r="AF6" t="s">
        <v>191</v>
      </c>
      <c r="AG6" t="s">
        <v>1883</v>
      </c>
      <c r="AH6" t="s">
        <v>1884</v>
      </c>
      <c r="AI6" t="s">
        <v>1916</v>
      </c>
      <c r="AJ6" t="s">
        <v>1970</v>
      </c>
      <c r="AK6" t="s">
        <v>1971</v>
      </c>
      <c r="AL6" t="s">
        <v>1987</v>
      </c>
      <c r="AO6" t="s">
        <v>49</v>
      </c>
      <c r="AP6" t="s">
        <v>160</v>
      </c>
      <c r="AQ6" t="s">
        <v>159</v>
      </c>
      <c r="AR6" t="s">
        <v>291</v>
      </c>
      <c r="AS6" t="s">
        <v>186</v>
      </c>
      <c r="AT6" t="s">
        <v>164</v>
      </c>
      <c r="AU6" t="s">
        <v>163</v>
      </c>
      <c r="AV6" t="s">
        <v>162</v>
      </c>
      <c r="AW6" t="s">
        <v>161</v>
      </c>
      <c r="AX6" t="s">
        <v>1881</v>
      </c>
    </row>
    <row r="7" spans="1:50" x14ac:dyDescent="0.2">
      <c r="A7" t="s">
        <v>231</v>
      </c>
      <c r="B7">
        <f xml:space="preserve"> 114.17</f>
        <v>114.17</v>
      </c>
      <c r="C7">
        <v>79.63</v>
      </c>
      <c r="D7">
        <v>13</v>
      </c>
      <c r="E7">
        <v>16</v>
      </c>
      <c r="F7">
        <v>2018</v>
      </c>
      <c r="I7" t="s">
        <v>341</v>
      </c>
      <c r="J7">
        <v>76.91</v>
      </c>
      <c r="K7">
        <v>111.5</v>
      </c>
      <c r="L7">
        <v>2014</v>
      </c>
      <c r="P7" t="s">
        <v>123</v>
      </c>
      <c r="Q7">
        <v>746</v>
      </c>
      <c r="R7">
        <v>2020</v>
      </c>
      <c r="U7">
        <v>1</v>
      </c>
      <c r="V7" t="s">
        <v>2147</v>
      </c>
      <c r="W7" t="s">
        <v>2148</v>
      </c>
      <c r="X7" t="s">
        <v>2149</v>
      </c>
      <c r="Y7">
        <v>1</v>
      </c>
      <c r="Z7" t="s">
        <v>2150</v>
      </c>
      <c r="AA7" t="s">
        <v>2151</v>
      </c>
      <c r="AB7" t="s">
        <v>2152</v>
      </c>
      <c r="AC7">
        <v>2022</v>
      </c>
      <c r="AF7">
        <v>2021</v>
      </c>
      <c r="AG7" t="s">
        <v>128</v>
      </c>
      <c r="AH7" t="s">
        <v>1885</v>
      </c>
      <c r="AI7" t="s">
        <v>1954</v>
      </c>
      <c r="AJ7" t="s">
        <v>1917</v>
      </c>
      <c r="AK7" t="s">
        <v>1974</v>
      </c>
      <c r="AL7" t="s">
        <v>1988</v>
      </c>
      <c r="AO7" t="s">
        <v>341</v>
      </c>
      <c r="AP7">
        <v>76.91</v>
      </c>
      <c r="AQ7">
        <v>111.5</v>
      </c>
      <c r="AR7">
        <v>2014</v>
      </c>
      <c r="AT7" t="str">
        <f t="array" ref="AT7">IFERROR(INDEX(JeffSagarinW[JS_RATING],MATCH(AllData[[#This Row],[TEAM]]&amp;"|"&amp;AllData[[#This Row],[YEAR]],JeffSagarinW[TEAM]&amp;"|"&amp;JeffSagarinW[YEAR],0)),"0.00")</f>
        <v>0.00</v>
      </c>
      <c r="AU7" t="str">
        <f t="array" ref="AU7">IFERROR(INDEX(JeffSagarinW[JS_SOS],MATCH(AllData[[#This Row],[TEAM]]&amp;"|"&amp;AllData[[#This Row],[YEAR]],JeffSagarinW[TEAM]&amp;"|"&amp;JeffSagarinW[YEAR],0)),"0.00")</f>
        <v>0.00</v>
      </c>
      <c r="AV7" t="str">
        <f t="array" ref="AV7">IFERROR(INDEX(JeffSagarinW[W25],MATCH(AllData[[#This Row],[TEAM]]&amp;"|"&amp;AllData[[#This Row],[YEAR]],JeffSagarinW[TEAM]&amp;"|"&amp;JeffSagarinW[YEAR],0)),"0.00")</f>
        <v>0.00</v>
      </c>
      <c r="AW7" t="str">
        <f t="array" ref="AW7">IFERROR(INDEX(JeffSagarinW[W50],MATCH(AllData[[#This Row],[TEAM]]&amp;"|"&amp;AllData[[#This Row],[YEAR]],JeffSagarinW[TEAM]&amp;"|"&amp;JeffSagarinW[YEAR],0)),"0.00")</f>
        <v>0.00</v>
      </c>
      <c r="AX7" t="str">
        <f t="array" ref="AX7">IFERROR(INDEX(ESPNW[PTS],MATCH(AllData[[#This Row],[TEAM]]&amp;"|"&amp;AllData[[#This Row],[YEAR]],ESPNW[TEAM]&amp;"|"&amp;ESPNW[YEAR],0)),"0.00")</f>
        <v>0.00</v>
      </c>
    </row>
    <row r="8" spans="1:50" x14ac:dyDescent="0.2">
      <c r="A8" t="s">
        <v>16</v>
      </c>
      <c r="B8">
        <f xml:space="preserve"> 106.73</f>
        <v>106.73</v>
      </c>
      <c r="C8">
        <v>79.73</v>
      </c>
      <c r="D8">
        <v>9</v>
      </c>
      <c r="E8">
        <v>15</v>
      </c>
      <c r="F8">
        <v>2018</v>
      </c>
      <c r="I8" t="s">
        <v>358</v>
      </c>
      <c r="J8">
        <v>80.150000000000006</v>
      </c>
      <c r="K8">
        <v>107.64</v>
      </c>
      <c r="L8">
        <v>2014</v>
      </c>
      <c r="P8" t="s">
        <v>30</v>
      </c>
      <c r="Q8">
        <v>724</v>
      </c>
      <c r="R8">
        <v>2020</v>
      </c>
      <c r="U8">
        <v>2</v>
      </c>
      <c r="V8" t="s">
        <v>2153</v>
      </c>
      <c r="W8" t="s">
        <v>2154</v>
      </c>
      <c r="X8" t="s">
        <v>2155</v>
      </c>
      <c r="Y8">
        <v>2</v>
      </c>
      <c r="Z8" t="s">
        <v>2156</v>
      </c>
      <c r="AA8" t="s">
        <v>2157</v>
      </c>
      <c r="AB8" t="s">
        <v>2158</v>
      </c>
      <c r="AC8">
        <v>2022</v>
      </c>
      <c r="AF8">
        <v>2020</v>
      </c>
      <c r="AG8" t="s">
        <v>2013</v>
      </c>
      <c r="AH8" t="s">
        <v>2014</v>
      </c>
      <c r="AI8" t="s">
        <v>2015</v>
      </c>
      <c r="AJ8" t="s">
        <v>2016</v>
      </c>
      <c r="AK8" t="s">
        <v>2016</v>
      </c>
      <c r="AL8" t="s">
        <v>2016</v>
      </c>
      <c r="AO8" t="s">
        <v>358</v>
      </c>
      <c r="AP8">
        <v>80.150000000000006</v>
      </c>
      <c r="AQ8">
        <v>107.64</v>
      </c>
      <c r="AR8">
        <v>2014</v>
      </c>
      <c r="AT8" t="str">
        <f t="array" ref="AT8">IFERROR(INDEX(JeffSagarinW[JS_RATING],MATCH(AllData[[#This Row],[TEAM]]&amp;"|"&amp;AllData[[#This Row],[YEAR]],JeffSagarinW[TEAM]&amp;"|"&amp;JeffSagarinW[YEAR],0)),"0.00")</f>
        <v>0.00</v>
      </c>
      <c r="AU8" t="str">
        <f t="array" ref="AU8">IFERROR(INDEX(JeffSagarinW[JS_SOS],MATCH(AllData[[#This Row],[TEAM]]&amp;"|"&amp;AllData[[#This Row],[YEAR]],JeffSagarinW[TEAM]&amp;"|"&amp;JeffSagarinW[YEAR],0)),"0.00")</f>
        <v>0.00</v>
      </c>
      <c r="AV8" t="str">
        <f t="array" ref="AV8">IFERROR(INDEX(JeffSagarinW[W25],MATCH(AllData[[#This Row],[TEAM]]&amp;"|"&amp;AllData[[#This Row],[YEAR]],JeffSagarinW[TEAM]&amp;"|"&amp;JeffSagarinW[YEAR],0)),"0.00")</f>
        <v>0.00</v>
      </c>
      <c r="AW8" t="str">
        <f t="array" ref="AW8">IFERROR(INDEX(JeffSagarinW[W50],MATCH(AllData[[#This Row],[TEAM]]&amp;"|"&amp;AllData[[#This Row],[YEAR]],JeffSagarinW[TEAM]&amp;"|"&amp;JeffSagarinW[YEAR],0)),"0.00")</f>
        <v>0.00</v>
      </c>
      <c r="AX8" t="str">
        <f t="array" ref="AX8">IFERROR(INDEX(ESPNW[PTS],MATCH(AllData[[#This Row],[TEAM]]&amp;"|"&amp;AllData[[#This Row],[YEAR]],ESPNW[TEAM]&amp;"|"&amp;ESPNW[YEAR],0)),"0.00")</f>
        <v>0.00</v>
      </c>
    </row>
    <row r="9" spans="1:50" x14ac:dyDescent="0.2">
      <c r="A9" t="s">
        <v>279</v>
      </c>
      <c r="B9">
        <f xml:space="preserve"> 102.9</f>
        <v>102.9</v>
      </c>
      <c r="C9">
        <v>79.87</v>
      </c>
      <c r="D9">
        <v>12</v>
      </c>
      <c r="E9">
        <v>17</v>
      </c>
      <c r="F9">
        <v>2018</v>
      </c>
      <c r="I9" t="s">
        <v>378</v>
      </c>
      <c r="J9">
        <v>75.55</v>
      </c>
      <c r="K9">
        <v>98.21</v>
      </c>
      <c r="L9">
        <v>2014</v>
      </c>
      <c r="P9" t="s">
        <v>16</v>
      </c>
      <c r="Q9">
        <v>676</v>
      </c>
      <c r="R9">
        <v>2020</v>
      </c>
      <c r="U9">
        <v>3</v>
      </c>
      <c r="V9" t="s">
        <v>2159</v>
      </c>
      <c r="W9" t="s">
        <v>2160</v>
      </c>
      <c r="X9" t="s">
        <v>2161</v>
      </c>
      <c r="Y9">
        <v>6</v>
      </c>
      <c r="Z9" t="s">
        <v>2162</v>
      </c>
      <c r="AA9" t="s">
        <v>2163</v>
      </c>
      <c r="AB9" t="s">
        <v>2164</v>
      </c>
      <c r="AC9">
        <v>2022</v>
      </c>
      <c r="AF9">
        <v>2019</v>
      </c>
      <c r="AG9" t="s">
        <v>16</v>
      </c>
      <c r="AH9" t="s">
        <v>1886</v>
      </c>
      <c r="AI9" t="s">
        <v>1955</v>
      </c>
      <c r="AJ9" t="s">
        <v>1918</v>
      </c>
      <c r="AK9" t="s">
        <v>233</v>
      </c>
      <c r="AL9" t="s">
        <v>1989</v>
      </c>
      <c r="AO9" t="s">
        <v>378</v>
      </c>
      <c r="AP9">
        <v>75.55</v>
      </c>
      <c r="AQ9">
        <v>98.21</v>
      </c>
      <c r="AR9">
        <v>2014</v>
      </c>
      <c r="AT9" t="str">
        <f t="array" ref="AT9">IFERROR(INDEX(JeffSagarinW[JS_RATING],MATCH(AllData[[#This Row],[TEAM]]&amp;"|"&amp;AllData[[#This Row],[YEAR]],JeffSagarinW[TEAM]&amp;"|"&amp;JeffSagarinW[YEAR],0)),"0.00")</f>
        <v>0.00</v>
      </c>
      <c r="AU9" t="str">
        <f t="array" ref="AU9">IFERROR(INDEX(JeffSagarinW[JS_SOS],MATCH(AllData[[#This Row],[TEAM]]&amp;"|"&amp;AllData[[#This Row],[YEAR]],JeffSagarinW[TEAM]&amp;"|"&amp;JeffSagarinW[YEAR],0)),"0.00")</f>
        <v>0.00</v>
      </c>
      <c r="AV9" t="str">
        <f t="array" ref="AV9">IFERROR(INDEX(JeffSagarinW[W25],MATCH(AllData[[#This Row],[TEAM]]&amp;"|"&amp;AllData[[#This Row],[YEAR]],JeffSagarinW[TEAM]&amp;"|"&amp;JeffSagarinW[YEAR],0)),"0.00")</f>
        <v>0.00</v>
      </c>
      <c r="AW9" t="str">
        <f t="array" ref="AW9">IFERROR(INDEX(JeffSagarinW[W50],MATCH(AllData[[#This Row],[TEAM]]&amp;"|"&amp;AllData[[#This Row],[YEAR]],JeffSagarinW[TEAM]&amp;"|"&amp;JeffSagarinW[YEAR],0)),"0.00")</f>
        <v>0.00</v>
      </c>
      <c r="AX9" t="str">
        <f t="array" ref="AX9">IFERROR(INDEX(ESPNW[PTS],MATCH(AllData[[#This Row],[TEAM]]&amp;"|"&amp;AllData[[#This Row],[YEAR]],ESPNW[TEAM]&amp;"|"&amp;ESPNW[YEAR],0)),"0.00")</f>
        <v>0.00</v>
      </c>
    </row>
    <row r="10" spans="1:50" x14ac:dyDescent="0.2">
      <c r="A10" t="s">
        <v>233</v>
      </c>
      <c r="B10">
        <f xml:space="preserve"> 102</f>
        <v>102</v>
      </c>
      <c r="C10">
        <v>85.11</v>
      </c>
      <c r="D10">
        <v>14</v>
      </c>
      <c r="E10">
        <v>24</v>
      </c>
      <c r="F10">
        <v>2018</v>
      </c>
      <c r="I10" t="s">
        <v>351</v>
      </c>
      <c r="J10">
        <v>76.540000000000006</v>
      </c>
      <c r="K10">
        <v>96.25</v>
      </c>
      <c r="L10">
        <v>2014</v>
      </c>
      <c r="P10" t="s">
        <v>7</v>
      </c>
      <c r="Q10">
        <v>654</v>
      </c>
      <c r="R10">
        <v>2020</v>
      </c>
      <c r="U10">
        <v>4</v>
      </c>
      <c r="V10" t="s">
        <v>2165</v>
      </c>
      <c r="W10" t="s">
        <v>2166</v>
      </c>
      <c r="X10" t="s">
        <v>2167</v>
      </c>
      <c r="Y10">
        <v>11</v>
      </c>
      <c r="Z10" t="s">
        <v>2168</v>
      </c>
      <c r="AA10" t="s">
        <v>2169</v>
      </c>
      <c r="AB10" t="s">
        <v>2170</v>
      </c>
      <c r="AC10">
        <v>2022</v>
      </c>
      <c r="AF10">
        <v>2018</v>
      </c>
      <c r="AG10" t="s">
        <v>233</v>
      </c>
      <c r="AH10" t="s">
        <v>1887</v>
      </c>
      <c r="AI10" t="s">
        <v>1956</v>
      </c>
      <c r="AJ10" t="s">
        <v>1919</v>
      </c>
      <c r="AK10" t="s">
        <v>68</v>
      </c>
      <c r="AL10" t="s">
        <v>1990</v>
      </c>
      <c r="AO10" t="s">
        <v>351</v>
      </c>
      <c r="AP10">
        <v>76.540000000000006</v>
      </c>
      <c r="AQ10">
        <v>96.25</v>
      </c>
      <c r="AR10">
        <v>2014</v>
      </c>
      <c r="AT10" t="str">
        <f t="array" ref="AT10">IFERROR(INDEX(JeffSagarinW[JS_RATING],MATCH(AllData[[#This Row],[TEAM]]&amp;"|"&amp;AllData[[#This Row],[YEAR]],JeffSagarinW[TEAM]&amp;"|"&amp;JeffSagarinW[YEAR],0)),"0.00")</f>
        <v>0.00</v>
      </c>
      <c r="AU10" t="str">
        <f t="array" ref="AU10">IFERROR(INDEX(JeffSagarinW[JS_SOS],MATCH(AllData[[#This Row],[TEAM]]&amp;"|"&amp;AllData[[#This Row],[YEAR]],JeffSagarinW[TEAM]&amp;"|"&amp;JeffSagarinW[YEAR],0)),"0.00")</f>
        <v>0.00</v>
      </c>
      <c r="AV10" t="str">
        <f t="array" ref="AV10">IFERROR(INDEX(JeffSagarinW[W25],MATCH(AllData[[#This Row],[TEAM]]&amp;"|"&amp;AllData[[#This Row],[YEAR]],JeffSagarinW[TEAM]&amp;"|"&amp;JeffSagarinW[YEAR],0)),"0.00")</f>
        <v>0.00</v>
      </c>
      <c r="AW10" t="str">
        <f t="array" ref="AW10">IFERROR(INDEX(JeffSagarinW[W50],MATCH(AllData[[#This Row],[TEAM]]&amp;"|"&amp;AllData[[#This Row],[YEAR]],JeffSagarinW[TEAM]&amp;"|"&amp;JeffSagarinW[YEAR],0)),"0.00")</f>
        <v>0.00</v>
      </c>
      <c r="AX10" t="str">
        <f t="array" ref="AX10">IFERROR(INDEX(ESPNW[PTS],MATCH(AllData[[#This Row],[TEAM]]&amp;"|"&amp;AllData[[#This Row],[YEAR]],ESPNW[TEAM]&amp;"|"&amp;ESPNW[YEAR],0)),"0.00")</f>
        <v>0.00</v>
      </c>
    </row>
    <row r="11" spans="1:50" x14ac:dyDescent="0.2">
      <c r="A11" t="s">
        <v>11</v>
      </c>
      <c r="B11">
        <f xml:space="preserve"> 100.71</f>
        <v>100.71</v>
      </c>
      <c r="C11">
        <v>81.77</v>
      </c>
      <c r="D11">
        <v>10</v>
      </c>
      <c r="E11">
        <v>20</v>
      </c>
      <c r="F11">
        <v>2018</v>
      </c>
      <c r="I11" t="s">
        <v>388</v>
      </c>
      <c r="J11">
        <v>75.069999999999993</v>
      </c>
      <c r="K11">
        <v>96.01</v>
      </c>
      <c r="L11">
        <v>2014</v>
      </c>
      <c r="P11" t="s">
        <v>1882</v>
      </c>
      <c r="Q11">
        <v>642</v>
      </c>
      <c r="R11">
        <v>2020</v>
      </c>
      <c r="U11">
        <v>5</v>
      </c>
      <c r="V11" t="s">
        <v>2171</v>
      </c>
      <c r="W11" t="s">
        <v>2172</v>
      </c>
      <c r="X11" t="s">
        <v>2173</v>
      </c>
      <c r="Y11">
        <v>32</v>
      </c>
      <c r="Z11" t="s">
        <v>2174</v>
      </c>
      <c r="AA11" t="s">
        <v>2163</v>
      </c>
      <c r="AB11" t="s">
        <v>2175</v>
      </c>
      <c r="AC11">
        <v>2022</v>
      </c>
      <c r="AF11">
        <v>2017</v>
      </c>
      <c r="AG11" t="s">
        <v>123</v>
      </c>
      <c r="AH11" t="s">
        <v>1888</v>
      </c>
      <c r="AI11" t="s">
        <v>1957</v>
      </c>
      <c r="AJ11" t="s">
        <v>1920</v>
      </c>
      <c r="AK11" t="s">
        <v>68</v>
      </c>
      <c r="AL11" t="s">
        <v>1991</v>
      </c>
      <c r="AO11" t="s">
        <v>388</v>
      </c>
      <c r="AP11">
        <v>75.069999999999993</v>
      </c>
      <c r="AQ11">
        <v>96.01</v>
      </c>
      <c r="AR11">
        <v>2014</v>
      </c>
      <c r="AT11" t="str">
        <f t="array" ref="AT11">IFERROR(INDEX(JeffSagarinW[JS_RATING],MATCH(AllData[[#This Row],[TEAM]]&amp;"|"&amp;AllData[[#This Row],[YEAR]],JeffSagarinW[TEAM]&amp;"|"&amp;JeffSagarinW[YEAR],0)),"0.00")</f>
        <v>0.00</v>
      </c>
      <c r="AU11" t="str">
        <f t="array" ref="AU11">IFERROR(INDEX(JeffSagarinW[JS_SOS],MATCH(AllData[[#This Row],[TEAM]]&amp;"|"&amp;AllData[[#This Row],[YEAR]],JeffSagarinW[TEAM]&amp;"|"&amp;JeffSagarinW[YEAR],0)),"0.00")</f>
        <v>0.00</v>
      </c>
      <c r="AV11" t="str">
        <f t="array" ref="AV11">IFERROR(INDEX(JeffSagarinW[W25],MATCH(AllData[[#This Row],[TEAM]]&amp;"|"&amp;AllData[[#This Row],[YEAR]],JeffSagarinW[TEAM]&amp;"|"&amp;JeffSagarinW[YEAR],0)),"0.00")</f>
        <v>0.00</v>
      </c>
      <c r="AW11" t="str">
        <f t="array" ref="AW11">IFERROR(INDEX(JeffSagarinW[W50],MATCH(AllData[[#This Row],[TEAM]]&amp;"|"&amp;AllData[[#This Row],[YEAR]],JeffSagarinW[TEAM]&amp;"|"&amp;JeffSagarinW[YEAR],0)),"0.00")</f>
        <v>0.00</v>
      </c>
      <c r="AX11" t="str">
        <f t="array" ref="AX11">IFERROR(INDEX(ESPNW[PTS],MATCH(AllData[[#This Row],[TEAM]]&amp;"|"&amp;AllData[[#This Row],[YEAR]],ESPNW[TEAM]&amp;"|"&amp;ESPNW[YEAR],0)),"0.00")</f>
        <v>0.00</v>
      </c>
    </row>
    <row r="12" spans="1:50" x14ac:dyDescent="0.2">
      <c r="A12" t="s">
        <v>30</v>
      </c>
      <c r="B12">
        <f xml:space="preserve">  98.81</f>
        <v>98.81</v>
      </c>
      <c r="C12">
        <v>81.260000000000005</v>
      </c>
      <c r="D12">
        <v>9</v>
      </c>
      <c r="E12">
        <v>16</v>
      </c>
      <c r="F12">
        <v>2018</v>
      </c>
      <c r="I12" t="s">
        <v>382</v>
      </c>
      <c r="J12">
        <v>80.790000000000006</v>
      </c>
      <c r="K12">
        <v>95.07</v>
      </c>
      <c r="L12">
        <v>2014</v>
      </c>
      <c r="P12" t="s">
        <v>11</v>
      </c>
      <c r="Q12">
        <v>588</v>
      </c>
      <c r="R12">
        <v>2020</v>
      </c>
      <c r="U12">
        <v>6</v>
      </c>
      <c r="V12" t="s">
        <v>2176</v>
      </c>
      <c r="W12" t="s">
        <v>2177</v>
      </c>
      <c r="X12" t="s">
        <v>2178</v>
      </c>
      <c r="Y12">
        <v>25</v>
      </c>
      <c r="Z12" t="s">
        <v>2179</v>
      </c>
      <c r="AA12" t="s">
        <v>2180</v>
      </c>
      <c r="AB12" t="s">
        <v>2181</v>
      </c>
      <c r="AC12">
        <v>2022</v>
      </c>
      <c r="AF12">
        <v>2016</v>
      </c>
      <c r="AG12" t="s">
        <v>231</v>
      </c>
      <c r="AH12" t="s">
        <v>1889</v>
      </c>
      <c r="AI12" t="s">
        <v>1958</v>
      </c>
      <c r="AJ12" t="s">
        <v>1921</v>
      </c>
      <c r="AK12" t="s">
        <v>1975</v>
      </c>
      <c r="AL12" t="s">
        <v>1992</v>
      </c>
      <c r="AO12" t="s">
        <v>382</v>
      </c>
      <c r="AP12">
        <v>80.790000000000006</v>
      </c>
      <c r="AQ12">
        <v>95.07</v>
      </c>
      <c r="AR12">
        <v>2014</v>
      </c>
      <c r="AT12" t="str">
        <f t="array" ref="AT12">IFERROR(INDEX(JeffSagarinW[JS_RATING],MATCH(AllData[[#This Row],[TEAM]]&amp;"|"&amp;AllData[[#This Row],[YEAR]],JeffSagarinW[TEAM]&amp;"|"&amp;JeffSagarinW[YEAR],0)),"0.00")</f>
        <v>0.00</v>
      </c>
      <c r="AU12" t="str">
        <f t="array" ref="AU12">IFERROR(INDEX(JeffSagarinW[JS_SOS],MATCH(AllData[[#This Row],[TEAM]]&amp;"|"&amp;AllData[[#This Row],[YEAR]],JeffSagarinW[TEAM]&amp;"|"&amp;JeffSagarinW[YEAR],0)),"0.00")</f>
        <v>0.00</v>
      </c>
      <c r="AV12" t="str">
        <f t="array" ref="AV12">IFERROR(INDEX(JeffSagarinW[W25],MATCH(AllData[[#This Row],[TEAM]]&amp;"|"&amp;AllData[[#This Row],[YEAR]],JeffSagarinW[TEAM]&amp;"|"&amp;JeffSagarinW[YEAR],0)),"0.00")</f>
        <v>0.00</v>
      </c>
      <c r="AW12" t="str">
        <f t="array" ref="AW12">IFERROR(INDEX(JeffSagarinW[W50],MATCH(AllData[[#This Row],[TEAM]]&amp;"|"&amp;AllData[[#This Row],[YEAR]],JeffSagarinW[TEAM]&amp;"|"&amp;JeffSagarinW[YEAR],0)),"0.00")</f>
        <v>0.00</v>
      </c>
      <c r="AX12" t="str">
        <f t="array" ref="AX12">IFERROR(INDEX(ESPNW[PTS],MATCH(AllData[[#This Row],[TEAM]]&amp;"|"&amp;AllData[[#This Row],[YEAR]],ESPNW[TEAM]&amp;"|"&amp;ESPNW[YEAR],0)),"0.00")</f>
        <v>0.00</v>
      </c>
    </row>
    <row r="13" spans="1:50" x14ac:dyDescent="0.2">
      <c r="A13" t="s">
        <v>199</v>
      </c>
      <c r="B13">
        <f xml:space="preserve">  97.18</f>
        <v>97.18</v>
      </c>
      <c r="C13">
        <v>81.89</v>
      </c>
      <c r="D13">
        <v>7</v>
      </c>
      <c r="E13">
        <v>12</v>
      </c>
      <c r="F13">
        <v>2018</v>
      </c>
      <c r="I13" t="s">
        <v>334</v>
      </c>
      <c r="J13">
        <v>77.849999999999994</v>
      </c>
      <c r="K13">
        <v>94.32</v>
      </c>
      <c r="L13">
        <v>2014</v>
      </c>
      <c r="P13" t="s">
        <v>128</v>
      </c>
      <c r="Q13">
        <v>560</v>
      </c>
      <c r="R13">
        <v>2020</v>
      </c>
      <c r="U13">
        <v>7</v>
      </c>
      <c r="V13" t="s">
        <v>2182</v>
      </c>
      <c r="W13" t="s">
        <v>2183</v>
      </c>
      <c r="X13" t="s">
        <v>2184</v>
      </c>
      <c r="Y13">
        <v>20</v>
      </c>
      <c r="Z13" t="s">
        <v>2185</v>
      </c>
      <c r="AA13" t="s">
        <v>2186</v>
      </c>
      <c r="AB13" t="s">
        <v>2187</v>
      </c>
      <c r="AC13">
        <v>2022</v>
      </c>
      <c r="AF13">
        <v>2015</v>
      </c>
      <c r="AG13" t="s">
        <v>231</v>
      </c>
      <c r="AH13" t="s">
        <v>1890</v>
      </c>
      <c r="AI13" t="s">
        <v>1958</v>
      </c>
      <c r="AJ13" t="s">
        <v>1922</v>
      </c>
      <c r="AK13" t="s">
        <v>233</v>
      </c>
      <c r="AL13" t="s">
        <v>1989</v>
      </c>
      <c r="AO13" t="s">
        <v>334</v>
      </c>
      <c r="AP13">
        <v>77.849999999999994</v>
      </c>
      <c r="AQ13">
        <v>94.32</v>
      </c>
      <c r="AR13">
        <v>2014</v>
      </c>
      <c r="AT13" t="str">
        <f t="array" ref="AT13">IFERROR(INDEX(JeffSagarinW[JS_RATING],MATCH(AllData[[#This Row],[TEAM]]&amp;"|"&amp;AllData[[#This Row],[YEAR]],JeffSagarinW[TEAM]&amp;"|"&amp;JeffSagarinW[YEAR],0)),"0.00")</f>
        <v>0.00</v>
      </c>
      <c r="AU13" t="str">
        <f t="array" ref="AU13">IFERROR(INDEX(JeffSagarinW[JS_SOS],MATCH(AllData[[#This Row],[TEAM]]&amp;"|"&amp;AllData[[#This Row],[YEAR]],JeffSagarinW[TEAM]&amp;"|"&amp;JeffSagarinW[YEAR],0)),"0.00")</f>
        <v>0.00</v>
      </c>
      <c r="AV13" t="str">
        <f t="array" ref="AV13">IFERROR(INDEX(JeffSagarinW[W25],MATCH(AllData[[#This Row],[TEAM]]&amp;"|"&amp;AllData[[#This Row],[YEAR]],JeffSagarinW[TEAM]&amp;"|"&amp;JeffSagarinW[YEAR],0)),"0.00")</f>
        <v>0.00</v>
      </c>
      <c r="AW13" t="str">
        <f t="array" ref="AW13">IFERROR(INDEX(JeffSagarinW[W50],MATCH(AllData[[#This Row],[TEAM]]&amp;"|"&amp;AllData[[#This Row],[YEAR]],JeffSagarinW[TEAM]&amp;"|"&amp;JeffSagarinW[YEAR],0)),"0.00")</f>
        <v>0.00</v>
      </c>
      <c r="AX13" t="str">
        <f t="array" ref="AX13">IFERROR(INDEX(ESPNW[PTS],MATCH(AllData[[#This Row],[TEAM]]&amp;"|"&amp;AllData[[#This Row],[YEAR]],ESPNW[TEAM]&amp;"|"&amp;ESPNW[YEAR],0)),"0.00")</f>
        <v>0.00</v>
      </c>
    </row>
    <row r="14" spans="1:50" x14ac:dyDescent="0.2">
      <c r="A14" t="s">
        <v>64</v>
      </c>
      <c r="B14">
        <f xml:space="preserve">  94.9</f>
        <v>94.9</v>
      </c>
      <c r="C14">
        <v>83.55</v>
      </c>
      <c r="D14">
        <v>5</v>
      </c>
      <c r="E14">
        <v>14</v>
      </c>
      <c r="F14">
        <v>2018</v>
      </c>
      <c r="I14" t="s">
        <v>332</v>
      </c>
      <c r="J14">
        <v>77.23</v>
      </c>
      <c r="K14">
        <v>92.32</v>
      </c>
      <c r="L14">
        <v>2014</v>
      </c>
      <c r="P14" t="s">
        <v>1076</v>
      </c>
      <c r="Q14">
        <v>543</v>
      </c>
      <c r="R14">
        <v>2020</v>
      </c>
      <c r="U14">
        <v>8</v>
      </c>
      <c r="V14" t="s">
        <v>2188</v>
      </c>
      <c r="W14" t="s">
        <v>2189</v>
      </c>
      <c r="X14" t="s">
        <v>2190</v>
      </c>
      <c r="Y14">
        <v>3</v>
      </c>
      <c r="Z14" t="s">
        <v>2191</v>
      </c>
      <c r="AA14" t="s">
        <v>2186</v>
      </c>
      <c r="AB14" t="s">
        <v>2187</v>
      </c>
      <c r="AC14">
        <v>2022</v>
      </c>
      <c r="AF14">
        <v>2014</v>
      </c>
      <c r="AG14" t="s">
        <v>231</v>
      </c>
      <c r="AH14" t="s">
        <v>1891</v>
      </c>
      <c r="AI14" t="s">
        <v>1958</v>
      </c>
      <c r="AJ14" t="s">
        <v>1923</v>
      </c>
      <c r="AK14" t="s">
        <v>233</v>
      </c>
      <c r="AL14" t="s">
        <v>1993</v>
      </c>
      <c r="AO14" t="s">
        <v>332</v>
      </c>
      <c r="AP14">
        <v>77.23</v>
      </c>
      <c r="AQ14">
        <v>92.32</v>
      </c>
      <c r="AR14">
        <v>2014</v>
      </c>
      <c r="AT14" t="str">
        <f t="array" ref="AT14">IFERROR(INDEX(JeffSagarinW[JS_RATING],MATCH(AllData[[#This Row],[TEAM]]&amp;"|"&amp;AllData[[#This Row],[YEAR]],JeffSagarinW[TEAM]&amp;"|"&amp;JeffSagarinW[YEAR],0)),"0.00")</f>
        <v>0.00</v>
      </c>
      <c r="AU14" t="str">
        <f t="array" ref="AU14">IFERROR(INDEX(JeffSagarinW[JS_SOS],MATCH(AllData[[#This Row],[TEAM]]&amp;"|"&amp;AllData[[#This Row],[YEAR]],JeffSagarinW[TEAM]&amp;"|"&amp;JeffSagarinW[YEAR],0)),"0.00")</f>
        <v>0.00</v>
      </c>
      <c r="AV14" t="str">
        <f t="array" ref="AV14">IFERROR(INDEX(JeffSagarinW[W25],MATCH(AllData[[#This Row],[TEAM]]&amp;"|"&amp;AllData[[#This Row],[YEAR]],JeffSagarinW[TEAM]&amp;"|"&amp;JeffSagarinW[YEAR],0)),"0.00")</f>
        <v>0.00</v>
      </c>
      <c r="AW14" t="str">
        <f t="array" ref="AW14">IFERROR(INDEX(JeffSagarinW[W50],MATCH(AllData[[#This Row],[TEAM]]&amp;"|"&amp;AllData[[#This Row],[YEAR]],JeffSagarinW[TEAM]&amp;"|"&amp;JeffSagarinW[YEAR],0)),"0.00")</f>
        <v>0.00</v>
      </c>
      <c r="AX14" t="str">
        <f t="array" ref="AX14">IFERROR(INDEX(ESPNW[PTS],MATCH(AllData[[#This Row],[TEAM]]&amp;"|"&amp;AllData[[#This Row],[YEAR]],ESPNW[TEAM]&amp;"|"&amp;ESPNW[YEAR],0)),"0.00")</f>
        <v>0.00</v>
      </c>
    </row>
    <row r="15" spans="1:50" x14ac:dyDescent="0.2">
      <c r="A15" t="s">
        <v>123</v>
      </c>
      <c r="B15">
        <f xml:space="preserve">  93.61</f>
        <v>93.61</v>
      </c>
      <c r="C15">
        <v>80.86</v>
      </c>
      <c r="D15">
        <v>5</v>
      </c>
      <c r="E15">
        <v>12</v>
      </c>
      <c r="F15">
        <v>2018</v>
      </c>
      <c r="I15" t="s">
        <v>421</v>
      </c>
      <c r="J15">
        <v>76.66</v>
      </c>
      <c r="K15">
        <v>91.41</v>
      </c>
      <c r="L15">
        <v>2014</v>
      </c>
      <c r="P15" t="s">
        <v>68</v>
      </c>
      <c r="Q15">
        <v>505</v>
      </c>
      <c r="R15">
        <v>2020</v>
      </c>
      <c r="U15">
        <v>9</v>
      </c>
      <c r="V15" t="s">
        <v>2192</v>
      </c>
      <c r="W15" t="s">
        <v>2193</v>
      </c>
      <c r="X15" t="s">
        <v>2194</v>
      </c>
      <c r="Y15">
        <v>5</v>
      </c>
      <c r="Z15" t="s">
        <v>2195</v>
      </c>
      <c r="AA15" t="s">
        <v>2151</v>
      </c>
      <c r="AB15" t="s">
        <v>2196</v>
      </c>
      <c r="AC15">
        <v>2022</v>
      </c>
      <c r="AF15">
        <v>2013</v>
      </c>
      <c r="AG15" t="s">
        <v>231</v>
      </c>
      <c r="AH15" t="s">
        <v>1892</v>
      </c>
      <c r="AI15" t="s">
        <v>1958</v>
      </c>
      <c r="AJ15" t="s">
        <v>1924</v>
      </c>
      <c r="AK15" t="s">
        <v>1976</v>
      </c>
      <c r="AL15" t="s">
        <v>1994</v>
      </c>
      <c r="AO15" t="s">
        <v>421</v>
      </c>
      <c r="AP15">
        <v>76.66</v>
      </c>
      <c r="AQ15">
        <v>91.41</v>
      </c>
      <c r="AR15">
        <v>2014</v>
      </c>
      <c r="AT15" t="str">
        <f t="array" ref="AT15">IFERROR(INDEX(JeffSagarinW[JS_RATING],MATCH(AllData[[#This Row],[TEAM]]&amp;"|"&amp;AllData[[#This Row],[YEAR]],JeffSagarinW[TEAM]&amp;"|"&amp;JeffSagarinW[YEAR],0)),"0.00")</f>
        <v>0.00</v>
      </c>
      <c r="AU15" t="str">
        <f t="array" ref="AU15">IFERROR(INDEX(JeffSagarinW[JS_SOS],MATCH(AllData[[#This Row],[TEAM]]&amp;"|"&amp;AllData[[#This Row],[YEAR]],JeffSagarinW[TEAM]&amp;"|"&amp;JeffSagarinW[YEAR],0)),"0.00")</f>
        <v>0.00</v>
      </c>
      <c r="AV15" t="str">
        <f t="array" ref="AV15">IFERROR(INDEX(JeffSagarinW[W25],MATCH(AllData[[#This Row],[TEAM]]&amp;"|"&amp;AllData[[#This Row],[YEAR]],JeffSagarinW[TEAM]&amp;"|"&amp;JeffSagarinW[YEAR],0)),"0.00")</f>
        <v>0.00</v>
      </c>
      <c r="AW15" t="str">
        <f t="array" ref="AW15">IFERROR(INDEX(JeffSagarinW[W50],MATCH(AllData[[#This Row],[TEAM]]&amp;"|"&amp;AllData[[#This Row],[YEAR]],JeffSagarinW[TEAM]&amp;"|"&amp;JeffSagarinW[YEAR],0)),"0.00")</f>
        <v>0.00</v>
      </c>
      <c r="AX15" t="str">
        <f t="array" ref="AX15">IFERROR(INDEX(ESPNW[PTS],MATCH(AllData[[#This Row],[TEAM]]&amp;"|"&amp;AllData[[#This Row],[YEAR]],ESPNW[TEAM]&amp;"|"&amp;ESPNW[YEAR],0)),"0.00")</f>
        <v>0.00</v>
      </c>
    </row>
    <row r="16" spans="1:50" x14ac:dyDescent="0.2">
      <c r="A16" t="s">
        <v>270</v>
      </c>
      <c r="B16">
        <f xml:space="preserve">  93.34</f>
        <v>93.34</v>
      </c>
      <c r="C16">
        <v>78.3</v>
      </c>
      <c r="D16">
        <v>2</v>
      </c>
      <c r="E16">
        <v>10</v>
      </c>
      <c r="F16">
        <v>2018</v>
      </c>
      <c r="I16" t="s">
        <v>396</v>
      </c>
      <c r="J16">
        <v>75.98</v>
      </c>
      <c r="K16">
        <v>91.18</v>
      </c>
      <c r="L16">
        <v>2014</v>
      </c>
      <c r="P16" t="s">
        <v>64</v>
      </c>
      <c r="Q16">
        <v>501</v>
      </c>
      <c r="R16">
        <v>2020</v>
      </c>
      <c r="U16">
        <v>10</v>
      </c>
      <c r="V16" t="s">
        <v>2197</v>
      </c>
      <c r="W16" t="s">
        <v>2198</v>
      </c>
      <c r="X16" t="s">
        <v>2199</v>
      </c>
      <c r="Y16">
        <v>24</v>
      </c>
      <c r="Z16" t="s">
        <v>2200</v>
      </c>
      <c r="AA16" t="s">
        <v>2201</v>
      </c>
      <c r="AB16" t="s">
        <v>2202</v>
      </c>
      <c r="AC16">
        <v>2022</v>
      </c>
      <c r="AF16">
        <v>2012</v>
      </c>
      <c r="AG16" t="s">
        <v>16</v>
      </c>
      <c r="AH16" t="s">
        <v>1891</v>
      </c>
      <c r="AI16" t="s">
        <v>1955</v>
      </c>
      <c r="AJ16" t="s">
        <v>1925</v>
      </c>
      <c r="AK16" t="s">
        <v>233</v>
      </c>
      <c r="AL16" t="s">
        <v>1995</v>
      </c>
      <c r="AO16" t="s">
        <v>396</v>
      </c>
      <c r="AP16">
        <v>75.98</v>
      </c>
      <c r="AQ16">
        <v>91.18</v>
      </c>
      <c r="AR16">
        <v>2014</v>
      </c>
      <c r="AT16" t="str">
        <f t="array" ref="AT16">IFERROR(INDEX(JeffSagarinW[JS_RATING],MATCH(AllData[[#This Row],[TEAM]]&amp;"|"&amp;AllData[[#This Row],[YEAR]],JeffSagarinW[TEAM]&amp;"|"&amp;JeffSagarinW[YEAR],0)),"0.00")</f>
        <v>0.00</v>
      </c>
      <c r="AU16" t="str">
        <f t="array" ref="AU16">IFERROR(INDEX(JeffSagarinW[JS_SOS],MATCH(AllData[[#This Row],[TEAM]]&amp;"|"&amp;AllData[[#This Row],[YEAR]],JeffSagarinW[TEAM]&amp;"|"&amp;JeffSagarinW[YEAR],0)),"0.00")</f>
        <v>0.00</v>
      </c>
      <c r="AV16" t="str">
        <f t="array" ref="AV16">IFERROR(INDEX(JeffSagarinW[W25],MATCH(AllData[[#This Row],[TEAM]]&amp;"|"&amp;AllData[[#This Row],[YEAR]],JeffSagarinW[TEAM]&amp;"|"&amp;JeffSagarinW[YEAR],0)),"0.00")</f>
        <v>0.00</v>
      </c>
      <c r="AW16" t="str">
        <f t="array" ref="AW16">IFERROR(INDEX(JeffSagarinW[W50],MATCH(AllData[[#This Row],[TEAM]]&amp;"|"&amp;AllData[[#This Row],[YEAR]],JeffSagarinW[TEAM]&amp;"|"&amp;JeffSagarinW[YEAR],0)),"0.00")</f>
        <v>0.00</v>
      </c>
      <c r="AX16" t="str">
        <f t="array" ref="AX16">IFERROR(INDEX(ESPNW[PTS],MATCH(AllData[[#This Row],[TEAM]]&amp;"|"&amp;AllData[[#This Row],[YEAR]],ESPNW[TEAM]&amp;"|"&amp;ESPNW[YEAR],0)),"0.00")</f>
        <v>0.00</v>
      </c>
    </row>
    <row r="17" spans="1:50" x14ac:dyDescent="0.2">
      <c r="A17" t="s">
        <v>253</v>
      </c>
      <c r="B17">
        <f xml:space="preserve">  92.71</f>
        <v>92.71</v>
      </c>
      <c r="C17">
        <v>80.040000000000006</v>
      </c>
      <c r="D17">
        <v>4</v>
      </c>
      <c r="E17">
        <v>11</v>
      </c>
      <c r="F17">
        <v>2018</v>
      </c>
      <c r="I17" t="s">
        <v>420</v>
      </c>
      <c r="J17">
        <v>73.87</v>
      </c>
      <c r="K17">
        <v>90.26</v>
      </c>
      <c r="L17">
        <v>2014</v>
      </c>
      <c r="P17" t="s">
        <v>97</v>
      </c>
      <c r="Q17">
        <v>394</v>
      </c>
      <c r="R17">
        <v>2020</v>
      </c>
      <c r="U17">
        <v>11</v>
      </c>
      <c r="V17" t="s">
        <v>2203</v>
      </c>
      <c r="W17" t="s">
        <v>2204</v>
      </c>
      <c r="X17" t="s">
        <v>2205</v>
      </c>
      <c r="Y17">
        <v>4</v>
      </c>
      <c r="Z17" t="s">
        <v>2206</v>
      </c>
      <c r="AA17" t="s">
        <v>2186</v>
      </c>
      <c r="AB17" t="s">
        <v>2207</v>
      </c>
      <c r="AC17">
        <v>2022</v>
      </c>
      <c r="AF17">
        <v>2011</v>
      </c>
      <c r="AG17" t="s">
        <v>195</v>
      </c>
      <c r="AH17" t="s">
        <v>1893</v>
      </c>
      <c r="AI17" t="s">
        <v>1959</v>
      </c>
      <c r="AJ17" t="s">
        <v>1926</v>
      </c>
      <c r="AK17" t="s">
        <v>233</v>
      </c>
      <c r="AL17" t="s">
        <v>1992</v>
      </c>
      <c r="AO17" t="s">
        <v>420</v>
      </c>
      <c r="AP17">
        <v>73.87</v>
      </c>
      <c r="AQ17">
        <v>90.26</v>
      </c>
      <c r="AR17">
        <v>2014</v>
      </c>
      <c r="AT17" t="str">
        <f t="array" ref="AT17">IFERROR(INDEX(JeffSagarinW[JS_RATING],MATCH(AllData[[#This Row],[TEAM]]&amp;"|"&amp;AllData[[#This Row],[YEAR]],JeffSagarinW[TEAM]&amp;"|"&amp;JeffSagarinW[YEAR],0)),"0.00")</f>
        <v>0.00</v>
      </c>
      <c r="AU17" t="str">
        <f t="array" ref="AU17">IFERROR(INDEX(JeffSagarinW[JS_SOS],MATCH(AllData[[#This Row],[TEAM]]&amp;"|"&amp;AllData[[#This Row],[YEAR]],JeffSagarinW[TEAM]&amp;"|"&amp;JeffSagarinW[YEAR],0)),"0.00")</f>
        <v>0.00</v>
      </c>
      <c r="AV17" t="str">
        <f t="array" ref="AV17">IFERROR(INDEX(JeffSagarinW[W25],MATCH(AllData[[#This Row],[TEAM]]&amp;"|"&amp;AllData[[#This Row],[YEAR]],JeffSagarinW[TEAM]&amp;"|"&amp;JeffSagarinW[YEAR],0)),"0.00")</f>
        <v>0.00</v>
      </c>
      <c r="AW17" t="str">
        <f t="array" ref="AW17">IFERROR(INDEX(JeffSagarinW[W50],MATCH(AllData[[#This Row],[TEAM]]&amp;"|"&amp;AllData[[#This Row],[YEAR]],JeffSagarinW[TEAM]&amp;"|"&amp;JeffSagarinW[YEAR],0)),"0.00")</f>
        <v>0.00</v>
      </c>
      <c r="AX17" t="str">
        <f t="array" ref="AX17">IFERROR(INDEX(ESPNW[PTS],MATCH(AllData[[#This Row],[TEAM]]&amp;"|"&amp;AllData[[#This Row],[YEAR]],ESPNW[TEAM]&amp;"|"&amp;ESPNW[YEAR],0)),"0.00")</f>
        <v>0.00</v>
      </c>
    </row>
    <row r="18" spans="1:50" x14ac:dyDescent="0.2">
      <c r="A18" t="s">
        <v>284</v>
      </c>
      <c r="B18">
        <f xml:space="preserve">  92.41</f>
        <v>92.41</v>
      </c>
      <c r="C18">
        <v>80.3</v>
      </c>
      <c r="D18">
        <v>6</v>
      </c>
      <c r="E18">
        <v>9</v>
      </c>
      <c r="F18">
        <v>2018</v>
      </c>
      <c r="I18" t="s">
        <v>342</v>
      </c>
      <c r="J18">
        <v>76.53</v>
      </c>
      <c r="K18">
        <v>89.23</v>
      </c>
      <c r="L18">
        <v>2014</v>
      </c>
      <c r="P18" t="s">
        <v>248</v>
      </c>
      <c r="Q18">
        <v>385</v>
      </c>
      <c r="R18">
        <v>2020</v>
      </c>
      <c r="U18">
        <v>12</v>
      </c>
      <c r="V18" t="s">
        <v>2208</v>
      </c>
      <c r="W18" t="s">
        <v>2209</v>
      </c>
      <c r="X18" t="s">
        <v>2210</v>
      </c>
      <c r="Y18">
        <v>15</v>
      </c>
      <c r="Z18" t="s">
        <v>2211</v>
      </c>
      <c r="AA18" t="s">
        <v>2201</v>
      </c>
      <c r="AB18" t="s">
        <v>2212</v>
      </c>
      <c r="AC18">
        <v>2022</v>
      </c>
      <c r="AF18">
        <v>2010</v>
      </c>
      <c r="AG18" t="s">
        <v>231</v>
      </c>
      <c r="AH18" t="s">
        <v>1894</v>
      </c>
      <c r="AI18" t="s">
        <v>1958</v>
      </c>
      <c r="AJ18" t="s">
        <v>1927</v>
      </c>
      <c r="AK18" t="s">
        <v>1977</v>
      </c>
      <c r="AL18" t="s">
        <v>1988</v>
      </c>
      <c r="AO18" t="s">
        <v>342</v>
      </c>
      <c r="AP18">
        <v>76.53</v>
      </c>
      <c r="AQ18">
        <v>89.23</v>
      </c>
      <c r="AR18">
        <v>2014</v>
      </c>
      <c r="AT18" t="str">
        <f t="array" ref="AT18">IFERROR(INDEX(JeffSagarinW[JS_RATING],MATCH(AllData[[#This Row],[TEAM]]&amp;"|"&amp;AllData[[#This Row],[YEAR]],JeffSagarinW[TEAM]&amp;"|"&amp;JeffSagarinW[YEAR],0)),"0.00")</f>
        <v>0.00</v>
      </c>
      <c r="AU18" t="str">
        <f t="array" ref="AU18">IFERROR(INDEX(JeffSagarinW[JS_SOS],MATCH(AllData[[#This Row],[TEAM]]&amp;"|"&amp;AllData[[#This Row],[YEAR]],JeffSagarinW[TEAM]&amp;"|"&amp;JeffSagarinW[YEAR],0)),"0.00")</f>
        <v>0.00</v>
      </c>
      <c r="AV18" t="str">
        <f t="array" ref="AV18">IFERROR(INDEX(JeffSagarinW[W25],MATCH(AllData[[#This Row],[TEAM]]&amp;"|"&amp;AllData[[#This Row],[YEAR]],JeffSagarinW[TEAM]&amp;"|"&amp;JeffSagarinW[YEAR],0)),"0.00")</f>
        <v>0.00</v>
      </c>
      <c r="AW18" t="str">
        <f t="array" ref="AW18">IFERROR(INDEX(JeffSagarinW[W50],MATCH(AllData[[#This Row],[TEAM]]&amp;"|"&amp;AllData[[#This Row],[YEAR]],JeffSagarinW[TEAM]&amp;"|"&amp;JeffSagarinW[YEAR],0)),"0.00")</f>
        <v>0.00</v>
      </c>
      <c r="AX18" t="str">
        <f t="array" ref="AX18">IFERROR(INDEX(ESPNW[PTS],MATCH(AllData[[#This Row],[TEAM]]&amp;"|"&amp;AllData[[#This Row],[YEAR]],ESPNW[TEAM]&amp;"|"&amp;ESPNW[YEAR],0)),"0.00")</f>
        <v>0.00</v>
      </c>
    </row>
    <row r="19" spans="1:50" x14ac:dyDescent="0.2">
      <c r="A19" t="s">
        <v>36</v>
      </c>
      <c r="B19">
        <f xml:space="preserve">  91.76</f>
        <v>91.76</v>
      </c>
      <c r="C19">
        <v>79.78</v>
      </c>
      <c r="D19">
        <v>6</v>
      </c>
      <c r="E19">
        <v>8</v>
      </c>
      <c r="F19">
        <v>2018</v>
      </c>
      <c r="I19" t="s">
        <v>371</v>
      </c>
      <c r="J19">
        <v>76.94</v>
      </c>
      <c r="K19">
        <v>89.04</v>
      </c>
      <c r="L19">
        <v>2014</v>
      </c>
      <c r="P19" t="s">
        <v>14</v>
      </c>
      <c r="Q19">
        <v>359</v>
      </c>
      <c r="R19">
        <v>2020</v>
      </c>
      <c r="U19">
        <v>13</v>
      </c>
      <c r="V19" t="s">
        <v>2213</v>
      </c>
      <c r="W19" t="s">
        <v>2214</v>
      </c>
      <c r="X19" t="s">
        <v>2215</v>
      </c>
      <c r="Y19">
        <v>52</v>
      </c>
      <c r="Z19" t="s">
        <v>2216</v>
      </c>
      <c r="AA19" t="s">
        <v>2217</v>
      </c>
      <c r="AB19" t="s">
        <v>2218</v>
      </c>
      <c r="AC19">
        <v>2022</v>
      </c>
      <c r="AF19">
        <v>2009</v>
      </c>
      <c r="AG19" t="s">
        <v>231</v>
      </c>
      <c r="AH19" t="s">
        <v>1894</v>
      </c>
      <c r="AI19" t="s">
        <v>1958</v>
      </c>
      <c r="AJ19" t="s">
        <v>1928</v>
      </c>
      <c r="AK19" t="s">
        <v>1976</v>
      </c>
      <c r="AL19" t="s">
        <v>1996</v>
      </c>
      <c r="AO19" t="s">
        <v>371</v>
      </c>
      <c r="AP19">
        <v>76.94</v>
      </c>
      <c r="AQ19">
        <v>89.04</v>
      </c>
      <c r="AR19">
        <v>2014</v>
      </c>
      <c r="AT19" t="str">
        <f t="array" ref="AT19">IFERROR(INDEX(JeffSagarinW[JS_RATING],MATCH(AllData[[#This Row],[TEAM]]&amp;"|"&amp;AllData[[#This Row],[YEAR]],JeffSagarinW[TEAM]&amp;"|"&amp;JeffSagarinW[YEAR],0)),"0.00")</f>
        <v>0.00</v>
      </c>
      <c r="AU19" t="str">
        <f t="array" ref="AU19">IFERROR(INDEX(JeffSagarinW[JS_SOS],MATCH(AllData[[#This Row],[TEAM]]&amp;"|"&amp;AllData[[#This Row],[YEAR]],JeffSagarinW[TEAM]&amp;"|"&amp;JeffSagarinW[YEAR],0)),"0.00")</f>
        <v>0.00</v>
      </c>
      <c r="AV19" t="str">
        <f t="array" ref="AV19">IFERROR(INDEX(JeffSagarinW[W25],MATCH(AllData[[#This Row],[TEAM]]&amp;"|"&amp;AllData[[#This Row],[YEAR]],JeffSagarinW[TEAM]&amp;"|"&amp;JeffSagarinW[YEAR],0)),"0.00")</f>
        <v>0.00</v>
      </c>
      <c r="AW19" t="str">
        <f t="array" ref="AW19">IFERROR(INDEX(JeffSagarinW[W50],MATCH(AllData[[#This Row],[TEAM]]&amp;"|"&amp;AllData[[#This Row],[YEAR]],JeffSagarinW[TEAM]&amp;"|"&amp;JeffSagarinW[YEAR],0)),"0.00")</f>
        <v>0.00</v>
      </c>
      <c r="AX19" t="str">
        <f t="array" ref="AX19">IFERROR(INDEX(ESPNW[PTS],MATCH(AllData[[#This Row],[TEAM]]&amp;"|"&amp;AllData[[#This Row],[YEAR]],ESPNW[TEAM]&amp;"|"&amp;ESPNW[YEAR],0)),"0.00")</f>
        <v>0.00</v>
      </c>
    </row>
    <row r="20" spans="1:50" x14ac:dyDescent="0.2">
      <c r="A20" t="s">
        <v>7</v>
      </c>
      <c r="B20">
        <f xml:space="preserve">  91.52</f>
        <v>91.52</v>
      </c>
      <c r="C20">
        <v>78.64</v>
      </c>
      <c r="D20">
        <v>1</v>
      </c>
      <c r="E20">
        <v>10</v>
      </c>
      <c r="F20">
        <v>2018</v>
      </c>
      <c r="I20" t="s">
        <v>410</v>
      </c>
      <c r="J20">
        <v>73.33</v>
      </c>
      <c r="K20">
        <v>87.48</v>
      </c>
      <c r="L20">
        <v>2014</v>
      </c>
      <c r="P20" t="s">
        <v>1081</v>
      </c>
      <c r="Q20">
        <v>321</v>
      </c>
      <c r="R20">
        <v>2020</v>
      </c>
      <c r="U20">
        <v>14</v>
      </c>
      <c r="V20" t="s">
        <v>2219</v>
      </c>
      <c r="W20" t="s">
        <v>2220</v>
      </c>
      <c r="X20" t="s">
        <v>2221</v>
      </c>
      <c r="Y20">
        <v>41</v>
      </c>
      <c r="Z20" t="s">
        <v>2222</v>
      </c>
      <c r="AA20" t="s">
        <v>2163</v>
      </c>
      <c r="AB20" t="s">
        <v>2223</v>
      </c>
      <c r="AC20">
        <v>2022</v>
      </c>
      <c r="AF20">
        <v>2008</v>
      </c>
      <c r="AG20" t="s">
        <v>36</v>
      </c>
      <c r="AH20" t="s">
        <v>1895</v>
      </c>
      <c r="AI20" t="s">
        <v>1960</v>
      </c>
      <c r="AJ20" t="s">
        <v>1929</v>
      </c>
      <c r="AK20" t="s">
        <v>1977</v>
      </c>
      <c r="AL20" t="s">
        <v>1989</v>
      </c>
      <c r="AO20" t="s">
        <v>410</v>
      </c>
      <c r="AP20">
        <v>73.33</v>
      </c>
      <c r="AQ20">
        <v>87.48</v>
      </c>
      <c r="AR20">
        <v>2014</v>
      </c>
      <c r="AT20" t="str">
        <f t="array" ref="AT20">IFERROR(INDEX(JeffSagarinW[JS_RATING],MATCH(AllData[[#This Row],[TEAM]]&amp;"|"&amp;AllData[[#This Row],[YEAR]],JeffSagarinW[TEAM]&amp;"|"&amp;JeffSagarinW[YEAR],0)),"0.00")</f>
        <v>0.00</v>
      </c>
      <c r="AU20" t="str">
        <f t="array" ref="AU20">IFERROR(INDEX(JeffSagarinW[JS_SOS],MATCH(AllData[[#This Row],[TEAM]]&amp;"|"&amp;AllData[[#This Row],[YEAR]],JeffSagarinW[TEAM]&amp;"|"&amp;JeffSagarinW[YEAR],0)),"0.00")</f>
        <v>0.00</v>
      </c>
      <c r="AV20" t="str">
        <f t="array" ref="AV20">IFERROR(INDEX(JeffSagarinW[W25],MATCH(AllData[[#This Row],[TEAM]]&amp;"|"&amp;AllData[[#This Row],[YEAR]],JeffSagarinW[TEAM]&amp;"|"&amp;JeffSagarinW[YEAR],0)),"0.00")</f>
        <v>0.00</v>
      </c>
      <c r="AW20" t="str">
        <f t="array" ref="AW20">IFERROR(INDEX(JeffSagarinW[W50],MATCH(AllData[[#This Row],[TEAM]]&amp;"|"&amp;AllData[[#This Row],[YEAR]],JeffSagarinW[TEAM]&amp;"|"&amp;JeffSagarinW[YEAR],0)),"0.00")</f>
        <v>0.00</v>
      </c>
      <c r="AX20" t="str">
        <f t="array" ref="AX20">IFERROR(INDEX(ESPNW[PTS],MATCH(AllData[[#This Row],[TEAM]]&amp;"|"&amp;AllData[[#This Row],[YEAR]],ESPNW[TEAM]&amp;"|"&amp;ESPNW[YEAR],0)),"0.00")</f>
        <v>0.00</v>
      </c>
    </row>
    <row r="21" spans="1:50" x14ac:dyDescent="0.2">
      <c r="A21" t="s">
        <v>0</v>
      </c>
      <c r="B21">
        <f xml:space="preserve">  90.58</f>
        <v>90.58</v>
      </c>
      <c r="C21">
        <v>78.88</v>
      </c>
      <c r="D21">
        <v>4</v>
      </c>
      <c r="E21">
        <v>8</v>
      </c>
      <c r="F21">
        <v>2018</v>
      </c>
      <c r="I21" t="s">
        <v>300</v>
      </c>
      <c r="J21">
        <v>78.19</v>
      </c>
      <c r="K21">
        <v>86.71</v>
      </c>
      <c r="L21">
        <v>2014</v>
      </c>
      <c r="P21" t="s">
        <v>1084</v>
      </c>
      <c r="Q21">
        <v>298</v>
      </c>
      <c r="R21">
        <v>2020</v>
      </c>
      <c r="U21">
        <v>15</v>
      </c>
      <c r="V21" t="s">
        <v>2224</v>
      </c>
      <c r="W21" t="s">
        <v>2209</v>
      </c>
      <c r="X21" t="s">
        <v>2225</v>
      </c>
      <c r="Y21">
        <v>39</v>
      </c>
      <c r="Z21" t="s">
        <v>2226</v>
      </c>
      <c r="AA21" t="s">
        <v>2227</v>
      </c>
      <c r="AB21" t="s">
        <v>2152</v>
      </c>
      <c r="AC21">
        <v>2022</v>
      </c>
      <c r="AF21">
        <v>2007</v>
      </c>
      <c r="AG21" t="s">
        <v>36</v>
      </c>
      <c r="AH21" t="s">
        <v>1887</v>
      </c>
      <c r="AI21" t="s">
        <v>1960</v>
      </c>
      <c r="AJ21" t="s">
        <v>1930</v>
      </c>
      <c r="AK21" t="s">
        <v>1978</v>
      </c>
      <c r="AL21" t="s">
        <v>1997</v>
      </c>
      <c r="AO21" t="s">
        <v>300</v>
      </c>
      <c r="AP21">
        <v>78.19</v>
      </c>
      <c r="AQ21">
        <v>86.71</v>
      </c>
      <c r="AR21">
        <v>2014</v>
      </c>
      <c r="AT21" t="str">
        <f t="array" ref="AT21">IFERROR(INDEX(JeffSagarinW[JS_RATING],MATCH(AllData[[#This Row],[TEAM]]&amp;"|"&amp;AllData[[#This Row],[YEAR]],JeffSagarinW[TEAM]&amp;"|"&amp;JeffSagarinW[YEAR],0)),"0.00")</f>
        <v>0.00</v>
      </c>
      <c r="AU21" t="str">
        <f t="array" ref="AU21">IFERROR(INDEX(JeffSagarinW[JS_SOS],MATCH(AllData[[#This Row],[TEAM]]&amp;"|"&amp;AllData[[#This Row],[YEAR]],JeffSagarinW[TEAM]&amp;"|"&amp;JeffSagarinW[YEAR],0)),"0.00")</f>
        <v>0.00</v>
      </c>
      <c r="AV21" t="str">
        <f t="array" ref="AV21">IFERROR(INDEX(JeffSagarinW[W25],MATCH(AllData[[#This Row],[TEAM]]&amp;"|"&amp;AllData[[#This Row],[YEAR]],JeffSagarinW[TEAM]&amp;"|"&amp;JeffSagarinW[YEAR],0)),"0.00")</f>
        <v>0.00</v>
      </c>
      <c r="AW21" t="str">
        <f t="array" ref="AW21">IFERROR(INDEX(JeffSagarinW[W50],MATCH(AllData[[#This Row],[TEAM]]&amp;"|"&amp;AllData[[#This Row],[YEAR]],JeffSagarinW[TEAM]&amp;"|"&amp;JeffSagarinW[YEAR],0)),"0.00")</f>
        <v>0.00</v>
      </c>
      <c r="AX21" t="str">
        <f t="array" ref="AX21">IFERROR(INDEX(ESPNW[PTS],MATCH(AllData[[#This Row],[TEAM]]&amp;"|"&amp;AllData[[#This Row],[YEAR]],ESPNW[TEAM]&amp;"|"&amp;ESPNW[YEAR],0)),"0.00")</f>
        <v>0.00</v>
      </c>
    </row>
    <row r="22" spans="1:50" x14ac:dyDescent="0.2">
      <c r="A22" t="s">
        <v>128</v>
      </c>
      <c r="B22">
        <f xml:space="preserve">  90.04</f>
        <v>90.04</v>
      </c>
      <c r="C22">
        <v>83.14</v>
      </c>
      <c r="D22">
        <v>5</v>
      </c>
      <c r="E22">
        <v>10</v>
      </c>
      <c r="F22">
        <v>2018</v>
      </c>
      <c r="I22" t="s">
        <v>339</v>
      </c>
      <c r="J22">
        <v>77.03</v>
      </c>
      <c r="K22">
        <v>86.45</v>
      </c>
      <c r="L22">
        <v>2014</v>
      </c>
      <c r="P22" t="s">
        <v>134</v>
      </c>
      <c r="Q22">
        <v>283</v>
      </c>
      <c r="R22">
        <v>2020</v>
      </c>
      <c r="U22">
        <v>16</v>
      </c>
      <c r="V22" t="s">
        <v>2228</v>
      </c>
      <c r="W22" t="s">
        <v>2204</v>
      </c>
      <c r="X22" t="s">
        <v>2229</v>
      </c>
      <c r="Y22">
        <v>19</v>
      </c>
      <c r="Z22" t="s">
        <v>2230</v>
      </c>
      <c r="AA22" t="s">
        <v>2163</v>
      </c>
      <c r="AB22" t="s">
        <v>2223</v>
      </c>
      <c r="AC22">
        <v>2022</v>
      </c>
      <c r="AF22">
        <v>2006</v>
      </c>
      <c r="AG22" t="s">
        <v>7</v>
      </c>
      <c r="AH22" t="s">
        <v>1896</v>
      </c>
      <c r="AI22" t="s">
        <v>1961</v>
      </c>
      <c r="AJ22" t="s">
        <v>1972</v>
      </c>
      <c r="AK22" t="s">
        <v>1979</v>
      </c>
      <c r="AL22" t="s">
        <v>1998</v>
      </c>
      <c r="AO22" t="s">
        <v>339</v>
      </c>
      <c r="AP22">
        <v>77.03</v>
      </c>
      <c r="AQ22">
        <v>86.45</v>
      </c>
      <c r="AR22">
        <v>2014</v>
      </c>
      <c r="AT22" t="str">
        <f t="array" ref="AT22">IFERROR(INDEX(JeffSagarinW[JS_RATING],MATCH(AllData[[#This Row],[TEAM]]&amp;"|"&amp;AllData[[#This Row],[YEAR]],JeffSagarinW[TEAM]&amp;"|"&amp;JeffSagarinW[YEAR],0)),"0.00")</f>
        <v>0.00</v>
      </c>
      <c r="AU22" t="str">
        <f t="array" ref="AU22">IFERROR(INDEX(JeffSagarinW[JS_SOS],MATCH(AllData[[#This Row],[TEAM]]&amp;"|"&amp;AllData[[#This Row],[YEAR]],JeffSagarinW[TEAM]&amp;"|"&amp;JeffSagarinW[YEAR],0)),"0.00")</f>
        <v>0.00</v>
      </c>
      <c r="AV22" t="str">
        <f t="array" ref="AV22">IFERROR(INDEX(JeffSagarinW[W25],MATCH(AllData[[#This Row],[TEAM]]&amp;"|"&amp;AllData[[#This Row],[YEAR]],JeffSagarinW[TEAM]&amp;"|"&amp;JeffSagarinW[YEAR],0)),"0.00")</f>
        <v>0.00</v>
      </c>
      <c r="AW22" t="str">
        <f t="array" ref="AW22">IFERROR(INDEX(JeffSagarinW[W50],MATCH(AllData[[#This Row],[TEAM]]&amp;"|"&amp;AllData[[#This Row],[YEAR]],JeffSagarinW[TEAM]&amp;"|"&amp;JeffSagarinW[YEAR],0)),"0.00")</f>
        <v>0.00</v>
      </c>
      <c r="AX22" t="str">
        <f t="array" ref="AX22">IFERROR(INDEX(ESPNW[PTS],MATCH(AllData[[#This Row],[TEAM]]&amp;"|"&amp;AllData[[#This Row],[YEAR]],ESPNW[TEAM]&amp;"|"&amp;ESPNW[YEAR],0)),"0.00")</f>
        <v>0.00</v>
      </c>
    </row>
    <row r="23" spans="1:50" x14ac:dyDescent="0.2">
      <c r="A23" t="s">
        <v>221</v>
      </c>
      <c r="B23">
        <f xml:space="preserve">  89.46</f>
        <v>89.46</v>
      </c>
      <c r="C23">
        <v>80.7</v>
      </c>
      <c r="D23">
        <v>2</v>
      </c>
      <c r="E23">
        <v>6</v>
      </c>
      <c r="F23">
        <v>2018</v>
      </c>
      <c r="I23" t="s">
        <v>442</v>
      </c>
      <c r="J23">
        <v>71.81</v>
      </c>
      <c r="K23">
        <v>86.03</v>
      </c>
      <c r="L23">
        <v>2014</v>
      </c>
      <c r="P23" t="s">
        <v>95</v>
      </c>
      <c r="Q23">
        <v>259</v>
      </c>
      <c r="R23">
        <v>2020</v>
      </c>
      <c r="U23">
        <v>17</v>
      </c>
      <c r="V23" t="s">
        <v>2231</v>
      </c>
      <c r="W23" t="s">
        <v>2232</v>
      </c>
      <c r="X23" t="s">
        <v>2233</v>
      </c>
      <c r="Y23">
        <v>17</v>
      </c>
      <c r="Z23" t="s">
        <v>2234</v>
      </c>
      <c r="AA23" t="s">
        <v>2186</v>
      </c>
      <c r="AB23" t="s">
        <v>2235</v>
      </c>
      <c r="AC23">
        <v>2022</v>
      </c>
      <c r="AF23">
        <v>2005</v>
      </c>
      <c r="AG23" t="s">
        <v>16</v>
      </c>
      <c r="AH23" t="s">
        <v>1897</v>
      </c>
      <c r="AI23" t="s">
        <v>1955</v>
      </c>
      <c r="AJ23" t="s">
        <v>1931</v>
      </c>
      <c r="AK23" t="s">
        <v>1074</v>
      </c>
      <c r="AL23" t="s">
        <v>1992</v>
      </c>
      <c r="AO23" t="s">
        <v>442</v>
      </c>
      <c r="AP23">
        <v>71.81</v>
      </c>
      <c r="AQ23">
        <v>86.03</v>
      </c>
      <c r="AR23">
        <v>2014</v>
      </c>
      <c r="AT23" t="str">
        <f t="array" ref="AT23">IFERROR(INDEX(JeffSagarinW[JS_RATING],MATCH(AllData[[#This Row],[TEAM]]&amp;"|"&amp;AllData[[#This Row],[YEAR]],JeffSagarinW[TEAM]&amp;"|"&amp;JeffSagarinW[YEAR],0)),"0.00")</f>
        <v>0.00</v>
      </c>
      <c r="AU23" t="str">
        <f t="array" ref="AU23">IFERROR(INDEX(JeffSagarinW[JS_SOS],MATCH(AllData[[#This Row],[TEAM]]&amp;"|"&amp;AllData[[#This Row],[YEAR]],JeffSagarinW[TEAM]&amp;"|"&amp;JeffSagarinW[YEAR],0)),"0.00")</f>
        <v>0.00</v>
      </c>
      <c r="AV23" t="str">
        <f t="array" ref="AV23">IFERROR(INDEX(JeffSagarinW[W25],MATCH(AllData[[#This Row],[TEAM]]&amp;"|"&amp;AllData[[#This Row],[YEAR]],JeffSagarinW[TEAM]&amp;"|"&amp;JeffSagarinW[YEAR],0)),"0.00")</f>
        <v>0.00</v>
      </c>
      <c r="AW23" t="str">
        <f t="array" ref="AW23">IFERROR(INDEX(JeffSagarinW[W50],MATCH(AllData[[#This Row],[TEAM]]&amp;"|"&amp;AllData[[#This Row],[YEAR]],JeffSagarinW[TEAM]&amp;"|"&amp;JeffSagarinW[YEAR],0)),"0.00")</f>
        <v>0.00</v>
      </c>
      <c r="AX23" t="str">
        <f t="array" ref="AX23">IFERROR(INDEX(ESPNW[PTS],MATCH(AllData[[#This Row],[TEAM]]&amp;"|"&amp;AllData[[#This Row],[YEAR]],ESPNW[TEAM]&amp;"|"&amp;ESPNW[YEAR],0)),"0.00")</f>
        <v>0.00</v>
      </c>
    </row>
    <row r="24" spans="1:50" x14ac:dyDescent="0.2">
      <c r="A24" t="s">
        <v>1084</v>
      </c>
      <c r="B24">
        <f xml:space="preserve">  89.23</f>
        <v>89.23</v>
      </c>
      <c r="C24">
        <v>77.41</v>
      </c>
      <c r="D24">
        <v>0</v>
      </c>
      <c r="E24">
        <v>7</v>
      </c>
      <c r="F24">
        <v>2018</v>
      </c>
      <c r="I24" t="s">
        <v>1835</v>
      </c>
      <c r="J24">
        <v>65.86</v>
      </c>
      <c r="K24">
        <v>85.56</v>
      </c>
      <c r="L24">
        <v>2014</v>
      </c>
      <c r="P24" t="s">
        <v>195</v>
      </c>
      <c r="Q24">
        <v>246</v>
      </c>
      <c r="R24">
        <v>2020</v>
      </c>
      <c r="U24">
        <v>18</v>
      </c>
      <c r="V24" t="s">
        <v>2236</v>
      </c>
      <c r="W24" t="s">
        <v>2237</v>
      </c>
      <c r="X24" t="s">
        <v>2238</v>
      </c>
      <c r="Y24">
        <v>77</v>
      </c>
      <c r="Z24" t="s">
        <v>2239</v>
      </c>
      <c r="AA24" t="s">
        <v>2240</v>
      </c>
      <c r="AB24" t="s">
        <v>2241</v>
      </c>
      <c r="AC24">
        <v>2022</v>
      </c>
      <c r="AF24">
        <v>2004</v>
      </c>
      <c r="AG24" t="s">
        <v>231</v>
      </c>
      <c r="AH24" t="s">
        <v>1898</v>
      </c>
      <c r="AI24" t="s">
        <v>1958</v>
      </c>
      <c r="AJ24" t="s">
        <v>1932</v>
      </c>
      <c r="AK24" t="s">
        <v>1980</v>
      </c>
      <c r="AL24" t="s">
        <v>1994</v>
      </c>
      <c r="AO24" t="s">
        <v>1835</v>
      </c>
      <c r="AP24">
        <v>65.86</v>
      </c>
      <c r="AQ24">
        <v>85.56</v>
      </c>
      <c r="AR24">
        <v>2014</v>
      </c>
      <c r="AT24" t="str">
        <f t="array" ref="AT24">IFERROR(INDEX(JeffSagarinW[JS_RATING],MATCH(AllData[[#This Row],[TEAM]]&amp;"|"&amp;AllData[[#This Row],[YEAR]],JeffSagarinW[TEAM]&amp;"|"&amp;JeffSagarinW[YEAR],0)),"0.00")</f>
        <v>0.00</v>
      </c>
      <c r="AU24" t="str">
        <f t="array" ref="AU24">IFERROR(INDEX(JeffSagarinW[JS_SOS],MATCH(AllData[[#This Row],[TEAM]]&amp;"|"&amp;AllData[[#This Row],[YEAR]],JeffSagarinW[TEAM]&amp;"|"&amp;JeffSagarinW[YEAR],0)),"0.00")</f>
        <v>0.00</v>
      </c>
      <c r="AV24" t="str">
        <f t="array" ref="AV24">IFERROR(INDEX(JeffSagarinW[W25],MATCH(AllData[[#This Row],[TEAM]]&amp;"|"&amp;AllData[[#This Row],[YEAR]],JeffSagarinW[TEAM]&amp;"|"&amp;JeffSagarinW[YEAR],0)),"0.00")</f>
        <v>0.00</v>
      </c>
      <c r="AW24" t="str">
        <f t="array" ref="AW24">IFERROR(INDEX(JeffSagarinW[W50],MATCH(AllData[[#This Row],[TEAM]]&amp;"|"&amp;AllData[[#This Row],[YEAR]],JeffSagarinW[TEAM]&amp;"|"&amp;JeffSagarinW[YEAR],0)),"0.00")</f>
        <v>0.00</v>
      </c>
      <c r="AX24" t="str">
        <f t="array" ref="AX24">IFERROR(INDEX(ESPNW[PTS],MATCH(AllData[[#This Row],[TEAM]]&amp;"|"&amp;AllData[[#This Row],[YEAR]],ESPNW[TEAM]&amp;"|"&amp;ESPNW[YEAR],0)),"0.00")</f>
        <v>0.00</v>
      </c>
    </row>
    <row r="25" spans="1:50" x14ac:dyDescent="0.2">
      <c r="A25" t="s">
        <v>1554</v>
      </c>
      <c r="B25">
        <f xml:space="preserve">  88.95</f>
        <v>88.95</v>
      </c>
      <c r="C25">
        <v>78.540000000000006</v>
      </c>
      <c r="D25">
        <v>3</v>
      </c>
      <c r="E25">
        <v>6</v>
      </c>
      <c r="F25">
        <v>2018</v>
      </c>
      <c r="I25" t="s">
        <v>381</v>
      </c>
      <c r="J25">
        <v>75.37</v>
      </c>
      <c r="K25">
        <v>85.48</v>
      </c>
      <c r="L25">
        <v>2014</v>
      </c>
      <c r="P25" t="s">
        <v>19</v>
      </c>
      <c r="Q25">
        <v>239</v>
      </c>
      <c r="R25">
        <v>2020</v>
      </c>
      <c r="U25">
        <v>19</v>
      </c>
      <c r="V25" t="s">
        <v>2242</v>
      </c>
      <c r="W25" t="s">
        <v>2243</v>
      </c>
      <c r="X25" t="s">
        <v>2244</v>
      </c>
      <c r="Y25">
        <v>47</v>
      </c>
      <c r="Z25" t="s">
        <v>2245</v>
      </c>
      <c r="AA25" t="s">
        <v>2201</v>
      </c>
      <c r="AB25" t="s">
        <v>2235</v>
      </c>
      <c r="AC25">
        <v>2022</v>
      </c>
      <c r="AF25">
        <v>2003</v>
      </c>
      <c r="AG25" t="s">
        <v>231</v>
      </c>
      <c r="AH25" t="s">
        <v>1886</v>
      </c>
      <c r="AI25" t="s">
        <v>1958</v>
      </c>
      <c r="AJ25" t="s">
        <v>1933</v>
      </c>
      <c r="AK25" t="s">
        <v>1980</v>
      </c>
      <c r="AL25" t="s">
        <v>1999</v>
      </c>
      <c r="AO25" t="s">
        <v>381</v>
      </c>
      <c r="AP25">
        <v>75.37</v>
      </c>
      <c r="AQ25">
        <v>85.48</v>
      </c>
      <c r="AR25">
        <v>2014</v>
      </c>
      <c r="AT25" t="str">
        <f t="array" ref="AT25">IFERROR(INDEX(JeffSagarinW[JS_RATING],MATCH(AllData[[#This Row],[TEAM]]&amp;"|"&amp;AllData[[#This Row],[YEAR]],JeffSagarinW[TEAM]&amp;"|"&amp;JeffSagarinW[YEAR],0)),"0.00")</f>
        <v>0.00</v>
      </c>
      <c r="AU25" t="str">
        <f t="array" ref="AU25">IFERROR(INDEX(JeffSagarinW[JS_SOS],MATCH(AllData[[#This Row],[TEAM]]&amp;"|"&amp;AllData[[#This Row],[YEAR]],JeffSagarinW[TEAM]&amp;"|"&amp;JeffSagarinW[YEAR],0)),"0.00")</f>
        <v>0.00</v>
      </c>
      <c r="AV25" t="str">
        <f t="array" ref="AV25">IFERROR(INDEX(JeffSagarinW[W25],MATCH(AllData[[#This Row],[TEAM]]&amp;"|"&amp;AllData[[#This Row],[YEAR]],JeffSagarinW[TEAM]&amp;"|"&amp;JeffSagarinW[YEAR],0)),"0.00")</f>
        <v>0.00</v>
      </c>
      <c r="AW25" t="str">
        <f t="array" ref="AW25">IFERROR(INDEX(JeffSagarinW[W50],MATCH(AllData[[#This Row],[TEAM]]&amp;"|"&amp;AllData[[#This Row],[YEAR]],JeffSagarinW[TEAM]&amp;"|"&amp;JeffSagarinW[YEAR],0)),"0.00")</f>
        <v>0.00</v>
      </c>
      <c r="AX25" t="str">
        <f t="array" ref="AX25">IFERROR(INDEX(ESPNW[PTS],MATCH(AllData[[#This Row],[TEAM]]&amp;"|"&amp;AllData[[#This Row],[YEAR]],ESPNW[TEAM]&amp;"|"&amp;ESPNW[YEAR],0)),"0.00")</f>
        <v>0.00</v>
      </c>
    </row>
    <row r="26" spans="1:50" x14ac:dyDescent="0.2">
      <c r="A26" t="s">
        <v>264</v>
      </c>
      <c r="B26">
        <f xml:space="preserve">  88.88</f>
        <v>88.88</v>
      </c>
      <c r="C26">
        <v>69.81</v>
      </c>
      <c r="D26">
        <v>1</v>
      </c>
      <c r="E26">
        <v>3</v>
      </c>
      <c r="F26">
        <v>2018</v>
      </c>
      <c r="I26" t="s">
        <v>336</v>
      </c>
      <c r="J26">
        <v>77.98</v>
      </c>
      <c r="K26">
        <v>85.48</v>
      </c>
      <c r="L26">
        <v>2014</v>
      </c>
      <c r="P26" t="s">
        <v>102</v>
      </c>
      <c r="Q26">
        <v>194</v>
      </c>
      <c r="R26">
        <v>2020</v>
      </c>
      <c r="U26">
        <v>20</v>
      </c>
      <c r="V26" t="s">
        <v>2246</v>
      </c>
      <c r="W26" t="s">
        <v>2247</v>
      </c>
      <c r="X26" t="s">
        <v>2248</v>
      </c>
      <c r="Y26">
        <v>46</v>
      </c>
      <c r="Z26" t="s">
        <v>2249</v>
      </c>
      <c r="AA26" t="s">
        <v>2151</v>
      </c>
      <c r="AB26" t="s">
        <v>2250</v>
      </c>
      <c r="AC26">
        <v>2022</v>
      </c>
      <c r="AF26">
        <v>2002</v>
      </c>
      <c r="AG26" t="s">
        <v>231</v>
      </c>
      <c r="AH26" t="s">
        <v>1894</v>
      </c>
      <c r="AI26" t="s">
        <v>1958</v>
      </c>
      <c r="AJ26" t="s">
        <v>1934</v>
      </c>
      <c r="AK26" t="s">
        <v>1981</v>
      </c>
      <c r="AL26" t="s">
        <v>1988</v>
      </c>
      <c r="AO26" t="s">
        <v>336</v>
      </c>
      <c r="AP26">
        <v>77.98</v>
      </c>
      <c r="AQ26">
        <v>85.48</v>
      </c>
      <c r="AR26">
        <v>2014</v>
      </c>
      <c r="AT26" t="str">
        <f t="array" ref="AT26">IFERROR(INDEX(JeffSagarinW[JS_RATING],MATCH(AllData[[#This Row],[TEAM]]&amp;"|"&amp;AllData[[#This Row],[YEAR]],JeffSagarinW[TEAM]&amp;"|"&amp;JeffSagarinW[YEAR],0)),"0.00")</f>
        <v>0.00</v>
      </c>
      <c r="AU26" t="str">
        <f t="array" ref="AU26">IFERROR(INDEX(JeffSagarinW[JS_SOS],MATCH(AllData[[#This Row],[TEAM]]&amp;"|"&amp;AllData[[#This Row],[YEAR]],JeffSagarinW[TEAM]&amp;"|"&amp;JeffSagarinW[YEAR],0)),"0.00")</f>
        <v>0.00</v>
      </c>
      <c r="AV26" t="str">
        <f t="array" ref="AV26">IFERROR(INDEX(JeffSagarinW[W25],MATCH(AllData[[#This Row],[TEAM]]&amp;"|"&amp;AllData[[#This Row],[YEAR]],JeffSagarinW[TEAM]&amp;"|"&amp;JeffSagarinW[YEAR],0)),"0.00")</f>
        <v>0.00</v>
      </c>
      <c r="AW26" t="str">
        <f t="array" ref="AW26">IFERROR(INDEX(JeffSagarinW[W50],MATCH(AllData[[#This Row],[TEAM]]&amp;"|"&amp;AllData[[#This Row],[YEAR]],JeffSagarinW[TEAM]&amp;"|"&amp;JeffSagarinW[YEAR],0)),"0.00")</f>
        <v>0.00</v>
      </c>
      <c r="AX26" t="str">
        <f t="array" ref="AX26">IFERROR(INDEX(ESPNW[PTS],MATCH(AllData[[#This Row],[TEAM]]&amp;"|"&amp;AllData[[#This Row],[YEAR]],ESPNW[TEAM]&amp;"|"&amp;ESPNW[YEAR],0)),"0.00")</f>
        <v>0.00</v>
      </c>
    </row>
    <row r="27" spans="1:50" x14ac:dyDescent="0.2">
      <c r="A27" t="s">
        <v>240</v>
      </c>
      <c r="B27">
        <f xml:space="preserve">  88.66</f>
        <v>88.66</v>
      </c>
      <c r="C27">
        <v>80.569999999999993</v>
      </c>
      <c r="D27">
        <v>3</v>
      </c>
      <c r="E27">
        <v>8</v>
      </c>
      <c r="F27">
        <v>2018</v>
      </c>
      <c r="I27" t="s">
        <v>350</v>
      </c>
      <c r="J27">
        <v>77.06</v>
      </c>
      <c r="K27">
        <v>85.12</v>
      </c>
      <c r="L27">
        <v>2014</v>
      </c>
      <c r="P27" t="s">
        <v>35</v>
      </c>
      <c r="Q27">
        <v>174</v>
      </c>
      <c r="R27">
        <v>2020</v>
      </c>
      <c r="U27">
        <v>21</v>
      </c>
      <c r="V27" t="s">
        <v>2251</v>
      </c>
      <c r="W27" t="s">
        <v>2204</v>
      </c>
      <c r="X27" t="s">
        <v>2252</v>
      </c>
      <c r="Y27">
        <v>22</v>
      </c>
      <c r="Z27" t="s">
        <v>2253</v>
      </c>
      <c r="AA27" t="s">
        <v>2180</v>
      </c>
      <c r="AB27" t="s">
        <v>2254</v>
      </c>
      <c r="AC27">
        <v>2022</v>
      </c>
      <c r="AF27">
        <v>2001</v>
      </c>
      <c r="AG27" t="s">
        <v>233</v>
      </c>
      <c r="AH27" t="s">
        <v>1899</v>
      </c>
      <c r="AI27" t="s">
        <v>1956</v>
      </c>
      <c r="AJ27" t="s">
        <v>1935</v>
      </c>
      <c r="AK27" t="s">
        <v>1982</v>
      </c>
      <c r="AL27" t="s">
        <v>1996</v>
      </c>
      <c r="AO27" t="s">
        <v>350</v>
      </c>
      <c r="AP27">
        <v>77.06</v>
      </c>
      <c r="AQ27">
        <v>85.12</v>
      </c>
      <c r="AR27">
        <v>2014</v>
      </c>
      <c r="AT27" t="str">
        <f t="array" ref="AT27">IFERROR(INDEX(JeffSagarinW[JS_RATING],MATCH(AllData[[#This Row],[TEAM]]&amp;"|"&amp;AllData[[#This Row],[YEAR]],JeffSagarinW[TEAM]&amp;"|"&amp;JeffSagarinW[YEAR],0)),"0.00")</f>
        <v>0.00</v>
      </c>
      <c r="AU27" t="str">
        <f t="array" ref="AU27">IFERROR(INDEX(JeffSagarinW[JS_SOS],MATCH(AllData[[#This Row],[TEAM]]&amp;"|"&amp;AllData[[#This Row],[YEAR]],JeffSagarinW[TEAM]&amp;"|"&amp;JeffSagarinW[YEAR],0)),"0.00")</f>
        <v>0.00</v>
      </c>
      <c r="AV27" t="str">
        <f t="array" ref="AV27">IFERROR(INDEX(JeffSagarinW[W25],MATCH(AllData[[#This Row],[TEAM]]&amp;"|"&amp;AllData[[#This Row],[YEAR]],JeffSagarinW[TEAM]&amp;"|"&amp;JeffSagarinW[YEAR],0)),"0.00")</f>
        <v>0.00</v>
      </c>
      <c r="AW27" t="str">
        <f t="array" ref="AW27">IFERROR(INDEX(JeffSagarinW[W50],MATCH(AllData[[#This Row],[TEAM]]&amp;"|"&amp;AllData[[#This Row],[YEAR]],JeffSagarinW[TEAM]&amp;"|"&amp;JeffSagarinW[YEAR],0)),"0.00")</f>
        <v>0.00</v>
      </c>
      <c r="AX27" t="str">
        <f t="array" ref="AX27">IFERROR(INDEX(ESPNW[PTS],MATCH(AllData[[#This Row],[TEAM]]&amp;"|"&amp;AllData[[#This Row],[YEAR]],ESPNW[TEAM]&amp;"|"&amp;ESPNW[YEAR],0)),"0.00")</f>
        <v>0.00</v>
      </c>
    </row>
    <row r="28" spans="1:50" x14ac:dyDescent="0.2">
      <c r="A28" t="s">
        <v>1818</v>
      </c>
      <c r="B28">
        <f xml:space="preserve">  88.47</f>
        <v>88.47</v>
      </c>
      <c r="C28">
        <v>74.61</v>
      </c>
      <c r="D28">
        <v>1</v>
      </c>
      <c r="E28">
        <v>2</v>
      </c>
      <c r="F28">
        <v>2018</v>
      </c>
      <c r="I28" t="s">
        <v>430</v>
      </c>
      <c r="J28">
        <v>73.87</v>
      </c>
      <c r="K28">
        <v>84.87</v>
      </c>
      <c r="L28">
        <v>2014</v>
      </c>
      <c r="P28" t="s">
        <v>281</v>
      </c>
      <c r="Q28">
        <v>163</v>
      </c>
      <c r="R28">
        <v>2020</v>
      </c>
      <c r="U28">
        <v>22</v>
      </c>
      <c r="V28" t="s">
        <v>2255</v>
      </c>
      <c r="W28" t="s">
        <v>2193</v>
      </c>
      <c r="X28" t="s">
        <v>2256</v>
      </c>
      <c r="Y28">
        <v>27</v>
      </c>
      <c r="Z28" t="s">
        <v>2257</v>
      </c>
      <c r="AA28" t="s">
        <v>2201</v>
      </c>
      <c r="AB28" t="s">
        <v>2258</v>
      </c>
      <c r="AC28">
        <v>2022</v>
      </c>
      <c r="AF28">
        <v>2000</v>
      </c>
      <c r="AG28" t="s">
        <v>231</v>
      </c>
      <c r="AH28" t="s">
        <v>1900</v>
      </c>
      <c r="AI28" t="s">
        <v>1958</v>
      </c>
      <c r="AJ28" t="s">
        <v>1936</v>
      </c>
      <c r="AK28" t="s">
        <v>1980</v>
      </c>
      <c r="AL28" t="s">
        <v>2000</v>
      </c>
      <c r="AO28" t="s">
        <v>430</v>
      </c>
      <c r="AP28">
        <v>73.87</v>
      </c>
      <c r="AQ28">
        <v>84.87</v>
      </c>
      <c r="AR28">
        <v>2014</v>
      </c>
      <c r="AT28" t="str">
        <f t="array" ref="AT28">IFERROR(INDEX(JeffSagarinW[JS_RATING],MATCH(AllData[[#This Row],[TEAM]]&amp;"|"&amp;AllData[[#This Row],[YEAR]],JeffSagarinW[TEAM]&amp;"|"&amp;JeffSagarinW[YEAR],0)),"0.00")</f>
        <v>0.00</v>
      </c>
      <c r="AU28" t="str">
        <f t="array" ref="AU28">IFERROR(INDEX(JeffSagarinW[JS_SOS],MATCH(AllData[[#This Row],[TEAM]]&amp;"|"&amp;AllData[[#This Row],[YEAR]],JeffSagarinW[TEAM]&amp;"|"&amp;JeffSagarinW[YEAR],0)),"0.00")</f>
        <v>0.00</v>
      </c>
      <c r="AV28" t="str">
        <f t="array" ref="AV28">IFERROR(INDEX(JeffSagarinW[W25],MATCH(AllData[[#This Row],[TEAM]]&amp;"|"&amp;AllData[[#This Row],[YEAR]],JeffSagarinW[TEAM]&amp;"|"&amp;JeffSagarinW[YEAR],0)),"0.00")</f>
        <v>0.00</v>
      </c>
      <c r="AW28" t="str">
        <f t="array" ref="AW28">IFERROR(INDEX(JeffSagarinW[W50],MATCH(AllData[[#This Row],[TEAM]]&amp;"|"&amp;AllData[[#This Row],[YEAR]],JeffSagarinW[TEAM]&amp;"|"&amp;JeffSagarinW[YEAR],0)),"0.00")</f>
        <v>0.00</v>
      </c>
      <c r="AX28" t="str">
        <f t="array" ref="AX28">IFERROR(INDEX(ESPNW[PTS],MATCH(AllData[[#This Row],[TEAM]]&amp;"|"&amp;AllData[[#This Row],[YEAR]],ESPNW[TEAM]&amp;"|"&amp;ESPNW[YEAR],0)),"0.00")</f>
        <v>0.00</v>
      </c>
    </row>
    <row r="29" spans="1:50" x14ac:dyDescent="0.2">
      <c r="A29" t="s">
        <v>195</v>
      </c>
      <c r="B29">
        <f xml:space="preserve">  88.41</f>
        <v>88.41</v>
      </c>
      <c r="C29">
        <v>78.92</v>
      </c>
      <c r="D29">
        <v>2</v>
      </c>
      <c r="E29">
        <v>7</v>
      </c>
      <c r="F29">
        <v>2018</v>
      </c>
      <c r="I29" t="s">
        <v>379</v>
      </c>
      <c r="J29">
        <v>67.56</v>
      </c>
      <c r="K29">
        <v>84.51</v>
      </c>
      <c r="L29">
        <v>2014</v>
      </c>
      <c r="P29" t="s">
        <v>1093</v>
      </c>
      <c r="Q29">
        <v>121</v>
      </c>
      <c r="R29">
        <v>2020</v>
      </c>
      <c r="U29">
        <v>23</v>
      </c>
      <c r="V29" t="s">
        <v>2259</v>
      </c>
      <c r="W29" t="s">
        <v>2177</v>
      </c>
      <c r="X29" t="s">
        <v>2260</v>
      </c>
      <c r="Y29">
        <v>93</v>
      </c>
      <c r="Z29" t="s">
        <v>2261</v>
      </c>
      <c r="AA29" t="s">
        <v>2227</v>
      </c>
      <c r="AB29" t="s">
        <v>2262</v>
      </c>
      <c r="AC29">
        <v>2022</v>
      </c>
      <c r="AF29">
        <v>1999</v>
      </c>
      <c r="AG29" t="s">
        <v>32</v>
      </c>
      <c r="AH29" t="s">
        <v>1901</v>
      </c>
      <c r="AI29" t="s">
        <v>1962</v>
      </c>
      <c r="AJ29" t="s">
        <v>1937</v>
      </c>
      <c r="AK29" t="s">
        <v>1979</v>
      </c>
      <c r="AL29" t="s">
        <v>2001</v>
      </c>
      <c r="AO29" t="s">
        <v>379</v>
      </c>
      <c r="AP29">
        <v>67.56</v>
      </c>
      <c r="AQ29">
        <v>84.51</v>
      </c>
      <c r="AR29">
        <v>2014</v>
      </c>
      <c r="AT29" t="str">
        <f t="array" ref="AT29">IFERROR(INDEX(JeffSagarinW[JS_RATING],MATCH(AllData[[#This Row],[TEAM]]&amp;"|"&amp;AllData[[#This Row],[YEAR]],JeffSagarinW[TEAM]&amp;"|"&amp;JeffSagarinW[YEAR],0)),"0.00")</f>
        <v>0.00</v>
      </c>
      <c r="AU29" t="str">
        <f t="array" ref="AU29">IFERROR(INDEX(JeffSagarinW[JS_SOS],MATCH(AllData[[#This Row],[TEAM]]&amp;"|"&amp;AllData[[#This Row],[YEAR]],JeffSagarinW[TEAM]&amp;"|"&amp;JeffSagarinW[YEAR],0)),"0.00")</f>
        <v>0.00</v>
      </c>
      <c r="AV29" t="str">
        <f t="array" ref="AV29">IFERROR(INDEX(JeffSagarinW[W25],MATCH(AllData[[#This Row],[TEAM]]&amp;"|"&amp;AllData[[#This Row],[YEAR]],JeffSagarinW[TEAM]&amp;"|"&amp;JeffSagarinW[YEAR],0)),"0.00")</f>
        <v>0.00</v>
      </c>
      <c r="AW29" t="str">
        <f t="array" ref="AW29">IFERROR(INDEX(JeffSagarinW[W50],MATCH(AllData[[#This Row],[TEAM]]&amp;"|"&amp;AllData[[#This Row],[YEAR]],JeffSagarinW[TEAM]&amp;"|"&amp;JeffSagarinW[YEAR],0)),"0.00")</f>
        <v>0.00</v>
      </c>
      <c r="AX29" t="str">
        <f t="array" ref="AX29">IFERROR(INDEX(ESPNW[PTS],MATCH(AllData[[#This Row],[TEAM]]&amp;"|"&amp;AllData[[#This Row],[YEAR]],ESPNW[TEAM]&amp;"|"&amp;ESPNW[YEAR],0)),"0.00")</f>
        <v>0.00</v>
      </c>
    </row>
    <row r="30" spans="1:50" x14ac:dyDescent="0.2">
      <c r="A30" t="s">
        <v>266</v>
      </c>
      <c r="B30">
        <f xml:space="preserve">  88.12</f>
        <v>88.12</v>
      </c>
      <c r="C30">
        <v>77.16</v>
      </c>
      <c r="D30">
        <v>2</v>
      </c>
      <c r="E30">
        <v>4</v>
      </c>
      <c r="F30">
        <v>2018</v>
      </c>
      <c r="I30" t="s">
        <v>369</v>
      </c>
      <c r="J30">
        <v>73.849999999999994</v>
      </c>
      <c r="K30">
        <v>83.23</v>
      </c>
      <c r="L30">
        <v>2014</v>
      </c>
      <c r="P30" t="s">
        <v>212</v>
      </c>
      <c r="Q30">
        <v>97</v>
      </c>
      <c r="R30">
        <v>2020</v>
      </c>
      <c r="U30">
        <v>24</v>
      </c>
      <c r="V30" t="s">
        <v>2263</v>
      </c>
      <c r="W30" t="s">
        <v>2264</v>
      </c>
      <c r="X30" t="s">
        <v>2265</v>
      </c>
      <c r="Y30">
        <v>30</v>
      </c>
      <c r="Z30" t="s">
        <v>2266</v>
      </c>
      <c r="AA30" t="s">
        <v>2163</v>
      </c>
      <c r="AB30" t="s">
        <v>2267</v>
      </c>
      <c r="AC30">
        <v>2022</v>
      </c>
      <c r="AF30">
        <v>1998</v>
      </c>
      <c r="AG30" t="s">
        <v>36</v>
      </c>
      <c r="AH30" t="s">
        <v>1894</v>
      </c>
      <c r="AI30" t="s">
        <v>1960</v>
      </c>
      <c r="AJ30" t="s">
        <v>1938</v>
      </c>
      <c r="AK30" t="s">
        <v>209</v>
      </c>
      <c r="AL30" t="s">
        <v>2002</v>
      </c>
      <c r="AO30" t="s">
        <v>369</v>
      </c>
      <c r="AP30">
        <v>73.849999999999994</v>
      </c>
      <c r="AQ30">
        <v>83.23</v>
      </c>
      <c r="AR30">
        <v>2014</v>
      </c>
      <c r="AT30" t="str">
        <f t="array" ref="AT30">IFERROR(INDEX(JeffSagarinW[JS_RATING],MATCH(AllData[[#This Row],[TEAM]]&amp;"|"&amp;AllData[[#This Row],[YEAR]],JeffSagarinW[TEAM]&amp;"|"&amp;JeffSagarinW[YEAR],0)),"0.00")</f>
        <v>0.00</v>
      </c>
      <c r="AU30" t="str">
        <f t="array" ref="AU30">IFERROR(INDEX(JeffSagarinW[JS_SOS],MATCH(AllData[[#This Row],[TEAM]]&amp;"|"&amp;AllData[[#This Row],[YEAR]],JeffSagarinW[TEAM]&amp;"|"&amp;JeffSagarinW[YEAR],0)),"0.00")</f>
        <v>0.00</v>
      </c>
      <c r="AV30" t="str">
        <f t="array" ref="AV30">IFERROR(INDEX(JeffSagarinW[W25],MATCH(AllData[[#This Row],[TEAM]]&amp;"|"&amp;AllData[[#This Row],[YEAR]],JeffSagarinW[TEAM]&amp;"|"&amp;JeffSagarinW[YEAR],0)),"0.00")</f>
        <v>0.00</v>
      </c>
      <c r="AW30" t="str">
        <f t="array" ref="AW30">IFERROR(INDEX(JeffSagarinW[W50],MATCH(AllData[[#This Row],[TEAM]]&amp;"|"&amp;AllData[[#This Row],[YEAR]],JeffSagarinW[TEAM]&amp;"|"&amp;JeffSagarinW[YEAR],0)),"0.00")</f>
        <v>0.00</v>
      </c>
      <c r="AX30" t="str">
        <f t="array" ref="AX30">IFERROR(INDEX(ESPNW[PTS],MATCH(AllData[[#This Row],[TEAM]]&amp;"|"&amp;AllData[[#This Row],[YEAR]],ESPNW[TEAM]&amp;"|"&amp;ESPNW[YEAR],0)),"0.00")</f>
        <v>0.00</v>
      </c>
    </row>
    <row r="31" spans="1:50" x14ac:dyDescent="0.2">
      <c r="A31" t="s">
        <v>25</v>
      </c>
      <c r="B31">
        <f xml:space="preserve">  87.93</f>
        <v>87.93</v>
      </c>
      <c r="C31">
        <v>76.42</v>
      </c>
      <c r="D31">
        <v>2</v>
      </c>
      <c r="E31">
        <v>5</v>
      </c>
      <c r="F31">
        <v>2018</v>
      </c>
      <c r="I31" t="s">
        <v>1050</v>
      </c>
      <c r="J31">
        <v>73</v>
      </c>
      <c r="K31">
        <v>83.21</v>
      </c>
      <c r="L31">
        <v>2014</v>
      </c>
      <c r="P31" t="s">
        <v>1079</v>
      </c>
      <c r="Q31">
        <v>31</v>
      </c>
      <c r="R31">
        <v>2020</v>
      </c>
      <c r="U31">
        <v>25</v>
      </c>
      <c r="V31" t="s">
        <v>2268</v>
      </c>
      <c r="W31" t="s">
        <v>2269</v>
      </c>
      <c r="X31" t="s">
        <v>2270</v>
      </c>
      <c r="Y31">
        <v>7</v>
      </c>
      <c r="Z31" t="s">
        <v>2271</v>
      </c>
      <c r="AA31" t="s">
        <v>2157</v>
      </c>
      <c r="AB31" s="4" t="s">
        <v>2272</v>
      </c>
      <c r="AC31">
        <v>2022</v>
      </c>
      <c r="AF31">
        <v>1997</v>
      </c>
      <c r="AG31" t="s">
        <v>36</v>
      </c>
      <c r="AH31" t="s">
        <v>1902</v>
      </c>
      <c r="AI31" t="s">
        <v>1960</v>
      </c>
      <c r="AJ31" t="s">
        <v>1939</v>
      </c>
      <c r="AK31" t="s">
        <v>33</v>
      </c>
      <c r="AL31" t="s">
        <v>2003</v>
      </c>
      <c r="AO31" t="s">
        <v>1050</v>
      </c>
      <c r="AP31">
        <v>73</v>
      </c>
      <c r="AQ31">
        <v>83.21</v>
      </c>
      <c r="AR31">
        <v>2014</v>
      </c>
      <c r="AT31" t="str">
        <f t="array" ref="AT31">IFERROR(INDEX(JeffSagarinW[JS_RATING],MATCH(AllData[[#This Row],[TEAM]]&amp;"|"&amp;AllData[[#This Row],[YEAR]],JeffSagarinW[TEAM]&amp;"|"&amp;JeffSagarinW[YEAR],0)),"0.00")</f>
        <v>0.00</v>
      </c>
      <c r="AU31" t="str">
        <f t="array" ref="AU31">IFERROR(INDEX(JeffSagarinW[JS_SOS],MATCH(AllData[[#This Row],[TEAM]]&amp;"|"&amp;AllData[[#This Row],[YEAR]],JeffSagarinW[TEAM]&amp;"|"&amp;JeffSagarinW[YEAR],0)),"0.00")</f>
        <v>0.00</v>
      </c>
      <c r="AV31" t="str">
        <f t="array" ref="AV31">IFERROR(INDEX(JeffSagarinW[W25],MATCH(AllData[[#This Row],[TEAM]]&amp;"|"&amp;AllData[[#This Row],[YEAR]],JeffSagarinW[TEAM]&amp;"|"&amp;JeffSagarinW[YEAR],0)),"0.00")</f>
        <v>0.00</v>
      </c>
      <c r="AW31" t="str">
        <f t="array" ref="AW31">IFERROR(INDEX(JeffSagarinW[W50],MATCH(AllData[[#This Row],[TEAM]]&amp;"|"&amp;AllData[[#This Row],[YEAR]],JeffSagarinW[TEAM]&amp;"|"&amp;JeffSagarinW[YEAR],0)),"0.00")</f>
        <v>0.00</v>
      </c>
      <c r="AX31" t="str">
        <f t="array" ref="AX31">IFERROR(INDEX(ESPNW[PTS],MATCH(AllData[[#This Row],[TEAM]]&amp;"|"&amp;AllData[[#This Row],[YEAR]],ESPNW[TEAM]&amp;"|"&amp;ESPNW[YEAR],0)),"0.00")</f>
        <v>0.00</v>
      </c>
    </row>
    <row r="32" spans="1:50" x14ac:dyDescent="0.2">
      <c r="A32" t="s">
        <v>17</v>
      </c>
      <c r="B32">
        <f xml:space="preserve">  87.17</f>
        <v>87.17</v>
      </c>
      <c r="C32">
        <v>78.069999999999993</v>
      </c>
      <c r="D32">
        <v>1</v>
      </c>
      <c r="E32">
        <v>5</v>
      </c>
      <c r="F32">
        <v>2018</v>
      </c>
      <c r="I32" t="s">
        <v>9</v>
      </c>
      <c r="J32">
        <v>78.11</v>
      </c>
      <c r="K32">
        <v>83.2</v>
      </c>
      <c r="L32">
        <v>2014</v>
      </c>
      <c r="P32" t="s">
        <v>123</v>
      </c>
      <c r="Q32">
        <v>739</v>
      </c>
      <c r="R32">
        <v>2022</v>
      </c>
      <c r="U32">
        <v>26</v>
      </c>
      <c r="V32" t="s">
        <v>2276</v>
      </c>
      <c r="W32" t="s">
        <v>2277</v>
      </c>
      <c r="X32" t="s">
        <v>2278</v>
      </c>
      <c r="Y32">
        <v>70</v>
      </c>
      <c r="Z32" t="s">
        <v>2279</v>
      </c>
      <c r="AA32" t="s">
        <v>2280</v>
      </c>
      <c r="AB32" t="s">
        <v>2254</v>
      </c>
      <c r="AC32">
        <v>2022</v>
      </c>
      <c r="AF32">
        <v>1996</v>
      </c>
      <c r="AG32" t="s">
        <v>36</v>
      </c>
      <c r="AH32" t="s">
        <v>1903</v>
      </c>
      <c r="AI32" t="s">
        <v>1960</v>
      </c>
      <c r="AJ32" t="s">
        <v>1940</v>
      </c>
      <c r="AK32" t="s">
        <v>1983</v>
      </c>
      <c r="AL32" t="s">
        <v>2004</v>
      </c>
      <c r="AO32" t="s">
        <v>9</v>
      </c>
      <c r="AP32">
        <v>78.11</v>
      </c>
      <c r="AQ32">
        <v>83.2</v>
      </c>
      <c r="AR32">
        <v>2014</v>
      </c>
      <c r="AT32" t="str">
        <f t="array" ref="AT32">IFERROR(INDEX(JeffSagarinW[JS_RATING],MATCH(AllData[[#This Row],[TEAM]]&amp;"|"&amp;AllData[[#This Row],[YEAR]],JeffSagarinW[TEAM]&amp;"|"&amp;JeffSagarinW[YEAR],0)),"0.00")</f>
        <v>0.00</v>
      </c>
      <c r="AU32" t="str">
        <f t="array" ref="AU32">IFERROR(INDEX(JeffSagarinW[JS_SOS],MATCH(AllData[[#This Row],[TEAM]]&amp;"|"&amp;AllData[[#This Row],[YEAR]],JeffSagarinW[TEAM]&amp;"|"&amp;JeffSagarinW[YEAR],0)),"0.00")</f>
        <v>0.00</v>
      </c>
      <c r="AV32" t="str">
        <f t="array" ref="AV32">IFERROR(INDEX(JeffSagarinW[W25],MATCH(AllData[[#This Row],[TEAM]]&amp;"|"&amp;AllData[[#This Row],[YEAR]],JeffSagarinW[TEAM]&amp;"|"&amp;JeffSagarinW[YEAR],0)),"0.00")</f>
        <v>0.00</v>
      </c>
      <c r="AW32" t="str">
        <f t="array" ref="AW32">IFERROR(INDEX(JeffSagarinW[W50],MATCH(AllData[[#This Row],[TEAM]]&amp;"|"&amp;AllData[[#This Row],[YEAR]],JeffSagarinW[TEAM]&amp;"|"&amp;JeffSagarinW[YEAR],0)),"0.00")</f>
        <v>0.00</v>
      </c>
      <c r="AX32" t="str">
        <f t="array" ref="AX32">IFERROR(INDEX(ESPNW[PTS],MATCH(AllData[[#This Row],[TEAM]]&amp;"|"&amp;AllData[[#This Row],[YEAR]],ESPNW[TEAM]&amp;"|"&amp;ESPNW[YEAR],0)),"0.00")</f>
        <v>0.00</v>
      </c>
    </row>
    <row r="33" spans="1:50" x14ac:dyDescent="0.2">
      <c r="A33" t="s">
        <v>29</v>
      </c>
      <c r="B33">
        <f xml:space="preserve">  86.81</f>
        <v>86.81</v>
      </c>
      <c r="C33">
        <v>83.2</v>
      </c>
      <c r="D33">
        <v>3</v>
      </c>
      <c r="E33">
        <v>4</v>
      </c>
      <c r="F33">
        <v>2018</v>
      </c>
      <c r="I33" t="s">
        <v>362</v>
      </c>
      <c r="J33">
        <v>76.349999999999994</v>
      </c>
      <c r="K33">
        <v>82.91</v>
      </c>
      <c r="L33">
        <v>2014</v>
      </c>
      <c r="P33" t="s">
        <v>128</v>
      </c>
      <c r="Q33">
        <v>728</v>
      </c>
      <c r="R33">
        <v>2022</v>
      </c>
      <c r="U33">
        <v>27</v>
      </c>
      <c r="V33" t="s">
        <v>2281</v>
      </c>
      <c r="W33" t="s">
        <v>2166</v>
      </c>
      <c r="X33" t="s">
        <v>2282</v>
      </c>
      <c r="Y33">
        <v>102</v>
      </c>
      <c r="Z33" t="s">
        <v>2283</v>
      </c>
      <c r="AA33" t="s">
        <v>2284</v>
      </c>
      <c r="AB33" t="s">
        <v>2285</v>
      </c>
      <c r="AC33">
        <v>2022</v>
      </c>
      <c r="AF33">
        <v>1995</v>
      </c>
      <c r="AG33" t="s">
        <v>231</v>
      </c>
      <c r="AH33" t="s">
        <v>1904</v>
      </c>
      <c r="AI33" t="s">
        <v>1958</v>
      </c>
      <c r="AJ33" t="s">
        <v>1941</v>
      </c>
      <c r="AK33" t="s">
        <v>1980</v>
      </c>
      <c r="AL33" t="s">
        <v>2005</v>
      </c>
      <c r="AO33" t="s">
        <v>362</v>
      </c>
      <c r="AP33">
        <v>76.349999999999994</v>
      </c>
      <c r="AQ33">
        <v>82.91</v>
      </c>
      <c r="AR33">
        <v>2014</v>
      </c>
      <c r="AT33" t="str">
        <f t="array" ref="AT33">IFERROR(INDEX(JeffSagarinW[JS_RATING],MATCH(AllData[[#This Row],[TEAM]]&amp;"|"&amp;AllData[[#This Row],[YEAR]],JeffSagarinW[TEAM]&amp;"|"&amp;JeffSagarinW[YEAR],0)),"0.00")</f>
        <v>0.00</v>
      </c>
      <c r="AU33" t="str">
        <f t="array" ref="AU33">IFERROR(INDEX(JeffSagarinW[JS_SOS],MATCH(AllData[[#This Row],[TEAM]]&amp;"|"&amp;AllData[[#This Row],[YEAR]],JeffSagarinW[TEAM]&amp;"|"&amp;JeffSagarinW[YEAR],0)),"0.00")</f>
        <v>0.00</v>
      </c>
      <c r="AV33" t="str">
        <f t="array" ref="AV33">IFERROR(INDEX(JeffSagarinW[W25],MATCH(AllData[[#This Row],[TEAM]]&amp;"|"&amp;AllData[[#This Row],[YEAR]],JeffSagarinW[TEAM]&amp;"|"&amp;JeffSagarinW[YEAR],0)),"0.00")</f>
        <v>0.00</v>
      </c>
      <c r="AW33" t="str">
        <f t="array" ref="AW33">IFERROR(INDEX(JeffSagarinW[W50],MATCH(AllData[[#This Row],[TEAM]]&amp;"|"&amp;AllData[[#This Row],[YEAR]],JeffSagarinW[TEAM]&amp;"|"&amp;JeffSagarinW[YEAR],0)),"0.00")</f>
        <v>0.00</v>
      </c>
      <c r="AX33" t="str">
        <f t="array" ref="AX33">IFERROR(INDEX(ESPNW[PTS],MATCH(AllData[[#This Row],[TEAM]]&amp;"|"&amp;AllData[[#This Row],[YEAR]],ESPNW[TEAM]&amp;"|"&amp;ESPNW[YEAR],0)),"0.00")</f>
        <v>0.00</v>
      </c>
    </row>
    <row r="34" spans="1:50" x14ac:dyDescent="0.2">
      <c r="A34" t="s">
        <v>1819</v>
      </c>
      <c r="B34">
        <f xml:space="preserve">  86.32</f>
        <v>86.32</v>
      </c>
      <c r="C34">
        <v>79.709999999999994</v>
      </c>
      <c r="D34">
        <v>2</v>
      </c>
      <c r="E34">
        <v>4</v>
      </c>
      <c r="F34">
        <v>2018</v>
      </c>
      <c r="I34" t="s">
        <v>402</v>
      </c>
      <c r="J34">
        <v>75.5</v>
      </c>
      <c r="K34">
        <v>82.67</v>
      </c>
      <c r="L34">
        <v>2014</v>
      </c>
      <c r="P34" t="s">
        <v>1076</v>
      </c>
      <c r="Q34">
        <v>693</v>
      </c>
      <c r="R34">
        <v>2022</v>
      </c>
      <c r="U34">
        <v>28</v>
      </c>
      <c r="V34" t="s">
        <v>2286</v>
      </c>
      <c r="W34" t="s">
        <v>2189</v>
      </c>
      <c r="X34" t="s">
        <v>2287</v>
      </c>
      <c r="Y34">
        <v>38</v>
      </c>
      <c r="Z34" t="s">
        <v>2288</v>
      </c>
      <c r="AA34" t="s">
        <v>2151</v>
      </c>
      <c r="AB34" t="s">
        <v>2289</v>
      </c>
      <c r="AC34">
        <v>2022</v>
      </c>
      <c r="AF34">
        <v>1994</v>
      </c>
      <c r="AG34" t="s">
        <v>38</v>
      </c>
      <c r="AH34" t="s">
        <v>1905</v>
      </c>
      <c r="AI34" t="s">
        <v>1963</v>
      </c>
      <c r="AJ34" t="s">
        <v>1942</v>
      </c>
      <c r="AK34" t="s">
        <v>209</v>
      </c>
      <c r="AL34" t="s">
        <v>2006</v>
      </c>
      <c r="AO34" t="s">
        <v>402</v>
      </c>
      <c r="AP34">
        <v>75.5</v>
      </c>
      <c r="AQ34">
        <v>82.67</v>
      </c>
      <c r="AR34">
        <v>2014</v>
      </c>
      <c r="AT34" t="str">
        <f t="array" ref="AT34">IFERROR(INDEX(JeffSagarinW[JS_RATING],MATCH(AllData[[#This Row],[TEAM]]&amp;"|"&amp;AllData[[#This Row],[YEAR]],JeffSagarinW[TEAM]&amp;"|"&amp;JeffSagarinW[YEAR],0)),"0.00")</f>
        <v>0.00</v>
      </c>
      <c r="AU34" t="str">
        <f t="array" ref="AU34">IFERROR(INDEX(JeffSagarinW[JS_SOS],MATCH(AllData[[#This Row],[TEAM]]&amp;"|"&amp;AllData[[#This Row],[YEAR]],JeffSagarinW[TEAM]&amp;"|"&amp;JeffSagarinW[YEAR],0)),"0.00")</f>
        <v>0.00</v>
      </c>
      <c r="AV34" t="str">
        <f t="array" ref="AV34">IFERROR(INDEX(JeffSagarinW[W25],MATCH(AllData[[#This Row],[TEAM]]&amp;"|"&amp;AllData[[#This Row],[YEAR]],JeffSagarinW[TEAM]&amp;"|"&amp;JeffSagarinW[YEAR],0)),"0.00")</f>
        <v>0.00</v>
      </c>
      <c r="AW34" t="str">
        <f t="array" ref="AW34">IFERROR(INDEX(JeffSagarinW[W50],MATCH(AllData[[#This Row],[TEAM]]&amp;"|"&amp;AllData[[#This Row],[YEAR]],JeffSagarinW[TEAM]&amp;"|"&amp;JeffSagarinW[YEAR],0)),"0.00")</f>
        <v>0.00</v>
      </c>
      <c r="AX34" t="str">
        <f t="array" ref="AX34">IFERROR(INDEX(ESPNW[PTS],MATCH(AllData[[#This Row],[TEAM]]&amp;"|"&amp;AllData[[#This Row],[YEAR]],ESPNW[TEAM]&amp;"|"&amp;ESPNW[YEAR],0)),"0.00")</f>
        <v>0.00</v>
      </c>
    </row>
    <row r="35" spans="1:50" x14ac:dyDescent="0.2">
      <c r="A35" t="s">
        <v>35</v>
      </c>
      <c r="B35">
        <f xml:space="preserve">  85.98</f>
        <v>85.98</v>
      </c>
      <c r="C35">
        <v>77.25</v>
      </c>
      <c r="D35">
        <v>2</v>
      </c>
      <c r="E35">
        <v>6</v>
      </c>
      <c r="F35">
        <v>2018</v>
      </c>
      <c r="I35" t="s">
        <v>380</v>
      </c>
      <c r="J35">
        <v>75.58</v>
      </c>
      <c r="K35">
        <v>82.62</v>
      </c>
      <c r="L35">
        <v>2014</v>
      </c>
      <c r="P35" t="s">
        <v>11</v>
      </c>
      <c r="Q35">
        <v>624</v>
      </c>
      <c r="R35">
        <v>2022</v>
      </c>
      <c r="U35">
        <v>29</v>
      </c>
      <c r="V35" t="s">
        <v>2290</v>
      </c>
      <c r="W35" t="s">
        <v>2291</v>
      </c>
      <c r="X35" t="s">
        <v>2292</v>
      </c>
      <c r="Y35">
        <v>43</v>
      </c>
      <c r="Z35" t="s">
        <v>2293</v>
      </c>
      <c r="AA35" t="s">
        <v>2157</v>
      </c>
      <c r="AB35" t="s">
        <v>2294</v>
      </c>
      <c r="AC35">
        <v>2022</v>
      </c>
      <c r="AF35">
        <v>1993</v>
      </c>
      <c r="AG35" t="s">
        <v>22</v>
      </c>
      <c r="AH35" t="s">
        <v>1906</v>
      </c>
      <c r="AI35" t="s">
        <v>1964</v>
      </c>
      <c r="AJ35" t="s">
        <v>1943</v>
      </c>
      <c r="AK35" t="s">
        <v>135</v>
      </c>
      <c r="AL35" t="s">
        <v>1999</v>
      </c>
      <c r="AO35" t="s">
        <v>380</v>
      </c>
      <c r="AP35">
        <v>75.58</v>
      </c>
      <c r="AQ35">
        <v>82.62</v>
      </c>
      <c r="AR35">
        <v>2014</v>
      </c>
      <c r="AT35" t="str">
        <f t="array" ref="AT35">IFERROR(INDEX(JeffSagarinW[JS_RATING],MATCH(AllData[[#This Row],[TEAM]]&amp;"|"&amp;AllData[[#This Row],[YEAR]],JeffSagarinW[TEAM]&amp;"|"&amp;JeffSagarinW[YEAR],0)),"0.00")</f>
        <v>0.00</v>
      </c>
      <c r="AU35" t="str">
        <f t="array" ref="AU35">IFERROR(INDEX(JeffSagarinW[JS_SOS],MATCH(AllData[[#This Row],[TEAM]]&amp;"|"&amp;AllData[[#This Row],[YEAR]],JeffSagarinW[TEAM]&amp;"|"&amp;JeffSagarinW[YEAR],0)),"0.00")</f>
        <v>0.00</v>
      </c>
      <c r="AV35" t="str">
        <f t="array" ref="AV35">IFERROR(INDEX(JeffSagarinW[W25],MATCH(AllData[[#This Row],[TEAM]]&amp;"|"&amp;AllData[[#This Row],[YEAR]],JeffSagarinW[TEAM]&amp;"|"&amp;JeffSagarinW[YEAR],0)),"0.00")</f>
        <v>0.00</v>
      </c>
      <c r="AW35" t="str">
        <f t="array" ref="AW35">IFERROR(INDEX(JeffSagarinW[W50],MATCH(AllData[[#This Row],[TEAM]]&amp;"|"&amp;AllData[[#This Row],[YEAR]],JeffSagarinW[TEAM]&amp;"|"&amp;JeffSagarinW[YEAR],0)),"0.00")</f>
        <v>0.00</v>
      </c>
      <c r="AX35" t="str">
        <f t="array" ref="AX35">IFERROR(INDEX(ESPNW[PTS],MATCH(AllData[[#This Row],[TEAM]]&amp;"|"&amp;AllData[[#This Row],[YEAR]],ESPNW[TEAM]&amp;"|"&amp;ESPNW[YEAR],0)),"0.00")</f>
        <v>0.00</v>
      </c>
    </row>
    <row r="36" spans="1:50" x14ac:dyDescent="0.2">
      <c r="A36" t="s">
        <v>12</v>
      </c>
      <c r="B36">
        <f xml:space="preserve">  85.82</f>
        <v>85.82</v>
      </c>
      <c r="C36">
        <v>76.36</v>
      </c>
      <c r="D36">
        <v>3</v>
      </c>
      <c r="E36">
        <v>6</v>
      </c>
      <c r="F36">
        <v>2018</v>
      </c>
      <c r="I36" t="s">
        <v>297</v>
      </c>
      <c r="J36">
        <v>75.98</v>
      </c>
      <c r="K36">
        <v>82.28</v>
      </c>
      <c r="L36">
        <v>2014</v>
      </c>
      <c r="P36" t="s">
        <v>1882</v>
      </c>
      <c r="Q36">
        <v>605</v>
      </c>
      <c r="R36">
        <v>2022</v>
      </c>
      <c r="U36">
        <v>30</v>
      </c>
      <c r="V36" t="s">
        <v>2295</v>
      </c>
      <c r="W36" t="s">
        <v>2296</v>
      </c>
      <c r="X36" t="s">
        <v>2297</v>
      </c>
      <c r="Y36">
        <v>86</v>
      </c>
      <c r="Z36" t="s">
        <v>2298</v>
      </c>
      <c r="AA36" t="s">
        <v>2280</v>
      </c>
      <c r="AB36" t="s">
        <v>2262</v>
      </c>
      <c r="AC36">
        <v>2022</v>
      </c>
      <c r="AF36">
        <v>1992</v>
      </c>
      <c r="AG36" t="s">
        <v>128</v>
      </c>
      <c r="AH36" t="s">
        <v>1907</v>
      </c>
      <c r="AI36" t="s">
        <v>1954</v>
      </c>
      <c r="AJ36" t="s">
        <v>1944</v>
      </c>
      <c r="AK36" t="s">
        <v>56</v>
      </c>
      <c r="AL36" t="s">
        <v>2007</v>
      </c>
      <c r="AO36" t="s">
        <v>297</v>
      </c>
      <c r="AP36">
        <v>75.98</v>
      </c>
      <c r="AQ36">
        <v>82.28</v>
      </c>
      <c r="AR36">
        <v>2014</v>
      </c>
      <c r="AT36" t="str">
        <f t="array" ref="AT36">IFERROR(INDEX(JeffSagarinW[JS_RATING],MATCH(AllData[[#This Row],[TEAM]]&amp;"|"&amp;AllData[[#This Row],[YEAR]],JeffSagarinW[TEAM]&amp;"|"&amp;JeffSagarinW[YEAR],0)),"0.00")</f>
        <v>0.00</v>
      </c>
      <c r="AU36" t="str">
        <f t="array" ref="AU36">IFERROR(INDEX(JeffSagarinW[JS_SOS],MATCH(AllData[[#This Row],[TEAM]]&amp;"|"&amp;AllData[[#This Row],[YEAR]],JeffSagarinW[TEAM]&amp;"|"&amp;JeffSagarinW[YEAR],0)),"0.00")</f>
        <v>0.00</v>
      </c>
      <c r="AV36" t="str">
        <f t="array" ref="AV36">IFERROR(INDEX(JeffSagarinW[W25],MATCH(AllData[[#This Row],[TEAM]]&amp;"|"&amp;AllData[[#This Row],[YEAR]],JeffSagarinW[TEAM]&amp;"|"&amp;JeffSagarinW[YEAR],0)),"0.00")</f>
        <v>0.00</v>
      </c>
      <c r="AW36" t="str">
        <f t="array" ref="AW36">IFERROR(INDEX(JeffSagarinW[W50],MATCH(AllData[[#This Row],[TEAM]]&amp;"|"&amp;AllData[[#This Row],[YEAR]],JeffSagarinW[TEAM]&amp;"|"&amp;JeffSagarinW[YEAR],0)),"0.00")</f>
        <v>0.00</v>
      </c>
      <c r="AX36" t="str">
        <f t="array" ref="AX36">IFERROR(INDEX(ESPNW[PTS],MATCH(AllData[[#This Row],[TEAM]]&amp;"|"&amp;AllData[[#This Row],[YEAR]],ESPNW[TEAM]&amp;"|"&amp;ESPNW[YEAR],0)),"0.00")</f>
        <v>0.00</v>
      </c>
    </row>
    <row r="37" spans="1:50" x14ac:dyDescent="0.2">
      <c r="A37" t="s">
        <v>272</v>
      </c>
      <c r="B37">
        <f xml:space="preserve">  85.4</f>
        <v>85.4</v>
      </c>
      <c r="C37">
        <v>70.290000000000006</v>
      </c>
      <c r="D37">
        <v>1</v>
      </c>
      <c r="E37">
        <v>2</v>
      </c>
      <c r="F37">
        <v>2018</v>
      </c>
      <c r="I37" t="s">
        <v>314</v>
      </c>
      <c r="J37">
        <v>73.33</v>
      </c>
      <c r="K37">
        <v>81.99</v>
      </c>
      <c r="L37">
        <v>2014</v>
      </c>
      <c r="P37" t="s">
        <v>199</v>
      </c>
      <c r="Q37">
        <v>599</v>
      </c>
      <c r="R37">
        <v>2022</v>
      </c>
      <c r="U37">
        <v>31</v>
      </c>
      <c r="V37" t="s">
        <v>2299</v>
      </c>
      <c r="W37" t="s">
        <v>2300</v>
      </c>
      <c r="X37" t="s">
        <v>2301</v>
      </c>
      <c r="Y37">
        <v>66</v>
      </c>
      <c r="Z37" t="s">
        <v>2302</v>
      </c>
      <c r="AA37" t="s">
        <v>2186</v>
      </c>
      <c r="AB37" t="s">
        <v>2212</v>
      </c>
      <c r="AC37">
        <v>2022</v>
      </c>
      <c r="AF37">
        <v>1991</v>
      </c>
      <c r="AG37" t="s">
        <v>36</v>
      </c>
      <c r="AH37" t="s">
        <v>1908</v>
      </c>
      <c r="AI37" t="s">
        <v>1960</v>
      </c>
      <c r="AJ37" t="s">
        <v>1973</v>
      </c>
      <c r="AK37" t="s">
        <v>1984</v>
      </c>
      <c r="AL37" t="s">
        <v>1994</v>
      </c>
      <c r="AO37" t="s">
        <v>314</v>
      </c>
      <c r="AP37">
        <v>73.33</v>
      </c>
      <c r="AQ37">
        <v>81.99</v>
      </c>
      <c r="AR37">
        <v>2014</v>
      </c>
      <c r="AT37" t="str">
        <f t="array" ref="AT37">IFERROR(INDEX(JeffSagarinW[JS_RATING],MATCH(AllData[[#This Row],[TEAM]]&amp;"|"&amp;AllData[[#This Row],[YEAR]],JeffSagarinW[TEAM]&amp;"|"&amp;JeffSagarinW[YEAR],0)),"0.00")</f>
        <v>0.00</v>
      </c>
      <c r="AU37" t="str">
        <f t="array" ref="AU37">IFERROR(INDEX(JeffSagarinW[JS_SOS],MATCH(AllData[[#This Row],[TEAM]]&amp;"|"&amp;AllData[[#This Row],[YEAR]],JeffSagarinW[TEAM]&amp;"|"&amp;JeffSagarinW[YEAR],0)),"0.00")</f>
        <v>0.00</v>
      </c>
      <c r="AV37" t="str">
        <f t="array" ref="AV37">IFERROR(INDEX(JeffSagarinW[W25],MATCH(AllData[[#This Row],[TEAM]]&amp;"|"&amp;AllData[[#This Row],[YEAR]],JeffSagarinW[TEAM]&amp;"|"&amp;JeffSagarinW[YEAR],0)),"0.00")</f>
        <v>0.00</v>
      </c>
      <c r="AW37" t="str">
        <f t="array" ref="AW37">IFERROR(INDEX(JeffSagarinW[W50],MATCH(AllData[[#This Row],[TEAM]]&amp;"|"&amp;AllData[[#This Row],[YEAR]],JeffSagarinW[TEAM]&amp;"|"&amp;JeffSagarinW[YEAR],0)),"0.00")</f>
        <v>0.00</v>
      </c>
      <c r="AX37" t="str">
        <f t="array" ref="AX37">IFERROR(INDEX(ESPNW[PTS],MATCH(AllData[[#This Row],[TEAM]]&amp;"|"&amp;AllData[[#This Row],[YEAR]],ESPNW[TEAM]&amp;"|"&amp;ESPNW[YEAR],0)),"0.00")</f>
        <v>0.00</v>
      </c>
    </row>
    <row r="38" spans="1:50" x14ac:dyDescent="0.2">
      <c r="A38" t="s">
        <v>21</v>
      </c>
      <c r="B38">
        <f xml:space="preserve">  85.3</f>
        <v>85.3</v>
      </c>
      <c r="C38">
        <v>71.069999999999993</v>
      </c>
      <c r="D38">
        <v>2</v>
      </c>
      <c r="E38">
        <v>3</v>
      </c>
      <c r="F38">
        <v>2018</v>
      </c>
      <c r="I38" t="s">
        <v>109</v>
      </c>
      <c r="J38">
        <v>69.39</v>
      </c>
      <c r="K38">
        <v>81.55</v>
      </c>
      <c r="L38">
        <v>2014</v>
      </c>
      <c r="P38" t="s">
        <v>16</v>
      </c>
      <c r="Q38">
        <v>597</v>
      </c>
      <c r="R38">
        <v>2022</v>
      </c>
      <c r="U38">
        <v>32</v>
      </c>
      <c r="V38" t="s">
        <v>2303</v>
      </c>
      <c r="W38" t="s">
        <v>2304</v>
      </c>
      <c r="X38" t="s">
        <v>2305</v>
      </c>
      <c r="Y38">
        <v>18</v>
      </c>
      <c r="Z38" t="s">
        <v>2306</v>
      </c>
      <c r="AA38" t="s">
        <v>2151</v>
      </c>
      <c r="AB38" t="s">
        <v>2307</v>
      </c>
      <c r="AC38">
        <v>2022</v>
      </c>
      <c r="AF38">
        <v>1990</v>
      </c>
      <c r="AG38" t="s">
        <v>128</v>
      </c>
      <c r="AH38" t="s">
        <v>1909</v>
      </c>
      <c r="AI38" t="s">
        <v>1954</v>
      </c>
      <c r="AJ38" t="s">
        <v>1945</v>
      </c>
      <c r="AK38" t="s">
        <v>1985</v>
      </c>
      <c r="AL38" t="s">
        <v>2008</v>
      </c>
      <c r="AO38" t="s">
        <v>109</v>
      </c>
      <c r="AP38">
        <v>69.39</v>
      </c>
      <c r="AQ38">
        <v>81.55</v>
      </c>
      <c r="AR38">
        <v>2014</v>
      </c>
      <c r="AT38" t="str">
        <f t="array" ref="AT38">IFERROR(INDEX(JeffSagarinW[JS_RATING],MATCH(AllData[[#This Row],[TEAM]]&amp;"|"&amp;AllData[[#This Row],[YEAR]],JeffSagarinW[TEAM]&amp;"|"&amp;JeffSagarinW[YEAR],0)),"0.00")</f>
        <v>0.00</v>
      </c>
      <c r="AU38" t="str">
        <f t="array" ref="AU38">IFERROR(INDEX(JeffSagarinW[JS_SOS],MATCH(AllData[[#This Row],[TEAM]]&amp;"|"&amp;AllData[[#This Row],[YEAR]],JeffSagarinW[TEAM]&amp;"|"&amp;JeffSagarinW[YEAR],0)),"0.00")</f>
        <v>0.00</v>
      </c>
      <c r="AV38" t="str">
        <f t="array" ref="AV38">IFERROR(INDEX(JeffSagarinW[W25],MATCH(AllData[[#This Row],[TEAM]]&amp;"|"&amp;AllData[[#This Row],[YEAR]],JeffSagarinW[TEAM]&amp;"|"&amp;JeffSagarinW[YEAR],0)),"0.00")</f>
        <v>0.00</v>
      </c>
      <c r="AW38" t="str">
        <f t="array" ref="AW38">IFERROR(INDEX(JeffSagarinW[W50],MATCH(AllData[[#This Row],[TEAM]]&amp;"|"&amp;AllData[[#This Row],[YEAR]],JeffSagarinW[TEAM]&amp;"|"&amp;JeffSagarinW[YEAR],0)),"0.00")</f>
        <v>0.00</v>
      </c>
      <c r="AX38" t="str">
        <f t="array" ref="AX38">IFERROR(INDEX(ESPNW[PTS],MATCH(AllData[[#This Row],[TEAM]]&amp;"|"&amp;AllData[[#This Row],[YEAR]],ESPNW[TEAM]&amp;"|"&amp;ESPNW[YEAR],0)),"0.00")</f>
        <v>0.00</v>
      </c>
    </row>
    <row r="39" spans="1:50" x14ac:dyDescent="0.2">
      <c r="A39" t="s">
        <v>196</v>
      </c>
      <c r="B39">
        <f xml:space="preserve">  85.22</f>
        <v>85.22</v>
      </c>
      <c r="C39">
        <v>75.48</v>
      </c>
      <c r="D39">
        <v>0</v>
      </c>
      <c r="E39">
        <v>2</v>
      </c>
      <c r="F39">
        <v>2018</v>
      </c>
      <c r="I39" t="s">
        <v>363</v>
      </c>
      <c r="J39">
        <v>75.03</v>
      </c>
      <c r="K39">
        <v>81.53</v>
      </c>
      <c r="L39">
        <v>2014</v>
      </c>
      <c r="P39" t="s">
        <v>35</v>
      </c>
      <c r="Q39">
        <v>541</v>
      </c>
      <c r="R39">
        <v>2022</v>
      </c>
      <c r="U39">
        <v>33</v>
      </c>
      <c r="V39" t="s">
        <v>2308</v>
      </c>
      <c r="W39" t="s">
        <v>2309</v>
      </c>
      <c r="X39" t="s">
        <v>2310</v>
      </c>
      <c r="Y39">
        <v>21</v>
      </c>
      <c r="Z39" t="s">
        <v>2311</v>
      </c>
      <c r="AA39" t="s">
        <v>2151</v>
      </c>
      <c r="AB39" t="s">
        <v>2289</v>
      </c>
      <c r="AC39">
        <v>2022</v>
      </c>
      <c r="AF39">
        <v>1989</v>
      </c>
      <c r="AG39" t="s">
        <v>36</v>
      </c>
      <c r="AH39" t="s">
        <v>1910</v>
      </c>
      <c r="AI39" t="s">
        <v>1960</v>
      </c>
      <c r="AJ39" t="s">
        <v>1946</v>
      </c>
      <c r="AK39" t="s">
        <v>1985</v>
      </c>
      <c r="AL39" t="s">
        <v>2009</v>
      </c>
      <c r="AO39" t="s">
        <v>363</v>
      </c>
      <c r="AP39">
        <v>75.03</v>
      </c>
      <c r="AQ39">
        <v>81.53</v>
      </c>
      <c r="AR39">
        <v>2014</v>
      </c>
      <c r="AT39" t="str">
        <f t="array" ref="AT39">IFERROR(INDEX(JeffSagarinW[JS_RATING],MATCH(AllData[[#This Row],[TEAM]]&amp;"|"&amp;AllData[[#This Row],[YEAR]],JeffSagarinW[TEAM]&amp;"|"&amp;JeffSagarinW[YEAR],0)),"0.00")</f>
        <v>0.00</v>
      </c>
      <c r="AU39" t="str">
        <f t="array" ref="AU39">IFERROR(INDEX(JeffSagarinW[JS_SOS],MATCH(AllData[[#This Row],[TEAM]]&amp;"|"&amp;AllData[[#This Row],[YEAR]],JeffSagarinW[TEAM]&amp;"|"&amp;JeffSagarinW[YEAR],0)),"0.00")</f>
        <v>0.00</v>
      </c>
      <c r="AV39" t="str">
        <f t="array" ref="AV39">IFERROR(INDEX(JeffSagarinW[W25],MATCH(AllData[[#This Row],[TEAM]]&amp;"|"&amp;AllData[[#This Row],[YEAR]],JeffSagarinW[TEAM]&amp;"|"&amp;JeffSagarinW[YEAR],0)),"0.00")</f>
        <v>0.00</v>
      </c>
      <c r="AW39" t="str">
        <f t="array" ref="AW39">IFERROR(INDEX(JeffSagarinW[W50],MATCH(AllData[[#This Row],[TEAM]]&amp;"|"&amp;AllData[[#This Row],[YEAR]],JeffSagarinW[TEAM]&amp;"|"&amp;JeffSagarinW[YEAR],0)),"0.00")</f>
        <v>0.00</v>
      </c>
      <c r="AX39" t="str">
        <f t="array" ref="AX39">IFERROR(INDEX(ESPNW[PTS],MATCH(AllData[[#This Row],[TEAM]]&amp;"|"&amp;AllData[[#This Row],[YEAR]],ESPNW[TEAM]&amp;"|"&amp;ESPNW[YEAR],0)),"0.00")</f>
        <v>0.00</v>
      </c>
    </row>
    <row r="40" spans="1:50" x14ac:dyDescent="0.2">
      <c r="A40" t="s">
        <v>101</v>
      </c>
      <c r="B40">
        <f xml:space="preserve">  85.05</f>
        <v>85.05</v>
      </c>
      <c r="C40">
        <v>76.430000000000007</v>
      </c>
      <c r="D40">
        <v>1</v>
      </c>
      <c r="E40">
        <v>5</v>
      </c>
      <c r="F40">
        <v>2018</v>
      </c>
      <c r="I40" t="s">
        <v>304</v>
      </c>
      <c r="J40">
        <v>75.27</v>
      </c>
      <c r="K40">
        <v>81.25</v>
      </c>
      <c r="L40">
        <v>2014</v>
      </c>
      <c r="P40" t="s">
        <v>9</v>
      </c>
      <c r="Q40">
        <v>505</v>
      </c>
      <c r="R40">
        <v>2022</v>
      </c>
      <c r="U40">
        <v>34</v>
      </c>
      <c r="V40" t="s">
        <v>2312</v>
      </c>
      <c r="W40" t="s">
        <v>2313</v>
      </c>
      <c r="X40" t="s">
        <v>2314</v>
      </c>
      <c r="Y40">
        <v>8</v>
      </c>
      <c r="Z40" t="s">
        <v>2315</v>
      </c>
      <c r="AA40" t="s">
        <v>2151</v>
      </c>
      <c r="AB40" t="s">
        <v>2316</v>
      </c>
      <c r="AC40">
        <v>2022</v>
      </c>
      <c r="AF40">
        <v>1988</v>
      </c>
      <c r="AG40" t="s">
        <v>209</v>
      </c>
      <c r="AH40" t="s">
        <v>1911</v>
      </c>
      <c r="AI40" t="s">
        <v>1965</v>
      </c>
      <c r="AJ40" t="s">
        <v>1947</v>
      </c>
      <c r="AK40" t="s">
        <v>1985</v>
      </c>
      <c r="AL40" t="s">
        <v>2009</v>
      </c>
      <c r="AO40" t="s">
        <v>304</v>
      </c>
      <c r="AP40">
        <v>75.27</v>
      </c>
      <c r="AQ40">
        <v>81.25</v>
      </c>
      <c r="AR40">
        <v>2014</v>
      </c>
      <c r="AT40" t="str">
        <f t="array" ref="AT40">IFERROR(INDEX(JeffSagarinW[JS_RATING],MATCH(AllData[[#This Row],[TEAM]]&amp;"|"&amp;AllData[[#This Row],[YEAR]],JeffSagarinW[TEAM]&amp;"|"&amp;JeffSagarinW[YEAR],0)),"0.00")</f>
        <v>0.00</v>
      </c>
      <c r="AU40" t="str">
        <f t="array" ref="AU40">IFERROR(INDEX(JeffSagarinW[JS_SOS],MATCH(AllData[[#This Row],[TEAM]]&amp;"|"&amp;AllData[[#This Row],[YEAR]],JeffSagarinW[TEAM]&amp;"|"&amp;JeffSagarinW[YEAR],0)),"0.00")</f>
        <v>0.00</v>
      </c>
      <c r="AV40" t="str">
        <f t="array" ref="AV40">IFERROR(INDEX(JeffSagarinW[W25],MATCH(AllData[[#This Row],[TEAM]]&amp;"|"&amp;AllData[[#This Row],[YEAR]],JeffSagarinW[TEAM]&amp;"|"&amp;JeffSagarinW[YEAR],0)),"0.00")</f>
        <v>0.00</v>
      </c>
      <c r="AW40" t="str">
        <f t="array" ref="AW40">IFERROR(INDEX(JeffSagarinW[W50],MATCH(AllData[[#This Row],[TEAM]]&amp;"|"&amp;AllData[[#This Row],[YEAR]],JeffSagarinW[TEAM]&amp;"|"&amp;JeffSagarinW[YEAR],0)),"0.00")</f>
        <v>0.00</v>
      </c>
      <c r="AX40" t="str">
        <f t="array" ref="AX40">IFERROR(INDEX(ESPNW[PTS],MATCH(AllData[[#This Row],[TEAM]]&amp;"|"&amp;AllData[[#This Row],[YEAR]],ESPNW[TEAM]&amp;"|"&amp;ESPNW[YEAR],0)),"0.00")</f>
        <v>0.00</v>
      </c>
    </row>
    <row r="41" spans="1:50" x14ac:dyDescent="0.2">
      <c r="A41" t="s">
        <v>237</v>
      </c>
      <c r="B41">
        <f xml:space="preserve">  84.98</f>
        <v>84.98</v>
      </c>
      <c r="C41">
        <v>76.680000000000007</v>
      </c>
      <c r="D41">
        <v>2</v>
      </c>
      <c r="E41">
        <v>4</v>
      </c>
      <c r="F41">
        <v>2018</v>
      </c>
      <c r="I41" t="s">
        <v>335</v>
      </c>
      <c r="J41">
        <v>76.09</v>
      </c>
      <c r="K41">
        <v>80.680000000000007</v>
      </c>
      <c r="L41">
        <v>2014</v>
      </c>
      <c r="P41" t="s">
        <v>44</v>
      </c>
      <c r="Q41">
        <v>473</v>
      </c>
      <c r="R41">
        <v>2022</v>
      </c>
      <c r="U41">
        <v>35</v>
      </c>
      <c r="V41" t="s">
        <v>2317</v>
      </c>
      <c r="W41" t="s">
        <v>2318</v>
      </c>
      <c r="X41" t="s">
        <v>2319</v>
      </c>
      <c r="Y41">
        <v>29</v>
      </c>
      <c r="Z41" t="s">
        <v>2320</v>
      </c>
      <c r="AA41" t="s">
        <v>2157</v>
      </c>
      <c r="AB41" t="s">
        <v>2289</v>
      </c>
      <c r="AC41">
        <v>2022</v>
      </c>
      <c r="AF41">
        <v>1987</v>
      </c>
      <c r="AG41" t="s">
        <v>36</v>
      </c>
      <c r="AH41" t="s">
        <v>1912</v>
      </c>
      <c r="AI41" t="s">
        <v>1960</v>
      </c>
      <c r="AJ41" t="s">
        <v>1948</v>
      </c>
      <c r="AK41" t="s">
        <v>209</v>
      </c>
      <c r="AL41" t="s">
        <v>2010</v>
      </c>
      <c r="AO41" t="s">
        <v>335</v>
      </c>
      <c r="AP41">
        <v>76.09</v>
      </c>
      <c r="AQ41">
        <v>80.680000000000007</v>
      </c>
      <c r="AR41">
        <v>2014</v>
      </c>
      <c r="AT41" t="str">
        <f t="array" ref="AT41">IFERROR(INDEX(JeffSagarinW[JS_RATING],MATCH(AllData[[#This Row],[TEAM]]&amp;"|"&amp;AllData[[#This Row],[YEAR]],JeffSagarinW[TEAM]&amp;"|"&amp;JeffSagarinW[YEAR],0)),"0.00")</f>
        <v>0.00</v>
      </c>
      <c r="AU41" t="str">
        <f t="array" ref="AU41">IFERROR(INDEX(JeffSagarinW[JS_SOS],MATCH(AllData[[#This Row],[TEAM]]&amp;"|"&amp;AllData[[#This Row],[YEAR]],JeffSagarinW[TEAM]&amp;"|"&amp;JeffSagarinW[YEAR],0)),"0.00")</f>
        <v>0.00</v>
      </c>
      <c r="AV41" t="str">
        <f t="array" ref="AV41">IFERROR(INDEX(JeffSagarinW[W25],MATCH(AllData[[#This Row],[TEAM]]&amp;"|"&amp;AllData[[#This Row],[YEAR]],JeffSagarinW[TEAM]&amp;"|"&amp;JeffSagarinW[YEAR],0)),"0.00")</f>
        <v>0.00</v>
      </c>
      <c r="AW41" t="str">
        <f t="array" ref="AW41">IFERROR(INDEX(JeffSagarinW[W50],MATCH(AllData[[#This Row],[TEAM]]&amp;"|"&amp;AllData[[#This Row],[YEAR]],JeffSagarinW[TEAM]&amp;"|"&amp;JeffSagarinW[YEAR],0)),"0.00")</f>
        <v>0.00</v>
      </c>
      <c r="AX41" t="str">
        <f t="array" ref="AX41">IFERROR(INDEX(ESPNW[PTS],MATCH(AllData[[#This Row],[TEAM]]&amp;"|"&amp;AllData[[#This Row],[YEAR]],ESPNW[TEAM]&amp;"|"&amp;ESPNW[YEAR],0)),"0.00")</f>
        <v>0.00</v>
      </c>
    </row>
    <row r="42" spans="1:50" x14ac:dyDescent="0.2">
      <c r="A42" t="s">
        <v>5</v>
      </c>
      <c r="B42">
        <f xml:space="preserve">  84.02</f>
        <v>84.02</v>
      </c>
      <c r="C42">
        <v>76.790000000000006</v>
      </c>
      <c r="D42">
        <v>1</v>
      </c>
      <c r="E42">
        <v>4</v>
      </c>
      <c r="F42">
        <v>2018</v>
      </c>
      <c r="I42" t="s">
        <v>431</v>
      </c>
      <c r="J42">
        <v>75.930000000000007</v>
      </c>
      <c r="K42">
        <v>80.63</v>
      </c>
      <c r="L42">
        <v>2014</v>
      </c>
      <c r="P42" t="s">
        <v>102</v>
      </c>
      <c r="Q42">
        <v>455</v>
      </c>
      <c r="R42">
        <v>2022</v>
      </c>
      <c r="U42">
        <v>36</v>
      </c>
      <c r="V42" t="s">
        <v>2321</v>
      </c>
      <c r="W42" t="s">
        <v>2204</v>
      </c>
      <c r="X42" t="s">
        <v>2322</v>
      </c>
      <c r="Y42">
        <v>68</v>
      </c>
      <c r="Z42" t="s">
        <v>2323</v>
      </c>
      <c r="AA42" t="s">
        <v>2169</v>
      </c>
      <c r="AB42" t="s">
        <v>2324</v>
      </c>
      <c r="AC42">
        <v>2022</v>
      </c>
      <c r="AF42">
        <v>1986</v>
      </c>
      <c r="AG42" t="s">
        <v>199</v>
      </c>
      <c r="AH42" t="s">
        <v>1913</v>
      </c>
      <c r="AI42" t="s">
        <v>1966</v>
      </c>
      <c r="AJ42" t="s">
        <v>1949</v>
      </c>
      <c r="AK42" t="s">
        <v>193</v>
      </c>
      <c r="AL42" t="s">
        <v>2011</v>
      </c>
      <c r="AO42" t="s">
        <v>431</v>
      </c>
      <c r="AP42">
        <v>75.930000000000007</v>
      </c>
      <c r="AQ42">
        <v>80.63</v>
      </c>
      <c r="AR42">
        <v>2014</v>
      </c>
      <c r="AT42" t="str">
        <f t="array" ref="AT42">IFERROR(INDEX(JeffSagarinW[JS_RATING],MATCH(AllData[[#This Row],[TEAM]]&amp;"|"&amp;AllData[[#This Row],[YEAR]],JeffSagarinW[TEAM]&amp;"|"&amp;JeffSagarinW[YEAR],0)),"0.00")</f>
        <v>0.00</v>
      </c>
      <c r="AU42" t="str">
        <f t="array" ref="AU42">IFERROR(INDEX(JeffSagarinW[JS_SOS],MATCH(AllData[[#This Row],[TEAM]]&amp;"|"&amp;AllData[[#This Row],[YEAR]],JeffSagarinW[TEAM]&amp;"|"&amp;JeffSagarinW[YEAR],0)),"0.00")</f>
        <v>0.00</v>
      </c>
      <c r="AV42" t="str">
        <f t="array" ref="AV42">IFERROR(INDEX(JeffSagarinW[W25],MATCH(AllData[[#This Row],[TEAM]]&amp;"|"&amp;AllData[[#This Row],[YEAR]],JeffSagarinW[TEAM]&amp;"|"&amp;JeffSagarinW[YEAR],0)),"0.00")</f>
        <v>0.00</v>
      </c>
      <c r="AW42" t="str">
        <f t="array" ref="AW42">IFERROR(INDEX(JeffSagarinW[W50],MATCH(AllData[[#This Row],[TEAM]]&amp;"|"&amp;AllData[[#This Row],[YEAR]],JeffSagarinW[TEAM]&amp;"|"&amp;JeffSagarinW[YEAR],0)),"0.00")</f>
        <v>0.00</v>
      </c>
      <c r="AX42" t="str">
        <f t="array" ref="AX42">IFERROR(INDEX(ESPNW[PTS],MATCH(AllData[[#This Row],[TEAM]]&amp;"|"&amp;AllData[[#This Row],[YEAR]],ESPNW[TEAM]&amp;"|"&amp;ESPNW[YEAR],0)),"0.00")</f>
        <v>0.00</v>
      </c>
    </row>
    <row r="43" spans="1:50" x14ac:dyDescent="0.2">
      <c r="A43" t="s">
        <v>1820</v>
      </c>
      <c r="B43">
        <f xml:space="preserve">  83.91</f>
        <v>83.91</v>
      </c>
      <c r="C43">
        <v>77.98</v>
      </c>
      <c r="D43">
        <v>2</v>
      </c>
      <c r="E43">
        <v>7</v>
      </c>
      <c r="F43">
        <v>2018</v>
      </c>
      <c r="I43" t="s">
        <v>319</v>
      </c>
      <c r="J43">
        <v>72.33</v>
      </c>
      <c r="K43">
        <v>80.599999999999994</v>
      </c>
      <c r="L43">
        <v>2014</v>
      </c>
      <c r="P43" t="s">
        <v>25</v>
      </c>
      <c r="Q43">
        <v>413</v>
      </c>
      <c r="R43">
        <v>2022</v>
      </c>
      <c r="U43">
        <v>37</v>
      </c>
      <c r="V43" t="s">
        <v>2325</v>
      </c>
      <c r="W43" t="s">
        <v>2277</v>
      </c>
      <c r="X43" t="s">
        <v>2322</v>
      </c>
      <c r="Y43">
        <v>105</v>
      </c>
      <c r="Z43" t="s">
        <v>2326</v>
      </c>
      <c r="AA43" t="s">
        <v>2327</v>
      </c>
      <c r="AB43" t="s">
        <v>2212</v>
      </c>
      <c r="AC43">
        <v>2022</v>
      </c>
      <c r="AF43">
        <v>1985</v>
      </c>
      <c r="AG43" t="s">
        <v>33</v>
      </c>
      <c r="AH43" t="s">
        <v>1906</v>
      </c>
      <c r="AI43" t="s">
        <v>1967</v>
      </c>
      <c r="AJ43" t="s">
        <v>1950</v>
      </c>
      <c r="AK43" t="s">
        <v>1983</v>
      </c>
      <c r="AL43" t="s">
        <v>2010</v>
      </c>
      <c r="AO43" t="s">
        <v>319</v>
      </c>
      <c r="AP43">
        <v>72.33</v>
      </c>
      <c r="AQ43">
        <v>80.599999999999994</v>
      </c>
      <c r="AR43">
        <v>2014</v>
      </c>
      <c r="AT43" t="str">
        <f t="array" ref="AT43">IFERROR(INDEX(JeffSagarinW[JS_RATING],MATCH(AllData[[#This Row],[TEAM]]&amp;"|"&amp;AllData[[#This Row],[YEAR]],JeffSagarinW[TEAM]&amp;"|"&amp;JeffSagarinW[YEAR],0)),"0.00")</f>
        <v>0.00</v>
      </c>
      <c r="AU43" t="str">
        <f t="array" ref="AU43">IFERROR(INDEX(JeffSagarinW[JS_SOS],MATCH(AllData[[#This Row],[TEAM]]&amp;"|"&amp;AllData[[#This Row],[YEAR]],JeffSagarinW[TEAM]&amp;"|"&amp;JeffSagarinW[YEAR],0)),"0.00")</f>
        <v>0.00</v>
      </c>
      <c r="AV43" t="str">
        <f t="array" ref="AV43">IFERROR(INDEX(JeffSagarinW[W25],MATCH(AllData[[#This Row],[TEAM]]&amp;"|"&amp;AllData[[#This Row],[YEAR]],JeffSagarinW[TEAM]&amp;"|"&amp;JeffSagarinW[YEAR],0)),"0.00")</f>
        <v>0.00</v>
      </c>
      <c r="AW43" t="str">
        <f t="array" ref="AW43">IFERROR(INDEX(JeffSagarinW[W50],MATCH(AllData[[#This Row],[TEAM]]&amp;"|"&amp;AllData[[#This Row],[YEAR]],JeffSagarinW[TEAM]&amp;"|"&amp;JeffSagarinW[YEAR],0)),"0.00")</f>
        <v>0.00</v>
      </c>
      <c r="AX43" t="str">
        <f t="array" ref="AX43">IFERROR(INDEX(ESPNW[PTS],MATCH(AllData[[#This Row],[TEAM]]&amp;"|"&amp;AllData[[#This Row],[YEAR]],ESPNW[TEAM]&amp;"|"&amp;ESPNW[YEAR],0)),"0.00")</f>
        <v>0.00</v>
      </c>
    </row>
    <row r="44" spans="1:50" x14ac:dyDescent="0.2">
      <c r="A44" t="s">
        <v>252</v>
      </c>
      <c r="B44">
        <f xml:space="preserve">  83.82</f>
        <v>83.82</v>
      </c>
      <c r="C44">
        <v>78.06</v>
      </c>
      <c r="D44">
        <v>3</v>
      </c>
      <c r="E44">
        <v>4</v>
      </c>
      <c r="F44">
        <v>2018</v>
      </c>
      <c r="I44" t="s">
        <v>387</v>
      </c>
      <c r="J44">
        <v>73.34</v>
      </c>
      <c r="K44">
        <v>79.67</v>
      </c>
      <c r="L44">
        <v>2014</v>
      </c>
      <c r="P44" t="s">
        <v>7</v>
      </c>
      <c r="Q44">
        <v>383</v>
      </c>
      <c r="R44">
        <v>2022</v>
      </c>
      <c r="U44">
        <v>38</v>
      </c>
      <c r="V44" t="s">
        <v>2328</v>
      </c>
      <c r="W44" t="s">
        <v>2204</v>
      </c>
      <c r="X44" t="s">
        <v>2329</v>
      </c>
      <c r="Y44">
        <v>67</v>
      </c>
      <c r="Z44" t="s">
        <v>2330</v>
      </c>
      <c r="AA44" t="s">
        <v>2186</v>
      </c>
      <c r="AB44" t="s">
        <v>2331</v>
      </c>
      <c r="AC44">
        <v>2022</v>
      </c>
      <c r="AF44">
        <v>1984</v>
      </c>
      <c r="AG44" t="s">
        <v>193</v>
      </c>
      <c r="AH44" t="s">
        <v>1914</v>
      </c>
      <c r="AI44" t="s">
        <v>1968</v>
      </c>
      <c r="AJ44" t="s">
        <v>1951</v>
      </c>
      <c r="AK44" t="s">
        <v>1980</v>
      </c>
      <c r="AL44" t="s">
        <v>2007</v>
      </c>
      <c r="AO44" t="s">
        <v>387</v>
      </c>
      <c r="AP44">
        <v>73.34</v>
      </c>
      <c r="AQ44">
        <v>79.67</v>
      </c>
      <c r="AR44">
        <v>2014</v>
      </c>
      <c r="AT44" t="str">
        <f t="array" ref="AT44">IFERROR(INDEX(JeffSagarinW[JS_RATING],MATCH(AllData[[#This Row],[TEAM]]&amp;"|"&amp;AllData[[#This Row],[YEAR]],JeffSagarinW[TEAM]&amp;"|"&amp;JeffSagarinW[YEAR],0)),"0.00")</f>
        <v>0.00</v>
      </c>
      <c r="AU44" t="str">
        <f t="array" ref="AU44">IFERROR(INDEX(JeffSagarinW[JS_SOS],MATCH(AllData[[#This Row],[TEAM]]&amp;"|"&amp;AllData[[#This Row],[YEAR]],JeffSagarinW[TEAM]&amp;"|"&amp;JeffSagarinW[YEAR],0)),"0.00")</f>
        <v>0.00</v>
      </c>
      <c r="AV44" t="str">
        <f t="array" ref="AV44">IFERROR(INDEX(JeffSagarinW[W25],MATCH(AllData[[#This Row],[TEAM]]&amp;"|"&amp;AllData[[#This Row],[YEAR]],JeffSagarinW[TEAM]&amp;"|"&amp;JeffSagarinW[YEAR],0)),"0.00")</f>
        <v>0.00</v>
      </c>
      <c r="AW44" t="str">
        <f t="array" ref="AW44">IFERROR(INDEX(JeffSagarinW[W50],MATCH(AllData[[#This Row],[TEAM]]&amp;"|"&amp;AllData[[#This Row],[YEAR]],JeffSagarinW[TEAM]&amp;"|"&amp;JeffSagarinW[YEAR],0)),"0.00")</f>
        <v>0.00</v>
      </c>
      <c r="AX44" t="str">
        <f t="array" ref="AX44">IFERROR(INDEX(ESPNW[PTS],MATCH(AllData[[#This Row],[TEAM]]&amp;"|"&amp;AllData[[#This Row],[YEAR]],ESPNW[TEAM]&amp;"|"&amp;ESPNW[YEAR],0)),"0.00")</f>
        <v>0.00</v>
      </c>
    </row>
    <row r="45" spans="1:50" x14ac:dyDescent="0.2">
      <c r="A45" t="s">
        <v>273</v>
      </c>
      <c r="B45">
        <f xml:space="preserve">  83.71</f>
        <v>83.71</v>
      </c>
      <c r="C45">
        <v>72.55</v>
      </c>
      <c r="D45">
        <v>1</v>
      </c>
      <c r="E45">
        <v>4</v>
      </c>
      <c r="F45">
        <v>2018</v>
      </c>
      <c r="I45" t="s">
        <v>157</v>
      </c>
      <c r="J45">
        <v>74.52</v>
      </c>
      <c r="K45">
        <v>79.56</v>
      </c>
      <c r="L45">
        <v>2014</v>
      </c>
      <c r="P45" t="s">
        <v>135</v>
      </c>
      <c r="Q45">
        <v>338</v>
      </c>
      <c r="R45">
        <v>2022</v>
      </c>
      <c r="U45">
        <v>39</v>
      </c>
      <c r="V45" t="s">
        <v>2332</v>
      </c>
      <c r="W45" t="s">
        <v>2189</v>
      </c>
      <c r="X45" t="s">
        <v>2333</v>
      </c>
      <c r="Y45">
        <v>58</v>
      </c>
      <c r="Z45" t="s">
        <v>2334</v>
      </c>
      <c r="AA45" t="s">
        <v>2169</v>
      </c>
      <c r="AB45" t="s">
        <v>2267</v>
      </c>
      <c r="AC45">
        <v>2022</v>
      </c>
      <c r="AF45">
        <v>1983</v>
      </c>
      <c r="AG45" t="s">
        <v>193</v>
      </c>
      <c r="AH45" t="s">
        <v>1885</v>
      </c>
      <c r="AI45" t="s">
        <v>1968</v>
      </c>
      <c r="AJ45" t="s">
        <v>1952</v>
      </c>
      <c r="AK45" t="s">
        <v>209</v>
      </c>
      <c r="AL45" t="s">
        <v>2012</v>
      </c>
      <c r="AO45" t="s">
        <v>157</v>
      </c>
      <c r="AP45">
        <v>74.52</v>
      </c>
      <c r="AQ45">
        <v>79.56</v>
      </c>
      <c r="AR45">
        <v>2014</v>
      </c>
      <c r="AT45" t="str">
        <f t="array" ref="AT45">IFERROR(INDEX(JeffSagarinW[JS_RATING],MATCH(AllData[[#This Row],[TEAM]]&amp;"|"&amp;AllData[[#This Row],[YEAR]],JeffSagarinW[TEAM]&amp;"|"&amp;JeffSagarinW[YEAR],0)),"0.00")</f>
        <v>0.00</v>
      </c>
      <c r="AU45" t="str">
        <f t="array" ref="AU45">IFERROR(INDEX(JeffSagarinW[JS_SOS],MATCH(AllData[[#This Row],[TEAM]]&amp;"|"&amp;AllData[[#This Row],[YEAR]],JeffSagarinW[TEAM]&amp;"|"&amp;JeffSagarinW[YEAR],0)),"0.00")</f>
        <v>0.00</v>
      </c>
      <c r="AV45" t="str">
        <f t="array" ref="AV45">IFERROR(INDEX(JeffSagarinW[W25],MATCH(AllData[[#This Row],[TEAM]]&amp;"|"&amp;AllData[[#This Row],[YEAR]],JeffSagarinW[TEAM]&amp;"|"&amp;JeffSagarinW[YEAR],0)),"0.00")</f>
        <v>0.00</v>
      </c>
      <c r="AW45" t="str">
        <f t="array" ref="AW45">IFERROR(INDEX(JeffSagarinW[W50],MATCH(AllData[[#This Row],[TEAM]]&amp;"|"&amp;AllData[[#This Row],[YEAR]],JeffSagarinW[TEAM]&amp;"|"&amp;JeffSagarinW[YEAR],0)),"0.00")</f>
        <v>0.00</v>
      </c>
      <c r="AX45" t="str">
        <f t="array" ref="AX45">IFERROR(INDEX(ESPNW[PTS],MATCH(AllData[[#This Row],[TEAM]]&amp;"|"&amp;AllData[[#This Row],[YEAR]],ESPNW[TEAM]&amp;"|"&amp;ESPNW[YEAR],0)),"0.00")</f>
        <v>0.00</v>
      </c>
    </row>
    <row r="46" spans="1:50" x14ac:dyDescent="0.2">
      <c r="A46" t="s">
        <v>31</v>
      </c>
      <c r="B46">
        <f xml:space="preserve">  83.33</f>
        <v>83.33</v>
      </c>
      <c r="C46">
        <v>76.319999999999993</v>
      </c>
      <c r="D46">
        <v>2</v>
      </c>
      <c r="E46">
        <v>5</v>
      </c>
      <c r="F46">
        <v>2018</v>
      </c>
      <c r="I46" t="s">
        <v>376</v>
      </c>
      <c r="J46">
        <v>73.180000000000007</v>
      </c>
      <c r="K46">
        <v>79.27</v>
      </c>
      <c r="L46">
        <v>2014</v>
      </c>
      <c r="P46" t="s">
        <v>134</v>
      </c>
      <c r="Q46">
        <v>301</v>
      </c>
      <c r="R46">
        <v>2022</v>
      </c>
      <c r="U46">
        <v>40</v>
      </c>
      <c r="V46" t="s">
        <v>2335</v>
      </c>
      <c r="W46" t="s">
        <v>2336</v>
      </c>
      <c r="X46" t="s">
        <v>2337</v>
      </c>
      <c r="Y46">
        <v>26</v>
      </c>
      <c r="Z46" t="s">
        <v>2179</v>
      </c>
      <c r="AA46" t="s">
        <v>2157</v>
      </c>
      <c r="AB46" t="s">
        <v>2338</v>
      </c>
      <c r="AC46">
        <v>2022</v>
      </c>
      <c r="AF46">
        <v>1982</v>
      </c>
      <c r="AG46" t="s">
        <v>209</v>
      </c>
      <c r="AH46" t="s">
        <v>1915</v>
      </c>
      <c r="AI46" t="s">
        <v>1969</v>
      </c>
      <c r="AJ46" t="s">
        <v>1953</v>
      </c>
      <c r="AK46" t="s">
        <v>1986</v>
      </c>
      <c r="AL46" t="s">
        <v>2012</v>
      </c>
      <c r="AO46" t="s">
        <v>376</v>
      </c>
      <c r="AP46">
        <v>73.180000000000007</v>
      </c>
      <c r="AQ46">
        <v>79.27</v>
      </c>
      <c r="AR46">
        <v>2014</v>
      </c>
      <c r="AT46" t="str">
        <f t="array" ref="AT46">IFERROR(INDEX(JeffSagarinW[JS_RATING],MATCH(AllData[[#This Row],[TEAM]]&amp;"|"&amp;AllData[[#This Row],[YEAR]],JeffSagarinW[TEAM]&amp;"|"&amp;JeffSagarinW[YEAR],0)),"0.00")</f>
        <v>0.00</v>
      </c>
      <c r="AU46" t="str">
        <f t="array" ref="AU46">IFERROR(INDEX(JeffSagarinW[JS_SOS],MATCH(AllData[[#This Row],[TEAM]]&amp;"|"&amp;AllData[[#This Row],[YEAR]],JeffSagarinW[TEAM]&amp;"|"&amp;JeffSagarinW[YEAR],0)),"0.00")</f>
        <v>0.00</v>
      </c>
      <c r="AV46" t="str">
        <f t="array" ref="AV46">IFERROR(INDEX(JeffSagarinW[W25],MATCH(AllData[[#This Row],[TEAM]]&amp;"|"&amp;AllData[[#This Row],[YEAR]],JeffSagarinW[TEAM]&amp;"|"&amp;JeffSagarinW[YEAR],0)),"0.00")</f>
        <v>0.00</v>
      </c>
      <c r="AW46" t="str">
        <f t="array" ref="AW46">IFERROR(INDEX(JeffSagarinW[W50],MATCH(AllData[[#This Row],[TEAM]]&amp;"|"&amp;AllData[[#This Row],[YEAR]],JeffSagarinW[TEAM]&amp;"|"&amp;JeffSagarinW[YEAR],0)),"0.00")</f>
        <v>0.00</v>
      </c>
      <c r="AX46" t="str">
        <f t="array" ref="AX46">IFERROR(INDEX(ESPNW[PTS],MATCH(AllData[[#This Row],[TEAM]]&amp;"|"&amp;AllData[[#This Row],[YEAR]],ESPNW[TEAM]&amp;"|"&amp;ESPNW[YEAR],0)),"0.00")</f>
        <v>0.00</v>
      </c>
    </row>
    <row r="47" spans="1:50" x14ac:dyDescent="0.2">
      <c r="A47" t="s">
        <v>227</v>
      </c>
      <c r="B47">
        <f xml:space="preserve">  83.31</f>
        <v>83.31</v>
      </c>
      <c r="C47">
        <v>79.150000000000006</v>
      </c>
      <c r="D47">
        <v>1</v>
      </c>
      <c r="E47">
        <v>4</v>
      </c>
      <c r="F47">
        <v>2018</v>
      </c>
      <c r="I47" t="s">
        <v>317</v>
      </c>
      <c r="J47">
        <v>70.84</v>
      </c>
      <c r="K47">
        <v>79.22</v>
      </c>
      <c r="L47">
        <v>2014</v>
      </c>
      <c r="P47" t="s">
        <v>5</v>
      </c>
      <c r="Q47">
        <v>254</v>
      </c>
      <c r="R47">
        <v>2022</v>
      </c>
      <c r="U47">
        <v>41</v>
      </c>
      <c r="V47" t="s">
        <v>2339</v>
      </c>
      <c r="W47" t="s">
        <v>2340</v>
      </c>
      <c r="X47" t="s">
        <v>2341</v>
      </c>
      <c r="Y47">
        <v>16</v>
      </c>
      <c r="Z47" t="s">
        <v>2342</v>
      </c>
      <c r="AA47" t="s">
        <v>2163</v>
      </c>
      <c r="AB47" t="s">
        <v>2343</v>
      </c>
      <c r="AC47">
        <v>2022</v>
      </c>
      <c r="AO47" t="s">
        <v>317</v>
      </c>
      <c r="AP47">
        <v>70.84</v>
      </c>
      <c r="AQ47">
        <v>79.22</v>
      </c>
      <c r="AR47">
        <v>2014</v>
      </c>
      <c r="AT47" t="str">
        <f t="array" ref="AT47">IFERROR(INDEX(JeffSagarinW[JS_RATING],MATCH(AllData[[#This Row],[TEAM]]&amp;"|"&amp;AllData[[#This Row],[YEAR]],JeffSagarinW[TEAM]&amp;"|"&amp;JeffSagarinW[YEAR],0)),"0.00")</f>
        <v>0.00</v>
      </c>
      <c r="AU47" t="str">
        <f t="array" ref="AU47">IFERROR(INDEX(JeffSagarinW[JS_SOS],MATCH(AllData[[#This Row],[TEAM]]&amp;"|"&amp;AllData[[#This Row],[YEAR]],JeffSagarinW[TEAM]&amp;"|"&amp;JeffSagarinW[YEAR],0)),"0.00")</f>
        <v>0.00</v>
      </c>
      <c r="AV47" t="str">
        <f t="array" ref="AV47">IFERROR(INDEX(JeffSagarinW[W25],MATCH(AllData[[#This Row],[TEAM]]&amp;"|"&amp;AllData[[#This Row],[YEAR]],JeffSagarinW[TEAM]&amp;"|"&amp;JeffSagarinW[YEAR],0)),"0.00")</f>
        <v>0.00</v>
      </c>
      <c r="AW47" t="str">
        <f t="array" ref="AW47">IFERROR(INDEX(JeffSagarinW[W50],MATCH(AllData[[#This Row],[TEAM]]&amp;"|"&amp;AllData[[#This Row],[YEAR]],JeffSagarinW[TEAM]&amp;"|"&amp;JeffSagarinW[YEAR],0)),"0.00")</f>
        <v>0.00</v>
      </c>
      <c r="AX47" t="str">
        <f t="array" ref="AX47">IFERROR(INDEX(ESPNW[PTS],MATCH(AllData[[#This Row],[TEAM]]&amp;"|"&amp;AllData[[#This Row],[YEAR]],ESPNW[TEAM]&amp;"|"&amp;ESPNW[YEAR],0)),"0.00")</f>
        <v>0.00</v>
      </c>
    </row>
    <row r="48" spans="1:50" x14ac:dyDescent="0.2">
      <c r="A48" t="s">
        <v>83</v>
      </c>
      <c r="B48">
        <f xml:space="preserve">  82.99</f>
        <v>82.99</v>
      </c>
      <c r="C48">
        <v>76.66</v>
      </c>
      <c r="D48">
        <v>1</v>
      </c>
      <c r="E48">
        <v>1</v>
      </c>
      <c r="F48">
        <v>2018</v>
      </c>
      <c r="I48" t="s">
        <v>384</v>
      </c>
      <c r="J48">
        <v>73.7</v>
      </c>
      <c r="K48">
        <v>79.150000000000006</v>
      </c>
      <c r="L48">
        <v>2014</v>
      </c>
      <c r="P48" t="s">
        <v>38</v>
      </c>
      <c r="Q48">
        <v>236</v>
      </c>
      <c r="R48">
        <v>2022</v>
      </c>
      <c r="U48">
        <v>42</v>
      </c>
      <c r="V48" t="s">
        <v>2344</v>
      </c>
      <c r="W48" t="s">
        <v>2304</v>
      </c>
      <c r="X48" t="s">
        <v>2345</v>
      </c>
      <c r="Y48">
        <v>49</v>
      </c>
      <c r="Z48" t="s">
        <v>2346</v>
      </c>
      <c r="AA48" t="s">
        <v>2157</v>
      </c>
      <c r="AB48" t="s">
        <v>2347</v>
      </c>
      <c r="AC48">
        <v>2022</v>
      </c>
      <c r="AO48" t="s">
        <v>384</v>
      </c>
      <c r="AP48">
        <v>73.7</v>
      </c>
      <c r="AQ48">
        <v>79.150000000000006</v>
      </c>
      <c r="AR48">
        <v>2014</v>
      </c>
      <c r="AT48" t="str">
        <f t="array" ref="AT48">IFERROR(INDEX(JeffSagarinW[JS_RATING],MATCH(AllData[[#This Row],[TEAM]]&amp;"|"&amp;AllData[[#This Row],[YEAR]],JeffSagarinW[TEAM]&amp;"|"&amp;JeffSagarinW[YEAR],0)),"0.00")</f>
        <v>0.00</v>
      </c>
      <c r="AU48" t="str">
        <f t="array" ref="AU48">IFERROR(INDEX(JeffSagarinW[JS_SOS],MATCH(AllData[[#This Row],[TEAM]]&amp;"|"&amp;AllData[[#This Row],[YEAR]],JeffSagarinW[TEAM]&amp;"|"&amp;JeffSagarinW[YEAR],0)),"0.00")</f>
        <v>0.00</v>
      </c>
      <c r="AV48" t="str">
        <f t="array" ref="AV48">IFERROR(INDEX(JeffSagarinW[W25],MATCH(AllData[[#This Row],[TEAM]]&amp;"|"&amp;AllData[[#This Row],[YEAR]],JeffSagarinW[TEAM]&amp;"|"&amp;JeffSagarinW[YEAR],0)),"0.00")</f>
        <v>0.00</v>
      </c>
      <c r="AW48" t="str">
        <f t="array" ref="AW48">IFERROR(INDEX(JeffSagarinW[W50],MATCH(AllData[[#This Row],[TEAM]]&amp;"|"&amp;AllData[[#This Row],[YEAR]],JeffSagarinW[TEAM]&amp;"|"&amp;JeffSagarinW[YEAR],0)),"0.00")</f>
        <v>0.00</v>
      </c>
      <c r="AX48" t="str">
        <f t="array" ref="AX48">IFERROR(INDEX(ESPNW[PTS],MATCH(AllData[[#This Row],[TEAM]]&amp;"|"&amp;AllData[[#This Row],[YEAR]],ESPNW[TEAM]&amp;"|"&amp;ESPNW[YEAR],0)),"0.00")</f>
        <v>0.00</v>
      </c>
    </row>
    <row r="49" spans="1:50" x14ac:dyDescent="0.2">
      <c r="A49" t="s">
        <v>452</v>
      </c>
      <c r="B49">
        <f xml:space="preserve">  82.7</f>
        <v>82.7</v>
      </c>
      <c r="C49">
        <v>78.599999999999994</v>
      </c>
      <c r="D49">
        <v>2</v>
      </c>
      <c r="E49">
        <v>6</v>
      </c>
      <c r="F49">
        <v>2018</v>
      </c>
      <c r="I49" t="s">
        <v>356</v>
      </c>
      <c r="J49">
        <v>76.489999999999995</v>
      </c>
      <c r="K49">
        <v>78.87</v>
      </c>
      <c r="L49">
        <v>2014</v>
      </c>
      <c r="P49" t="s">
        <v>36</v>
      </c>
      <c r="Q49">
        <v>218</v>
      </c>
      <c r="R49">
        <v>2022</v>
      </c>
      <c r="U49">
        <v>43</v>
      </c>
      <c r="V49" t="s">
        <v>2348</v>
      </c>
      <c r="W49" t="s">
        <v>2349</v>
      </c>
      <c r="X49" t="s">
        <v>2350</v>
      </c>
      <c r="Y49">
        <v>139</v>
      </c>
      <c r="Z49" t="s">
        <v>2351</v>
      </c>
      <c r="AA49" t="s">
        <v>2352</v>
      </c>
      <c r="AB49" t="s">
        <v>2353</v>
      </c>
      <c r="AC49">
        <v>2022</v>
      </c>
      <c r="AO49" t="s">
        <v>356</v>
      </c>
      <c r="AP49">
        <v>76.489999999999995</v>
      </c>
      <c r="AQ49">
        <v>78.87</v>
      </c>
      <c r="AR49">
        <v>2014</v>
      </c>
      <c r="AT49" t="str">
        <f t="array" ref="AT49">IFERROR(INDEX(JeffSagarinW[JS_RATING],MATCH(AllData[[#This Row],[TEAM]]&amp;"|"&amp;AllData[[#This Row],[YEAR]],JeffSagarinW[TEAM]&amp;"|"&amp;JeffSagarinW[YEAR],0)),"0.00")</f>
        <v>0.00</v>
      </c>
      <c r="AU49" t="str">
        <f t="array" ref="AU49">IFERROR(INDEX(JeffSagarinW[JS_SOS],MATCH(AllData[[#This Row],[TEAM]]&amp;"|"&amp;AllData[[#This Row],[YEAR]],JeffSagarinW[TEAM]&amp;"|"&amp;JeffSagarinW[YEAR],0)),"0.00")</f>
        <v>0.00</v>
      </c>
      <c r="AV49" t="str">
        <f t="array" ref="AV49">IFERROR(INDEX(JeffSagarinW[W25],MATCH(AllData[[#This Row],[TEAM]]&amp;"|"&amp;AllData[[#This Row],[YEAR]],JeffSagarinW[TEAM]&amp;"|"&amp;JeffSagarinW[YEAR],0)),"0.00")</f>
        <v>0.00</v>
      </c>
      <c r="AW49" t="str">
        <f t="array" ref="AW49">IFERROR(INDEX(JeffSagarinW[W50],MATCH(AllData[[#This Row],[TEAM]]&amp;"|"&amp;AllData[[#This Row],[YEAR]],JeffSagarinW[TEAM]&amp;"|"&amp;JeffSagarinW[YEAR],0)),"0.00")</f>
        <v>0.00</v>
      </c>
      <c r="AX49" t="str">
        <f t="array" ref="AX49">IFERROR(INDEX(ESPNW[PTS],MATCH(AllData[[#This Row],[TEAM]]&amp;"|"&amp;AllData[[#This Row],[YEAR]],ESPNW[TEAM]&amp;"|"&amp;ESPNW[YEAR],0)),"0.00")</f>
        <v>0.00</v>
      </c>
    </row>
    <row r="50" spans="1:50" x14ac:dyDescent="0.2">
      <c r="A50" t="s">
        <v>157</v>
      </c>
      <c r="B50">
        <f xml:space="preserve">  82.62</f>
        <v>82.62</v>
      </c>
      <c r="C50">
        <v>78.31</v>
      </c>
      <c r="D50">
        <v>2</v>
      </c>
      <c r="E50">
        <v>4</v>
      </c>
      <c r="F50">
        <v>2018</v>
      </c>
      <c r="I50" t="s">
        <v>338</v>
      </c>
      <c r="J50">
        <v>67.52</v>
      </c>
      <c r="K50">
        <v>78.55</v>
      </c>
      <c r="L50">
        <v>2014</v>
      </c>
      <c r="P50" t="s">
        <v>248</v>
      </c>
      <c r="Q50">
        <v>213</v>
      </c>
      <c r="R50">
        <v>2022</v>
      </c>
      <c r="U50">
        <v>44</v>
      </c>
      <c r="V50" t="s">
        <v>2354</v>
      </c>
      <c r="W50" t="s">
        <v>2300</v>
      </c>
      <c r="X50" t="s">
        <v>2355</v>
      </c>
      <c r="Y50">
        <v>103</v>
      </c>
      <c r="Z50" t="s">
        <v>2283</v>
      </c>
      <c r="AA50" t="s">
        <v>2356</v>
      </c>
      <c r="AB50" t="s">
        <v>2357</v>
      </c>
      <c r="AC50">
        <v>2022</v>
      </c>
      <c r="AO50" t="s">
        <v>338</v>
      </c>
      <c r="AP50">
        <v>67.52</v>
      </c>
      <c r="AQ50">
        <v>78.55</v>
      </c>
      <c r="AR50">
        <v>2014</v>
      </c>
      <c r="AT50" t="str">
        <f t="array" ref="AT50">IFERROR(INDEX(JeffSagarinW[JS_RATING],MATCH(AllData[[#This Row],[TEAM]]&amp;"|"&amp;AllData[[#This Row],[YEAR]],JeffSagarinW[TEAM]&amp;"|"&amp;JeffSagarinW[YEAR],0)),"0.00")</f>
        <v>0.00</v>
      </c>
      <c r="AU50" t="str">
        <f t="array" ref="AU50">IFERROR(INDEX(JeffSagarinW[JS_SOS],MATCH(AllData[[#This Row],[TEAM]]&amp;"|"&amp;AllData[[#This Row],[YEAR]],JeffSagarinW[TEAM]&amp;"|"&amp;JeffSagarinW[YEAR],0)),"0.00")</f>
        <v>0.00</v>
      </c>
      <c r="AV50" t="str">
        <f t="array" ref="AV50">IFERROR(INDEX(JeffSagarinW[W25],MATCH(AllData[[#This Row],[TEAM]]&amp;"|"&amp;AllData[[#This Row],[YEAR]],JeffSagarinW[TEAM]&amp;"|"&amp;JeffSagarinW[YEAR],0)),"0.00")</f>
        <v>0.00</v>
      </c>
      <c r="AW50" t="str">
        <f t="array" ref="AW50">IFERROR(INDEX(JeffSagarinW[W50],MATCH(AllData[[#This Row],[TEAM]]&amp;"|"&amp;AllData[[#This Row],[YEAR]],JeffSagarinW[TEAM]&amp;"|"&amp;JeffSagarinW[YEAR],0)),"0.00")</f>
        <v>0.00</v>
      </c>
      <c r="AX50" t="str">
        <f t="array" ref="AX50">IFERROR(INDEX(ESPNW[PTS],MATCH(AllData[[#This Row],[TEAM]]&amp;"|"&amp;AllData[[#This Row],[YEAR]],ESPNW[TEAM]&amp;"|"&amp;ESPNW[YEAR],0)),"0.00")</f>
        <v>0.00</v>
      </c>
    </row>
    <row r="51" spans="1:50" x14ac:dyDescent="0.2">
      <c r="A51" t="s">
        <v>281</v>
      </c>
      <c r="B51">
        <f xml:space="preserve">  82.61</f>
        <v>82.61</v>
      </c>
      <c r="C51">
        <v>69.900000000000006</v>
      </c>
      <c r="D51">
        <v>0</v>
      </c>
      <c r="E51">
        <v>0</v>
      </c>
      <c r="F51">
        <v>2018</v>
      </c>
      <c r="I51" t="s">
        <v>325</v>
      </c>
      <c r="J51">
        <v>74.760000000000005</v>
      </c>
      <c r="K51">
        <v>78.239999999999995</v>
      </c>
      <c r="L51">
        <v>2014</v>
      </c>
      <c r="P51" t="s">
        <v>109</v>
      </c>
      <c r="Q51">
        <v>201</v>
      </c>
      <c r="R51">
        <v>2022</v>
      </c>
      <c r="U51">
        <v>45</v>
      </c>
      <c r="V51" t="s">
        <v>2358</v>
      </c>
      <c r="W51" t="s">
        <v>2359</v>
      </c>
      <c r="X51" t="s">
        <v>2360</v>
      </c>
      <c r="Y51">
        <v>138</v>
      </c>
      <c r="Z51" t="s">
        <v>2361</v>
      </c>
      <c r="AA51" t="s">
        <v>2240</v>
      </c>
      <c r="AB51" t="s">
        <v>2362</v>
      </c>
      <c r="AC51">
        <v>2022</v>
      </c>
      <c r="AO51" t="s">
        <v>325</v>
      </c>
      <c r="AP51">
        <v>74.760000000000005</v>
      </c>
      <c r="AQ51">
        <v>78.239999999999995</v>
      </c>
      <c r="AR51">
        <v>2014</v>
      </c>
      <c r="AT51" t="str">
        <f t="array" ref="AT51">IFERROR(INDEX(JeffSagarinW[JS_RATING],MATCH(AllData[[#This Row],[TEAM]]&amp;"|"&amp;AllData[[#This Row],[YEAR]],JeffSagarinW[TEAM]&amp;"|"&amp;JeffSagarinW[YEAR],0)),"0.00")</f>
        <v>0.00</v>
      </c>
      <c r="AU51" t="str">
        <f t="array" ref="AU51">IFERROR(INDEX(JeffSagarinW[JS_SOS],MATCH(AllData[[#This Row],[TEAM]]&amp;"|"&amp;AllData[[#This Row],[YEAR]],JeffSagarinW[TEAM]&amp;"|"&amp;JeffSagarinW[YEAR],0)),"0.00")</f>
        <v>0.00</v>
      </c>
      <c r="AV51" t="str">
        <f t="array" ref="AV51">IFERROR(INDEX(JeffSagarinW[W25],MATCH(AllData[[#This Row],[TEAM]]&amp;"|"&amp;AllData[[#This Row],[YEAR]],JeffSagarinW[TEAM]&amp;"|"&amp;JeffSagarinW[YEAR],0)),"0.00")</f>
        <v>0.00</v>
      </c>
      <c r="AW51" t="str">
        <f t="array" ref="AW51">IFERROR(INDEX(JeffSagarinW[W50],MATCH(AllData[[#This Row],[TEAM]]&amp;"|"&amp;AllData[[#This Row],[YEAR]],JeffSagarinW[TEAM]&amp;"|"&amp;JeffSagarinW[YEAR],0)),"0.00")</f>
        <v>0.00</v>
      </c>
      <c r="AX51" t="str">
        <f t="array" ref="AX51">IFERROR(INDEX(ESPNW[PTS],MATCH(AllData[[#This Row],[TEAM]]&amp;"|"&amp;AllData[[#This Row],[YEAR]],ESPNW[TEAM]&amp;"|"&amp;ESPNW[YEAR],0)),"0.00")</f>
        <v>0.00</v>
      </c>
    </row>
    <row r="52" spans="1:50" x14ac:dyDescent="0.2">
      <c r="A52" t="s">
        <v>15</v>
      </c>
      <c r="B52">
        <f xml:space="preserve">  82.44</f>
        <v>82.44</v>
      </c>
      <c r="C52">
        <v>75.72</v>
      </c>
      <c r="D52">
        <v>2</v>
      </c>
      <c r="E52">
        <v>3</v>
      </c>
      <c r="F52">
        <v>2018</v>
      </c>
      <c r="I52" t="s">
        <v>312</v>
      </c>
      <c r="J52">
        <v>75.87</v>
      </c>
      <c r="K52">
        <v>78.06</v>
      </c>
      <c r="L52">
        <v>2014</v>
      </c>
      <c r="P52" t="s">
        <v>233</v>
      </c>
      <c r="Q52">
        <v>159</v>
      </c>
      <c r="R52">
        <v>2022</v>
      </c>
      <c r="U52">
        <v>46</v>
      </c>
      <c r="V52" t="s">
        <v>2363</v>
      </c>
      <c r="W52" t="s">
        <v>2364</v>
      </c>
      <c r="X52" t="s">
        <v>2365</v>
      </c>
      <c r="Y52">
        <v>44</v>
      </c>
      <c r="Z52" t="s">
        <v>2366</v>
      </c>
      <c r="AA52" t="s">
        <v>2201</v>
      </c>
      <c r="AB52" t="s">
        <v>2294</v>
      </c>
      <c r="AC52">
        <v>2022</v>
      </c>
      <c r="AO52" t="s">
        <v>312</v>
      </c>
      <c r="AP52">
        <v>75.87</v>
      </c>
      <c r="AQ52">
        <v>78.06</v>
      </c>
      <c r="AR52">
        <v>2014</v>
      </c>
      <c r="AT52" t="str">
        <f t="array" ref="AT52">IFERROR(INDEX(JeffSagarinW[JS_RATING],MATCH(AllData[[#This Row],[TEAM]]&amp;"|"&amp;AllData[[#This Row],[YEAR]],JeffSagarinW[TEAM]&amp;"|"&amp;JeffSagarinW[YEAR],0)),"0.00")</f>
        <v>0.00</v>
      </c>
      <c r="AU52" t="str">
        <f t="array" ref="AU52">IFERROR(INDEX(JeffSagarinW[JS_SOS],MATCH(AllData[[#This Row],[TEAM]]&amp;"|"&amp;AllData[[#This Row],[YEAR]],JeffSagarinW[TEAM]&amp;"|"&amp;JeffSagarinW[YEAR],0)),"0.00")</f>
        <v>0.00</v>
      </c>
      <c r="AV52" t="str">
        <f t="array" ref="AV52">IFERROR(INDEX(JeffSagarinW[W25],MATCH(AllData[[#This Row],[TEAM]]&amp;"|"&amp;AllData[[#This Row],[YEAR]],JeffSagarinW[TEAM]&amp;"|"&amp;JeffSagarinW[YEAR],0)),"0.00")</f>
        <v>0.00</v>
      </c>
      <c r="AW52" t="str">
        <f t="array" ref="AW52">IFERROR(INDEX(JeffSagarinW[W50],MATCH(AllData[[#This Row],[TEAM]]&amp;"|"&amp;AllData[[#This Row],[YEAR]],JeffSagarinW[TEAM]&amp;"|"&amp;JeffSagarinW[YEAR],0)),"0.00")</f>
        <v>0.00</v>
      </c>
      <c r="AX52" t="str">
        <f t="array" ref="AX52">IFERROR(INDEX(ESPNW[PTS],MATCH(AllData[[#This Row],[TEAM]]&amp;"|"&amp;AllData[[#This Row],[YEAR]],ESPNW[TEAM]&amp;"|"&amp;ESPNW[YEAR],0)),"0.00")</f>
        <v>0.00</v>
      </c>
    </row>
    <row r="53" spans="1:50" x14ac:dyDescent="0.2">
      <c r="A53" t="s">
        <v>9</v>
      </c>
      <c r="B53">
        <f xml:space="preserve">  82.44</f>
        <v>82.44</v>
      </c>
      <c r="C53">
        <v>78.48</v>
      </c>
      <c r="D53">
        <v>2</v>
      </c>
      <c r="E53">
        <v>4</v>
      </c>
      <c r="F53">
        <v>2018</v>
      </c>
      <c r="I53" t="s">
        <v>305</v>
      </c>
      <c r="J53">
        <v>71.8</v>
      </c>
      <c r="K53">
        <v>77.7</v>
      </c>
      <c r="L53">
        <v>2014</v>
      </c>
      <c r="P53" t="s">
        <v>29</v>
      </c>
      <c r="Q53">
        <v>156</v>
      </c>
      <c r="R53">
        <v>2022</v>
      </c>
      <c r="U53">
        <v>47</v>
      </c>
      <c r="V53" t="s">
        <v>2367</v>
      </c>
      <c r="W53" t="s">
        <v>2368</v>
      </c>
      <c r="X53" t="s">
        <v>2369</v>
      </c>
      <c r="Y53">
        <v>33</v>
      </c>
      <c r="Z53" t="s">
        <v>2174</v>
      </c>
      <c r="AA53" t="s">
        <v>2280</v>
      </c>
      <c r="AB53" t="s">
        <v>2370</v>
      </c>
      <c r="AC53">
        <v>2022</v>
      </c>
      <c r="AO53" t="s">
        <v>305</v>
      </c>
      <c r="AP53">
        <v>71.8</v>
      </c>
      <c r="AQ53">
        <v>77.7</v>
      </c>
      <c r="AR53">
        <v>2014</v>
      </c>
      <c r="AT53" t="str">
        <f t="array" ref="AT53">IFERROR(INDEX(JeffSagarinW[JS_RATING],MATCH(AllData[[#This Row],[TEAM]]&amp;"|"&amp;AllData[[#This Row],[YEAR]],JeffSagarinW[TEAM]&amp;"|"&amp;JeffSagarinW[YEAR],0)),"0.00")</f>
        <v>0.00</v>
      </c>
      <c r="AU53" t="str">
        <f t="array" ref="AU53">IFERROR(INDEX(JeffSagarinW[JS_SOS],MATCH(AllData[[#This Row],[TEAM]]&amp;"|"&amp;AllData[[#This Row],[YEAR]],JeffSagarinW[TEAM]&amp;"|"&amp;JeffSagarinW[YEAR],0)),"0.00")</f>
        <v>0.00</v>
      </c>
      <c r="AV53" t="str">
        <f t="array" ref="AV53">IFERROR(INDEX(JeffSagarinW[W25],MATCH(AllData[[#This Row],[TEAM]]&amp;"|"&amp;AllData[[#This Row],[YEAR]],JeffSagarinW[TEAM]&amp;"|"&amp;JeffSagarinW[YEAR],0)),"0.00")</f>
        <v>0.00</v>
      </c>
      <c r="AW53" t="str">
        <f t="array" ref="AW53">IFERROR(INDEX(JeffSagarinW[W50],MATCH(AllData[[#This Row],[TEAM]]&amp;"|"&amp;AllData[[#This Row],[YEAR]],JeffSagarinW[TEAM]&amp;"|"&amp;JeffSagarinW[YEAR],0)),"0.00")</f>
        <v>0.00</v>
      </c>
      <c r="AX53" t="str">
        <f t="array" ref="AX53">IFERROR(INDEX(ESPNW[PTS],MATCH(AllData[[#This Row],[TEAM]]&amp;"|"&amp;AllData[[#This Row],[YEAR]],ESPNW[TEAM]&amp;"|"&amp;ESPNW[YEAR],0)),"0.00")</f>
        <v>0.00</v>
      </c>
    </row>
    <row r="54" spans="1:50" x14ac:dyDescent="0.2">
      <c r="A54" t="s">
        <v>27</v>
      </c>
      <c r="B54">
        <f xml:space="preserve">  82.31</f>
        <v>82.31</v>
      </c>
      <c r="C54">
        <v>81.95</v>
      </c>
      <c r="D54">
        <v>1</v>
      </c>
      <c r="E54">
        <v>8</v>
      </c>
      <c r="F54">
        <v>2018</v>
      </c>
      <c r="I54" t="s">
        <v>383</v>
      </c>
      <c r="J54">
        <v>79.11</v>
      </c>
      <c r="K54">
        <v>77.540000000000006</v>
      </c>
      <c r="L54">
        <v>2014</v>
      </c>
      <c r="P54" t="s">
        <v>206</v>
      </c>
      <c r="Q54">
        <v>132</v>
      </c>
      <c r="R54">
        <v>2022</v>
      </c>
      <c r="U54">
        <v>48</v>
      </c>
      <c r="V54" t="s">
        <v>2371</v>
      </c>
      <c r="W54" t="s">
        <v>2193</v>
      </c>
      <c r="X54" t="s">
        <v>2372</v>
      </c>
      <c r="Y54">
        <v>90</v>
      </c>
      <c r="Z54" t="s">
        <v>2373</v>
      </c>
      <c r="AA54" t="s">
        <v>2352</v>
      </c>
      <c r="AB54" t="s">
        <v>2374</v>
      </c>
      <c r="AC54">
        <v>2022</v>
      </c>
      <c r="AO54" t="s">
        <v>383</v>
      </c>
      <c r="AP54">
        <v>79.11</v>
      </c>
      <c r="AQ54">
        <v>77.540000000000006</v>
      </c>
      <c r="AR54">
        <v>2014</v>
      </c>
      <c r="AT54" t="str">
        <f t="array" ref="AT54">IFERROR(INDEX(JeffSagarinW[JS_RATING],MATCH(AllData[[#This Row],[TEAM]]&amp;"|"&amp;AllData[[#This Row],[YEAR]],JeffSagarinW[TEAM]&amp;"|"&amp;JeffSagarinW[YEAR],0)),"0.00")</f>
        <v>0.00</v>
      </c>
      <c r="AU54" t="str">
        <f t="array" ref="AU54">IFERROR(INDEX(JeffSagarinW[JS_SOS],MATCH(AllData[[#This Row],[TEAM]]&amp;"|"&amp;AllData[[#This Row],[YEAR]],JeffSagarinW[TEAM]&amp;"|"&amp;JeffSagarinW[YEAR],0)),"0.00")</f>
        <v>0.00</v>
      </c>
      <c r="AV54" t="str">
        <f t="array" ref="AV54">IFERROR(INDEX(JeffSagarinW[W25],MATCH(AllData[[#This Row],[TEAM]]&amp;"|"&amp;AllData[[#This Row],[YEAR]],JeffSagarinW[TEAM]&amp;"|"&amp;JeffSagarinW[YEAR],0)),"0.00")</f>
        <v>0.00</v>
      </c>
      <c r="AW54" t="str">
        <f t="array" ref="AW54">IFERROR(INDEX(JeffSagarinW[W50],MATCH(AllData[[#This Row],[TEAM]]&amp;"|"&amp;AllData[[#This Row],[YEAR]],JeffSagarinW[TEAM]&amp;"|"&amp;JeffSagarinW[YEAR],0)),"0.00")</f>
        <v>0.00</v>
      </c>
      <c r="AX54" t="str">
        <f t="array" ref="AX54">IFERROR(INDEX(ESPNW[PTS],MATCH(AllData[[#This Row],[TEAM]]&amp;"|"&amp;AllData[[#This Row],[YEAR]],ESPNW[TEAM]&amp;"|"&amp;ESPNW[YEAR],0)),"0.00")</f>
        <v>0.00</v>
      </c>
    </row>
    <row r="55" spans="1:50" x14ac:dyDescent="0.2">
      <c r="A55" t="s">
        <v>102</v>
      </c>
      <c r="B55">
        <f xml:space="preserve">  81.9</f>
        <v>81.900000000000006</v>
      </c>
      <c r="C55">
        <v>78.069999999999993</v>
      </c>
      <c r="D55">
        <v>0</v>
      </c>
      <c r="E55">
        <v>6</v>
      </c>
      <c r="F55">
        <v>2018</v>
      </c>
      <c r="I55" t="s">
        <v>385</v>
      </c>
      <c r="J55">
        <v>76.28</v>
      </c>
      <c r="K55">
        <v>77.349999999999994</v>
      </c>
      <c r="L55">
        <v>2014</v>
      </c>
      <c r="P55" t="s">
        <v>3</v>
      </c>
      <c r="Q55">
        <v>58</v>
      </c>
      <c r="R55">
        <v>2022</v>
      </c>
      <c r="U55">
        <v>49</v>
      </c>
      <c r="V55" t="s">
        <v>2375</v>
      </c>
      <c r="W55" t="s">
        <v>2300</v>
      </c>
      <c r="X55" t="s">
        <v>2376</v>
      </c>
      <c r="Y55">
        <v>107</v>
      </c>
      <c r="Z55" t="s">
        <v>2377</v>
      </c>
      <c r="AA55" t="s">
        <v>2378</v>
      </c>
      <c r="AB55" t="s">
        <v>2379</v>
      </c>
      <c r="AC55">
        <v>2022</v>
      </c>
      <c r="AO55" t="s">
        <v>385</v>
      </c>
      <c r="AP55">
        <v>76.28</v>
      </c>
      <c r="AQ55">
        <v>77.349999999999994</v>
      </c>
      <c r="AR55">
        <v>2014</v>
      </c>
      <c r="AT55" t="str">
        <f t="array" ref="AT55">IFERROR(INDEX(JeffSagarinW[JS_RATING],MATCH(AllData[[#This Row],[TEAM]]&amp;"|"&amp;AllData[[#This Row],[YEAR]],JeffSagarinW[TEAM]&amp;"|"&amp;JeffSagarinW[YEAR],0)),"0.00")</f>
        <v>0.00</v>
      </c>
      <c r="AU55" t="str">
        <f t="array" ref="AU55">IFERROR(INDEX(JeffSagarinW[JS_SOS],MATCH(AllData[[#This Row],[TEAM]]&amp;"|"&amp;AllData[[#This Row],[YEAR]],JeffSagarinW[TEAM]&amp;"|"&amp;JeffSagarinW[YEAR],0)),"0.00")</f>
        <v>0.00</v>
      </c>
      <c r="AV55" t="str">
        <f t="array" ref="AV55">IFERROR(INDEX(JeffSagarinW[W25],MATCH(AllData[[#This Row],[TEAM]]&amp;"|"&amp;AllData[[#This Row],[YEAR]],JeffSagarinW[TEAM]&amp;"|"&amp;JeffSagarinW[YEAR],0)),"0.00")</f>
        <v>0.00</v>
      </c>
      <c r="AW55" t="str">
        <f t="array" ref="AW55">IFERROR(INDEX(JeffSagarinW[W50],MATCH(AllData[[#This Row],[TEAM]]&amp;"|"&amp;AllData[[#This Row],[YEAR]],JeffSagarinW[TEAM]&amp;"|"&amp;JeffSagarinW[YEAR],0)),"0.00")</f>
        <v>0.00</v>
      </c>
      <c r="AX55" t="str">
        <f t="array" ref="AX55">IFERROR(INDEX(ESPNW[PTS],MATCH(AllData[[#This Row],[TEAM]]&amp;"|"&amp;AllData[[#This Row],[YEAR]],ESPNW[TEAM]&amp;"|"&amp;ESPNW[YEAR],0)),"0.00")</f>
        <v>0.00</v>
      </c>
    </row>
    <row r="56" spans="1:50" x14ac:dyDescent="0.2">
      <c r="A56" t="s">
        <v>247</v>
      </c>
      <c r="B56">
        <f xml:space="preserve">  81.87</f>
        <v>81.87</v>
      </c>
      <c r="C56">
        <v>79.680000000000007</v>
      </c>
      <c r="D56">
        <v>0</v>
      </c>
      <c r="E56">
        <v>4</v>
      </c>
      <c r="F56">
        <v>2018</v>
      </c>
      <c r="I56" t="s">
        <v>359</v>
      </c>
      <c r="J56">
        <v>73.790000000000006</v>
      </c>
      <c r="K56">
        <v>77.25</v>
      </c>
      <c r="L56">
        <v>2014</v>
      </c>
      <c r="P56" t="s">
        <v>281</v>
      </c>
      <c r="Q56">
        <v>46</v>
      </c>
      <c r="R56">
        <v>2022</v>
      </c>
      <c r="U56">
        <v>50</v>
      </c>
      <c r="V56" t="s">
        <v>2380</v>
      </c>
      <c r="W56" t="s">
        <v>2381</v>
      </c>
      <c r="X56" t="s">
        <v>2382</v>
      </c>
      <c r="Y56">
        <v>36</v>
      </c>
      <c r="Z56" t="s">
        <v>2383</v>
      </c>
      <c r="AA56" t="s">
        <v>2201</v>
      </c>
      <c r="AB56" s="25" t="s">
        <v>2384</v>
      </c>
      <c r="AC56">
        <v>2022</v>
      </c>
      <c r="AO56" t="s">
        <v>359</v>
      </c>
      <c r="AP56">
        <v>73.790000000000006</v>
      </c>
      <c r="AQ56">
        <v>77.25</v>
      </c>
      <c r="AR56">
        <v>2014</v>
      </c>
      <c r="AT56" t="str">
        <f t="array" ref="AT56">IFERROR(INDEX(JeffSagarinW[JS_RATING],MATCH(AllData[[#This Row],[TEAM]]&amp;"|"&amp;AllData[[#This Row],[YEAR]],JeffSagarinW[TEAM]&amp;"|"&amp;JeffSagarinW[YEAR],0)),"0.00")</f>
        <v>0.00</v>
      </c>
      <c r="AU56" t="str">
        <f t="array" ref="AU56">IFERROR(INDEX(JeffSagarinW[JS_SOS],MATCH(AllData[[#This Row],[TEAM]]&amp;"|"&amp;AllData[[#This Row],[YEAR]],JeffSagarinW[TEAM]&amp;"|"&amp;JeffSagarinW[YEAR],0)),"0.00")</f>
        <v>0.00</v>
      </c>
      <c r="AV56" t="str">
        <f t="array" ref="AV56">IFERROR(INDEX(JeffSagarinW[W25],MATCH(AllData[[#This Row],[TEAM]]&amp;"|"&amp;AllData[[#This Row],[YEAR]],JeffSagarinW[TEAM]&amp;"|"&amp;JeffSagarinW[YEAR],0)),"0.00")</f>
        <v>0.00</v>
      </c>
      <c r="AW56" t="str">
        <f t="array" ref="AW56">IFERROR(INDEX(JeffSagarinW[W50],MATCH(AllData[[#This Row],[TEAM]]&amp;"|"&amp;AllData[[#This Row],[YEAR]],JeffSagarinW[TEAM]&amp;"|"&amp;JeffSagarinW[YEAR],0)),"0.00")</f>
        <v>0.00</v>
      </c>
      <c r="AX56" t="str">
        <f t="array" ref="AX56">IFERROR(INDEX(ESPNW[PTS],MATCH(AllData[[#This Row],[TEAM]]&amp;"|"&amp;AllData[[#This Row],[YEAR]],ESPNW[TEAM]&amp;"|"&amp;ESPNW[YEAR],0)),"0.00")</f>
        <v>0.00</v>
      </c>
    </row>
    <row r="57" spans="1:50" x14ac:dyDescent="0.2">
      <c r="A57" t="s">
        <v>14</v>
      </c>
      <c r="B57">
        <f xml:space="preserve">  81.8</f>
        <v>81.8</v>
      </c>
      <c r="C57">
        <v>68.58</v>
      </c>
      <c r="D57">
        <v>0</v>
      </c>
      <c r="E57">
        <v>0</v>
      </c>
      <c r="F57">
        <v>2018</v>
      </c>
      <c r="I57" t="s">
        <v>366</v>
      </c>
      <c r="J57">
        <v>71.73</v>
      </c>
      <c r="K57">
        <v>76.599999999999994</v>
      </c>
      <c r="L57">
        <v>2014</v>
      </c>
      <c r="AO57" t="s">
        <v>366</v>
      </c>
      <c r="AP57">
        <v>71.73</v>
      </c>
      <c r="AQ57">
        <v>76.599999999999994</v>
      </c>
      <c r="AR57">
        <v>2014</v>
      </c>
      <c r="AT57" t="str">
        <f t="array" ref="AT57">IFERROR(INDEX(JeffSagarinW[JS_RATING],MATCH(AllData[[#This Row],[TEAM]]&amp;"|"&amp;AllData[[#This Row],[YEAR]],JeffSagarinW[TEAM]&amp;"|"&amp;JeffSagarinW[YEAR],0)),"0.00")</f>
        <v>0.00</v>
      </c>
      <c r="AU57" t="str">
        <f t="array" ref="AU57">IFERROR(INDEX(JeffSagarinW[JS_SOS],MATCH(AllData[[#This Row],[TEAM]]&amp;"|"&amp;AllData[[#This Row],[YEAR]],JeffSagarinW[TEAM]&amp;"|"&amp;JeffSagarinW[YEAR],0)),"0.00")</f>
        <v>0.00</v>
      </c>
      <c r="AV57" t="str">
        <f t="array" ref="AV57">IFERROR(INDEX(JeffSagarinW[W25],MATCH(AllData[[#This Row],[TEAM]]&amp;"|"&amp;AllData[[#This Row],[YEAR]],JeffSagarinW[TEAM]&amp;"|"&amp;JeffSagarinW[YEAR],0)),"0.00")</f>
        <v>0.00</v>
      </c>
      <c r="AW57" t="str">
        <f t="array" ref="AW57">IFERROR(INDEX(JeffSagarinW[W50],MATCH(AllData[[#This Row],[TEAM]]&amp;"|"&amp;AllData[[#This Row],[YEAR]],JeffSagarinW[TEAM]&amp;"|"&amp;JeffSagarinW[YEAR],0)),"0.00")</f>
        <v>0.00</v>
      </c>
      <c r="AX57" t="str">
        <f t="array" ref="AX57">IFERROR(INDEX(ESPNW[PTS],MATCH(AllData[[#This Row],[TEAM]]&amp;"|"&amp;AllData[[#This Row],[YEAR]],ESPNW[TEAM]&amp;"|"&amp;ESPNW[YEAR],0)),"0.00")</f>
        <v>0.00</v>
      </c>
    </row>
    <row r="58" spans="1:50" x14ac:dyDescent="0.2">
      <c r="A58" t="s">
        <v>79</v>
      </c>
      <c r="B58">
        <f xml:space="preserve">  81.56</f>
        <v>81.56</v>
      </c>
      <c r="C58">
        <v>77.16</v>
      </c>
      <c r="D58">
        <v>1</v>
      </c>
      <c r="E58">
        <v>6</v>
      </c>
      <c r="F58">
        <v>2018</v>
      </c>
      <c r="I58" t="s">
        <v>327</v>
      </c>
      <c r="J58">
        <v>71.95</v>
      </c>
      <c r="K58">
        <v>76.400000000000006</v>
      </c>
      <c r="L58">
        <v>2014</v>
      </c>
      <c r="AO58" t="s">
        <v>327</v>
      </c>
      <c r="AP58">
        <v>71.95</v>
      </c>
      <c r="AQ58">
        <v>76.400000000000006</v>
      </c>
      <c r="AR58">
        <v>2014</v>
      </c>
      <c r="AT58" t="str">
        <f t="array" ref="AT58">IFERROR(INDEX(JeffSagarinW[JS_RATING],MATCH(AllData[[#This Row],[TEAM]]&amp;"|"&amp;AllData[[#This Row],[YEAR]],JeffSagarinW[TEAM]&amp;"|"&amp;JeffSagarinW[YEAR],0)),"0.00")</f>
        <v>0.00</v>
      </c>
      <c r="AU58" t="str">
        <f t="array" ref="AU58">IFERROR(INDEX(JeffSagarinW[JS_SOS],MATCH(AllData[[#This Row],[TEAM]]&amp;"|"&amp;AllData[[#This Row],[YEAR]],JeffSagarinW[TEAM]&amp;"|"&amp;JeffSagarinW[YEAR],0)),"0.00")</f>
        <v>0.00</v>
      </c>
      <c r="AV58" t="str">
        <f t="array" ref="AV58">IFERROR(INDEX(JeffSagarinW[W25],MATCH(AllData[[#This Row],[TEAM]]&amp;"|"&amp;AllData[[#This Row],[YEAR]],JeffSagarinW[TEAM]&amp;"|"&amp;JeffSagarinW[YEAR],0)),"0.00")</f>
        <v>0.00</v>
      </c>
      <c r="AW58" t="str">
        <f t="array" ref="AW58">IFERROR(INDEX(JeffSagarinW[W50],MATCH(AllData[[#This Row],[TEAM]]&amp;"|"&amp;AllData[[#This Row],[YEAR]],JeffSagarinW[TEAM]&amp;"|"&amp;JeffSagarinW[YEAR],0)),"0.00")</f>
        <v>0.00</v>
      </c>
      <c r="AX58" t="str">
        <f t="array" ref="AX58">IFERROR(INDEX(ESPNW[PTS],MATCH(AllData[[#This Row],[TEAM]]&amp;"|"&amp;AllData[[#This Row],[YEAR]],ESPNW[TEAM]&amp;"|"&amp;ESPNW[YEAR],0)),"0.00")</f>
        <v>0.00</v>
      </c>
    </row>
    <row r="59" spans="1:50" x14ac:dyDescent="0.2">
      <c r="A59" t="s">
        <v>112</v>
      </c>
      <c r="B59">
        <f xml:space="preserve">  81.53</f>
        <v>81.53</v>
      </c>
      <c r="C59">
        <v>76.92</v>
      </c>
      <c r="D59">
        <v>0</v>
      </c>
      <c r="E59">
        <v>3</v>
      </c>
      <c r="F59">
        <v>2018</v>
      </c>
      <c r="I59" t="s">
        <v>1836</v>
      </c>
      <c r="J59">
        <v>63.47</v>
      </c>
      <c r="K59">
        <v>76.33</v>
      </c>
      <c r="L59">
        <v>2014</v>
      </c>
      <c r="AO59" t="s">
        <v>1836</v>
      </c>
      <c r="AP59">
        <v>63.47</v>
      </c>
      <c r="AQ59">
        <v>76.33</v>
      </c>
      <c r="AR59">
        <v>2014</v>
      </c>
      <c r="AT59" t="str">
        <f t="array" ref="AT59">IFERROR(INDEX(JeffSagarinW[JS_RATING],MATCH(AllData[[#This Row],[TEAM]]&amp;"|"&amp;AllData[[#This Row],[YEAR]],JeffSagarinW[TEAM]&amp;"|"&amp;JeffSagarinW[YEAR],0)),"0.00")</f>
        <v>0.00</v>
      </c>
      <c r="AU59" t="str">
        <f t="array" ref="AU59">IFERROR(INDEX(JeffSagarinW[JS_SOS],MATCH(AllData[[#This Row],[TEAM]]&amp;"|"&amp;AllData[[#This Row],[YEAR]],JeffSagarinW[TEAM]&amp;"|"&amp;JeffSagarinW[YEAR],0)),"0.00")</f>
        <v>0.00</v>
      </c>
      <c r="AV59" t="str">
        <f t="array" ref="AV59">IFERROR(INDEX(JeffSagarinW[W25],MATCH(AllData[[#This Row],[TEAM]]&amp;"|"&amp;AllData[[#This Row],[YEAR]],JeffSagarinW[TEAM]&amp;"|"&amp;JeffSagarinW[YEAR],0)),"0.00")</f>
        <v>0.00</v>
      </c>
      <c r="AW59" t="str">
        <f t="array" ref="AW59">IFERROR(INDEX(JeffSagarinW[W50],MATCH(AllData[[#This Row],[TEAM]]&amp;"|"&amp;AllData[[#This Row],[YEAR]],JeffSagarinW[TEAM]&amp;"|"&amp;JeffSagarinW[YEAR],0)),"0.00")</f>
        <v>0.00</v>
      </c>
      <c r="AX59" t="str">
        <f t="array" ref="AX59">IFERROR(INDEX(ESPNW[PTS],MATCH(AllData[[#This Row],[TEAM]]&amp;"|"&amp;AllData[[#This Row],[YEAR]],ESPNW[TEAM]&amp;"|"&amp;ESPNW[YEAR],0)),"0.00")</f>
        <v>0.00</v>
      </c>
    </row>
    <row r="60" spans="1:50" x14ac:dyDescent="0.2">
      <c r="A60" t="s">
        <v>1821</v>
      </c>
      <c r="B60">
        <f xml:space="preserve">  80.87</f>
        <v>80.87</v>
      </c>
      <c r="C60">
        <v>69.48</v>
      </c>
      <c r="D60">
        <v>0</v>
      </c>
      <c r="E60">
        <v>0</v>
      </c>
      <c r="F60">
        <v>2018</v>
      </c>
      <c r="I60" t="s">
        <v>330</v>
      </c>
      <c r="J60">
        <v>68.510000000000005</v>
      </c>
      <c r="K60">
        <v>76.23</v>
      </c>
      <c r="L60">
        <v>2014</v>
      </c>
      <c r="AO60" t="s">
        <v>330</v>
      </c>
      <c r="AP60">
        <v>68.510000000000005</v>
      </c>
      <c r="AQ60">
        <v>76.23</v>
      </c>
      <c r="AR60">
        <v>2014</v>
      </c>
      <c r="AT60" t="str">
        <f t="array" ref="AT60">IFERROR(INDEX(JeffSagarinW[JS_RATING],MATCH(AllData[[#This Row],[TEAM]]&amp;"|"&amp;AllData[[#This Row],[YEAR]],JeffSagarinW[TEAM]&amp;"|"&amp;JeffSagarinW[YEAR],0)),"0.00")</f>
        <v>0.00</v>
      </c>
      <c r="AU60" t="str">
        <f t="array" ref="AU60">IFERROR(INDEX(JeffSagarinW[JS_SOS],MATCH(AllData[[#This Row],[TEAM]]&amp;"|"&amp;AllData[[#This Row],[YEAR]],JeffSagarinW[TEAM]&amp;"|"&amp;JeffSagarinW[YEAR],0)),"0.00")</f>
        <v>0.00</v>
      </c>
      <c r="AV60" t="str">
        <f t="array" ref="AV60">IFERROR(INDEX(JeffSagarinW[W25],MATCH(AllData[[#This Row],[TEAM]]&amp;"|"&amp;AllData[[#This Row],[YEAR]],JeffSagarinW[TEAM]&amp;"|"&amp;JeffSagarinW[YEAR],0)),"0.00")</f>
        <v>0.00</v>
      </c>
      <c r="AW60" t="str">
        <f t="array" ref="AW60">IFERROR(INDEX(JeffSagarinW[W50],MATCH(AllData[[#This Row],[TEAM]]&amp;"|"&amp;AllData[[#This Row],[YEAR]],JeffSagarinW[TEAM]&amp;"|"&amp;JeffSagarinW[YEAR],0)),"0.00")</f>
        <v>0.00</v>
      </c>
      <c r="AX60" t="str">
        <f t="array" ref="AX60">IFERROR(INDEX(ESPNW[PTS],MATCH(AllData[[#This Row],[TEAM]]&amp;"|"&amp;AllData[[#This Row],[YEAR]],ESPNW[TEAM]&amp;"|"&amp;ESPNW[YEAR],0)),"0.00")</f>
        <v>0.00</v>
      </c>
    </row>
    <row r="61" spans="1:50" x14ac:dyDescent="0.2">
      <c r="A61" t="s">
        <v>134</v>
      </c>
      <c r="B61">
        <f xml:space="preserve">  80.48</f>
        <v>80.48</v>
      </c>
      <c r="C61">
        <v>78.81</v>
      </c>
      <c r="D61">
        <v>0</v>
      </c>
      <c r="E61">
        <v>0</v>
      </c>
      <c r="F61">
        <v>2018</v>
      </c>
      <c r="I61" t="s">
        <v>428</v>
      </c>
      <c r="J61">
        <v>62.42</v>
      </c>
      <c r="K61">
        <v>75.73</v>
      </c>
      <c r="L61">
        <v>2014</v>
      </c>
      <c r="AO61" t="s">
        <v>428</v>
      </c>
      <c r="AP61">
        <v>62.42</v>
      </c>
      <c r="AQ61">
        <v>75.73</v>
      </c>
      <c r="AR61">
        <v>2014</v>
      </c>
      <c r="AT61" t="str">
        <f t="array" ref="AT61">IFERROR(INDEX(JeffSagarinW[JS_RATING],MATCH(AllData[[#This Row],[TEAM]]&amp;"|"&amp;AllData[[#This Row],[YEAR]],JeffSagarinW[TEAM]&amp;"|"&amp;JeffSagarinW[YEAR],0)),"0.00")</f>
        <v>0.00</v>
      </c>
      <c r="AU61" t="str">
        <f t="array" ref="AU61">IFERROR(INDEX(JeffSagarinW[JS_SOS],MATCH(AllData[[#This Row],[TEAM]]&amp;"|"&amp;AllData[[#This Row],[YEAR]],JeffSagarinW[TEAM]&amp;"|"&amp;JeffSagarinW[YEAR],0)),"0.00")</f>
        <v>0.00</v>
      </c>
      <c r="AV61" t="str">
        <f t="array" ref="AV61">IFERROR(INDEX(JeffSagarinW[W25],MATCH(AllData[[#This Row],[TEAM]]&amp;"|"&amp;AllData[[#This Row],[YEAR]],JeffSagarinW[TEAM]&amp;"|"&amp;JeffSagarinW[YEAR],0)),"0.00")</f>
        <v>0.00</v>
      </c>
      <c r="AW61" t="str">
        <f t="array" ref="AW61">IFERROR(INDEX(JeffSagarinW[W50],MATCH(AllData[[#This Row],[TEAM]]&amp;"|"&amp;AllData[[#This Row],[YEAR]],JeffSagarinW[TEAM]&amp;"|"&amp;JeffSagarinW[YEAR],0)),"0.00")</f>
        <v>0.00</v>
      </c>
      <c r="AX61" t="str">
        <f t="array" ref="AX61">IFERROR(INDEX(ESPNW[PTS],MATCH(AllData[[#This Row],[TEAM]]&amp;"|"&amp;AllData[[#This Row],[YEAR]],ESPNW[TEAM]&amp;"|"&amp;ESPNW[YEAR],0)),"0.00")</f>
        <v>0.00</v>
      </c>
    </row>
    <row r="62" spans="1:50" x14ac:dyDescent="0.2">
      <c r="A62" t="s">
        <v>1822</v>
      </c>
      <c r="B62">
        <f xml:space="preserve">  80.47</f>
        <v>80.47</v>
      </c>
      <c r="C62">
        <v>64.94</v>
      </c>
      <c r="D62">
        <v>0</v>
      </c>
      <c r="E62">
        <v>2</v>
      </c>
      <c r="F62">
        <v>2018</v>
      </c>
      <c r="I62" t="s">
        <v>1837</v>
      </c>
      <c r="J62">
        <v>64.88</v>
      </c>
      <c r="K62">
        <v>75.63</v>
      </c>
      <c r="L62">
        <v>2014</v>
      </c>
      <c r="AO62" t="s">
        <v>1837</v>
      </c>
      <c r="AP62">
        <v>64.88</v>
      </c>
      <c r="AQ62">
        <v>75.63</v>
      </c>
      <c r="AR62">
        <v>2014</v>
      </c>
      <c r="AT62" t="str">
        <f t="array" ref="AT62">IFERROR(INDEX(JeffSagarinW[JS_RATING],MATCH(AllData[[#This Row],[TEAM]]&amp;"|"&amp;AllData[[#This Row],[YEAR]],JeffSagarinW[TEAM]&amp;"|"&amp;JeffSagarinW[YEAR],0)),"0.00")</f>
        <v>0.00</v>
      </c>
      <c r="AU62" t="str">
        <f t="array" ref="AU62">IFERROR(INDEX(JeffSagarinW[JS_SOS],MATCH(AllData[[#This Row],[TEAM]]&amp;"|"&amp;AllData[[#This Row],[YEAR]],JeffSagarinW[TEAM]&amp;"|"&amp;JeffSagarinW[YEAR],0)),"0.00")</f>
        <v>0.00</v>
      </c>
      <c r="AV62" t="str">
        <f t="array" ref="AV62">IFERROR(INDEX(JeffSagarinW[W25],MATCH(AllData[[#This Row],[TEAM]]&amp;"|"&amp;AllData[[#This Row],[YEAR]],JeffSagarinW[TEAM]&amp;"|"&amp;JeffSagarinW[YEAR],0)),"0.00")</f>
        <v>0.00</v>
      </c>
      <c r="AW62" t="str">
        <f t="array" ref="AW62">IFERROR(INDEX(JeffSagarinW[W50],MATCH(AllData[[#This Row],[TEAM]]&amp;"|"&amp;AllData[[#This Row],[YEAR]],JeffSagarinW[TEAM]&amp;"|"&amp;JeffSagarinW[YEAR],0)),"0.00")</f>
        <v>0.00</v>
      </c>
      <c r="AX62" t="str">
        <f t="array" ref="AX62">IFERROR(INDEX(ESPNW[PTS],MATCH(AllData[[#This Row],[TEAM]]&amp;"|"&amp;AllData[[#This Row],[YEAR]],ESPNW[TEAM]&amp;"|"&amp;ESPNW[YEAR],0)),"0.00")</f>
        <v>0.00</v>
      </c>
    </row>
    <row r="63" spans="1:50" x14ac:dyDescent="0.2">
      <c r="A63" t="s">
        <v>1823</v>
      </c>
      <c r="B63">
        <f xml:space="preserve">  80.45</f>
        <v>80.45</v>
      </c>
      <c r="C63">
        <v>67.989999999999995</v>
      </c>
      <c r="D63">
        <v>0</v>
      </c>
      <c r="E63">
        <v>0</v>
      </c>
      <c r="F63">
        <v>2018</v>
      </c>
      <c r="I63" t="s">
        <v>438</v>
      </c>
      <c r="J63">
        <v>72.569999999999993</v>
      </c>
      <c r="K63">
        <v>75.599999999999994</v>
      </c>
      <c r="L63">
        <v>2014</v>
      </c>
      <c r="AO63" t="s">
        <v>438</v>
      </c>
      <c r="AP63">
        <v>72.569999999999993</v>
      </c>
      <c r="AQ63">
        <v>75.599999999999994</v>
      </c>
      <c r="AR63">
        <v>2014</v>
      </c>
      <c r="AT63" t="str">
        <f t="array" ref="AT63">IFERROR(INDEX(JeffSagarinW[JS_RATING],MATCH(AllData[[#This Row],[TEAM]]&amp;"|"&amp;AllData[[#This Row],[YEAR]],JeffSagarinW[TEAM]&amp;"|"&amp;JeffSagarinW[YEAR],0)),"0.00")</f>
        <v>0.00</v>
      </c>
      <c r="AU63" t="str">
        <f t="array" ref="AU63">IFERROR(INDEX(JeffSagarinW[JS_SOS],MATCH(AllData[[#This Row],[TEAM]]&amp;"|"&amp;AllData[[#This Row],[YEAR]],JeffSagarinW[TEAM]&amp;"|"&amp;JeffSagarinW[YEAR],0)),"0.00")</f>
        <v>0.00</v>
      </c>
      <c r="AV63" t="str">
        <f t="array" ref="AV63">IFERROR(INDEX(JeffSagarinW[W25],MATCH(AllData[[#This Row],[TEAM]]&amp;"|"&amp;AllData[[#This Row],[YEAR]],JeffSagarinW[TEAM]&amp;"|"&amp;JeffSagarinW[YEAR],0)),"0.00")</f>
        <v>0.00</v>
      </c>
      <c r="AW63" t="str">
        <f t="array" ref="AW63">IFERROR(INDEX(JeffSagarinW[W50],MATCH(AllData[[#This Row],[TEAM]]&amp;"|"&amp;AllData[[#This Row],[YEAR]],JeffSagarinW[TEAM]&amp;"|"&amp;JeffSagarinW[YEAR],0)),"0.00")</f>
        <v>0.00</v>
      </c>
      <c r="AX63" t="str">
        <f t="array" ref="AX63">IFERROR(INDEX(ESPNW[PTS],MATCH(AllData[[#This Row],[TEAM]]&amp;"|"&amp;AllData[[#This Row],[YEAR]],ESPNW[TEAM]&amp;"|"&amp;ESPNW[YEAR],0)),"0.00")</f>
        <v>0.00</v>
      </c>
    </row>
    <row r="64" spans="1:50" x14ac:dyDescent="0.2">
      <c r="A64" t="s">
        <v>8</v>
      </c>
      <c r="B64">
        <f xml:space="preserve">  80.23</f>
        <v>80.23</v>
      </c>
      <c r="C64">
        <v>62.18</v>
      </c>
      <c r="D64">
        <v>0</v>
      </c>
      <c r="E64">
        <v>0</v>
      </c>
      <c r="F64">
        <v>2018</v>
      </c>
      <c r="I64" t="s">
        <v>427</v>
      </c>
      <c r="J64">
        <v>69.17</v>
      </c>
      <c r="K64">
        <v>75.540000000000006</v>
      </c>
      <c r="L64">
        <v>2014</v>
      </c>
      <c r="AO64" t="s">
        <v>427</v>
      </c>
      <c r="AP64">
        <v>69.17</v>
      </c>
      <c r="AQ64">
        <v>75.540000000000006</v>
      </c>
      <c r="AR64">
        <v>2014</v>
      </c>
      <c r="AT64" t="str">
        <f t="array" ref="AT64">IFERROR(INDEX(JeffSagarinW[JS_RATING],MATCH(AllData[[#This Row],[TEAM]]&amp;"|"&amp;AllData[[#This Row],[YEAR]],JeffSagarinW[TEAM]&amp;"|"&amp;JeffSagarinW[YEAR],0)),"0.00")</f>
        <v>0.00</v>
      </c>
      <c r="AU64" t="str">
        <f t="array" ref="AU64">IFERROR(INDEX(JeffSagarinW[JS_SOS],MATCH(AllData[[#This Row],[TEAM]]&amp;"|"&amp;AllData[[#This Row],[YEAR]],JeffSagarinW[TEAM]&amp;"|"&amp;JeffSagarinW[YEAR],0)),"0.00")</f>
        <v>0.00</v>
      </c>
      <c r="AV64" t="str">
        <f t="array" ref="AV64">IFERROR(INDEX(JeffSagarinW[W25],MATCH(AllData[[#This Row],[TEAM]]&amp;"|"&amp;AllData[[#This Row],[YEAR]],JeffSagarinW[TEAM]&amp;"|"&amp;JeffSagarinW[YEAR],0)),"0.00")</f>
        <v>0.00</v>
      </c>
      <c r="AW64" t="str">
        <f t="array" ref="AW64">IFERROR(INDEX(JeffSagarinW[W50],MATCH(AllData[[#This Row],[TEAM]]&amp;"|"&amp;AllData[[#This Row],[YEAR]],JeffSagarinW[TEAM]&amp;"|"&amp;JeffSagarinW[YEAR],0)),"0.00")</f>
        <v>0.00</v>
      </c>
      <c r="AX64" t="str">
        <f t="array" ref="AX64">IFERROR(INDEX(ESPNW[PTS],MATCH(AllData[[#This Row],[TEAM]]&amp;"|"&amp;AllData[[#This Row],[YEAR]],ESPNW[TEAM]&amp;"|"&amp;ESPNW[YEAR],0)),"0.00")</f>
        <v>0.00</v>
      </c>
    </row>
    <row r="65" spans="1:50" x14ac:dyDescent="0.2">
      <c r="A65" t="s">
        <v>32</v>
      </c>
      <c r="B65">
        <f xml:space="preserve">  80.15</f>
        <v>80.150000000000006</v>
      </c>
      <c r="C65">
        <v>77.959999999999994</v>
      </c>
      <c r="D65">
        <v>2</v>
      </c>
      <c r="E65">
        <v>5</v>
      </c>
      <c r="F65">
        <v>2018</v>
      </c>
      <c r="I65" t="s">
        <v>422</v>
      </c>
      <c r="J65">
        <v>73.7</v>
      </c>
      <c r="K65">
        <v>75.36</v>
      </c>
      <c r="L65">
        <v>2014</v>
      </c>
      <c r="AO65" t="s">
        <v>422</v>
      </c>
      <c r="AP65">
        <v>73.7</v>
      </c>
      <c r="AQ65">
        <v>75.36</v>
      </c>
      <c r="AR65">
        <v>2014</v>
      </c>
      <c r="AT65" t="str">
        <f t="array" ref="AT65">IFERROR(INDEX(JeffSagarinW[JS_RATING],MATCH(AllData[[#This Row],[TEAM]]&amp;"|"&amp;AllData[[#This Row],[YEAR]],JeffSagarinW[TEAM]&amp;"|"&amp;JeffSagarinW[YEAR],0)),"0.00")</f>
        <v>0.00</v>
      </c>
      <c r="AU65" t="str">
        <f t="array" ref="AU65">IFERROR(INDEX(JeffSagarinW[JS_SOS],MATCH(AllData[[#This Row],[TEAM]]&amp;"|"&amp;AllData[[#This Row],[YEAR]],JeffSagarinW[TEAM]&amp;"|"&amp;JeffSagarinW[YEAR],0)),"0.00")</f>
        <v>0.00</v>
      </c>
      <c r="AV65" t="str">
        <f t="array" ref="AV65">IFERROR(INDEX(JeffSagarinW[W25],MATCH(AllData[[#This Row],[TEAM]]&amp;"|"&amp;AllData[[#This Row],[YEAR]],JeffSagarinW[TEAM]&amp;"|"&amp;JeffSagarinW[YEAR],0)),"0.00")</f>
        <v>0.00</v>
      </c>
      <c r="AW65" t="str">
        <f t="array" ref="AW65">IFERROR(INDEX(JeffSagarinW[W50],MATCH(AllData[[#This Row],[TEAM]]&amp;"|"&amp;AllData[[#This Row],[YEAR]],JeffSagarinW[TEAM]&amp;"|"&amp;JeffSagarinW[YEAR],0)),"0.00")</f>
        <v>0.00</v>
      </c>
      <c r="AX65" t="str">
        <f t="array" ref="AX65">IFERROR(INDEX(ESPNW[PTS],MATCH(AllData[[#This Row],[TEAM]]&amp;"|"&amp;AllData[[#This Row],[YEAR]],ESPNW[TEAM]&amp;"|"&amp;ESPNW[YEAR],0)),"0.00")</f>
        <v>0.00</v>
      </c>
    </row>
    <row r="66" spans="1:50" x14ac:dyDescent="0.2">
      <c r="A66" t="s">
        <v>1087</v>
      </c>
      <c r="B66">
        <f xml:space="preserve">  79.64</f>
        <v>79.64</v>
      </c>
      <c r="C66">
        <v>66.739999999999995</v>
      </c>
      <c r="D66">
        <v>0</v>
      </c>
      <c r="E66">
        <v>0</v>
      </c>
      <c r="F66">
        <v>2018</v>
      </c>
      <c r="I66" t="s">
        <v>298</v>
      </c>
      <c r="J66">
        <v>73.349999999999994</v>
      </c>
      <c r="K66">
        <v>75.31</v>
      </c>
      <c r="L66">
        <v>2014</v>
      </c>
      <c r="AO66" t="s">
        <v>298</v>
      </c>
      <c r="AP66">
        <v>73.349999999999994</v>
      </c>
      <c r="AQ66">
        <v>75.31</v>
      </c>
      <c r="AR66">
        <v>2014</v>
      </c>
      <c r="AT66" t="str">
        <f t="array" ref="AT66">IFERROR(INDEX(JeffSagarinW[JS_RATING],MATCH(AllData[[#This Row],[TEAM]]&amp;"|"&amp;AllData[[#This Row],[YEAR]],JeffSagarinW[TEAM]&amp;"|"&amp;JeffSagarinW[YEAR],0)),"0.00")</f>
        <v>0.00</v>
      </c>
      <c r="AU66" t="str">
        <f t="array" ref="AU66">IFERROR(INDEX(JeffSagarinW[JS_SOS],MATCH(AllData[[#This Row],[TEAM]]&amp;"|"&amp;AllData[[#This Row],[YEAR]],JeffSagarinW[TEAM]&amp;"|"&amp;JeffSagarinW[YEAR],0)),"0.00")</f>
        <v>0.00</v>
      </c>
      <c r="AV66" t="str">
        <f t="array" ref="AV66">IFERROR(INDEX(JeffSagarinW[W25],MATCH(AllData[[#This Row],[TEAM]]&amp;"|"&amp;AllData[[#This Row],[YEAR]],JeffSagarinW[TEAM]&amp;"|"&amp;JeffSagarinW[YEAR],0)),"0.00")</f>
        <v>0.00</v>
      </c>
      <c r="AW66" t="str">
        <f t="array" ref="AW66">IFERROR(INDEX(JeffSagarinW[W50],MATCH(AllData[[#This Row],[TEAM]]&amp;"|"&amp;AllData[[#This Row],[YEAR]],JeffSagarinW[TEAM]&amp;"|"&amp;JeffSagarinW[YEAR],0)),"0.00")</f>
        <v>0.00</v>
      </c>
      <c r="AX66" t="str">
        <f t="array" ref="AX66">IFERROR(INDEX(ESPNW[PTS],MATCH(AllData[[#This Row],[TEAM]]&amp;"|"&amp;AllData[[#This Row],[YEAR]],ESPNW[TEAM]&amp;"|"&amp;ESPNW[YEAR],0)),"0.00")</f>
        <v>0.00</v>
      </c>
    </row>
    <row r="67" spans="1:50" x14ac:dyDescent="0.2">
      <c r="A67" t="s">
        <v>238</v>
      </c>
      <c r="B67">
        <f xml:space="preserve">  79.64</f>
        <v>79.64</v>
      </c>
      <c r="C67">
        <v>78.41</v>
      </c>
      <c r="D67">
        <v>2</v>
      </c>
      <c r="E67">
        <v>3</v>
      </c>
      <c r="F67">
        <v>2018</v>
      </c>
      <c r="I67" t="s">
        <v>331</v>
      </c>
      <c r="J67">
        <v>69.88</v>
      </c>
      <c r="K67">
        <v>75.239999999999995</v>
      </c>
      <c r="L67">
        <v>2014</v>
      </c>
      <c r="AO67" t="s">
        <v>331</v>
      </c>
      <c r="AP67">
        <v>69.88</v>
      </c>
      <c r="AQ67">
        <v>75.239999999999995</v>
      </c>
      <c r="AR67">
        <v>2014</v>
      </c>
      <c r="AT67" t="str">
        <f t="array" ref="AT67">IFERROR(INDEX(JeffSagarinW[JS_RATING],MATCH(AllData[[#This Row],[TEAM]]&amp;"|"&amp;AllData[[#This Row],[YEAR]],JeffSagarinW[TEAM]&amp;"|"&amp;JeffSagarinW[YEAR],0)),"0.00")</f>
        <v>0.00</v>
      </c>
      <c r="AU67" t="str">
        <f t="array" ref="AU67">IFERROR(INDEX(JeffSagarinW[JS_SOS],MATCH(AllData[[#This Row],[TEAM]]&amp;"|"&amp;AllData[[#This Row],[YEAR]],JeffSagarinW[TEAM]&amp;"|"&amp;JeffSagarinW[YEAR],0)),"0.00")</f>
        <v>0.00</v>
      </c>
      <c r="AV67" t="str">
        <f t="array" ref="AV67">IFERROR(INDEX(JeffSagarinW[W25],MATCH(AllData[[#This Row],[TEAM]]&amp;"|"&amp;AllData[[#This Row],[YEAR]],JeffSagarinW[TEAM]&amp;"|"&amp;JeffSagarinW[YEAR],0)),"0.00")</f>
        <v>0.00</v>
      </c>
      <c r="AW67" t="str">
        <f t="array" ref="AW67">IFERROR(INDEX(JeffSagarinW[W50],MATCH(AllData[[#This Row],[TEAM]]&amp;"|"&amp;AllData[[#This Row],[YEAR]],JeffSagarinW[TEAM]&amp;"|"&amp;JeffSagarinW[YEAR],0)),"0.00")</f>
        <v>0.00</v>
      </c>
      <c r="AX67" t="str">
        <f t="array" ref="AX67">IFERROR(INDEX(ESPNW[PTS],MATCH(AllData[[#This Row],[TEAM]]&amp;"|"&amp;AllData[[#This Row],[YEAR]],ESPNW[TEAM]&amp;"|"&amp;ESPNW[YEAR],0)),"0.00")</f>
        <v>0.00</v>
      </c>
    </row>
    <row r="68" spans="1:50" x14ac:dyDescent="0.2">
      <c r="A68" t="s">
        <v>219</v>
      </c>
      <c r="B68">
        <f xml:space="preserve">  79.59</f>
        <v>79.59</v>
      </c>
      <c r="C68">
        <v>69.83</v>
      </c>
      <c r="D68">
        <v>0</v>
      </c>
      <c r="E68">
        <v>1</v>
      </c>
      <c r="F68">
        <v>2018</v>
      </c>
      <c r="I68" t="s">
        <v>1838</v>
      </c>
      <c r="J68">
        <v>58.65</v>
      </c>
      <c r="K68">
        <v>74.87</v>
      </c>
      <c r="L68">
        <v>2014</v>
      </c>
      <c r="AO68" t="s">
        <v>1838</v>
      </c>
      <c r="AP68">
        <v>58.65</v>
      </c>
      <c r="AQ68">
        <v>74.87</v>
      </c>
      <c r="AR68">
        <v>2014</v>
      </c>
      <c r="AT68" t="str">
        <f t="array" ref="AT68">IFERROR(INDEX(JeffSagarinW[JS_RATING],MATCH(AllData[[#This Row],[TEAM]]&amp;"|"&amp;AllData[[#This Row],[YEAR]],JeffSagarinW[TEAM]&amp;"|"&amp;JeffSagarinW[YEAR],0)),"0.00")</f>
        <v>0.00</v>
      </c>
      <c r="AU68" t="str">
        <f t="array" ref="AU68">IFERROR(INDEX(JeffSagarinW[JS_SOS],MATCH(AllData[[#This Row],[TEAM]]&amp;"|"&amp;AllData[[#This Row],[YEAR]],JeffSagarinW[TEAM]&amp;"|"&amp;JeffSagarinW[YEAR],0)),"0.00")</f>
        <v>0.00</v>
      </c>
      <c r="AV68" t="str">
        <f t="array" ref="AV68">IFERROR(INDEX(JeffSagarinW[W25],MATCH(AllData[[#This Row],[TEAM]]&amp;"|"&amp;AllData[[#This Row],[YEAR]],JeffSagarinW[TEAM]&amp;"|"&amp;JeffSagarinW[YEAR],0)),"0.00")</f>
        <v>0.00</v>
      </c>
      <c r="AW68" t="str">
        <f t="array" ref="AW68">IFERROR(INDEX(JeffSagarinW[W50],MATCH(AllData[[#This Row],[TEAM]]&amp;"|"&amp;AllData[[#This Row],[YEAR]],JeffSagarinW[TEAM]&amp;"|"&amp;JeffSagarinW[YEAR],0)),"0.00")</f>
        <v>0.00</v>
      </c>
      <c r="AX68" t="str">
        <f t="array" ref="AX68">IFERROR(INDEX(ESPNW[PTS],MATCH(AllData[[#This Row],[TEAM]]&amp;"|"&amp;AllData[[#This Row],[YEAR]],ESPNW[TEAM]&amp;"|"&amp;ESPNW[YEAR],0)),"0.00")</f>
        <v>0.00</v>
      </c>
    </row>
    <row r="69" spans="1:50" x14ac:dyDescent="0.2">
      <c r="A69" t="s">
        <v>95</v>
      </c>
      <c r="B69">
        <f xml:space="preserve">  79.48</f>
        <v>79.48</v>
      </c>
      <c r="C69">
        <v>67.709999999999994</v>
      </c>
      <c r="D69">
        <v>0</v>
      </c>
      <c r="E69">
        <v>4</v>
      </c>
      <c r="F69">
        <v>2018</v>
      </c>
      <c r="I69" t="s">
        <v>353</v>
      </c>
      <c r="J69">
        <v>68.7</v>
      </c>
      <c r="K69">
        <v>74.67</v>
      </c>
      <c r="L69">
        <v>2014</v>
      </c>
      <c r="AO69" t="s">
        <v>353</v>
      </c>
      <c r="AP69">
        <v>68.7</v>
      </c>
      <c r="AQ69">
        <v>74.67</v>
      </c>
      <c r="AR69">
        <v>2014</v>
      </c>
      <c r="AT69" t="str">
        <f t="array" ref="AT69">IFERROR(INDEX(JeffSagarinW[JS_RATING],MATCH(AllData[[#This Row],[TEAM]]&amp;"|"&amp;AllData[[#This Row],[YEAR]],JeffSagarinW[TEAM]&amp;"|"&amp;JeffSagarinW[YEAR],0)),"0.00")</f>
        <v>0.00</v>
      </c>
      <c r="AU69" t="str">
        <f t="array" ref="AU69">IFERROR(INDEX(JeffSagarinW[JS_SOS],MATCH(AllData[[#This Row],[TEAM]]&amp;"|"&amp;AllData[[#This Row],[YEAR]],JeffSagarinW[TEAM]&amp;"|"&amp;JeffSagarinW[YEAR],0)),"0.00")</f>
        <v>0.00</v>
      </c>
      <c r="AV69" t="str">
        <f t="array" ref="AV69">IFERROR(INDEX(JeffSagarinW[W25],MATCH(AllData[[#This Row],[TEAM]]&amp;"|"&amp;AllData[[#This Row],[YEAR]],JeffSagarinW[TEAM]&amp;"|"&amp;JeffSagarinW[YEAR],0)),"0.00")</f>
        <v>0.00</v>
      </c>
      <c r="AW69" t="str">
        <f t="array" ref="AW69">IFERROR(INDEX(JeffSagarinW[W50],MATCH(AllData[[#This Row],[TEAM]]&amp;"|"&amp;AllData[[#This Row],[YEAR]],JeffSagarinW[TEAM]&amp;"|"&amp;JeffSagarinW[YEAR],0)),"0.00")</f>
        <v>0.00</v>
      </c>
      <c r="AX69" t="str">
        <f t="array" ref="AX69">IFERROR(INDEX(ESPNW[PTS],MATCH(AllData[[#This Row],[TEAM]]&amp;"|"&amp;AllData[[#This Row],[YEAR]],ESPNW[TEAM]&amp;"|"&amp;ESPNW[YEAR],0)),"0.00")</f>
        <v>0.00</v>
      </c>
    </row>
    <row r="70" spans="1:50" x14ac:dyDescent="0.2">
      <c r="A70" t="s">
        <v>1824</v>
      </c>
      <c r="B70">
        <f xml:space="preserve">  79.47</f>
        <v>79.47</v>
      </c>
      <c r="C70">
        <v>62.45</v>
      </c>
      <c r="D70">
        <v>1</v>
      </c>
      <c r="E70">
        <v>3</v>
      </c>
      <c r="F70">
        <v>2018</v>
      </c>
      <c r="I70" t="s">
        <v>1839</v>
      </c>
      <c r="J70">
        <v>65.08</v>
      </c>
      <c r="K70">
        <v>74.62</v>
      </c>
      <c r="L70">
        <v>2014</v>
      </c>
      <c r="AO70" t="s">
        <v>1839</v>
      </c>
      <c r="AP70">
        <v>65.08</v>
      </c>
      <c r="AQ70">
        <v>74.62</v>
      </c>
      <c r="AR70">
        <v>2014</v>
      </c>
      <c r="AT70" t="str">
        <f t="array" ref="AT70">IFERROR(INDEX(JeffSagarinW[JS_RATING],MATCH(AllData[[#This Row],[TEAM]]&amp;"|"&amp;AllData[[#This Row],[YEAR]],JeffSagarinW[TEAM]&amp;"|"&amp;JeffSagarinW[YEAR],0)),"0.00")</f>
        <v>0.00</v>
      </c>
      <c r="AU70" t="str">
        <f t="array" ref="AU70">IFERROR(INDEX(JeffSagarinW[JS_SOS],MATCH(AllData[[#This Row],[TEAM]]&amp;"|"&amp;AllData[[#This Row],[YEAR]],JeffSagarinW[TEAM]&amp;"|"&amp;JeffSagarinW[YEAR],0)),"0.00")</f>
        <v>0.00</v>
      </c>
      <c r="AV70" t="str">
        <f t="array" ref="AV70">IFERROR(INDEX(JeffSagarinW[W25],MATCH(AllData[[#This Row],[TEAM]]&amp;"|"&amp;AllData[[#This Row],[YEAR]],JeffSagarinW[TEAM]&amp;"|"&amp;JeffSagarinW[YEAR],0)),"0.00")</f>
        <v>0.00</v>
      </c>
      <c r="AW70" t="str">
        <f t="array" ref="AW70">IFERROR(INDEX(JeffSagarinW[W50],MATCH(AllData[[#This Row],[TEAM]]&amp;"|"&amp;AllData[[#This Row],[YEAR]],JeffSagarinW[TEAM]&amp;"|"&amp;JeffSagarinW[YEAR],0)),"0.00")</f>
        <v>0.00</v>
      </c>
      <c r="AX70" t="str">
        <f t="array" ref="AX70">IFERROR(INDEX(ESPNW[PTS],MATCH(AllData[[#This Row],[TEAM]]&amp;"|"&amp;AllData[[#This Row],[YEAR]],ESPNW[TEAM]&amp;"|"&amp;ESPNW[YEAR],0)),"0.00")</f>
        <v>0.00</v>
      </c>
    </row>
    <row r="71" spans="1:50" x14ac:dyDescent="0.2">
      <c r="A71" t="s">
        <v>59</v>
      </c>
      <c r="B71">
        <f xml:space="preserve">  79.43</f>
        <v>79.430000000000007</v>
      </c>
      <c r="C71">
        <v>75.52</v>
      </c>
      <c r="D71">
        <v>1</v>
      </c>
      <c r="E71">
        <v>4</v>
      </c>
      <c r="F71">
        <v>2018</v>
      </c>
      <c r="I71" t="s">
        <v>296</v>
      </c>
      <c r="J71">
        <v>75.599999999999994</v>
      </c>
      <c r="K71">
        <v>74.489999999999995</v>
      </c>
      <c r="L71">
        <v>2014</v>
      </c>
      <c r="AO71" t="s">
        <v>296</v>
      </c>
      <c r="AP71">
        <v>75.599999999999994</v>
      </c>
      <c r="AQ71">
        <v>74.489999999999995</v>
      </c>
      <c r="AR71">
        <v>2014</v>
      </c>
      <c r="AT71" t="str">
        <f t="array" ref="AT71">IFERROR(INDEX(JeffSagarinW[JS_RATING],MATCH(AllData[[#This Row],[TEAM]]&amp;"|"&amp;AllData[[#This Row],[YEAR]],JeffSagarinW[TEAM]&amp;"|"&amp;JeffSagarinW[YEAR],0)),"0.00")</f>
        <v>0.00</v>
      </c>
      <c r="AU71" t="str">
        <f t="array" ref="AU71">IFERROR(INDEX(JeffSagarinW[JS_SOS],MATCH(AllData[[#This Row],[TEAM]]&amp;"|"&amp;AllData[[#This Row],[YEAR]],JeffSagarinW[TEAM]&amp;"|"&amp;JeffSagarinW[YEAR],0)),"0.00")</f>
        <v>0.00</v>
      </c>
      <c r="AV71" t="str">
        <f t="array" ref="AV71">IFERROR(INDEX(JeffSagarinW[W25],MATCH(AllData[[#This Row],[TEAM]]&amp;"|"&amp;AllData[[#This Row],[YEAR]],JeffSagarinW[TEAM]&amp;"|"&amp;JeffSagarinW[YEAR],0)),"0.00")</f>
        <v>0.00</v>
      </c>
      <c r="AW71" t="str">
        <f t="array" ref="AW71">IFERROR(INDEX(JeffSagarinW[W50],MATCH(AllData[[#This Row],[TEAM]]&amp;"|"&amp;AllData[[#This Row],[YEAR]],JeffSagarinW[TEAM]&amp;"|"&amp;JeffSagarinW[YEAR],0)),"0.00")</f>
        <v>0.00</v>
      </c>
      <c r="AX71" t="str">
        <f t="array" ref="AX71">IFERROR(INDEX(ESPNW[PTS],MATCH(AllData[[#This Row],[TEAM]]&amp;"|"&amp;AllData[[#This Row],[YEAR]],ESPNW[TEAM]&amp;"|"&amp;ESPNW[YEAR],0)),"0.00")</f>
        <v>0.00</v>
      </c>
    </row>
    <row r="72" spans="1:50" x14ac:dyDescent="0.2">
      <c r="A72" t="s">
        <v>243</v>
      </c>
      <c r="B72">
        <f xml:space="preserve">  79.41</f>
        <v>79.41</v>
      </c>
      <c r="C72">
        <v>79.790000000000006</v>
      </c>
      <c r="D72">
        <v>1</v>
      </c>
      <c r="E72">
        <v>2</v>
      </c>
      <c r="F72">
        <v>2018</v>
      </c>
      <c r="I72" t="s">
        <v>355</v>
      </c>
      <c r="J72">
        <v>72.42</v>
      </c>
      <c r="K72">
        <v>74.290000000000006</v>
      </c>
      <c r="L72">
        <v>2014</v>
      </c>
      <c r="AO72" t="s">
        <v>355</v>
      </c>
      <c r="AP72">
        <v>72.42</v>
      </c>
      <c r="AQ72">
        <v>74.290000000000006</v>
      </c>
      <c r="AR72">
        <v>2014</v>
      </c>
      <c r="AT72" t="str">
        <f t="array" ref="AT72">IFERROR(INDEX(JeffSagarinW[JS_RATING],MATCH(AllData[[#This Row],[TEAM]]&amp;"|"&amp;AllData[[#This Row],[YEAR]],JeffSagarinW[TEAM]&amp;"|"&amp;JeffSagarinW[YEAR],0)),"0.00")</f>
        <v>0.00</v>
      </c>
      <c r="AU72" t="str">
        <f t="array" ref="AU72">IFERROR(INDEX(JeffSagarinW[JS_SOS],MATCH(AllData[[#This Row],[TEAM]]&amp;"|"&amp;AllData[[#This Row],[YEAR]],JeffSagarinW[TEAM]&amp;"|"&amp;JeffSagarinW[YEAR],0)),"0.00")</f>
        <v>0.00</v>
      </c>
      <c r="AV72" t="str">
        <f t="array" ref="AV72">IFERROR(INDEX(JeffSagarinW[W25],MATCH(AllData[[#This Row],[TEAM]]&amp;"|"&amp;AllData[[#This Row],[YEAR]],JeffSagarinW[TEAM]&amp;"|"&amp;JeffSagarinW[YEAR],0)),"0.00")</f>
        <v>0.00</v>
      </c>
      <c r="AW72" t="str">
        <f t="array" ref="AW72">IFERROR(INDEX(JeffSagarinW[W50],MATCH(AllData[[#This Row],[TEAM]]&amp;"|"&amp;AllData[[#This Row],[YEAR]],JeffSagarinW[TEAM]&amp;"|"&amp;JeffSagarinW[YEAR],0)),"0.00")</f>
        <v>0.00</v>
      </c>
      <c r="AX72" t="str">
        <f t="array" ref="AX72">IFERROR(INDEX(ESPNW[PTS],MATCH(AllData[[#This Row],[TEAM]]&amp;"|"&amp;AllData[[#This Row],[YEAR]],ESPNW[TEAM]&amp;"|"&amp;ESPNW[YEAR],0)),"0.00")</f>
        <v>0.00</v>
      </c>
    </row>
    <row r="73" spans="1:50" x14ac:dyDescent="0.2">
      <c r="A73" t="s">
        <v>56</v>
      </c>
      <c r="B73">
        <f xml:space="preserve">  79.07</f>
        <v>79.069999999999993</v>
      </c>
      <c r="C73">
        <v>67.62</v>
      </c>
      <c r="D73">
        <v>0</v>
      </c>
      <c r="E73">
        <v>1</v>
      </c>
      <c r="F73">
        <v>2018</v>
      </c>
      <c r="I73" t="s">
        <v>361</v>
      </c>
      <c r="J73">
        <v>77.61</v>
      </c>
      <c r="K73">
        <v>74.28</v>
      </c>
      <c r="L73">
        <v>2014</v>
      </c>
      <c r="AO73" t="s">
        <v>361</v>
      </c>
      <c r="AP73">
        <v>77.61</v>
      </c>
      <c r="AQ73">
        <v>74.28</v>
      </c>
      <c r="AR73">
        <v>2014</v>
      </c>
      <c r="AT73" t="str">
        <f t="array" ref="AT73">IFERROR(INDEX(JeffSagarinW[JS_RATING],MATCH(AllData[[#This Row],[TEAM]]&amp;"|"&amp;AllData[[#This Row],[YEAR]],JeffSagarinW[TEAM]&amp;"|"&amp;JeffSagarinW[YEAR],0)),"0.00")</f>
        <v>0.00</v>
      </c>
      <c r="AU73" t="str">
        <f t="array" ref="AU73">IFERROR(INDEX(JeffSagarinW[JS_SOS],MATCH(AllData[[#This Row],[TEAM]]&amp;"|"&amp;AllData[[#This Row],[YEAR]],JeffSagarinW[TEAM]&amp;"|"&amp;JeffSagarinW[YEAR],0)),"0.00")</f>
        <v>0.00</v>
      </c>
      <c r="AV73" t="str">
        <f t="array" ref="AV73">IFERROR(INDEX(JeffSagarinW[W25],MATCH(AllData[[#This Row],[TEAM]]&amp;"|"&amp;AllData[[#This Row],[YEAR]],JeffSagarinW[TEAM]&amp;"|"&amp;JeffSagarinW[YEAR],0)),"0.00")</f>
        <v>0.00</v>
      </c>
      <c r="AW73" t="str">
        <f t="array" ref="AW73">IFERROR(INDEX(JeffSagarinW[W50],MATCH(AllData[[#This Row],[TEAM]]&amp;"|"&amp;AllData[[#This Row],[YEAR]],JeffSagarinW[TEAM]&amp;"|"&amp;JeffSagarinW[YEAR],0)),"0.00")</f>
        <v>0.00</v>
      </c>
      <c r="AX73" t="str">
        <f t="array" ref="AX73">IFERROR(INDEX(ESPNW[PTS],MATCH(AllData[[#This Row],[TEAM]]&amp;"|"&amp;AllData[[#This Row],[YEAR]],ESPNW[TEAM]&amp;"|"&amp;ESPNW[YEAR],0)),"0.00")</f>
        <v>0.00</v>
      </c>
    </row>
    <row r="74" spans="1:50" x14ac:dyDescent="0.2">
      <c r="A74" t="s">
        <v>265</v>
      </c>
      <c r="B74">
        <f xml:space="preserve">  78.75</f>
        <v>78.75</v>
      </c>
      <c r="C74">
        <v>62.26</v>
      </c>
      <c r="D74">
        <v>0</v>
      </c>
      <c r="E74">
        <v>0</v>
      </c>
      <c r="F74">
        <v>2018</v>
      </c>
      <c r="I74" t="s">
        <v>367</v>
      </c>
      <c r="J74">
        <v>72</v>
      </c>
      <c r="K74">
        <v>74.27</v>
      </c>
      <c r="L74">
        <v>2014</v>
      </c>
      <c r="AO74" t="s">
        <v>367</v>
      </c>
      <c r="AP74">
        <v>72</v>
      </c>
      <c r="AQ74">
        <v>74.27</v>
      </c>
      <c r="AR74">
        <v>2014</v>
      </c>
      <c r="AT74" t="str">
        <f t="array" ref="AT74">IFERROR(INDEX(JeffSagarinW[JS_RATING],MATCH(AllData[[#This Row],[TEAM]]&amp;"|"&amp;AllData[[#This Row],[YEAR]],JeffSagarinW[TEAM]&amp;"|"&amp;JeffSagarinW[YEAR],0)),"0.00")</f>
        <v>0.00</v>
      </c>
      <c r="AU74" t="str">
        <f t="array" ref="AU74">IFERROR(INDEX(JeffSagarinW[JS_SOS],MATCH(AllData[[#This Row],[TEAM]]&amp;"|"&amp;AllData[[#This Row],[YEAR]],JeffSagarinW[TEAM]&amp;"|"&amp;JeffSagarinW[YEAR],0)),"0.00")</f>
        <v>0.00</v>
      </c>
      <c r="AV74" t="str">
        <f t="array" ref="AV74">IFERROR(INDEX(JeffSagarinW[W25],MATCH(AllData[[#This Row],[TEAM]]&amp;"|"&amp;AllData[[#This Row],[YEAR]],JeffSagarinW[TEAM]&amp;"|"&amp;JeffSagarinW[YEAR],0)),"0.00")</f>
        <v>0.00</v>
      </c>
      <c r="AW74" t="str">
        <f t="array" ref="AW74">IFERROR(INDEX(JeffSagarinW[W50],MATCH(AllData[[#This Row],[TEAM]]&amp;"|"&amp;AllData[[#This Row],[YEAR]],JeffSagarinW[TEAM]&amp;"|"&amp;JeffSagarinW[YEAR],0)),"0.00")</f>
        <v>0.00</v>
      </c>
      <c r="AX74" t="str">
        <f t="array" ref="AX74">IFERROR(INDEX(ESPNW[PTS],MATCH(AllData[[#This Row],[TEAM]]&amp;"|"&amp;AllData[[#This Row],[YEAR]],ESPNW[TEAM]&amp;"|"&amp;ESPNW[YEAR],0)),"0.00")</f>
        <v>0.00</v>
      </c>
    </row>
    <row r="75" spans="1:50" x14ac:dyDescent="0.2">
      <c r="A75" t="s">
        <v>42</v>
      </c>
      <c r="B75">
        <f xml:space="preserve">  78.25</f>
        <v>78.25</v>
      </c>
      <c r="C75">
        <v>77.42</v>
      </c>
      <c r="D75">
        <v>0</v>
      </c>
      <c r="E75">
        <v>2</v>
      </c>
      <c r="F75">
        <v>2018</v>
      </c>
      <c r="I75" t="s">
        <v>368</v>
      </c>
      <c r="J75">
        <v>70.53</v>
      </c>
      <c r="K75">
        <v>74.16</v>
      </c>
      <c r="L75">
        <v>2014</v>
      </c>
      <c r="AO75" t="s">
        <v>368</v>
      </c>
      <c r="AP75">
        <v>70.53</v>
      </c>
      <c r="AQ75">
        <v>74.16</v>
      </c>
      <c r="AR75">
        <v>2014</v>
      </c>
      <c r="AT75" t="str">
        <f t="array" ref="AT75">IFERROR(INDEX(JeffSagarinW[JS_RATING],MATCH(AllData[[#This Row],[TEAM]]&amp;"|"&amp;AllData[[#This Row],[YEAR]],JeffSagarinW[TEAM]&amp;"|"&amp;JeffSagarinW[YEAR],0)),"0.00")</f>
        <v>0.00</v>
      </c>
      <c r="AU75" t="str">
        <f t="array" ref="AU75">IFERROR(INDEX(JeffSagarinW[JS_SOS],MATCH(AllData[[#This Row],[TEAM]]&amp;"|"&amp;AllData[[#This Row],[YEAR]],JeffSagarinW[TEAM]&amp;"|"&amp;JeffSagarinW[YEAR],0)),"0.00")</f>
        <v>0.00</v>
      </c>
      <c r="AV75" t="str">
        <f t="array" ref="AV75">IFERROR(INDEX(JeffSagarinW[W25],MATCH(AllData[[#This Row],[TEAM]]&amp;"|"&amp;AllData[[#This Row],[YEAR]],JeffSagarinW[TEAM]&amp;"|"&amp;JeffSagarinW[YEAR],0)),"0.00")</f>
        <v>0.00</v>
      </c>
      <c r="AW75" t="str">
        <f t="array" ref="AW75">IFERROR(INDEX(JeffSagarinW[W50],MATCH(AllData[[#This Row],[TEAM]]&amp;"|"&amp;AllData[[#This Row],[YEAR]],JeffSagarinW[TEAM]&amp;"|"&amp;JeffSagarinW[YEAR],0)),"0.00")</f>
        <v>0.00</v>
      </c>
      <c r="AX75" t="str">
        <f t="array" ref="AX75">IFERROR(INDEX(ESPNW[PTS],MATCH(AllData[[#This Row],[TEAM]]&amp;"|"&amp;AllData[[#This Row],[YEAR]],ESPNW[TEAM]&amp;"|"&amp;ESPNW[YEAR],0)),"0.00")</f>
        <v>0.00</v>
      </c>
    </row>
    <row r="76" spans="1:50" x14ac:dyDescent="0.2">
      <c r="A76" t="s">
        <v>1825</v>
      </c>
      <c r="B76">
        <f xml:space="preserve">  78.23</f>
        <v>78.23</v>
      </c>
      <c r="C76">
        <v>68.69</v>
      </c>
      <c r="D76">
        <v>0</v>
      </c>
      <c r="E76">
        <v>0</v>
      </c>
      <c r="F76">
        <v>2018</v>
      </c>
      <c r="I76" t="s">
        <v>374</v>
      </c>
      <c r="J76">
        <v>60.77</v>
      </c>
      <c r="K76">
        <v>73.790000000000006</v>
      </c>
      <c r="L76">
        <v>2014</v>
      </c>
      <c r="AO76" t="s">
        <v>374</v>
      </c>
      <c r="AP76">
        <v>60.77</v>
      </c>
      <c r="AQ76">
        <v>73.790000000000006</v>
      </c>
      <c r="AR76">
        <v>2014</v>
      </c>
      <c r="AT76" t="str">
        <f t="array" ref="AT76">IFERROR(INDEX(JeffSagarinW[JS_RATING],MATCH(AllData[[#This Row],[TEAM]]&amp;"|"&amp;AllData[[#This Row],[YEAR]],JeffSagarinW[TEAM]&amp;"|"&amp;JeffSagarinW[YEAR],0)),"0.00")</f>
        <v>0.00</v>
      </c>
      <c r="AU76" t="str">
        <f t="array" ref="AU76">IFERROR(INDEX(JeffSagarinW[JS_SOS],MATCH(AllData[[#This Row],[TEAM]]&amp;"|"&amp;AllData[[#This Row],[YEAR]],JeffSagarinW[TEAM]&amp;"|"&amp;JeffSagarinW[YEAR],0)),"0.00")</f>
        <v>0.00</v>
      </c>
      <c r="AV76" t="str">
        <f t="array" ref="AV76">IFERROR(INDEX(JeffSagarinW[W25],MATCH(AllData[[#This Row],[TEAM]]&amp;"|"&amp;AllData[[#This Row],[YEAR]],JeffSagarinW[TEAM]&amp;"|"&amp;JeffSagarinW[YEAR],0)),"0.00")</f>
        <v>0.00</v>
      </c>
      <c r="AW76" t="str">
        <f t="array" ref="AW76">IFERROR(INDEX(JeffSagarinW[W50],MATCH(AllData[[#This Row],[TEAM]]&amp;"|"&amp;AllData[[#This Row],[YEAR]],JeffSagarinW[TEAM]&amp;"|"&amp;JeffSagarinW[YEAR],0)),"0.00")</f>
        <v>0.00</v>
      </c>
      <c r="AX76" t="str">
        <f t="array" ref="AX76">IFERROR(INDEX(ESPNW[PTS],MATCH(AllData[[#This Row],[TEAM]]&amp;"|"&amp;AllData[[#This Row],[YEAR]],ESPNW[TEAM]&amp;"|"&amp;ESPNW[YEAR],0)),"0.00")</f>
        <v>0.00</v>
      </c>
    </row>
    <row r="77" spans="1:50" x14ac:dyDescent="0.2">
      <c r="A77" t="s">
        <v>246</v>
      </c>
      <c r="B77">
        <f xml:space="preserve">  77.95</f>
        <v>77.95</v>
      </c>
      <c r="C77">
        <v>76.22</v>
      </c>
      <c r="D77">
        <v>1</v>
      </c>
      <c r="E77">
        <v>4</v>
      </c>
      <c r="F77">
        <v>2018</v>
      </c>
      <c r="I77" t="s">
        <v>413</v>
      </c>
      <c r="J77">
        <v>65.510000000000005</v>
      </c>
      <c r="K77">
        <v>73.78</v>
      </c>
      <c r="L77">
        <v>2014</v>
      </c>
      <c r="AO77" t="s">
        <v>413</v>
      </c>
      <c r="AP77">
        <v>65.510000000000005</v>
      </c>
      <c r="AQ77">
        <v>73.78</v>
      </c>
      <c r="AR77">
        <v>2014</v>
      </c>
      <c r="AT77" t="str">
        <f t="array" ref="AT77">IFERROR(INDEX(JeffSagarinW[JS_RATING],MATCH(AllData[[#This Row],[TEAM]]&amp;"|"&amp;AllData[[#This Row],[YEAR]],JeffSagarinW[TEAM]&amp;"|"&amp;JeffSagarinW[YEAR],0)),"0.00")</f>
        <v>0.00</v>
      </c>
      <c r="AU77" t="str">
        <f t="array" ref="AU77">IFERROR(INDEX(JeffSagarinW[JS_SOS],MATCH(AllData[[#This Row],[TEAM]]&amp;"|"&amp;AllData[[#This Row],[YEAR]],JeffSagarinW[TEAM]&amp;"|"&amp;JeffSagarinW[YEAR],0)),"0.00")</f>
        <v>0.00</v>
      </c>
      <c r="AV77" t="str">
        <f t="array" ref="AV77">IFERROR(INDEX(JeffSagarinW[W25],MATCH(AllData[[#This Row],[TEAM]]&amp;"|"&amp;AllData[[#This Row],[YEAR]],JeffSagarinW[TEAM]&amp;"|"&amp;JeffSagarinW[YEAR],0)),"0.00")</f>
        <v>0.00</v>
      </c>
      <c r="AW77" t="str">
        <f t="array" ref="AW77">IFERROR(INDEX(JeffSagarinW[W50],MATCH(AllData[[#This Row],[TEAM]]&amp;"|"&amp;AllData[[#This Row],[YEAR]],JeffSagarinW[TEAM]&amp;"|"&amp;JeffSagarinW[YEAR],0)),"0.00")</f>
        <v>0.00</v>
      </c>
      <c r="AX77" t="str">
        <f t="array" ref="AX77">IFERROR(INDEX(ESPNW[PTS],MATCH(AllData[[#This Row],[TEAM]]&amp;"|"&amp;AllData[[#This Row],[YEAR]],ESPNW[TEAM]&amp;"|"&amp;ESPNW[YEAR],0)),"0.00")</f>
        <v>0.00</v>
      </c>
    </row>
    <row r="78" spans="1:50" x14ac:dyDescent="0.2">
      <c r="A78" t="s">
        <v>132</v>
      </c>
      <c r="B78">
        <f xml:space="preserve">  77.84</f>
        <v>77.84</v>
      </c>
      <c r="C78">
        <v>68.849999999999994</v>
      </c>
      <c r="D78">
        <v>0</v>
      </c>
      <c r="E78">
        <v>1</v>
      </c>
      <c r="F78">
        <v>2018</v>
      </c>
      <c r="I78" t="s">
        <v>64</v>
      </c>
      <c r="J78">
        <v>77.41</v>
      </c>
      <c r="K78">
        <v>73.59</v>
      </c>
      <c r="L78">
        <v>2014</v>
      </c>
      <c r="AO78" t="s">
        <v>64</v>
      </c>
      <c r="AP78">
        <v>77.41</v>
      </c>
      <c r="AQ78">
        <v>73.59</v>
      </c>
      <c r="AR78">
        <v>2014</v>
      </c>
      <c r="AT78" t="str">
        <f t="array" ref="AT78">IFERROR(INDEX(JeffSagarinW[JS_RATING],MATCH(AllData[[#This Row],[TEAM]]&amp;"|"&amp;AllData[[#This Row],[YEAR]],JeffSagarinW[TEAM]&amp;"|"&amp;JeffSagarinW[YEAR],0)),"0.00")</f>
        <v>0.00</v>
      </c>
      <c r="AU78" t="str">
        <f t="array" ref="AU78">IFERROR(INDEX(JeffSagarinW[JS_SOS],MATCH(AllData[[#This Row],[TEAM]]&amp;"|"&amp;AllData[[#This Row],[YEAR]],JeffSagarinW[TEAM]&amp;"|"&amp;JeffSagarinW[YEAR],0)),"0.00")</f>
        <v>0.00</v>
      </c>
      <c r="AV78" t="str">
        <f t="array" ref="AV78">IFERROR(INDEX(JeffSagarinW[W25],MATCH(AllData[[#This Row],[TEAM]]&amp;"|"&amp;AllData[[#This Row],[YEAR]],JeffSagarinW[TEAM]&amp;"|"&amp;JeffSagarinW[YEAR],0)),"0.00")</f>
        <v>0.00</v>
      </c>
      <c r="AW78" t="str">
        <f t="array" ref="AW78">IFERROR(INDEX(JeffSagarinW[W50],MATCH(AllData[[#This Row],[TEAM]]&amp;"|"&amp;AllData[[#This Row],[YEAR]],JeffSagarinW[TEAM]&amp;"|"&amp;JeffSagarinW[YEAR],0)),"0.00")</f>
        <v>0.00</v>
      </c>
      <c r="AX78" t="str">
        <f t="array" ref="AX78">IFERROR(INDEX(ESPNW[PTS],MATCH(AllData[[#This Row],[TEAM]]&amp;"|"&amp;AllData[[#This Row],[YEAR]],ESPNW[TEAM]&amp;"|"&amp;ESPNW[YEAR],0)),"0.00")</f>
        <v>0.00</v>
      </c>
    </row>
    <row r="79" spans="1:50" x14ac:dyDescent="0.2">
      <c r="A79" t="s">
        <v>126</v>
      </c>
      <c r="B79">
        <f xml:space="preserve">  77.79</f>
        <v>77.790000000000006</v>
      </c>
      <c r="C79">
        <v>77.39</v>
      </c>
      <c r="D79">
        <v>0</v>
      </c>
      <c r="E79">
        <v>2</v>
      </c>
      <c r="F79">
        <v>2018</v>
      </c>
      <c r="I79" t="s">
        <v>1840</v>
      </c>
      <c r="J79">
        <v>61.33</v>
      </c>
      <c r="K79">
        <v>73.47</v>
      </c>
      <c r="L79">
        <v>2014</v>
      </c>
      <c r="AO79" t="s">
        <v>1840</v>
      </c>
      <c r="AP79">
        <v>61.33</v>
      </c>
      <c r="AQ79">
        <v>73.47</v>
      </c>
      <c r="AR79">
        <v>2014</v>
      </c>
      <c r="AT79" t="str">
        <f t="array" ref="AT79">IFERROR(INDEX(JeffSagarinW[JS_RATING],MATCH(AllData[[#This Row],[TEAM]]&amp;"|"&amp;AllData[[#This Row],[YEAR]],JeffSagarinW[TEAM]&amp;"|"&amp;JeffSagarinW[YEAR],0)),"0.00")</f>
        <v>0.00</v>
      </c>
      <c r="AU79" t="str">
        <f t="array" ref="AU79">IFERROR(INDEX(JeffSagarinW[JS_SOS],MATCH(AllData[[#This Row],[TEAM]]&amp;"|"&amp;AllData[[#This Row],[YEAR]],JeffSagarinW[TEAM]&amp;"|"&amp;JeffSagarinW[YEAR],0)),"0.00")</f>
        <v>0.00</v>
      </c>
      <c r="AV79" t="str">
        <f t="array" ref="AV79">IFERROR(INDEX(JeffSagarinW[W25],MATCH(AllData[[#This Row],[TEAM]]&amp;"|"&amp;AllData[[#This Row],[YEAR]],JeffSagarinW[TEAM]&amp;"|"&amp;JeffSagarinW[YEAR],0)),"0.00")</f>
        <v>0.00</v>
      </c>
      <c r="AW79" t="str">
        <f t="array" ref="AW79">IFERROR(INDEX(JeffSagarinW[W50],MATCH(AllData[[#This Row],[TEAM]]&amp;"|"&amp;AllData[[#This Row],[YEAR]],JeffSagarinW[TEAM]&amp;"|"&amp;JeffSagarinW[YEAR],0)),"0.00")</f>
        <v>0.00</v>
      </c>
      <c r="AX79" t="str">
        <f t="array" ref="AX79">IFERROR(INDEX(ESPNW[PTS],MATCH(AllData[[#This Row],[TEAM]]&amp;"|"&amp;AllData[[#This Row],[YEAR]],ESPNW[TEAM]&amp;"|"&amp;ESPNW[YEAR],0)),"0.00")</f>
        <v>0.00</v>
      </c>
    </row>
    <row r="80" spans="1:50" x14ac:dyDescent="0.2">
      <c r="A80" t="s">
        <v>194</v>
      </c>
      <c r="B80">
        <f xml:space="preserve">  77.33</f>
        <v>77.33</v>
      </c>
      <c r="C80">
        <v>81.349999999999994</v>
      </c>
      <c r="D80">
        <v>0</v>
      </c>
      <c r="E80">
        <v>1</v>
      </c>
      <c r="F80">
        <v>2018</v>
      </c>
      <c r="I80" t="s">
        <v>393</v>
      </c>
      <c r="J80">
        <v>71.430000000000007</v>
      </c>
      <c r="K80">
        <v>73.349999999999994</v>
      </c>
      <c r="L80">
        <v>2014</v>
      </c>
      <c r="AO80" t="s">
        <v>393</v>
      </c>
      <c r="AP80">
        <v>71.430000000000007</v>
      </c>
      <c r="AQ80">
        <v>73.349999999999994</v>
      </c>
      <c r="AR80">
        <v>2014</v>
      </c>
      <c r="AT80" t="str">
        <f t="array" ref="AT80">IFERROR(INDEX(JeffSagarinW[JS_RATING],MATCH(AllData[[#This Row],[TEAM]]&amp;"|"&amp;AllData[[#This Row],[YEAR]],JeffSagarinW[TEAM]&amp;"|"&amp;JeffSagarinW[YEAR],0)),"0.00")</f>
        <v>0.00</v>
      </c>
      <c r="AU80" t="str">
        <f t="array" ref="AU80">IFERROR(INDEX(JeffSagarinW[JS_SOS],MATCH(AllData[[#This Row],[TEAM]]&amp;"|"&amp;AllData[[#This Row],[YEAR]],JeffSagarinW[TEAM]&amp;"|"&amp;JeffSagarinW[YEAR],0)),"0.00")</f>
        <v>0.00</v>
      </c>
      <c r="AV80" t="str">
        <f t="array" ref="AV80">IFERROR(INDEX(JeffSagarinW[W25],MATCH(AllData[[#This Row],[TEAM]]&amp;"|"&amp;AllData[[#This Row],[YEAR]],JeffSagarinW[TEAM]&amp;"|"&amp;JeffSagarinW[YEAR],0)),"0.00")</f>
        <v>0.00</v>
      </c>
      <c r="AW80" t="str">
        <f t="array" ref="AW80">IFERROR(INDEX(JeffSagarinW[W50],MATCH(AllData[[#This Row],[TEAM]]&amp;"|"&amp;AllData[[#This Row],[YEAR]],JeffSagarinW[TEAM]&amp;"|"&amp;JeffSagarinW[YEAR],0)),"0.00")</f>
        <v>0.00</v>
      </c>
      <c r="AX80" t="str">
        <f t="array" ref="AX80">IFERROR(INDEX(ESPNW[PTS],MATCH(AllData[[#This Row],[TEAM]]&amp;"|"&amp;AllData[[#This Row],[YEAR]],ESPNW[TEAM]&amp;"|"&amp;ESPNW[YEAR],0)),"0.00")</f>
        <v>0.00</v>
      </c>
    </row>
    <row r="81" spans="1:50" x14ac:dyDescent="0.2">
      <c r="A81" t="s">
        <v>3</v>
      </c>
      <c r="B81">
        <f xml:space="preserve">  77.33</f>
        <v>77.33</v>
      </c>
      <c r="C81">
        <v>71.349999999999994</v>
      </c>
      <c r="D81">
        <v>0</v>
      </c>
      <c r="E81">
        <v>0</v>
      </c>
      <c r="F81">
        <v>2018</v>
      </c>
      <c r="I81" t="s">
        <v>315</v>
      </c>
      <c r="J81">
        <v>60.26</v>
      </c>
      <c r="K81">
        <v>73.23</v>
      </c>
      <c r="L81">
        <v>2014</v>
      </c>
      <c r="AO81" t="s">
        <v>315</v>
      </c>
      <c r="AP81">
        <v>60.26</v>
      </c>
      <c r="AQ81">
        <v>73.23</v>
      </c>
      <c r="AR81">
        <v>2014</v>
      </c>
      <c r="AT81" t="str">
        <f t="array" ref="AT81">IFERROR(INDEX(JeffSagarinW[JS_RATING],MATCH(AllData[[#This Row],[TEAM]]&amp;"|"&amp;AllData[[#This Row],[YEAR]],JeffSagarinW[TEAM]&amp;"|"&amp;JeffSagarinW[YEAR],0)),"0.00")</f>
        <v>0.00</v>
      </c>
      <c r="AU81" t="str">
        <f t="array" ref="AU81">IFERROR(INDEX(JeffSagarinW[JS_SOS],MATCH(AllData[[#This Row],[TEAM]]&amp;"|"&amp;AllData[[#This Row],[YEAR]],JeffSagarinW[TEAM]&amp;"|"&amp;JeffSagarinW[YEAR],0)),"0.00")</f>
        <v>0.00</v>
      </c>
      <c r="AV81" t="str">
        <f t="array" ref="AV81">IFERROR(INDEX(JeffSagarinW[W25],MATCH(AllData[[#This Row],[TEAM]]&amp;"|"&amp;AllData[[#This Row],[YEAR]],JeffSagarinW[TEAM]&amp;"|"&amp;JeffSagarinW[YEAR],0)),"0.00")</f>
        <v>0.00</v>
      </c>
      <c r="AW81" t="str">
        <f t="array" ref="AW81">IFERROR(INDEX(JeffSagarinW[W50],MATCH(AllData[[#This Row],[TEAM]]&amp;"|"&amp;AllData[[#This Row],[YEAR]],JeffSagarinW[TEAM]&amp;"|"&amp;JeffSagarinW[YEAR],0)),"0.00")</f>
        <v>0.00</v>
      </c>
      <c r="AX81" t="str">
        <f t="array" ref="AX81">IFERROR(INDEX(ESPNW[PTS],MATCH(AllData[[#This Row],[TEAM]]&amp;"|"&amp;AllData[[#This Row],[YEAR]],ESPNW[TEAM]&amp;"|"&amp;ESPNW[YEAR],0)),"0.00")</f>
        <v>0.00</v>
      </c>
    </row>
    <row r="82" spans="1:50" x14ac:dyDescent="0.2">
      <c r="A82" t="s">
        <v>229</v>
      </c>
      <c r="B82">
        <f xml:space="preserve">  76.58</f>
        <v>76.58</v>
      </c>
      <c r="C82">
        <v>78.58</v>
      </c>
      <c r="D82">
        <v>0</v>
      </c>
      <c r="E82">
        <v>3</v>
      </c>
      <c r="F82">
        <v>2018</v>
      </c>
      <c r="I82" t="s">
        <v>347</v>
      </c>
      <c r="J82">
        <v>75.37</v>
      </c>
      <c r="K82">
        <v>73.2</v>
      </c>
      <c r="L82">
        <v>2014</v>
      </c>
      <c r="AO82" t="s">
        <v>347</v>
      </c>
      <c r="AP82">
        <v>75.37</v>
      </c>
      <c r="AQ82">
        <v>73.2</v>
      </c>
      <c r="AR82">
        <v>2014</v>
      </c>
      <c r="AT82" t="str">
        <f t="array" ref="AT82">IFERROR(INDEX(JeffSagarinW[JS_RATING],MATCH(AllData[[#This Row],[TEAM]]&amp;"|"&amp;AllData[[#This Row],[YEAR]],JeffSagarinW[TEAM]&amp;"|"&amp;JeffSagarinW[YEAR],0)),"0.00")</f>
        <v>0.00</v>
      </c>
      <c r="AU82" t="str">
        <f t="array" ref="AU82">IFERROR(INDEX(JeffSagarinW[JS_SOS],MATCH(AllData[[#This Row],[TEAM]]&amp;"|"&amp;AllData[[#This Row],[YEAR]],JeffSagarinW[TEAM]&amp;"|"&amp;JeffSagarinW[YEAR],0)),"0.00")</f>
        <v>0.00</v>
      </c>
      <c r="AV82" t="str">
        <f t="array" ref="AV82">IFERROR(INDEX(JeffSagarinW[W25],MATCH(AllData[[#This Row],[TEAM]]&amp;"|"&amp;AllData[[#This Row],[YEAR]],JeffSagarinW[TEAM]&amp;"|"&amp;JeffSagarinW[YEAR],0)),"0.00")</f>
        <v>0.00</v>
      </c>
      <c r="AW82" t="str">
        <f t="array" ref="AW82">IFERROR(INDEX(JeffSagarinW[W50],MATCH(AllData[[#This Row],[TEAM]]&amp;"|"&amp;AllData[[#This Row],[YEAR]],JeffSagarinW[TEAM]&amp;"|"&amp;JeffSagarinW[YEAR],0)),"0.00")</f>
        <v>0.00</v>
      </c>
      <c r="AX82" t="str">
        <f t="array" ref="AX82">IFERROR(INDEX(ESPNW[PTS],MATCH(AllData[[#This Row],[TEAM]]&amp;"|"&amp;AllData[[#This Row],[YEAR]],ESPNW[TEAM]&amp;"|"&amp;ESPNW[YEAR],0)),"0.00")</f>
        <v>0.00</v>
      </c>
    </row>
    <row r="83" spans="1:50" x14ac:dyDescent="0.2">
      <c r="A83" t="s">
        <v>960</v>
      </c>
      <c r="B83">
        <f xml:space="preserve">  76.52</f>
        <v>76.52</v>
      </c>
      <c r="C83">
        <v>68.5</v>
      </c>
      <c r="D83">
        <v>0</v>
      </c>
      <c r="E83">
        <v>0</v>
      </c>
      <c r="F83">
        <v>2018</v>
      </c>
      <c r="I83" t="s">
        <v>346</v>
      </c>
      <c r="J83">
        <v>75.05</v>
      </c>
      <c r="K83">
        <v>73.08</v>
      </c>
      <c r="L83">
        <v>2014</v>
      </c>
      <c r="AO83" t="s">
        <v>346</v>
      </c>
      <c r="AP83">
        <v>75.05</v>
      </c>
      <c r="AQ83">
        <v>73.08</v>
      </c>
      <c r="AR83">
        <v>2014</v>
      </c>
      <c r="AT83" t="str">
        <f t="array" ref="AT83">IFERROR(INDEX(JeffSagarinW[JS_RATING],MATCH(AllData[[#This Row],[TEAM]]&amp;"|"&amp;AllData[[#This Row],[YEAR]],JeffSagarinW[TEAM]&amp;"|"&amp;JeffSagarinW[YEAR],0)),"0.00")</f>
        <v>0.00</v>
      </c>
      <c r="AU83" t="str">
        <f t="array" ref="AU83">IFERROR(INDEX(JeffSagarinW[JS_SOS],MATCH(AllData[[#This Row],[TEAM]]&amp;"|"&amp;AllData[[#This Row],[YEAR]],JeffSagarinW[TEAM]&amp;"|"&amp;JeffSagarinW[YEAR],0)),"0.00")</f>
        <v>0.00</v>
      </c>
      <c r="AV83" t="str">
        <f t="array" ref="AV83">IFERROR(INDEX(JeffSagarinW[W25],MATCH(AllData[[#This Row],[TEAM]]&amp;"|"&amp;AllData[[#This Row],[YEAR]],JeffSagarinW[TEAM]&amp;"|"&amp;JeffSagarinW[YEAR],0)),"0.00")</f>
        <v>0.00</v>
      </c>
      <c r="AW83" t="str">
        <f t="array" ref="AW83">IFERROR(INDEX(JeffSagarinW[W50],MATCH(AllData[[#This Row],[TEAM]]&amp;"|"&amp;AllData[[#This Row],[YEAR]],JeffSagarinW[TEAM]&amp;"|"&amp;JeffSagarinW[YEAR],0)),"0.00")</f>
        <v>0.00</v>
      </c>
      <c r="AX83" t="str">
        <f t="array" ref="AX83">IFERROR(INDEX(ESPNW[PTS],MATCH(AllData[[#This Row],[TEAM]]&amp;"|"&amp;AllData[[#This Row],[YEAR]],ESPNW[TEAM]&amp;"|"&amp;ESPNW[YEAR],0)),"0.00")</f>
        <v>0.00</v>
      </c>
    </row>
    <row r="84" spans="1:50" x14ac:dyDescent="0.2">
      <c r="A84" t="s">
        <v>874</v>
      </c>
      <c r="B84">
        <f xml:space="preserve">  75.92</f>
        <v>75.92</v>
      </c>
      <c r="C84">
        <v>65.900000000000006</v>
      </c>
      <c r="D84">
        <v>0</v>
      </c>
      <c r="E84">
        <v>0</v>
      </c>
      <c r="F84">
        <v>2018</v>
      </c>
      <c r="I84" t="s">
        <v>412</v>
      </c>
      <c r="J84">
        <v>67.510000000000005</v>
      </c>
      <c r="K84">
        <v>72.92</v>
      </c>
      <c r="L84">
        <v>2014</v>
      </c>
      <c r="AO84" t="s">
        <v>412</v>
      </c>
      <c r="AP84">
        <v>67.510000000000005</v>
      </c>
      <c r="AQ84">
        <v>72.92</v>
      </c>
      <c r="AR84">
        <v>2014</v>
      </c>
      <c r="AT84" t="str">
        <f t="array" ref="AT84">IFERROR(INDEX(JeffSagarinW[JS_RATING],MATCH(AllData[[#This Row],[TEAM]]&amp;"|"&amp;AllData[[#This Row],[YEAR]],JeffSagarinW[TEAM]&amp;"|"&amp;JeffSagarinW[YEAR],0)),"0.00")</f>
        <v>0.00</v>
      </c>
      <c r="AU84" t="str">
        <f t="array" ref="AU84">IFERROR(INDEX(JeffSagarinW[JS_SOS],MATCH(AllData[[#This Row],[TEAM]]&amp;"|"&amp;AllData[[#This Row],[YEAR]],JeffSagarinW[TEAM]&amp;"|"&amp;JeffSagarinW[YEAR],0)),"0.00")</f>
        <v>0.00</v>
      </c>
      <c r="AV84" t="str">
        <f t="array" ref="AV84">IFERROR(INDEX(JeffSagarinW[W25],MATCH(AllData[[#This Row],[TEAM]]&amp;"|"&amp;AllData[[#This Row],[YEAR]],JeffSagarinW[TEAM]&amp;"|"&amp;JeffSagarinW[YEAR],0)),"0.00")</f>
        <v>0.00</v>
      </c>
      <c r="AW84" t="str">
        <f t="array" ref="AW84">IFERROR(INDEX(JeffSagarinW[W50],MATCH(AllData[[#This Row],[TEAM]]&amp;"|"&amp;AllData[[#This Row],[YEAR]],JeffSagarinW[TEAM]&amp;"|"&amp;JeffSagarinW[YEAR],0)),"0.00")</f>
        <v>0.00</v>
      </c>
      <c r="AX84" t="str">
        <f t="array" ref="AX84">IFERROR(INDEX(ESPNW[PTS],MATCH(AllData[[#This Row],[TEAM]]&amp;"|"&amp;AllData[[#This Row],[YEAR]],ESPNW[TEAM]&amp;"|"&amp;ESPNW[YEAR],0)),"0.00")</f>
        <v>0.00</v>
      </c>
    </row>
    <row r="85" spans="1:50" x14ac:dyDescent="0.2">
      <c r="A85" t="s">
        <v>1551</v>
      </c>
      <c r="B85">
        <f xml:space="preserve">  75.52</f>
        <v>75.52</v>
      </c>
      <c r="C85">
        <v>66.48</v>
      </c>
      <c r="D85">
        <v>0</v>
      </c>
      <c r="E85">
        <v>0</v>
      </c>
      <c r="F85">
        <v>2018</v>
      </c>
      <c r="I85" t="s">
        <v>299</v>
      </c>
      <c r="J85">
        <v>65.25</v>
      </c>
      <c r="K85">
        <v>72.62</v>
      </c>
      <c r="L85">
        <v>2014</v>
      </c>
      <c r="AO85" t="s">
        <v>299</v>
      </c>
      <c r="AP85">
        <v>65.25</v>
      </c>
      <c r="AQ85">
        <v>72.62</v>
      </c>
      <c r="AR85">
        <v>2014</v>
      </c>
      <c r="AT85" t="str">
        <f t="array" ref="AT85">IFERROR(INDEX(JeffSagarinW[JS_RATING],MATCH(AllData[[#This Row],[TEAM]]&amp;"|"&amp;AllData[[#This Row],[YEAR]],JeffSagarinW[TEAM]&amp;"|"&amp;JeffSagarinW[YEAR],0)),"0.00")</f>
        <v>0.00</v>
      </c>
      <c r="AU85" t="str">
        <f t="array" ref="AU85">IFERROR(INDEX(JeffSagarinW[JS_SOS],MATCH(AllData[[#This Row],[TEAM]]&amp;"|"&amp;AllData[[#This Row],[YEAR]],JeffSagarinW[TEAM]&amp;"|"&amp;JeffSagarinW[YEAR],0)),"0.00")</f>
        <v>0.00</v>
      </c>
      <c r="AV85" t="str">
        <f t="array" ref="AV85">IFERROR(INDEX(JeffSagarinW[W25],MATCH(AllData[[#This Row],[TEAM]]&amp;"|"&amp;AllData[[#This Row],[YEAR]],JeffSagarinW[TEAM]&amp;"|"&amp;JeffSagarinW[YEAR],0)),"0.00")</f>
        <v>0.00</v>
      </c>
      <c r="AW85" t="str">
        <f t="array" ref="AW85">IFERROR(INDEX(JeffSagarinW[W50],MATCH(AllData[[#This Row],[TEAM]]&amp;"|"&amp;AllData[[#This Row],[YEAR]],JeffSagarinW[TEAM]&amp;"|"&amp;JeffSagarinW[YEAR],0)),"0.00")</f>
        <v>0.00</v>
      </c>
      <c r="AX85" t="str">
        <f t="array" ref="AX85">IFERROR(INDEX(ESPNW[PTS],MATCH(AllData[[#This Row],[TEAM]]&amp;"|"&amp;AllData[[#This Row],[YEAR]],ESPNW[TEAM]&amp;"|"&amp;ESPNW[YEAR],0)),"0.00")</f>
        <v>0.00</v>
      </c>
    </row>
    <row r="86" spans="1:50" x14ac:dyDescent="0.2">
      <c r="A86" t="s">
        <v>465</v>
      </c>
      <c r="B86">
        <f xml:space="preserve">  75.36</f>
        <v>75.36</v>
      </c>
      <c r="C86">
        <v>67.930000000000007</v>
      </c>
      <c r="D86">
        <v>0</v>
      </c>
      <c r="E86">
        <v>0</v>
      </c>
      <c r="F86">
        <v>2018</v>
      </c>
      <c r="I86" t="s">
        <v>316</v>
      </c>
      <c r="J86">
        <v>62.73</v>
      </c>
      <c r="K86">
        <v>72.23</v>
      </c>
      <c r="L86">
        <v>2014</v>
      </c>
      <c r="AO86" t="s">
        <v>316</v>
      </c>
      <c r="AP86">
        <v>62.73</v>
      </c>
      <c r="AQ86">
        <v>72.23</v>
      </c>
      <c r="AR86">
        <v>2014</v>
      </c>
      <c r="AT86" t="str">
        <f t="array" ref="AT86">IFERROR(INDEX(JeffSagarinW[JS_RATING],MATCH(AllData[[#This Row],[TEAM]]&amp;"|"&amp;AllData[[#This Row],[YEAR]],JeffSagarinW[TEAM]&amp;"|"&amp;JeffSagarinW[YEAR],0)),"0.00")</f>
        <v>0.00</v>
      </c>
      <c r="AU86" t="str">
        <f t="array" ref="AU86">IFERROR(INDEX(JeffSagarinW[JS_SOS],MATCH(AllData[[#This Row],[TEAM]]&amp;"|"&amp;AllData[[#This Row],[YEAR]],JeffSagarinW[TEAM]&amp;"|"&amp;JeffSagarinW[YEAR],0)),"0.00")</f>
        <v>0.00</v>
      </c>
      <c r="AV86" t="str">
        <f t="array" ref="AV86">IFERROR(INDEX(JeffSagarinW[W25],MATCH(AllData[[#This Row],[TEAM]]&amp;"|"&amp;AllData[[#This Row],[YEAR]],JeffSagarinW[TEAM]&amp;"|"&amp;JeffSagarinW[YEAR],0)),"0.00")</f>
        <v>0.00</v>
      </c>
      <c r="AW86" t="str">
        <f t="array" ref="AW86">IFERROR(INDEX(JeffSagarinW[W50],MATCH(AllData[[#This Row],[TEAM]]&amp;"|"&amp;AllData[[#This Row],[YEAR]],JeffSagarinW[TEAM]&amp;"|"&amp;JeffSagarinW[YEAR],0)),"0.00")</f>
        <v>0.00</v>
      </c>
      <c r="AX86" t="str">
        <f t="array" ref="AX86">IFERROR(INDEX(ESPNW[PTS],MATCH(AllData[[#This Row],[TEAM]]&amp;"|"&amp;AllData[[#This Row],[YEAR]],ESPNW[TEAM]&amp;"|"&amp;ESPNW[YEAR],0)),"0.00")</f>
        <v>0.00</v>
      </c>
    </row>
    <row r="87" spans="1:50" x14ac:dyDescent="0.2">
      <c r="A87" t="s">
        <v>242</v>
      </c>
      <c r="B87">
        <f xml:space="preserve">  75.24</f>
        <v>75.239999999999995</v>
      </c>
      <c r="C87">
        <v>66.540000000000006</v>
      </c>
      <c r="D87">
        <v>0</v>
      </c>
      <c r="E87">
        <v>1</v>
      </c>
      <c r="F87">
        <v>2018</v>
      </c>
      <c r="I87" t="s">
        <v>1072</v>
      </c>
      <c r="J87">
        <v>57.44</v>
      </c>
      <c r="K87">
        <v>71.94</v>
      </c>
      <c r="L87">
        <v>2014</v>
      </c>
      <c r="AO87" t="s">
        <v>1072</v>
      </c>
      <c r="AP87">
        <v>57.44</v>
      </c>
      <c r="AQ87">
        <v>71.94</v>
      </c>
      <c r="AR87">
        <v>2014</v>
      </c>
      <c r="AT87" t="str">
        <f t="array" ref="AT87">IFERROR(INDEX(JeffSagarinW[JS_RATING],MATCH(AllData[[#This Row],[TEAM]]&amp;"|"&amp;AllData[[#This Row],[YEAR]],JeffSagarinW[TEAM]&amp;"|"&amp;JeffSagarinW[YEAR],0)),"0.00")</f>
        <v>0.00</v>
      </c>
      <c r="AU87" t="str">
        <f t="array" ref="AU87">IFERROR(INDEX(JeffSagarinW[JS_SOS],MATCH(AllData[[#This Row],[TEAM]]&amp;"|"&amp;AllData[[#This Row],[YEAR]],JeffSagarinW[TEAM]&amp;"|"&amp;JeffSagarinW[YEAR],0)),"0.00")</f>
        <v>0.00</v>
      </c>
      <c r="AV87" t="str">
        <f t="array" ref="AV87">IFERROR(INDEX(JeffSagarinW[W25],MATCH(AllData[[#This Row],[TEAM]]&amp;"|"&amp;AllData[[#This Row],[YEAR]],JeffSagarinW[TEAM]&amp;"|"&amp;JeffSagarinW[YEAR],0)),"0.00")</f>
        <v>0.00</v>
      </c>
      <c r="AW87" t="str">
        <f t="array" ref="AW87">IFERROR(INDEX(JeffSagarinW[W50],MATCH(AllData[[#This Row],[TEAM]]&amp;"|"&amp;AllData[[#This Row],[YEAR]],JeffSagarinW[TEAM]&amp;"|"&amp;JeffSagarinW[YEAR],0)),"0.00")</f>
        <v>0.00</v>
      </c>
      <c r="AX87" t="str">
        <f t="array" ref="AX87">IFERROR(INDEX(ESPNW[PTS],MATCH(AllData[[#This Row],[TEAM]]&amp;"|"&amp;AllData[[#This Row],[YEAR]],ESPNW[TEAM]&amp;"|"&amp;ESPNW[YEAR],0)),"0.00")</f>
        <v>0.00</v>
      </c>
    </row>
    <row r="88" spans="1:50" x14ac:dyDescent="0.2">
      <c r="A88" t="s">
        <v>48</v>
      </c>
      <c r="B88">
        <f xml:space="preserve">  75.14</f>
        <v>75.14</v>
      </c>
      <c r="C88">
        <v>75.38</v>
      </c>
      <c r="D88">
        <v>0</v>
      </c>
      <c r="E88">
        <v>0</v>
      </c>
      <c r="F88">
        <v>2018</v>
      </c>
      <c r="I88" t="s">
        <v>377</v>
      </c>
      <c r="J88">
        <v>74.89</v>
      </c>
      <c r="K88">
        <v>71.83</v>
      </c>
      <c r="L88">
        <v>2014</v>
      </c>
      <c r="AO88" t="s">
        <v>377</v>
      </c>
      <c r="AP88">
        <v>74.89</v>
      </c>
      <c r="AQ88">
        <v>71.83</v>
      </c>
      <c r="AR88">
        <v>2014</v>
      </c>
      <c r="AT88" t="str">
        <f t="array" ref="AT88">IFERROR(INDEX(JeffSagarinW[JS_RATING],MATCH(AllData[[#This Row],[TEAM]]&amp;"|"&amp;AllData[[#This Row],[YEAR]],JeffSagarinW[TEAM]&amp;"|"&amp;JeffSagarinW[YEAR],0)),"0.00")</f>
        <v>0.00</v>
      </c>
      <c r="AU88" t="str">
        <f t="array" ref="AU88">IFERROR(INDEX(JeffSagarinW[JS_SOS],MATCH(AllData[[#This Row],[TEAM]]&amp;"|"&amp;AllData[[#This Row],[YEAR]],JeffSagarinW[TEAM]&amp;"|"&amp;JeffSagarinW[YEAR],0)),"0.00")</f>
        <v>0.00</v>
      </c>
      <c r="AV88" t="str">
        <f t="array" ref="AV88">IFERROR(INDEX(JeffSagarinW[W25],MATCH(AllData[[#This Row],[TEAM]]&amp;"|"&amp;AllData[[#This Row],[YEAR]],JeffSagarinW[TEAM]&amp;"|"&amp;JeffSagarinW[YEAR],0)),"0.00")</f>
        <v>0.00</v>
      </c>
      <c r="AW88" t="str">
        <f t="array" ref="AW88">IFERROR(INDEX(JeffSagarinW[W50],MATCH(AllData[[#This Row],[TEAM]]&amp;"|"&amp;AllData[[#This Row],[YEAR]],JeffSagarinW[TEAM]&amp;"|"&amp;JeffSagarinW[YEAR],0)),"0.00")</f>
        <v>0.00</v>
      </c>
      <c r="AX88" t="str">
        <f t="array" ref="AX88">IFERROR(INDEX(ESPNW[PTS],MATCH(AllData[[#This Row],[TEAM]]&amp;"|"&amp;AllData[[#This Row],[YEAR]],ESPNW[TEAM]&amp;"|"&amp;ESPNW[YEAR],0)),"0.00")</f>
        <v>0.00</v>
      </c>
    </row>
    <row r="89" spans="1:50" x14ac:dyDescent="0.2">
      <c r="A89" t="s">
        <v>459</v>
      </c>
      <c r="B89">
        <f xml:space="preserve">  75.13</f>
        <v>75.13</v>
      </c>
      <c r="C89">
        <v>69.78</v>
      </c>
      <c r="D89">
        <v>0</v>
      </c>
      <c r="E89">
        <v>1</v>
      </c>
      <c r="F89">
        <v>2018</v>
      </c>
      <c r="I89" t="s">
        <v>432</v>
      </c>
      <c r="J89">
        <v>72.930000000000007</v>
      </c>
      <c r="K89">
        <v>71.63</v>
      </c>
      <c r="L89">
        <v>2014</v>
      </c>
      <c r="AO89" t="s">
        <v>432</v>
      </c>
      <c r="AP89">
        <v>72.930000000000007</v>
      </c>
      <c r="AQ89">
        <v>71.63</v>
      </c>
      <c r="AR89">
        <v>2014</v>
      </c>
      <c r="AT89" t="str">
        <f t="array" ref="AT89">IFERROR(INDEX(JeffSagarinW[JS_RATING],MATCH(AllData[[#This Row],[TEAM]]&amp;"|"&amp;AllData[[#This Row],[YEAR]],JeffSagarinW[TEAM]&amp;"|"&amp;JeffSagarinW[YEAR],0)),"0.00")</f>
        <v>0.00</v>
      </c>
      <c r="AU89" t="str">
        <f t="array" ref="AU89">IFERROR(INDEX(JeffSagarinW[JS_SOS],MATCH(AllData[[#This Row],[TEAM]]&amp;"|"&amp;AllData[[#This Row],[YEAR]],JeffSagarinW[TEAM]&amp;"|"&amp;JeffSagarinW[YEAR],0)),"0.00")</f>
        <v>0.00</v>
      </c>
      <c r="AV89" t="str">
        <f t="array" ref="AV89">IFERROR(INDEX(JeffSagarinW[W25],MATCH(AllData[[#This Row],[TEAM]]&amp;"|"&amp;AllData[[#This Row],[YEAR]],JeffSagarinW[TEAM]&amp;"|"&amp;JeffSagarinW[YEAR],0)),"0.00")</f>
        <v>0.00</v>
      </c>
      <c r="AW89" t="str">
        <f t="array" ref="AW89">IFERROR(INDEX(JeffSagarinW[W50],MATCH(AllData[[#This Row],[TEAM]]&amp;"|"&amp;AllData[[#This Row],[YEAR]],JeffSagarinW[TEAM]&amp;"|"&amp;JeffSagarinW[YEAR],0)),"0.00")</f>
        <v>0.00</v>
      </c>
      <c r="AX89" t="str">
        <f t="array" ref="AX89">IFERROR(INDEX(ESPNW[PTS],MATCH(AllData[[#This Row],[TEAM]]&amp;"|"&amp;AllData[[#This Row],[YEAR]],ESPNW[TEAM]&amp;"|"&amp;ESPNW[YEAR],0)),"0.00")</f>
        <v>0.00</v>
      </c>
    </row>
    <row r="90" spans="1:50" x14ac:dyDescent="0.2">
      <c r="A90" t="s">
        <v>1826</v>
      </c>
      <c r="B90">
        <f xml:space="preserve">  75.01</f>
        <v>75.010000000000005</v>
      </c>
      <c r="C90">
        <v>65.540000000000006</v>
      </c>
      <c r="D90">
        <v>1</v>
      </c>
      <c r="E90">
        <v>1</v>
      </c>
      <c r="F90">
        <v>2018</v>
      </c>
      <c r="I90" t="s">
        <v>1841</v>
      </c>
      <c r="J90">
        <v>55.42</v>
      </c>
      <c r="K90">
        <v>71.42</v>
      </c>
      <c r="L90">
        <v>2014</v>
      </c>
      <c r="AO90" t="s">
        <v>1841</v>
      </c>
      <c r="AP90">
        <v>55.42</v>
      </c>
      <c r="AQ90">
        <v>71.42</v>
      </c>
      <c r="AR90">
        <v>2014</v>
      </c>
      <c r="AT90" t="str">
        <f t="array" ref="AT90">IFERROR(INDEX(JeffSagarinW[JS_RATING],MATCH(AllData[[#This Row],[TEAM]]&amp;"|"&amp;AllData[[#This Row],[YEAR]],JeffSagarinW[TEAM]&amp;"|"&amp;JeffSagarinW[YEAR],0)),"0.00")</f>
        <v>0.00</v>
      </c>
      <c r="AU90" t="str">
        <f t="array" ref="AU90">IFERROR(INDEX(JeffSagarinW[JS_SOS],MATCH(AllData[[#This Row],[TEAM]]&amp;"|"&amp;AllData[[#This Row],[YEAR]],JeffSagarinW[TEAM]&amp;"|"&amp;JeffSagarinW[YEAR],0)),"0.00")</f>
        <v>0.00</v>
      </c>
      <c r="AV90" t="str">
        <f t="array" ref="AV90">IFERROR(INDEX(JeffSagarinW[W25],MATCH(AllData[[#This Row],[TEAM]]&amp;"|"&amp;AllData[[#This Row],[YEAR]],JeffSagarinW[TEAM]&amp;"|"&amp;JeffSagarinW[YEAR],0)),"0.00")</f>
        <v>0.00</v>
      </c>
      <c r="AW90" t="str">
        <f t="array" ref="AW90">IFERROR(INDEX(JeffSagarinW[W50],MATCH(AllData[[#This Row],[TEAM]]&amp;"|"&amp;AllData[[#This Row],[YEAR]],JeffSagarinW[TEAM]&amp;"|"&amp;JeffSagarinW[YEAR],0)),"0.00")</f>
        <v>0.00</v>
      </c>
      <c r="AX90" t="str">
        <f t="array" ref="AX90">IFERROR(INDEX(ESPNW[PTS],MATCH(AllData[[#This Row],[TEAM]]&amp;"|"&amp;AllData[[#This Row],[YEAR]],ESPNW[TEAM]&amp;"|"&amp;ESPNW[YEAR],0)),"0.00")</f>
        <v>0.00</v>
      </c>
    </row>
    <row r="91" spans="1:50" x14ac:dyDescent="0.2">
      <c r="A91" t="s">
        <v>1091</v>
      </c>
      <c r="B91">
        <f xml:space="preserve">  74.97</f>
        <v>74.97</v>
      </c>
      <c r="C91">
        <v>68.08</v>
      </c>
      <c r="D91">
        <v>0</v>
      </c>
      <c r="E91">
        <v>2</v>
      </c>
      <c r="F91">
        <v>2018</v>
      </c>
      <c r="I91" t="s">
        <v>1842</v>
      </c>
      <c r="J91">
        <v>57.71</v>
      </c>
      <c r="K91">
        <v>71.39</v>
      </c>
      <c r="L91">
        <v>2014</v>
      </c>
      <c r="AO91" t="s">
        <v>1842</v>
      </c>
      <c r="AP91">
        <v>57.71</v>
      </c>
      <c r="AQ91">
        <v>71.39</v>
      </c>
      <c r="AR91">
        <v>2014</v>
      </c>
      <c r="AT91" t="str">
        <f t="array" ref="AT91">IFERROR(INDEX(JeffSagarinW[JS_RATING],MATCH(AllData[[#This Row],[TEAM]]&amp;"|"&amp;AllData[[#This Row],[YEAR]],JeffSagarinW[TEAM]&amp;"|"&amp;JeffSagarinW[YEAR],0)),"0.00")</f>
        <v>0.00</v>
      </c>
      <c r="AU91" t="str">
        <f t="array" ref="AU91">IFERROR(INDEX(JeffSagarinW[JS_SOS],MATCH(AllData[[#This Row],[TEAM]]&amp;"|"&amp;AllData[[#This Row],[YEAR]],JeffSagarinW[TEAM]&amp;"|"&amp;JeffSagarinW[YEAR],0)),"0.00")</f>
        <v>0.00</v>
      </c>
      <c r="AV91" t="str">
        <f t="array" ref="AV91">IFERROR(INDEX(JeffSagarinW[W25],MATCH(AllData[[#This Row],[TEAM]]&amp;"|"&amp;AllData[[#This Row],[YEAR]],JeffSagarinW[TEAM]&amp;"|"&amp;JeffSagarinW[YEAR],0)),"0.00")</f>
        <v>0.00</v>
      </c>
      <c r="AW91" t="str">
        <f t="array" ref="AW91">IFERROR(INDEX(JeffSagarinW[W50],MATCH(AllData[[#This Row],[TEAM]]&amp;"|"&amp;AllData[[#This Row],[YEAR]],JeffSagarinW[TEAM]&amp;"|"&amp;JeffSagarinW[YEAR],0)),"0.00")</f>
        <v>0.00</v>
      </c>
      <c r="AX91" t="str">
        <f t="array" ref="AX91">IFERROR(INDEX(ESPNW[PTS],MATCH(AllData[[#This Row],[TEAM]]&amp;"|"&amp;AllData[[#This Row],[YEAR]],ESPNW[TEAM]&amp;"|"&amp;ESPNW[YEAR],0)),"0.00")</f>
        <v>0.00</v>
      </c>
    </row>
    <row r="92" spans="1:50" x14ac:dyDescent="0.2">
      <c r="A92" t="s">
        <v>259</v>
      </c>
      <c r="B92">
        <f xml:space="preserve">  74.67</f>
        <v>74.67</v>
      </c>
      <c r="C92">
        <v>75.7</v>
      </c>
      <c r="D92">
        <v>0</v>
      </c>
      <c r="E92">
        <v>3</v>
      </c>
      <c r="F92">
        <v>2018</v>
      </c>
      <c r="I92" t="s">
        <v>398</v>
      </c>
      <c r="J92">
        <v>63.24</v>
      </c>
      <c r="K92">
        <v>71.36</v>
      </c>
      <c r="L92">
        <v>2014</v>
      </c>
      <c r="AO92" t="s">
        <v>398</v>
      </c>
      <c r="AP92">
        <v>63.24</v>
      </c>
      <c r="AQ92">
        <v>71.36</v>
      </c>
      <c r="AR92">
        <v>2014</v>
      </c>
      <c r="AT92" t="str">
        <f t="array" ref="AT92">IFERROR(INDEX(JeffSagarinW[JS_RATING],MATCH(AllData[[#This Row],[TEAM]]&amp;"|"&amp;AllData[[#This Row],[YEAR]],JeffSagarinW[TEAM]&amp;"|"&amp;JeffSagarinW[YEAR],0)),"0.00")</f>
        <v>0.00</v>
      </c>
      <c r="AU92" t="str">
        <f t="array" ref="AU92">IFERROR(INDEX(JeffSagarinW[JS_SOS],MATCH(AllData[[#This Row],[TEAM]]&amp;"|"&amp;AllData[[#This Row],[YEAR]],JeffSagarinW[TEAM]&amp;"|"&amp;JeffSagarinW[YEAR],0)),"0.00")</f>
        <v>0.00</v>
      </c>
      <c r="AV92" t="str">
        <f t="array" ref="AV92">IFERROR(INDEX(JeffSagarinW[W25],MATCH(AllData[[#This Row],[TEAM]]&amp;"|"&amp;AllData[[#This Row],[YEAR]],JeffSagarinW[TEAM]&amp;"|"&amp;JeffSagarinW[YEAR],0)),"0.00")</f>
        <v>0.00</v>
      </c>
      <c r="AW92" t="str">
        <f t="array" ref="AW92">IFERROR(INDEX(JeffSagarinW[W50],MATCH(AllData[[#This Row],[TEAM]]&amp;"|"&amp;AllData[[#This Row],[YEAR]],JeffSagarinW[TEAM]&amp;"|"&amp;JeffSagarinW[YEAR],0)),"0.00")</f>
        <v>0.00</v>
      </c>
      <c r="AX92" t="str">
        <f t="array" ref="AX92">IFERROR(INDEX(ESPNW[PTS],MATCH(AllData[[#This Row],[TEAM]]&amp;"|"&amp;AllData[[#This Row],[YEAR]],ESPNW[TEAM]&amp;"|"&amp;ESPNW[YEAR],0)),"0.00")</f>
        <v>0.00</v>
      </c>
    </row>
    <row r="93" spans="1:50" x14ac:dyDescent="0.2">
      <c r="A93" t="s">
        <v>38</v>
      </c>
      <c r="B93">
        <f xml:space="preserve">  74.58</f>
        <v>74.58</v>
      </c>
      <c r="C93">
        <v>75.430000000000007</v>
      </c>
      <c r="D93">
        <v>1</v>
      </c>
      <c r="E93">
        <v>2</v>
      </c>
      <c r="F93">
        <v>2018</v>
      </c>
      <c r="I93" t="s">
        <v>321</v>
      </c>
      <c r="J93">
        <v>62.29</v>
      </c>
      <c r="K93">
        <v>71.36</v>
      </c>
      <c r="L93">
        <v>2014</v>
      </c>
      <c r="AO93" t="s">
        <v>321</v>
      </c>
      <c r="AP93">
        <v>62.29</v>
      </c>
      <c r="AQ93">
        <v>71.36</v>
      </c>
      <c r="AR93">
        <v>2014</v>
      </c>
      <c r="AT93" t="str">
        <f t="array" ref="AT93">IFERROR(INDEX(JeffSagarinW[JS_RATING],MATCH(AllData[[#This Row],[TEAM]]&amp;"|"&amp;AllData[[#This Row],[YEAR]],JeffSagarinW[TEAM]&amp;"|"&amp;JeffSagarinW[YEAR],0)),"0.00")</f>
        <v>0.00</v>
      </c>
      <c r="AU93" t="str">
        <f t="array" ref="AU93">IFERROR(INDEX(JeffSagarinW[JS_SOS],MATCH(AllData[[#This Row],[TEAM]]&amp;"|"&amp;AllData[[#This Row],[YEAR]],JeffSagarinW[TEAM]&amp;"|"&amp;JeffSagarinW[YEAR],0)),"0.00")</f>
        <v>0.00</v>
      </c>
      <c r="AV93" t="str">
        <f t="array" ref="AV93">IFERROR(INDEX(JeffSagarinW[W25],MATCH(AllData[[#This Row],[TEAM]]&amp;"|"&amp;AllData[[#This Row],[YEAR]],JeffSagarinW[TEAM]&amp;"|"&amp;JeffSagarinW[YEAR],0)),"0.00")</f>
        <v>0.00</v>
      </c>
      <c r="AW93" t="str">
        <f t="array" ref="AW93">IFERROR(INDEX(JeffSagarinW[W50],MATCH(AllData[[#This Row],[TEAM]]&amp;"|"&amp;AllData[[#This Row],[YEAR]],JeffSagarinW[TEAM]&amp;"|"&amp;JeffSagarinW[YEAR],0)),"0.00")</f>
        <v>0.00</v>
      </c>
      <c r="AX93" t="str">
        <f t="array" ref="AX93">IFERROR(INDEX(ESPNW[PTS],MATCH(AllData[[#This Row],[TEAM]]&amp;"|"&amp;AllData[[#This Row],[YEAR]],ESPNW[TEAM]&amp;"|"&amp;ESPNW[YEAR],0)),"0.00")</f>
        <v>0.00</v>
      </c>
    </row>
    <row r="94" spans="1:50" x14ac:dyDescent="0.2">
      <c r="A94" t="s">
        <v>1827</v>
      </c>
      <c r="B94">
        <f xml:space="preserve">  74.55</f>
        <v>74.55</v>
      </c>
      <c r="C94">
        <v>67.290000000000006</v>
      </c>
      <c r="D94">
        <v>1</v>
      </c>
      <c r="E94">
        <v>2</v>
      </c>
      <c r="F94">
        <v>2018</v>
      </c>
      <c r="I94" t="s">
        <v>1843</v>
      </c>
      <c r="J94">
        <v>67.41</v>
      </c>
      <c r="K94">
        <v>70.77</v>
      </c>
      <c r="L94">
        <v>2014</v>
      </c>
      <c r="AO94" t="s">
        <v>1843</v>
      </c>
      <c r="AP94">
        <v>67.41</v>
      </c>
      <c r="AQ94">
        <v>70.77</v>
      </c>
      <c r="AR94">
        <v>2014</v>
      </c>
      <c r="AT94" t="str">
        <f t="array" ref="AT94">IFERROR(INDEX(JeffSagarinW[JS_RATING],MATCH(AllData[[#This Row],[TEAM]]&amp;"|"&amp;AllData[[#This Row],[YEAR]],JeffSagarinW[TEAM]&amp;"|"&amp;JeffSagarinW[YEAR],0)),"0.00")</f>
        <v>0.00</v>
      </c>
      <c r="AU94" t="str">
        <f t="array" ref="AU94">IFERROR(INDEX(JeffSagarinW[JS_SOS],MATCH(AllData[[#This Row],[TEAM]]&amp;"|"&amp;AllData[[#This Row],[YEAR]],JeffSagarinW[TEAM]&amp;"|"&amp;JeffSagarinW[YEAR],0)),"0.00")</f>
        <v>0.00</v>
      </c>
      <c r="AV94" t="str">
        <f t="array" ref="AV94">IFERROR(INDEX(JeffSagarinW[W25],MATCH(AllData[[#This Row],[TEAM]]&amp;"|"&amp;AllData[[#This Row],[YEAR]],JeffSagarinW[TEAM]&amp;"|"&amp;JeffSagarinW[YEAR],0)),"0.00")</f>
        <v>0.00</v>
      </c>
      <c r="AW94" t="str">
        <f t="array" ref="AW94">IFERROR(INDEX(JeffSagarinW[W50],MATCH(AllData[[#This Row],[TEAM]]&amp;"|"&amp;AllData[[#This Row],[YEAR]],JeffSagarinW[TEAM]&amp;"|"&amp;JeffSagarinW[YEAR],0)),"0.00")</f>
        <v>0.00</v>
      </c>
      <c r="AX94" t="str">
        <f t="array" ref="AX94">IFERROR(INDEX(ESPNW[PTS],MATCH(AllData[[#This Row],[TEAM]]&amp;"|"&amp;AllData[[#This Row],[YEAR]],ESPNW[TEAM]&amp;"|"&amp;ESPNW[YEAR],0)),"0.00")</f>
        <v>0.00</v>
      </c>
    </row>
    <row r="95" spans="1:50" x14ac:dyDescent="0.2">
      <c r="A95" t="s">
        <v>232</v>
      </c>
      <c r="B95">
        <f xml:space="preserve">  74.3</f>
        <v>74.3</v>
      </c>
      <c r="C95">
        <v>76.08</v>
      </c>
      <c r="D95">
        <v>0</v>
      </c>
      <c r="E95">
        <v>3</v>
      </c>
      <c r="F95">
        <v>2018</v>
      </c>
      <c r="I95" t="s">
        <v>391</v>
      </c>
      <c r="J95">
        <v>61.14</v>
      </c>
      <c r="K95">
        <v>70.39</v>
      </c>
      <c r="L95">
        <v>2014</v>
      </c>
      <c r="AO95" t="s">
        <v>391</v>
      </c>
      <c r="AP95">
        <v>61.14</v>
      </c>
      <c r="AQ95">
        <v>70.39</v>
      </c>
      <c r="AR95">
        <v>2014</v>
      </c>
      <c r="AT95" t="str">
        <f t="array" ref="AT95">IFERROR(INDEX(JeffSagarinW[JS_RATING],MATCH(AllData[[#This Row],[TEAM]]&amp;"|"&amp;AllData[[#This Row],[YEAR]],JeffSagarinW[TEAM]&amp;"|"&amp;JeffSagarinW[YEAR],0)),"0.00")</f>
        <v>0.00</v>
      </c>
      <c r="AU95" t="str">
        <f t="array" ref="AU95">IFERROR(INDEX(JeffSagarinW[JS_SOS],MATCH(AllData[[#This Row],[TEAM]]&amp;"|"&amp;AllData[[#This Row],[YEAR]],JeffSagarinW[TEAM]&amp;"|"&amp;JeffSagarinW[YEAR],0)),"0.00")</f>
        <v>0.00</v>
      </c>
      <c r="AV95" t="str">
        <f t="array" ref="AV95">IFERROR(INDEX(JeffSagarinW[W25],MATCH(AllData[[#This Row],[TEAM]]&amp;"|"&amp;AllData[[#This Row],[YEAR]],JeffSagarinW[TEAM]&amp;"|"&amp;JeffSagarinW[YEAR],0)),"0.00")</f>
        <v>0.00</v>
      </c>
      <c r="AW95" t="str">
        <f t="array" ref="AW95">IFERROR(INDEX(JeffSagarinW[W50],MATCH(AllData[[#This Row],[TEAM]]&amp;"|"&amp;AllData[[#This Row],[YEAR]],JeffSagarinW[TEAM]&amp;"|"&amp;JeffSagarinW[YEAR],0)),"0.00")</f>
        <v>0.00</v>
      </c>
      <c r="AX95" t="str">
        <f t="array" ref="AX95">IFERROR(INDEX(ESPNW[PTS],MATCH(AllData[[#This Row],[TEAM]]&amp;"|"&amp;AllData[[#This Row],[YEAR]],ESPNW[TEAM]&amp;"|"&amp;ESPNW[YEAR],0)),"0.00")</f>
        <v>0.00</v>
      </c>
    </row>
    <row r="96" spans="1:50" x14ac:dyDescent="0.2">
      <c r="A96" t="s">
        <v>34</v>
      </c>
      <c r="B96">
        <f xml:space="preserve">  74.03</f>
        <v>74.03</v>
      </c>
      <c r="C96">
        <v>69.05</v>
      </c>
      <c r="D96">
        <v>0</v>
      </c>
      <c r="E96">
        <v>0</v>
      </c>
      <c r="F96">
        <v>2018</v>
      </c>
      <c r="I96" t="s">
        <v>386</v>
      </c>
      <c r="J96">
        <v>69.84</v>
      </c>
      <c r="K96">
        <v>70.2</v>
      </c>
      <c r="L96">
        <v>2014</v>
      </c>
      <c r="AO96" t="s">
        <v>386</v>
      </c>
      <c r="AP96">
        <v>69.84</v>
      </c>
      <c r="AQ96">
        <v>70.2</v>
      </c>
      <c r="AR96">
        <v>2014</v>
      </c>
      <c r="AT96" t="str">
        <f t="array" ref="AT96">IFERROR(INDEX(JeffSagarinW[JS_RATING],MATCH(AllData[[#This Row],[TEAM]]&amp;"|"&amp;AllData[[#This Row],[YEAR]],JeffSagarinW[TEAM]&amp;"|"&amp;JeffSagarinW[YEAR],0)),"0.00")</f>
        <v>0.00</v>
      </c>
      <c r="AU96" t="str">
        <f t="array" ref="AU96">IFERROR(INDEX(JeffSagarinW[JS_SOS],MATCH(AllData[[#This Row],[TEAM]]&amp;"|"&amp;AllData[[#This Row],[YEAR]],JeffSagarinW[TEAM]&amp;"|"&amp;JeffSagarinW[YEAR],0)),"0.00")</f>
        <v>0.00</v>
      </c>
      <c r="AV96" t="str">
        <f t="array" ref="AV96">IFERROR(INDEX(JeffSagarinW[W25],MATCH(AllData[[#This Row],[TEAM]]&amp;"|"&amp;AllData[[#This Row],[YEAR]],JeffSagarinW[TEAM]&amp;"|"&amp;JeffSagarinW[YEAR],0)),"0.00")</f>
        <v>0.00</v>
      </c>
      <c r="AW96" t="str">
        <f t="array" ref="AW96">IFERROR(INDEX(JeffSagarinW[W50],MATCH(AllData[[#This Row],[TEAM]]&amp;"|"&amp;AllData[[#This Row],[YEAR]],JeffSagarinW[TEAM]&amp;"|"&amp;JeffSagarinW[YEAR],0)),"0.00")</f>
        <v>0.00</v>
      </c>
      <c r="AX96" t="str">
        <f t="array" ref="AX96">IFERROR(INDEX(ESPNW[PTS],MATCH(AllData[[#This Row],[TEAM]]&amp;"|"&amp;AllData[[#This Row],[YEAR]],ESPNW[TEAM]&amp;"|"&amp;ESPNW[YEAR],0)),"0.00")</f>
        <v>0.00</v>
      </c>
    </row>
    <row r="97" spans="1:50" x14ac:dyDescent="0.2">
      <c r="A97" t="s">
        <v>1828</v>
      </c>
      <c r="B97">
        <f xml:space="preserve">  73.9</f>
        <v>73.900000000000006</v>
      </c>
      <c r="C97">
        <v>65.67</v>
      </c>
      <c r="D97">
        <v>0</v>
      </c>
      <c r="E97">
        <v>0</v>
      </c>
      <c r="F97">
        <v>2018</v>
      </c>
      <c r="I97" t="s">
        <v>1844</v>
      </c>
      <c r="J97">
        <v>68.36</v>
      </c>
      <c r="K97">
        <v>70.150000000000006</v>
      </c>
      <c r="L97">
        <v>2014</v>
      </c>
      <c r="AO97" t="s">
        <v>1844</v>
      </c>
      <c r="AP97">
        <v>68.36</v>
      </c>
      <c r="AQ97">
        <v>70.150000000000006</v>
      </c>
      <c r="AR97">
        <v>2014</v>
      </c>
      <c r="AT97" t="str">
        <f t="array" ref="AT97">IFERROR(INDEX(JeffSagarinW[JS_RATING],MATCH(AllData[[#This Row],[TEAM]]&amp;"|"&amp;AllData[[#This Row],[YEAR]],JeffSagarinW[TEAM]&amp;"|"&amp;JeffSagarinW[YEAR],0)),"0.00")</f>
        <v>0.00</v>
      </c>
      <c r="AU97" t="str">
        <f t="array" ref="AU97">IFERROR(INDEX(JeffSagarinW[JS_SOS],MATCH(AllData[[#This Row],[TEAM]]&amp;"|"&amp;AllData[[#This Row],[YEAR]],JeffSagarinW[TEAM]&amp;"|"&amp;JeffSagarinW[YEAR],0)),"0.00")</f>
        <v>0.00</v>
      </c>
      <c r="AV97" t="str">
        <f t="array" ref="AV97">IFERROR(INDEX(JeffSagarinW[W25],MATCH(AllData[[#This Row],[TEAM]]&amp;"|"&amp;AllData[[#This Row],[YEAR]],JeffSagarinW[TEAM]&amp;"|"&amp;JeffSagarinW[YEAR],0)),"0.00")</f>
        <v>0.00</v>
      </c>
      <c r="AW97" t="str">
        <f t="array" ref="AW97">IFERROR(INDEX(JeffSagarinW[W50],MATCH(AllData[[#This Row],[TEAM]]&amp;"|"&amp;AllData[[#This Row],[YEAR]],JeffSagarinW[TEAM]&amp;"|"&amp;JeffSagarinW[YEAR],0)),"0.00")</f>
        <v>0.00</v>
      </c>
      <c r="AX97" t="str">
        <f t="array" ref="AX97">IFERROR(INDEX(ESPNW[PTS],MATCH(AllData[[#This Row],[TEAM]]&amp;"|"&amp;AllData[[#This Row],[YEAR]],ESPNW[TEAM]&amp;"|"&amp;ESPNW[YEAR],0)),"0.00")</f>
        <v>0.00</v>
      </c>
    </row>
    <row r="98" spans="1:50" x14ac:dyDescent="0.2">
      <c r="A98" t="s">
        <v>1829</v>
      </c>
      <c r="B98">
        <f xml:space="preserve">  73.88</f>
        <v>73.88</v>
      </c>
      <c r="C98">
        <v>68.84</v>
      </c>
      <c r="D98">
        <v>0</v>
      </c>
      <c r="E98">
        <v>0</v>
      </c>
      <c r="F98">
        <v>2018</v>
      </c>
      <c r="I98" t="s">
        <v>370</v>
      </c>
      <c r="J98">
        <v>67.44</v>
      </c>
      <c r="K98">
        <v>70.13</v>
      </c>
      <c r="L98">
        <v>2014</v>
      </c>
      <c r="AO98" t="s">
        <v>370</v>
      </c>
      <c r="AP98">
        <v>67.44</v>
      </c>
      <c r="AQ98">
        <v>70.13</v>
      </c>
      <c r="AR98">
        <v>2014</v>
      </c>
      <c r="AT98" t="str">
        <f t="array" ref="AT98">IFERROR(INDEX(JeffSagarinW[JS_RATING],MATCH(AllData[[#This Row],[TEAM]]&amp;"|"&amp;AllData[[#This Row],[YEAR]],JeffSagarinW[TEAM]&amp;"|"&amp;JeffSagarinW[YEAR],0)),"0.00")</f>
        <v>0.00</v>
      </c>
      <c r="AU98" t="str">
        <f t="array" ref="AU98">IFERROR(INDEX(JeffSagarinW[JS_SOS],MATCH(AllData[[#This Row],[TEAM]]&amp;"|"&amp;AllData[[#This Row],[YEAR]],JeffSagarinW[TEAM]&amp;"|"&amp;JeffSagarinW[YEAR],0)),"0.00")</f>
        <v>0.00</v>
      </c>
      <c r="AV98" t="str">
        <f t="array" ref="AV98">IFERROR(INDEX(JeffSagarinW[W25],MATCH(AllData[[#This Row],[TEAM]]&amp;"|"&amp;AllData[[#This Row],[YEAR]],JeffSagarinW[TEAM]&amp;"|"&amp;JeffSagarinW[YEAR],0)),"0.00")</f>
        <v>0.00</v>
      </c>
      <c r="AW98" t="str">
        <f t="array" ref="AW98">IFERROR(INDEX(JeffSagarinW[W50],MATCH(AllData[[#This Row],[TEAM]]&amp;"|"&amp;AllData[[#This Row],[YEAR]],JeffSagarinW[TEAM]&amp;"|"&amp;JeffSagarinW[YEAR],0)),"0.00")</f>
        <v>0.00</v>
      </c>
      <c r="AX98" t="str">
        <f t="array" ref="AX98">IFERROR(INDEX(ESPNW[PTS],MATCH(AllData[[#This Row],[TEAM]]&amp;"|"&amp;AllData[[#This Row],[YEAR]],ESPNW[TEAM]&amp;"|"&amp;ESPNW[YEAR],0)),"0.00")</f>
        <v>0.00</v>
      </c>
    </row>
    <row r="99" spans="1:50" x14ac:dyDescent="0.2">
      <c r="A99" t="s">
        <v>1830</v>
      </c>
      <c r="B99">
        <f xml:space="preserve">  73.75</f>
        <v>73.75</v>
      </c>
      <c r="C99">
        <v>68.599999999999994</v>
      </c>
      <c r="D99">
        <v>0</v>
      </c>
      <c r="E99">
        <v>0</v>
      </c>
      <c r="F99">
        <v>2018</v>
      </c>
      <c r="I99" t="s">
        <v>349</v>
      </c>
      <c r="J99">
        <v>62.24</v>
      </c>
      <c r="K99">
        <v>70.09</v>
      </c>
      <c r="L99">
        <v>2014</v>
      </c>
      <c r="AO99" t="s">
        <v>349</v>
      </c>
      <c r="AP99">
        <v>62.24</v>
      </c>
      <c r="AQ99">
        <v>70.09</v>
      </c>
      <c r="AR99">
        <v>2014</v>
      </c>
      <c r="AT99" t="str">
        <f t="array" ref="AT99">IFERROR(INDEX(JeffSagarinW[JS_RATING],MATCH(AllData[[#This Row],[TEAM]]&amp;"|"&amp;AllData[[#This Row],[YEAR]],JeffSagarinW[TEAM]&amp;"|"&amp;JeffSagarinW[YEAR],0)),"0.00")</f>
        <v>0.00</v>
      </c>
      <c r="AU99" t="str">
        <f t="array" ref="AU99">IFERROR(INDEX(JeffSagarinW[JS_SOS],MATCH(AllData[[#This Row],[TEAM]]&amp;"|"&amp;AllData[[#This Row],[YEAR]],JeffSagarinW[TEAM]&amp;"|"&amp;JeffSagarinW[YEAR],0)),"0.00")</f>
        <v>0.00</v>
      </c>
      <c r="AV99" t="str">
        <f t="array" ref="AV99">IFERROR(INDEX(JeffSagarinW[W25],MATCH(AllData[[#This Row],[TEAM]]&amp;"|"&amp;AllData[[#This Row],[YEAR]],JeffSagarinW[TEAM]&amp;"|"&amp;JeffSagarinW[YEAR],0)),"0.00")</f>
        <v>0.00</v>
      </c>
      <c r="AW99" t="str">
        <f t="array" ref="AW99">IFERROR(INDEX(JeffSagarinW[W50],MATCH(AllData[[#This Row],[TEAM]]&amp;"|"&amp;AllData[[#This Row],[YEAR]],JeffSagarinW[TEAM]&amp;"|"&amp;JeffSagarinW[YEAR],0)),"0.00")</f>
        <v>0.00</v>
      </c>
      <c r="AX99" t="str">
        <f t="array" ref="AX99">IFERROR(INDEX(ESPNW[PTS],MATCH(AllData[[#This Row],[TEAM]]&amp;"|"&amp;AllData[[#This Row],[YEAR]],ESPNW[TEAM]&amp;"|"&amp;ESPNW[YEAR],0)),"0.00")</f>
        <v>0.00</v>
      </c>
    </row>
    <row r="100" spans="1:50" x14ac:dyDescent="0.2">
      <c r="A100" t="s">
        <v>1831</v>
      </c>
      <c r="B100">
        <f xml:space="preserve">  73.46</f>
        <v>73.459999999999994</v>
      </c>
      <c r="C100">
        <v>71.56</v>
      </c>
      <c r="D100">
        <v>0</v>
      </c>
      <c r="E100">
        <v>0</v>
      </c>
      <c r="F100">
        <v>2018</v>
      </c>
      <c r="I100" t="s">
        <v>1845</v>
      </c>
      <c r="J100">
        <v>56.63</v>
      </c>
      <c r="K100">
        <v>69.98</v>
      </c>
      <c r="L100">
        <v>2014</v>
      </c>
      <c r="AO100" t="s">
        <v>1845</v>
      </c>
      <c r="AP100">
        <v>56.63</v>
      </c>
      <c r="AQ100">
        <v>69.98</v>
      </c>
      <c r="AR100">
        <v>2014</v>
      </c>
      <c r="AT100" t="str">
        <f t="array" ref="AT100">IFERROR(INDEX(JeffSagarinW[JS_RATING],MATCH(AllData[[#This Row],[TEAM]]&amp;"|"&amp;AllData[[#This Row],[YEAR]],JeffSagarinW[TEAM]&amp;"|"&amp;JeffSagarinW[YEAR],0)),"0.00")</f>
        <v>0.00</v>
      </c>
      <c r="AU100" t="str">
        <f t="array" ref="AU100">IFERROR(INDEX(JeffSagarinW[JS_SOS],MATCH(AllData[[#This Row],[TEAM]]&amp;"|"&amp;AllData[[#This Row],[YEAR]],JeffSagarinW[TEAM]&amp;"|"&amp;JeffSagarinW[YEAR],0)),"0.00")</f>
        <v>0.00</v>
      </c>
      <c r="AV100" t="str">
        <f t="array" ref="AV100">IFERROR(INDEX(JeffSagarinW[W25],MATCH(AllData[[#This Row],[TEAM]]&amp;"|"&amp;AllData[[#This Row],[YEAR]],JeffSagarinW[TEAM]&amp;"|"&amp;JeffSagarinW[YEAR],0)),"0.00")</f>
        <v>0.00</v>
      </c>
      <c r="AW100" t="str">
        <f t="array" ref="AW100">IFERROR(INDEX(JeffSagarinW[W50],MATCH(AllData[[#This Row],[TEAM]]&amp;"|"&amp;AllData[[#This Row],[YEAR]],JeffSagarinW[TEAM]&amp;"|"&amp;JeffSagarinW[YEAR],0)),"0.00")</f>
        <v>0.00</v>
      </c>
      <c r="AX100" t="str">
        <f t="array" ref="AX100">IFERROR(INDEX(ESPNW[PTS],MATCH(AllData[[#This Row],[TEAM]]&amp;"|"&amp;AllData[[#This Row],[YEAR]],ESPNW[TEAM]&amp;"|"&amp;ESPNW[YEAR],0)),"0.00")</f>
        <v>0.00</v>
      </c>
    </row>
    <row r="101" spans="1:50" x14ac:dyDescent="0.2">
      <c r="A101" t="s">
        <v>46</v>
      </c>
      <c r="B101">
        <f xml:space="preserve">  73.38</f>
        <v>73.38</v>
      </c>
      <c r="C101">
        <v>69.81</v>
      </c>
      <c r="D101">
        <v>0</v>
      </c>
      <c r="E101">
        <v>0</v>
      </c>
      <c r="F101">
        <v>2018</v>
      </c>
      <c r="I101" t="s">
        <v>1846</v>
      </c>
      <c r="J101">
        <v>65.8</v>
      </c>
      <c r="K101">
        <v>69.97</v>
      </c>
      <c r="L101">
        <v>2014</v>
      </c>
      <c r="AO101" t="s">
        <v>1846</v>
      </c>
      <c r="AP101">
        <v>65.8</v>
      </c>
      <c r="AQ101">
        <v>69.97</v>
      </c>
      <c r="AR101">
        <v>2014</v>
      </c>
      <c r="AT101" t="str">
        <f t="array" ref="AT101">IFERROR(INDEX(JeffSagarinW[JS_RATING],MATCH(AllData[[#This Row],[TEAM]]&amp;"|"&amp;AllData[[#This Row],[YEAR]],JeffSagarinW[TEAM]&amp;"|"&amp;JeffSagarinW[YEAR],0)),"0.00")</f>
        <v>0.00</v>
      </c>
      <c r="AU101" t="str">
        <f t="array" ref="AU101">IFERROR(INDEX(JeffSagarinW[JS_SOS],MATCH(AllData[[#This Row],[TEAM]]&amp;"|"&amp;AllData[[#This Row],[YEAR]],JeffSagarinW[TEAM]&amp;"|"&amp;JeffSagarinW[YEAR],0)),"0.00")</f>
        <v>0.00</v>
      </c>
      <c r="AV101" t="str">
        <f t="array" ref="AV101">IFERROR(INDEX(JeffSagarinW[W25],MATCH(AllData[[#This Row],[TEAM]]&amp;"|"&amp;AllData[[#This Row],[YEAR]],JeffSagarinW[TEAM]&amp;"|"&amp;JeffSagarinW[YEAR],0)),"0.00")</f>
        <v>0.00</v>
      </c>
      <c r="AW101" t="str">
        <f t="array" ref="AW101">IFERROR(INDEX(JeffSagarinW[W50],MATCH(AllData[[#This Row],[TEAM]]&amp;"|"&amp;AllData[[#This Row],[YEAR]],JeffSagarinW[TEAM]&amp;"|"&amp;JeffSagarinW[YEAR],0)),"0.00")</f>
        <v>0.00</v>
      </c>
      <c r="AX101" t="str">
        <f t="array" ref="AX101">IFERROR(INDEX(ESPNW[PTS],MATCH(AllData[[#This Row],[TEAM]]&amp;"|"&amp;AllData[[#This Row],[YEAR]],ESPNW[TEAM]&amp;"|"&amp;ESPNW[YEAR],0)),"0.00")</f>
        <v>0.00</v>
      </c>
    </row>
    <row r="102" spans="1:50" x14ac:dyDescent="0.2">
      <c r="A102" t="s">
        <v>1832</v>
      </c>
      <c r="B102">
        <f xml:space="preserve">  73.12</f>
        <v>73.12</v>
      </c>
      <c r="C102">
        <v>64.27</v>
      </c>
      <c r="D102">
        <v>0</v>
      </c>
      <c r="E102">
        <v>0</v>
      </c>
      <c r="F102">
        <v>2018</v>
      </c>
      <c r="I102" t="s">
        <v>407</v>
      </c>
      <c r="J102">
        <v>66.430000000000007</v>
      </c>
      <c r="K102">
        <v>69.94</v>
      </c>
      <c r="L102">
        <v>2014</v>
      </c>
      <c r="AO102" t="s">
        <v>407</v>
      </c>
      <c r="AP102">
        <v>66.430000000000007</v>
      </c>
      <c r="AQ102">
        <v>69.94</v>
      </c>
      <c r="AR102">
        <v>2014</v>
      </c>
      <c r="AT102" t="str">
        <f t="array" ref="AT102">IFERROR(INDEX(JeffSagarinW[JS_RATING],MATCH(AllData[[#This Row],[TEAM]]&amp;"|"&amp;AllData[[#This Row],[YEAR]],JeffSagarinW[TEAM]&amp;"|"&amp;JeffSagarinW[YEAR],0)),"0.00")</f>
        <v>0.00</v>
      </c>
      <c r="AU102" t="str">
        <f t="array" ref="AU102">IFERROR(INDEX(JeffSagarinW[JS_SOS],MATCH(AllData[[#This Row],[TEAM]]&amp;"|"&amp;AllData[[#This Row],[YEAR]],JeffSagarinW[TEAM]&amp;"|"&amp;JeffSagarinW[YEAR],0)),"0.00")</f>
        <v>0.00</v>
      </c>
      <c r="AV102" t="str">
        <f t="array" ref="AV102">IFERROR(INDEX(JeffSagarinW[W25],MATCH(AllData[[#This Row],[TEAM]]&amp;"|"&amp;AllData[[#This Row],[YEAR]],JeffSagarinW[TEAM]&amp;"|"&amp;JeffSagarinW[YEAR],0)),"0.00")</f>
        <v>0.00</v>
      </c>
      <c r="AW102" t="str">
        <f t="array" ref="AW102">IFERROR(INDEX(JeffSagarinW[W50],MATCH(AllData[[#This Row],[TEAM]]&amp;"|"&amp;AllData[[#This Row],[YEAR]],JeffSagarinW[TEAM]&amp;"|"&amp;JeffSagarinW[YEAR],0)),"0.00")</f>
        <v>0.00</v>
      </c>
      <c r="AX102" t="str">
        <f t="array" ref="AX102">IFERROR(INDEX(ESPNW[PTS],MATCH(AllData[[#This Row],[TEAM]]&amp;"|"&amp;AllData[[#This Row],[YEAR]],ESPNW[TEAM]&amp;"|"&amp;ESPNW[YEAR],0)),"0.00")</f>
        <v>0.00</v>
      </c>
    </row>
    <row r="103" spans="1:50" x14ac:dyDescent="0.2">
      <c r="A103" t="s">
        <v>1833</v>
      </c>
      <c r="B103">
        <f xml:space="preserve">  72.97</f>
        <v>72.97</v>
      </c>
      <c r="C103">
        <v>67.81</v>
      </c>
      <c r="D103">
        <v>0</v>
      </c>
      <c r="E103">
        <v>0</v>
      </c>
      <c r="F103">
        <v>2018</v>
      </c>
      <c r="I103" t="s">
        <v>1847</v>
      </c>
      <c r="J103">
        <v>63.86</v>
      </c>
      <c r="K103">
        <v>69.900000000000006</v>
      </c>
      <c r="L103">
        <v>2014</v>
      </c>
      <c r="AO103" t="s">
        <v>1847</v>
      </c>
      <c r="AP103">
        <v>63.86</v>
      </c>
      <c r="AQ103">
        <v>69.900000000000006</v>
      </c>
      <c r="AR103">
        <v>2014</v>
      </c>
      <c r="AT103" t="str">
        <f t="array" ref="AT103">IFERROR(INDEX(JeffSagarinW[JS_RATING],MATCH(AllData[[#This Row],[TEAM]]&amp;"|"&amp;AllData[[#This Row],[YEAR]],JeffSagarinW[TEAM]&amp;"|"&amp;JeffSagarinW[YEAR],0)),"0.00")</f>
        <v>0.00</v>
      </c>
      <c r="AU103" t="str">
        <f t="array" ref="AU103">IFERROR(INDEX(JeffSagarinW[JS_SOS],MATCH(AllData[[#This Row],[TEAM]]&amp;"|"&amp;AllData[[#This Row],[YEAR]],JeffSagarinW[TEAM]&amp;"|"&amp;JeffSagarinW[YEAR],0)),"0.00")</f>
        <v>0.00</v>
      </c>
      <c r="AV103" t="str">
        <f t="array" ref="AV103">IFERROR(INDEX(JeffSagarinW[W25],MATCH(AllData[[#This Row],[TEAM]]&amp;"|"&amp;AllData[[#This Row],[YEAR]],JeffSagarinW[TEAM]&amp;"|"&amp;JeffSagarinW[YEAR],0)),"0.00")</f>
        <v>0.00</v>
      </c>
      <c r="AW103" t="str">
        <f t="array" ref="AW103">IFERROR(INDEX(JeffSagarinW[W50],MATCH(AllData[[#This Row],[TEAM]]&amp;"|"&amp;AllData[[#This Row],[YEAR]],JeffSagarinW[TEAM]&amp;"|"&amp;JeffSagarinW[YEAR],0)),"0.00")</f>
        <v>0.00</v>
      </c>
      <c r="AX103" t="str">
        <f t="array" ref="AX103">IFERROR(INDEX(ESPNW[PTS],MATCH(AllData[[#This Row],[TEAM]]&amp;"|"&amp;AllData[[#This Row],[YEAR]],ESPNW[TEAM]&amp;"|"&amp;ESPNW[YEAR],0)),"0.00")</f>
        <v>0.00</v>
      </c>
    </row>
    <row r="104" spans="1:50" x14ac:dyDescent="0.2">
      <c r="A104" t="s">
        <v>637</v>
      </c>
      <c r="B104">
        <f xml:space="preserve">  72.84</f>
        <v>72.84</v>
      </c>
      <c r="C104">
        <v>68.31</v>
      </c>
      <c r="D104">
        <v>0</v>
      </c>
      <c r="E104">
        <v>0</v>
      </c>
      <c r="F104">
        <v>2018</v>
      </c>
      <c r="I104" t="s">
        <v>91</v>
      </c>
      <c r="J104">
        <v>71.95</v>
      </c>
      <c r="K104">
        <v>69.7</v>
      </c>
      <c r="L104">
        <v>2014</v>
      </c>
      <c r="AO104" t="s">
        <v>91</v>
      </c>
      <c r="AP104">
        <v>71.95</v>
      </c>
      <c r="AQ104">
        <v>69.7</v>
      </c>
      <c r="AR104">
        <v>2014</v>
      </c>
      <c r="AT104" t="str">
        <f t="array" ref="AT104">IFERROR(INDEX(JeffSagarinW[JS_RATING],MATCH(AllData[[#This Row],[TEAM]]&amp;"|"&amp;AllData[[#This Row],[YEAR]],JeffSagarinW[TEAM]&amp;"|"&amp;JeffSagarinW[YEAR],0)),"0.00")</f>
        <v>0.00</v>
      </c>
      <c r="AU104" t="str">
        <f t="array" ref="AU104">IFERROR(INDEX(JeffSagarinW[JS_SOS],MATCH(AllData[[#This Row],[TEAM]]&amp;"|"&amp;AllData[[#This Row],[YEAR]],JeffSagarinW[TEAM]&amp;"|"&amp;JeffSagarinW[YEAR],0)),"0.00")</f>
        <v>0.00</v>
      </c>
      <c r="AV104" t="str">
        <f t="array" ref="AV104">IFERROR(INDEX(JeffSagarinW[W25],MATCH(AllData[[#This Row],[TEAM]]&amp;"|"&amp;AllData[[#This Row],[YEAR]],JeffSagarinW[TEAM]&amp;"|"&amp;JeffSagarinW[YEAR],0)),"0.00")</f>
        <v>0.00</v>
      </c>
      <c r="AW104" t="str">
        <f t="array" ref="AW104">IFERROR(INDEX(JeffSagarinW[W50],MATCH(AllData[[#This Row],[TEAM]]&amp;"|"&amp;AllData[[#This Row],[YEAR]],JeffSagarinW[TEAM]&amp;"|"&amp;JeffSagarinW[YEAR],0)),"0.00")</f>
        <v>0.00</v>
      </c>
      <c r="AX104" t="str">
        <f t="array" ref="AX104">IFERROR(INDEX(ESPNW[PTS],MATCH(AllData[[#This Row],[TEAM]]&amp;"|"&amp;AllData[[#This Row],[YEAR]],ESPNW[TEAM]&amp;"|"&amp;ESPNW[YEAR],0)),"0.00")</f>
        <v>0.00</v>
      </c>
    </row>
    <row r="105" spans="1:50" x14ac:dyDescent="0.2">
      <c r="A105" t="s">
        <v>463</v>
      </c>
      <c r="B105">
        <f xml:space="preserve">  72.48</f>
        <v>72.48</v>
      </c>
      <c r="C105">
        <v>64.92</v>
      </c>
      <c r="D105">
        <v>0</v>
      </c>
      <c r="E105">
        <v>0</v>
      </c>
      <c r="F105">
        <v>2018</v>
      </c>
      <c r="I105" t="s">
        <v>404</v>
      </c>
      <c r="J105">
        <v>72.7</v>
      </c>
      <c r="K105">
        <v>69.67</v>
      </c>
      <c r="L105">
        <v>2014</v>
      </c>
      <c r="AO105" t="s">
        <v>404</v>
      </c>
      <c r="AP105">
        <v>72.7</v>
      </c>
      <c r="AQ105">
        <v>69.67</v>
      </c>
      <c r="AR105">
        <v>2014</v>
      </c>
      <c r="AT105" t="str">
        <f t="array" ref="AT105">IFERROR(INDEX(JeffSagarinW[JS_RATING],MATCH(AllData[[#This Row],[TEAM]]&amp;"|"&amp;AllData[[#This Row],[YEAR]],JeffSagarinW[TEAM]&amp;"|"&amp;JeffSagarinW[YEAR],0)),"0.00")</f>
        <v>0.00</v>
      </c>
      <c r="AU105" t="str">
        <f t="array" ref="AU105">IFERROR(INDEX(JeffSagarinW[JS_SOS],MATCH(AllData[[#This Row],[TEAM]]&amp;"|"&amp;AllData[[#This Row],[YEAR]],JeffSagarinW[TEAM]&amp;"|"&amp;JeffSagarinW[YEAR],0)),"0.00")</f>
        <v>0.00</v>
      </c>
      <c r="AV105" t="str">
        <f t="array" ref="AV105">IFERROR(INDEX(JeffSagarinW[W25],MATCH(AllData[[#This Row],[TEAM]]&amp;"|"&amp;AllData[[#This Row],[YEAR]],JeffSagarinW[TEAM]&amp;"|"&amp;JeffSagarinW[YEAR],0)),"0.00")</f>
        <v>0.00</v>
      </c>
      <c r="AW105" t="str">
        <f t="array" ref="AW105">IFERROR(INDEX(JeffSagarinW[W50],MATCH(AllData[[#This Row],[TEAM]]&amp;"|"&amp;AllData[[#This Row],[YEAR]],JeffSagarinW[TEAM]&amp;"|"&amp;JeffSagarinW[YEAR],0)),"0.00")</f>
        <v>0.00</v>
      </c>
      <c r="AX105" t="str">
        <f t="array" ref="AX105">IFERROR(INDEX(ESPNW[PTS],MATCH(AllData[[#This Row],[TEAM]]&amp;"|"&amp;AllData[[#This Row],[YEAR]],ESPNW[TEAM]&amp;"|"&amp;ESPNW[YEAR],0)),"0.00")</f>
        <v>0.00</v>
      </c>
    </row>
    <row r="106" spans="1:50" x14ac:dyDescent="0.2">
      <c r="A106" t="s">
        <v>1834</v>
      </c>
      <c r="B106">
        <f xml:space="preserve">  72.47</f>
        <v>72.47</v>
      </c>
      <c r="C106">
        <v>64.61</v>
      </c>
      <c r="D106">
        <v>0</v>
      </c>
      <c r="E106">
        <v>1</v>
      </c>
      <c r="F106">
        <v>2018</v>
      </c>
      <c r="I106" t="s">
        <v>323</v>
      </c>
      <c r="J106">
        <v>75.8</v>
      </c>
      <c r="K106">
        <v>69.63</v>
      </c>
      <c r="L106">
        <v>2014</v>
      </c>
      <c r="AO106" t="s">
        <v>323</v>
      </c>
      <c r="AP106">
        <v>75.8</v>
      </c>
      <c r="AQ106">
        <v>69.63</v>
      </c>
      <c r="AR106">
        <v>2014</v>
      </c>
      <c r="AT106" t="str">
        <f t="array" ref="AT106">IFERROR(INDEX(JeffSagarinW[JS_RATING],MATCH(AllData[[#This Row],[TEAM]]&amp;"|"&amp;AllData[[#This Row],[YEAR]],JeffSagarinW[TEAM]&amp;"|"&amp;JeffSagarinW[YEAR],0)),"0.00")</f>
        <v>0.00</v>
      </c>
      <c r="AU106" t="str">
        <f t="array" ref="AU106">IFERROR(INDEX(JeffSagarinW[JS_SOS],MATCH(AllData[[#This Row],[TEAM]]&amp;"|"&amp;AllData[[#This Row],[YEAR]],JeffSagarinW[TEAM]&amp;"|"&amp;JeffSagarinW[YEAR],0)),"0.00")</f>
        <v>0.00</v>
      </c>
      <c r="AV106" t="str">
        <f t="array" ref="AV106">IFERROR(INDEX(JeffSagarinW[W25],MATCH(AllData[[#This Row],[TEAM]]&amp;"|"&amp;AllData[[#This Row],[YEAR]],JeffSagarinW[TEAM]&amp;"|"&amp;JeffSagarinW[YEAR],0)),"0.00")</f>
        <v>0.00</v>
      </c>
      <c r="AW106" t="str">
        <f t="array" ref="AW106">IFERROR(INDEX(JeffSagarinW[W50],MATCH(AllData[[#This Row],[TEAM]]&amp;"|"&amp;AllData[[#This Row],[YEAR]],JeffSagarinW[TEAM]&amp;"|"&amp;JeffSagarinW[YEAR],0)),"0.00")</f>
        <v>0.00</v>
      </c>
      <c r="AX106" t="str">
        <f t="array" ref="AX106">IFERROR(INDEX(ESPNW[PTS],MATCH(AllData[[#This Row],[TEAM]]&amp;"|"&amp;AllData[[#This Row],[YEAR]],ESPNW[TEAM]&amp;"|"&amp;ESPNW[YEAR],0)),"0.00")</f>
        <v>0.00</v>
      </c>
    </row>
    <row r="107" spans="1:50" x14ac:dyDescent="0.2">
      <c r="I107" t="s">
        <v>341</v>
      </c>
      <c r="J107">
        <v>76.25</v>
      </c>
      <c r="K107">
        <v>117.89</v>
      </c>
      <c r="L107">
        <v>2015</v>
      </c>
      <c r="AO107" t="s">
        <v>341</v>
      </c>
      <c r="AP107">
        <v>76.25</v>
      </c>
      <c r="AQ107">
        <v>117.89</v>
      </c>
      <c r="AR107">
        <v>2015</v>
      </c>
      <c r="AT107" t="str">
        <f t="array" ref="AT107">IFERROR(INDEX(JeffSagarinW[JS_RATING],MATCH(AllData[[#This Row],[TEAM]]&amp;"|"&amp;AllData[[#This Row],[YEAR]],JeffSagarinW[TEAM]&amp;"|"&amp;JeffSagarinW[YEAR],0)),"0.00")</f>
        <v>0.00</v>
      </c>
      <c r="AU107" t="str">
        <f t="array" ref="AU107">IFERROR(INDEX(JeffSagarinW[JS_SOS],MATCH(AllData[[#This Row],[TEAM]]&amp;"|"&amp;AllData[[#This Row],[YEAR]],JeffSagarinW[TEAM]&amp;"|"&amp;JeffSagarinW[YEAR],0)),"0.00")</f>
        <v>0.00</v>
      </c>
      <c r="AV107" t="str">
        <f t="array" ref="AV107">IFERROR(INDEX(JeffSagarinW[W25],MATCH(AllData[[#This Row],[TEAM]]&amp;"|"&amp;AllData[[#This Row],[YEAR]],JeffSagarinW[TEAM]&amp;"|"&amp;JeffSagarinW[YEAR],0)),"0.00")</f>
        <v>0.00</v>
      </c>
      <c r="AW107" t="str">
        <f t="array" ref="AW107">IFERROR(INDEX(JeffSagarinW[W50],MATCH(AllData[[#This Row],[TEAM]]&amp;"|"&amp;AllData[[#This Row],[YEAR]],JeffSagarinW[TEAM]&amp;"|"&amp;JeffSagarinW[YEAR],0)),"0.00")</f>
        <v>0.00</v>
      </c>
      <c r="AX107" t="str">
        <f t="array" ref="AX107">IFERROR(INDEX(ESPNW[PTS],MATCH(AllData[[#This Row],[TEAM]]&amp;"|"&amp;AllData[[#This Row],[YEAR]],ESPNW[TEAM]&amp;"|"&amp;ESPNW[YEAR],0)),"0.00")</f>
        <v>0.00</v>
      </c>
    </row>
    <row r="108" spans="1:50" x14ac:dyDescent="0.2">
      <c r="I108" t="s">
        <v>358</v>
      </c>
      <c r="J108">
        <v>80.02</v>
      </c>
      <c r="K108">
        <v>101.26</v>
      </c>
      <c r="L108">
        <v>2015</v>
      </c>
      <c r="AO108" t="s">
        <v>358</v>
      </c>
      <c r="AP108">
        <v>80.02</v>
      </c>
      <c r="AQ108">
        <v>101.26</v>
      </c>
      <c r="AR108">
        <v>2015</v>
      </c>
      <c r="AT108" t="str">
        <f t="array" ref="AT108">IFERROR(INDEX(JeffSagarinW[JS_RATING],MATCH(AllData[[#This Row],[TEAM]]&amp;"|"&amp;AllData[[#This Row],[YEAR]],JeffSagarinW[TEAM]&amp;"|"&amp;JeffSagarinW[YEAR],0)),"0.00")</f>
        <v>0.00</v>
      </c>
      <c r="AU108" t="str">
        <f t="array" ref="AU108">IFERROR(INDEX(JeffSagarinW[JS_SOS],MATCH(AllData[[#This Row],[TEAM]]&amp;"|"&amp;AllData[[#This Row],[YEAR]],JeffSagarinW[TEAM]&amp;"|"&amp;JeffSagarinW[YEAR],0)),"0.00")</f>
        <v>0.00</v>
      </c>
      <c r="AV108" t="str">
        <f t="array" ref="AV108">IFERROR(INDEX(JeffSagarinW[W25],MATCH(AllData[[#This Row],[TEAM]]&amp;"|"&amp;AllData[[#This Row],[YEAR]],JeffSagarinW[TEAM]&amp;"|"&amp;JeffSagarinW[YEAR],0)),"0.00")</f>
        <v>0.00</v>
      </c>
      <c r="AW108" t="str">
        <f t="array" ref="AW108">IFERROR(INDEX(JeffSagarinW[W50],MATCH(AllData[[#This Row],[TEAM]]&amp;"|"&amp;AllData[[#This Row],[YEAR]],JeffSagarinW[TEAM]&amp;"|"&amp;JeffSagarinW[YEAR],0)),"0.00")</f>
        <v>0.00</v>
      </c>
      <c r="AX108" t="str">
        <f t="array" ref="AX108">IFERROR(INDEX(ESPNW[PTS],MATCH(AllData[[#This Row],[TEAM]]&amp;"|"&amp;AllData[[#This Row],[YEAR]],ESPNW[TEAM]&amp;"|"&amp;ESPNW[YEAR],0)),"0.00")</f>
        <v>0.00</v>
      </c>
    </row>
    <row r="109" spans="1:50" x14ac:dyDescent="0.2">
      <c r="I109" t="s">
        <v>420</v>
      </c>
      <c r="J109">
        <v>77.290000000000006</v>
      </c>
      <c r="K109">
        <v>98.24</v>
      </c>
      <c r="L109">
        <v>2015</v>
      </c>
      <c r="AO109" t="s">
        <v>420</v>
      </c>
      <c r="AP109">
        <v>77.290000000000006</v>
      </c>
      <c r="AQ109">
        <v>98.24</v>
      </c>
      <c r="AR109">
        <v>2015</v>
      </c>
      <c r="AT109" t="str">
        <f t="array" ref="AT109">IFERROR(INDEX(JeffSagarinW[JS_RATING],MATCH(AllData[[#This Row],[TEAM]]&amp;"|"&amp;AllData[[#This Row],[YEAR]],JeffSagarinW[TEAM]&amp;"|"&amp;JeffSagarinW[YEAR],0)),"0.00")</f>
        <v>0.00</v>
      </c>
      <c r="AU109" t="str">
        <f t="array" ref="AU109">IFERROR(INDEX(JeffSagarinW[JS_SOS],MATCH(AllData[[#This Row],[TEAM]]&amp;"|"&amp;AllData[[#This Row],[YEAR]],JeffSagarinW[TEAM]&amp;"|"&amp;JeffSagarinW[YEAR],0)),"0.00")</f>
        <v>0.00</v>
      </c>
      <c r="AV109" t="str">
        <f t="array" ref="AV109">IFERROR(INDEX(JeffSagarinW[W25],MATCH(AllData[[#This Row],[TEAM]]&amp;"|"&amp;AllData[[#This Row],[YEAR]],JeffSagarinW[TEAM]&amp;"|"&amp;JeffSagarinW[YEAR],0)),"0.00")</f>
        <v>0.00</v>
      </c>
      <c r="AW109" t="str">
        <f t="array" ref="AW109">IFERROR(INDEX(JeffSagarinW[W50],MATCH(AllData[[#This Row],[TEAM]]&amp;"|"&amp;AllData[[#This Row],[YEAR]],JeffSagarinW[TEAM]&amp;"|"&amp;JeffSagarinW[YEAR],0)),"0.00")</f>
        <v>0.00</v>
      </c>
      <c r="AX109" t="str">
        <f t="array" ref="AX109">IFERROR(INDEX(ESPNW[PTS],MATCH(AllData[[#This Row],[TEAM]]&amp;"|"&amp;AllData[[#This Row],[YEAR]],ESPNW[TEAM]&amp;"|"&amp;ESPNW[YEAR],0)),"0.00")</f>
        <v>0.00</v>
      </c>
    </row>
    <row r="110" spans="1:50" x14ac:dyDescent="0.2">
      <c r="I110" t="s">
        <v>378</v>
      </c>
      <c r="J110">
        <v>75.98</v>
      </c>
      <c r="K110">
        <v>95.69</v>
      </c>
      <c r="L110">
        <v>2015</v>
      </c>
      <c r="AO110" t="s">
        <v>378</v>
      </c>
      <c r="AP110">
        <v>75.98</v>
      </c>
      <c r="AQ110">
        <v>95.69</v>
      </c>
      <c r="AR110">
        <v>2015</v>
      </c>
      <c r="AT110" t="str">
        <f t="array" ref="AT110">IFERROR(INDEX(JeffSagarinW[JS_RATING],MATCH(AllData[[#This Row],[TEAM]]&amp;"|"&amp;AllData[[#This Row],[YEAR]],JeffSagarinW[TEAM]&amp;"|"&amp;JeffSagarinW[YEAR],0)),"0.00")</f>
        <v>0.00</v>
      </c>
      <c r="AU110" t="str">
        <f t="array" ref="AU110">IFERROR(INDEX(JeffSagarinW[JS_SOS],MATCH(AllData[[#This Row],[TEAM]]&amp;"|"&amp;AllData[[#This Row],[YEAR]],JeffSagarinW[TEAM]&amp;"|"&amp;JeffSagarinW[YEAR],0)),"0.00")</f>
        <v>0.00</v>
      </c>
      <c r="AV110" t="str">
        <f t="array" ref="AV110">IFERROR(INDEX(JeffSagarinW[W25],MATCH(AllData[[#This Row],[TEAM]]&amp;"|"&amp;AllData[[#This Row],[YEAR]],JeffSagarinW[TEAM]&amp;"|"&amp;JeffSagarinW[YEAR],0)),"0.00")</f>
        <v>0.00</v>
      </c>
      <c r="AW110" t="str">
        <f t="array" ref="AW110">IFERROR(INDEX(JeffSagarinW[W50],MATCH(AllData[[#This Row],[TEAM]]&amp;"|"&amp;AllData[[#This Row],[YEAR]],JeffSagarinW[TEAM]&amp;"|"&amp;JeffSagarinW[YEAR],0)),"0.00")</f>
        <v>0.00</v>
      </c>
      <c r="AX110" t="str">
        <f t="array" ref="AX110">IFERROR(INDEX(ESPNW[PTS],MATCH(AllData[[#This Row],[TEAM]]&amp;"|"&amp;AllData[[#This Row],[YEAR]],ESPNW[TEAM]&amp;"|"&amp;ESPNW[YEAR],0)),"0.00")</f>
        <v>0.00</v>
      </c>
    </row>
    <row r="111" spans="1:50" x14ac:dyDescent="0.2">
      <c r="I111" t="s">
        <v>351</v>
      </c>
      <c r="J111">
        <v>77.569999999999993</v>
      </c>
      <c r="K111">
        <v>95.13</v>
      </c>
      <c r="L111">
        <v>2015</v>
      </c>
      <c r="AO111" t="s">
        <v>351</v>
      </c>
      <c r="AP111">
        <v>77.569999999999993</v>
      </c>
      <c r="AQ111">
        <v>95.13</v>
      </c>
      <c r="AR111">
        <v>2015</v>
      </c>
      <c r="AT111" t="str">
        <f t="array" ref="AT111">IFERROR(INDEX(JeffSagarinW[JS_RATING],MATCH(AllData[[#This Row],[TEAM]]&amp;"|"&amp;AllData[[#This Row],[YEAR]],JeffSagarinW[TEAM]&amp;"|"&amp;JeffSagarinW[YEAR],0)),"0.00")</f>
        <v>0.00</v>
      </c>
      <c r="AU111" t="str">
        <f t="array" ref="AU111">IFERROR(INDEX(JeffSagarinW[JS_SOS],MATCH(AllData[[#This Row],[TEAM]]&amp;"|"&amp;AllData[[#This Row],[YEAR]],JeffSagarinW[TEAM]&amp;"|"&amp;JeffSagarinW[YEAR],0)),"0.00")</f>
        <v>0.00</v>
      </c>
      <c r="AV111" t="str">
        <f t="array" ref="AV111">IFERROR(INDEX(JeffSagarinW[W25],MATCH(AllData[[#This Row],[TEAM]]&amp;"|"&amp;AllData[[#This Row],[YEAR]],JeffSagarinW[TEAM]&amp;"|"&amp;JeffSagarinW[YEAR],0)),"0.00")</f>
        <v>0.00</v>
      </c>
      <c r="AW111" t="str">
        <f t="array" ref="AW111">IFERROR(INDEX(JeffSagarinW[W50],MATCH(AllData[[#This Row],[TEAM]]&amp;"|"&amp;AllData[[#This Row],[YEAR]],JeffSagarinW[TEAM]&amp;"|"&amp;JeffSagarinW[YEAR],0)),"0.00")</f>
        <v>0.00</v>
      </c>
      <c r="AX111" t="str">
        <f t="array" ref="AX111">IFERROR(INDEX(ESPNW[PTS],MATCH(AllData[[#This Row],[TEAM]]&amp;"|"&amp;AllData[[#This Row],[YEAR]],ESPNW[TEAM]&amp;"|"&amp;ESPNW[YEAR],0)),"0.00")</f>
        <v>0.00</v>
      </c>
    </row>
    <row r="112" spans="1:50" x14ac:dyDescent="0.2">
      <c r="I112" t="s">
        <v>297</v>
      </c>
      <c r="J112">
        <v>72.459999999999994</v>
      </c>
      <c r="K112">
        <v>92.63</v>
      </c>
      <c r="L112">
        <v>2015</v>
      </c>
      <c r="AO112" t="s">
        <v>297</v>
      </c>
      <c r="AP112">
        <v>72.459999999999994</v>
      </c>
      <c r="AQ112">
        <v>92.63</v>
      </c>
      <c r="AR112">
        <v>2015</v>
      </c>
      <c r="AT112" t="str">
        <f t="array" ref="AT112">IFERROR(INDEX(JeffSagarinW[JS_RATING],MATCH(AllData[[#This Row],[TEAM]]&amp;"|"&amp;AllData[[#This Row],[YEAR]],JeffSagarinW[TEAM]&amp;"|"&amp;JeffSagarinW[YEAR],0)),"0.00")</f>
        <v>0.00</v>
      </c>
      <c r="AU112" t="str">
        <f t="array" ref="AU112">IFERROR(INDEX(JeffSagarinW[JS_SOS],MATCH(AllData[[#This Row],[TEAM]]&amp;"|"&amp;AllData[[#This Row],[YEAR]],JeffSagarinW[TEAM]&amp;"|"&amp;JeffSagarinW[YEAR],0)),"0.00")</f>
        <v>0.00</v>
      </c>
      <c r="AV112" t="str">
        <f t="array" ref="AV112">IFERROR(INDEX(JeffSagarinW[W25],MATCH(AllData[[#This Row],[TEAM]]&amp;"|"&amp;AllData[[#This Row],[YEAR]],JeffSagarinW[TEAM]&amp;"|"&amp;JeffSagarinW[YEAR],0)),"0.00")</f>
        <v>0.00</v>
      </c>
      <c r="AW112" t="str">
        <f t="array" ref="AW112">IFERROR(INDEX(JeffSagarinW[W50],MATCH(AllData[[#This Row],[TEAM]]&amp;"|"&amp;AllData[[#This Row],[YEAR]],JeffSagarinW[TEAM]&amp;"|"&amp;JeffSagarinW[YEAR],0)),"0.00")</f>
        <v>0.00</v>
      </c>
      <c r="AX112" t="str">
        <f t="array" ref="AX112">IFERROR(INDEX(ESPNW[PTS],MATCH(AllData[[#This Row],[TEAM]]&amp;"|"&amp;AllData[[#This Row],[YEAR]],ESPNW[TEAM]&amp;"|"&amp;ESPNW[YEAR],0)),"0.00")</f>
        <v>0.00</v>
      </c>
    </row>
    <row r="113" spans="9:50" x14ac:dyDescent="0.2">
      <c r="I113" t="s">
        <v>332</v>
      </c>
      <c r="J113">
        <v>76.64</v>
      </c>
      <c r="K113">
        <v>90.64</v>
      </c>
      <c r="L113">
        <v>2015</v>
      </c>
      <c r="AO113" t="s">
        <v>332</v>
      </c>
      <c r="AP113">
        <v>76.64</v>
      </c>
      <c r="AQ113">
        <v>90.64</v>
      </c>
      <c r="AR113">
        <v>2015</v>
      </c>
      <c r="AT113" t="str">
        <f t="array" ref="AT113">IFERROR(INDEX(JeffSagarinW[JS_RATING],MATCH(AllData[[#This Row],[TEAM]]&amp;"|"&amp;AllData[[#This Row],[YEAR]],JeffSagarinW[TEAM]&amp;"|"&amp;JeffSagarinW[YEAR],0)),"0.00")</f>
        <v>0.00</v>
      </c>
      <c r="AU113" t="str">
        <f t="array" ref="AU113">IFERROR(INDEX(JeffSagarinW[JS_SOS],MATCH(AllData[[#This Row],[TEAM]]&amp;"|"&amp;AllData[[#This Row],[YEAR]],JeffSagarinW[TEAM]&amp;"|"&amp;JeffSagarinW[YEAR],0)),"0.00")</f>
        <v>0.00</v>
      </c>
      <c r="AV113" t="str">
        <f t="array" ref="AV113">IFERROR(INDEX(JeffSagarinW[W25],MATCH(AllData[[#This Row],[TEAM]]&amp;"|"&amp;AllData[[#This Row],[YEAR]],JeffSagarinW[TEAM]&amp;"|"&amp;JeffSagarinW[YEAR],0)),"0.00")</f>
        <v>0.00</v>
      </c>
      <c r="AW113" t="str">
        <f t="array" ref="AW113">IFERROR(INDEX(JeffSagarinW[W50],MATCH(AllData[[#This Row],[TEAM]]&amp;"|"&amp;AllData[[#This Row],[YEAR]],JeffSagarinW[TEAM]&amp;"|"&amp;JeffSagarinW[YEAR],0)),"0.00")</f>
        <v>0.00</v>
      </c>
      <c r="AX113" t="str">
        <f t="array" ref="AX113">IFERROR(INDEX(ESPNW[PTS],MATCH(AllData[[#This Row],[TEAM]]&amp;"|"&amp;AllData[[#This Row],[YEAR]],ESPNW[TEAM]&amp;"|"&amp;ESPNW[YEAR],0)),"0.00")</f>
        <v>0.00</v>
      </c>
    </row>
    <row r="114" spans="9:50" x14ac:dyDescent="0.2">
      <c r="I114" t="s">
        <v>1050</v>
      </c>
      <c r="J114">
        <v>74.42</v>
      </c>
      <c r="K114">
        <v>88.32</v>
      </c>
      <c r="L114">
        <v>2015</v>
      </c>
      <c r="AO114" t="s">
        <v>1050</v>
      </c>
      <c r="AP114">
        <v>74.42</v>
      </c>
      <c r="AQ114">
        <v>88.32</v>
      </c>
      <c r="AR114">
        <v>2015</v>
      </c>
      <c r="AT114" t="str">
        <f t="array" ref="AT114">IFERROR(INDEX(JeffSagarinW[JS_RATING],MATCH(AllData[[#This Row],[TEAM]]&amp;"|"&amp;AllData[[#This Row],[YEAR]],JeffSagarinW[TEAM]&amp;"|"&amp;JeffSagarinW[YEAR],0)),"0.00")</f>
        <v>0.00</v>
      </c>
      <c r="AU114" t="str">
        <f t="array" ref="AU114">IFERROR(INDEX(JeffSagarinW[JS_SOS],MATCH(AllData[[#This Row],[TEAM]]&amp;"|"&amp;AllData[[#This Row],[YEAR]],JeffSagarinW[TEAM]&amp;"|"&amp;JeffSagarinW[YEAR],0)),"0.00")</f>
        <v>0.00</v>
      </c>
      <c r="AV114" t="str">
        <f t="array" ref="AV114">IFERROR(INDEX(JeffSagarinW[W25],MATCH(AllData[[#This Row],[TEAM]]&amp;"|"&amp;AllData[[#This Row],[YEAR]],JeffSagarinW[TEAM]&amp;"|"&amp;JeffSagarinW[YEAR],0)),"0.00")</f>
        <v>0.00</v>
      </c>
      <c r="AW114" t="str">
        <f t="array" ref="AW114">IFERROR(INDEX(JeffSagarinW[W50],MATCH(AllData[[#This Row],[TEAM]]&amp;"|"&amp;AllData[[#This Row],[YEAR]],JeffSagarinW[TEAM]&amp;"|"&amp;JeffSagarinW[YEAR],0)),"0.00")</f>
        <v>0.00</v>
      </c>
      <c r="AX114" t="str">
        <f t="array" ref="AX114">IFERROR(INDEX(ESPNW[PTS],MATCH(AllData[[#This Row],[TEAM]]&amp;"|"&amp;AllData[[#This Row],[YEAR]],ESPNW[TEAM]&amp;"|"&amp;ESPNW[YEAR],0)),"0.00")</f>
        <v>0.00</v>
      </c>
    </row>
    <row r="115" spans="9:50" x14ac:dyDescent="0.2">
      <c r="I115" t="s">
        <v>385</v>
      </c>
      <c r="J115">
        <v>76.8</v>
      </c>
      <c r="K115">
        <v>88.06</v>
      </c>
      <c r="L115">
        <v>2015</v>
      </c>
      <c r="AO115" t="s">
        <v>385</v>
      </c>
      <c r="AP115">
        <v>76.8</v>
      </c>
      <c r="AQ115">
        <v>88.06</v>
      </c>
      <c r="AR115">
        <v>2015</v>
      </c>
      <c r="AT115" t="str">
        <f t="array" ref="AT115">IFERROR(INDEX(JeffSagarinW[JS_RATING],MATCH(AllData[[#This Row],[TEAM]]&amp;"|"&amp;AllData[[#This Row],[YEAR]],JeffSagarinW[TEAM]&amp;"|"&amp;JeffSagarinW[YEAR],0)),"0.00")</f>
        <v>0.00</v>
      </c>
      <c r="AU115" t="str">
        <f t="array" ref="AU115">IFERROR(INDEX(JeffSagarinW[JS_SOS],MATCH(AllData[[#This Row],[TEAM]]&amp;"|"&amp;AllData[[#This Row],[YEAR]],JeffSagarinW[TEAM]&amp;"|"&amp;JeffSagarinW[YEAR],0)),"0.00")</f>
        <v>0.00</v>
      </c>
      <c r="AV115" t="str">
        <f t="array" ref="AV115">IFERROR(INDEX(JeffSagarinW[W25],MATCH(AllData[[#This Row],[TEAM]]&amp;"|"&amp;AllData[[#This Row],[YEAR]],JeffSagarinW[TEAM]&amp;"|"&amp;JeffSagarinW[YEAR],0)),"0.00")</f>
        <v>0.00</v>
      </c>
      <c r="AW115" t="str">
        <f t="array" ref="AW115">IFERROR(INDEX(JeffSagarinW[W50],MATCH(AllData[[#This Row],[TEAM]]&amp;"|"&amp;AllData[[#This Row],[YEAR]],JeffSagarinW[TEAM]&amp;"|"&amp;JeffSagarinW[YEAR],0)),"0.00")</f>
        <v>0.00</v>
      </c>
      <c r="AX115" t="str">
        <f t="array" ref="AX115">IFERROR(INDEX(ESPNW[PTS],MATCH(AllData[[#This Row],[TEAM]]&amp;"|"&amp;AllData[[#This Row],[YEAR]],ESPNW[TEAM]&amp;"|"&amp;ESPNW[YEAR],0)),"0.00")</f>
        <v>0.00</v>
      </c>
    </row>
    <row r="116" spans="9:50" x14ac:dyDescent="0.2">
      <c r="I116" t="s">
        <v>388</v>
      </c>
      <c r="J116">
        <v>75.17</v>
      </c>
      <c r="K116">
        <v>88.03</v>
      </c>
      <c r="L116">
        <v>2015</v>
      </c>
      <c r="AO116" t="s">
        <v>388</v>
      </c>
      <c r="AP116">
        <v>75.17</v>
      </c>
      <c r="AQ116">
        <v>88.03</v>
      </c>
      <c r="AR116">
        <v>2015</v>
      </c>
      <c r="AT116" t="str">
        <f t="array" ref="AT116">IFERROR(INDEX(JeffSagarinW[JS_RATING],MATCH(AllData[[#This Row],[TEAM]]&amp;"|"&amp;AllData[[#This Row],[YEAR]],JeffSagarinW[TEAM]&amp;"|"&amp;JeffSagarinW[YEAR],0)),"0.00")</f>
        <v>0.00</v>
      </c>
      <c r="AU116" t="str">
        <f t="array" ref="AU116">IFERROR(INDEX(JeffSagarinW[JS_SOS],MATCH(AllData[[#This Row],[TEAM]]&amp;"|"&amp;AllData[[#This Row],[YEAR]],JeffSagarinW[TEAM]&amp;"|"&amp;JeffSagarinW[YEAR],0)),"0.00")</f>
        <v>0.00</v>
      </c>
      <c r="AV116" t="str">
        <f t="array" ref="AV116">IFERROR(INDEX(JeffSagarinW[W25],MATCH(AllData[[#This Row],[TEAM]]&amp;"|"&amp;AllData[[#This Row],[YEAR]],JeffSagarinW[TEAM]&amp;"|"&amp;JeffSagarinW[YEAR],0)),"0.00")</f>
        <v>0.00</v>
      </c>
      <c r="AW116" t="str">
        <f t="array" ref="AW116">IFERROR(INDEX(JeffSagarinW[W50],MATCH(AllData[[#This Row],[TEAM]]&amp;"|"&amp;AllData[[#This Row],[YEAR]],JeffSagarinW[TEAM]&amp;"|"&amp;JeffSagarinW[YEAR],0)),"0.00")</f>
        <v>0.00</v>
      </c>
      <c r="AX116" t="str">
        <f t="array" ref="AX116">IFERROR(INDEX(ESPNW[PTS],MATCH(AllData[[#This Row],[TEAM]]&amp;"|"&amp;AllData[[#This Row],[YEAR]],ESPNW[TEAM]&amp;"|"&amp;ESPNW[YEAR],0)),"0.00")</f>
        <v>0.00</v>
      </c>
    </row>
    <row r="117" spans="9:50" x14ac:dyDescent="0.2">
      <c r="I117" t="s">
        <v>442</v>
      </c>
      <c r="J117">
        <v>70.62</v>
      </c>
      <c r="K117">
        <v>87.38</v>
      </c>
      <c r="L117">
        <v>2015</v>
      </c>
      <c r="AO117" t="s">
        <v>442</v>
      </c>
      <c r="AP117">
        <v>70.62</v>
      </c>
      <c r="AQ117">
        <v>87.38</v>
      </c>
      <c r="AR117">
        <v>2015</v>
      </c>
      <c r="AT117" t="str">
        <f t="array" ref="AT117">IFERROR(INDEX(JeffSagarinW[JS_RATING],MATCH(AllData[[#This Row],[TEAM]]&amp;"|"&amp;AllData[[#This Row],[YEAR]],JeffSagarinW[TEAM]&amp;"|"&amp;JeffSagarinW[YEAR],0)),"0.00")</f>
        <v>0.00</v>
      </c>
      <c r="AU117" t="str">
        <f t="array" ref="AU117">IFERROR(INDEX(JeffSagarinW[JS_SOS],MATCH(AllData[[#This Row],[TEAM]]&amp;"|"&amp;AllData[[#This Row],[YEAR]],JeffSagarinW[TEAM]&amp;"|"&amp;JeffSagarinW[YEAR],0)),"0.00")</f>
        <v>0.00</v>
      </c>
      <c r="AV117" t="str">
        <f t="array" ref="AV117">IFERROR(INDEX(JeffSagarinW[W25],MATCH(AllData[[#This Row],[TEAM]]&amp;"|"&amp;AllData[[#This Row],[YEAR]],JeffSagarinW[TEAM]&amp;"|"&amp;JeffSagarinW[YEAR],0)),"0.00")</f>
        <v>0.00</v>
      </c>
      <c r="AW117" t="str">
        <f t="array" ref="AW117">IFERROR(INDEX(JeffSagarinW[W50],MATCH(AllData[[#This Row],[TEAM]]&amp;"|"&amp;AllData[[#This Row],[YEAR]],JeffSagarinW[TEAM]&amp;"|"&amp;JeffSagarinW[YEAR],0)),"0.00")</f>
        <v>0.00</v>
      </c>
      <c r="AX117" t="str">
        <f t="array" ref="AX117">IFERROR(INDEX(ESPNW[PTS],MATCH(AllData[[#This Row],[TEAM]]&amp;"|"&amp;AllData[[#This Row],[YEAR]],ESPNW[TEAM]&amp;"|"&amp;ESPNW[YEAR],0)),"0.00")</f>
        <v>0.00</v>
      </c>
    </row>
    <row r="118" spans="9:50" x14ac:dyDescent="0.2">
      <c r="I118" t="s">
        <v>371</v>
      </c>
      <c r="J118">
        <v>76.13</v>
      </c>
      <c r="K118">
        <v>87.19</v>
      </c>
      <c r="L118">
        <v>2015</v>
      </c>
      <c r="AO118" t="s">
        <v>371</v>
      </c>
      <c r="AP118">
        <v>76.13</v>
      </c>
      <c r="AQ118">
        <v>87.19</v>
      </c>
      <c r="AR118">
        <v>2015</v>
      </c>
      <c r="AT118" t="str">
        <f t="array" ref="AT118">IFERROR(INDEX(JeffSagarinW[JS_RATING],MATCH(AllData[[#This Row],[TEAM]]&amp;"|"&amp;AllData[[#This Row],[YEAR]],JeffSagarinW[TEAM]&amp;"|"&amp;JeffSagarinW[YEAR],0)),"0.00")</f>
        <v>0.00</v>
      </c>
      <c r="AU118" t="str">
        <f t="array" ref="AU118">IFERROR(INDEX(JeffSagarinW[JS_SOS],MATCH(AllData[[#This Row],[TEAM]]&amp;"|"&amp;AllData[[#This Row],[YEAR]],JeffSagarinW[TEAM]&amp;"|"&amp;JeffSagarinW[YEAR],0)),"0.00")</f>
        <v>0.00</v>
      </c>
      <c r="AV118" t="str">
        <f t="array" ref="AV118">IFERROR(INDEX(JeffSagarinW[W25],MATCH(AllData[[#This Row],[TEAM]]&amp;"|"&amp;AllData[[#This Row],[YEAR]],JeffSagarinW[TEAM]&amp;"|"&amp;JeffSagarinW[YEAR],0)),"0.00")</f>
        <v>0.00</v>
      </c>
      <c r="AW118" t="str">
        <f t="array" ref="AW118">IFERROR(INDEX(JeffSagarinW[W50],MATCH(AllData[[#This Row],[TEAM]]&amp;"|"&amp;AllData[[#This Row],[YEAR]],JeffSagarinW[TEAM]&amp;"|"&amp;JeffSagarinW[YEAR],0)),"0.00")</f>
        <v>0.00</v>
      </c>
      <c r="AX118" t="str">
        <f t="array" ref="AX118">IFERROR(INDEX(ESPNW[PTS],MATCH(AllData[[#This Row],[TEAM]]&amp;"|"&amp;AllData[[#This Row],[YEAR]],ESPNW[TEAM]&amp;"|"&amp;ESPNW[YEAR],0)),"0.00")</f>
        <v>0.00</v>
      </c>
    </row>
    <row r="119" spans="9:50" x14ac:dyDescent="0.2">
      <c r="I119" t="s">
        <v>382</v>
      </c>
      <c r="J119">
        <v>77.900000000000006</v>
      </c>
      <c r="K119">
        <v>86.72</v>
      </c>
      <c r="L119">
        <v>2015</v>
      </c>
      <c r="AO119" t="s">
        <v>382</v>
      </c>
      <c r="AP119">
        <v>77.900000000000006</v>
      </c>
      <c r="AQ119">
        <v>86.72</v>
      </c>
      <c r="AR119">
        <v>2015</v>
      </c>
      <c r="AT119" t="str">
        <f t="array" ref="AT119">IFERROR(INDEX(JeffSagarinW[JS_RATING],MATCH(AllData[[#This Row],[TEAM]]&amp;"|"&amp;AllData[[#This Row],[YEAR]],JeffSagarinW[TEAM]&amp;"|"&amp;JeffSagarinW[YEAR],0)),"0.00")</f>
        <v>0.00</v>
      </c>
      <c r="AU119" t="str">
        <f t="array" ref="AU119">IFERROR(INDEX(JeffSagarinW[JS_SOS],MATCH(AllData[[#This Row],[TEAM]]&amp;"|"&amp;AllData[[#This Row],[YEAR]],JeffSagarinW[TEAM]&amp;"|"&amp;JeffSagarinW[YEAR],0)),"0.00")</f>
        <v>0.00</v>
      </c>
      <c r="AV119" t="str">
        <f t="array" ref="AV119">IFERROR(INDEX(JeffSagarinW[W25],MATCH(AllData[[#This Row],[TEAM]]&amp;"|"&amp;AllData[[#This Row],[YEAR]],JeffSagarinW[TEAM]&amp;"|"&amp;JeffSagarinW[YEAR],0)),"0.00")</f>
        <v>0.00</v>
      </c>
      <c r="AW119" t="str">
        <f t="array" ref="AW119">IFERROR(INDEX(JeffSagarinW[W50],MATCH(AllData[[#This Row],[TEAM]]&amp;"|"&amp;AllData[[#This Row],[YEAR]],JeffSagarinW[TEAM]&amp;"|"&amp;JeffSagarinW[YEAR],0)),"0.00")</f>
        <v>0.00</v>
      </c>
      <c r="AX119" t="str">
        <f t="array" ref="AX119">IFERROR(INDEX(ESPNW[PTS],MATCH(AllData[[#This Row],[TEAM]]&amp;"|"&amp;AllData[[#This Row],[YEAR]],ESPNW[TEAM]&amp;"|"&amp;ESPNW[YEAR],0)),"0.00")</f>
        <v>0.00</v>
      </c>
    </row>
    <row r="120" spans="9:50" x14ac:dyDescent="0.2">
      <c r="I120" t="s">
        <v>330</v>
      </c>
      <c r="J120">
        <v>72.25</v>
      </c>
      <c r="K120">
        <v>86.56</v>
      </c>
      <c r="L120">
        <v>2015</v>
      </c>
      <c r="AO120" t="s">
        <v>330</v>
      </c>
      <c r="AP120">
        <v>72.25</v>
      </c>
      <c r="AQ120">
        <v>86.56</v>
      </c>
      <c r="AR120">
        <v>2015</v>
      </c>
      <c r="AT120" t="str">
        <f t="array" ref="AT120">IFERROR(INDEX(JeffSagarinW[JS_RATING],MATCH(AllData[[#This Row],[TEAM]]&amp;"|"&amp;AllData[[#This Row],[YEAR]],JeffSagarinW[TEAM]&amp;"|"&amp;JeffSagarinW[YEAR],0)),"0.00")</f>
        <v>0.00</v>
      </c>
      <c r="AU120" t="str">
        <f t="array" ref="AU120">IFERROR(INDEX(JeffSagarinW[JS_SOS],MATCH(AllData[[#This Row],[TEAM]]&amp;"|"&amp;AllData[[#This Row],[YEAR]],JeffSagarinW[TEAM]&amp;"|"&amp;JeffSagarinW[YEAR],0)),"0.00")</f>
        <v>0.00</v>
      </c>
      <c r="AV120" t="str">
        <f t="array" ref="AV120">IFERROR(INDEX(JeffSagarinW[W25],MATCH(AllData[[#This Row],[TEAM]]&amp;"|"&amp;AllData[[#This Row],[YEAR]],JeffSagarinW[TEAM]&amp;"|"&amp;JeffSagarinW[YEAR],0)),"0.00")</f>
        <v>0.00</v>
      </c>
      <c r="AW120" t="str">
        <f t="array" ref="AW120">IFERROR(INDEX(JeffSagarinW[W50],MATCH(AllData[[#This Row],[TEAM]]&amp;"|"&amp;AllData[[#This Row],[YEAR]],JeffSagarinW[TEAM]&amp;"|"&amp;JeffSagarinW[YEAR],0)),"0.00")</f>
        <v>0.00</v>
      </c>
      <c r="AX120" t="str">
        <f t="array" ref="AX120">IFERROR(INDEX(ESPNW[PTS],MATCH(AllData[[#This Row],[TEAM]]&amp;"|"&amp;AllData[[#This Row],[YEAR]],ESPNW[TEAM]&amp;"|"&amp;ESPNW[YEAR],0)),"0.00")</f>
        <v>0.00</v>
      </c>
    </row>
    <row r="121" spans="9:50" x14ac:dyDescent="0.2">
      <c r="I121" t="s">
        <v>334</v>
      </c>
      <c r="J121">
        <v>76.739999999999995</v>
      </c>
      <c r="K121">
        <v>86.21</v>
      </c>
      <c r="L121">
        <v>2015</v>
      </c>
      <c r="AO121" t="s">
        <v>334</v>
      </c>
      <c r="AP121">
        <v>76.739999999999995</v>
      </c>
      <c r="AQ121">
        <v>86.21</v>
      </c>
      <c r="AR121">
        <v>2015</v>
      </c>
      <c r="AT121" t="str">
        <f t="array" ref="AT121">IFERROR(INDEX(JeffSagarinW[JS_RATING],MATCH(AllData[[#This Row],[TEAM]]&amp;"|"&amp;AllData[[#This Row],[YEAR]],JeffSagarinW[TEAM]&amp;"|"&amp;JeffSagarinW[YEAR],0)),"0.00")</f>
        <v>0.00</v>
      </c>
      <c r="AU121" t="str">
        <f t="array" ref="AU121">IFERROR(INDEX(JeffSagarinW[JS_SOS],MATCH(AllData[[#This Row],[TEAM]]&amp;"|"&amp;AllData[[#This Row],[YEAR]],JeffSagarinW[TEAM]&amp;"|"&amp;JeffSagarinW[YEAR],0)),"0.00")</f>
        <v>0.00</v>
      </c>
      <c r="AV121" t="str">
        <f t="array" ref="AV121">IFERROR(INDEX(JeffSagarinW[W25],MATCH(AllData[[#This Row],[TEAM]]&amp;"|"&amp;AllData[[#This Row],[YEAR]],JeffSagarinW[TEAM]&amp;"|"&amp;JeffSagarinW[YEAR],0)),"0.00")</f>
        <v>0.00</v>
      </c>
      <c r="AW121" t="str">
        <f t="array" ref="AW121">IFERROR(INDEX(JeffSagarinW[W50],MATCH(AllData[[#This Row],[TEAM]]&amp;"|"&amp;AllData[[#This Row],[YEAR]],JeffSagarinW[TEAM]&amp;"|"&amp;JeffSagarinW[YEAR],0)),"0.00")</f>
        <v>0.00</v>
      </c>
      <c r="AX121" t="str">
        <f t="array" ref="AX121">IFERROR(INDEX(ESPNW[PTS],MATCH(AllData[[#This Row],[TEAM]]&amp;"|"&amp;AllData[[#This Row],[YEAR]],ESPNW[TEAM]&amp;"|"&amp;ESPNW[YEAR],0)),"0.00")</f>
        <v>0.00</v>
      </c>
    </row>
    <row r="122" spans="9:50" x14ac:dyDescent="0.2">
      <c r="I122" t="s">
        <v>312</v>
      </c>
      <c r="J122">
        <v>75.08</v>
      </c>
      <c r="K122">
        <v>85.74</v>
      </c>
      <c r="L122">
        <v>2015</v>
      </c>
      <c r="AO122" t="s">
        <v>312</v>
      </c>
      <c r="AP122">
        <v>75.08</v>
      </c>
      <c r="AQ122">
        <v>85.74</v>
      </c>
      <c r="AR122">
        <v>2015</v>
      </c>
      <c r="AT122" t="str">
        <f t="array" ref="AT122">IFERROR(INDEX(JeffSagarinW[JS_RATING],MATCH(AllData[[#This Row],[TEAM]]&amp;"|"&amp;AllData[[#This Row],[YEAR]],JeffSagarinW[TEAM]&amp;"|"&amp;JeffSagarinW[YEAR],0)),"0.00")</f>
        <v>0.00</v>
      </c>
      <c r="AU122" t="str">
        <f t="array" ref="AU122">IFERROR(INDEX(JeffSagarinW[JS_SOS],MATCH(AllData[[#This Row],[TEAM]]&amp;"|"&amp;AllData[[#This Row],[YEAR]],JeffSagarinW[TEAM]&amp;"|"&amp;JeffSagarinW[YEAR],0)),"0.00")</f>
        <v>0.00</v>
      </c>
      <c r="AV122" t="str">
        <f t="array" ref="AV122">IFERROR(INDEX(JeffSagarinW[W25],MATCH(AllData[[#This Row],[TEAM]]&amp;"|"&amp;AllData[[#This Row],[YEAR]],JeffSagarinW[TEAM]&amp;"|"&amp;JeffSagarinW[YEAR],0)),"0.00")</f>
        <v>0.00</v>
      </c>
      <c r="AW122" t="str">
        <f t="array" ref="AW122">IFERROR(INDEX(JeffSagarinW[W50],MATCH(AllData[[#This Row],[TEAM]]&amp;"|"&amp;AllData[[#This Row],[YEAR]],JeffSagarinW[TEAM]&amp;"|"&amp;JeffSagarinW[YEAR],0)),"0.00")</f>
        <v>0.00</v>
      </c>
      <c r="AX122" t="str">
        <f t="array" ref="AX122">IFERROR(INDEX(ESPNW[PTS],MATCH(AllData[[#This Row],[TEAM]]&amp;"|"&amp;AllData[[#This Row],[YEAR]],ESPNW[TEAM]&amp;"|"&amp;ESPNW[YEAR],0)),"0.00")</f>
        <v>0.00</v>
      </c>
    </row>
    <row r="123" spans="9:50" x14ac:dyDescent="0.2">
      <c r="I123" t="s">
        <v>342</v>
      </c>
      <c r="J123">
        <v>77.69</v>
      </c>
      <c r="K123">
        <v>85.71</v>
      </c>
      <c r="L123">
        <v>2015</v>
      </c>
      <c r="AO123" t="s">
        <v>342</v>
      </c>
      <c r="AP123">
        <v>77.69</v>
      </c>
      <c r="AQ123">
        <v>85.71</v>
      </c>
      <c r="AR123">
        <v>2015</v>
      </c>
      <c r="AT123" t="str">
        <f t="array" ref="AT123">IFERROR(INDEX(JeffSagarinW[JS_RATING],MATCH(AllData[[#This Row],[TEAM]]&amp;"|"&amp;AllData[[#This Row],[YEAR]],JeffSagarinW[TEAM]&amp;"|"&amp;JeffSagarinW[YEAR],0)),"0.00")</f>
        <v>0.00</v>
      </c>
      <c r="AU123" t="str">
        <f t="array" ref="AU123">IFERROR(INDEX(JeffSagarinW[JS_SOS],MATCH(AllData[[#This Row],[TEAM]]&amp;"|"&amp;AllData[[#This Row],[YEAR]],JeffSagarinW[TEAM]&amp;"|"&amp;JeffSagarinW[YEAR],0)),"0.00")</f>
        <v>0.00</v>
      </c>
      <c r="AV123" t="str">
        <f t="array" ref="AV123">IFERROR(INDEX(JeffSagarinW[W25],MATCH(AllData[[#This Row],[TEAM]]&amp;"|"&amp;AllData[[#This Row],[YEAR]],JeffSagarinW[TEAM]&amp;"|"&amp;JeffSagarinW[YEAR],0)),"0.00")</f>
        <v>0.00</v>
      </c>
      <c r="AW123" t="str">
        <f t="array" ref="AW123">IFERROR(INDEX(JeffSagarinW[W50],MATCH(AllData[[#This Row],[TEAM]]&amp;"|"&amp;AllData[[#This Row],[YEAR]],JeffSagarinW[TEAM]&amp;"|"&amp;JeffSagarinW[YEAR],0)),"0.00")</f>
        <v>0.00</v>
      </c>
      <c r="AX123" t="str">
        <f t="array" ref="AX123">IFERROR(INDEX(ESPNW[PTS],MATCH(AllData[[#This Row],[TEAM]]&amp;"|"&amp;AllData[[#This Row],[YEAR]],ESPNW[TEAM]&amp;"|"&amp;ESPNW[YEAR],0)),"0.00")</f>
        <v>0.00</v>
      </c>
    </row>
    <row r="124" spans="9:50" x14ac:dyDescent="0.2">
      <c r="I124" t="s">
        <v>430</v>
      </c>
      <c r="J124">
        <v>73.290000000000006</v>
      </c>
      <c r="K124">
        <v>85.44</v>
      </c>
      <c r="L124">
        <v>2015</v>
      </c>
      <c r="AO124" t="s">
        <v>430</v>
      </c>
      <c r="AP124">
        <v>73.290000000000006</v>
      </c>
      <c r="AQ124">
        <v>85.44</v>
      </c>
      <c r="AR124">
        <v>2015</v>
      </c>
      <c r="AT124" t="str">
        <f t="array" ref="AT124">IFERROR(INDEX(JeffSagarinW[JS_RATING],MATCH(AllData[[#This Row],[TEAM]]&amp;"|"&amp;AllData[[#This Row],[YEAR]],JeffSagarinW[TEAM]&amp;"|"&amp;JeffSagarinW[YEAR],0)),"0.00")</f>
        <v>0.00</v>
      </c>
      <c r="AU124" t="str">
        <f t="array" ref="AU124">IFERROR(INDEX(JeffSagarinW[JS_SOS],MATCH(AllData[[#This Row],[TEAM]]&amp;"|"&amp;AllData[[#This Row],[YEAR]],JeffSagarinW[TEAM]&amp;"|"&amp;JeffSagarinW[YEAR],0)),"0.00")</f>
        <v>0.00</v>
      </c>
      <c r="AV124" t="str">
        <f t="array" ref="AV124">IFERROR(INDEX(JeffSagarinW[W25],MATCH(AllData[[#This Row],[TEAM]]&amp;"|"&amp;AllData[[#This Row],[YEAR]],JeffSagarinW[TEAM]&amp;"|"&amp;JeffSagarinW[YEAR],0)),"0.00")</f>
        <v>0.00</v>
      </c>
      <c r="AW124" t="str">
        <f t="array" ref="AW124">IFERROR(INDEX(JeffSagarinW[W50],MATCH(AllData[[#This Row],[TEAM]]&amp;"|"&amp;AllData[[#This Row],[YEAR]],JeffSagarinW[TEAM]&amp;"|"&amp;JeffSagarinW[YEAR],0)),"0.00")</f>
        <v>0.00</v>
      </c>
      <c r="AX124" t="str">
        <f t="array" ref="AX124">IFERROR(INDEX(ESPNW[PTS],MATCH(AllData[[#This Row],[TEAM]]&amp;"|"&amp;AllData[[#This Row],[YEAR]],ESPNW[TEAM]&amp;"|"&amp;ESPNW[YEAR],0)),"0.00")</f>
        <v>0.00</v>
      </c>
    </row>
    <row r="125" spans="9:50" x14ac:dyDescent="0.2">
      <c r="I125" t="s">
        <v>369</v>
      </c>
      <c r="J125">
        <v>78.34</v>
      </c>
      <c r="K125">
        <v>85.22</v>
      </c>
      <c r="L125">
        <v>2015</v>
      </c>
      <c r="AO125" t="s">
        <v>369</v>
      </c>
      <c r="AP125">
        <v>78.34</v>
      </c>
      <c r="AQ125">
        <v>85.22</v>
      </c>
      <c r="AR125">
        <v>2015</v>
      </c>
      <c r="AT125" t="str">
        <f t="array" ref="AT125">IFERROR(INDEX(JeffSagarinW[JS_RATING],MATCH(AllData[[#This Row],[TEAM]]&amp;"|"&amp;AllData[[#This Row],[YEAR]],JeffSagarinW[TEAM]&amp;"|"&amp;JeffSagarinW[YEAR],0)),"0.00")</f>
        <v>0.00</v>
      </c>
      <c r="AU125" t="str">
        <f t="array" ref="AU125">IFERROR(INDEX(JeffSagarinW[JS_SOS],MATCH(AllData[[#This Row],[TEAM]]&amp;"|"&amp;AllData[[#This Row],[YEAR]],JeffSagarinW[TEAM]&amp;"|"&amp;JeffSagarinW[YEAR],0)),"0.00")</f>
        <v>0.00</v>
      </c>
      <c r="AV125" t="str">
        <f t="array" ref="AV125">IFERROR(INDEX(JeffSagarinW[W25],MATCH(AllData[[#This Row],[TEAM]]&amp;"|"&amp;AllData[[#This Row],[YEAR]],JeffSagarinW[TEAM]&amp;"|"&amp;JeffSagarinW[YEAR],0)),"0.00")</f>
        <v>0.00</v>
      </c>
      <c r="AW125" t="str">
        <f t="array" ref="AW125">IFERROR(INDEX(JeffSagarinW[W50],MATCH(AllData[[#This Row],[TEAM]]&amp;"|"&amp;AllData[[#This Row],[YEAR]],JeffSagarinW[TEAM]&amp;"|"&amp;JeffSagarinW[YEAR],0)),"0.00")</f>
        <v>0.00</v>
      </c>
      <c r="AX125" t="str">
        <f t="array" ref="AX125">IFERROR(INDEX(ESPNW[PTS],MATCH(AllData[[#This Row],[TEAM]]&amp;"|"&amp;AllData[[#This Row],[YEAR]],ESPNW[TEAM]&amp;"|"&amp;ESPNW[YEAR],0)),"0.00")</f>
        <v>0.00</v>
      </c>
    </row>
    <row r="126" spans="9:50" x14ac:dyDescent="0.2">
      <c r="I126" t="s">
        <v>336</v>
      </c>
      <c r="J126">
        <v>77.709999999999994</v>
      </c>
      <c r="K126">
        <v>84.88</v>
      </c>
      <c r="L126">
        <v>2015</v>
      </c>
      <c r="AO126" t="s">
        <v>336</v>
      </c>
      <c r="AP126">
        <v>77.709999999999994</v>
      </c>
      <c r="AQ126">
        <v>84.88</v>
      </c>
      <c r="AR126">
        <v>2015</v>
      </c>
      <c r="AT126" t="str">
        <f t="array" ref="AT126">IFERROR(INDEX(JeffSagarinW[JS_RATING],MATCH(AllData[[#This Row],[TEAM]]&amp;"|"&amp;AllData[[#This Row],[YEAR]],JeffSagarinW[TEAM]&amp;"|"&amp;JeffSagarinW[YEAR],0)),"0.00")</f>
        <v>0.00</v>
      </c>
      <c r="AU126" t="str">
        <f t="array" ref="AU126">IFERROR(INDEX(JeffSagarinW[JS_SOS],MATCH(AllData[[#This Row],[TEAM]]&amp;"|"&amp;AllData[[#This Row],[YEAR]],JeffSagarinW[TEAM]&amp;"|"&amp;JeffSagarinW[YEAR],0)),"0.00")</f>
        <v>0.00</v>
      </c>
      <c r="AV126" t="str">
        <f t="array" ref="AV126">IFERROR(INDEX(JeffSagarinW[W25],MATCH(AllData[[#This Row],[TEAM]]&amp;"|"&amp;AllData[[#This Row],[YEAR]],JeffSagarinW[TEAM]&amp;"|"&amp;JeffSagarinW[YEAR],0)),"0.00")</f>
        <v>0.00</v>
      </c>
      <c r="AW126" t="str">
        <f t="array" ref="AW126">IFERROR(INDEX(JeffSagarinW[W50],MATCH(AllData[[#This Row],[TEAM]]&amp;"|"&amp;AllData[[#This Row],[YEAR]],JeffSagarinW[TEAM]&amp;"|"&amp;JeffSagarinW[YEAR],0)),"0.00")</f>
        <v>0.00</v>
      </c>
      <c r="AX126" t="str">
        <f t="array" ref="AX126">IFERROR(INDEX(ESPNW[PTS],MATCH(AllData[[#This Row],[TEAM]]&amp;"|"&amp;AllData[[#This Row],[YEAR]],ESPNW[TEAM]&amp;"|"&amp;ESPNW[YEAR],0)),"0.00")</f>
        <v>0.00</v>
      </c>
    </row>
    <row r="127" spans="9:50" x14ac:dyDescent="0.2">
      <c r="I127" t="s">
        <v>314</v>
      </c>
      <c r="J127">
        <v>77.7</v>
      </c>
      <c r="K127">
        <v>84.65</v>
      </c>
      <c r="L127">
        <v>2015</v>
      </c>
      <c r="AO127" t="s">
        <v>314</v>
      </c>
      <c r="AP127">
        <v>77.7</v>
      </c>
      <c r="AQ127">
        <v>84.65</v>
      </c>
      <c r="AR127">
        <v>2015</v>
      </c>
      <c r="AT127" t="str">
        <f t="array" ref="AT127">IFERROR(INDEX(JeffSagarinW[JS_RATING],MATCH(AllData[[#This Row],[TEAM]]&amp;"|"&amp;AllData[[#This Row],[YEAR]],JeffSagarinW[TEAM]&amp;"|"&amp;JeffSagarinW[YEAR],0)),"0.00")</f>
        <v>0.00</v>
      </c>
      <c r="AU127" t="str">
        <f t="array" ref="AU127">IFERROR(INDEX(JeffSagarinW[JS_SOS],MATCH(AllData[[#This Row],[TEAM]]&amp;"|"&amp;AllData[[#This Row],[YEAR]],JeffSagarinW[TEAM]&amp;"|"&amp;JeffSagarinW[YEAR],0)),"0.00")</f>
        <v>0.00</v>
      </c>
      <c r="AV127" t="str">
        <f t="array" ref="AV127">IFERROR(INDEX(JeffSagarinW[W25],MATCH(AllData[[#This Row],[TEAM]]&amp;"|"&amp;AllData[[#This Row],[YEAR]],JeffSagarinW[TEAM]&amp;"|"&amp;JeffSagarinW[YEAR],0)),"0.00")</f>
        <v>0.00</v>
      </c>
      <c r="AW127" t="str">
        <f t="array" ref="AW127">IFERROR(INDEX(JeffSagarinW[W50],MATCH(AllData[[#This Row],[TEAM]]&amp;"|"&amp;AllData[[#This Row],[YEAR]],JeffSagarinW[TEAM]&amp;"|"&amp;JeffSagarinW[YEAR],0)),"0.00")</f>
        <v>0.00</v>
      </c>
      <c r="AX127" t="str">
        <f t="array" ref="AX127">IFERROR(INDEX(ESPNW[PTS],MATCH(AllData[[#This Row],[TEAM]]&amp;"|"&amp;AllData[[#This Row],[YEAR]],ESPNW[TEAM]&amp;"|"&amp;ESPNW[YEAR],0)),"0.00")</f>
        <v>0.00</v>
      </c>
    </row>
    <row r="128" spans="9:50" x14ac:dyDescent="0.2">
      <c r="I128" t="s">
        <v>300</v>
      </c>
      <c r="J128">
        <v>78.19</v>
      </c>
      <c r="K128">
        <v>84.6</v>
      </c>
      <c r="L128">
        <v>2015</v>
      </c>
      <c r="AO128" t="s">
        <v>300</v>
      </c>
      <c r="AP128">
        <v>78.19</v>
      </c>
      <c r="AQ128">
        <v>84.6</v>
      </c>
      <c r="AR128">
        <v>2015</v>
      </c>
      <c r="AT128" t="str">
        <f t="array" ref="AT128">IFERROR(INDEX(JeffSagarinW[JS_RATING],MATCH(AllData[[#This Row],[TEAM]]&amp;"|"&amp;AllData[[#This Row],[YEAR]],JeffSagarinW[TEAM]&amp;"|"&amp;JeffSagarinW[YEAR],0)),"0.00")</f>
        <v>0.00</v>
      </c>
      <c r="AU128" t="str">
        <f t="array" ref="AU128">IFERROR(INDEX(JeffSagarinW[JS_SOS],MATCH(AllData[[#This Row],[TEAM]]&amp;"|"&amp;AllData[[#This Row],[YEAR]],JeffSagarinW[TEAM]&amp;"|"&amp;JeffSagarinW[YEAR],0)),"0.00")</f>
        <v>0.00</v>
      </c>
      <c r="AV128" t="str">
        <f t="array" ref="AV128">IFERROR(INDEX(JeffSagarinW[W25],MATCH(AllData[[#This Row],[TEAM]]&amp;"|"&amp;AllData[[#This Row],[YEAR]],JeffSagarinW[TEAM]&amp;"|"&amp;JeffSagarinW[YEAR],0)),"0.00")</f>
        <v>0.00</v>
      </c>
      <c r="AW128" t="str">
        <f t="array" ref="AW128">IFERROR(INDEX(JeffSagarinW[W50],MATCH(AllData[[#This Row],[TEAM]]&amp;"|"&amp;AllData[[#This Row],[YEAR]],JeffSagarinW[TEAM]&amp;"|"&amp;JeffSagarinW[YEAR],0)),"0.00")</f>
        <v>0.00</v>
      </c>
      <c r="AX128" t="str">
        <f t="array" ref="AX128">IFERROR(INDEX(ESPNW[PTS],MATCH(AllData[[#This Row],[TEAM]]&amp;"|"&amp;AllData[[#This Row],[YEAR]],ESPNW[TEAM]&amp;"|"&amp;ESPNW[YEAR],0)),"0.00")</f>
        <v>0.00</v>
      </c>
    </row>
    <row r="129" spans="9:50" x14ac:dyDescent="0.2">
      <c r="I129" t="s">
        <v>335</v>
      </c>
      <c r="J129">
        <v>75.44</v>
      </c>
      <c r="K129">
        <v>84.28</v>
      </c>
      <c r="L129">
        <v>2015</v>
      </c>
      <c r="AO129" t="s">
        <v>335</v>
      </c>
      <c r="AP129">
        <v>75.44</v>
      </c>
      <c r="AQ129">
        <v>84.28</v>
      </c>
      <c r="AR129">
        <v>2015</v>
      </c>
      <c r="AT129" t="str">
        <f t="array" ref="AT129">IFERROR(INDEX(JeffSagarinW[JS_RATING],MATCH(AllData[[#This Row],[TEAM]]&amp;"|"&amp;AllData[[#This Row],[YEAR]],JeffSagarinW[TEAM]&amp;"|"&amp;JeffSagarinW[YEAR],0)),"0.00")</f>
        <v>0.00</v>
      </c>
      <c r="AU129" t="str">
        <f t="array" ref="AU129">IFERROR(INDEX(JeffSagarinW[JS_SOS],MATCH(AllData[[#This Row],[TEAM]]&amp;"|"&amp;AllData[[#This Row],[YEAR]],JeffSagarinW[TEAM]&amp;"|"&amp;JeffSagarinW[YEAR],0)),"0.00")</f>
        <v>0.00</v>
      </c>
      <c r="AV129" t="str">
        <f t="array" ref="AV129">IFERROR(INDEX(JeffSagarinW[W25],MATCH(AllData[[#This Row],[TEAM]]&amp;"|"&amp;AllData[[#This Row],[YEAR]],JeffSagarinW[TEAM]&amp;"|"&amp;JeffSagarinW[YEAR],0)),"0.00")</f>
        <v>0.00</v>
      </c>
      <c r="AW129" t="str">
        <f t="array" ref="AW129">IFERROR(INDEX(JeffSagarinW[W50],MATCH(AllData[[#This Row],[TEAM]]&amp;"|"&amp;AllData[[#This Row],[YEAR]],JeffSagarinW[TEAM]&amp;"|"&amp;JeffSagarinW[YEAR],0)),"0.00")</f>
        <v>0.00</v>
      </c>
      <c r="AX129" t="str">
        <f t="array" ref="AX129">IFERROR(INDEX(ESPNW[PTS],MATCH(AllData[[#This Row],[TEAM]]&amp;"|"&amp;AllData[[#This Row],[YEAR]],ESPNW[TEAM]&amp;"|"&amp;ESPNW[YEAR],0)),"0.00")</f>
        <v>0.00</v>
      </c>
    </row>
    <row r="130" spans="9:50" x14ac:dyDescent="0.2">
      <c r="I130" t="s">
        <v>428</v>
      </c>
      <c r="J130">
        <v>63.32</v>
      </c>
      <c r="K130">
        <v>83.62</v>
      </c>
      <c r="L130">
        <v>2015</v>
      </c>
      <c r="AO130" t="s">
        <v>428</v>
      </c>
      <c r="AP130">
        <v>63.32</v>
      </c>
      <c r="AQ130">
        <v>83.62</v>
      </c>
      <c r="AR130">
        <v>2015</v>
      </c>
      <c r="AT130" t="str">
        <f t="array" ref="AT130">IFERROR(INDEX(JeffSagarinW[JS_RATING],MATCH(AllData[[#This Row],[TEAM]]&amp;"|"&amp;AllData[[#This Row],[YEAR]],JeffSagarinW[TEAM]&amp;"|"&amp;JeffSagarinW[YEAR],0)),"0.00")</f>
        <v>0.00</v>
      </c>
      <c r="AU130" t="str">
        <f t="array" ref="AU130">IFERROR(INDEX(JeffSagarinW[JS_SOS],MATCH(AllData[[#This Row],[TEAM]]&amp;"|"&amp;AllData[[#This Row],[YEAR]],JeffSagarinW[TEAM]&amp;"|"&amp;JeffSagarinW[YEAR],0)),"0.00")</f>
        <v>0.00</v>
      </c>
      <c r="AV130" t="str">
        <f t="array" ref="AV130">IFERROR(INDEX(JeffSagarinW[W25],MATCH(AllData[[#This Row],[TEAM]]&amp;"|"&amp;AllData[[#This Row],[YEAR]],JeffSagarinW[TEAM]&amp;"|"&amp;JeffSagarinW[YEAR],0)),"0.00")</f>
        <v>0.00</v>
      </c>
      <c r="AW130" t="str">
        <f t="array" ref="AW130">IFERROR(INDEX(JeffSagarinW[W50],MATCH(AllData[[#This Row],[TEAM]]&amp;"|"&amp;AllData[[#This Row],[YEAR]],JeffSagarinW[TEAM]&amp;"|"&amp;JeffSagarinW[YEAR],0)),"0.00")</f>
        <v>0.00</v>
      </c>
      <c r="AX130" t="str">
        <f t="array" ref="AX130">IFERROR(INDEX(ESPNW[PTS],MATCH(AllData[[#This Row],[TEAM]]&amp;"|"&amp;AllData[[#This Row],[YEAR]],ESPNW[TEAM]&amp;"|"&amp;ESPNW[YEAR],0)),"0.00")</f>
        <v>0.00</v>
      </c>
    </row>
    <row r="131" spans="9:50" x14ac:dyDescent="0.2">
      <c r="I131" t="s">
        <v>393</v>
      </c>
      <c r="J131">
        <v>75.17</v>
      </c>
      <c r="K131">
        <v>83.38</v>
      </c>
      <c r="L131">
        <v>2015</v>
      </c>
      <c r="AO131" t="s">
        <v>393</v>
      </c>
      <c r="AP131">
        <v>75.17</v>
      </c>
      <c r="AQ131">
        <v>83.38</v>
      </c>
      <c r="AR131">
        <v>2015</v>
      </c>
      <c r="AT131" t="str">
        <f t="array" ref="AT131">IFERROR(INDEX(JeffSagarinW[JS_RATING],MATCH(AllData[[#This Row],[TEAM]]&amp;"|"&amp;AllData[[#This Row],[YEAR]],JeffSagarinW[TEAM]&amp;"|"&amp;JeffSagarinW[YEAR],0)),"0.00")</f>
        <v>0.00</v>
      </c>
      <c r="AU131" t="str">
        <f t="array" ref="AU131">IFERROR(INDEX(JeffSagarinW[JS_SOS],MATCH(AllData[[#This Row],[TEAM]]&amp;"|"&amp;AllData[[#This Row],[YEAR]],JeffSagarinW[TEAM]&amp;"|"&amp;JeffSagarinW[YEAR],0)),"0.00")</f>
        <v>0.00</v>
      </c>
      <c r="AV131" t="str">
        <f t="array" ref="AV131">IFERROR(INDEX(JeffSagarinW[W25],MATCH(AllData[[#This Row],[TEAM]]&amp;"|"&amp;AllData[[#This Row],[YEAR]],JeffSagarinW[TEAM]&amp;"|"&amp;JeffSagarinW[YEAR],0)),"0.00")</f>
        <v>0.00</v>
      </c>
      <c r="AW131" t="str">
        <f t="array" ref="AW131">IFERROR(INDEX(JeffSagarinW[W50],MATCH(AllData[[#This Row],[TEAM]]&amp;"|"&amp;AllData[[#This Row],[YEAR]],JeffSagarinW[TEAM]&amp;"|"&amp;JeffSagarinW[YEAR],0)),"0.00")</f>
        <v>0.00</v>
      </c>
      <c r="AX131" t="str">
        <f t="array" ref="AX131">IFERROR(INDEX(ESPNW[PTS],MATCH(AllData[[#This Row],[TEAM]]&amp;"|"&amp;AllData[[#This Row],[YEAR]],ESPNW[TEAM]&amp;"|"&amp;ESPNW[YEAR],0)),"0.00")</f>
        <v>0.00</v>
      </c>
    </row>
    <row r="132" spans="9:50" x14ac:dyDescent="0.2">
      <c r="I132" t="s">
        <v>410</v>
      </c>
      <c r="J132">
        <v>76.31</v>
      </c>
      <c r="K132">
        <v>82.74</v>
      </c>
      <c r="L132">
        <v>2015</v>
      </c>
      <c r="AO132" t="s">
        <v>410</v>
      </c>
      <c r="AP132">
        <v>76.31</v>
      </c>
      <c r="AQ132">
        <v>82.74</v>
      </c>
      <c r="AR132">
        <v>2015</v>
      </c>
      <c r="AT132" t="str">
        <f t="array" ref="AT132">IFERROR(INDEX(JeffSagarinW[JS_RATING],MATCH(AllData[[#This Row],[TEAM]]&amp;"|"&amp;AllData[[#This Row],[YEAR]],JeffSagarinW[TEAM]&amp;"|"&amp;JeffSagarinW[YEAR],0)),"0.00")</f>
        <v>0.00</v>
      </c>
      <c r="AU132" t="str">
        <f t="array" ref="AU132">IFERROR(INDEX(JeffSagarinW[JS_SOS],MATCH(AllData[[#This Row],[TEAM]]&amp;"|"&amp;AllData[[#This Row],[YEAR]],JeffSagarinW[TEAM]&amp;"|"&amp;JeffSagarinW[YEAR],0)),"0.00")</f>
        <v>0.00</v>
      </c>
      <c r="AV132" t="str">
        <f t="array" ref="AV132">IFERROR(INDEX(JeffSagarinW[W25],MATCH(AllData[[#This Row],[TEAM]]&amp;"|"&amp;AllData[[#This Row],[YEAR]],JeffSagarinW[TEAM]&amp;"|"&amp;JeffSagarinW[YEAR],0)),"0.00")</f>
        <v>0.00</v>
      </c>
      <c r="AW132" t="str">
        <f t="array" ref="AW132">IFERROR(INDEX(JeffSagarinW[W50],MATCH(AllData[[#This Row],[TEAM]]&amp;"|"&amp;AllData[[#This Row],[YEAR]],JeffSagarinW[TEAM]&amp;"|"&amp;JeffSagarinW[YEAR],0)),"0.00")</f>
        <v>0.00</v>
      </c>
      <c r="AX132" t="str">
        <f t="array" ref="AX132">IFERROR(INDEX(ESPNW[PTS],MATCH(AllData[[#This Row],[TEAM]]&amp;"|"&amp;AllData[[#This Row],[YEAR]],ESPNW[TEAM]&amp;"|"&amp;ESPNW[YEAR],0)),"0.00")</f>
        <v>0.00</v>
      </c>
    </row>
    <row r="133" spans="9:50" x14ac:dyDescent="0.2">
      <c r="I133" t="s">
        <v>64</v>
      </c>
      <c r="J133">
        <v>77.31</v>
      </c>
      <c r="K133">
        <v>82.52</v>
      </c>
      <c r="L133">
        <v>2015</v>
      </c>
      <c r="AO133" t="s">
        <v>64</v>
      </c>
      <c r="AP133">
        <v>77.31</v>
      </c>
      <c r="AQ133">
        <v>82.52</v>
      </c>
      <c r="AR133">
        <v>2015</v>
      </c>
      <c r="AT133" t="str">
        <f t="array" ref="AT133">IFERROR(INDEX(JeffSagarinW[JS_RATING],MATCH(AllData[[#This Row],[TEAM]]&amp;"|"&amp;AllData[[#This Row],[YEAR]],JeffSagarinW[TEAM]&amp;"|"&amp;JeffSagarinW[YEAR],0)),"0.00")</f>
        <v>0.00</v>
      </c>
      <c r="AU133" t="str">
        <f t="array" ref="AU133">IFERROR(INDEX(JeffSagarinW[JS_SOS],MATCH(AllData[[#This Row],[TEAM]]&amp;"|"&amp;AllData[[#This Row],[YEAR]],JeffSagarinW[TEAM]&amp;"|"&amp;JeffSagarinW[YEAR],0)),"0.00")</f>
        <v>0.00</v>
      </c>
      <c r="AV133" t="str">
        <f t="array" ref="AV133">IFERROR(INDEX(JeffSagarinW[W25],MATCH(AllData[[#This Row],[TEAM]]&amp;"|"&amp;AllData[[#This Row],[YEAR]],JeffSagarinW[TEAM]&amp;"|"&amp;JeffSagarinW[YEAR],0)),"0.00")</f>
        <v>0.00</v>
      </c>
      <c r="AW133" t="str">
        <f t="array" ref="AW133">IFERROR(INDEX(JeffSagarinW[W50],MATCH(AllData[[#This Row],[TEAM]]&amp;"|"&amp;AllData[[#This Row],[YEAR]],JeffSagarinW[TEAM]&amp;"|"&amp;JeffSagarinW[YEAR],0)),"0.00")</f>
        <v>0.00</v>
      </c>
      <c r="AX133" t="str">
        <f t="array" ref="AX133">IFERROR(INDEX(ESPNW[PTS],MATCH(AllData[[#This Row],[TEAM]]&amp;"|"&amp;AllData[[#This Row],[YEAR]],ESPNW[TEAM]&amp;"|"&amp;ESPNW[YEAR],0)),"0.00")</f>
        <v>0.00</v>
      </c>
    </row>
    <row r="134" spans="9:50" x14ac:dyDescent="0.2">
      <c r="I134" t="s">
        <v>381</v>
      </c>
      <c r="J134">
        <v>77.91</v>
      </c>
      <c r="K134">
        <v>82.15</v>
      </c>
      <c r="L134">
        <v>2015</v>
      </c>
      <c r="AO134" t="s">
        <v>381</v>
      </c>
      <c r="AP134">
        <v>77.91</v>
      </c>
      <c r="AQ134">
        <v>82.15</v>
      </c>
      <c r="AR134">
        <v>2015</v>
      </c>
      <c r="AT134" t="str">
        <f t="array" ref="AT134">IFERROR(INDEX(JeffSagarinW[JS_RATING],MATCH(AllData[[#This Row],[TEAM]]&amp;"|"&amp;AllData[[#This Row],[YEAR]],JeffSagarinW[TEAM]&amp;"|"&amp;JeffSagarinW[YEAR],0)),"0.00")</f>
        <v>0.00</v>
      </c>
      <c r="AU134" t="str">
        <f t="array" ref="AU134">IFERROR(INDEX(JeffSagarinW[JS_SOS],MATCH(AllData[[#This Row],[TEAM]]&amp;"|"&amp;AllData[[#This Row],[YEAR]],JeffSagarinW[TEAM]&amp;"|"&amp;JeffSagarinW[YEAR],0)),"0.00")</f>
        <v>0.00</v>
      </c>
      <c r="AV134" t="str">
        <f t="array" ref="AV134">IFERROR(INDEX(JeffSagarinW[W25],MATCH(AllData[[#This Row],[TEAM]]&amp;"|"&amp;AllData[[#This Row],[YEAR]],JeffSagarinW[TEAM]&amp;"|"&amp;JeffSagarinW[YEAR],0)),"0.00")</f>
        <v>0.00</v>
      </c>
      <c r="AW134" t="str">
        <f t="array" ref="AW134">IFERROR(INDEX(JeffSagarinW[W50],MATCH(AllData[[#This Row],[TEAM]]&amp;"|"&amp;AllData[[#This Row],[YEAR]],JeffSagarinW[TEAM]&amp;"|"&amp;JeffSagarinW[YEAR],0)),"0.00")</f>
        <v>0.00</v>
      </c>
      <c r="AX134" t="str">
        <f t="array" ref="AX134">IFERROR(INDEX(ESPNW[PTS],MATCH(AllData[[#This Row],[TEAM]]&amp;"|"&amp;AllData[[#This Row],[YEAR]],ESPNW[TEAM]&amp;"|"&amp;ESPNW[YEAR],0)),"0.00")</f>
        <v>0.00</v>
      </c>
    </row>
    <row r="135" spans="9:50" x14ac:dyDescent="0.2">
      <c r="I135" t="s">
        <v>427</v>
      </c>
      <c r="J135">
        <v>68.739999999999995</v>
      </c>
      <c r="K135">
        <v>81.78</v>
      </c>
      <c r="L135">
        <v>2015</v>
      </c>
      <c r="AO135" t="s">
        <v>427</v>
      </c>
      <c r="AP135">
        <v>68.739999999999995</v>
      </c>
      <c r="AQ135">
        <v>81.78</v>
      </c>
      <c r="AR135">
        <v>2015</v>
      </c>
      <c r="AT135" t="str">
        <f t="array" ref="AT135">IFERROR(INDEX(JeffSagarinW[JS_RATING],MATCH(AllData[[#This Row],[TEAM]]&amp;"|"&amp;AllData[[#This Row],[YEAR]],JeffSagarinW[TEAM]&amp;"|"&amp;JeffSagarinW[YEAR],0)),"0.00")</f>
        <v>0.00</v>
      </c>
      <c r="AU135" t="str">
        <f t="array" ref="AU135">IFERROR(INDEX(JeffSagarinW[JS_SOS],MATCH(AllData[[#This Row],[TEAM]]&amp;"|"&amp;AllData[[#This Row],[YEAR]],JeffSagarinW[TEAM]&amp;"|"&amp;JeffSagarinW[YEAR],0)),"0.00")</f>
        <v>0.00</v>
      </c>
      <c r="AV135" t="str">
        <f t="array" ref="AV135">IFERROR(INDEX(JeffSagarinW[W25],MATCH(AllData[[#This Row],[TEAM]]&amp;"|"&amp;AllData[[#This Row],[YEAR]],JeffSagarinW[TEAM]&amp;"|"&amp;JeffSagarinW[YEAR],0)),"0.00")</f>
        <v>0.00</v>
      </c>
      <c r="AW135" t="str">
        <f t="array" ref="AW135">IFERROR(INDEX(JeffSagarinW[W50],MATCH(AllData[[#This Row],[TEAM]]&amp;"|"&amp;AllData[[#This Row],[YEAR]],JeffSagarinW[TEAM]&amp;"|"&amp;JeffSagarinW[YEAR],0)),"0.00")</f>
        <v>0.00</v>
      </c>
      <c r="AX135" t="str">
        <f t="array" ref="AX135">IFERROR(INDEX(ESPNW[PTS],MATCH(AllData[[#This Row],[TEAM]]&amp;"|"&amp;AllData[[#This Row],[YEAR]],ESPNW[TEAM]&amp;"|"&amp;ESPNW[YEAR],0)),"0.00")</f>
        <v>0.00</v>
      </c>
    </row>
    <row r="136" spans="9:50" x14ac:dyDescent="0.2">
      <c r="I136" t="s">
        <v>421</v>
      </c>
      <c r="J136">
        <v>73.36</v>
      </c>
      <c r="K136">
        <v>81.7</v>
      </c>
      <c r="L136">
        <v>2015</v>
      </c>
      <c r="AO136" t="s">
        <v>421</v>
      </c>
      <c r="AP136">
        <v>73.36</v>
      </c>
      <c r="AQ136">
        <v>81.7</v>
      </c>
      <c r="AR136">
        <v>2015</v>
      </c>
      <c r="AT136" t="str">
        <f t="array" ref="AT136">IFERROR(INDEX(JeffSagarinW[JS_RATING],MATCH(AllData[[#This Row],[TEAM]]&amp;"|"&amp;AllData[[#This Row],[YEAR]],JeffSagarinW[TEAM]&amp;"|"&amp;JeffSagarinW[YEAR],0)),"0.00")</f>
        <v>0.00</v>
      </c>
      <c r="AU136" t="str">
        <f t="array" ref="AU136">IFERROR(INDEX(JeffSagarinW[JS_SOS],MATCH(AllData[[#This Row],[TEAM]]&amp;"|"&amp;AllData[[#This Row],[YEAR]],JeffSagarinW[TEAM]&amp;"|"&amp;JeffSagarinW[YEAR],0)),"0.00")</f>
        <v>0.00</v>
      </c>
      <c r="AV136" t="str">
        <f t="array" ref="AV136">IFERROR(INDEX(JeffSagarinW[W25],MATCH(AllData[[#This Row],[TEAM]]&amp;"|"&amp;AllData[[#This Row],[YEAR]],JeffSagarinW[TEAM]&amp;"|"&amp;JeffSagarinW[YEAR],0)),"0.00")</f>
        <v>0.00</v>
      </c>
      <c r="AW136" t="str">
        <f t="array" ref="AW136">IFERROR(INDEX(JeffSagarinW[W50],MATCH(AllData[[#This Row],[TEAM]]&amp;"|"&amp;AllData[[#This Row],[YEAR]],JeffSagarinW[TEAM]&amp;"|"&amp;JeffSagarinW[YEAR],0)),"0.00")</f>
        <v>0.00</v>
      </c>
      <c r="AX136" t="str">
        <f t="array" ref="AX136">IFERROR(INDEX(ESPNW[PTS],MATCH(AllData[[#This Row],[TEAM]]&amp;"|"&amp;AllData[[#This Row],[YEAR]],ESPNW[TEAM]&amp;"|"&amp;ESPNW[YEAR],0)),"0.00")</f>
        <v>0.00</v>
      </c>
    </row>
    <row r="137" spans="9:50" x14ac:dyDescent="0.2">
      <c r="I137" t="s">
        <v>396</v>
      </c>
      <c r="J137">
        <v>72.900000000000006</v>
      </c>
      <c r="K137">
        <v>81.17</v>
      </c>
      <c r="L137">
        <v>2015</v>
      </c>
      <c r="AO137" t="s">
        <v>396</v>
      </c>
      <c r="AP137">
        <v>72.900000000000006</v>
      </c>
      <c r="AQ137">
        <v>81.17</v>
      </c>
      <c r="AR137">
        <v>2015</v>
      </c>
      <c r="AT137" t="str">
        <f t="array" ref="AT137">IFERROR(INDEX(JeffSagarinW[JS_RATING],MATCH(AllData[[#This Row],[TEAM]]&amp;"|"&amp;AllData[[#This Row],[YEAR]],JeffSagarinW[TEAM]&amp;"|"&amp;JeffSagarinW[YEAR],0)),"0.00")</f>
        <v>0.00</v>
      </c>
      <c r="AU137" t="str">
        <f t="array" ref="AU137">IFERROR(INDEX(JeffSagarinW[JS_SOS],MATCH(AllData[[#This Row],[TEAM]]&amp;"|"&amp;AllData[[#This Row],[YEAR]],JeffSagarinW[TEAM]&amp;"|"&amp;JeffSagarinW[YEAR],0)),"0.00")</f>
        <v>0.00</v>
      </c>
      <c r="AV137" t="str">
        <f t="array" ref="AV137">IFERROR(INDEX(JeffSagarinW[W25],MATCH(AllData[[#This Row],[TEAM]]&amp;"|"&amp;AllData[[#This Row],[YEAR]],JeffSagarinW[TEAM]&amp;"|"&amp;JeffSagarinW[YEAR],0)),"0.00")</f>
        <v>0.00</v>
      </c>
      <c r="AW137" t="str">
        <f t="array" ref="AW137">IFERROR(INDEX(JeffSagarinW[W50],MATCH(AllData[[#This Row],[TEAM]]&amp;"|"&amp;AllData[[#This Row],[YEAR]],JeffSagarinW[TEAM]&amp;"|"&amp;JeffSagarinW[YEAR],0)),"0.00")</f>
        <v>0.00</v>
      </c>
      <c r="AX137" t="str">
        <f t="array" ref="AX137">IFERROR(INDEX(ESPNW[PTS],MATCH(AllData[[#This Row],[TEAM]]&amp;"|"&amp;AllData[[#This Row],[YEAR]],ESPNW[TEAM]&amp;"|"&amp;ESPNW[YEAR],0)),"0.00")</f>
        <v>0.00</v>
      </c>
    </row>
    <row r="138" spans="9:50" x14ac:dyDescent="0.2">
      <c r="I138" t="s">
        <v>380</v>
      </c>
      <c r="J138">
        <v>74.33</v>
      </c>
      <c r="K138">
        <v>80.63</v>
      </c>
      <c r="L138">
        <v>2015</v>
      </c>
      <c r="AO138" t="s">
        <v>380</v>
      </c>
      <c r="AP138">
        <v>74.33</v>
      </c>
      <c r="AQ138">
        <v>80.63</v>
      </c>
      <c r="AR138">
        <v>2015</v>
      </c>
      <c r="AT138" t="str">
        <f t="array" ref="AT138">IFERROR(INDEX(JeffSagarinW[JS_RATING],MATCH(AllData[[#This Row],[TEAM]]&amp;"|"&amp;AllData[[#This Row],[YEAR]],JeffSagarinW[TEAM]&amp;"|"&amp;JeffSagarinW[YEAR],0)),"0.00")</f>
        <v>0.00</v>
      </c>
      <c r="AU138" t="str">
        <f t="array" ref="AU138">IFERROR(INDEX(JeffSagarinW[JS_SOS],MATCH(AllData[[#This Row],[TEAM]]&amp;"|"&amp;AllData[[#This Row],[YEAR]],JeffSagarinW[TEAM]&amp;"|"&amp;JeffSagarinW[YEAR],0)),"0.00")</f>
        <v>0.00</v>
      </c>
      <c r="AV138" t="str">
        <f t="array" ref="AV138">IFERROR(INDEX(JeffSagarinW[W25],MATCH(AllData[[#This Row],[TEAM]]&amp;"|"&amp;AllData[[#This Row],[YEAR]],JeffSagarinW[TEAM]&amp;"|"&amp;JeffSagarinW[YEAR],0)),"0.00")</f>
        <v>0.00</v>
      </c>
      <c r="AW138" t="str">
        <f t="array" ref="AW138">IFERROR(INDEX(JeffSagarinW[W50],MATCH(AllData[[#This Row],[TEAM]]&amp;"|"&amp;AllData[[#This Row],[YEAR]],JeffSagarinW[TEAM]&amp;"|"&amp;JeffSagarinW[YEAR],0)),"0.00")</f>
        <v>0.00</v>
      </c>
      <c r="AX138" t="str">
        <f t="array" ref="AX138">IFERROR(INDEX(ESPNW[PTS],MATCH(AllData[[#This Row],[TEAM]]&amp;"|"&amp;AllData[[#This Row],[YEAR]],ESPNW[TEAM]&amp;"|"&amp;ESPNW[YEAR],0)),"0.00")</f>
        <v>0.00</v>
      </c>
    </row>
    <row r="139" spans="9:50" x14ac:dyDescent="0.2">
      <c r="I139" t="s">
        <v>298</v>
      </c>
      <c r="J139">
        <v>73.319999999999993</v>
      </c>
      <c r="K139">
        <v>80.63</v>
      </c>
      <c r="L139">
        <v>2015</v>
      </c>
      <c r="AO139" t="s">
        <v>298</v>
      </c>
      <c r="AP139">
        <v>73.319999999999993</v>
      </c>
      <c r="AQ139">
        <v>80.63</v>
      </c>
      <c r="AR139">
        <v>2015</v>
      </c>
      <c r="AT139" t="str">
        <f t="array" ref="AT139">IFERROR(INDEX(JeffSagarinW[JS_RATING],MATCH(AllData[[#This Row],[TEAM]]&amp;"|"&amp;AllData[[#This Row],[YEAR]],JeffSagarinW[TEAM]&amp;"|"&amp;JeffSagarinW[YEAR],0)),"0.00")</f>
        <v>0.00</v>
      </c>
      <c r="AU139" t="str">
        <f t="array" ref="AU139">IFERROR(INDEX(JeffSagarinW[JS_SOS],MATCH(AllData[[#This Row],[TEAM]]&amp;"|"&amp;AllData[[#This Row],[YEAR]],JeffSagarinW[TEAM]&amp;"|"&amp;JeffSagarinW[YEAR],0)),"0.00")</f>
        <v>0.00</v>
      </c>
      <c r="AV139" t="str">
        <f t="array" ref="AV139">IFERROR(INDEX(JeffSagarinW[W25],MATCH(AllData[[#This Row],[TEAM]]&amp;"|"&amp;AllData[[#This Row],[YEAR]],JeffSagarinW[TEAM]&amp;"|"&amp;JeffSagarinW[YEAR],0)),"0.00")</f>
        <v>0.00</v>
      </c>
      <c r="AW139" t="str">
        <f t="array" ref="AW139">IFERROR(INDEX(JeffSagarinW[W50],MATCH(AllData[[#This Row],[TEAM]]&amp;"|"&amp;AllData[[#This Row],[YEAR]],JeffSagarinW[TEAM]&amp;"|"&amp;JeffSagarinW[YEAR],0)),"0.00")</f>
        <v>0.00</v>
      </c>
      <c r="AX139" t="str">
        <f t="array" ref="AX139">IFERROR(INDEX(ESPNW[PTS],MATCH(AllData[[#This Row],[TEAM]]&amp;"|"&amp;AllData[[#This Row],[YEAR]],ESPNW[TEAM]&amp;"|"&amp;ESPNW[YEAR],0)),"0.00")</f>
        <v>0.00</v>
      </c>
    </row>
    <row r="140" spans="9:50" x14ac:dyDescent="0.2">
      <c r="I140" t="s">
        <v>1835</v>
      </c>
      <c r="J140">
        <v>64.45</v>
      </c>
      <c r="K140">
        <v>80.58</v>
      </c>
      <c r="L140">
        <v>2015</v>
      </c>
      <c r="AO140" t="s">
        <v>1835</v>
      </c>
      <c r="AP140">
        <v>64.45</v>
      </c>
      <c r="AQ140">
        <v>80.58</v>
      </c>
      <c r="AR140">
        <v>2015</v>
      </c>
      <c r="AT140" t="str">
        <f t="array" ref="AT140">IFERROR(INDEX(JeffSagarinW[JS_RATING],MATCH(AllData[[#This Row],[TEAM]]&amp;"|"&amp;AllData[[#This Row],[YEAR]],JeffSagarinW[TEAM]&amp;"|"&amp;JeffSagarinW[YEAR],0)),"0.00")</f>
        <v>0.00</v>
      </c>
      <c r="AU140" t="str">
        <f t="array" ref="AU140">IFERROR(INDEX(JeffSagarinW[JS_SOS],MATCH(AllData[[#This Row],[TEAM]]&amp;"|"&amp;AllData[[#This Row],[YEAR]],JeffSagarinW[TEAM]&amp;"|"&amp;JeffSagarinW[YEAR],0)),"0.00")</f>
        <v>0.00</v>
      </c>
      <c r="AV140" t="str">
        <f t="array" ref="AV140">IFERROR(INDEX(JeffSagarinW[W25],MATCH(AllData[[#This Row],[TEAM]]&amp;"|"&amp;AllData[[#This Row],[YEAR]],JeffSagarinW[TEAM]&amp;"|"&amp;JeffSagarinW[YEAR],0)),"0.00")</f>
        <v>0.00</v>
      </c>
      <c r="AW140" t="str">
        <f t="array" ref="AW140">IFERROR(INDEX(JeffSagarinW[W50],MATCH(AllData[[#This Row],[TEAM]]&amp;"|"&amp;AllData[[#This Row],[YEAR]],JeffSagarinW[TEAM]&amp;"|"&amp;JeffSagarinW[YEAR],0)),"0.00")</f>
        <v>0.00</v>
      </c>
      <c r="AX140" t="str">
        <f t="array" ref="AX140">IFERROR(INDEX(ESPNW[PTS],MATCH(AllData[[#This Row],[TEAM]]&amp;"|"&amp;AllData[[#This Row],[YEAR]],ESPNW[TEAM]&amp;"|"&amp;ESPNW[YEAR],0)),"0.00")</f>
        <v>0.00</v>
      </c>
    </row>
    <row r="141" spans="9:50" x14ac:dyDescent="0.2">
      <c r="I141" t="s">
        <v>387</v>
      </c>
      <c r="J141">
        <v>75.650000000000006</v>
      </c>
      <c r="K141">
        <v>80.47</v>
      </c>
      <c r="L141">
        <v>2015</v>
      </c>
      <c r="AO141" t="s">
        <v>387</v>
      </c>
      <c r="AP141">
        <v>75.650000000000006</v>
      </c>
      <c r="AQ141">
        <v>80.47</v>
      </c>
      <c r="AR141">
        <v>2015</v>
      </c>
      <c r="AT141" t="str">
        <f t="array" ref="AT141">IFERROR(INDEX(JeffSagarinW[JS_RATING],MATCH(AllData[[#This Row],[TEAM]]&amp;"|"&amp;AllData[[#This Row],[YEAR]],JeffSagarinW[TEAM]&amp;"|"&amp;JeffSagarinW[YEAR],0)),"0.00")</f>
        <v>0.00</v>
      </c>
      <c r="AU141" t="str">
        <f t="array" ref="AU141">IFERROR(INDEX(JeffSagarinW[JS_SOS],MATCH(AllData[[#This Row],[TEAM]]&amp;"|"&amp;AllData[[#This Row],[YEAR]],JeffSagarinW[TEAM]&amp;"|"&amp;JeffSagarinW[YEAR],0)),"0.00")</f>
        <v>0.00</v>
      </c>
      <c r="AV141" t="str">
        <f t="array" ref="AV141">IFERROR(INDEX(JeffSagarinW[W25],MATCH(AllData[[#This Row],[TEAM]]&amp;"|"&amp;AllData[[#This Row],[YEAR]],JeffSagarinW[TEAM]&amp;"|"&amp;JeffSagarinW[YEAR],0)),"0.00")</f>
        <v>0.00</v>
      </c>
      <c r="AW141" t="str">
        <f t="array" ref="AW141">IFERROR(INDEX(JeffSagarinW[W50],MATCH(AllData[[#This Row],[TEAM]]&amp;"|"&amp;AllData[[#This Row],[YEAR]],JeffSagarinW[TEAM]&amp;"|"&amp;JeffSagarinW[YEAR],0)),"0.00")</f>
        <v>0.00</v>
      </c>
      <c r="AX141" t="str">
        <f t="array" ref="AX141">IFERROR(INDEX(ESPNW[PTS],MATCH(AllData[[#This Row],[TEAM]]&amp;"|"&amp;AllData[[#This Row],[YEAR]],ESPNW[TEAM]&amp;"|"&amp;ESPNW[YEAR],0)),"0.00")</f>
        <v>0.00</v>
      </c>
    </row>
    <row r="142" spans="9:50" x14ac:dyDescent="0.2">
      <c r="I142" t="s">
        <v>9</v>
      </c>
      <c r="J142">
        <v>73.78</v>
      </c>
      <c r="K142">
        <v>80.45</v>
      </c>
      <c r="L142">
        <v>2015</v>
      </c>
      <c r="AO142" t="s">
        <v>9</v>
      </c>
      <c r="AP142">
        <v>73.78</v>
      </c>
      <c r="AQ142">
        <v>80.45</v>
      </c>
      <c r="AR142">
        <v>2015</v>
      </c>
      <c r="AT142" t="str">
        <f t="array" ref="AT142">IFERROR(INDEX(JeffSagarinW[JS_RATING],MATCH(AllData[[#This Row],[TEAM]]&amp;"|"&amp;AllData[[#This Row],[YEAR]],JeffSagarinW[TEAM]&amp;"|"&amp;JeffSagarinW[YEAR],0)),"0.00")</f>
        <v>0.00</v>
      </c>
      <c r="AU142" t="str">
        <f t="array" ref="AU142">IFERROR(INDEX(JeffSagarinW[JS_SOS],MATCH(AllData[[#This Row],[TEAM]]&amp;"|"&amp;AllData[[#This Row],[YEAR]],JeffSagarinW[TEAM]&amp;"|"&amp;JeffSagarinW[YEAR],0)),"0.00")</f>
        <v>0.00</v>
      </c>
      <c r="AV142" t="str">
        <f t="array" ref="AV142">IFERROR(INDEX(JeffSagarinW[W25],MATCH(AllData[[#This Row],[TEAM]]&amp;"|"&amp;AllData[[#This Row],[YEAR]],JeffSagarinW[TEAM]&amp;"|"&amp;JeffSagarinW[YEAR],0)),"0.00")</f>
        <v>0.00</v>
      </c>
      <c r="AW142" t="str">
        <f t="array" ref="AW142">IFERROR(INDEX(JeffSagarinW[W50],MATCH(AllData[[#This Row],[TEAM]]&amp;"|"&amp;AllData[[#This Row],[YEAR]],JeffSagarinW[TEAM]&amp;"|"&amp;JeffSagarinW[YEAR],0)),"0.00")</f>
        <v>0.00</v>
      </c>
      <c r="AX142" t="str">
        <f t="array" ref="AX142">IFERROR(INDEX(ESPNW[PTS],MATCH(AllData[[#This Row],[TEAM]]&amp;"|"&amp;AllData[[#This Row],[YEAR]],ESPNW[TEAM]&amp;"|"&amp;ESPNW[YEAR],0)),"0.00")</f>
        <v>0.00</v>
      </c>
    </row>
    <row r="143" spans="9:50" x14ac:dyDescent="0.2">
      <c r="I143" t="s">
        <v>350</v>
      </c>
      <c r="J143">
        <v>72.63</v>
      </c>
      <c r="K143">
        <v>80.31</v>
      </c>
      <c r="L143">
        <v>2015</v>
      </c>
      <c r="AO143" t="s">
        <v>350</v>
      </c>
      <c r="AP143">
        <v>72.63</v>
      </c>
      <c r="AQ143">
        <v>80.31</v>
      </c>
      <c r="AR143">
        <v>2015</v>
      </c>
      <c r="AT143" t="str">
        <f t="array" ref="AT143">IFERROR(INDEX(JeffSagarinW[JS_RATING],MATCH(AllData[[#This Row],[TEAM]]&amp;"|"&amp;AllData[[#This Row],[YEAR]],JeffSagarinW[TEAM]&amp;"|"&amp;JeffSagarinW[YEAR],0)),"0.00")</f>
        <v>0.00</v>
      </c>
      <c r="AU143" t="str">
        <f t="array" ref="AU143">IFERROR(INDEX(JeffSagarinW[JS_SOS],MATCH(AllData[[#This Row],[TEAM]]&amp;"|"&amp;AllData[[#This Row],[YEAR]],JeffSagarinW[TEAM]&amp;"|"&amp;JeffSagarinW[YEAR],0)),"0.00")</f>
        <v>0.00</v>
      </c>
      <c r="AV143" t="str">
        <f t="array" ref="AV143">IFERROR(INDEX(JeffSagarinW[W25],MATCH(AllData[[#This Row],[TEAM]]&amp;"|"&amp;AllData[[#This Row],[YEAR]],JeffSagarinW[TEAM]&amp;"|"&amp;JeffSagarinW[YEAR],0)),"0.00")</f>
        <v>0.00</v>
      </c>
      <c r="AW143" t="str">
        <f t="array" ref="AW143">IFERROR(INDEX(JeffSagarinW[W50],MATCH(AllData[[#This Row],[TEAM]]&amp;"|"&amp;AllData[[#This Row],[YEAR]],JeffSagarinW[TEAM]&amp;"|"&amp;JeffSagarinW[YEAR],0)),"0.00")</f>
        <v>0.00</v>
      </c>
      <c r="AX143" t="str">
        <f t="array" ref="AX143">IFERROR(INDEX(ESPNW[PTS],MATCH(AllData[[#This Row],[TEAM]]&amp;"|"&amp;AllData[[#This Row],[YEAR]],ESPNW[TEAM]&amp;"|"&amp;ESPNW[YEAR],0)),"0.00")</f>
        <v>0.00</v>
      </c>
    </row>
    <row r="144" spans="9:50" x14ac:dyDescent="0.2">
      <c r="I144" t="s">
        <v>362</v>
      </c>
      <c r="J144">
        <v>73.83</v>
      </c>
      <c r="K144">
        <v>80.17</v>
      </c>
      <c r="L144">
        <v>2015</v>
      </c>
      <c r="AO144" t="s">
        <v>362</v>
      </c>
      <c r="AP144">
        <v>73.83</v>
      </c>
      <c r="AQ144">
        <v>80.17</v>
      </c>
      <c r="AR144">
        <v>2015</v>
      </c>
      <c r="AT144" t="str">
        <f t="array" ref="AT144">IFERROR(INDEX(JeffSagarinW[JS_RATING],MATCH(AllData[[#This Row],[TEAM]]&amp;"|"&amp;AllData[[#This Row],[YEAR]],JeffSagarinW[TEAM]&amp;"|"&amp;JeffSagarinW[YEAR],0)),"0.00")</f>
        <v>0.00</v>
      </c>
      <c r="AU144" t="str">
        <f t="array" ref="AU144">IFERROR(INDEX(JeffSagarinW[JS_SOS],MATCH(AllData[[#This Row],[TEAM]]&amp;"|"&amp;AllData[[#This Row],[YEAR]],JeffSagarinW[TEAM]&amp;"|"&amp;JeffSagarinW[YEAR],0)),"0.00")</f>
        <v>0.00</v>
      </c>
      <c r="AV144" t="str">
        <f t="array" ref="AV144">IFERROR(INDEX(JeffSagarinW[W25],MATCH(AllData[[#This Row],[TEAM]]&amp;"|"&amp;AllData[[#This Row],[YEAR]],JeffSagarinW[TEAM]&amp;"|"&amp;JeffSagarinW[YEAR],0)),"0.00")</f>
        <v>0.00</v>
      </c>
      <c r="AW144" t="str">
        <f t="array" ref="AW144">IFERROR(INDEX(JeffSagarinW[W50],MATCH(AllData[[#This Row],[TEAM]]&amp;"|"&amp;AllData[[#This Row],[YEAR]],JeffSagarinW[TEAM]&amp;"|"&amp;JeffSagarinW[YEAR],0)),"0.00")</f>
        <v>0.00</v>
      </c>
      <c r="AX144" t="str">
        <f t="array" ref="AX144">IFERROR(INDEX(ESPNW[PTS],MATCH(AllData[[#This Row],[TEAM]]&amp;"|"&amp;AllData[[#This Row],[YEAR]],ESPNW[TEAM]&amp;"|"&amp;ESPNW[YEAR],0)),"0.00")</f>
        <v>0.00</v>
      </c>
    </row>
    <row r="145" spans="9:50" x14ac:dyDescent="0.2">
      <c r="I145" t="s">
        <v>376</v>
      </c>
      <c r="J145">
        <v>73.849999999999994</v>
      </c>
      <c r="K145">
        <v>79.599999999999994</v>
      </c>
      <c r="L145">
        <v>2015</v>
      </c>
      <c r="AO145" t="s">
        <v>376</v>
      </c>
      <c r="AP145">
        <v>73.849999999999994</v>
      </c>
      <c r="AQ145">
        <v>79.599999999999994</v>
      </c>
      <c r="AR145">
        <v>2015</v>
      </c>
      <c r="AT145" t="str">
        <f t="array" ref="AT145">IFERROR(INDEX(JeffSagarinW[JS_RATING],MATCH(AllData[[#This Row],[TEAM]]&amp;"|"&amp;AllData[[#This Row],[YEAR]],JeffSagarinW[TEAM]&amp;"|"&amp;JeffSagarinW[YEAR],0)),"0.00")</f>
        <v>0.00</v>
      </c>
      <c r="AU145" t="str">
        <f t="array" ref="AU145">IFERROR(INDEX(JeffSagarinW[JS_SOS],MATCH(AllData[[#This Row],[TEAM]]&amp;"|"&amp;AllData[[#This Row],[YEAR]],JeffSagarinW[TEAM]&amp;"|"&amp;JeffSagarinW[YEAR],0)),"0.00")</f>
        <v>0.00</v>
      </c>
      <c r="AV145" t="str">
        <f t="array" ref="AV145">IFERROR(INDEX(JeffSagarinW[W25],MATCH(AllData[[#This Row],[TEAM]]&amp;"|"&amp;AllData[[#This Row],[YEAR]],JeffSagarinW[TEAM]&amp;"|"&amp;JeffSagarinW[YEAR],0)),"0.00")</f>
        <v>0.00</v>
      </c>
      <c r="AW145" t="str">
        <f t="array" ref="AW145">IFERROR(INDEX(JeffSagarinW[W50],MATCH(AllData[[#This Row],[TEAM]]&amp;"|"&amp;AllData[[#This Row],[YEAR]],JeffSagarinW[TEAM]&amp;"|"&amp;JeffSagarinW[YEAR],0)),"0.00")</f>
        <v>0.00</v>
      </c>
      <c r="AX145" t="str">
        <f t="array" ref="AX145">IFERROR(INDEX(ESPNW[PTS],MATCH(AllData[[#This Row],[TEAM]]&amp;"|"&amp;AllData[[#This Row],[YEAR]],ESPNW[TEAM]&amp;"|"&amp;ESPNW[YEAR],0)),"0.00")</f>
        <v>0.00</v>
      </c>
    </row>
    <row r="146" spans="9:50" x14ac:dyDescent="0.2">
      <c r="I146" t="s">
        <v>299</v>
      </c>
      <c r="J146">
        <v>66.67</v>
      </c>
      <c r="K146">
        <v>79.489999999999995</v>
      </c>
      <c r="L146">
        <v>2015</v>
      </c>
      <c r="AO146" t="s">
        <v>299</v>
      </c>
      <c r="AP146">
        <v>66.67</v>
      </c>
      <c r="AQ146">
        <v>79.489999999999995</v>
      </c>
      <c r="AR146">
        <v>2015</v>
      </c>
      <c r="AT146" t="str">
        <f t="array" ref="AT146">IFERROR(INDEX(JeffSagarinW[JS_RATING],MATCH(AllData[[#This Row],[TEAM]]&amp;"|"&amp;AllData[[#This Row],[YEAR]],JeffSagarinW[TEAM]&amp;"|"&amp;JeffSagarinW[YEAR],0)),"0.00")</f>
        <v>0.00</v>
      </c>
      <c r="AU146" t="str">
        <f t="array" ref="AU146">IFERROR(INDEX(JeffSagarinW[JS_SOS],MATCH(AllData[[#This Row],[TEAM]]&amp;"|"&amp;AllData[[#This Row],[YEAR]],JeffSagarinW[TEAM]&amp;"|"&amp;JeffSagarinW[YEAR],0)),"0.00")</f>
        <v>0.00</v>
      </c>
      <c r="AV146" t="str">
        <f t="array" ref="AV146">IFERROR(INDEX(JeffSagarinW[W25],MATCH(AllData[[#This Row],[TEAM]]&amp;"|"&amp;AllData[[#This Row],[YEAR]],JeffSagarinW[TEAM]&amp;"|"&amp;JeffSagarinW[YEAR],0)),"0.00")</f>
        <v>0.00</v>
      </c>
      <c r="AW146" t="str">
        <f t="array" ref="AW146">IFERROR(INDEX(JeffSagarinW[W50],MATCH(AllData[[#This Row],[TEAM]]&amp;"|"&amp;AllData[[#This Row],[YEAR]],JeffSagarinW[TEAM]&amp;"|"&amp;JeffSagarinW[YEAR],0)),"0.00")</f>
        <v>0.00</v>
      </c>
      <c r="AX146" t="str">
        <f t="array" ref="AX146">IFERROR(INDEX(ESPNW[PTS],MATCH(AllData[[#This Row],[TEAM]]&amp;"|"&amp;AllData[[#This Row],[YEAR]],ESPNW[TEAM]&amp;"|"&amp;ESPNW[YEAR],0)),"0.00")</f>
        <v>0.00</v>
      </c>
    </row>
    <row r="147" spans="9:50" x14ac:dyDescent="0.2">
      <c r="I147" t="s">
        <v>379</v>
      </c>
      <c r="J147">
        <v>67.33</v>
      </c>
      <c r="K147">
        <v>79.13</v>
      </c>
      <c r="L147">
        <v>2015</v>
      </c>
      <c r="AO147" t="s">
        <v>379</v>
      </c>
      <c r="AP147">
        <v>67.33</v>
      </c>
      <c r="AQ147">
        <v>79.13</v>
      </c>
      <c r="AR147">
        <v>2015</v>
      </c>
      <c r="AT147" t="str">
        <f t="array" ref="AT147">IFERROR(INDEX(JeffSagarinW[JS_RATING],MATCH(AllData[[#This Row],[TEAM]]&amp;"|"&amp;AllData[[#This Row],[YEAR]],JeffSagarinW[TEAM]&amp;"|"&amp;JeffSagarinW[YEAR],0)),"0.00")</f>
        <v>0.00</v>
      </c>
      <c r="AU147" t="str">
        <f t="array" ref="AU147">IFERROR(INDEX(JeffSagarinW[JS_SOS],MATCH(AllData[[#This Row],[TEAM]]&amp;"|"&amp;AllData[[#This Row],[YEAR]],JeffSagarinW[TEAM]&amp;"|"&amp;JeffSagarinW[YEAR],0)),"0.00")</f>
        <v>0.00</v>
      </c>
      <c r="AV147" t="str">
        <f t="array" ref="AV147">IFERROR(INDEX(JeffSagarinW[W25],MATCH(AllData[[#This Row],[TEAM]]&amp;"|"&amp;AllData[[#This Row],[YEAR]],JeffSagarinW[TEAM]&amp;"|"&amp;JeffSagarinW[YEAR],0)),"0.00")</f>
        <v>0.00</v>
      </c>
      <c r="AW147" t="str">
        <f t="array" ref="AW147">IFERROR(INDEX(JeffSagarinW[W50],MATCH(AllData[[#This Row],[TEAM]]&amp;"|"&amp;AllData[[#This Row],[YEAR]],JeffSagarinW[TEAM]&amp;"|"&amp;JeffSagarinW[YEAR],0)),"0.00")</f>
        <v>0.00</v>
      </c>
      <c r="AX147" t="str">
        <f t="array" ref="AX147">IFERROR(INDEX(ESPNW[PTS],MATCH(AllData[[#This Row],[TEAM]]&amp;"|"&amp;AllData[[#This Row],[YEAR]],ESPNW[TEAM]&amp;"|"&amp;ESPNW[YEAR],0)),"0.00")</f>
        <v>0.00</v>
      </c>
    </row>
    <row r="148" spans="9:50" x14ac:dyDescent="0.2">
      <c r="I148" t="s">
        <v>407</v>
      </c>
      <c r="J148">
        <v>68.88</v>
      </c>
      <c r="K148">
        <v>79.06</v>
      </c>
      <c r="L148">
        <v>2015</v>
      </c>
      <c r="AO148" t="s">
        <v>407</v>
      </c>
      <c r="AP148">
        <v>68.88</v>
      </c>
      <c r="AQ148">
        <v>79.06</v>
      </c>
      <c r="AR148">
        <v>2015</v>
      </c>
      <c r="AT148" t="str">
        <f t="array" ref="AT148">IFERROR(INDEX(JeffSagarinW[JS_RATING],MATCH(AllData[[#This Row],[TEAM]]&amp;"|"&amp;AllData[[#This Row],[YEAR]],JeffSagarinW[TEAM]&amp;"|"&amp;JeffSagarinW[YEAR],0)),"0.00")</f>
        <v>0.00</v>
      </c>
      <c r="AU148" t="str">
        <f t="array" ref="AU148">IFERROR(INDEX(JeffSagarinW[JS_SOS],MATCH(AllData[[#This Row],[TEAM]]&amp;"|"&amp;AllData[[#This Row],[YEAR]],JeffSagarinW[TEAM]&amp;"|"&amp;JeffSagarinW[YEAR],0)),"0.00")</f>
        <v>0.00</v>
      </c>
      <c r="AV148" t="str">
        <f t="array" ref="AV148">IFERROR(INDEX(JeffSagarinW[W25],MATCH(AllData[[#This Row],[TEAM]]&amp;"|"&amp;AllData[[#This Row],[YEAR]],JeffSagarinW[TEAM]&amp;"|"&amp;JeffSagarinW[YEAR],0)),"0.00")</f>
        <v>0.00</v>
      </c>
      <c r="AW148" t="str">
        <f t="array" ref="AW148">IFERROR(INDEX(JeffSagarinW[W50],MATCH(AllData[[#This Row],[TEAM]]&amp;"|"&amp;AllData[[#This Row],[YEAR]],JeffSagarinW[TEAM]&amp;"|"&amp;JeffSagarinW[YEAR],0)),"0.00")</f>
        <v>0.00</v>
      </c>
      <c r="AX148" t="str">
        <f t="array" ref="AX148">IFERROR(INDEX(ESPNW[PTS],MATCH(AllData[[#This Row],[TEAM]]&amp;"|"&amp;AllData[[#This Row],[YEAR]],ESPNW[TEAM]&amp;"|"&amp;ESPNW[YEAR],0)),"0.00")</f>
        <v>0.00</v>
      </c>
    </row>
    <row r="149" spans="9:50" x14ac:dyDescent="0.2">
      <c r="I149" t="s">
        <v>317</v>
      </c>
      <c r="J149">
        <v>75.17</v>
      </c>
      <c r="K149">
        <v>78.61</v>
      </c>
      <c r="L149">
        <v>2015</v>
      </c>
      <c r="AO149" t="s">
        <v>317</v>
      </c>
      <c r="AP149">
        <v>75.17</v>
      </c>
      <c r="AQ149">
        <v>78.61</v>
      </c>
      <c r="AR149">
        <v>2015</v>
      </c>
      <c r="AT149" t="str">
        <f t="array" ref="AT149">IFERROR(INDEX(JeffSagarinW[JS_RATING],MATCH(AllData[[#This Row],[TEAM]]&amp;"|"&amp;AllData[[#This Row],[YEAR]],JeffSagarinW[TEAM]&amp;"|"&amp;JeffSagarinW[YEAR],0)),"0.00")</f>
        <v>0.00</v>
      </c>
      <c r="AU149" t="str">
        <f t="array" ref="AU149">IFERROR(INDEX(JeffSagarinW[JS_SOS],MATCH(AllData[[#This Row],[TEAM]]&amp;"|"&amp;AllData[[#This Row],[YEAR]],JeffSagarinW[TEAM]&amp;"|"&amp;JeffSagarinW[YEAR],0)),"0.00")</f>
        <v>0.00</v>
      </c>
      <c r="AV149" t="str">
        <f t="array" ref="AV149">IFERROR(INDEX(JeffSagarinW[W25],MATCH(AllData[[#This Row],[TEAM]]&amp;"|"&amp;AllData[[#This Row],[YEAR]],JeffSagarinW[TEAM]&amp;"|"&amp;JeffSagarinW[YEAR],0)),"0.00")</f>
        <v>0.00</v>
      </c>
      <c r="AW149" t="str">
        <f t="array" ref="AW149">IFERROR(INDEX(JeffSagarinW[W50],MATCH(AllData[[#This Row],[TEAM]]&amp;"|"&amp;AllData[[#This Row],[YEAR]],JeffSagarinW[TEAM]&amp;"|"&amp;JeffSagarinW[YEAR],0)),"0.00")</f>
        <v>0.00</v>
      </c>
      <c r="AX149" t="str">
        <f t="array" ref="AX149">IFERROR(INDEX(ESPNW[PTS],MATCH(AllData[[#This Row],[TEAM]]&amp;"|"&amp;AllData[[#This Row],[YEAR]],ESPNW[TEAM]&amp;"|"&amp;ESPNW[YEAR],0)),"0.00")</f>
        <v>0.00</v>
      </c>
    </row>
    <row r="150" spans="9:50" x14ac:dyDescent="0.2">
      <c r="I150" t="s">
        <v>315</v>
      </c>
      <c r="J150">
        <v>61.62</v>
      </c>
      <c r="K150">
        <v>78.58</v>
      </c>
      <c r="L150">
        <v>2015</v>
      </c>
      <c r="AO150" t="s">
        <v>315</v>
      </c>
      <c r="AP150">
        <v>61.62</v>
      </c>
      <c r="AQ150">
        <v>78.58</v>
      </c>
      <c r="AR150">
        <v>2015</v>
      </c>
      <c r="AT150" t="str">
        <f t="array" ref="AT150">IFERROR(INDEX(JeffSagarinW[JS_RATING],MATCH(AllData[[#This Row],[TEAM]]&amp;"|"&amp;AllData[[#This Row],[YEAR]],JeffSagarinW[TEAM]&amp;"|"&amp;JeffSagarinW[YEAR],0)),"0.00")</f>
        <v>0.00</v>
      </c>
      <c r="AU150" t="str">
        <f t="array" ref="AU150">IFERROR(INDEX(JeffSagarinW[JS_SOS],MATCH(AllData[[#This Row],[TEAM]]&amp;"|"&amp;AllData[[#This Row],[YEAR]],JeffSagarinW[TEAM]&amp;"|"&amp;JeffSagarinW[YEAR],0)),"0.00")</f>
        <v>0.00</v>
      </c>
      <c r="AV150" t="str">
        <f t="array" ref="AV150">IFERROR(INDEX(JeffSagarinW[W25],MATCH(AllData[[#This Row],[TEAM]]&amp;"|"&amp;AllData[[#This Row],[YEAR]],JeffSagarinW[TEAM]&amp;"|"&amp;JeffSagarinW[YEAR],0)),"0.00")</f>
        <v>0.00</v>
      </c>
      <c r="AW150" t="str">
        <f t="array" ref="AW150">IFERROR(INDEX(JeffSagarinW[W50],MATCH(AllData[[#This Row],[TEAM]]&amp;"|"&amp;AllData[[#This Row],[YEAR]],JeffSagarinW[TEAM]&amp;"|"&amp;JeffSagarinW[YEAR],0)),"0.00")</f>
        <v>0.00</v>
      </c>
      <c r="AX150" t="str">
        <f t="array" ref="AX150">IFERROR(INDEX(ESPNW[PTS],MATCH(AllData[[#This Row],[TEAM]]&amp;"|"&amp;AllData[[#This Row],[YEAR]],ESPNW[TEAM]&amp;"|"&amp;ESPNW[YEAR],0)),"0.00")</f>
        <v>0.00</v>
      </c>
    </row>
    <row r="151" spans="9:50" x14ac:dyDescent="0.2">
      <c r="I151" t="s">
        <v>391</v>
      </c>
      <c r="J151">
        <v>66.010000000000005</v>
      </c>
      <c r="K151">
        <v>78.459999999999994</v>
      </c>
      <c r="L151">
        <v>2015</v>
      </c>
      <c r="AO151" t="s">
        <v>391</v>
      </c>
      <c r="AP151">
        <v>66.010000000000005</v>
      </c>
      <c r="AQ151">
        <v>78.459999999999994</v>
      </c>
      <c r="AR151">
        <v>2015</v>
      </c>
      <c r="AT151" t="str">
        <f t="array" ref="AT151">IFERROR(INDEX(JeffSagarinW[JS_RATING],MATCH(AllData[[#This Row],[TEAM]]&amp;"|"&amp;AllData[[#This Row],[YEAR]],JeffSagarinW[TEAM]&amp;"|"&amp;JeffSagarinW[YEAR],0)),"0.00")</f>
        <v>0.00</v>
      </c>
      <c r="AU151" t="str">
        <f t="array" ref="AU151">IFERROR(INDEX(JeffSagarinW[JS_SOS],MATCH(AllData[[#This Row],[TEAM]]&amp;"|"&amp;AllData[[#This Row],[YEAR]],JeffSagarinW[TEAM]&amp;"|"&amp;JeffSagarinW[YEAR],0)),"0.00")</f>
        <v>0.00</v>
      </c>
      <c r="AV151" t="str">
        <f t="array" ref="AV151">IFERROR(INDEX(JeffSagarinW[W25],MATCH(AllData[[#This Row],[TEAM]]&amp;"|"&amp;AllData[[#This Row],[YEAR]],JeffSagarinW[TEAM]&amp;"|"&amp;JeffSagarinW[YEAR],0)),"0.00")</f>
        <v>0.00</v>
      </c>
      <c r="AW151" t="str">
        <f t="array" ref="AW151">IFERROR(INDEX(JeffSagarinW[W50],MATCH(AllData[[#This Row],[TEAM]]&amp;"|"&amp;AllData[[#This Row],[YEAR]],JeffSagarinW[TEAM]&amp;"|"&amp;JeffSagarinW[YEAR],0)),"0.00")</f>
        <v>0.00</v>
      </c>
      <c r="AX151" t="str">
        <f t="array" ref="AX151">IFERROR(INDEX(ESPNW[PTS],MATCH(AllData[[#This Row],[TEAM]]&amp;"|"&amp;AllData[[#This Row],[YEAR]],ESPNW[TEAM]&amp;"|"&amp;ESPNW[YEAR],0)),"0.00")</f>
        <v>0.00</v>
      </c>
    </row>
    <row r="152" spans="9:50" x14ac:dyDescent="0.2">
      <c r="I152" t="s">
        <v>353</v>
      </c>
      <c r="J152">
        <v>69.989999999999995</v>
      </c>
      <c r="K152">
        <v>78.040000000000006</v>
      </c>
      <c r="L152">
        <v>2015</v>
      </c>
      <c r="AO152" t="s">
        <v>353</v>
      </c>
      <c r="AP152">
        <v>69.989999999999995</v>
      </c>
      <c r="AQ152">
        <v>78.040000000000006</v>
      </c>
      <c r="AR152">
        <v>2015</v>
      </c>
      <c r="AT152" t="str">
        <f t="array" ref="AT152">IFERROR(INDEX(JeffSagarinW[JS_RATING],MATCH(AllData[[#This Row],[TEAM]]&amp;"|"&amp;AllData[[#This Row],[YEAR]],JeffSagarinW[TEAM]&amp;"|"&amp;JeffSagarinW[YEAR],0)),"0.00")</f>
        <v>0.00</v>
      </c>
      <c r="AU152" t="str">
        <f t="array" ref="AU152">IFERROR(INDEX(JeffSagarinW[JS_SOS],MATCH(AllData[[#This Row],[TEAM]]&amp;"|"&amp;AllData[[#This Row],[YEAR]],JeffSagarinW[TEAM]&amp;"|"&amp;JeffSagarinW[YEAR],0)),"0.00")</f>
        <v>0.00</v>
      </c>
      <c r="AV152" t="str">
        <f t="array" ref="AV152">IFERROR(INDEX(JeffSagarinW[W25],MATCH(AllData[[#This Row],[TEAM]]&amp;"|"&amp;AllData[[#This Row],[YEAR]],JeffSagarinW[TEAM]&amp;"|"&amp;JeffSagarinW[YEAR],0)),"0.00")</f>
        <v>0.00</v>
      </c>
      <c r="AW152" t="str">
        <f t="array" ref="AW152">IFERROR(INDEX(JeffSagarinW[W50],MATCH(AllData[[#This Row],[TEAM]]&amp;"|"&amp;AllData[[#This Row],[YEAR]],JeffSagarinW[TEAM]&amp;"|"&amp;JeffSagarinW[YEAR],0)),"0.00")</f>
        <v>0.00</v>
      </c>
      <c r="AX152" t="str">
        <f t="array" ref="AX152">IFERROR(INDEX(ESPNW[PTS],MATCH(AllData[[#This Row],[TEAM]]&amp;"|"&amp;AllData[[#This Row],[YEAR]],ESPNW[TEAM]&amp;"|"&amp;ESPNW[YEAR],0)),"0.00")</f>
        <v>0.00</v>
      </c>
    </row>
    <row r="153" spans="9:50" x14ac:dyDescent="0.2">
      <c r="I153" t="s">
        <v>359</v>
      </c>
      <c r="J153">
        <v>74.62</v>
      </c>
      <c r="K153">
        <v>77.760000000000005</v>
      </c>
      <c r="L153">
        <v>2015</v>
      </c>
      <c r="AO153" t="s">
        <v>359</v>
      </c>
      <c r="AP153">
        <v>74.62</v>
      </c>
      <c r="AQ153">
        <v>77.760000000000005</v>
      </c>
      <c r="AR153">
        <v>2015</v>
      </c>
      <c r="AT153" t="str">
        <f t="array" ref="AT153">IFERROR(INDEX(JeffSagarinW[JS_RATING],MATCH(AllData[[#This Row],[TEAM]]&amp;"|"&amp;AllData[[#This Row],[YEAR]],JeffSagarinW[TEAM]&amp;"|"&amp;JeffSagarinW[YEAR],0)),"0.00")</f>
        <v>0.00</v>
      </c>
      <c r="AU153" t="str">
        <f t="array" ref="AU153">IFERROR(INDEX(JeffSagarinW[JS_SOS],MATCH(AllData[[#This Row],[TEAM]]&amp;"|"&amp;AllData[[#This Row],[YEAR]],JeffSagarinW[TEAM]&amp;"|"&amp;JeffSagarinW[YEAR],0)),"0.00")</f>
        <v>0.00</v>
      </c>
      <c r="AV153" t="str">
        <f t="array" ref="AV153">IFERROR(INDEX(JeffSagarinW[W25],MATCH(AllData[[#This Row],[TEAM]]&amp;"|"&amp;AllData[[#This Row],[YEAR]],JeffSagarinW[TEAM]&amp;"|"&amp;JeffSagarinW[YEAR],0)),"0.00")</f>
        <v>0.00</v>
      </c>
      <c r="AW153" t="str">
        <f t="array" ref="AW153">IFERROR(INDEX(JeffSagarinW[W50],MATCH(AllData[[#This Row],[TEAM]]&amp;"|"&amp;AllData[[#This Row],[YEAR]],JeffSagarinW[TEAM]&amp;"|"&amp;JeffSagarinW[YEAR],0)),"0.00")</f>
        <v>0.00</v>
      </c>
      <c r="AX153" t="str">
        <f t="array" ref="AX153">IFERROR(INDEX(ESPNW[PTS],MATCH(AllData[[#This Row],[TEAM]]&amp;"|"&amp;AllData[[#This Row],[YEAR]],ESPNW[TEAM]&amp;"|"&amp;ESPNW[YEAR],0)),"0.00")</f>
        <v>0.00</v>
      </c>
    </row>
    <row r="154" spans="9:50" x14ac:dyDescent="0.2">
      <c r="I154" t="s">
        <v>367</v>
      </c>
      <c r="J154">
        <v>72.42</v>
      </c>
      <c r="K154">
        <v>77.709999999999994</v>
      </c>
      <c r="L154">
        <v>2015</v>
      </c>
      <c r="AO154" t="s">
        <v>367</v>
      </c>
      <c r="AP154">
        <v>72.42</v>
      </c>
      <c r="AQ154">
        <v>77.709999999999994</v>
      </c>
      <c r="AR154">
        <v>2015</v>
      </c>
      <c r="AT154" t="str">
        <f t="array" ref="AT154">IFERROR(INDEX(JeffSagarinW[JS_RATING],MATCH(AllData[[#This Row],[TEAM]]&amp;"|"&amp;AllData[[#This Row],[YEAR]],JeffSagarinW[TEAM]&amp;"|"&amp;JeffSagarinW[YEAR],0)),"0.00")</f>
        <v>0.00</v>
      </c>
      <c r="AU154" t="str">
        <f t="array" ref="AU154">IFERROR(INDEX(JeffSagarinW[JS_SOS],MATCH(AllData[[#This Row],[TEAM]]&amp;"|"&amp;AllData[[#This Row],[YEAR]],JeffSagarinW[TEAM]&amp;"|"&amp;JeffSagarinW[YEAR],0)),"0.00")</f>
        <v>0.00</v>
      </c>
      <c r="AV154" t="str">
        <f t="array" ref="AV154">IFERROR(INDEX(JeffSagarinW[W25],MATCH(AllData[[#This Row],[TEAM]]&amp;"|"&amp;AllData[[#This Row],[YEAR]],JeffSagarinW[TEAM]&amp;"|"&amp;JeffSagarinW[YEAR],0)),"0.00")</f>
        <v>0.00</v>
      </c>
      <c r="AW154" t="str">
        <f t="array" ref="AW154">IFERROR(INDEX(JeffSagarinW[W50],MATCH(AllData[[#This Row],[TEAM]]&amp;"|"&amp;AllData[[#This Row],[YEAR]],JeffSagarinW[TEAM]&amp;"|"&amp;JeffSagarinW[YEAR],0)),"0.00")</f>
        <v>0.00</v>
      </c>
      <c r="AX154" t="str">
        <f t="array" ref="AX154">IFERROR(INDEX(ESPNW[PTS],MATCH(AllData[[#This Row],[TEAM]]&amp;"|"&amp;AllData[[#This Row],[YEAR]],ESPNW[TEAM]&amp;"|"&amp;ESPNW[YEAR],0)),"0.00")</f>
        <v>0.00</v>
      </c>
    </row>
    <row r="155" spans="9:50" x14ac:dyDescent="0.2">
      <c r="I155" t="s">
        <v>372</v>
      </c>
      <c r="J155">
        <v>73.680000000000007</v>
      </c>
      <c r="K155">
        <v>77.680000000000007</v>
      </c>
      <c r="L155">
        <v>2015</v>
      </c>
      <c r="AO155" t="s">
        <v>372</v>
      </c>
      <c r="AP155">
        <v>73.680000000000007</v>
      </c>
      <c r="AQ155">
        <v>77.680000000000007</v>
      </c>
      <c r="AR155">
        <v>2015</v>
      </c>
      <c r="AT155" t="str">
        <f t="array" ref="AT155">IFERROR(INDEX(JeffSagarinW[JS_RATING],MATCH(AllData[[#This Row],[TEAM]]&amp;"|"&amp;AllData[[#This Row],[YEAR]],JeffSagarinW[TEAM]&amp;"|"&amp;JeffSagarinW[YEAR],0)),"0.00")</f>
        <v>0.00</v>
      </c>
      <c r="AU155" t="str">
        <f t="array" ref="AU155">IFERROR(INDEX(JeffSagarinW[JS_SOS],MATCH(AllData[[#This Row],[TEAM]]&amp;"|"&amp;AllData[[#This Row],[YEAR]],JeffSagarinW[TEAM]&amp;"|"&amp;JeffSagarinW[YEAR],0)),"0.00")</f>
        <v>0.00</v>
      </c>
      <c r="AV155" t="str">
        <f t="array" ref="AV155">IFERROR(INDEX(JeffSagarinW[W25],MATCH(AllData[[#This Row],[TEAM]]&amp;"|"&amp;AllData[[#This Row],[YEAR]],JeffSagarinW[TEAM]&amp;"|"&amp;JeffSagarinW[YEAR],0)),"0.00")</f>
        <v>0.00</v>
      </c>
      <c r="AW155" t="str">
        <f t="array" ref="AW155">IFERROR(INDEX(JeffSagarinW[W50],MATCH(AllData[[#This Row],[TEAM]]&amp;"|"&amp;AllData[[#This Row],[YEAR]],JeffSagarinW[TEAM]&amp;"|"&amp;JeffSagarinW[YEAR],0)),"0.00")</f>
        <v>0.00</v>
      </c>
      <c r="AX155" t="str">
        <f t="array" ref="AX155">IFERROR(INDEX(ESPNW[PTS],MATCH(AllData[[#This Row],[TEAM]]&amp;"|"&amp;AllData[[#This Row],[YEAR]],ESPNW[TEAM]&amp;"|"&amp;ESPNW[YEAR],0)),"0.00")</f>
        <v>0.00</v>
      </c>
    </row>
    <row r="156" spans="9:50" x14ac:dyDescent="0.2">
      <c r="I156" t="s">
        <v>363</v>
      </c>
      <c r="J156">
        <v>72.53</v>
      </c>
      <c r="K156">
        <v>77.599999999999994</v>
      </c>
      <c r="L156">
        <v>2015</v>
      </c>
      <c r="AO156" t="s">
        <v>363</v>
      </c>
      <c r="AP156">
        <v>72.53</v>
      </c>
      <c r="AQ156">
        <v>77.599999999999994</v>
      </c>
      <c r="AR156">
        <v>2015</v>
      </c>
      <c r="AT156" t="str">
        <f t="array" ref="AT156">IFERROR(INDEX(JeffSagarinW[JS_RATING],MATCH(AllData[[#This Row],[TEAM]]&amp;"|"&amp;AllData[[#This Row],[YEAR]],JeffSagarinW[TEAM]&amp;"|"&amp;JeffSagarinW[YEAR],0)),"0.00")</f>
        <v>0.00</v>
      </c>
      <c r="AU156" t="str">
        <f t="array" ref="AU156">IFERROR(INDEX(JeffSagarinW[JS_SOS],MATCH(AllData[[#This Row],[TEAM]]&amp;"|"&amp;AllData[[#This Row],[YEAR]],JeffSagarinW[TEAM]&amp;"|"&amp;JeffSagarinW[YEAR],0)),"0.00")</f>
        <v>0.00</v>
      </c>
      <c r="AV156" t="str">
        <f t="array" ref="AV156">IFERROR(INDEX(JeffSagarinW[W25],MATCH(AllData[[#This Row],[TEAM]]&amp;"|"&amp;AllData[[#This Row],[YEAR]],JeffSagarinW[TEAM]&amp;"|"&amp;JeffSagarinW[YEAR],0)),"0.00")</f>
        <v>0.00</v>
      </c>
      <c r="AW156" t="str">
        <f t="array" ref="AW156">IFERROR(INDEX(JeffSagarinW[W50],MATCH(AllData[[#This Row],[TEAM]]&amp;"|"&amp;AllData[[#This Row],[YEAR]],JeffSagarinW[TEAM]&amp;"|"&amp;JeffSagarinW[YEAR],0)),"0.00")</f>
        <v>0.00</v>
      </c>
      <c r="AX156" t="str">
        <f t="array" ref="AX156">IFERROR(INDEX(ESPNW[PTS],MATCH(AllData[[#This Row],[TEAM]]&amp;"|"&amp;AllData[[#This Row],[YEAR]],ESPNW[TEAM]&amp;"|"&amp;ESPNW[YEAR],0)),"0.00")</f>
        <v>0.00</v>
      </c>
    </row>
    <row r="157" spans="9:50" x14ac:dyDescent="0.2">
      <c r="I157" t="s">
        <v>383</v>
      </c>
      <c r="J157">
        <v>76.25</v>
      </c>
      <c r="K157">
        <v>77.41</v>
      </c>
      <c r="L157">
        <v>2015</v>
      </c>
      <c r="AO157" t="s">
        <v>383</v>
      </c>
      <c r="AP157">
        <v>76.25</v>
      </c>
      <c r="AQ157">
        <v>77.41</v>
      </c>
      <c r="AR157">
        <v>2015</v>
      </c>
      <c r="AT157" t="str">
        <f t="array" ref="AT157">IFERROR(INDEX(JeffSagarinW[JS_RATING],MATCH(AllData[[#This Row],[TEAM]]&amp;"|"&amp;AllData[[#This Row],[YEAR]],JeffSagarinW[TEAM]&amp;"|"&amp;JeffSagarinW[YEAR],0)),"0.00")</f>
        <v>0.00</v>
      </c>
      <c r="AU157" t="str">
        <f t="array" ref="AU157">IFERROR(INDEX(JeffSagarinW[JS_SOS],MATCH(AllData[[#This Row],[TEAM]]&amp;"|"&amp;AllData[[#This Row],[YEAR]],JeffSagarinW[TEAM]&amp;"|"&amp;JeffSagarinW[YEAR],0)),"0.00")</f>
        <v>0.00</v>
      </c>
      <c r="AV157" t="str">
        <f t="array" ref="AV157">IFERROR(INDEX(JeffSagarinW[W25],MATCH(AllData[[#This Row],[TEAM]]&amp;"|"&amp;AllData[[#This Row],[YEAR]],JeffSagarinW[TEAM]&amp;"|"&amp;JeffSagarinW[YEAR],0)),"0.00")</f>
        <v>0.00</v>
      </c>
      <c r="AW157" t="str">
        <f t="array" ref="AW157">IFERROR(INDEX(JeffSagarinW[W50],MATCH(AllData[[#This Row],[TEAM]]&amp;"|"&amp;AllData[[#This Row],[YEAR]],JeffSagarinW[TEAM]&amp;"|"&amp;JeffSagarinW[YEAR],0)),"0.00")</f>
        <v>0.00</v>
      </c>
      <c r="AX157" t="str">
        <f t="array" ref="AX157">IFERROR(INDEX(ESPNW[PTS],MATCH(AllData[[#This Row],[TEAM]]&amp;"|"&amp;AllData[[#This Row],[YEAR]],ESPNW[TEAM]&amp;"|"&amp;ESPNW[YEAR],0)),"0.00")</f>
        <v>0.00</v>
      </c>
    </row>
    <row r="158" spans="9:50" x14ac:dyDescent="0.2">
      <c r="I158" t="s">
        <v>338</v>
      </c>
      <c r="J158">
        <v>65.510000000000005</v>
      </c>
      <c r="K158">
        <v>76.94</v>
      </c>
      <c r="L158">
        <v>2015</v>
      </c>
      <c r="AO158" t="s">
        <v>338</v>
      </c>
      <c r="AP158">
        <v>65.510000000000005</v>
      </c>
      <c r="AQ158">
        <v>76.94</v>
      </c>
      <c r="AR158">
        <v>2015</v>
      </c>
      <c r="AT158" t="str">
        <f t="array" ref="AT158">IFERROR(INDEX(JeffSagarinW[JS_RATING],MATCH(AllData[[#This Row],[TEAM]]&amp;"|"&amp;AllData[[#This Row],[YEAR]],JeffSagarinW[TEAM]&amp;"|"&amp;JeffSagarinW[YEAR],0)),"0.00")</f>
        <v>0.00</v>
      </c>
      <c r="AU158" t="str">
        <f t="array" ref="AU158">IFERROR(INDEX(JeffSagarinW[JS_SOS],MATCH(AllData[[#This Row],[TEAM]]&amp;"|"&amp;AllData[[#This Row],[YEAR]],JeffSagarinW[TEAM]&amp;"|"&amp;JeffSagarinW[YEAR],0)),"0.00")</f>
        <v>0.00</v>
      </c>
      <c r="AV158" t="str">
        <f t="array" ref="AV158">IFERROR(INDEX(JeffSagarinW[W25],MATCH(AllData[[#This Row],[TEAM]]&amp;"|"&amp;AllData[[#This Row],[YEAR]],JeffSagarinW[TEAM]&amp;"|"&amp;JeffSagarinW[YEAR],0)),"0.00")</f>
        <v>0.00</v>
      </c>
      <c r="AW158" t="str">
        <f t="array" ref="AW158">IFERROR(INDEX(JeffSagarinW[W50],MATCH(AllData[[#This Row],[TEAM]]&amp;"|"&amp;AllData[[#This Row],[YEAR]],JeffSagarinW[TEAM]&amp;"|"&amp;JeffSagarinW[YEAR],0)),"0.00")</f>
        <v>0.00</v>
      </c>
      <c r="AX158" t="str">
        <f t="array" ref="AX158">IFERROR(INDEX(ESPNW[PTS],MATCH(AllData[[#This Row],[TEAM]]&amp;"|"&amp;AllData[[#This Row],[YEAR]],ESPNW[TEAM]&amp;"|"&amp;ESPNW[YEAR],0)),"0.00")</f>
        <v>0.00</v>
      </c>
    </row>
    <row r="159" spans="9:50" x14ac:dyDescent="0.2">
      <c r="I159" t="s">
        <v>304</v>
      </c>
      <c r="J159">
        <v>71.180000000000007</v>
      </c>
      <c r="K159">
        <v>76.87</v>
      </c>
      <c r="L159">
        <v>2015</v>
      </c>
      <c r="AO159" t="s">
        <v>304</v>
      </c>
      <c r="AP159">
        <v>71.180000000000007</v>
      </c>
      <c r="AQ159">
        <v>76.87</v>
      </c>
      <c r="AR159">
        <v>2015</v>
      </c>
      <c r="AT159" t="str">
        <f t="array" ref="AT159">IFERROR(INDEX(JeffSagarinW[JS_RATING],MATCH(AllData[[#This Row],[TEAM]]&amp;"|"&amp;AllData[[#This Row],[YEAR]],JeffSagarinW[TEAM]&amp;"|"&amp;JeffSagarinW[YEAR],0)),"0.00")</f>
        <v>0.00</v>
      </c>
      <c r="AU159" t="str">
        <f t="array" ref="AU159">IFERROR(INDEX(JeffSagarinW[JS_SOS],MATCH(AllData[[#This Row],[TEAM]]&amp;"|"&amp;AllData[[#This Row],[YEAR]],JeffSagarinW[TEAM]&amp;"|"&amp;JeffSagarinW[YEAR],0)),"0.00")</f>
        <v>0.00</v>
      </c>
      <c r="AV159" t="str">
        <f t="array" ref="AV159">IFERROR(INDEX(JeffSagarinW[W25],MATCH(AllData[[#This Row],[TEAM]]&amp;"|"&amp;AllData[[#This Row],[YEAR]],JeffSagarinW[TEAM]&amp;"|"&amp;JeffSagarinW[YEAR],0)),"0.00")</f>
        <v>0.00</v>
      </c>
      <c r="AW159" t="str">
        <f t="array" ref="AW159">IFERROR(INDEX(JeffSagarinW[W50],MATCH(AllData[[#This Row],[TEAM]]&amp;"|"&amp;AllData[[#This Row],[YEAR]],JeffSagarinW[TEAM]&amp;"|"&amp;JeffSagarinW[YEAR],0)),"0.00")</f>
        <v>0.00</v>
      </c>
      <c r="AX159" t="str">
        <f t="array" ref="AX159">IFERROR(INDEX(ESPNW[PTS],MATCH(AllData[[#This Row],[TEAM]]&amp;"|"&amp;AllData[[#This Row],[YEAR]],ESPNW[TEAM]&amp;"|"&amp;ESPNW[YEAR],0)),"0.00")</f>
        <v>0.00</v>
      </c>
    </row>
    <row r="160" spans="9:50" x14ac:dyDescent="0.2">
      <c r="I160" t="s">
        <v>354</v>
      </c>
      <c r="J160">
        <v>75.349999999999994</v>
      </c>
      <c r="K160">
        <v>76.790000000000006</v>
      </c>
      <c r="L160">
        <v>2015</v>
      </c>
      <c r="AO160" t="s">
        <v>354</v>
      </c>
      <c r="AP160">
        <v>75.349999999999994</v>
      </c>
      <c r="AQ160">
        <v>76.790000000000006</v>
      </c>
      <c r="AR160">
        <v>2015</v>
      </c>
      <c r="AT160" t="str">
        <f t="array" ref="AT160">IFERROR(INDEX(JeffSagarinW[JS_RATING],MATCH(AllData[[#This Row],[TEAM]]&amp;"|"&amp;AllData[[#This Row],[YEAR]],JeffSagarinW[TEAM]&amp;"|"&amp;JeffSagarinW[YEAR],0)),"0.00")</f>
        <v>0.00</v>
      </c>
      <c r="AU160" t="str">
        <f t="array" ref="AU160">IFERROR(INDEX(JeffSagarinW[JS_SOS],MATCH(AllData[[#This Row],[TEAM]]&amp;"|"&amp;AllData[[#This Row],[YEAR]],JeffSagarinW[TEAM]&amp;"|"&amp;JeffSagarinW[YEAR],0)),"0.00")</f>
        <v>0.00</v>
      </c>
      <c r="AV160" t="str">
        <f t="array" ref="AV160">IFERROR(INDEX(JeffSagarinW[W25],MATCH(AllData[[#This Row],[TEAM]]&amp;"|"&amp;AllData[[#This Row],[YEAR]],JeffSagarinW[TEAM]&amp;"|"&amp;JeffSagarinW[YEAR],0)),"0.00")</f>
        <v>0.00</v>
      </c>
      <c r="AW160" t="str">
        <f t="array" ref="AW160">IFERROR(INDEX(JeffSagarinW[W50],MATCH(AllData[[#This Row],[TEAM]]&amp;"|"&amp;AllData[[#This Row],[YEAR]],JeffSagarinW[TEAM]&amp;"|"&amp;JeffSagarinW[YEAR],0)),"0.00")</f>
        <v>0.00</v>
      </c>
      <c r="AX160" t="str">
        <f t="array" ref="AX160">IFERROR(INDEX(ESPNW[PTS],MATCH(AllData[[#This Row],[TEAM]]&amp;"|"&amp;AllData[[#This Row],[YEAR]],ESPNW[TEAM]&amp;"|"&amp;ESPNW[YEAR],0)),"0.00")</f>
        <v>0.00</v>
      </c>
    </row>
    <row r="161" spans="9:50" x14ac:dyDescent="0.2">
      <c r="I161" t="s">
        <v>386</v>
      </c>
      <c r="J161">
        <v>72.819999999999993</v>
      </c>
      <c r="K161">
        <v>76.61</v>
      </c>
      <c r="L161">
        <v>2015</v>
      </c>
      <c r="AO161" t="s">
        <v>386</v>
      </c>
      <c r="AP161">
        <v>72.819999999999993</v>
      </c>
      <c r="AQ161">
        <v>76.61</v>
      </c>
      <c r="AR161">
        <v>2015</v>
      </c>
      <c r="AT161" t="str">
        <f t="array" ref="AT161">IFERROR(INDEX(JeffSagarinW[JS_RATING],MATCH(AllData[[#This Row],[TEAM]]&amp;"|"&amp;AllData[[#This Row],[YEAR]],JeffSagarinW[TEAM]&amp;"|"&amp;JeffSagarinW[YEAR],0)),"0.00")</f>
        <v>0.00</v>
      </c>
      <c r="AU161" t="str">
        <f t="array" ref="AU161">IFERROR(INDEX(JeffSagarinW[JS_SOS],MATCH(AllData[[#This Row],[TEAM]]&amp;"|"&amp;AllData[[#This Row],[YEAR]],JeffSagarinW[TEAM]&amp;"|"&amp;JeffSagarinW[YEAR],0)),"0.00")</f>
        <v>0.00</v>
      </c>
      <c r="AV161" t="str">
        <f t="array" ref="AV161">IFERROR(INDEX(JeffSagarinW[W25],MATCH(AllData[[#This Row],[TEAM]]&amp;"|"&amp;AllData[[#This Row],[YEAR]],JeffSagarinW[TEAM]&amp;"|"&amp;JeffSagarinW[YEAR],0)),"0.00")</f>
        <v>0.00</v>
      </c>
      <c r="AW161" t="str">
        <f t="array" ref="AW161">IFERROR(INDEX(JeffSagarinW[W50],MATCH(AllData[[#This Row],[TEAM]]&amp;"|"&amp;AllData[[#This Row],[YEAR]],JeffSagarinW[TEAM]&amp;"|"&amp;JeffSagarinW[YEAR],0)),"0.00")</f>
        <v>0.00</v>
      </c>
      <c r="AX161" t="str">
        <f t="array" ref="AX161">IFERROR(INDEX(ESPNW[PTS],MATCH(AllData[[#This Row],[TEAM]]&amp;"|"&amp;AllData[[#This Row],[YEAR]],ESPNW[TEAM]&amp;"|"&amp;ESPNW[YEAR],0)),"0.00")</f>
        <v>0.00</v>
      </c>
    </row>
    <row r="162" spans="9:50" x14ac:dyDescent="0.2">
      <c r="I162" t="s">
        <v>446</v>
      </c>
      <c r="J162">
        <v>64.319999999999993</v>
      </c>
      <c r="K162">
        <v>76.45</v>
      </c>
      <c r="L162">
        <v>2015</v>
      </c>
      <c r="AO162" t="s">
        <v>446</v>
      </c>
      <c r="AP162">
        <v>64.319999999999993</v>
      </c>
      <c r="AQ162">
        <v>76.45</v>
      </c>
      <c r="AR162">
        <v>2015</v>
      </c>
      <c r="AT162" t="str">
        <f t="array" ref="AT162">IFERROR(INDEX(JeffSagarinW[JS_RATING],MATCH(AllData[[#This Row],[TEAM]]&amp;"|"&amp;AllData[[#This Row],[YEAR]],JeffSagarinW[TEAM]&amp;"|"&amp;JeffSagarinW[YEAR],0)),"0.00")</f>
        <v>0.00</v>
      </c>
      <c r="AU162" t="str">
        <f t="array" ref="AU162">IFERROR(INDEX(JeffSagarinW[JS_SOS],MATCH(AllData[[#This Row],[TEAM]]&amp;"|"&amp;AllData[[#This Row],[YEAR]],JeffSagarinW[TEAM]&amp;"|"&amp;JeffSagarinW[YEAR],0)),"0.00")</f>
        <v>0.00</v>
      </c>
      <c r="AV162" t="str">
        <f t="array" ref="AV162">IFERROR(INDEX(JeffSagarinW[W25],MATCH(AllData[[#This Row],[TEAM]]&amp;"|"&amp;AllData[[#This Row],[YEAR]],JeffSagarinW[TEAM]&amp;"|"&amp;JeffSagarinW[YEAR],0)),"0.00")</f>
        <v>0.00</v>
      </c>
      <c r="AW162" t="str">
        <f t="array" ref="AW162">IFERROR(INDEX(JeffSagarinW[W50],MATCH(AllData[[#This Row],[TEAM]]&amp;"|"&amp;AllData[[#This Row],[YEAR]],JeffSagarinW[TEAM]&amp;"|"&amp;JeffSagarinW[YEAR],0)),"0.00")</f>
        <v>0.00</v>
      </c>
      <c r="AX162" t="str">
        <f t="array" ref="AX162">IFERROR(INDEX(ESPNW[PTS],MATCH(AllData[[#This Row],[TEAM]]&amp;"|"&amp;AllData[[#This Row],[YEAR]],ESPNW[TEAM]&amp;"|"&amp;ESPNW[YEAR],0)),"0.00")</f>
        <v>0.00</v>
      </c>
    </row>
    <row r="163" spans="9:50" x14ac:dyDescent="0.2">
      <c r="I163" t="s">
        <v>356</v>
      </c>
      <c r="J163">
        <v>72.069999999999993</v>
      </c>
      <c r="K163">
        <v>76.41</v>
      </c>
      <c r="L163">
        <v>2015</v>
      </c>
      <c r="AO163" t="s">
        <v>356</v>
      </c>
      <c r="AP163">
        <v>72.069999999999993</v>
      </c>
      <c r="AQ163">
        <v>76.41</v>
      </c>
      <c r="AR163">
        <v>2015</v>
      </c>
      <c r="AT163" t="str">
        <f t="array" ref="AT163">IFERROR(INDEX(JeffSagarinW[JS_RATING],MATCH(AllData[[#This Row],[TEAM]]&amp;"|"&amp;AllData[[#This Row],[YEAR]],JeffSagarinW[TEAM]&amp;"|"&amp;JeffSagarinW[YEAR],0)),"0.00")</f>
        <v>0.00</v>
      </c>
      <c r="AU163" t="str">
        <f t="array" ref="AU163">IFERROR(INDEX(JeffSagarinW[JS_SOS],MATCH(AllData[[#This Row],[TEAM]]&amp;"|"&amp;AllData[[#This Row],[YEAR]],JeffSagarinW[TEAM]&amp;"|"&amp;JeffSagarinW[YEAR],0)),"0.00")</f>
        <v>0.00</v>
      </c>
      <c r="AV163" t="str">
        <f t="array" ref="AV163">IFERROR(INDEX(JeffSagarinW[W25],MATCH(AllData[[#This Row],[TEAM]]&amp;"|"&amp;AllData[[#This Row],[YEAR]],JeffSagarinW[TEAM]&amp;"|"&amp;JeffSagarinW[YEAR],0)),"0.00")</f>
        <v>0.00</v>
      </c>
      <c r="AW163" t="str">
        <f t="array" ref="AW163">IFERROR(INDEX(JeffSagarinW[W50],MATCH(AllData[[#This Row],[TEAM]]&amp;"|"&amp;AllData[[#This Row],[YEAR]],JeffSagarinW[TEAM]&amp;"|"&amp;JeffSagarinW[YEAR],0)),"0.00")</f>
        <v>0.00</v>
      </c>
      <c r="AX163" t="str">
        <f t="array" ref="AX163">IFERROR(INDEX(ESPNW[PTS],MATCH(AllData[[#This Row],[TEAM]]&amp;"|"&amp;AllData[[#This Row],[YEAR]],ESPNW[TEAM]&amp;"|"&amp;ESPNW[YEAR],0)),"0.00")</f>
        <v>0.00</v>
      </c>
    </row>
    <row r="164" spans="9:50" x14ac:dyDescent="0.2">
      <c r="I164" t="s">
        <v>327</v>
      </c>
      <c r="J164">
        <v>73.63</v>
      </c>
      <c r="K164">
        <v>76.319999999999993</v>
      </c>
      <c r="L164">
        <v>2015</v>
      </c>
      <c r="AO164" t="s">
        <v>327</v>
      </c>
      <c r="AP164">
        <v>73.63</v>
      </c>
      <c r="AQ164">
        <v>76.319999999999993</v>
      </c>
      <c r="AR164">
        <v>2015</v>
      </c>
      <c r="AT164" t="str">
        <f t="array" ref="AT164">IFERROR(INDEX(JeffSagarinW[JS_RATING],MATCH(AllData[[#This Row],[TEAM]]&amp;"|"&amp;AllData[[#This Row],[YEAR]],JeffSagarinW[TEAM]&amp;"|"&amp;JeffSagarinW[YEAR],0)),"0.00")</f>
        <v>0.00</v>
      </c>
      <c r="AU164" t="str">
        <f t="array" ref="AU164">IFERROR(INDEX(JeffSagarinW[JS_SOS],MATCH(AllData[[#This Row],[TEAM]]&amp;"|"&amp;AllData[[#This Row],[YEAR]],JeffSagarinW[TEAM]&amp;"|"&amp;JeffSagarinW[YEAR],0)),"0.00")</f>
        <v>0.00</v>
      </c>
      <c r="AV164" t="str">
        <f t="array" ref="AV164">IFERROR(INDEX(JeffSagarinW[W25],MATCH(AllData[[#This Row],[TEAM]]&amp;"|"&amp;AllData[[#This Row],[YEAR]],JeffSagarinW[TEAM]&amp;"|"&amp;JeffSagarinW[YEAR],0)),"0.00")</f>
        <v>0.00</v>
      </c>
      <c r="AW164" t="str">
        <f t="array" ref="AW164">IFERROR(INDEX(JeffSagarinW[W50],MATCH(AllData[[#This Row],[TEAM]]&amp;"|"&amp;AllData[[#This Row],[YEAR]],JeffSagarinW[TEAM]&amp;"|"&amp;JeffSagarinW[YEAR],0)),"0.00")</f>
        <v>0.00</v>
      </c>
      <c r="AX164" t="str">
        <f t="array" ref="AX164">IFERROR(INDEX(ESPNW[PTS],MATCH(AllData[[#This Row],[TEAM]]&amp;"|"&amp;AllData[[#This Row],[YEAR]],ESPNW[TEAM]&amp;"|"&amp;ESPNW[YEAR],0)),"0.00")</f>
        <v>0.00</v>
      </c>
    </row>
    <row r="165" spans="9:50" x14ac:dyDescent="0.2">
      <c r="I165" t="s">
        <v>319</v>
      </c>
      <c r="J165">
        <v>73.08</v>
      </c>
      <c r="K165">
        <v>76.3</v>
      </c>
      <c r="L165">
        <v>2015</v>
      </c>
      <c r="AO165" t="s">
        <v>319</v>
      </c>
      <c r="AP165">
        <v>73.08</v>
      </c>
      <c r="AQ165">
        <v>76.3</v>
      </c>
      <c r="AR165">
        <v>2015</v>
      </c>
      <c r="AT165" t="str">
        <f t="array" ref="AT165">IFERROR(INDEX(JeffSagarinW[JS_RATING],MATCH(AllData[[#This Row],[TEAM]]&amp;"|"&amp;AllData[[#This Row],[YEAR]],JeffSagarinW[TEAM]&amp;"|"&amp;JeffSagarinW[YEAR],0)),"0.00")</f>
        <v>0.00</v>
      </c>
      <c r="AU165" t="str">
        <f t="array" ref="AU165">IFERROR(INDEX(JeffSagarinW[JS_SOS],MATCH(AllData[[#This Row],[TEAM]]&amp;"|"&amp;AllData[[#This Row],[YEAR]],JeffSagarinW[TEAM]&amp;"|"&amp;JeffSagarinW[YEAR],0)),"0.00")</f>
        <v>0.00</v>
      </c>
      <c r="AV165" t="str">
        <f t="array" ref="AV165">IFERROR(INDEX(JeffSagarinW[W25],MATCH(AllData[[#This Row],[TEAM]]&amp;"|"&amp;AllData[[#This Row],[YEAR]],JeffSagarinW[TEAM]&amp;"|"&amp;JeffSagarinW[YEAR],0)),"0.00")</f>
        <v>0.00</v>
      </c>
      <c r="AW165" t="str">
        <f t="array" ref="AW165">IFERROR(INDEX(JeffSagarinW[W50],MATCH(AllData[[#This Row],[TEAM]]&amp;"|"&amp;AllData[[#This Row],[YEAR]],JeffSagarinW[TEAM]&amp;"|"&amp;JeffSagarinW[YEAR],0)),"0.00")</f>
        <v>0.00</v>
      </c>
      <c r="AX165" t="str">
        <f t="array" ref="AX165">IFERROR(INDEX(ESPNW[PTS],MATCH(AllData[[#This Row],[TEAM]]&amp;"|"&amp;AllData[[#This Row],[YEAR]],ESPNW[TEAM]&amp;"|"&amp;ESPNW[YEAR],0)),"0.00")</f>
        <v>0.00</v>
      </c>
    </row>
    <row r="166" spans="9:50" x14ac:dyDescent="0.2">
      <c r="I166" t="s">
        <v>431</v>
      </c>
      <c r="J166">
        <v>73.94</v>
      </c>
      <c r="K166">
        <v>75.88</v>
      </c>
      <c r="L166">
        <v>2015</v>
      </c>
      <c r="AO166" t="s">
        <v>431</v>
      </c>
      <c r="AP166">
        <v>73.94</v>
      </c>
      <c r="AQ166">
        <v>75.88</v>
      </c>
      <c r="AR166">
        <v>2015</v>
      </c>
      <c r="AT166" t="str">
        <f t="array" ref="AT166">IFERROR(INDEX(JeffSagarinW[JS_RATING],MATCH(AllData[[#This Row],[TEAM]]&amp;"|"&amp;AllData[[#This Row],[YEAR]],JeffSagarinW[TEAM]&amp;"|"&amp;JeffSagarinW[YEAR],0)),"0.00")</f>
        <v>0.00</v>
      </c>
      <c r="AU166" t="str">
        <f t="array" ref="AU166">IFERROR(INDEX(JeffSagarinW[JS_SOS],MATCH(AllData[[#This Row],[TEAM]]&amp;"|"&amp;AllData[[#This Row],[YEAR]],JeffSagarinW[TEAM]&amp;"|"&amp;JeffSagarinW[YEAR],0)),"0.00")</f>
        <v>0.00</v>
      </c>
      <c r="AV166" t="str">
        <f t="array" ref="AV166">IFERROR(INDEX(JeffSagarinW[W25],MATCH(AllData[[#This Row],[TEAM]]&amp;"|"&amp;AllData[[#This Row],[YEAR]],JeffSagarinW[TEAM]&amp;"|"&amp;JeffSagarinW[YEAR],0)),"0.00")</f>
        <v>0.00</v>
      </c>
      <c r="AW166" t="str">
        <f t="array" ref="AW166">IFERROR(INDEX(JeffSagarinW[W50],MATCH(AllData[[#This Row],[TEAM]]&amp;"|"&amp;AllData[[#This Row],[YEAR]],JeffSagarinW[TEAM]&amp;"|"&amp;JeffSagarinW[YEAR],0)),"0.00")</f>
        <v>0.00</v>
      </c>
      <c r="AX166" t="str">
        <f t="array" ref="AX166">IFERROR(INDEX(ESPNW[PTS],MATCH(AllData[[#This Row],[TEAM]]&amp;"|"&amp;AllData[[#This Row],[YEAR]],ESPNW[TEAM]&amp;"|"&amp;ESPNW[YEAR],0)),"0.00")</f>
        <v>0.00</v>
      </c>
    </row>
    <row r="167" spans="9:50" x14ac:dyDescent="0.2">
      <c r="I167" t="s">
        <v>361</v>
      </c>
      <c r="J167">
        <v>73.62</v>
      </c>
      <c r="K167">
        <v>75.489999999999995</v>
      </c>
      <c r="L167">
        <v>2015</v>
      </c>
      <c r="AO167" t="s">
        <v>361</v>
      </c>
      <c r="AP167">
        <v>73.62</v>
      </c>
      <c r="AQ167">
        <v>75.489999999999995</v>
      </c>
      <c r="AR167">
        <v>2015</v>
      </c>
      <c r="AT167" t="str">
        <f t="array" ref="AT167">IFERROR(INDEX(JeffSagarinW[JS_RATING],MATCH(AllData[[#This Row],[TEAM]]&amp;"|"&amp;AllData[[#This Row],[YEAR]],JeffSagarinW[TEAM]&amp;"|"&amp;JeffSagarinW[YEAR],0)),"0.00")</f>
        <v>0.00</v>
      </c>
      <c r="AU167" t="str">
        <f t="array" ref="AU167">IFERROR(INDEX(JeffSagarinW[JS_SOS],MATCH(AllData[[#This Row],[TEAM]]&amp;"|"&amp;AllData[[#This Row],[YEAR]],JeffSagarinW[TEAM]&amp;"|"&amp;JeffSagarinW[YEAR],0)),"0.00")</f>
        <v>0.00</v>
      </c>
      <c r="AV167" t="str">
        <f t="array" ref="AV167">IFERROR(INDEX(JeffSagarinW[W25],MATCH(AllData[[#This Row],[TEAM]]&amp;"|"&amp;AllData[[#This Row],[YEAR]],JeffSagarinW[TEAM]&amp;"|"&amp;JeffSagarinW[YEAR],0)),"0.00")</f>
        <v>0.00</v>
      </c>
      <c r="AW167" t="str">
        <f t="array" ref="AW167">IFERROR(INDEX(JeffSagarinW[W50],MATCH(AllData[[#This Row],[TEAM]]&amp;"|"&amp;AllData[[#This Row],[YEAR]],JeffSagarinW[TEAM]&amp;"|"&amp;JeffSagarinW[YEAR],0)),"0.00")</f>
        <v>0.00</v>
      </c>
      <c r="AX167" t="str">
        <f t="array" ref="AX167">IFERROR(INDEX(ESPNW[PTS],MATCH(AllData[[#This Row],[TEAM]]&amp;"|"&amp;AllData[[#This Row],[YEAR]],ESPNW[TEAM]&amp;"|"&amp;ESPNW[YEAR],0)),"0.00")</f>
        <v>0.00</v>
      </c>
    </row>
    <row r="168" spans="9:50" x14ac:dyDescent="0.2">
      <c r="I168" t="s">
        <v>374</v>
      </c>
      <c r="J168">
        <v>62</v>
      </c>
      <c r="K168">
        <v>75.459999999999994</v>
      </c>
      <c r="L168">
        <v>2015</v>
      </c>
      <c r="AO168" t="s">
        <v>374</v>
      </c>
      <c r="AP168">
        <v>62</v>
      </c>
      <c r="AQ168">
        <v>75.459999999999994</v>
      </c>
      <c r="AR168">
        <v>2015</v>
      </c>
      <c r="AT168" t="str">
        <f t="array" ref="AT168">IFERROR(INDEX(JeffSagarinW[JS_RATING],MATCH(AllData[[#This Row],[TEAM]]&amp;"|"&amp;AllData[[#This Row],[YEAR]],JeffSagarinW[TEAM]&amp;"|"&amp;JeffSagarinW[YEAR],0)),"0.00")</f>
        <v>0.00</v>
      </c>
      <c r="AU168" t="str">
        <f t="array" ref="AU168">IFERROR(INDEX(JeffSagarinW[JS_SOS],MATCH(AllData[[#This Row],[TEAM]]&amp;"|"&amp;AllData[[#This Row],[YEAR]],JeffSagarinW[TEAM]&amp;"|"&amp;JeffSagarinW[YEAR],0)),"0.00")</f>
        <v>0.00</v>
      </c>
      <c r="AV168" t="str">
        <f t="array" ref="AV168">IFERROR(INDEX(JeffSagarinW[W25],MATCH(AllData[[#This Row],[TEAM]]&amp;"|"&amp;AllData[[#This Row],[YEAR]],JeffSagarinW[TEAM]&amp;"|"&amp;JeffSagarinW[YEAR],0)),"0.00")</f>
        <v>0.00</v>
      </c>
      <c r="AW168" t="str">
        <f t="array" ref="AW168">IFERROR(INDEX(JeffSagarinW[W50],MATCH(AllData[[#This Row],[TEAM]]&amp;"|"&amp;AllData[[#This Row],[YEAR]],JeffSagarinW[TEAM]&amp;"|"&amp;JeffSagarinW[YEAR],0)),"0.00")</f>
        <v>0.00</v>
      </c>
      <c r="AX168" t="str">
        <f t="array" ref="AX168">IFERROR(INDEX(ESPNW[PTS],MATCH(AllData[[#This Row],[TEAM]]&amp;"|"&amp;AllData[[#This Row],[YEAR]],ESPNW[TEAM]&amp;"|"&amp;ESPNW[YEAR],0)),"0.00")</f>
        <v>0.00</v>
      </c>
    </row>
    <row r="169" spans="9:50" x14ac:dyDescent="0.2">
      <c r="I169" t="s">
        <v>1851</v>
      </c>
      <c r="J169">
        <v>71.55</v>
      </c>
      <c r="K169">
        <v>75.11</v>
      </c>
      <c r="L169">
        <v>2015</v>
      </c>
      <c r="AO169" t="s">
        <v>1851</v>
      </c>
      <c r="AP169">
        <v>71.55</v>
      </c>
      <c r="AQ169">
        <v>75.11</v>
      </c>
      <c r="AR169">
        <v>2015</v>
      </c>
      <c r="AT169" t="str">
        <f t="array" ref="AT169">IFERROR(INDEX(JeffSagarinW[JS_RATING],MATCH(AllData[[#This Row],[TEAM]]&amp;"|"&amp;AllData[[#This Row],[YEAR]],JeffSagarinW[TEAM]&amp;"|"&amp;JeffSagarinW[YEAR],0)),"0.00")</f>
        <v>0.00</v>
      </c>
      <c r="AU169" t="str">
        <f t="array" ref="AU169">IFERROR(INDEX(JeffSagarinW[JS_SOS],MATCH(AllData[[#This Row],[TEAM]]&amp;"|"&amp;AllData[[#This Row],[YEAR]],JeffSagarinW[TEAM]&amp;"|"&amp;JeffSagarinW[YEAR],0)),"0.00")</f>
        <v>0.00</v>
      </c>
      <c r="AV169" t="str">
        <f t="array" ref="AV169">IFERROR(INDEX(JeffSagarinW[W25],MATCH(AllData[[#This Row],[TEAM]]&amp;"|"&amp;AllData[[#This Row],[YEAR]],JeffSagarinW[TEAM]&amp;"|"&amp;JeffSagarinW[YEAR],0)),"0.00")</f>
        <v>0.00</v>
      </c>
      <c r="AW169" t="str">
        <f t="array" ref="AW169">IFERROR(INDEX(JeffSagarinW[W50],MATCH(AllData[[#This Row],[TEAM]]&amp;"|"&amp;AllData[[#This Row],[YEAR]],JeffSagarinW[TEAM]&amp;"|"&amp;JeffSagarinW[YEAR],0)),"0.00")</f>
        <v>0.00</v>
      </c>
      <c r="AX169" t="str">
        <f t="array" ref="AX169">IFERROR(INDEX(ESPNW[PTS],MATCH(AllData[[#This Row],[TEAM]]&amp;"|"&amp;AllData[[#This Row],[YEAR]],ESPNW[TEAM]&amp;"|"&amp;ESPNW[YEAR],0)),"0.00")</f>
        <v>0.00</v>
      </c>
    </row>
    <row r="170" spans="9:50" x14ac:dyDescent="0.2">
      <c r="I170" t="s">
        <v>346</v>
      </c>
      <c r="J170">
        <v>72.28</v>
      </c>
      <c r="K170">
        <v>75.11</v>
      </c>
      <c r="L170">
        <v>2015</v>
      </c>
      <c r="AO170" t="s">
        <v>346</v>
      </c>
      <c r="AP170">
        <v>72.28</v>
      </c>
      <c r="AQ170">
        <v>75.11</v>
      </c>
      <c r="AR170">
        <v>2015</v>
      </c>
      <c r="AT170" t="str">
        <f t="array" ref="AT170">IFERROR(INDEX(JeffSagarinW[JS_RATING],MATCH(AllData[[#This Row],[TEAM]]&amp;"|"&amp;AllData[[#This Row],[YEAR]],JeffSagarinW[TEAM]&amp;"|"&amp;JeffSagarinW[YEAR],0)),"0.00")</f>
        <v>0.00</v>
      </c>
      <c r="AU170" t="str">
        <f t="array" ref="AU170">IFERROR(INDEX(JeffSagarinW[JS_SOS],MATCH(AllData[[#This Row],[TEAM]]&amp;"|"&amp;AllData[[#This Row],[YEAR]],JeffSagarinW[TEAM]&amp;"|"&amp;JeffSagarinW[YEAR],0)),"0.00")</f>
        <v>0.00</v>
      </c>
      <c r="AV170" t="str">
        <f t="array" ref="AV170">IFERROR(INDEX(JeffSagarinW[W25],MATCH(AllData[[#This Row],[TEAM]]&amp;"|"&amp;AllData[[#This Row],[YEAR]],JeffSagarinW[TEAM]&amp;"|"&amp;JeffSagarinW[YEAR],0)),"0.00")</f>
        <v>0.00</v>
      </c>
      <c r="AW170" t="str">
        <f t="array" ref="AW170">IFERROR(INDEX(JeffSagarinW[W50],MATCH(AllData[[#This Row],[TEAM]]&amp;"|"&amp;AllData[[#This Row],[YEAR]],JeffSagarinW[TEAM]&amp;"|"&amp;JeffSagarinW[YEAR],0)),"0.00")</f>
        <v>0.00</v>
      </c>
      <c r="AX170" t="str">
        <f t="array" ref="AX170">IFERROR(INDEX(ESPNW[PTS],MATCH(AllData[[#This Row],[TEAM]]&amp;"|"&amp;AllData[[#This Row],[YEAR]],ESPNW[TEAM]&amp;"|"&amp;ESPNW[YEAR],0)),"0.00")</f>
        <v>0.00</v>
      </c>
    </row>
    <row r="171" spans="9:50" x14ac:dyDescent="0.2">
      <c r="I171" t="s">
        <v>392</v>
      </c>
      <c r="J171">
        <v>72.760000000000005</v>
      </c>
      <c r="K171">
        <v>75</v>
      </c>
      <c r="L171">
        <v>2015</v>
      </c>
      <c r="AO171" t="s">
        <v>392</v>
      </c>
      <c r="AP171">
        <v>72.760000000000005</v>
      </c>
      <c r="AQ171">
        <v>75</v>
      </c>
      <c r="AR171">
        <v>2015</v>
      </c>
      <c r="AT171" t="str">
        <f t="array" ref="AT171">IFERROR(INDEX(JeffSagarinW[JS_RATING],MATCH(AllData[[#This Row],[TEAM]]&amp;"|"&amp;AllData[[#This Row],[YEAR]],JeffSagarinW[TEAM]&amp;"|"&amp;JeffSagarinW[YEAR],0)),"0.00")</f>
        <v>0.00</v>
      </c>
      <c r="AU171" t="str">
        <f t="array" ref="AU171">IFERROR(INDEX(JeffSagarinW[JS_SOS],MATCH(AllData[[#This Row],[TEAM]]&amp;"|"&amp;AllData[[#This Row],[YEAR]],JeffSagarinW[TEAM]&amp;"|"&amp;JeffSagarinW[YEAR],0)),"0.00")</f>
        <v>0.00</v>
      </c>
      <c r="AV171" t="str">
        <f t="array" ref="AV171">IFERROR(INDEX(JeffSagarinW[W25],MATCH(AllData[[#This Row],[TEAM]]&amp;"|"&amp;AllData[[#This Row],[YEAR]],JeffSagarinW[TEAM]&amp;"|"&amp;JeffSagarinW[YEAR],0)),"0.00")</f>
        <v>0.00</v>
      </c>
      <c r="AW171" t="str">
        <f t="array" ref="AW171">IFERROR(INDEX(JeffSagarinW[W50],MATCH(AllData[[#This Row],[TEAM]]&amp;"|"&amp;AllData[[#This Row],[YEAR]],JeffSagarinW[TEAM]&amp;"|"&amp;JeffSagarinW[YEAR],0)),"0.00")</f>
        <v>0.00</v>
      </c>
      <c r="AX171" t="str">
        <f t="array" ref="AX171">IFERROR(INDEX(ESPNW[PTS],MATCH(AllData[[#This Row],[TEAM]]&amp;"|"&amp;AllData[[#This Row],[YEAR]],ESPNW[TEAM]&amp;"|"&amp;ESPNW[YEAR],0)),"0.00")</f>
        <v>0.00</v>
      </c>
    </row>
    <row r="172" spans="9:50" x14ac:dyDescent="0.2">
      <c r="I172" t="s">
        <v>1853</v>
      </c>
      <c r="J172">
        <v>60.91</v>
      </c>
      <c r="K172">
        <v>74.98</v>
      </c>
      <c r="L172">
        <v>2015</v>
      </c>
      <c r="AO172" t="s">
        <v>1853</v>
      </c>
      <c r="AP172">
        <v>60.91</v>
      </c>
      <c r="AQ172">
        <v>74.98</v>
      </c>
      <c r="AR172">
        <v>2015</v>
      </c>
      <c r="AT172" t="str">
        <f t="array" ref="AT172">IFERROR(INDEX(JeffSagarinW[JS_RATING],MATCH(AllData[[#This Row],[TEAM]]&amp;"|"&amp;AllData[[#This Row],[YEAR]],JeffSagarinW[TEAM]&amp;"|"&amp;JeffSagarinW[YEAR],0)),"0.00")</f>
        <v>0.00</v>
      </c>
      <c r="AU172" t="str">
        <f t="array" ref="AU172">IFERROR(INDEX(JeffSagarinW[JS_SOS],MATCH(AllData[[#This Row],[TEAM]]&amp;"|"&amp;AllData[[#This Row],[YEAR]],JeffSagarinW[TEAM]&amp;"|"&amp;JeffSagarinW[YEAR],0)),"0.00")</f>
        <v>0.00</v>
      </c>
      <c r="AV172" t="str">
        <f t="array" ref="AV172">IFERROR(INDEX(JeffSagarinW[W25],MATCH(AllData[[#This Row],[TEAM]]&amp;"|"&amp;AllData[[#This Row],[YEAR]],JeffSagarinW[TEAM]&amp;"|"&amp;JeffSagarinW[YEAR],0)),"0.00")</f>
        <v>0.00</v>
      </c>
      <c r="AW172" t="str">
        <f t="array" ref="AW172">IFERROR(INDEX(JeffSagarinW[W50],MATCH(AllData[[#This Row],[TEAM]]&amp;"|"&amp;AllData[[#This Row],[YEAR]],JeffSagarinW[TEAM]&amp;"|"&amp;JeffSagarinW[YEAR],0)),"0.00")</f>
        <v>0.00</v>
      </c>
      <c r="AX172" t="str">
        <f t="array" ref="AX172">IFERROR(INDEX(ESPNW[PTS],MATCH(AllData[[#This Row],[TEAM]]&amp;"|"&amp;AllData[[#This Row],[YEAR]],ESPNW[TEAM]&amp;"|"&amp;ESPNW[YEAR],0)),"0.00")</f>
        <v>0.00</v>
      </c>
    </row>
    <row r="173" spans="9:50" x14ac:dyDescent="0.2">
      <c r="I173" t="s">
        <v>377</v>
      </c>
      <c r="J173">
        <v>77.84</v>
      </c>
      <c r="K173">
        <v>74.599999999999994</v>
      </c>
      <c r="L173">
        <v>2015</v>
      </c>
      <c r="AO173" t="s">
        <v>377</v>
      </c>
      <c r="AP173">
        <v>77.84</v>
      </c>
      <c r="AQ173">
        <v>74.599999999999994</v>
      </c>
      <c r="AR173">
        <v>2015</v>
      </c>
      <c r="AT173" t="str">
        <f t="array" ref="AT173">IFERROR(INDEX(JeffSagarinW[JS_RATING],MATCH(AllData[[#This Row],[TEAM]]&amp;"|"&amp;AllData[[#This Row],[YEAR]],JeffSagarinW[TEAM]&amp;"|"&amp;JeffSagarinW[YEAR],0)),"0.00")</f>
        <v>0.00</v>
      </c>
      <c r="AU173" t="str">
        <f t="array" ref="AU173">IFERROR(INDEX(JeffSagarinW[JS_SOS],MATCH(AllData[[#This Row],[TEAM]]&amp;"|"&amp;AllData[[#This Row],[YEAR]],JeffSagarinW[TEAM]&amp;"|"&amp;JeffSagarinW[YEAR],0)),"0.00")</f>
        <v>0.00</v>
      </c>
      <c r="AV173" t="str">
        <f t="array" ref="AV173">IFERROR(INDEX(JeffSagarinW[W25],MATCH(AllData[[#This Row],[TEAM]]&amp;"|"&amp;AllData[[#This Row],[YEAR]],JeffSagarinW[TEAM]&amp;"|"&amp;JeffSagarinW[YEAR],0)),"0.00")</f>
        <v>0.00</v>
      </c>
      <c r="AW173" t="str">
        <f t="array" ref="AW173">IFERROR(INDEX(JeffSagarinW[W50],MATCH(AllData[[#This Row],[TEAM]]&amp;"|"&amp;AllData[[#This Row],[YEAR]],JeffSagarinW[TEAM]&amp;"|"&amp;JeffSagarinW[YEAR],0)),"0.00")</f>
        <v>0.00</v>
      </c>
      <c r="AX173" t="str">
        <f t="array" ref="AX173">IFERROR(INDEX(ESPNW[PTS],MATCH(AllData[[#This Row],[TEAM]]&amp;"|"&amp;AllData[[#This Row],[YEAR]],ESPNW[TEAM]&amp;"|"&amp;ESPNW[YEAR],0)),"0.00")</f>
        <v>0.00</v>
      </c>
    </row>
    <row r="174" spans="9:50" x14ac:dyDescent="0.2">
      <c r="I174" t="s">
        <v>157</v>
      </c>
      <c r="J174">
        <v>73.61</v>
      </c>
      <c r="K174">
        <v>74.540000000000006</v>
      </c>
      <c r="L174">
        <v>2015</v>
      </c>
      <c r="AO174" t="s">
        <v>157</v>
      </c>
      <c r="AP174">
        <v>73.61</v>
      </c>
      <c r="AQ174">
        <v>74.540000000000006</v>
      </c>
      <c r="AR174">
        <v>2015</v>
      </c>
      <c r="AT174" t="str">
        <f t="array" ref="AT174">IFERROR(INDEX(JeffSagarinW[JS_RATING],MATCH(AllData[[#This Row],[TEAM]]&amp;"|"&amp;AllData[[#This Row],[YEAR]],JeffSagarinW[TEAM]&amp;"|"&amp;JeffSagarinW[YEAR],0)),"0.00")</f>
        <v>0.00</v>
      </c>
      <c r="AU174" t="str">
        <f t="array" ref="AU174">IFERROR(INDEX(JeffSagarinW[JS_SOS],MATCH(AllData[[#This Row],[TEAM]]&amp;"|"&amp;AllData[[#This Row],[YEAR]],JeffSagarinW[TEAM]&amp;"|"&amp;JeffSagarinW[YEAR],0)),"0.00")</f>
        <v>0.00</v>
      </c>
      <c r="AV174" t="str">
        <f t="array" ref="AV174">IFERROR(INDEX(JeffSagarinW[W25],MATCH(AllData[[#This Row],[TEAM]]&amp;"|"&amp;AllData[[#This Row],[YEAR]],JeffSagarinW[TEAM]&amp;"|"&amp;JeffSagarinW[YEAR],0)),"0.00")</f>
        <v>0.00</v>
      </c>
      <c r="AW174" t="str">
        <f t="array" ref="AW174">IFERROR(INDEX(JeffSagarinW[W50],MATCH(AllData[[#This Row],[TEAM]]&amp;"|"&amp;AllData[[#This Row],[YEAR]],JeffSagarinW[TEAM]&amp;"|"&amp;JeffSagarinW[YEAR],0)),"0.00")</f>
        <v>0.00</v>
      </c>
      <c r="AX174" t="str">
        <f t="array" ref="AX174">IFERROR(INDEX(ESPNW[PTS],MATCH(AllData[[#This Row],[TEAM]]&amp;"|"&amp;AllData[[#This Row],[YEAR]],ESPNW[TEAM]&amp;"|"&amp;ESPNW[YEAR],0)),"0.00")</f>
        <v>0.00</v>
      </c>
    </row>
    <row r="175" spans="9:50" x14ac:dyDescent="0.2">
      <c r="I175" t="s">
        <v>438</v>
      </c>
      <c r="J175">
        <v>71.63</v>
      </c>
      <c r="K175">
        <v>74.489999999999995</v>
      </c>
      <c r="L175">
        <v>2015</v>
      </c>
      <c r="AO175" t="s">
        <v>438</v>
      </c>
      <c r="AP175">
        <v>71.63</v>
      </c>
      <c r="AQ175">
        <v>74.489999999999995</v>
      </c>
      <c r="AR175">
        <v>2015</v>
      </c>
      <c r="AT175" t="str">
        <f t="array" ref="AT175">IFERROR(INDEX(JeffSagarinW[JS_RATING],MATCH(AllData[[#This Row],[TEAM]]&amp;"|"&amp;AllData[[#This Row],[YEAR]],JeffSagarinW[TEAM]&amp;"|"&amp;JeffSagarinW[YEAR],0)),"0.00")</f>
        <v>0.00</v>
      </c>
      <c r="AU175" t="str">
        <f t="array" ref="AU175">IFERROR(INDEX(JeffSagarinW[JS_SOS],MATCH(AllData[[#This Row],[TEAM]]&amp;"|"&amp;AllData[[#This Row],[YEAR]],JeffSagarinW[TEAM]&amp;"|"&amp;JeffSagarinW[YEAR],0)),"0.00")</f>
        <v>0.00</v>
      </c>
      <c r="AV175" t="str">
        <f t="array" ref="AV175">IFERROR(INDEX(JeffSagarinW[W25],MATCH(AllData[[#This Row],[TEAM]]&amp;"|"&amp;AllData[[#This Row],[YEAR]],JeffSagarinW[TEAM]&amp;"|"&amp;JeffSagarinW[YEAR],0)),"0.00")</f>
        <v>0.00</v>
      </c>
      <c r="AW175" t="str">
        <f t="array" ref="AW175">IFERROR(INDEX(JeffSagarinW[W50],MATCH(AllData[[#This Row],[TEAM]]&amp;"|"&amp;AllData[[#This Row],[YEAR]],JeffSagarinW[TEAM]&amp;"|"&amp;JeffSagarinW[YEAR],0)),"0.00")</f>
        <v>0.00</v>
      </c>
      <c r="AX175" t="str">
        <f t="array" ref="AX175">IFERROR(INDEX(ESPNW[PTS],MATCH(AllData[[#This Row],[TEAM]]&amp;"|"&amp;AllData[[#This Row],[YEAR]],ESPNW[TEAM]&amp;"|"&amp;ESPNW[YEAR],0)),"0.00")</f>
        <v>0.00</v>
      </c>
    </row>
    <row r="176" spans="9:50" x14ac:dyDescent="0.2">
      <c r="I176" t="s">
        <v>1860</v>
      </c>
      <c r="J176">
        <v>60.48</v>
      </c>
      <c r="K176">
        <v>74.36</v>
      </c>
      <c r="L176">
        <v>2015</v>
      </c>
      <c r="AO176" t="s">
        <v>1860</v>
      </c>
      <c r="AP176">
        <v>60.48</v>
      </c>
      <c r="AQ176">
        <v>74.36</v>
      </c>
      <c r="AR176">
        <v>2015</v>
      </c>
      <c r="AT176" t="str">
        <f t="array" ref="AT176">IFERROR(INDEX(JeffSagarinW[JS_RATING],MATCH(AllData[[#This Row],[TEAM]]&amp;"|"&amp;AllData[[#This Row],[YEAR]],JeffSagarinW[TEAM]&amp;"|"&amp;JeffSagarinW[YEAR],0)),"0.00")</f>
        <v>0.00</v>
      </c>
      <c r="AU176" t="str">
        <f t="array" ref="AU176">IFERROR(INDEX(JeffSagarinW[JS_SOS],MATCH(AllData[[#This Row],[TEAM]]&amp;"|"&amp;AllData[[#This Row],[YEAR]],JeffSagarinW[TEAM]&amp;"|"&amp;JeffSagarinW[YEAR],0)),"0.00")</f>
        <v>0.00</v>
      </c>
      <c r="AV176" t="str">
        <f t="array" ref="AV176">IFERROR(INDEX(JeffSagarinW[W25],MATCH(AllData[[#This Row],[TEAM]]&amp;"|"&amp;AllData[[#This Row],[YEAR]],JeffSagarinW[TEAM]&amp;"|"&amp;JeffSagarinW[YEAR],0)),"0.00")</f>
        <v>0.00</v>
      </c>
      <c r="AW176" t="str">
        <f t="array" ref="AW176">IFERROR(INDEX(JeffSagarinW[W50],MATCH(AllData[[#This Row],[TEAM]]&amp;"|"&amp;AllData[[#This Row],[YEAR]],JeffSagarinW[TEAM]&amp;"|"&amp;JeffSagarinW[YEAR],0)),"0.00")</f>
        <v>0.00</v>
      </c>
      <c r="AX176" t="str">
        <f t="array" ref="AX176">IFERROR(INDEX(ESPNW[PTS],MATCH(AllData[[#This Row],[TEAM]]&amp;"|"&amp;AllData[[#This Row],[YEAR]],ESPNW[TEAM]&amp;"|"&amp;ESPNW[YEAR],0)),"0.00")</f>
        <v>0.00</v>
      </c>
    </row>
    <row r="177" spans="9:50" x14ac:dyDescent="0.2">
      <c r="I177" t="s">
        <v>412</v>
      </c>
      <c r="J177">
        <v>63.53</v>
      </c>
      <c r="K177">
        <v>74.27</v>
      </c>
      <c r="L177">
        <v>2015</v>
      </c>
      <c r="AO177" t="s">
        <v>412</v>
      </c>
      <c r="AP177">
        <v>63.53</v>
      </c>
      <c r="AQ177">
        <v>74.27</v>
      </c>
      <c r="AR177">
        <v>2015</v>
      </c>
      <c r="AT177" t="str">
        <f t="array" ref="AT177">IFERROR(INDEX(JeffSagarinW[JS_RATING],MATCH(AllData[[#This Row],[TEAM]]&amp;"|"&amp;AllData[[#This Row],[YEAR]],JeffSagarinW[TEAM]&amp;"|"&amp;JeffSagarinW[YEAR],0)),"0.00")</f>
        <v>0.00</v>
      </c>
      <c r="AU177" t="str">
        <f t="array" ref="AU177">IFERROR(INDEX(JeffSagarinW[JS_SOS],MATCH(AllData[[#This Row],[TEAM]]&amp;"|"&amp;AllData[[#This Row],[YEAR]],JeffSagarinW[TEAM]&amp;"|"&amp;JeffSagarinW[YEAR],0)),"0.00")</f>
        <v>0.00</v>
      </c>
      <c r="AV177" t="str">
        <f t="array" ref="AV177">IFERROR(INDEX(JeffSagarinW[W25],MATCH(AllData[[#This Row],[TEAM]]&amp;"|"&amp;AllData[[#This Row],[YEAR]],JeffSagarinW[TEAM]&amp;"|"&amp;JeffSagarinW[YEAR],0)),"0.00")</f>
        <v>0.00</v>
      </c>
      <c r="AW177" t="str">
        <f t="array" ref="AW177">IFERROR(INDEX(JeffSagarinW[W50],MATCH(AllData[[#This Row],[TEAM]]&amp;"|"&amp;AllData[[#This Row],[YEAR]],JeffSagarinW[TEAM]&amp;"|"&amp;JeffSagarinW[YEAR],0)),"0.00")</f>
        <v>0.00</v>
      </c>
      <c r="AX177" t="str">
        <f t="array" ref="AX177">IFERROR(INDEX(ESPNW[PTS],MATCH(AllData[[#This Row],[TEAM]]&amp;"|"&amp;AllData[[#This Row],[YEAR]],ESPNW[TEAM]&amp;"|"&amp;ESPNW[YEAR],0)),"0.00")</f>
        <v>0.00</v>
      </c>
    </row>
    <row r="178" spans="9:50" x14ac:dyDescent="0.2">
      <c r="I178" t="s">
        <v>365</v>
      </c>
      <c r="J178">
        <v>71.47</v>
      </c>
      <c r="K178">
        <v>74.069999999999993</v>
      </c>
      <c r="L178">
        <v>2015</v>
      </c>
      <c r="AO178" t="s">
        <v>365</v>
      </c>
      <c r="AP178">
        <v>71.47</v>
      </c>
      <c r="AQ178">
        <v>74.069999999999993</v>
      </c>
      <c r="AR178">
        <v>2015</v>
      </c>
      <c r="AT178" t="str">
        <f t="array" ref="AT178">IFERROR(INDEX(JeffSagarinW[JS_RATING],MATCH(AllData[[#This Row],[TEAM]]&amp;"|"&amp;AllData[[#This Row],[YEAR]],JeffSagarinW[TEAM]&amp;"|"&amp;JeffSagarinW[YEAR],0)),"0.00")</f>
        <v>0.00</v>
      </c>
      <c r="AU178" t="str">
        <f t="array" ref="AU178">IFERROR(INDEX(JeffSagarinW[JS_SOS],MATCH(AllData[[#This Row],[TEAM]]&amp;"|"&amp;AllData[[#This Row],[YEAR]],JeffSagarinW[TEAM]&amp;"|"&amp;JeffSagarinW[YEAR],0)),"0.00")</f>
        <v>0.00</v>
      </c>
      <c r="AV178" t="str">
        <f t="array" ref="AV178">IFERROR(INDEX(JeffSagarinW[W25],MATCH(AllData[[#This Row],[TEAM]]&amp;"|"&amp;AllData[[#This Row],[YEAR]],JeffSagarinW[TEAM]&amp;"|"&amp;JeffSagarinW[YEAR],0)),"0.00")</f>
        <v>0.00</v>
      </c>
      <c r="AW178" t="str">
        <f t="array" ref="AW178">IFERROR(INDEX(JeffSagarinW[W50],MATCH(AllData[[#This Row],[TEAM]]&amp;"|"&amp;AllData[[#This Row],[YEAR]],JeffSagarinW[TEAM]&amp;"|"&amp;JeffSagarinW[YEAR],0)),"0.00")</f>
        <v>0.00</v>
      </c>
      <c r="AX178" t="str">
        <f t="array" ref="AX178">IFERROR(INDEX(ESPNW[PTS],MATCH(AllData[[#This Row],[TEAM]]&amp;"|"&amp;AllData[[#This Row],[YEAR]],ESPNW[TEAM]&amp;"|"&amp;ESPNW[YEAR],0)),"0.00")</f>
        <v>0.00</v>
      </c>
    </row>
    <row r="179" spans="9:50" x14ac:dyDescent="0.2">
      <c r="I179" t="s">
        <v>366</v>
      </c>
      <c r="J179">
        <v>71.48</v>
      </c>
      <c r="K179">
        <v>73.94</v>
      </c>
      <c r="L179">
        <v>2015</v>
      </c>
      <c r="AO179" t="s">
        <v>366</v>
      </c>
      <c r="AP179">
        <v>71.48</v>
      </c>
      <c r="AQ179">
        <v>73.94</v>
      </c>
      <c r="AR179">
        <v>2015</v>
      </c>
      <c r="AT179" t="str">
        <f t="array" ref="AT179">IFERROR(INDEX(JeffSagarinW[JS_RATING],MATCH(AllData[[#This Row],[TEAM]]&amp;"|"&amp;AllData[[#This Row],[YEAR]],JeffSagarinW[TEAM]&amp;"|"&amp;JeffSagarinW[YEAR],0)),"0.00")</f>
        <v>0.00</v>
      </c>
      <c r="AU179" t="str">
        <f t="array" ref="AU179">IFERROR(INDEX(JeffSagarinW[JS_SOS],MATCH(AllData[[#This Row],[TEAM]]&amp;"|"&amp;AllData[[#This Row],[YEAR]],JeffSagarinW[TEAM]&amp;"|"&amp;JeffSagarinW[YEAR],0)),"0.00")</f>
        <v>0.00</v>
      </c>
      <c r="AV179" t="str">
        <f t="array" ref="AV179">IFERROR(INDEX(JeffSagarinW[W25],MATCH(AllData[[#This Row],[TEAM]]&amp;"|"&amp;AllData[[#This Row],[YEAR]],JeffSagarinW[TEAM]&amp;"|"&amp;JeffSagarinW[YEAR],0)),"0.00")</f>
        <v>0.00</v>
      </c>
      <c r="AW179" t="str">
        <f t="array" ref="AW179">IFERROR(INDEX(JeffSagarinW[W50],MATCH(AllData[[#This Row],[TEAM]]&amp;"|"&amp;AllData[[#This Row],[YEAR]],JeffSagarinW[TEAM]&amp;"|"&amp;JeffSagarinW[YEAR],0)),"0.00")</f>
        <v>0.00</v>
      </c>
      <c r="AX179" t="str">
        <f t="array" ref="AX179">IFERROR(INDEX(ESPNW[PTS],MATCH(AllData[[#This Row],[TEAM]]&amp;"|"&amp;AllData[[#This Row],[YEAR]],ESPNW[TEAM]&amp;"|"&amp;ESPNW[YEAR],0)),"0.00")</f>
        <v>0.00</v>
      </c>
    </row>
    <row r="180" spans="9:50" x14ac:dyDescent="0.2">
      <c r="I180" t="s">
        <v>310</v>
      </c>
      <c r="J180">
        <v>68.88</v>
      </c>
      <c r="K180">
        <v>73.84</v>
      </c>
      <c r="L180">
        <v>2015</v>
      </c>
      <c r="AO180" t="s">
        <v>310</v>
      </c>
      <c r="AP180">
        <v>68.88</v>
      </c>
      <c r="AQ180">
        <v>73.84</v>
      </c>
      <c r="AR180">
        <v>2015</v>
      </c>
      <c r="AT180" t="str">
        <f t="array" ref="AT180">IFERROR(INDEX(JeffSagarinW[JS_RATING],MATCH(AllData[[#This Row],[TEAM]]&amp;"|"&amp;AllData[[#This Row],[YEAR]],JeffSagarinW[TEAM]&amp;"|"&amp;JeffSagarinW[YEAR],0)),"0.00")</f>
        <v>0.00</v>
      </c>
      <c r="AU180" t="str">
        <f t="array" ref="AU180">IFERROR(INDEX(JeffSagarinW[JS_SOS],MATCH(AllData[[#This Row],[TEAM]]&amp;"|"&amp;AllData[[#This Row],[YEAR]],JeffSagarinW[TEAM]&amp;"|"&amp;JeffSagarinW[YEAR],0)),"0.00")</f>
        <v>0.00</v>
      </c>
      <c r="AV180" t="str">
        <f t="array" ref="AV180">IFERROR(INDEX(JeffSagarinW[W25],MATCH(AllData[[#This Row],[TEAM]]&amp;"|"&amp;AllData[[#This Row],[YEAR]],JeffSagarinW[TEAM]&amp;"|"&amp;JeffSagarinW[YEAR],0)),"0.00")</f>
        <v>0.00</v>
      </c>
      <c r="AW180" t="str">
        <f t="array" ref="AW180">IFERROR(INDEX(JeffSagarinW[W50],MATCH(AllData[[#This Row],[TEAM]]&amp;"|"&amp;AllData[[#This Row],[YEAR]],JeffSagarinW[TEAM]&amp;"|"&amp;JeffSagarinW[YEAR],0)),"0.00")</f>
        <v>0.00</v>
      </c>
      <c r="AX180" t="str">
        <f t="array" ref="AX180">IFERROR(INDEX(ESPNW[PTS],MATCH(AllData[[#This Row],[TEAM]]&amp;"|"&amp;AllData[[#This Row],[YEAR]],ESPNW[TEAM]&amp;"|"&amp;ESPNW[YEAR],0)),"0.00")</f>
        <v>0.00</v>
      </c>
    </row>
    <row r="181" spans="9:50" x14ac:dyDescent="0.2">
      <c r="I181" t="s">
        <v>305</v>
      </c>
      <c r="J181">
        <v>69.459999999999994</v>
      </c>
      <c r="K181">
        <v>73.37</v>
      </c>
      <c r="L181">
        <v>2015</v>
      </c>
      <c r="AO181" t="s">
        <v>305</v>
      </c>
      <c r="AP181">
        <v>69.459999999999994</v>
      </c>
      <c r="AQ181">
        <v>73.37</v>
      </c>
      <c r="AR181">
        <v>2015</v>
      </c>
      <c r="AT181" t="str">
        <f t="array" ref="AT181">IFERROR(INDEX(JeffSagarinW[JS_RATING],MATCH(AllData[[#This Row],[TEAM]]&amp;"|"&amp;AllData[[#This Row],[YEAR]],JeffSagarinW[TEAM]&amp;"|"&amp;JeffSagarinW[YEAR],0)),"0.00")</f>
        <v>0.00</v>
      </c>
      <c r="AU181" t="str">
        <f t="array" ref="AU181">IFERROR(INDEX(JeffSagarinW[JS_SOS],MATCH(AllData[[#This Row],[TEAM]]&amp;"|"&amp;AllData[[#This Row],[YEAR]],JeffSagarinW[TEAM]&amp;"|"&amp;JeffSagarinW[YEAR],0)),"0.00")</f>
        <v>0.00</v>
      </c>
      <c r="AV181" t="str">
        <f t="array" ref="AV181">IFERROR(INDEX(JeffSagarinW[W25],MATCH(AllData[[#This Row],[TEAM]]&amp;"|"&amp;AllData[[#This Row],[YEAR]],JeffSagarinW[TEAM]&amp;"|"&amp;JeffSagarinW[YEAR],0)),"0.00")</f>
        <v>0.00</v>
      </c>
      <c r="AW181" t="str">
        <f t="array" ref="AW181">IFERROR(INDEX(JeffSagarinW[W50],MATCH(AllData[[#This Row],[TEAM]]&amp;"|"&amp;AllData[[#This Row],[YEAR]],JeffSagarinW[TEAM]&amp;"|"&amp;JeffSagarinW[YEAR],0)),"0.00")</f>
        <v>0.00</v>
      </c>
      <c r="AX181" t="str">
        <f t="array" ref="AX181">IFERROR(INDEX(ESPNW[PTS],MATCH(AllData[[#This Row],[TEAM]]&amp;"|"&amp;AllData[[#This Row],[YEAR]],ESPNW[TEAM]&amp;"|"&amp;ESPNW[YEAR],0)),"0.00")</f>
        <v>0.00</v>
      </c>
    </row>
    <row r="182" spans="9:50" x14ac:dyDescent="0.2">
      <c r="I182" t="s">
        <v>296</v>
      </c>
      <c r="J182">
        <v>75.069999999999993</v>
      </c>
      <c r="K182">
        <v>73.05</v>
      </c>
      <c r="L182">
        <v>2015</v>
      </c>
      <c r="AO182" t="s">
        <v>296</v>
      </c>
      <c r="AP182">
        <v>75.069999999999993</v>
      </c>
      <c r="AQ182">
        <v>73.05</v>
      </c>
      <c r="AR182">
        <v>2015</v>
      </c>
      <c r="AT182" t="str">
        <f t="array" ref="AT182">IFERROR(INDEX(JeffSagarinW[JS_RATING],MATCH(AllData[[#This Row],[TEAM]]&amp;"|"&amp;AllData[[#This Row],[YEAR]],JeffSagarinW[TEAM]&amp;"|"&amp;JeffSagarinW[YEAR],0)),"0.00")</f>
        <v>0.00</v>
      </c>
      <c r="AU182" t="str">
        <f t="array" ref="AU182">IFERROR(INDEX(JeffSagarinW[JS_SOS],MATCH(AllData[[#This Row],[TEAM]]&amp;"|"&amp;AllData[[#This Row],[YEAR]],JeffSagarinW[TEAM]&amp;"|"&amp;JeffSagarinW[YEAR],0)),"0.00")</f>
        <v>0.00</v>
      </c>
      <c r="AV182" t="str">
        <f t="array" ref="AV182">IFERROR(INDEX(JeffSagarinW[W25],MATCH(AllData[[#This Row],[TEAM]]&amp;"|"&amp;AllData[[#This Row],[YEAR]],JeffSagarinW[TEAM]&amp;"|"&amp;JeffSagarinW[YEAR],0)),"0.00")</f>
        <v>0.00</v>
      </c>
      <c r="AW182" t="str">
        <f t="array" ref="AW182">IFERROR(INDEX(JeffSagarinW[W50],MATCH(AllData[[#This Row],[TEAM]]&amp;"|"&amp;AllData[[#This Row],[YEAR]],JeffSagarinW[TEAM]&amp;"|"&amp;JeffSagarinW[YEAR],0)),"0.00")</f>
        <v>0.00</v>
      </c>
      <c r="AX182" t="str">
        <f t="array" ref="AX182">IFERROR(INDEX(ESPNW[PTS],MATCH(AllData[[#This Row],[TEAM]]&amp;"|"&amp;AllData[[#This Row],[YEAR]],ESPNW[TEAM]&amp;"|"&amp;ESPNW[YEAR],0)),"0.00")</f>
        <v>0.00</v>
      </c>
    </row>
    <row r="183" spans="9:50" x14ac:dyDescent="0.2">
      <c r="I183" t="s">
        <v>1849</v>
      </c>
      <c r="J183">
        <v>63.4</v>
      </c>
      <c r="K183">
        <v>72.900000000000006</v>
      </c>
      <c r="L183">
        <v>2015</v>
      </c>
      <c r="AO183" t="s">
        <v>1849</v>
      </c>
      <c r="AP183">
        <v>63.4</v>
      </c>
      <c r="AQ183">
        <v>72.900000000000006</v>
      </c>
      <c r="AR183">
        <v>2015</v>
      </c>
      <c r="AT183" t="str">
        <f t="array" ref="AT183">IFERROR(INDEX(JeffSagarinW[JS_RATING],MATCH(AllData[[#This Row],[TEAM]]&amp;"|"&amp;AllData[[#This Row],[YEAR]],JeffSagarinW[TEAM]&amp;"|"&amp;JeffSagarinW[YEAR],0)),"0.00")</f>
        <v>0.00</v>
      </c>
      <c r="AU183" t="str">
        <f t="array" ref="AU183">IFERROR(INDEX(JeffSagarinW[JS_SOS],MATCH(AllData[[#This Row],[TEAM]]&amp;"|"&amp;AllData[[#This Row],[YEAR]],JeffSagarinW[TEAM]&amp;"|"&amp;JeffSagarinW[YEAR],0)),"0.00")</f>
        <v>0.00</v>
      </c>
      <c r="AV183" t="str">
        <f t="array" ref="AV183">IFERROR(INDEX(JeffSagarinW[W25],MATCH(AllData[[#This Row],[TEAM]]&amp;"|"&amp;AllData[[#This Row],[YEAR]],JeffSagarinW[TEAM]&amp;"|"&amp;JeffSagarinW[YEAR],0)),"0.00")</f>
        <v>0.00</v>
      </c>
      <c r="AW183" t="str">
        <f t="array" ref="AW183">IFERROR(INDEX(JeffSagarinW[W50],MATCH(AllData[[#This Row],[TEAM]]&amp;"|"&amp;AllData[[#This Row],[YEAR]],JeffSagarinW[TEAM]&amp;"|"&amp;JeffSagarinW[YEAR],0)),"0.00")</f>
        <v>0.00</v>
      </c>
      <c r="AX183" t="str">
        <f t="array" ref="AX183">IFERROR(INDEX(ESPNW[PTS],MATCH(AllData[[#This Row],[TEAM]]&amp;"|"&amp;AllData[[#This Row],[YEAR]],ESPNW[TEAM]&amp;"|"&amp;ESPNW[YEAR],0)),"0.00")</f>
        <v>0.00</v>
      </c>
    </row>
    <row r="184" spans="9:50" x14ac:dyDescent="0.2">
      <c r="I184" t="s">
        <v>1072</v>
      </c>
      <c r="J184">
        <v>61.52</v>
      </c>
      <c r="K184">
        <v>72.81</v>
      </c>
      <c r="L184">
        <v>2015</v>
      </c>
      <c r="AO184" t="s">
        <v>1072</v>
      </c>
      <c r="AP184">
        <v>61.52</v>
      </c>
      <c r="AQ184">
        <v>72.81</v>
      </c>
      <c r="AR184">
        <v>2015</v>
      </c>
      <c r="AT184" t="str">
        <f t="array" ref="AT184">IFERROR(INDEX(JeffSagarinW[JS_RATING],MATCH(AllData[[#This Row],[TEAM]]&amp;"|"&amp;AllData[[#This Row],[YEAR]],JeffSagarinW[TEAM]&amp;"|"&amp;JeffSagarinW[YEAR],0)),"0.00")</f>
        <v>0.00</v>
      </c>
      <c r="AU184" t="str">
        <f t="array" ref="AU184">IFERROR(INDEX(JeffSagarinW[JS_SOS],MATCH(AllData[[#This Row],[TEAM]]&amp;"|"&amp;AllData[[#This Row],[YEAR]],JeffSagarinW[TEAM]&amp;"|"&amp;JeffSagarinW[YEAR],0)),"0.00")</f>
        <v>0.00</v>
      </c>
      <c r="AV184" t="str">
        <f t="array" ref="AV184">IFERROR(INDEX(JeffSagarinW[W25],MATCH(AllData[[#This Row],[TEAM]]&amp;"|"&amp;AllData[[#This Row],[YEAR]],JeffSagarinW[TEAM]&amp;"|"&amp;JeffSagarinW[YEAR],0)),"0.00")</f>
        <v>0.00</v>
      </c>
      <c r="AW184" t="str">
        <f t="array" ref="AW184">IFERROR(INDEX(JeffSagarinW[W50],MATCH(AllData[[#This Row],[TEAM]]&amp;"|"&amp;AllData[[#This Row],[YEAR]],JeffSagarinW[TEAM]&amp;"|"&amp;JeffSagarinW[YEAR],0)),"0.00")</f>
        <v>0.00</v>
      </c>
      <c r="AX184" t="str">
        <f t="array" ref="AX184">IFERROR(INDEX(ESPNW[PTS],MATCH(AllData[[#This Row],[TEAM]]&amp;"|"&amp;AllData[[#This Row],[YEAR]],ESPNW[TEAM]&amp;"|"&amp;ESPNW[YEAR],0)),"0.00")</f>
        <v>0.00</v>
      </c>
    </row>
    <row r="185" spans="9:50" x14ac:dyDescent="0.2">
      <c r="I185" t="s">
        <v>325</v>
      </c>
      <c r="J185">
        <v>75.959999999999994</v>
      </c>
      <c r="K185">
        <v>72.78</v>
      </c>
      <c r="L185">
        <v>2015</v>
      </c>
      <c r="AO185" t="s">
        <v>325</v>
      </c>
      <c r="AP185">
        <v>75.959999999999994</v>
      </c>
      <c r="AQ185">
        <v>72.78</v>
      </c>
      <c r="AR185">
        <v>2015</v>
      </c>
      <c r="AT185" t="str">
        <f t="array" ref="AT185">IFERROR(INDEX(JeffSagarinW[JS_RATING],MATCH(AllData[[#This Row],[TEAM]]&amp;"|"&amp;AllData[[#This Row],[YEAR]],JeffSagarinW[TEAM]&amp;"|"&amp;JeffSagarinW[YEAR],0)),"0.00")</f>
        <v>0.00</v>
      </c>
      <c r="AU185" t="str">
        <f t="array" ref="AU185">IFERROR(INDEX(JeffSagarinW[JS_SOS],MATCH(AllData[[#This Row],[TEAM]]&amp;"|"&amp;AllData[[#This Row],[YEAR]],JeffSagarinW[TEAM]&amp;"|"&amp;JeffSagarinW[YEAR],0)),"0.00")</f>
        <v>0.00</v>
      </c>
      <c r="AV185" t="str">
        <f t="array" ref="AV185">IFERROR(INDEX(JeffSagarinW[W25],MATCH(AllData[[#This Row],[TEAM]]&amp;"|"&amp;AllData[[#This Row],[YEAR]],JeffSagarinW[TEAM]&amp;"|"&amp;JeffSagarinW[YEAR],0)),"0.00")</f>
        <v>0.00</v>
      </c>
      <c r="AW185" t="str">
        <f t="array" ref="AW185">IFERROR(INDEX(JeffSagarinW[W50],MATCH(AllData[[#This Row],[TEAM]]&amp;"|"&amp;AllData[[#This Row],[YEAR]],JeffSagarinW[TEAM]&amp;"|"&amp;JeffSagarinW[YEAR],0)),"0.00")</f>
        <v>0.00</v>
      </c>
      <c r="AX185" t="str">
        <f t="array" ref="AX185">IFERROR(INDEX(ESPNW[PTS],MATCH(AllData[[#This Row],[TEAM]]&amp;"|"&amp;AllData[[#This Row],[YEAR]],ESPNW[TEAM]&amp;"|"&amp;ESPNW[YEAR],0)),"0.00")</f>
        <v>0.00</v>
      </c>
    </row>
    <row r="186" spans="9:50" x14ac:dyDescent="0.2">
      <c r="I186" t="s">
        <v>1841</v>
      </c>
      <c r="J186">
        <v>57.75</v>
      </c>
      <c r="K186">
        <v>72.64</v>
      </c>
      <c r="L186">
        <v>2015</v>
      </c>
      <c r="AO186" t="s">
        <v>1841</v>
      </c>
      <c r="AP186">
        <v>57.75</v>
      </c>
      <c r="AQ186">
        <v>72.64</v>
      </c>
      <c r="AR186">
        <v>2015</v>
      </c>
      <c r="AT186" t="str">
        <f t="array" ref="AT186">IFERROR(INDEX(JeffSagarinW[JS_RATING],MATCH(AllData[[#This Row],[TEAM]]&amp;"|"&amp;AllData[[#This Row],[YEAR]],JeffSagarinW[TEAM]&amp;"|"&amp;JeffSagarinW[YEAR],0)),"0.00")</f>
        <v>0.00</v>
      </c>
      <c r="AU186" t="str">
        <f t="array" ref="AU186">IFERROR(INDEX(JeffSagarinW[JS_SOS],MATCH(AllData[[#This Row],[TEAM]]&amp;"|"&amp;AllData[[#This Row],[YEAR]],JeffSagarinW[TEAM]&amp;"|"&amp;JeffSagarinW[YEAR],0)),"0.00")</f>
        <v>0.00</v>
      </c>
      <c r="AV186" t="str">
        <f t="array" ref="AV186">IFERROR(INDEX(JeffSagarinW[W25],MATCH(AllData[[#This Row],[TEAM]]&amp;"|"&amp;AllData[[#This Row],[YEAR]],JeffSagarinW[TEAM]&amp;"|"&amp;JeffSagarinW[YEAR],0)),"0.00")</f>
        <v>0.00</v>
      </c>
      <c r="AW186" t="str">
        <f t="array" ref="AW186">IFERROR(INDEX(JeffSagarinW[W50],MATCH(AllData[[#This Row],[TEAM]]&amp;"|"&amp;AllData[[#This Row],[YEAR]],JeffSagarinW[TEAM]&amp;"|"&amp;JeffSagarinW[YEAR],0)),"0.00")</f>
        <v>0.00</v>
      </c>
      <c r="AX186" t="str">
        <f t="array" ref="AX186">IFERROR(INDEX(ESPNW[PTS],MATCH(AllData[[#This Row],[TEAM]]&amp;"|"&amp;AllData[[#This Row],[YEAR]],ESPNW[TEAM]&amp;"|"&amp;ESPNW[YEAR],0)),"0.00")</f>
        <v>0.00</v>
      </c>
    </row>
    <row r="187" spans="9:50" x14ac:dyDescent="0.2">
      <c r="I187" t="s">
        <v>1848</v>
      </c>
      <c r="J187">
        <v>65.22</v>
      </c>
      <c r="K187">
        <v>71.87</v>
      </c>
      <c r="L187">
        <v>2015</v>
      </c>
      <c r="AO187" t="s">
        <v>1848</v>
      </c>
      <c r="AP187">
        <v>65.22</v>
      </c>
      <c r="AQ187">
        <v>71.87</v>
      </c>
      <c r="AR187">
        <v>2015</v>
      </c>
      <c r="AT187" t="str">
        <f t="array" ref="AT187">IFERROR(INDEX(JeffSagarinW[JS_RATING],MATCH(AllData[[#This Row],[TEAM]]&amp;"|"&amp;AllData[[#This Row],[YEAR]],JeffSagarinW[TEAM]&amp;"|"&amp;JeffSagarinW[YEAR],0)),"0.00")</f>
        <v>0.00</v>
      </c>
      <c r="AU187" t="str">
        <f t="array" ref="AU187">IFERROR(INDEX(JeffSagarinW[JS_SOS],MATCH(AllData[[#This Row],[TEAM]]&amp;"|"&amp;AllData[[#This Row],[YEAR]],JeffSagarinW[TEAM]&amp;"|"&amp;JeffSagarinW[YEAR],0)),"0.00")</f>
        <v>0.00</v>
      </c>
      <c r="AV187" t="str">
        <f t="array" ref="AV187">IFERROR(INDEX(JeffSagarinW[W25],MATCH(AllData[[#This Row],[TEAM]]&amp;"|"&amp;AllData[[#This Row],[YEAR]],JeffSagarinW[TEAM]&amp;"|"&amp;JeffSagarinW[YEAR],0)),"0.00")</f>
        <v>0.00</v>
      </c>
      <c r="AW187" t="str">
        <f t="array" ref="AW187">IFERROR(INDEX(JeffSagarinW[W50],MATCH(AllData[[#This Row],[TEAM]]&amp;"|"&amp;AllData[[#This Row],[YEAR]],JeffSagarinW[TEAM]&amp;"|"&amp;JeffSagarinW[YEAR],0)),"0.00")</f>
        <v>0.00</v>
      </c>
      <c r="AX187" t="str">
        <f t="array" ref="AX187">IFERROR(INDEX(ESPNW[PTS],MATCH(AllData[[#This Row],[TEAM]]&amp;"|"&amp;AllData[[#This Row],[YEAR]],ESPNW[TEAM]&amp;"|"&amp;ESPNW[YEAR],0)),"0.00")</f>
        <v>0.00</v>
      </c>
    </row>
    <row r="188" spans="9:50" x14ac:dyDescent="0.2">
      <c r="I188" t="s">
        <v>413</v>
      </c>
      <c r="J188">
        <v>62.86</v>
      </c>
      <c r="K188">
        <v>71.77</v>
      </c>
      <c r="L188">
        <v>2015</v>
      </c>
      <c r="AO188" t="s">
        <v>413</v>
      </c>
      <c r="AP188">
        <v>62.86</v>
      </c>
      <c r="AQ188">
        <v>71.77</v>
      </c>
      <c r="AR188">
        <v>2015</v>
      </c>
      <c r="AT188" t="str">
        <f t="array" ref="AT188">IFERROR(INDEX(JeffSagarinW[JS_RATING],MATCH(AllData[[#This Row],[TEAM]]&amp;"|"&amp;AllData[[#This Row],[YEAR]],JeffSagarinW[TEAM]&amp;"|"&amp;JeffSagarinW[YEAR],0)),"0.00")</f>
        <v>0.00</v>
      </c>
      <c r="AU188" t="str">
        <f t="array" ref="AU188">IFERROR(INDEX(JeffSagarinW[JS_SOS],MATCH(AllData[[#This Row],[TEAM]]&amp;"|"&amp;AllData[[#This Row],[YEAR]],JeffSagarinW[TEAM]&amp;"|"&amp;JeffSagarinW[YEAR],0)),"0.00")</f>
        <v>0.00</v>
      </c>
      <c r="AV188" t="str">
        <f t="array" ref="AV188">IFERROR(INDEX(JeffSagarinW[W25],MATCH(AllData[[#This Row],[TEAM]]&amp;"|"&amp;AllData[[#This Row],[YEAR]],JeffSagarinW[TEAM]&amp;"|"&amp;JeffSagarinW[YEAR],0)),"0.00")</f>
        <v>0.00</v>
      </c>
      <c r="AW188" t="str">
        <f t="array" ref="AW188">IFERROR(INDEX(JeffSagarinW[W50],MATCH(AllData[[#This Row],[TEAM]]&amp;"|"&amp;AllData[[#This Row],[YEAR]],JeffSagarinW[TEAM]&amp;"|"&amp;JeffSagarinW[YEAR],0)),"0.00")</f>
        <v>0.00</v>
      </c>
      <c r="AX188" t="str">
        <f t="array" ref="AX188">IFERROR(INDEX(ESPNW[PTS],MATCH(AllData[[#This Row],[TEAM]]&amp;"|"&amp;AllData[[#This Row],[YEAR]],ESPNW[TEAM]&amp;"|"&amp;ESPNW[YEAR],0)),"0.00")</f>
        <v>0.00</v>
      </c>
    </row>
    <row r="189" spans="9:50" x14ac:dyDescent="0.2">
      <c r="I189" t="s">
        <v>1060</v>
      </c>
      <c r="J189">
        <v>57.45</v>
      </c>
      <c r="K189">
        <v>71.760000000000005</v>
      </c>
      <c r="L189">
        <v>2015</v>
      </c>
      <c r="AO189" t="s">
        <v>1060</v>
      </c>
      <c r="AP189">
        <v>57.45</v>
      </c>
      <c r="AQ189">
        <v>71.760000000000005</v>
      </c>
      <c r="AR189">
        <v>2015</v>
      </c>
      <c r="AT189" t="str">
        <f t="array" ref="AT189">IFERROR(INDEX(JeffSagarinW[JS_RATING],MATCH(AllData[[#This Row],[TEAM]]&amp;"|"&amp;AllData[[#This Row],[YEAR]],JeffSagarinW[TEAM]&amp;"|"&amp;JeffSagarinW[YEAR],0)),"0.00")</f>
        <v>0.00</v>
      </c>
      <c r="AU189" t="str">
        <f t="array" ref="AU189">IFERROR(INDEX(JeffSagarinW[JS_SOS],MATCH(AllData[[#This Row],[TEAM]]&amp;"|"&amp;AllData[[#This Row],[YEAR]],JeffSagarinW[TEAM]&amp;"|"&amp;JeffSagarinW[YEAR],0)),"0.00")</f>
        <v>0.00</v>
      </c>
      <c r="AV189" t="str">
        <f t="array" ref="AV189">IFERROR(INDEX(JeffSagarinW[W25],MATCH(AllData[[#This Row],[TEAM]]&amp;"|"&amp;AllData[[#This Row],[YEAR]],JeffSagarinW[TEAM]&amp;"|"&amp;JeffSagarinW[YEAR],0)),"0.00")</f>
        <v>0.00</v>
      </c>
      <c r="AW189" t="str">
        <f t="array" ref="AW189">IFERROR(INDEX(JeffSagarinW[W50],MATCH(AllData[[#This Row],[TEAM]]&amp;"|"&amp;AllData[[#This Row],[YEAR]],JeffSagarinW[TEAM]&amp;"|"&amp;JeffSagarinW[YEAR],0)),"0.00")</f>
        <v>0.00</v>
      </c>
      <c r="AX189" t="str">
        <f t="array" ref="AX189">IFERROR(INDEX(ESPNW[PTS],MATCH(AllData[[#This Row],[TEAM]]&amp;"|"&amp;AllData[[#This Row],[YEAR]],ESPNW[TEAM]&amp;"|"&amp;ESPNW[YEAR],0)),"0.00")</f>
        <v>0.00</v>
      </c>
    </row>
    <row r="190" spans="9:50" x14ac:dyDescent="0.2">
      <c r="I190" t="s">
        <v>339</v>
      </c>
      <c r="J190">
        <v>76.430000000000007</v>
      </c>
      <c r="K190">
        <v>71.67</v>
      </c>
      <c r="L190">
        <v>2015</v>
      </c>
      <c r="AO190" t="s">
        <v>339</v>
      </c>
      <c r="AP190">
        <v>76.430000000000007</v>
      </c>
      <c r="AQ190">
        <v>71.67</v>
      </c>
      <c r="AR190">
        <v>2015</v>
      </c>
      <c r="AT190" t="str">
        <f t="array" ref="AT190">IFERROR(INDEX(JeffSagarinW[JS_RATING],MATCH(AllData[[#This Row],[TEAM]]&amp;"|"&amp;AllData[[#This Row],[YEAR]],JeffSagarinW[TEAM]&amp;"|"&amp;JeffSagarinW[YEAR],0)),"0.00")</f>
        <v>0.00</v>
      </c>
      <c r="AU190" t="str">
        <f t="array" ref="AU190">IFERROR(INDEX(JeffSagarinW[JS_SOS],MATCH(AllData[[#This Row],[TEAM]]&amp;"|"&amp;AllData[[#This Row],[YEAR]],JeffSagarinW[TEAM]&amp;"|"&amp;JeffSagarinW[YEAR],0)),"0.00")</f>
        <v>0.00</v>
      </c>
      <c r="AV190" t="str">
        <f t="array" ref="AV190">IFERROR(INDEX(JeffSagarinW[W25],MATCH(AllData[[#This Row],[TEAM]]&amp;"|"&amp;AllData[[#This Row],[YEAR]],JeffSagarinW[TEAM]&amp;"|"&amp;JeffSagarinW[YEAR],0)),"0.00")</f>
        <v>0.00</v>
      </c>
      <c r="AW190" t="str">
        <f t="array" ref="AW190">IFERROR(INDEX(JeffSagarinW[W50],MATCH(AllData[[#This Row],[TEAM]]&amp;"|"&amp;AllData[[#This Row],[YEAR]],JeffSagarinW[TEAM]&amp;"|"&amp;JeffSagarinW[YEAR],0)),"0.00")</f>
        <v>0.00</v>
      </c>
      <c r="AX190" t="str">
        <f t="array" ref="AX190">IFERROR(INDEX(ESPNW[PTS],MATCH(AllData[[#This Row],[TEAM]]&amp;"|"&amp;AllData[[#This Row],[YEAR]],ESPNW[TEAM]&amp;"|"&amp;ESPNW[YEAR],0)),"0.00")</f>
        <v>0.00</v>
      </c>
    </row>
    <row r="191" spans="9:50" x14ac:dyDescent="0.2">
      <c r="I191" t="s">
        <v>309</v>
      </c>
      <c r="J191">
        <v>60.98</v>
      </c>
      <c r="K191">
        <v>71.62</v>
      </c>
      <c r="L191">
        <v>2015</v>
      </c>
      <c r="AO191" t="s">
        <v>309</v>
      </c>
      <c r="AP191">
        <v>60.98</v>
      </c>
      <c r="AQ191">
        <v>71.62</v>
      </c>
      <c r="AR191">
        <v>2015</v>
      </c>
      <c r="AT191" t="str">
        <f t="array" ref="AT191">IFERROR(INDEX(JeffSagarinW[JS_RATING],MATCH(AllData[[#This Row],[TEAM]]&amp;"|"&amp;AllData[[#This Row],[YEAR]],JeffSagarinW[TEAM]&amp;"|"&amp;JeffSagarinW[YEAR],0)),"0.00")</f>
        <v>0.00</v>
      </c>
      <c r="AU191" t="str">
        <f t="array" ref="AU191">IFERROR(INDEX(JeffSagarinW[JS_SOS],MATCH(AllData[[#This Row],[TEAM]]&amp;"|"&amp;AllData[[#This Row],[YEAR]],JeffSagarinW[TEAM]&amp;"|"&amp;JeffSagarinW[YEAR],0)),"0.00")</f>
        <v>0.00</v>
      </c>
      <c r="AV191" t="str">
        <f t="array" ref="AV191">IFERROR(INDEX(JeffSagarinW[W25],MATCH(AllData[[#This Row],[TEAM]]&amp;"|"&amp;AllData[[#This Row],[YEAR]],JeffSagarinW[TEAM]&amp;"|"&amp;JeffSagarinW[YEAR],0)),"0.00")</f>
        <v>0.00</v>
      </c>
      <c r="AW191" t="str">
        <f t="array" ref="AW191">IFERROR(INDEX(JeffSagarinW[W50],MATCH(AllData[[#This Row],[TEAM]]&amp;"|"&amp;AllData[[#This Row],[YEAR]],JeffSagarinW[TEAM]&amp;"|"&amp;JeffSagarinW[YEAR],0)),"0.00")</f>
        <v>0.00</v>
      </c>
      <c r="AX191" t="str">
        <f t="array" ref="AX191">IFERROR(INDEX(ESPNW[PTS],MATCH(AllData[[#This Row],[TEAM]]&amp;"|"&amp;AllData[[#This Row],[YEAR]],ESPNW[TEAM]&amp;"|"&amp;ESPNW[YEAR],0)),"0.00")</f>
        <v>0.00</v>
      </c>
    </row>
    <row r="192" spans="9:50" x14ac:dyDescent="0.2">
      <c r="I192" t="s">
        <v>1868</v>
      </c>
      <c r="J192">
        <v>63.07</v>
      </c>
      <c r="K192">
        <v>71.42</v>
      </c>
      <c r="L192">
        <v>2015</v>
      </c>
      <c r="AO192" t="s">
        <v>1868</v>
      </c>
      <c r="AP192">
        <v>63.07</v>
      </c>
      <c r="AQ192">
        <v>71.42</v>
      </c>
      <c r="AR192">
        <v>2015</v>
      </c>
      <c r="AT192" t="str">
        <f t="array" ref="AT192">IFERROR(INDEX(JeffSagarinW[JS_RATING],MATCH(AllData[[#This Row],[TEAM]]&amp;"|"&amp;AllData[[#This Row],[YEAR]],JeffSagarinW[TEAM]&amp;"|"&amp;JeffSagarinW[YEAR],0)),"0.00")</f>
        <v>0.00</v>
      </c>
      <c r="AU192" t="str">
        <f t="array" ref="AU192">IFERROR(INDEX(JeffSagarinW[JS_SOS],MATCH(AllData[[#This Row],[TEAM]]&amp;"|"&amp;AllData[[#This Row],[YEAR]],JeffSagarinW[TEAM]&amp;"|"&amp;JeffSagarinW[YEAR],0)),"0.00")</f>
        <v>0.00</v>
      </c>
      <c r="AV192" t="str">
        <f t="array" ref="AV192">IFERROR(INDEX(JeffSagarinW[W25],MATCH(AllData[[#This Row],[TEAM]]&amp;"|"&amp;AllData[[#This Row],[YEAR]],JeffSagarinW[TEAM]&amp;"|"&amp;JeffSagarinW[YEAR],0)),"0.00")</f>
        <v>0.00</v>
      </c>
      <c r="AW192" t="str">
        <f t="array" ref="AW192">IFERROR(INDEX(JeffSagarinW[W50],MATCH(AllData[[#This Row],[TEAM]]&amp;"|"&amp;AllData[[#This Row],[YEAR]],JeffSagarinW[TEAM]&amp;"|"&amp;JeffSagarinW[YEAR],0)),"0.00")</f>
        <v>0.00</v>
      </c>
      <c r="AX192" t="str">
        <f t="array" ref="AX192">IFERROR(INDEX(ESPNW[PTS],MATCH(AllData[[#This Row],[TEAM]]&amp;"|"&amp;AllData[[#This Row],[YEAR]],ESPNW[TEAM]&amp;"|"&amp;ESPNW[YEAR],0)),"0.00")</f>
        <v>0.00</v>
      </c>
    </row>
    <row r="193" spans="9:50" x14ac:dyDescent="0.2">
      <c r="I193" t="s">
        <v>321</v>
      </c>
      <c r="J193">
        <v>64</v>
      </c>
      <c r="K193">
        <v>71.39</v>
      </c>
      <c r="L193">
        <v>2015</v>
      </c>
      <c r="AO193" t="s">
        <v>321</v>
      </c>
      <c r="AP193">
        <v>64</v>
      </c>
      <c r="AQ193">
        <v>71.39</v>
      </c>
      <c r="AR193">
        <v>2015</v>
      </c>
      <c r="AT193" t="str">
        <f t="array" ref="AT193">IFERROR(INDEX(JeffSagarinW[JS_RATING],MATCH(AllData[[#This Row],[TEAM]]&amp;"|"&amp;AllData[[#This Row],[YEAR]],JeffSagarinW[TEAM]&amp;"|"&amp;JeffSagarinW[YEAR],0)),"0.00")</f>
        <v>0.00</v>
      </c>
      <c r="AU193" t="str">
        <f t="array" ref="AU193">IFERROR(INDEX(JeffSagarinW[JS_SOS],MATCH(AllData[[#This Row],[TEAM]]&amp;"|"&amp;AllData[[#This Row],[YEAR]],JeffSagarinW[TEAM]&amp;"|"&amp;JeffSagarinW[YEAR],0)),"0.00")</f>
        <v>0.00</v>
      </c>
      <c r="AV193" t="str">
        <f t="array" ref="AV193">IFERROR(INDEX(JeffSagarinW[W25],MATCH(AllData[[#This Row],[TEAM]]&amp;"|"&amp;AllData[[#This Row],[YEAR]],JeffSagarinW[TEAM]&amp;"|"&amp;JeffSagarinW[YEAR],0)),"0.00")</f>
        <v>0.00</v>
      </c>
      <c r="AW193" t="str">
        <f t="array" ref="AW193">IFERROR(INDEX(JeffSagarinW[W50],MATCH(AllData[[#This Row],[TEAM]]&amp;"|"&amp;AllData[[#This Row],[YEAR]],JeffSagarinW[TEAM]&amp;"|"&amp;JeffSagarinW[YEAR],0)),"0.00")</f>
        <v>0.00</v>
      </c>
      <c r="AX193" t="str">
        <f t="array" ref="AX193">IFERROR(INDEX(ESPNW[PTS],MATCH(AllData[[#This Row],[TEAM]]&amp;"|"&amp;AllData[[#This Row],[YEAR]],ESPNW[TEAM]&amp;"|"&amp;ESPNW[YEAR],0)),"0.00")</f>
        <v>0.00</v>
      </c>
    </row>
    <row r="194" spans="9:50" x14ac:dyDescent="0.2">
      <c r="I194" t="s">
        <v>384</v>
      </c>
      <c r="J194">
        <v>70.75</v>
      </c>
      <c r="K194">
        <v>71.13</v>
      </c>
      <c r="L194">
        <v>2015</v>
      </c>
      <c r="AO194" t="s">
        <v>384</v>
      </c>
      <c r="AP194">
        <v>70.75</v>
      </c>
      <c r="AQ194">
        <v>71.13</v>
      </c>
      <c r="AR194">
        <v>2015</v>
      </c>
      <c r="AT194" t="str">
        <f t="array" ref="AT194">IFERROR(INDEX(JeffSagarinW[JS_RATING],MATCH(AllData[[#This Row],[TEAM]]&amp;"|"&amp;AllData[[#This Row],[YEAR]],JeffSagarinW[TEAM]&amp;"|"&amp;JeffSagarinW[YEAR],0)),"0.00")</f>
        <v>0.00</v>
      </c>
      <c r="AU194" t="str">
        <f t="array" ref="AU194">IFERROR(INDEX(JeffSagarinW[JS_SOS],MATCH(AllData[[#This Row],[TEAM]]&amp;"|"&amp;AllData[[#This Row],[YEAR]],JeffSagarinW[TEAM]&amp;"|"&amp;JeffSagarinW[YEAR],0)),"0.00")</f>
        <v>0.00</v>
      </c>
      <c r="AV194" t="str">
        <f t="array" ref="AV194">IFERROR(INDEX(JeffSagarinW[W25],MATCH(AllData[[#This Row],[TEAM]]&amp;"|"&amp;AllData[[#This Row],[YEAR]],JeffSagarinW[TEAM]&amp;"|"&amp;JeffSagarinW[YEAR],0)),"0.00")</f>
        <v>0.00</v>
      </c>
      <c r="AW194" t="str">
        <f t="array" ref="AW194">IFERROR(INDEX(JeffSagarinW[W50],MATCH(AllData[[#This Row],[TEAM]]&amp;"|"&amp;AllData[[#This Row],[YEAR]],JeffSagarinW[TEAM]&amp;"|"&amp;JeffSagarinW[YEAR],0)),"0.00")</f>
        <v>0.00</v>
      </c>
      <c r="AX194" t="str">
        <f t="array" ref="AX194">IFERROR(INDEX(ESPNW[PTS],MATCH(AllData[[#This Row],[TEAM]]&amp;"|"&amp;AllData[[#This Row],[YEAR]],ESPNW[TEAM]&amp;"|"&amp;ESPNW[YEAR],0)),"0.00")</f>
        <v>0.00</v>
      </c>
    </row>
    <row r="195" spans="9:50" x14ac:dyDescent="0.2">
      <c r="I195" t="s">
        <v>355</v>
      </c>
      <c r="J195">
        <v>73.05</v>
      </c>
      <c r="K195">
        <v>71.06</v>
      </c>
      <c r="L195">
        <v>2015</v>
      </c>
      <c r="AO195" t="s">
        <v>355</v>
      </c>
      <c r="AP195">
        <v>73.05</v>
      </c>
      <c r="AQ195">
        <v>71.06</v>
      </c>
      <c r="AR195">
        <v>2015</v>
      </c>
      <c r="AT195" t="str">
        <f t="array" ref="AT195">IFERROR(INDEX(JeffSagarinW[JS_RATING],MATCH(AllData[[#This Row],[TEAM]]&amp;"|"&amp;AllData[[#This Row],[YEAR]],JeffSagarinW[TEAM]&amp;"|"&amp;JeffSagarinW[YEAR],0)),"0.00")</f>
        <v>0.00</v>
      </c>
      <c r="AU195" t="str">
        <f t="array" ref="AU195">IFERROR(INDEX(JeffSagarinW[JS_SOS],MATCH(AllData[[#This Row],[TEAM]]&amp;"|"&amp;AllData[[#This Row],[YEAR]],JeffSagarinW[TEAM]&amp;"|"&amp;JeffSagarinW[YEAR],0)),"0.00")</f>
        <v>0.00</v>
      </c>
      <c r="AV195" t="str">
        <f t="array" ref="AV195">IFERROR(INDEX(JeffSagarinW[W25],MATCH(AllData[[#This Row],[TEAM]]&amp;"|"&amp;AllData[[#This Row],[YEAR]],JeffSagarinW[TEAM]&amp;"|"&amp;JeffSagarinW[YEAR],0)),"0.00")</f>
        <v>0.00</v>
      </c>
      <c r="AW195" t="str">
        <f t="array" ref="AW195">IFERROR(INDEX(JeffSagarinW[W50],MATCH(AllData[[#This Row],[TEAM]]&amp;"|"&amp;AllData[[#This Row],[YEAR]],JeffSagarinW[TEAM]&amp;"|"&amp;JeffSagarinW[YEAR],0)),"0.00")</f>
        <v>0.00</v>
      </c>
      <c r="AX195" t="str">
        <f t="array" ref="AX195">IFERROR(INDEX(ESPNW[PTS],MATCH(AllData[[#This Row],[TEAM]]&amp;"|"&amp;AllData[[#This Row],[YEAR]],ESPNW[TEAM]&amp;"|"&amp;ESPNW[YEAR],0)),"0.00")</f>
        <v>0.00</v>
      </c>
    </row>
    <row r="196" spans="9:50" x14ac:dyDescent="0.2">
      <c r="I196" t="s">
        <v>426</v>
      </c>
      <c r="J196">
        <v>63.48</v>
      </c>
      <c r="K196">
        <v>71</v>
      </c>
      <c r="L196">
        <v>2015</v>
      </c>
      <c r="AO196" t="s">
        <v>426</v>
      </c>
      <c r="AP196">
        <v>63.48</v>
      </c>
      <c r="AQ196">
        <v>71</v>
      </c>
      <c r="AR196">
        <v>2015</v>
      </c>
      <c r="AT196" t="str">
        <f t="array" ref="AT196">IFERROR(INDEX(JeffSagarinW[JS_RATING],MATCH(AllData[[#This Row],[TEAM]]&amp;"|"&amp;AllData[[#This Row],[YEAR]],JeffSagarinW[TEAM]&amp;"|"&amp;JeffSagarinW[YEAR],0)),"0.00")</f>
        <v>0.00</v>
      </c>
      <c r="AU196" t="str">
        <f t="array" ref="AU196">IFERROR(INDEX(JeffSagarinW[JS_SOS],MATCH(AllData[[#This Row],[TEAM]]&amp;"|"&amp;AllData[[#This Row],[YEAR]],JeffSagarinW[TEAM]&amp;"|"&amp;JeffSagarinW[YEAR],0)),"0.00")</f>
        <v>0.00</v>
      </c>
      <c r="AV196" t="str">
        <f t="array" ref="AV196">IFERROR(INDEX(JeffSagarinW[W25],MATCH(AllData[[#This Row],[TEAM]]&amp;"|"&amp;AllData[[#This Row],[YEAR]],JeffSagarinW[TEAM]&amp;"|"&amp;JeffSagarinW[YEAR],0)),"0.00")</f>
        <v>0.00</v>
      </c>
      <c r="AW196" t="str">
        <f t="array" ref="AW196">IFERROR(INDEX(JeffSagarinW[W50],MATCH(AllData[[#This Row],[TEAM]]&amp;"|"&amp;AllData[[#This Row],[YEAR]],JeffSagarinW[TEAM]&amp;"|"&amp;JeffSagarinW[YEAR],0)),"0.00")</f>
        <v>0.00</v>
      </c>
      <c r="AX196" t="str">
        <f t="array" ref="AX196">IFERROR(INDEX(ESPNW[PTS],MATCH(AllData[[#This Row],[TEAM]]&amp;"|"&amp;AllData[[#This Row],[YEAR]],ESPNW[TEAM]&amp;"|"&amp;ESPNW[YEAR],0)),"0.00")</f>
        <v>0.00</v>
      </c>
    </row>
    <row r="197" spans="9:50" x14ac:dyDescent="0.2">
      <c r="I197" t="s">
        <v>422</v>
      </c>
      <c r="J197">
        <v>74.22</v>
      </c>
      <c r="K197">
        <v>70.89</v>
      </c>
      <c r="L197">
        <v>2015</v>
      </c>
      <c r="AO197" t="s">
        <v>422</v>
      </c>
      <c r="AP197">
        <v>74.22</v>
      </c>
      <c r="AQ197">
        <v>70.89</v>
      </c>
      <c r="AR197">
        <v>2015</v>
      </c>
      <c r="AT197" t="str">
        <f t="array" ref="AT197">IFERROR(INDEX(JeffSagarinW[JS_RATING],MATCH(AllData[[#This Row],[TEAM]]&amp;"|"&amp;AllData[[#This Row],[YEAR]],JeffSagarinW[TEAM]&amp;"|"&amp;JeffSagarinW[YEAR],0)),"0.00")</f>
        <v>0.00</v>
      </c>
      <c r="AU197" t="str">
        <f t="array" ref="AU197">IFERROR(INDEX(JeffSagarinW[JS_SOS],MATCH(AllData[[#This Row],[TEAM]]&amp;"|"&amp;AllData[[#This Row],[YEAR]],JeffSagarinW[TEAM]&amp;"|"&amp;JeffSagarinW[YEAR],0)),"0.00")</f>
        <v>0.00</v>
      </c>
      <c r="AV197" t="str">
        <f t="array" ref="AV197">IFERROR(INDEX(JeffSagarinW[W25],MATCH(AllData[[#This Row],[TEAM]]&amp;"|"&amp;AllData[[#This Row],[YEAR]],JeffSagarinW[TEAM]&amp;"|"&amp;JeffSagarinW[YEAR],0)),"0.00")</f>
        <v>0.00</v>
      </c>
      <c r="AW197" t="str">
        <f t="array" ref="AW197">IFERROR(INDEX(JeffSagarinW[W50],MATCH(AllData[[#This Row],[TEAM]]&amp;"|"&amp;AllData[[#This Row],[YEAR]],JeffSagarinW[TEAM]&amp;"|"&amp;JeffSagarinW[YEAR],0)),"0.00")</f>
        <v>0.00</v>
      </c>
      <c r="AX197" t="str">
        <f t="array" ref="AX197">IFERROR(INDEX(ESPNW[PTS],MATCH(AllData[[#This Row],[TEAM]]&amp;"|"&amp;AllData[[#This Row],[YEAR]],ESPNW[TEAM]&amp;"|"&amp;ESPNW[YEAR],0)),"0.00")</f>
        <v>0.00</v>
      </c>
    </row>
    <row r="198" spans="9:50" x14ac:dyDescent="0.2">
      <c r="I198" t="s">
        <v>402</v>
      </c>
      <c r="J198">
        <v>75.08</v>
      </c>
      <c r="K198">
        <v>70.53</v>
      </c>
      <c r="L198">
        <v>2015</v>
      </c>
      <c r="AO198" t="s">
        <v>402</v>
      </c>
      <c r="AP198">
        <v>75.08</v>
      </c>
      <c r="AQ198">
        <v>70.53</v>
      </c>
      <c r="AR198">
        <v>2015</v>
      </c>
      <c r="AT198" t="str">
        <f t="array" ref="AT198">IFERROR(INDEX(JeffSagarinW[JS_RATING],MATCH(AllData[[#This Row],[TEAM]]&amp;"|"&amp;AllData[[#This Row],[YEAR]],JeffSagarinW[TEAM]&amp;"|"&amp;JeffSagarinW[YEAR],0)),"0.00")</f>
        <v>0.00</v>
      </c>
      <c r="AU198" t="str">
        <f t="array" ref="AU198">IFERROR(INDEX(JeffSagarinW[JS_SOS],MATCH(AllData[[#This Row],[TEAM]]&amp;"|"&amp;AllData[[#This Row],[YEAR]],JeffSagarinW[TEAM]&amp;"|"&amp;JeffSagarinW[YEAR],0)),"0.00")</f>
        <v>0.00</v>
      </c>
      <c r="AV198" t="str">
        <f t="array" ref="AV198">IFERROR(INDEX(JeffSagarinW[W25],MATCH(AllData[[#This Row],[TEAM]]&amp;"|"&amp;AllData[[#This Row],[YEAR]],JeffSagarinW[TEAM]&amp;"|"&amp;JeffSagarinW[YEAR],0)),"0.00")</f>
        <v>0.00</v>
      </c>
      <c r="AW198" t="str">
        <f t="array" ref="AW198">IFERROR(INDEX(JeffSagarinW[W50],MATCH(AllData[[#This Row],[TEAM]]&amp;"|"&amp;AllData[[#This Row],[YEAR]],JeffSagarinW[TEAM]&amp;"|"&amp;JeffSagarinW[YEAR],0)),"0.00")</f>
        <v>0.00</v>
      </c>
      <c r="AX198" t="str">
        <f t="array" ref="AX198">IFERROR(INDEX(ESPNW[PTS],MATCH(AllData[[#This Row],[TEAM]]&amp;"|"&amp;AllData[[#This Row],[YEAR]],ESPNW[TEAM]&amp;"|"&amp;ESPNW[YEAR],0)),"0.00")</f>
        <v>0.00</v>
      </c>
    </row>
    <row r="199" spans="9:50" x14ac:dyDescent="0.2">
      <c r="I199" t="s">
        <v>331</v>
      </c>
      <c r="J199">
        <v>68.02</v>
      </c>
      <c r="K199">
        <v>70.12</v>
      </c>
      <c r="L199">
        <v>2015</v>
      </c>
      <c r="AO199" t="s">
        <v>331</v>
      </c>
      <c r="AP199">
        <v>68.02</v>
      </c>
      <c r="AQ199">
        <v>70.12</v>
      </c>
      <c r="AR199">
        <v>2015</v>
      </c>
      <c r="AT199" t="str">
        <f t="array" ref="AT199">IFERROR(INDEX(JeffSagarinW[JS_RATING],MATCH(AllData[[#This Row],[TEAM]]&amp;"|"&amp;AllData[[#This Row],[YEAR]],JeffSagarinW[TEAM]&amp;"|"&amp;JeffSagarinW[YEAR],0)),"0.00")</f>
        <v>0.00</v>
      </c>
      <c r="AU199" t="str">
        <f t="array" ref="AU199">IFERROR(INDEX(JeffSagarinW[JS_SOS],MATCH(AllData[[#This Row],[TEAM]]&amp;"|"&amp;AllData[[#This Row],[YEAR]],JeffSagarinW[TEAM]&amp;"|"&amp;JeffSagarinW[YEAR],0)),"0.00")</f>
        <v>0.00</v>
      </c>
      <c r="AV199" t="str">
        <f t="array" ref="AV199">IFERROR(INDEX(JeffSagarinW[W25],MATCH(AllData[[#This Row],[TEAM]]&amp;"|"&amp;AllData[[#This Row],[YEAR]],JeffSagarinW[TEAM]&amp;"|"&amp;JeffSagarinW[YEAR],0)),"0.00")</f>
        <v>0.00</v>
      </c>
      <c r="AW199" t="str">
        <f t="array" ref="AW199">IFERROR(INDEX(JeffSagarinW[W50],MATCH(AllData[[#This Row],[TEAM]]&amp;"|"&amp;AllData[[#This Row],[YEAR]],JeffSagarinW[TEAM]&amp;"|"&amp;JeffSagarinW[YEAR],0)),"0.00")</f>
        <v>0.00</v>
      </c>
      <c r="AX199" t="str">
        <f t="array" ref="AX199">IFERROR(INDEX(ESPNW[PTS],MATCH(AllData[[#This Row],[TEAM]]&amp;"|"&amp;AllData[[#This Row],[YEAR]],ESPNW[TEAM]&amp;"|"&amp;ESPNW[YEAR],0)),"0.00")</f>
        <v>0.00</v>
      </c>
    </row>
    <row r="200" spans="9:50" x14ac:dyDescent="0.2">
      <c r="I200" t="s">
        <v>416</v>
      </c>
      <c r="J200">
        <v>65.61</v>
      </c>
      <c r="K200">
        <v>69.930000000000007</v>
      </c>
      <c r="L200">
        <v>2015</v>
      </c>
      <c r="AO200" t="s">
        <v>416</v>
      </c>
      <c r="AP200">
        <v>65.61</v>
      </c>
      <c r="AQ200">
        <v>69.930000000000007</v>
      </c>
      <c r="AR200">
        <v>2015</v>
      </c>
      <c r="AT200" t="str">
        <f t="array" ref="AT200">IFERROR(INDEX(JeffSagarinW[JS_RATING],MATCH(AllData[[#This Row],[TEAM]]&amp;"|"&amp;AllData[[#This Row],[YEAR]],JeffSagarinW[TEAM]&amp;"|"&amp;JeffSagarinW[YEAR],0)),"0.00")</f>
        <v>0.00</v>
      </c>
      <c r="AU200" t="str">
        <f t="array" ref="AU200">IFERROR(INDEX(JeffSagarinW[JS_SOS],MATCH(AllData[[#This Row],[TEAM]]&amp;"|"&amp;AllData[[#This Row],[YEAR]],JeffSagarinW[TEAM]&amp;"|"&amp;JeffSagarinW[YEAR],0)),"0.00")</f>
        <v>0.00</v>
      </c>
      <c r="AV200" t="str">
        <f t="array" ref="AV200">IFERROR(INDEX(JeffSagarinW[W25],MATCH(AllData[[#This Row],[TEAM]]&amp;"|"&amp;AllData[[#This Row],[YEAR]],JeffSagarinW[TEAM]&amp;"|"&amp;JeffSagarinW[YEAR],0)),"0.00")</f>
        <v>0.00</v>
      </c>
      <c r="AW200" t="str">
        <f t="array" ref="AW200">IFERROR(INDEX(JeffSagarinW[W50],MATCH(AllData[[#This Row],[TEAM]]&amp;"|"&amp;AllData[[#This Row],[YEAR]],JeffSagarinW[TEAM]&amp;"|"&amp;JeffSagarinW[YEAR],0)),"0.00")</f>
        <v>0.00</v>
      </c>
      <c r="AX200" t="str">
        <f t="array" ref="AX200">IFERROR(INDEX(ESPNW[PTS],MATCH(AllData[[#This Row],[TEAM]]&amp;"|"&amp;AllData[[#This Row],[YEAR]],ESPNW[TEAM]&amp;"|"&amp;ESPNW[YEAR],0)),"0.00")</f>
        <v>0.00</v>
      </c>
    </row>
    <row r="201" spans="9:50" x14ac:dyDescent="0.2">
      <c r="I201" t="s">
        <v>370</v>
      </c>
      <c r="J201">
        <v>67.510000000000005</v>
      </c>
      <c r="K201">
        <v>69.83</v>
      </c>
      <c r="L201">
        <v>2015</v>
      </c>
      <c r="AO201" t="s">
        <v>370</v>
      </c>
      <c r="AP201">
        <v>67.510000000000005</v>
      </c>
      <c r="AQ201">
        <v>69.83</v>
      </c>
      <c r="AR201">
        <v>2015</v>
      </c>
      <c r="AT201" t="str">
        <f t="array" ref="AT201">IFERROR(INDEX(JeffSagarinW[JS_RATING],MATCH(AllData[[#This Row],[TEAM]]&amp;"|"&amp;AllData[[#This Row],[YEAR]],JeffSagarinW[TEAM]&amp;"|"&amp;JeffSagarinW[YEAR],0)),"0.00")</f>
        <v>0.00</v>
      </c>
      <c r="AU201" t="str">
        <f t="array" ref="AU201">IFERROR(INDEX(JeffSagarinW[JS_SOS],MATCH(AllData[[#This Row],[TEAM]]&amp;"|"&amp;AllData[[#This Row],[YEAR]],JeffSagarinW[TEAM]&amp;"|"&amp;JeffSagarinW[YEAR],0)),"0.00")</f>
        <v>0.00</v>
      </c>
      <c r="AV201" t="str">
        <f t="array" ref="AV201">IFERROR(INDEX(JeffSagarinW[W25],MATCH(AllData[[#This Row],[TEAM]]&amp;"|"&amp;AllData[[#This Row],[YEAR]],JeffSagarinW[TEAM]&amp;"|"&amp;JeffSagarinW[YEAR],0)),"0.00")</f>
        <v>0.00</v>
      </c>
      <c r="AW201" t="str">
        <f t="array" ref="AW201">IFERROR(INDEX(JeffSagarinW[W50],MATCH(AllData[[#This Row],[TEAM]]&amp;"|"&amp;AllData[[#This Row],[YEAR]],JeffSagarinW[TEAM]&amp;"|"&amp;JeffSagarinW[YEAR],0)),"0.00")</f>
        <v>0.00</v>
      </c>
      <c r="AX201" t="str">
        <f t="array" ref="AX201">IFERROR(INDEX(ESPNW[PTS],MATCH(AllData[[#This Row],[TEAM]]&amp;"|"&amp;AllData[[#This Row],[YEAR]],ESPNW[TEAM]&amp;"|"&amp;ESPNW[YEAR],0)),"0.00")</f>
        <v>0.00</v>
      </c>
    </row>
    <row r="202" spans="9:50" x14ac:dyDescent="0.2">
      <c r="I202" t="s">
        <v>109</v>
      </c>
      <c r="J202">
        <v>65.69</v>
      </c>
      <c r="K202">
        <v>69.64</v>
      </c>
      <c r="L202">
        <v>2015</v>
      </c>
      <c r="AO202" t="s">
        <v>109</v>
      </c>
      <c r="AP202">
        <v>65.69</v>
      </c>
      <c r="AQ202">
        <v>69.64</v>
      </c>
      <c r="AR202">
        <v>2015</v>
      </c>
      <c r="AT202" t="str">
        <f t="array" ref="AT202">IFERROR(INDEX(JeffSagarinW[JS_RATING],MATCH(AllData[[#This Row],[TEAM]]&amp;"|"&amp;AllData[[#This Row],[YEAR]],JeffSagarinW[TEAM]&amp;"|"&amp;JeffSagarinW[YEAR],0)),"0.00")</f>
        <v>0.00</v>
      </c>
      <c r="AU202" t="str">
        <f t="array" ref="AU202">IFERROR(INDEX(JeffSagarinW[JS_SOS],MATCH(AllData[[#This Row],[TEAM]]&amp;"|"&amp;AllData[[#This Row],[YEAR]],JeffSagarinW[TEAM]&amp;"|"&amp;JeffSagarinW[YEAR],0)),"0.00")</f>
        <v>0.00</v>
      </c>
      <c r="AV202" t="str">
        <f t="array" ref="AV202">IFERROR(INDEX(JeffSagarinW[W25],MATCH(AllData[[#This Row],[TEAM]]&amp;"|"&amp;AllData[[#This Row],[YEAR]],JeffSagarinW[TEAM]&amp;"|"&amp;JeffSagarinW[YEAR],0)),"0.00")</f>
        <v>0.00</v>
      </c>
      <c r="AW202" t="str">
        <f t="array" ref="AW202">IFERROR(INDEX(JeffSagarinW[W50],MATCH(AllData[[#This Row],[TEAM]]&amp;"|"&amp;AllData[[#This Row],[YEAR]],JeffSagarinW[TEAM]&amp;"|"&amp;JeffSagarinW[YEAR],0)),"0.00")</f>
        <v>0.00</v>
      </c>
      <c r="AX202" t="str">
        <f t="array" ref="AX202">IFERROR(INDEX(ESPNW[PTS],MATCH(AllData[[#This Row],[TEAM]]&amp;"|"&amp;AllData[[#This Row],[YEAR]],ESPNW[TEAM]&amp;"|"&amp;ESPNW[YEAR],0)),"0.00")</f>
        <v>0.00</v>
      </c>
    </row>
    <row r="203" spans="9:50" x14ac:dyDescent="0.2">
      <c r="I203" t="s">
        <v>1058</v>
      </c>
      <c r="J203">
        <v>62.02</v>
      </c>
      <c r="K203">
        <v>69.23</v>
      </c>
      <c r="L203">
        <v>2015</v>
      </c>
      <c r="AO203" t="s">
        <v>1058</v>
      </c>
      <c r="AP203">
        <v>62.02</v>
      </c>
      <c r="AQ203">
        <v>69.23</v>
      </c>
      <c r="AR203">
        <v>2015</v>
      </c>
      <c r="AT203" t="str">
        <f t="array" ref="AT203">IFERROR(INDEX(JeffSagarinW[JS_RATING],MATCH(AllData[[#This Row],[TEAM]]&amp;"|"&amp;AllData[[#This Row],[YEAR]],JeffSagarinW[TEAM]&amp;"|"&amp;JeffSagarinW[YEAR],0)),"0.00")</f>
        <v>0.00</v>
      </c>
      <c r="AU203" t="str">
        <f t="array" ref="AU203">IFERROR(INDEX(JeffSagarinW[JS_SOS],MATCH(AllData[[#This Row],[TEAM]]&amp;"|"&amp;AllData[[#This Row],[YEAR]],JeffSagarinW[TEAM]&amp;"|"&amp;JeffSagarinW[YEAR],0)),"0.00")</f>
        <v>0.00</v>
      </c>
      <c r="AV203" t="str">
        <f t="array" ref="AV203">IFERROR(INDEX(JeffSagarinW[W25],MATCH(AllData[[#This Row],[TEAM]]&amp;"|"&amp;AllData[[#This Row],[YEAR]],JeffSagarinW[TEAM]&amp;"|"&amp;JeffSagarinW[YEAR],0)),"0.00")</f>
        <v>0.00</v>
      </c>
      <c r="AW203" t="str">
        <f t="array" ref="AW203">IFERROR(INDEX(JeffSagarinW[W50],MATCH(AllData[[#This Row],[TEAM]]&amp;"|"&amp;AllData[[#This Row],[YEAR]],JeffSagarinW[TEAM]&amp;"|"&amp;JeffSagarinW[YEAR],0)),"0.00")</f>
        <v>0.00</v>
      </c>
      <c r="AX203" t="str">
        <f t="array" ref="AX203">IFERROR(INDEX(ESPNW[PTS],MATCH(AllData[[#This Row],[TEAM]]&amp;"|"&amp;AllData[[#This Row],[YEAR]],ESPNW[TEAM]&amp;"|"&amp;ESPNW[YEAR],0)),"0.00")</f>
        <v>0.00</v>
      </c>
    </row>
    <row r="204" spans="9:50" x14ac:dyDescent="0.2">
      <c r="I204" t="s">
        <v>1859</v>
      </c>
      <c r="J204">
        <v>62.24</v>
      </c>
      <c r="K204">
        <v>69.13</v>
      </c>
      <c r="L204">
        <v>2015</v>
      </c>
      <c r="AO204" t="s">
        <v>1859</v>
      </c>
      <c r="AP204">
        <v>62.24</v>
      </c>
      <c r="AQ204">
        <v>69.13</v>
      </c>
      <c r="AR204">
        <v>2015</v>
      </c>
      <c r="AT204" t="str">
        <f t="array" ref="AT204">IFERROR(INDEX(JeffSagarinW[JS_RATING],MATCH(AllData[[#This Row],[TEAM]]&amp;"|"&amp;AllData[[#This Row],[YEAR]],JeffSagarinW[TEAM]&amp;"|"&amp;JeffSagarinW[YEAR],0)),"0.00")</f>
        <v>0.00</v>
      </c>
      <c r="AU204" t="str">
        <f t="array" ref="AU204">IFERROR(INDEX(JeffSagarinW[JS_SOS],MATCH(AllData[[#This Row],[TEAM]]&amp;"|"&amp;AllData[[#This Row],[YEAR]],JeffSagarinW[TEAM]&amp;"|"&amp;JeffSagarinW[YEAR],0)),"0.00")</f>
        <v>0.00</v>
      </c>
      <c r="AV204" t="str">
        <f t="array" ref="AV204">IFERROR(INDEX(JeffSagarinW[W25],MATCH(AllData[[#This Row],[TEAM]]&amp;"|"&amp;AllData[[#This Row],[YEAR]],JeffSagarinW[TEAM]&amp;"|"&amp;JeffSagarinW[YEAR],0)),"0.00")</f>
        <v>0.00</v>
      </c>
      <c r="AW204" t="str">
        <f t="array" ref="AW204">IFERROR(INDEX(JeffSagarinW[W50],MATCH(AllData[[#This Row],[TEAM]]&amp;"|"&amp;AllData[[#This Row],[YEAR]],JeffSagarinW[TEAM]&amp;"|"&amp;JeffSagarinW[YEAR],0)),"0.00")</f>
        <v>0.00</v>
      </c>
      <c r="AX204" t="str">
        <f t="array" ref="AX204">IFERROR(INDEX(ESPNW[PTS],MATCH(AllData[[#This Row],[TEAM]]&amp;"|"&amp;AllData[[#This Row],[YEAR]],ESPNW[TEAM]&amp;"|"&amp;ESPNW[YEAR],0)),"0.00")</f>
        <v>0.00</v>
      </c>
    </row>
    <row r="205" spans="9:50" x14ac:dyDescent="0.2">
      <c r="I205" t="s">
        <v>1854</v>
      </c>
      <c r="J205">
        <v>64.88</v>
      </c>
      <c r="K205">
        <v>69.12</v>
      </c>
      <c r="L205">
        <v>2015</v>
      </c>
      <c r="AO205" t="s">
        <v>1854</v>
      </c>
      <c r="AP205">
        <v>64.88</v>
      </c>
      <c r="AQ205">
        <v>69.12</v>
      </c>
      <c r="AR205">
        <v>2015</v>
      </c>
      <c r="AT205" t="str">
        <f t="array" ref="AT205">IFERROR(INDEX(JeffSagarinW[JS_RATING],MATCH(AllData[[#This Row],[TEAM]]&amp;"|"&amp;AllData[[#This Row],[YEAR]],JeffSagarinW[TEAM]&amp;"|"&amp;JeffSagarinW[YEAR],0)),"0.00")</f>
        <v>0.00</v>
      </c>
      <c r="AU205" t="str">
        <f t="array" ref="AU205">IFERROR(INDEX(JeffSagarinW[JS_SOS],MATCH(AllData[[#This Row],[TEAM]]&amp;"|"&amp;AllData[[#This Row],[YEAR]],JeffSagarinW[TEAM]&amp;"|"&amp;JeffSagarinW[YEAR],0)),"0.00")</f>
        <v>0.00</v>
      </c>
      <c r="AV205" t="str">
        <f t="array" ref="AV205">IFERROR(INDEX(JeffSagarinW[W25],MATCH(AllData[[#This Row],[TEAM]]&amp;"|"&amp;AllData[[#This Row],[YEAR]],JeffSagarinW[TEAM]&amp;"|"&amp;JeffSagarinW[YEAR],0)),"0.00")</f>
        <v>0.00</v>
      </c>
      <c r="AW205" t="str">
        <f t="array" ref="AW205">IFERROR(INDEX(JeffSagarinW[W50],MATCH(AllData[[#This Row],[TEAM]]&amp;"|"&amp;AllData[[#This Row],[YEAR]],JeffSagarinW[TEAM]&amp;"|"&amp;JeffSagarinW[YEAR],0)),"0.00")</f>
        <v>0.00</v>
      </c>
      <c r="AX205" t="str">
        <f t="array" ref="AX205">IFERROR(INDEX(ESPNW[PTS],MATCH(AllData[[#This Row],[TEAM]]&amp;"|"&amp;AllData[[#This Row],[YEAR]],ESPNW[TEAM]&amp;"|"&amp;ESPNW[YEAR],0)),"0.00")</f>
        <v>0.00</v>
      </c>
    </row>
    <row r="206" spans="9:50" x14ac:dyDescent="0.2">
      <c r="I206" t="s">
        <v>1842</v>
      </c>
      <c r="J206">
        <v>60.24</v>
      </c>
      <c r="K206">
        <v>69.06</v>
      </c>
      <c r="L206">
        <v>2015</v>
      </c>
      <c r="AO206" t="s">
        <v>1842</v>
      </c>
      <c r="AP206">
        <v>60.24</v>
      </c>
      <c r="AQ206">
        <v>69.06</v>
      </c>
      <c r="AR206">
        <v>2015</v>
      </c>
      <c r="AT206" t="str">
        <f t="array" ref="AT206">IFERROR(INDEX(JeffSagarinW[JS_RATING],MATCH(AllData[[#This Row],[TEAM]]&amp;"|"&amp;AllData[[#This Row],[YEAR]],JeffSagarinW[TEAM]&amp;"|"&amp;JeffSagarinW[YEAR],0)),"0.00")</f>
        <v>0.00</v>
      </c>
      <c r="AU206" t="str">
        <f t="array" ref="AU206">IFERROR(INDEX(JeffSagarinW[JS_SOS],MATCH(AllData[[#This Row],[TEAM]]&amp;"|"&amp;AllData[[#This Row],[YEAR]],JeffSagarinW[TEAM]&amp;"|"&amp;JeffSagarinW[YEAR],0)),"0.00")</f>
        <v>0.00</v>
      </c>
      <c r="AV206" t="str">
        <f t="array" ref="AV206">IFERROR(INDEX(JeffSagarinW[W25],MATCH(AllData[[#This Row],[TEAM]]&amp;"|"&amp;AllData[[#This Row],[YEAR]],JeffSagarinW[TEAM]&amp;"|"&amp;JeffSagarinW[YEAR],0)),"0.00")</f>
        <v>0.00</v>
      </c>
      <c r="AW206" t="str">
        <f t="array" ref="AW206">IFERROR(INDEX(JeffSagarinW[W50],MATCH(AllData[[#This Row],[TEAM]]&amp;"|"&amp;AllData[[#This Row],[YEAR]],JeffSagarinW[TEAM]&amp;"|"&amp;JeffSagarinW[YEAR],0)),"0.00")</f>
        <v>0.00</v>
      </c>
      <c r="AX206" t="str">
        <f t="array" ref="AX206">IFERROR(INDEX(ESPNW[PTS],MATCH(AllData[[#This Row],[TEAM]]&amp;"|"&amp;AllData[[#This Row],[YEAR]],ESPNW[TEAM]&amp;"|"&amp;ESPNW[YEAR],0)),"0.00")</f>
        <v>0.00</v>
      </c>
    </row>
    <row r="207" spans="9:50" x14ac:dyDescent="0.2">
      <c r="I207" t="s">
        <v>341</v>
      </c>
      <c r="J207">
        <v>76.14</v>
      </c>
      <c r="K207">
        <v>118.22</v>
      </c>
      <c r="L207">
        <v>2016</v>
      </c>
      <c r="AO207" t="s">
        <v>341</v>
      </c>
      <c r="AP207">
        <v>76.14</v>
      </c>
      <c r="AQ207">
        <v>118.22</v>
      </c>
      <c r="AR207">
        <v>2016</v>
      </c>
      <c r="AT207" t="str">
        <f t="array" ref="AT207">IFERROR(INDEX(JeffSagarinW[JS_RATING],MATCH(AllData[[#This Row],[TEAM]]&amp;"|"&amp;AllData[[#This Row],[YEAR]],JeffSagarinW[TEAM]&amp;"|"&amp;JeffSagarinW[YEAR],0)),"0.00")</f>
        <v>0.00</v>
      </c>
      <c r="AU207" t="str">
        <f t="array" ref="AU207">IFERROR(INDEX(JeffSagarinW[JS_SOS],MATCH(AllData[[#This Row],[TEAM]]&amp;"|"&amp;AllData[[#This Row],[YEAR]],JeffSagarinW[TEAM]&amp;"|"&amp;JeffSagarinW[YEAR],0)),"0.00")</f>
        <v>0.00</v>
      </c>
      <c r="AV207" t="str">
        <f t="array" ref="AV207">IFERROR(INDEX(JeffSagarinW[W25],MATCH(AllData[[#This Row],[TEAM]]&amp;"|"&amp;AllData[[#This Row],[YEAR]],JeffSagarinW[TEAM]&amp;"|"&amp;JeffSagarinW[YEAR],0)),"0.00")</f>
        <v>0.00</v>
      </c>
      <c r="AW207" t="str">
        <f t="array" ref="AW207">IFERROR(INDEX(JeffSagarinW[W50],MATCH(AllData[[#This Row],[TEAM]]&amp;"|"&amp;AllData[[#This Row],[YEAR]],JeffSagarinW[TEAM]&amp;"|"&amp;JeffSagarinW[YEAR],0)),"0.00")</f>
        <v>0.00</v>
      </c>
      <c r="AX207" t="str">
        <f t="array" ref="AX207">IFERROR(INDEX(ESPNW[PTS],MATCH(AllData[[#This Row],[TEAM]]&amp;"|"&amp;AllData[[#This Row],[YEAR]],ESPNW[TEAM]&amp;"|"&amp;ESPNW[YEAR],0)),"0.00")</f>
        <v>0.00</v>
      </c>
    </row>
    <row r="208" spans="9:50" x14ac:dyDescent="0.2">
      <c r="I208" t="s">
        <v>378</v>
      </c>
      <c r="J208">
        <v>75.61</v>
      </c>
      <c r="K208">
        <v>101.73</v>
      </c>
      <c r="L208">
        <v>2016</v>
      </c>
      <c r="AO208" t="s">
        <v>378</v>
      </c>
      <c r="AP208">
        <v>75.61</v>
      </c>
      <c r="AQ208">
        <v>101.73</v>
      </c>
      <c r="AR208">
        <v>2016</v>
      </c>
      <c r="AT208" t="str">
        <f t="array" ref="AT208">IFERROR(INDEX(JeffSagarinW[JS_RATING],MATCH(AllData[[#This Row],[TEAM]]&amp;"|"&amp;AllData[[#This Row],[YEAR]],JeffSagarinW[TEAM]&amp;"|"&amp;JeffSagarinW[YEAR],0)),"0.00")</f>
        <v>0.00</v>
      </c>
      <c r="AU208" t="str">
        <f t="array" ref="AU208">IFERROR(INDEX(JeffSagarinW[JS_SOS],MATCH(AllData[[#This Row],[TEAM]]&amp;"|"&amp;AllData[[#This Row],[YEAR]],JeffSagarinW[TEAM]&amp;"|"&amp;JeffSagarinW[YEAR],0)),"0.00")</f>
        <v>0.00</v>
      </c>
      <c r="AV208" t="str">
        <f t="array" ref="AV208">IFERROR(INDEX(JeffSagarinW[W25],MATCH(AllData[[#This Row],[TEAM]]&amp;"|"&amp;AllData[[#This Row],[YEAR]],JeffSagarinW[TEAM]&amp;"|"&amp;JeffSagarinW[YEAR],0)),"0.00")</f>
        <v>0.00</v>
      </c>
      <c r="AW208" t="str">
        <f t="array" ref="AW208">IFERROR(INDEX(JeffSagarinW[W50],MATCH(AllData[[#This Row],[TEAM]]&amp;"|"&amp;AllData[[#This Row],[YEAR]],JeffSagarinW[TEAM]&amp;"|"&amp;JeffSagarinW[YEAR],0)),"0.00")</f>
        <v>0.00</v>
      </c>
      <c r="AX208" t="str">
        <f t="array" ref="AX208">IFERROR(INDEX(ESPNW[PTS],MATCH(AllData[[#This Row],[TEAM]]&amp;"|"&amp;AllData[[#This Row],[YEAR]],ESPNW[TEAM]&amp;"|"&amp;ESPNW[YEAR],0)),"0.00")</f>
        <v>0.00</v>
      </c>
    </row>
    <row r="209" spans="9:50" x14ac:dyDescent="0.2">
      <c r="I209" t="s">
        <v>420</v>
      </c>
      <c r="J209">
        <v>77.69</v>
      </c>
      <c r="K209">
        <v>97.74</v>
      </c>
      <c r="L209">
        <v>2016</v>
      </c>
      <c r="AO209" t="s">
        <v>420</v>
      </c>
      <c r="AP209">
        <v>77.69</v>
      </c>
      <c r="AQ209">
        <v>97.74</v>
      </c>
      <c r="AR209">
        <v>2016</v>
      </c>
      <c r="AT209" t="str">
        <f t="array" ref="AT209">IFERROR(INDEX(JeffSagarinW[JS_RATING],MATCH(AllData[[#This Row],[TEAM]]&amp;"|"&amp;AllData[[#This Row],[YEAR]],JeffSagarinW[TEAM]&amp;"|"&amp;JeffSagarinW[YEAR],0)),"0.00")</f>
        <v>0.00</v>
      </c>
      <c r="AU209" t="str">
        <f t="array" ref="AU209">IFERROR(INDEX(JeffSagarinW[JS_SOS],MATCH(AllData[[#This Row],[TEAM]]&amp;"|"&amp;AllData[[#This Row],[YEAR]],JeffSagarinW[TEAM]&amp;"|"&amp;JeffSagarinW[YEAR],0)),"0.00")</f>
        <v>0.00</v>
      </c>
      <c r="AV209" t="str">
        <f t="array" ref="AV209">IFERROR(INDEX(JeffSagarinW[W25],MATCH(AllData[[#This Row],[TEAM]]&amp;"|"&amp;AllData[[#This Row],[YEAR]],JeffSagarinW[TEAM]&amp;"|"&amp;JeffSagarinW[YEAR],0)),"0.00")</f>
        <v>0.00</v>
      </c>
      <c r="AW209" t="str">
        <f t="array" ref="AW209">IFERROR(INDEX(JeffSagarinW[W50],MATCH(AllData[[#This Row],[TEAM]]&amp;"|"&amp;AllData[[#This Row],[YEAR]],JeffSagarinW[TEAM]&amp;"|"&amp;JeffSagarinW[YEAR],0)),"0.00")</f>
        <v>0.00</v>
      </c>
      <c r="AX209" t="str">
        <f t="array" ref="AX209">IFERROR(INDEX(ESPNW[PTS],MATCH(AllData[[#This Row],[TEAM]]&amp;"|"&amp;AllData[[#This Row],[YEAR]],ESPNW[TEAM]&amp;"|"&amp;ESPNW[YEAR],0)),"0.00")</f>
        <v>0.00</v>
      </c>
    </row>
    <row r="210" spans="9:50" x14ac:dyDescent="0.2">
      <c r="I210" t="s">
        <v>358</v>
      </c>
      <c r="J210">
        <v>77.88</v>
      </c>
      <c r="K210">
        <v>97.68</v>
      </c>
      <c r="L210">
        <v>2016</v>
      </c>
      <c r="AO210" t="s">
        <v>358</v>
      </c>
      <c r="AP210">
        <v>77.88</v>
      </c>
      <c r="AQ210">
        <v>97.68</v>
      </c>
      <c r="AR210">
        <v>2016</v>
      </c>
      <c r="AT210" t="str">
        <f t="array" ref="AT210">IFERROR(INDEX(JeffSagarinW[JS_RATING],MATCH(AllData[[#This Row],[TEAM]]&amp;"|"&amp;AllData[[#This Row],[YEAR]],JeffSagarinW[TEAM]&amp;"|"&amp;JeffSagarinW[YEAR],0)),"0.00")</f>
        <v>0.00</v>
      </c>
      <c r="AU210" t="str">
        <f t="array" ref="AU210">IFERROR(INDEX(JeffSagarinW[JS_SOS],MATCH(AllData[[#This Row],[TEAM]]&amp;"|"&amp;AllData[[#This Row],[YEAR]],JeffSagarinW[TEAM]&amp;"|"&amp;JeffSagarinW[YEAR],0)),"0.00")</f>
        <v>0.00</v>
      </c>
      <c r="AV210" t="str">
        <f t="array" ref="AV210">IFERROR(INDEX(JeffSagarinW[W25],MATCH(AllData[[#This Row],[TEAM]]&amp;"|"&amp;AllData[[#This Row],[YEAR]],JeffSagarinW[TEAM]&amp;"|"&amp;JeffSagarinW[YEAR],0)),"0.00")</f>
        <v>0.00</v>
      </c>
      <c r="AW210" t="str">
        <f t="array" ref="AW210">IFERROR(INDEX(JeffSagarinW[W50],MATCH(AllData[[#This Row],[TEAM]]&amp;"|"&amp;AllData[[#This Row],[YEAR]],JeffSagarinW[TEAM]&amp;"|"&amp;JeffSagarinW[YEAR],0)),"0.00")</f>
        <v>0.00</v>
      </c>
      <c r="AX210" t="str">
        <f t="array" ref="AX210">IFERROR(INDEX(ESPNW[PTS],MATCH(AllData[[#This Row],[TEAM]]&amp;"|"&amp;AllData[[#This Row],[YEAR]],ESPNW[TEAM]&amp;"|"&amp;ESPNW[YEAR],0)),"0.00")</f>
        <v>0.00</v>
      </c>
    </row>
    <row r="211" spans="9:50" x14ac:dyDescent="0.2">
      <c r="I211" t="s">
        <v>351</v>
      </c>
      <c r="J211">
        <v>74.23</v>
      </c>
      <c r="K211">
        <v>95.55</v>
      </c>
      <c r="L211">
        <v>2016</v>
      </c>
      <c r="AO211" t="s">
        <v>351</v>
      </c>
      <c r="AP211">
        <v>74.23</v>
      </c>
      <c r="AQ211">
        <v>95.55</v>
      </c>
      <c r="AR211">
        <v>2016</v>
      </c>
      <c r="AT211" t="str">
        <f t="array" ref="AT211">IFERROR(INDEX(JeffSagarinW[JS_RATING],MATCH(AllData[[#This Row],[TEAM]]&amp;"|"&amp;AllData[[#This Row],[YEAR]],JeffSagarinW[TEAM]&amp;"|"&amp;JeffSagarinW[YEAR],0)),"0.00")</f>
        <v>0.00</v>
      </c>
      <c r="AU211" t="str">
        <f t="array" ref="AU211">IFERROR(INDEX(JeffSagarinW[JS_SOS],MATCH(AllData[[#This Row],[TEAM]]&amp;"|"&amp;AllData[[#This Row],[YEAR]],JeffSagarinW[TEAM]&amp;"|"&amp;JeffSagarinW[YEAR],0)),"0.00")</f>
        <v>0.00</v>
      </c>
      <c r="AV211" t="str">
        <f t="array" ref="AV211">IFERROR(INDEX(JeffSagarinW[W25],MATCH(AllData[[#This Row],[TEAM]]&amp;"|"&amp;AllData[[#This Row],[YEAR]],JeffSagarinW[TEAM]&amp;"|"&amp;JeffSagarinW[YEAR],0)),"0.00")</f>
        <v>0.00</v>
      </c>
      <c r="AW211" t="str">
        <f t="array" ref="AW211">IFERROR(INDEX(JeffSagarinW[W50],MATCH(AllData[[#This Row],[TEAM]]&amp;"|"&amp;AllData[[#This Row],[YEAR]],JeffSagarinW[TEAM]&amp;"|"&amp;JeffSagarinW[YEAR],0)),"0.00")</f>
        <v>0.00</v>
      </c>
      <c r="AX211" t="str">
        <f t="array" ref="AX211">IFERROR(INDEX(ESPNW[PTS],MATCH(AllData[[#This Row],[TEAM]]&amp;"|"&amp;AllData[[#This Row],[YEAR]],ESPNW[TEAM]&amp;"|"&amp;ESPNW[YEAR],0)),"0.00")</f>
        <v>0.00</v>
      </c>
    </row>
    <row r="212" spans="9:50" x14ac:dyDescent="0.2">
      <c r="I212" t="s">
        <v>430</v>
      </c>
      <c r="J212">
        <v>77.650000000000006</v>
      </c>
      <c r="K212">
        <v>94.12</v>
      </c>
      <c r="L212">
        <v>2016</v>
      </c>
      <c r="AO212" t="s">
        <v>430</v>
      </c>
      <c r="AP212">
        <v>77.650000000000006</v>
      </c>
      <c r="AQ212">
        <v>94.12</v>
      </c>
      <c r="AR212">
        <v>2016</v>
      </c>
      <c r="AT212" t="str">
        <f t="array" ref="AT212">IFERROR(INDEX(JeffSagarinW[JS_RATING],MATCH(AllData[[#This Row],[TEAM]]&amp;"|"&amp;AllData[[#This Row],[YEAR]],JeffSagarinW[TEAM]&amp;"|"&amp;JeffSagarinW[YEAR],0)),"0.00")</f>
        <v>0.00</v>
      </c>
      <c r="AU212" t="str">
        <f t="array" ref="AU212">IFERROR(INDEX(JeffSagarinW[JS_SOS],MATCH(AllData[[#This Row],[TEAM]]&amp;"|"&amp;AllData[[#This Row],[YEAR]],JeffSagarinW[TEAM]&amp;"|"&amp;JeffSagarinW[YEAR],0)),"0.00")</f>
        <v>0.00</v>
      </c>
      <c r="AV212" t="str">
        <f t="array" ref="AV212">IFERROR(INDEX(JeffSagarinW[W25],MATCH(AllData[[#This Row],[TEAM]]&amp;"|"&amp;AllData[[#This Row],[YEAR]],JeffSagarinW[TEAM]&amp;"|"&amp;JeffSagarinW[YEAR],0)),"0.00")</f>
        <v>0.00</v>
      </c>
      <c r="AW212" t="str">
        <f t="array" ref="AW212">IFERROR(INDEX(JeffSagarinW[W50],MATCH(AllData[[#This Row],[TEAM]]&amp;"|"&amp;AllData[[#This Row],[YEAR]],JeffSagarinW[TEAM]&amp;"|"&amp;JeffSagarinW[YEAR],0)),"0.00")</f>
        <v>0.00</v>
      </c>
      <c r="AX212" t="str">
        <f t="array" ref="AX212">IFERROR(INDEX(ESPNW[PTS],MATCH(AllData[[#This Row],[TEAM]]&amp;"|"&amp;AllData[[#This Row],[YEAR]],ESPNW[TEAM]&amp;"|"&amp;ESPNW[YEAR],0)),"0.00")</f>
        <v>0.00</v>
      </c>
    </row>
    <row r="213" spans="9:50" x14ac:dyDescent="0.2">
      <c r="I213" t="s">
        <v>380</v>
      </c>
      <c r="J213">
        <v>76.7</v>
      </c>
      <c r="K213">
        <v>93.7</v>
      </c>
      <c r="L213">
        <v>2016</v>
      </c>
      <c r="AO213" t="s">
        <v>380</v>
      </c>
      <c r="AP213">
        <v>76.7</v>
      </c>
      <c r="AQ213">
        <v>93.7</v>
      </c>
      <c r="AR213">
        <v>2016</v>
      </c>
      <c r="AT213" t="str">
        <f t="array" ref="AT213">IFERROR(INDEX(JeffSagarinW[JS_RATING],MATCH(AllData[[#This Row],[TEAM]]&amp;"|"&amp;AllData[[#This Row],[YEAR]],JeffSagarinW[TEAM]&amp;"|"&amp;JeffSagarinW[YEAR],0)),"0.00")</f>
        <v>0.00</v>
      </c>
      <c r="AU213" t="str">
        <f t="array" ref="AU213">IFERROR(INDEX(JeffSagarinW[JS_SOS],MATCH(AllData[[#This Row],[TEAM]]&amp;"|"&amp;AllData[[#This Row],[YEAR]],JeffSagarinW[TEAM]&amp;"|"&amp;JeffSagarinW[YEAR],0)),"0.00")</f>
        <v>0.00</v>
      </c>
      <c r="AV213" t="str">
        <f t="array" ref="AV213">IFERROR(INDEX(JeffSagarinW[W25],MATCH(AllData[[#This Row],[TEAM]]&amp;"|"&amp;AllData[[#This Row],[YEAR]],JeffSagarinW[TEAM]&amp;"|"&amp;JeffSagarinW[YEAR],0)),"0.00")</f>
        <v>0.00</v>
      </c>
      <c r="AW213" t="str">
        <f t="array" ref="AW213">IFERROR(INDEX(JeffSagarinW[W50],MATCH(AllData[[#This Row],[TEAM]]&amp;"|"&amp;AllData[[#This Row],[YEAR]],JeffSagarinW[TEAM]&amp;"|"&amp;JeffSagarinW[YEAR],0)),"0.00")</f>
        <v>0.00</v>
      </c>
      <c r="AX213" t="str">
        <f t="array" ref="AX213">IFERROR(INDEX(ESPNW[PTS],MATCH(AllData[[#This Row],[TEAM]]&amp;"|"&amp;AllData[[#This Row],[YEAR]],ESPNW[TEAM]&amp;"|"&amp;ESPNW[YEAR],0)),"0.00")</f>
        <v>0.00</v>
      </c>
    </row>
    <row r="214" spans="9:50" x14ac:dyDescent="0.2">
      <c r="I214" t="s">
        <v>300</v>
      </c>
      <c r="J214">
        <v>77.14</v>
      </c>
      <c r="K214">
        <v>92.08</v>
      </c>
      <c r="L214">
        <v>2016</v>
      </c>
      <c r="AO214" t="s">
        <v>300</v>
      </c>
      <c r="AP214">
        <v>77.14</v>
      </c>
      <c r="AQ214">
        <v>92.08</v>
      </c>
      <c r="AR214">
        <v>2016</v>
      </c>
      <c r="AT214" t="str">
        <f t="array" ref="AT214">IFERROR(INDEX(JeffSagarinW[JS_RATING],MATCH(AllData[[#This Row],[TEAM]]&amp;"|"&amp;AllData[[#This Row],[YEAR]],JeffSagarinW[TEAM]&amp;"|"&amp;JeffSagarinW[YEAR],0)),"0.00")</f>
        <v>0.00</v>
      </c>
      <c r="AU214" t="str">
        <f t="array" ref="AU214">IFERROR(INDEX(JeffSagarinW[JS_SOS],MATCH(AllData[[#This Row],[TEAM]]&amp;"|"&amp;AllData[[#This Row],[YEAR]],JeffSagarinW[TEAM]&amp;"|"&amp;JeffSagarinW[YEAR],0)),"0.00")</f>
        <v>0.00</v>
      </c>
      <c r="AV214" t="str">
        <f t="array" ref="AV214">IFERROR(INDEX(JeffSagarinW[W25],MATCH(AllData[[#This Row],[TEAM]]&amp;"|"&amp;AllData[[#This Row],[YEAR]],JeffSagarinW[TEAM]&amp;"|"&amp;JeffSagarinW[YEAR],0)),"0.00")</f>
        <v>0.00</v>
      </c>
      <c r="AW214" t="str">
        <f t="array" ref="AW214">IFERROR(INDEX(JeffSagarinW[W50],MATCH(AllData[[#This Row],[TEAM]]&amp;"|"&amp;AllData[[#This Row],[YEAR]],JeffSagarinW[TEAM]&amp;"|"&amp;JeffSagarinW[YEAR],0)),"0.00")</f>
        <v>0.00</v>
      </c>
      <c r="AX214" t="str">
        <f t="array" ref="AX214">IFERROR(INDEX(ESPNW[PTS],MATCH(AllData[[#This Row],[TEAM]]&amp;"|"&amp;AllData[[#This Row],[YEAR]],ESPNW[TEAM]&amp;"|"&amp;ESPNW[YEAR],0)),"0.00")</f>
        <v>0.00</v>
      </c>
    </row>
    <row r="215" spans="9:50" x14ac:dyDescent="0.2">
      <c r="I215" t="s">
        <v>334</v>
      </c>
      <c r="J215">
        <v>77.22</v>
      </c>
      <c r="K215">
        <v>91.04</v>
      </c>
      <c r="L215">
        <v>2016</v>
      </c>
      <c r="AO215" t="s">
        <v>334</v>
      </c>
      <c r="AP215">
        <v>77.22</v>
      </c>
      <c r="AQ215">
        <v>91.04</v>
      </c>
      <c r="AR215">
        <v>2016</v>
      </c>
      <c r="AT215" t="str">
        <f t="array" ref="AT215">IFERROR(INDEX(JeffSagarinW[JS_RATING],MATCH(AllData[[#This Row],[TEAM]]&amp;"|"&amp;AllData[[#This Row],[YEAR]],JeffSagarinW[TEAM]&amp;"|"&amp;JeffSagarinW[YEAR],0)),"0.00")</f>
        <v>0.00</v>
      </c>
      <c r="AU215" t="str">
        <f t="array" ref="AU215">IFERROR(INDEX(JeffSagarinW[JS_SOS],MATCH(AllData[[#This Row],[TEAM]]&amp;"|"&amp;AllData[[#This Row],[YEAR]],JeffSagarinW[TEAM]&amp;"|"&amp;JeffSagarinW[YEAR],0)),"0.00")</f>
        <v>0.00</v>
      </c>
      <c r="AV215" t="str">
        <f t="array" ref="AV215">IFERROR(INDEX(JeffSagarinW[W25],MATCH(AllData[[#This Row],[TEAM]]&amp;"|"&amp;AllData[[#This Row],[YEAR]],JeffSagarinW[TEAM]&amp;"|"&amp;JeffSagarinW[YEAR],0)),"0.00")</f>
        <v>0.00</v>
      </c>
      <c r="AW215" t="str">
        <f t="array" ref="AW215">IFERROR(INDEX(JeffSagarinW[W50],MATCH(AllData[[#This Row],[TEAM]]&amp;"|"&amp;AllData[[#This Row],[YEAR]],JeffSagarinW[TEAM]&amp;"|"&amp;JeffSagarinW[YEAR],0)),"0.00")</f>
        <v>0.00</v>
      </c>
      <c r="AX215" t="str">
        <f t="array" ref="AX215">IFERROR(INDEX(ESPNW[PTS],MATCH(AllData[[#This Row],[TEAM]]&amp;"|"&amp;AllData[[#This Row],[YEAR]],ESPNW[TEAM]&amp;"|"&amp;ESPNW[YEAR],0)),"0.00")</f>
        <v>0.00</v>
      </c>
    </row>
    <row r="216" spans="9:50" x14ac:dyDescent="0.2">
      <c r="I216" t="s">
        <v>388</v>
      </c>
      <c r="J216">
        <v>74.3</v>
      </c>
      <c r="K216">
        <v>90.82</v>
      </c>
      <c r="L216">
        <v>2016</v>
      </c>
      <c r="AO216" t="s">
        <v>388</v>
      </c>
      <c r="AP216">
        <v>74.3</v>
      </c>
      <c r="AQ216">
        <v>90.82</v>
      </c>
      <c r="AR216">
        <v>2016</v>
      </c>
      <c r="AT216" t="str">
        <f t="array" ref="AT216">IFERROR(INDEX(JeffSagarinW[JS_RATING],MATCH(AllData[[#This Row],[TEAM]]&amp;"|"&amp;AllData[[#This Row],[YEAR]],JeffSagarinW[TEAM]&amp;"|"&amp;JeffSagarinW[YEAR],0)),"0.00")</f>
        <v>0.00</v>
      </c>
      <c r="AU216" t="str">
        <f t="array" ref="AU216">IFERROR(INDEX(JeffSagarinW[JS_SOS],MATCH(AllData[[#This Row],[TEAM]]&amp;"|"&amp;AllData[[#This Row],[YEAR]],JeffSagarinW[TEAM]&amp;"|"&amp;JeffSagarinW[YEAR],0)),"0.00")</f>
        <v>0.00</v>
      </c>
      <c r="AV216" t="str">
        <f t="array" ref="AV216">IFERROR(INDEX(JeffSagarinW[W25],MATCH(AllData[[#This Row],[TEAM]]&amp;"|"&amp;AllData[[#This Row],[YEAR]],JeffSagarinW[TEAM]&amp;"|"&amp;JeffSagarinW[YEAR],0)),"0.00")</f>
        <v>0.00</v>
      </c>
      <c r="AW216" t="str">
        <f t="array" ref="AW216">IFERROR(INDEX(JeffSagarinW[W50],MATCH(AllData[[#This Row],[TEAM]]&amp;"|"&amp;AllData[[#This Row],[YEAR]],JeffSagarinW[TEAM]&amp;"|"&amp;JeffSagarinW[YEAR],0)),"0.00")</f>
        <v>0.00</v>
      </c>
      <c r="AX216" t="str">
        <f t="array" ref="AX216">IFERROR(INDEX(ESPNW[PTS],MATCH(AllData[[#This Row],[TEAM]]&amp;"|"&amp;AllData[[#This Row],[YEAR]],ESPNW[TEAM]&amp;"|"&amp;ESPNW[YEAR],0)),"0.00")</f>
        <v>0.00</v>
      </c>
    </row>
    <row r="217" spans="9:50" x14ac:dyDescent="0.2">
      <c r="I217" t="s">
        <v>342</v>
      </c>
      <c r="J217">
        <v>76.569999999999993</v>
      </c>
      <c r="K217">
        <v>90.5</v>
      </c>
      <c r="L217">
        <v>2016</v>
      </c>
      <c r="AO217" t="s">
        <v>342</v>
      </c>
      <c r="AP217">
        <v>76.569999999999993</v>
      </c>
      <c r="AQ217">
        <v>90.5</v>
      </c>
      <c r="AR217">
        <v>2016</v>
      </c>
      <c r="AT217" t="str">
        <f t="array" ref="AT217">IFERROR(INDEX(JeffSagarinW[JS_RATING],MATCH(AllData[[#This Row],[TEAM]]&amp;"|"&amp;AllData[[#This Row],[YEAR]],JeffSagarinW[TEAM]&amp;"|"&amp;JeffSagarinW[YEAR],0)),"0.00")</f>
        <v>0.00</v>
      </c>
      <c r="AU217" t="str">
        <f t="array" ref="AU217">IFERROR(INDEX(JeffSagarinW[JS_SOS],MATCH(AllData[[#This Row],[TEAM]]&amp;"|"&amp;AllData[[#This Row],[YEAR]],JeffSagarinW[TEAM]&amp;"|"&amp;JeffSagarinW[YEAR],0)),"0.00")</f>
        <v>0.00</v>
      </c>
      <c r="AV217" t="str">
        <f t="array" ref="AV217">IFERROR(INDEX(JeffSagarinW[W25],MATCH(AllData[[#This Row],[TEAM]]&amp;"|"&amp;AllData[[#This Row],[YEAR]],JeffSagarinW[TEAM]&amp;"|"&amp;JeffSagarinW[YEAR],0)),"0.00")</f>
        <v>0.00</v>
      </c>
      <c r="AW217" t="str">
        <f t="array" ref="AW217">IFERROR(INDEX(JeffSagarinW[W50],MATCH(AllData[[#This Row],[TEAM]]&amp;"|"&amp;AllData[[#This Row],[YEAR]],JeffSagarinW[TEAM]&amp;"|"&amp;JeffSagarinW[YEAR],0)),"0.00")</f>
        <v>0.00</v>
      </c>
      <c r="AX217" t="str">
        <f t="array" ref="AX217">IFERROR(INDEX(ESPNW[PTS],MATCH(AllData[[#This Row],[TEAM]]&amp;"|"&amp;AllData[[#This Row],[YEAR]],ESPNW[TEAM]&amp;"|"&amp;ESPNW[YEAR],0)),"0.00")</f>
        <v>0.00</v>
      </c>
    </row>
    <row r="218" spans="9:50" x14ac:dyDescent="0.2">
      <c r="I218" t="s">
        <v>297</v>
      </c>
      <c r="J218">
        <v>74.11</v>
      </c>
      <c r="K218">
        <v>89.39</v>
      </c>
      <c r="L218">
        <v>2016</v>
      </c>
      <c r="AO218" t="s">
        <v>297</v>
      </c>
      <c r="AP218">
        <v>74.11</v>
      </c>
      <c r="AQ218">
        <v>89.39</v>
      </c>
      <c r="AR218">
        <v>2016</v>
      </c>
      <c r="AT218" t="str">
        <f t="array" ref="AT218">IFERROR(INDEX(JeffSagarinW[JS_RATING],MATCH(AllData[[#This Row],[TEAM]]&amp;"|"&amp;AllData[[#This Row],[YEAR]],JeffSagarinW[TEAM]&amp;"|"&amp;JeffSagarinW[YEAR],0)),"0.00")</f>
        <v>0.00</v>
      </c>
      <c r="AU218" t="str">
        <f t="array" ref="AU218">IFERROR(INDEX(JeffSagarinW[JS_SOS],MATCH(AllData[[#This Row],[TEAM]]&amp;"|"&amp;AllData[[#This Row],[YEAR]],JeffSagarinW[TEAM]&amp;"|"&amp;JeffSagarinW[YEAR],0)),"0.00")</f>
        <v>0.00</v>
      </c>
      <c r="AV218" t="str">
        <f t="array" ref="AV218">IFERROR(INDEX(JeffSagarinW[W25],MATCH(AllData[[#This Row],[TEAM]]&amp;"|"&amp;AllData[[#This Row],[YEAR]],JeffSagarinW[TEAM]&amp;"|"&amp;JeffSagarinW[YEAR],0)),"0.00")</f>
        <v>0.00</v>
      </c>
      <c r="AW218" t="str">
        <f t="array" ref="AW218">IFERROR(INDEX(JeffSagarinW[W50],MATCH(AllData[[#This Row],[TEAM]]&amp;"|"&amp;AllData[[#This Row],[YEAR]],JeffSagarinW[TEAM]&amp;"|"&amp;JeffSagarinW[YEAR],0)),"0.00")</f>
        <v>0.00</v>
      </c>
      <c r="AX218" t="str">
        <f t="array" ref="AX218">IFERROR(INDEX(ESPNW[PTS],MATCH(AllData[[#This Row],[TEAM]]&amp;"|"&amp;AllData[[#This Row],[YEAR]],ESPNW[TEAM]&amp;"|"&amp;ESPNW[YEAR],0)),"0.00")</f>
        <v>0.00</v>
      </c>
    </row>
    <row r="219" spans="9:50" x14ac:dyDescent="0.2">
      <c r="I219" t="s">
        <v>442</v>
      </c>
      <c r="J219">
        <v>72.349999999999994</v>
      </c>
      <c r="K219">
        <v>89.16</v>
      </c>
      <c r="L219">
        <v>2016</v>
      </c>
      <c r="AO219" t="s">
        <v>442</v>
      </c>
      <c r="AP219">
        <v>72.349999999999994</v>
      </c>
      <c r="AQ219">
        <v>89.16</v>
      </c>
      <c r="AR219">
        <v>2016</v>
      </c>
      <c r="AT219" t="str">
        <f t="array" ref="AT219">IFERROR(INDEX(JeffSagarinW[JS_RATING],MATCH(AllData[[#This Row],[TEAM]]&amp;"|"&amp;AllData[[#This Row],[YEAR]],JeffSagarinW[TEAM]&amp;"|"&amp;JeffSagarinW[YEAR],0)),"0.00")</f>
        <v>0.00</v>
      </c>
      <c r="AU219" t="str">
        <f t="array" ref="AU219">IFERROR(INDEX(JeffSagarinW[JS_SOS],MATCH(AllData[[#This Row],[TEAM]]&amp;"|"&amp;AllData[[#This Row],[YEAR]],JeffSagarinW[TEAM]&amp;"|"&amp;JeffSagarinW[YEAR],0)),"0.00")</f>
        <v>0.00</v>
      </c>
      <c r="AV219" t="str">
        <f t="array" ref="AV219">IFERROR(INDEX(JeffSagarinW[W25],MATCH(AllData[[#This Row],[TEAM]]&amp;"|"&amp;AllData[[#This Row],[YEAR]],JeffSagarinW[TEAM]&amp;"|"&amp;JeffSagarinW[YEAR],0)),"0.00")</f>
        <v>0.00</v>
      </c>
      <c r="AW219" t="str">
        <f t="array" ref="AW219">IFERROR(INDEX(JeffSagarinW[W50],MATCH(AllData[[#This Row],[TEAM]]&amp;"|"&amp;AllData[[#This Row],[YEAR]],JeffSagarinW[TEAM]&amp;"|"&amp;JeffSagarinW[YEAR],0)),"0.00")</f>
        <v>0.00</v>
      </c>
      <c r="AX219" t="str">
        <f t="array" ref="AX219">IFERROR(INDEX(ESPNW[PTS],MATCH(AllData[[#This Row],[TEAM]]&amp;"|"&amp;AllData[[#This Row],[YEAR]],ESPNW[TEAM]&amp;"|"&amp;ESPNW[YEAR],0)),"0.00")</f>
        <v>0.00</v>
      </c>
    </row>
    <row r="220" spans="9:50" x14ac:dyDescent="0.2">
      <c r="I220" t="s">
        <v>385</v>
      </c>
      <c r="J220">
        <v>79.540000000000006</v>
      </c>
      <c r="K220">
        <v>88.48</v>
      </c>
      <c r="L220">
        <v>2016</v>
      </c>
      <c r="AO220" t="s">
        <v>385</v>
      </c>
      <c r="AP220">
        <v>79.540000000000006</v>
      </c>
      <c r="AQ220">
        <v>88.48</v>
      </c>
      <c r="AR220">
        <v>2016</v>
      </c>
      <c r="AT220" t="str">
        <f t="array" ref="AT220">IFERROR(INDEX(JeffSagarinW[JS_RATING],MATCH(AllData[[#This Row],[TEAM]]&amp;"|"&amp;AllData[[#This Row],[YEAR]],JeffSagarinW[TEAM]&amp;"|"&amp;JeffSagarinW[YEAR],0)),"0.00")</f>
        <v>0.00</v>
      </c>
      <c r="AU220" t="str">
        <f t="array" ref="AU220">IFERROR(INDEX(JeffSagarinW[JS_SOS],MATCH(AllData[[#This Row],[TEAM]]&amp;"|"&amp;AllData[[#This Row],[YEAR]],JeffSagarinW[TEAM]&amp;"|"&amp;JeffSagarinW[YEAR],0)),"0.00")</f>
        <v>0.00</v>
      </c>
      <c r="AV220" t="str">
        <f t="array" ref="AV220">IFERROR(INDEX(JeffSagarinW[W25],MATCH(AllData[[#This Row],[TEAM]]&amp;"|"&amp;AllData[[#This Row],[YEAR]],JeffSagarinW[TEAM]&amp;"|"&amp;JeffSagarinW[YEAR],0)),"0.00")</f>
        <v>0.00</v>
      </c>
      <c r="AW220" t="str">
        <f t="array" ref="AW220">IFERROR(INDEX(JeffSagarinW[W50],MATCH(AllData[[#This Row],[TEAM]]&amp;"|"&amp;AllData[[#This Row],[YEAR]],JeffSagarinW[TEAM]&amp;"|"&amp;JeffSagarinW[YEAR],0)),"0.00")</f>
        <v>0.00</v>
      </c>
      <c r="AX220" t="str">
        <f t="array" ref="AX220">IFERROR(INDEX(ESPNW[PTS],MATCH(AllData[[#This Row],[TEAM]]&amp;"|"&amp;AllData[[#This Row],[YEAR]],ESPNW[TEAM]&amp;"|"&amp;ESPNW[YEAR],0)),"0.00")</f>
        <v>0.00</v>
      </c>
    </row>
    <row r="221" spans="9:50" x14ac:dyDescent="0.2">
      <c r="I221" t="s">
        <v>381</v>
      </c>
      <c r="J221">
        <v>76.39</v>
      </c>
      <c r="K221">
        <v>87.7</v>
      </c>
      <c r="L221">
        <v>2016</v>
      </c>
      <c r="AO221" t="s">
        <v>381</v>
      </c>
      <c r="AP221">
        <v>76.39</v>
      </c>
      <c r="AQ221">
        <v>87.7</v>
      </c>
      <c r="AR221">
        <v>2016</v>
      </c>
      <c r="AT221" t="str">
        <f t="array" ref="AT221">IFERROR(INDEX(JeffSagarinW[JS_RATING],MATCH(AllData[[#This Row],[TEAM]]&amp;"|"&amp;AllData[[#This Row],[YEAR]],JeffSagarinW[TEAM]&amp;"|"&amp;JeffSagarinW[YEAR],0)),"0.00")</f>
        <v>0.00</v>
      </c>
      <c r="AU221" t="str">
        <f t="array" ref="AU221">IFERROR(INDEX(JeffSagarinW[JS_SOS],MATCH(AllData[[#This Row],[TEAM]]&amp;"|"&amp;AllData[[#This Row],[YEAR]],JeffSagarinW[TEAM]&amp;"|"&amp;JeffSagarinW[YEAR],0)),"0.00")</f>
        <v>0.00</v>
      </c>
      <c r="AV221" t="str">
        <f t="array" ref="AV221">IFERROR(INDEX(JeffSagarinW[W25],MATCH(AllData[[#This Row],[TEAM]]&amp;"|"&amp;AllData[[#This Row],[YEAR]],JeffSagarinW[TEAM]&amp;"|"&amp;JeffSagarinW[YEAR],0)),"0.00")</f>
        <v>0.00</v>
      </c>
      <c r="AW221" t="str">
        <f t="array" ref="AW221">IFERROR(INDEX(JeffSagarinW[W50],MATCH(AllData[[#This Row],[TEAM]]&amp;"|"&amp;AllData[[#This Row],[YEAR]],JeffSagarinW[TEAM]&amp;"|"&amp;JeffSagarinW[YEAR],0)),"0.00")</f>
        <v>0.00</v>
      </c>
      <c r="AX221" t="str">
        <f t="array" ref="AX221">IFERROR(INDEX(ESPNW[PTS],MATCH(AllData[[#This Row],[TEAM]]&amp;"|"&amp;AllData[[#This Row],[YEAR]],ESPNW[TEAM]&amp;"|"&amp;ESPNW[YEAR],0)),"0.00")</f>
        <v>0.00</v>
      </c>
    </row>
    <row r="222" spans="9:50" x14ac:dyDescent="0.2">
      <c r="I222" t="s">
        <v>64</v>
      </c>
      <c r="J222">
        <v>78.66</v>
      </c>
      <c r="K222">
        <v>87.65</v>
      </c>
      <c r="L222">
        <v>2016</v>
      </c>
      <c r="AO222" t="s">
        <v>64</v>
      </c>
      <c r="AP222">
        <v>78.66</v>
      </c>
      <c r="AQ222">
        <v>87.65</v>
      </c>
      <c r="AR222">
        <v>2016</v>
      </c>
      <c r="AT222" t="str">
        <f t="array" ref="AT222">IFERROR(INDEX(JeffSagarinW[JS_RATING],MATCH(AllData[[#This Row],[TEAM]]&amp;"|"&amp;AllData[[#This Row],[YEAR]],JeffSagarinW[TEAM]&amp;"|"&amp;JeffSagarinW[YEAR],0)),"0.00")</f>
        <v>0.00</v>
      </c>
      <c r="AU222" t="str">
        <f t="array" ref="AU222">IFERROR(INDEX(JeffSagarinW[JS_SOS],MATCH(AllData[[#This Row],[TEAM]]&amp;"|"&amp;AllData[[#This Row],[YEAR]],JeffSagarinW[TEAM]&amp;"|"&amp;JeffSagarinW[YEAR],0)),"0.00")</f>
        <v>0.00</v>
      </c>
      <c r="AV222" t="str">
        <f t="array" ref="AV222">IFERROR(INDEX(JeffSagarinW[W25],MATCH(AllData[[#This Row],[TEAM]]&amp;"|"&amp;AllData[[#This Row],[YEAR]],JeffSagarinW[TEAM]&amp;"|"&amp;JeffSagarinW[YEAR],0)),"0.00")</f>
        <v>0.00</v>
      </c>
      <c r="AW222" t="str">
        <f t="array" ref="AW222">IFERROR(INDEX(JeffSagarinW[W50],MATCH(AllData[[#This Row],[TEAM]]&amp;"|"&amp;AllData[[#This Row],[YEAR]],JeffSagarinW[TEAM]&amp;"|"&amp;JeffSagarinW[YEAR],0)),"0.00")</f>
        <v>0.00</v>
      </c>
      <c r="AX222" t="str">
        <f t="array" ref="AX222">IFERROR(INDEX(ESPNW[PTS],MATCH(AllData[[#This Row],[TEAM]]&amp;"|"&amp;AllData[[#This Row],[YEAR]],ESPNW[TEAM]&amp;"|"&amp;ESPNW[YEAR],0)),"0.00")</f>
        <v>0.00</v>
      </c>
    </row>
    <row r="223" spans="9:50" x14ac:dyDescent="0.2">
      <c r="I223" t="s">
        <v>396</v>
      </c>
      <c r="J223">
        <v>73.34</v>
      </c>
      <c r="K223">
        <v>87.52</v>
      </c>
      <c r="L223">
        <v>2016</v>
      </c>
      <c r="AO223" t="s">
        <v>396</v>
      </c>
      <c r="AP223">
        <v>73.34</v>
      </c>
      <c r="AQ223">
        <v>87.52</v>
      </c>
      <c r="AR223">
        <v>2016</v>
      </c>
      <c r="AT223" t="str">
        <f t="array" ref="AT223">IFERROR(INDEX(JeffSagarinW[JS_RATING],MATCH(AllData[[#This Row],[TEAM]]&amp;"|"&amp;AllData[[#This Row],[YEAR]],JeffSagarinW[TEAM]&amp;"|"&amp;JeffSagarinW[YEAR],0)),"0.00")</f>
        <v>0.00</v>
      </c>
      <c r="AU223" t="str">
        <f t="array" ref="AU223">IFERROR(INDEX(JeffSagarinW[JS_SOS],MATCH(AllData[[#This Row],[TEAM]]&amp;"|"&amp;AllData[[#This Row],[YEAR]],JeffSagarinW[TEAM]&amp;"|"&amp;JeffSagarinW[YEAR],0)),"0.00")</f>
        <v>0.00</v>
      </c>
      <c r="AV223" t="str">
        <f t="array" ref="AV223">IFERROR(INDEX(JeffSagarinW[W25],MATCH(AllData[[#This Row],[TEAM]]&amp;"|"&amp;AllData[[#This Row],[YEAR]],JeffSagarinW[TEAM]&amp;"|"&amp;JeffSagarinW[YEAR],0)),"0.00")</f>
        <v>0.00</v>
      </c>
      <c r="AW223" t="str">
        <f t="array" ref="AW223">IFERROR(INDEX(JeffSagarinW[W50],MATCH(AllData[[#This Row],[TEAM]]&amp;"|"&amp;AllData[[#This Row],[YEAR]],JeffSagarinW[TEAM]&amp;"|"&amp;JeffSagarinW[YEAR],0)),"0.00")</f>
        <v>0.00</v>
      </c>
      <c r="AX223" t="str">
        <f t="array" ref="AX223">IFERROR(INDEX(ESPNW[PTS],MATCH(AllData[[#This Row],[TEAM]]&amp;"|"&amp;AllData[[#This Row],[YEAR]],ESPNW[TEAM]&amp;"|"&amp;ESPNW[YEAR],0)),"0.00")</f>
        <v>0.00</v>
      </c>
    </row>
    <row r="224" spans="9:50" x14ac:dyDescent="0.2">
      <c r="I224" t="s">
        <v>298</v>
      </c>
      <c r="J224">
        <v>77.040000000000006</v>
      </c>
      <c r="K224">
        <v>87.42</v>
      </c>
      <c r="L224">
        <v>2016</v>
      </c>
      <c r="AO224" t="s">
        <v>298</v>
      </c>
      <c r="AP224">
        <v>77.040000000000006</v>
      </c>
      <c r="AQ224">
        <v>87.42</v>
      </c>
      <c r="AR224">
        <v>2016</v>
      </c>
      <c r="AT224" t="str">
        <f t="array" ref="AT224">IFERROR(INDEX(JeffSagarinW[JS_RATING],MATCH(AllData[[#This Row],[TEAM]]&amp;"|"&amp;AllData[[#This Row],[YEAR]],JeffSagarinW[TEAM]&amp;"|"&amp;JeffSagarinW[YEAR],0)),"0.00")</f>
        <v>0.00</v>
      </c>
      <c r="AU224" t="str">
        <f t="array" ref="AU224">IFERROR(INDEX(JeffSagarinW[JS_SOS],MATCH(AllData[[#This Row],[TEAM]]&amp;"|"&amp;AllData[[#This Row],[YEAR]],JeffSagarinW[TEAM]&amp;"|"&amp;JeffSagarinW[YEAR],0)),"0.00")</f>
        <v>0.00</v>
      </c>
      <c r="AV224" t="str">
        <f t="array" ref="AV224">IFERROR(INDEX(JeffSagarinW[W25],MATCH(AllData[[#This Row],[TEAM]]&amp;"|"&amp;AllData[[#This Row],[YEAR]],JeffSagarinW[TEAM]&amp;"|"&amp;JeffSagarinW[YEAR],0)),"0.00")</f>
        <v>0.00</v>
      </c>
      <c r="AW224" t="str">
        <f t="array" ref="AW224">IFERROR(INDEX(JeffSagarinW[W50],MATCH(AllData[[#This Row],[TEAM]]&amp;"|"&amp;AllData[[#This Row],[YEAR]],JeffSagarinW[TEAM]&amp;"|"&amp;JeffSagarinW[YEAR],0)),"0.00")</f>
        <v>0.00</v>
      </c>
      <c r="AX224" t="str">
        <f t="array" ref="AX224">IFERROR(INDEX(ESPNW[PTS],MATCH(AllData[[#This Row],[TEAM]]&amp;"|"&amp;AllData[[#This Row],[YEAR]],ESPNW[TEAM]&amp;"|"&amp;ESPNW[YEAR],0)),"0.00")</f>
        <v>0.00</v>
      </c>
    </row>
    <row r="225" spans="9:50" x14ac:dyDescent="0.2">
      <c r="I225" t="s">
        <v>332</v>
      </c>
      <c r="J225">
        <v>78.75</v>
      </c>
      <c r="K225">
        <v>86.94</v>
      </c>
      <c r="L225">
        <v>2016</v>
      </c>
      <c r="AO225" t="s">
        <v>332</v>
      </c>
      <c r="AP225">
        <v>78.75</v>
      </c>
      <c r="AQ225">
        <v>86.94</v>
      </c>
      <c r="AR225">
        <v>2016</v>
      </c>
      <c r="AT225" t="str">
        <f t="array" ref="AT225">IFERROR(INDEX(JeffSagarinW[JS_RATING],MATCH(AllData[[#This Row],[TEAM]]&amp;"|"&amp;AllData[[#This Row],[YEAR]],JeffSagarinW[TEAM]&amp;"|"&amp;JeffSagarinW[YEAR],0)),"0.00")</f>
        <v>0.00</v>
      </c>
      <c r="AU225" t="str">
        <f t="array" ref="AU225">IFERROR(INDEX(JeffSagarinW[JS_SOS],MATCH(AllData[[#This Row],[TEAM]]&amp;"|"&amp;AllData[[#This Row],[YEAR]],JeffSagarinW[TEAM]&amp;"|"&amp;JeffSagarinW[YEAR],0)),"0.00")</f>
        <v>0.00</v>
      </c>
      <c r="AV225" t="str">
        <f t="array" ref="AV225">IFERROR(INDEX(JeffSagarinW[W25],MATCH(AllData[[#This Row],[TEAM]]&amp;"|"&amp;AllData[[#This Row],[YEAR]],JeffSagarinW[TEAM]&amp;"|"&amp;JeffSagarinW[YEAR],0)),"0.00")</f>
        <v>0.00</v>
      </c>
      <c r="AW225" t="str">
        <f t="array" ref="AW225">IFERROR(INDEX(JeffSagarinW[W50],MATCH(AllData[[#This Row],[TEAM]]&amp;"|"&amp;AllData[[#This Row],[YEAR]],JeffSagarinW[TEAM]&amp;"|"&amp;JeffSagarinW[YEAR],0)),"0.00")</f>
        <v>0.00</v>
      </c>
      <c r="AX225" t="str">
        <f t="array" ref="AX225">IFERROR(INDEX(ESPNW[PTS],MATCH(AllData[[#This Row],[TEAM]]&amp;"|"&amp;AllData[[#This Row],[YEAR]],ESPNW[TEAM]&amp;"|"&amp;ESPNW[YEAR],0)),"0.00")</f>
        <v>0.00</v>
      </c>
    </row>
    <row r="226" spans="9:50" x14ac:dyDescent="0.2">
      <c r="I226" t="s">
        <v>1050</v>
      </c>
      <c r="J226">
        <v>75.16</v>
      </c>
      <c r="K226">
        <v>85.51</v>
      </c>
      <c r="L226">
        <v>2016</v>
      </c>
      <c r="AO226" t="s">
        <v>1050</v>
      </c>
      <c r="AP226">
        <v>75.16</v>
      </c>
      <c r="AQ226">
        <v>85.51</v>
      </c>
      <c r="AR226">
        <v>2016</v>
      </c>
      <c r="AT226" t="str">
        <f t="array" ref="AT226">IFERROR(INDEX(JeffSagarinW[JS_RATING],MATCH(AllData[[#This Row],[TEAM]]&amp;"|"&amp;AllData[[#This Row],[YEAR]],JeffSagarinW[TEAM]&amp;"|"&amp;JeffSagarinW[YEAR],0)),"0.00")</f>
        <v>0.00</v>
      </c>
      <c r="AU226" t="str">
        <f t="array" ref="AU226">IFERROR(INDEX(JeffSagarinW[JS_SOS],MATCH(AllData[[#This Row],[TEAM]]&amp;"|"&amp;AllData[[#This Row],[YEAR]],JeffSagarinW[TEAM]&amp;"|"&amp;JeffSagarinW[YEAR],0)),"0.00")</f>
        <v>0.00</v>
      </c>
      <c r="AV226" t="str">
        <f t="array" ref="AV226">IFERROR(INDEX(JeffSagarinW[W25],MATCH(AllData[[#This Row],[TEAM]]&amp;"|"&amp;AllData[[#This Row],[YEAR]],JeffSagarinW[TEAM]&amp;"|"&amp;JeffSagarinW[YEAR],0)),"0.00")</f>
        <v>0.00</v>
      </c>
      <c r="AW226" t="str">
        <f t="array" ref="AW226">IFERROR(INDEX(JeffSagarinW[W50],MATCH(AllData[[#This Row],[TEAM]]&amp;"|"&amp;AllData[[#This Row],[YEAR]],JeffSagarinW[TEAM]&amp;"|"&amp;JeffSagarinW[YEAR],0)),"0.00")</f>
        <v>0.00</v>
      </c>
      <c r="AX226" t="str">
        <f t="array" ref="AX226">IFERROR(INDEX(ESPNW[PTS],MATCH(AllData[[#This Row],[TEAM]]&amp;"|"&amp;AllData[[#This Row],[YEAR]],ESPNW[TEAM]&amp;"|"&amp;ESPNW[YEAR],0)),"0.00")</f>
        <v>0.00</v>
      </c>
    </row>
    <row r="227" spans="9:50" x14ac:dyDescent="0.2">
      <c r="I227" t="s">
        <v>336</v>
      </c>
      <c r="J227">
        <v>77.03</v>
      </c>
      <c r="K227">
        <v>85.19</v>
      </c>
      <c r="L227">
        <v>2016</v>
      </c>
      <c r="AO227" t="s">
        <v>336</v>
      </c>
      <c r="AP227">
        <v>77.03</v>
      </c>
      <c r="AQ227">
        <v>85.19</v>
      </c>
      <c r="AR227">
        <v>2016</v>
      </c>
      <c r="AT227" t="str">
        <f t="array" ref="AT227">IFERROR(INDEX(JeffSagarinW[JS_RATING],MATCH(AllData[[#This Row],[TEAM]]&amp;"|"&amp;AllData[[#This Row],[YEAR]],JeffSagarinW[TEAM]&amp;"|"&amp;JeffSagarinW[YEAR],0)),"0.00")</f>
        <v>0.00</v>
      </c>
      <c r="AU227" t="str">
        <f t="array" ref="AU227">IFERROR(INDEX(JeffSagarinW[JS_SOS],MATCH(AllData[[#This Row],[TEAM]]&amp;"|"&amp;AllData[[#This Row],[YEAR]],JeffSagarinW[TEAM]&amp;"|"&amp;JeffSagarinW[YEAR],0)),"0.00")</f>
        <v>0.00</v>
      </c>
      <c r="AV227" t="str">
        <f t="array" ref="AV227">IFERROR(INDEX(JeffSagarinW[W25],MATCH(AllData[[#This Row],[TEAM]]&amp;"|"&amp;AllData[[#This Row],[YEAR]],JeffSagarinW[TEAM]&amp;"|"&amp;JeffSagarinW[YEAR],0)),"0.00")</f>
        <v>0.00</v>
      </c>
      <c r="AW227" t="str">
        <f t="array" ref="AW227">IFERROR(INDEX(JeffSagarinW[W50],MATCH(AllData[[#This Row],[TEAM]]&amp;"|"&amp;AllData[[#This Row],[YEAR]],JeffSagarinW[TEAM]&amp;"|"&amp;JeffSagarinW[YEAR],0)),"0.00")</f>
        <v>0.00</v>
      </c>
      <c r="AX227" t="str">
        <f t="array" ref="AX227">IFERROR(INDEX(ESPNW[PTS],MATCH(AllData[[#This Row],[TEAM]]&amp;"|"&amp;AllData[[#This Row],[YEAR]],ESPNW[TEAM]&amp;"|"&amp;ESPNW[YEAR],0)),"0.00")</f>
        <v>0.00</v>
      </c>
    </row>
    <row r="228" spans="9:50" x14ac:dyDescent="0.2">
      <c r="I228" t="s">
        <v>421</v>
      </c>
      <c r="J228">
        <v>77.64</v>
      </c>
      <c r="K228">
        <v>85.15</v>
      </c>
      <c r="L228">
        <v>2016</v>
      </c>
      <c r="AO228" t="s">
        <v>421</v>
      </c>
      <c r="AP228">
        <v>77.64</v>
      </c>
      <c r="AQ228">
        <v>85.15</v>
      </c>
      <c r="AR228">
        <v>2016</v>
      </c>
      <c r="AT228" t="str">
        <f t="array" ref="AT228">IFERROR(INDEX(JeffSagarinW[JS_RATING],MATCH(AllData[[#This Row],[TEAM]]&amp;"|"&amp;AllData[[#This Row],[YEAR]],JeffSagarinW[TEAM]&amp;"|"&amp;JeffSagarinW[YEAR],0)),"0.00")</f>
        <v>0.00</v>
      </c>
      <c r="AU228" t="str">
        <f t="array" ref="AU228">IFERROR(INDEX(JeffSagarinW[JS_SOS],MATCH(AllData[[#This Row],[TEAM]]&amp;"|"&amp;AllData[[#This Row],[YEAR]],JeffSagarinW[TEAM]&amp;"|"&amp;JeffSagarinW[YEAR],0)),"0.00")</f>
        <v>0.00</v>
      </c>
      <c r="AV228" t="str">
        <f t="array" ref="AV228">IFERROR(INDEX(JeffSagarinW[W25],MATCH(AllData[[#This Row],[TEAM]]&amp;"|"&amp;AllData[[#This Row],[YEAR]],JeffSagarinW[TEAM]&amp;"|"&amp;JeffSagarinW[YEAR],0)),"0.00")</f>
        <v>0.00</v>
      </c>
      <c r="AW228" t="str">
        <f t="array" ref="AW228">IFERROR(INDEX(JeffSagarinW[W50],MATCH(AllData[[#This Row],[TEAM]]&amp;"|"&amp;AllData[[#This Row],[YEAR]],JeffSagarinW[TEAM]&amp;"|"&amp;JeffSagarinW[YEAR],0)),"0.00")</f>
        <v>0.00</v>
      </c>
      <c r="AX228" t="str">
        <f t="array" ref="AX228">IFERROR(INDEX(ESPNW[PTS],MATCH(AllData[[#This Row],[TEAM]]&amp;"|"&amp;AllData[[#This Row],[YEAR]],ESPNW[TEAM]&amp;"|"&amp;ESPNW[YEAR],0)),"0.00")</f>
        <v>0.00</v>
      </c>
    </row>
    <row r="229" spans="9:50" x14ac:dyDescent="0.2">
      <c r="I229" t="s">
        <v>312</v>
      </c>
      <c r="J229">
        <v>76.400000000000006</v>
      </c>
      <c r="K229">
        <v>84.98</v>
      </c>
      <c r="L229">
        <v>2016</v>
      </c>
      <c r="AO229" t="s">
        <v>312</v>
      </c>
      <c r="AP229">
        <v>76.400000000000006</v>
      </c>
      <c r="AQ229">
        <v>84.98</v>
      </c>
      <c r="AR229">
        <v>2016</v>
      </c>
      <c r="AT229" t="str">
        <f t="array" ref="AT229">IFERROR(INDEX(JeffSagarinW[JS_RATING],MATCH(AllData[[#This Row],[TEAM]]&amp;"|"&amp;AllData[[#This Row],[YEAR]],JeffSagarinW[TEAM]&amp;"|"&amp;JeffSagarinW[YEAR],0)),"0.00")</f>
        <v>0.00</v>
      </c>
      <c r="AU229" t="str">
        <f t="array" ref="AU229">IFERROR(INDEX(JeffSagarinW[JS_SOS],MATCH(AllData[[#This Row],[TEAM]]&amp;"|"&amp;AllData[[#This Row],[YEAR]],JeffSagarinW[TEAM]&amp;"|"&amp;JeffSagarinW[YEAR],0)),"0.00")</f>
        <v>0.00</v>
      </c>
      <c r="AV229" t="str">
        <f t="array" ref="AV229">IFERROR(INDEX(JeffSagarinW[W25],MATCH(AllData[[#This Row],[TEAM]]&amp;"|"&amp;AllData[[#This Row],[YEAR]],JeffSagarinW[TEAM]&amp;"|"&amp;JeffSagarinW[YEAR],0)),"0.00")</f>
        <v>0.00</v>
      </c>
      <c r="AW229" t="str">
        <f t="array" ref="AW229">IFERROR(INDEX(JeffSagarinW[W50],MATCH(AllData[[#This Row],[TEAM]]&amp;"|"&amp;AllData[[#This Row],[YEAR]],JeffSagarinW[TEAM]&amp;"|"&amp;JeffSagarinW[YEAR],0)),"0.00")</f>
        <v>0.00</v>
      </c>
      <c r="AX229" t="str">
        <f t="array" ref="AX229">IFERROR(INDEX(ESPNW[PTS],MATCH(AllData[[#This Row],[TEAM]]&amp;"|"&amp;AllData[[#This Row],[YEAR]],ESPNW[TEAM]&amp;"|"&amp;ESPNW[YEAR],0)),"0.00")</f>
        <v>0.00</v>
      </c>
    </row>
    <row r="230" spans="9:50" x14ac:dyDescent="0.2">
      <c r="I230" t="s">
        <v>376</v>
      </c>
      <c r="J230">
        <v>73.28</v>
      </c>
      <c r="K230">
        <v>83.84</v>
      </c>
      <c r="L230">
        <v>2016</v>
      </c>
      <c r="AO230" t="s">
        <v>376</v>
      </c>
      <c r="AP230">
        <v>73.28</v>
      </c>
      <c r="AQ230">
        <v>83.84</v>
      </c>
      <c r="AR230">
        <v>2016</v>
      </c>
      <c r="AT230" t="str">
        <f t="array" ref="AT230">IFERROR(INDEX(JeffSagarinW[JS_RATING],MATCH(AllData[[#This Row],[TEAM]]&amp;"|"&amp;AllData[[#This Row],[YEAR]],JeffSagarinW[TEAM]&amp;"|"&amp;JeffSagarinW[YEAR],0)),"0.00")</f>
        <v>0.00</v>
      </c>
      <c r="AU230" t="str">
        <f t="array" ref="AU230">IFERROR(INDEX(JeffSagarinW[JS_SOS],MATCH(AllData[[#This Row],[TEAM]]&amp;"|"&amp;AllData[[#This Row],[YEAR]],JeffSagarinW[TEAM]&amp;"|"&amp;JeffSagarinW[YEAR],0)),"0.00")</f>
        <v>0.00</v>
      </c>
      <c r="AV230" t="str">
        <f t="array" ref="AV230">IFERROR(INDEX(JeffSagarinW[W25],MATCH(AllData[[#This Row],[TEAM]]&amp;"|"&amp;AllData[[#This Row],[YEAR]],JeffSagarinW[TEAM]&amp;"|"&amp;JeffSagarinW[YEAR],0)),"0.00")</f>
        <v>0.00</v>
      </c>
      <c r="AW230" t="str">
        <f t="array" ref="AW230">IFERROR(INDEX(JeffSagarinW[W50],MATCH(AllData[[#This Row],[TEAM]]&amp;"|"&amp;AllData[[#This Row],[YEAR]],JeffSagarinW[TEAM]&amp;"|"&amp;JeffSagarinW[YEAR],0)),"0.00")</f>
        <v>0.00</v>
      </c>
      <c r="AX230" t="str">
        <f t="array" ref="AX230">IFERROR(INDEX(ESPNW[PTS],MATCH(AllData[[#This Row],[TEAM]]&amp;"|"&amp;AllData[[#This Row],[YEAR]],ESPNW[TEAM]&amp;"|"&amp;ESPNW[YEAR],0)),"0.00")</f>
        <v>0.00</v>
      </c>
    </row>
    <row r="231" spans="9:50" x14ac:dyDescent="0.2">
      <c r="I231" t="s">
        <v>427</v>
      </c>
      <c r="J231">
        <v>73.47</v>
      </c>
      <c r="K231">
        <v>83.64</v>
      </c>
      <c r="L231">
        <v>2016</v>
      </c>
      <c r="AO231" t="s">
        <v>427</v>
      </c>
      <c r="AP231">
        <v>73.47</v>
      </c>
      <c r="AQ231">
        <v>83.64</v>
      </c>
      <c r="AR231">
        <v>2016</v>
      </c>
      <c r="AT231" t="str">
        <f t="array" ref="AT231">IFERROR(INDEX(JeffSagarinW[JS_RATING],MATCH(AllData[[#This Row],[TEAM]]&amp;"|"&amp;AllData[[#This Row],[YEAR]],JeffSagarinW[TEAM]&amp;"|"&amp;JeffSagarinW[YEAR],0)),"0.00")</f>
        <v>0.00</v>
      </c>
      <c r="AU231" t="str">
        <f t="array" ref="AU231">IFERROR(INDEX(JeffSagarinW[JS_SOS],MATCH(AllData[[#This Row],[TEAM]]&amp;"|"&amp;AllData[[#This Row],[YEAR]],JeffSagarinW[TEAM]&amp;"|"&amp;JeffSagarinW[YEAR],0)),"0.00")</f>
        <v>0.00</v>
      </c>
      <c r="AV231" t="str">
        <f t="array" ref="AV231">IFERROR(INDEX(JeffSagarinW[W25],MATCH(AllData[[#This Row],[TEAM]]&amp;"|"&amp;AllData[[#This Row],[YEAR]],JeffSagarinW[TEAM]&amp;"|"&amp;JeffSagarinW[YEAR],0)),"0.00")</f>
        <v>0.00</v>
      </c>
      <c r="AW231" t="str">
        <f t="array" ref="AW231">IFERROR(INDEX(JeffSagarinW[W50],MATCH(AllData[[#This Row],[TEAM]]&amp;"|"&amp;AllData[[#This Row],[YEAR]],JeffSagarinW[TEAM]&amp;"|"&amp;JeffSagarinW[YEAR],0)),"0.00")</f>
        <v>0.00</v>
      </c>
      <c r="AX231" t="str">
        <f t="array" ref="AX231">IFERROR(INDEX(ESPNW[PTS],MATCH(AllData[[#This Row],[TEAM]]&amp;"|"&amp;AllData[[#This Row],[YEAR]],ESPNW[TEAM]&amp;"|"&amp;ESPNW[YEAR],0)),"0.00")</f>
        <v>0.00</v>
      </c>
    </row>
    <row r="232" spans="9:50" x14ac:dyDescent="0.2">
      <c r="I232" t="s">
        <v>319</v>
      </c>
      <c r="J232">
        <v>74.17</v>
      </c>
      <c r="K232">
        <v>82.54</v>
      </c>
      <c r="L232">
        <v>2016</v>
      </c>
      <c r="AO232" t="s">
        <v>319</v>
      </c>
      <c r="AP232">
        <v>74.17</v>
      </c>
      <c r="AQ232">
        <v>82.54</v>
      </c>
      <c r="AR232">
        <v>2016</v>
      </c>
      <c r="AT232" t="str">
        <f t="array" ref="AT232">IFERROR(INDEX(JeffSagarinW[JS_RATING],MATCH(AllData[[#This Row],[TEAM]]&amp;"|"&amp;AllData[[#This Row],[YEAR]],JeffSagarinW[TEAM]&amp;"|"&amp;JeffSagarinW[YEAR],0)),"0.00")</f>
        <v>0.00</v>
      </c>
      <c r="AU232" t="str">
        <f t="array" ref="AU232">IFERROR(INDEX(JeffSagarinW[JS_SOS],MATCH(AllData[[#This Row],[TEAM]]&amp;"|"&amp;AllData[[#This Row],[YEAR]],JeffSagarinW[TEAM]&amp;"|"&amp;JeffSagarinW[YEAR],0)),"0.00")</f>
        <v>0.00</v>
      </c>
      <c r="AV232" t="str">
        <f t="array" ref="AV232">IFERROR(INDEX(JeffSagarinW[W25],MATCH(AllData[[#This Row],[TEAM]]&amp;"|"&amp;AllData[[#This Row],[YEAR]],JeffSagarinW[TEAM]&amp;"|"&amp;JeffSagarinW[YEAR],0)),"0.00")</f>
        <v>0.00</v>
      </c>
      <c r="AW232" t="str">
        <f t="array" ref="AW232">IFERROR(INDEX(JeffSagarinW[W50],MATCH(AllData[[#This Row],[TEAM]]&amp;"|"&amp;AllData[[#This Row],[YEAR]],JeffSagarinW[TEAM]&amp;"|"&amp;JeffSagarinW[YEAR],0)),"0.00")</f>
        <v>0.00</v>
      </c>
      <c r="AX232" t="str">
        <f t="array" ref="AX232">IFERROR(INDEX(ESPNW[PTS],MATCH(AllData[[#This Row],[TEAM]]&amp;"|"&amp;AllData[[#This Row],[YEAR]],ESPNW[TEAM]&amp;"|"&amp;ESPNW[YEAR],0)),"0.00")</f>
        <v>0.00</v>
      </c>
    </row>
    <row r="233" spans="9:50" x14ac:dyDescent="0.2">
      <c r="I233" t="s">
        <v>382</v>
      </c>
      <c r="J233">
        <v>73.52</v>
      </c>
      <c r="K233">
        <v>82.16</v>
      </c>
      <c r="L233">
        <v>2016</v>
      </c>
      <c r="AO233" t="s">
        <v>382</v>
      </c>
      <c r="AP233">
        <v>73.52</v>
      </c>
      <c r="AQ233">
        <v>82.16</v>
      </c>
      <c r="AR233">
        <v>2016</v>
      </c>
      <c r="AT233" t="str">
        <f t="array" ref="AT233">IFERROR(INDEX(JeffSagarinW[JS_RATING],MATCH(AllData[[#This Row],[TEAM]]&amp;"|"&amp;AllData[[#This Row],[YEAR]],JeffSagarinW[TEAM]&amp;"|"&amp;JeffSagarinW[YEAR],0)),"0.00")</f>
        <v>0.00</v>
      </c>
      <c r="AU233" t="str">
        <f t="array" ref="AU233">IFERROR(INDEX(JeffSagarinW[JS_SOS],MATCH(AllData[[#This Row],[TEAM]]&amp;"|"&amp;AllData[[#This Row],[YEAR]],JeffSagarinW[TEAM]&amp;"|"&amp;JeffSagarinW[YEAR],0)),"0.00")</f>
        <v>0.00</v>
      </c>
      <c r="AV233" t="str">
        <f t="array" ref="AV233">IFERROR(INDEX(JeffSagarinW[W25],MATCH(AllData[[#This Row],[TEAM]]&amp;"|"&amp;AllData[[#This Row],[YEAR]],JeffSagarinW[TEAM]&amp;"|"&amp;JeffSagarinW[YEAR],0)),"0.00")</f>
        <v>0.00</v>
      </c>
      <c r="AW233" t="str">
        <f t="array" ref="AW233">IFERROR(INDEX(JeffSagarinW[W50],MATCH(AllData[[#This Row],[TEAM]]&amp;"|"&amp;AllData[[#This Row],[YEAR]],JeffSagarinW[TEAM]&amp;"|"&amp;JeffSagarinW[YEAR],0)),"0.00")</f>
        <v>0.00</v>
      </c>
      <c r="AX233" t="str">
        <f t="array" ref="AX233">IFERROR(INDEX(ESPNW[PTS],MATCH(AllData[[#This Row],[TEAM]]&amp;"|"&amp;AllData[[#This Row],[YEAR]],ESPNW[TEAM]&amp;"|"&amp;ESPNW[YEAR],0)),"0.00")</f>
        <v>0.00</v>
      </c>
    </row>
    <row r="234" spans="9:50" x14ac:dyDescent="0.2">
      <c r="I234" t="s">
        <v>386</v>
      </c>
      <c r="J234">
        <v>76.09</v>
      </c>
      <c r="K234">
        <v>82.12</v>
      </c>
      <c r="L234">
        <v>2016</v>
      </c>
      <c r="AO234" t="s">
        <v>386</v>
      </c>
      <c r="AP234">
        <v>76.09</v>
      </c>
      <c r="AQ234">
        <v>82.12</v>
      </c>
      <c r="AR234">
        <v>2016</v>
      </c>
      <c r="AT234" t="str">
        <f t="array" ref="AT234">IFERROR(INDEX(JeffSagarinW[JS_RATING],MATCH(AllData[[#This Row],[TEAM]]&amp;"|"&amp;AllData[[#This Row],[YEAR]],JeffSagarinW[TEAM]&amp;"|"&amp;JeffSagarinW[YEAR],0)),"0.00")</f>
        <v>0.00</v>
      </c>
      <c r="AU234" t="str">
        <f t="array" ref="AU234">IFERROR(INDEX(JeffSagarinW[JS_SOS],MATCH(AllData[[#This Row],[TEAM]]&amp;"|"&amp;AllData[[#This Row],[YEAR]],JeffSagarinW[TEAM]&amp;"|"&amp;JeffSagarinW[YEAR],0)),"0.00")</f>
        <v>0.00</v>
      </c>
      <c r="AV234" t="str">
        <f t="array" ref="AV234">IFERROR(INDEX(JeffSagarinW[W25],MATCH(AllData[[#This Row],[TEAM]]&amp;"|"&amp;AllData[[#This Row],[YEAR]],JeffSagarinW[TEAM]&amp;"|"&amp;JeffSagarinW[YEAR],0)),"0.00")</f>
        <v>0.00</v>
      </c>
      <c r="AW234" t="str">
        <f t="array" ref="AW234">IFERROR(INDEX(JeffSagarinW[W50],MATCH(AllData[[#This Row],[TEAM]]&amp;"|"&amp;AllData[[#This Row],[YEAR]],JeffSagarinW[TEAM]&amp;"|"&amp;JeffSagarinW[YEAR],0)),"0.00")</f>
        <v>0.00</v>
      </c>
      <c r="AX234" t="str">
        <f t="array" ref="AX234">IFERROR(INDEX(ESPNW[PTS],MATCH(AllData[[#This Row],[TEAM]]&amp;"|"&amp;AllData[[#This Row],[YEAR]],ESPNW[TEAM]&amp;"|"&amp;ESPNW[YEAR],0)),"0.00")</f>
        <v>0.00</v>
      </c>
    </row>
    <row r="235" spans="9:50" x14ac:dyDescent="0.2">
      <c r="I235" t="s">
        <v>339</v>
      </c>
      <c r="J235">
        <v>76.55</v>
      </c>
      <c r="K235">
        <v>81.900000000000006</v>
      </c>
      <c r="L235">
        <v>2016</v>
      </c>
      <c r="AO235" t="s">
        <v>339</v>
      </c>
      <c r="AP235">
        <v>76.55</v>
      </c>
      <c r="AQ235">
        <v>81.900000000000006</v>
      </c>
      <c r="AR235">
        <v>2016</v>
      </c>
      <c r="AT235" t="str">
        <f t="array" ref="AT235">IFERROR(INDEX(JeffSagarinW[JS_RATING],MATCH(AllData[[#This Row],[TEAM]]&amp;"|"&amp;AllData[[#This Row],[YEAR]],JeffSagarinW[TEAM]&amp;"|"&amp;JeffSagarinW[YEAR],0)),"0.00")</f>
        <v>0.00</v>
      </c>
      <c r="AU235" t="str">
        <f t="array" ref="AU235">IFERROR(INDEX(JeffSagarinW[JS_SOS],MATCH(AllData[[#This Row],[TEAM]]&amp;"|"&amp;AllData[[#This Row],[YEAR]],JeffSagarinW[TEAM]&amp;"|"&amp;JeffSagarinW[YEAR],0)),"0.00")</f>
        <v>0.00</v>
      </c>
      <c r="AV235" t="str">
        <f t="array" ref="AV235">IFERROR(INDEX(JeffSagarinW[W25],MATCH(AllData[[#This Row],[TEAM]]&amp;"|"&amp;AllData[[#This Row],[YEAR]],JeffSagarinW[TEAM]&amp;"|"&amp;JeffSagarinW[YEAR],0)),"0.00")</f>
        <v>0.00</v>
      </c>
      <c r="AW235" t="str">
        <f t="array" ref="AW235">IFERROR(INDEX(JeffSagarinW[W50],MATCH(AllData[[#This Row],[TEAM]]&amp;"|"&amp;AllData[[#This Row],[YEAR]],JeffSagarinW[TEAM]&amp;"|"&amp;JeffSagarinW[YEAR],0)),"0.00")</f>
        <v>0.00</v>
      </c>
      <c r="AX235" t="str">
        <f t="array" ref="AX235">IFERROR(INDEX(ESPNW[PTS],MATCH(AllData[[#This Row],[TEAM]]&amp;"|"&amp;AllData[[#This Row],[YEAR]],ESPNW[TEAM]&amp;"|"&amp;ESPNW[YEAR],0)),"0.00")</f>
        <v>0.00</v>
      </c>
    </row>
    <row r="236" spans="9:50" x14ac:dyDescent="0.2">
      <c r="I236" t="s">
        <v>1857</v>
      </c>
      <c r="J236">
        <v>63.32</v>
      </c>
      <c r="K236">
        <v>80.64</v>
      </c>
      <c r="L236">
        <v>2016</v>
      </c>
      <c r="AO236" t="s">
        <v>1857</v>
      </c>
      <c r="AP236">
        <v>63.32</v>
      </c>
      <c r="AQ236">
        <v>80.64</v>
      </c>
      <c r="AR236">
        <v>2016</v>
      </c>
      <c r="AT236" t="str">
        <f t="array" ref="AT236">IFERROR(INDEX(JeffSagarinW[JS_RATING],MATCH(AllData[[#This Row],[TEAM]]&amp;"|"&amp;AllData[[#This Row],[YEAR]],JeffSagarinW[TEAM]&amp;"|"&amp;JeffSagarinW[YEAR],0)),"0.00")</f>
        <v>0.00</v>
      </c>
      <c r="AU236" t="str">
        <f t="array" ref="AU236">IFERROR(INDEX(JeffSagarinW[JS_SOS],MATCH(AllData[[#This Row],[TEAM]]&amp;"|"&amp;AllData[[#This Row],[YEAR]],JeffSagarinW[TEAM]&amp;"|"&amp;JeffSagarinW[YEAR],0)),"0.00")</f>
        <v>0.00</v>
      </c>
      <c r="AV236" t="str">
        <f t="array" ref="AV236">IFERROR(INDEX(JeffSagarinW[W25],MATCH(AllData[[#This Row],[TEAM]]&amp;"|"&amp;AllData[[#This Row],[YEAR]],JeffSagarinW[TEAM]&amp;"|"&amp;JeffSagarinW[YEAR],0)),"0.00")</f>
        <v>0.00</v>
      </c>
      <c r="AW236" t="str">
        <f t="array" ref="AW236">IFERROR(INDEX(JeffSagarinW[W50],MATCH(AllData[[#This Row],[TEAM]]&amp;"|"&amp;AllData[[#This Row],[YEAR]],JeffSagarinW[TEAM]&amp;"|"&amp;JeffSagarinW[YEAR],0)),"0.00")</f>
        <v>0.00</v>
      </c>
      <c r="AX236" t="str">
        <f t="array" ref="AX236">IFERROR(INDEX(ESPNW[PTS],MATCH(AllData[[#This Row],[TEAM]]&amp;"|"&amp;AllData[[#This Row],[YEAR]],ESPNW[TEAM]&amp;"|"&amp;ESPNW[YEAR],0)),"0.00")</f>
        <v>0.00</v>
      </c>
    </row>
    <row r="237" spans="9:50" x14ac:dyDescent="0.2">
      <c r="I237" t="s">
        <v>367</v>
      </c>
      <c r="J237">
        <v>73.63</v>
      </c>
      <c r="K237">
        <v>80.61</v>
      </c>
      <c r="L237">
        <v>2016</v>
      </c>
      <c r="AO237" t="s">
        <v>367</v>
      </c>
      <c r="AP237">
        <v>73.63</v>
      </c>
      <c r="AQ237">
        <v>80.61</v>
      </c>
      <c r="AR237">
        <v>2016</v>
      </c>
      <c r="AT237" t="str">
        <f t="array" ref="AT237">IFERROR(INDEX(JeffSagarinW[JS_RATING],MATCH(AllData[[#This Row],[TEAM]]&amp;"|"&amp;AllData[[#This Row],[YEAR]],JeffSagarinW[TEAM]&amp;"|"&amp;JeffSagarinW[YEAR],0)),"0.00")</f>
        <v>0.00</v>
      </c>
      <c r="AU237" t="str">
        <f t="array" ref="AU237">IFERROR(INDEX(JeffSagarinW[JS_SOS],MATCH(AllData[[#This Row],[TEAM]]&amp;"|"&amp;AllData[[#This Row],[YEAR]],JeffSagarinW[TEAM]&amp;"|"&amp;JeffSagarinW[YEAR],0)),"0.00")</f>
        <v>0.00</v>
      </c>
      <c r="AV237" t="str">
        <f t="array" ref="AV237">IFERROR(INDEX(JeffSagarinW[W25],MATCH(AllData[[#This Row],[TEAM]]&amp;"|"&amp;AllData[[#This Row],[YEAR]],JeffSagarinW[TEAM]&amp;"|"&amp;JeffSagarinW[YEAR],0)),"0.00")</f>
        <v>0.00</v>
      </c>
      <c r="AW237" t="str">
        <f t="array" ref="AW237">IFERROR(INDEX(JeffSagarinW[W50],MATCH(AllData[[#This Row],[TEAM]]&amp;"|"&amp;AllData[[#This Row],[YEAR]],JeffSagarinW[TEAM]&amp;"|"&amp;JeffSagarinW[YEAR],0)),"0.00")</f>
        <v>0.00</v>
      </c>
      <c r="AX237" t="str">
        <f t="array" ref="AX237">IFERROR(INDEX(ESPNW[PTS],MATCH(AllData[[#This Row],[TEAM]]&amp;"|"&amp;AllData[[#This Row],[YEAR]],ESPNW[TEAM]&amp;"|"&amp;ESPNW[YEAR],0)),"0.00")</f>
        <v>0.00</v>
      </c>
    </row>
    <row r="238" spans="9:50" x14ac:dyDescent="0.2">
      <c r="I238" t="s">
        <v>387</v>
      </c>
      <c r="J238">
        <v>73.41</v>
      </c>
      <c r="K238">
        <v>80.599999999999994</v>
      </c>
      <c r="L238">
        <v>2016</v>
      </c>
      <c r="AO238" t="s">
        <v>387</v>
      </c>
      <c r="AP238">
        <v>73.41</v>
      </c>
      <c r="AQ238">
        <v>80.599999999999994</v>
      </c>
      <c r="AR238">
        <v>2016</v>
      </c>
      <c r="AT238" t="str">
        <f t="array" ref="AT238">IFERROR(INDEX(JeffSagarinW[JS_RATING],MATCH(AllData[[#This Row],[TEAM]]&amp;"|"&amp;AllData[[#This Row],[YEAR]],JeffSagarinW[TEAM]&amp;"|"&amp;JeffSagarinW[YEAR],0)),"0.00")</f>
        <v>0.00</v>
      </c>
      <c r="AU238" t="str">
        <f t="array" ref="AU238">IFERROR(INDEX(JeffSagarinW[JS_SOS],MATCH(AllData[[#This Row],[TEAM]]&amp;"|"&amp;AllData[[#This Row],[YEAR]],JeffSagarinW[TEAM]&amp;"|"&amp;JeffSagarinW[YEAR],0)),"0.00")</f>
        <v>0.00</v>
      </c>
      <c r="AV238" t="str">
        <f t="array" ref="AV238">IFERROR(INDEX(JeffSagarinW[W25],MATCH(AllData[[#This Row],[TEAM]]&amp;"|"&amp;AllData[[#This Row],[YEAR]],JeffSagarinW[TEAM]&amp;"|"&amp;JeffSagarinW[YEAR],0)),"0.00")</f>
        <v>0.00</v>
      </c>
      <c r="AW238" t="str">
        <f t="array" ref="AW238">IFERROR(INDEX(JeffSagarinW[W50],MATCH(AllData[[#This Row],[TEAM]]&amp;"|"&amp;AllData[[#This Row],[YEAR]],JeffSagarinW[TEAM]&amp;"|"&amp;JeffSagarinW[YEAR],0)),"0.00")</f>
        <v>0.00</v>
      </c>
      <c r="AX238" t="str">
        <f t="array" ref="AX238">IFERROR(INDEX(ESPNW[PTS],MATCH(AllData[[#This Row],[TEAM]]&amp;"|"&amp;AllData[[#This Row],[YEAR]],ESPNW[TEAM]&amp;"|"&amp;ESPNW[YEAR],0)),"0.00")</f>
        <v>0.00</v>
      </c>
    </row>
    <row r="239" spans="9:50" x14ac:dyDescent="0.2">
      <c r="I239" t="s">
        <v>428</v>
      </c>
      <c r="J239">
        <v>64.34</v>
      </c>
      <c r="K239">
        <v>80.25</v>
      </c>
      <c r="L239">
        <v>2016</v>
      </c>
      <c r="AO239" t="s">
        <v>428</v>
      </c>
      <c r="AP239">
        <v>64.34</v>
      </c>
      <c r="AQ239">
        <v>80.25</v>
      </c>
      <c r="AR239">
        <v>2016</v>
      </c>
      <c r="AT239" t="str">
        <f t="array" ref="AT239">IFERROR(INDEX(JeffSagarinW[JS_RATING],MATCH(AllData[[#This Row],[TEAM]]&amp;"|"&amp;AllData[[#This Row],[YEAR]],JeffSagarinW[TEAM]&amp;"|"&amp;JeffSagarinW[YEAR],0)),"0.00")</f>
        <v>0.00</v>
      </c>
      <c r="AU239" t="str">
        <f t="array" ref="AU239">IFERROR(INDEX(JeffSagarinW[JS_SOS],MATCH(AllData[[#This Row],[TEAM]]&amp;"|"&amp;AllData[[#This Row],[YEAR]],JeffSagarinW[TEAM]&amp;"|"&amp;JeffSagarinW[YEAR],0)),"0.00")</f>
        <v>0.00</v>
      </c>
      <c r="AV239" t="str">
        <f t="array" ref="AV239">IFERROR(INDEX(JeffSagarinW[W25],MATCH(AllData[[#This Row],[TEAM]]&amp;"|"&amp;AllData[[#This Row],[YEAR]],JeffSagarinW[TEAM]&amp;"|"&amp;JeffSagarinW[YEAR],0)),"0.00")</f>
        <v>0.00</v>
      </c>
      <c r="AW239" t="str">
        <f t="array" ref="AW239">IFERROR(INDEX(JeffSagarinW[W50],MATCH(AllData[[#This Row],[TEAM]]&amp;"|"&amp;AllData[[#This Row],[YEAR]],JeffSagarinW[TEAM]&amp;"|"&amp;JeffSagarinW[YEAR],0)),"0.00")</f>
        <v>0.00</v>
      </c>
      <c r="AX239" t="str">
        <f t="array" ref="AX239">IFERROR(INDEX(ESPNW[PTS],MATCH(AllData[[#This Row],[TEAM]]&amp;"|"&amp;AllData[[#This Row],[YEAR]],ESPNW[TEAM]&amp;"|"&amp;ESPNW[YEAR],0)),"0.00")</f>
        <v>0.00</v>
      </c>
    </row>
    <row r="240" spans="9:50" x14ac:dyDescent="0.2">
      <c r="I240" t="s">
        <v>384</v>
      </c>
      <c r="J240">
        <v>74.33</v>
      </c>
      <c r="K240">
        <v>80.239999999999995</v>
      </c>
      <c r="L240">
        <v>2016</v>
      </c>
      <c r="AO240" t="s">
        <v>384</v>
      </c>
      <c r="AP240">
        <v>74.33</v>
      </c>
      <c r="AQ240">
        <v>80.239999999999995</v>
      </c>
      <c r="AR240">
        <v>2016</v>
      </c>
      <c r="AT240" t="str">
        <f t="array" ref="AT240">IFERROR(INDEX(JeffSagarinW[JS_RATING],MATCH(AllData[[#This Row],[TEAM]]&amp;"|"&amp;AllData[[#This Row],[YEAR]],JeffSagarinW[TEAM]&amp;"|"&amp;JeffSagarinW[YEAR],0)),"0.00")</f>
        <v>0.00</v>
      </c>
      <c r="AU240" t="str">
        <f t="array" ref="AU240">IFERROR(INDEX(JeffSagarinW[JS_SOS],MATCH(AllData[[#This Row],[TEAM]]&amp;"|"&amp;AllData[[#This Row],[YEAR]],JeffSagarinW[TEAM]&amp;"|"&amp;JeffSagarinW[YEAR],0)),"0.00")</f>
        <v>0.00</v>
      </c>
      <c r="AV240" t="str">
        <f t="array" ref="AV240">IFERROR(INDEX(JeffSagarinW[W25],MATCH(AllData[[#This Row],[TEAM]]&amp;"|"&amp;AllData[[#This Row],[YEAR]],JeffSagarinW[TEAM]&amp;"|"&amp;JeffSagarinW[YEAR],0)),"0.00")</f>
        <v>0.00</v>
      </c>
      <c r="AW240" t="str">
        <f t="array" ref="AW240">IFERROR(INDEX(JeffSagarinW[W50],MATCH(AllData[[#This Row],[TEAM]]&amp;"|"&amp;AllData[[#This Row],[YEAR]],JeffSagarinW[TEAM]&amp;"|"&amp;JeffSagarinW[YEAR],0)),"0.00")</f>
        <v>0.00</v>
      </c>
      <c r="AX240" t="str">
        <f t="array" ref="AX240">IFERROR(INDEX(ESPNW[PTS],MATCH(AllData[[#This Row],[TEAM]]&amp;"|"&amp;AllData[[#This Row],[YEAR]],ESPNW[TEAM]&amp;"|"&amp;ESPNW[YEAR],0)),"0.00")</f>
        <v>0.00</v>
      </c>
    </row>
    <row r="241" spans="9:50" x14ac:dyDescent="0.2">
      <c r="I241" t="s">
        <v>314</v>
      </c>
      <c r="J241">
        <v>77.63</v>
      </c>
      <c r="K241">
        <v>79.069999999999993</v>
      </c>
      <c r="L241">
        <v>2016</v>
      </c>
      <c r="AO241" t="s">
        <v>314</v>
      </c>
      <c r="AP241">
        <v>77.63</v>
      </c>
      <c r="AQ241">
        <v>79.069999999999993</v>
      </c>
      <c r="AR241">
        <v>2016</v>
      </c>
      <c r="AT241" t="str">
        <f t="array" ref="AT241">IFERROR(INDEX(JeffSagarinW[JS_RATING],MATCH(AllData[[#This Row],[TEAM]]&amp;"|"&amp;AllData[[#This Row],[YEAR]],JeffSagarinW[TEAM]&amp;"|"&amp;JeffSagarinW[YEAR],0)),"0.00")</f>
        <v>0.00</v>
      </c>
      <c r="AU241" t="str">
        <f t="array" ref="AU241">IFERROR(INDEX(JeffSagarinW[JS_SOS],MATCH(AllData[[#This Row],[TEAM]]&amp;"|"&amp;AllData[[#This Row],[YEAR]],JeffSagarinW[TEAM]&amp;"|"&amp;JeffSagarinW[YEAR],0)),"0.00")</f>
        <v>0.00</v>
      </c>
      <c r="AV241" t="str">
        <f t="array" ref="AV241">IFERROR(INDEX(JeffSagarinW[W25],MATCH(AllData[[#This Row],[TEAM]]&amp;"|"&amp;AllData[[#This Row],[YEAR]],JeffSagarinW[TEAM]&amp;"|"&amp;JeffSagarinW[YEAR],0)),"0.00")</f>
        <v>0.00</v>
      </c>
      <c r="AW241" t="str">
        <f t="array" ref="AW241">IFERROR(INDEX(JeffSagarinW[W50],MATCH(AllData[[#This Row],[TEAM]]&amp;"|"&amp;AllData[[#This Row],[YEAR]],JeffSagarinW[TEAM]&amp;"|"&amp;JeffSagarinW[YEAR],0)),"0.00")</f>
        <v>0.00</v>
      </c>
      <c r="AX241" t="str">
        <f t="array" ref="AX241">IFERROR(INDEX(ESPNW[PTS],MATCH(AllData[[#This Row],[TEAM]]&amp;"|"&amp;AllData[[#This Row],[YEAR]],ESPNW[TEAM]&amp;"|"&amp;ESPNW[YEAR],0)),"0.00")</f>
        <v>0.00</v>
      </c>
    </row>
    <row r="242" spans="9:50" x14ac:dyDescent="0.2">
      <c r="I242" t="s">
        <v>350</v>
      </c>
      <c r="J242">
        <v>74.400000000000006</v>
      </c>
      <c r="K242">
        <v>79.010000000000005</v>
      </c>
      <c r="L242">
        <v>2016</v>
      </c>
      <c r="AO242" t="s">
        <v>350</v>
      </c>
      <c r="AP242">
        <v>74.400000000000006</v>
      </c>
      <c r="AQ242">
        <v>79.010000000000005</v>
      </c>
      <c r="AR242">
        <v>2016</v>
      </c>
      <c r="AT242" t="str">
        <f t="array" ref="AT242">IFERROR(INDEX(JeffSagarinW[JS_RATING],MATCH(AllData[[#This Row],[TEAM]]&amp;"|"&amp;AllData[[#This Row],[YEAR]],JeffSagarinW[TEAM]&amp;"|"&amp;JeffSagarinW[YEAR],0)),"0.00")</f>
        <v>0.00</v>
      </c>
      <c r="AU242" t="str">
        <f t="array" ref="AU242">IFERROR(INDEX(JeffSagarinW[JS_SOS],MATCH(AllData[[#This Row],[TEAM]]&amp;"|"&amp;AllData[[#This Row],[YEAR]],JeffSagarinW[TEAM]&amp;"|"&amp;JeffSagarinW[YEAR],0)),"0.00")</f>
        <v>0.00</v>
      </c>
      <c r="AV242" t="str">
        <f t="array" ref="AV242">IFERROR(INDEX(JeffSagarinW[W25],MATCH(AllData[[#This Row],[TEAM]]&amp;"|"&amp;AllData[[#This Row],[YEAR]],JeffSagarinW[TEAM]&amp;"|"&amp;JeffSagarinW[YEAR],0)),"0.00")</f>
        <v>0.00</v>
      </c>
      <c r="AW242" t="str">
        <f t="array" ref="AW242">IFERROR(INDEX(JeffSagarinW[W50],MATCH(AllData[[#This Row],[TEAM]]&amp;"|"&amp;AllData[[#This Row],[YEAR]],JeffSagarinW[TEAM]&amp;"|"&amp;JeffSagarinW[YEAR],0)),"0.00")</f>
        <v>0.00</v>
      </c>
      <c r="AX242" t="str">
        <f t="array" ref="AX242">IFERROR(INDEX(ESPNW[PTS],MATCH(AllData[[#This Row],[TEAM]]&amp;"|"&amp;AllData[[#This Row],[YEAR]],ESPNW[TEAM]&amp;"|"&amp;ESPNW[YEAR],0)),"0.00")</f>
        <v>0.00</v>
      </c>
    </row>
    <row r="243" spans="9:50" x14ac:dyDescent="0.2">
      <c r="I243" t="s">
        <v>346</v>
      </c>
      <c r="J243">
        <v>71.78</v>
      </c>
      <c r="K243">
        <v>78.98</v>
      </c>
      <c r="L243">
        <v>2016</v>
      </c>
      <c r="AO243" t="s">
        <v>346</v>
      </c>
      <c r="AP243">
        <v>71.78</v>
      </c>
      <c r="AQ243">
        <v>78.98</v>
      </c>
      <c r="AR243">
        <v>2016</v>
      </c>
      <c r="AT243" t="str">
        <f t="array" ref="AT243">IFERROR(INDEX(JeffSagarinW[JS_RATING],MATCH(AllData[[#This Row],[TEAM]]&amp;"|"&amp;AllData[[#This Row],[YEAR]],JeffSagarinW[TEAM]&amp;"|"&amp;JeffSagarinW[YEAR],0)),"0.00")</f>
        <v>0.00</v>
      </c>
      <c r="AU243" t="str">
        <f t="array" ref="AU243">IFERROR(INDEX(JeffSagarinW[JS_SOS],MATCH(AllData[[#This Row],[TEAM]]&amp;"|"&amp;AllData[[#This Row],[YEAR]],JeffSagarinW[TEAM]&amp;"|"&amp;JeffSagarinW[YEAR],0)),"0.00")</f>
        <v>0.00</v>
      </c>
      <c r="AV243" t="str">
        <f t="array" ref="AV243">IFERROR(INDEX(JeffSagarinW[W25],MATCH(AllData[[#This Row],[TEAM]]&amp;"|"&amp;AllData[[#This Row],[YEAR]],JeffSagarinW[TEAM]&amp;"|"&amp;JeffSagarinW[YEAR],0)),"0.00")</f>
        <v>0.00</v>
      </c>
      <c r="AW243" t="str">
        <f t="array" ref="AW243">IFERROR(INDEX(JeffSagarinW[W50],MATCH(AllData[[#This Row],[TEAM]]&amp;"|"&amp;AllData[[#This Row],[YEAR]],JeffSagarinW[TEAM]&amp;"|"&amp;JeffSagarinW[YEAR],0)),"0.00")</f>
        <v>0.00</v>
      </c>
      <c r="AX243" t="str">
        <f t="array" ref="AX243">IFERROR(INDEX(ESPNW[PTS],MATCH(AllData[[#This Row],[TEAM]]&amp;"|"&amp;AllData[[#This Row],[YEAR]],ESPNW[TEAM]&amp;"|"&amp;ESPNW[YEAR],0)),"0.00")</f>
        <v>0.00</v>
      </c>
    </row>
    <row r="244" spans="9:50" x14ac:dyDescent="0.2">
      <c r="I244" t="s">
        <v>363</v>
      </c>
      <c r="J244">
        <v>72.48</v>
      </c>
      <c r="K244">
        <v>78.97</v>
      </c>
      <c r="L244">
        <v>2016</v>
      </c>
      <c r="AO244" t="s">
        <v>363</v>
      </c>
      <c r="AP244">
        <v>72.48</v>
      </c>
      <c r="AQ244">
        <v>78.97</v>
      </c>
      <c r="AR244">
        <v>2016</v>
      </c>
      <c r="AT244" t="str">
        <f t="array" ref="AT244">IFERROR(INDEX(JeffSagarinW[JS_RATING],MATCH(AllData[[#This Row],[TEAM]]&amp;"|"&amp;AllData[[#This Row],[YEAR]],JeffSagarinW[TEAM]&amp;"|"&amp;JeffSagarinW[YEAR],0)),"0.00")</f>
        <v>0.00</v>
      </c>
      <c r="AU244" t="str">
        <f t="array" ref="AU244">IFERROR(INDEX(JeffSagarinW[JS_SOS],MATCH(AllData[[#This Row],[TEAM]]&amp;"|"&amp;AllData[[#This Row],[YEAR]],JeffSagarinW[TEAM]&amp;"|"&amp;JeffSagarinW[YEAR],0)),"0.00")</f>
        <v>0.00</v>
      </c>
      <c r="AV244" t="str">
        <f t="array" ref="AV244">IFERROR(INDEX(JeffSagarinW[W25],MATCH(AllData[[#This Row],[TEAM]]&amp;"|"&amp;AllData[[#This Row],[YEAR]],JeffSagarinW[TEAM]&amp;"|"&amp;JeffSagarinW[YEAR],0)),"0.00")</f>
        <v>0.00</v>
      </c>
      <c r="AW244" t="str">
        <f t="array" ref="AW244">IFERROR(INDEX(JeffSagarinW[W50],MATCH(AllData[[#This Row],[TEAM]]&amp;"|"&amp;AllData[[#This Row],[YEAR]],JeffSagarinW[TEAM]&amp;"|"&amp;JeffSagarinW[YEAR],0)),"0.00")</f>
        <v>0.00</v>
      </c>
      <c r="AX244" t="str">
        <f t="array" ref="AX244">IFERROR(INDEX(ESPNW[PTS],MATCH(AllData[[#This Row],[TEAM]]&amp;"|"&amp;AllData[[#This Row],[YEAR]],ESPNW[TEAM]&amp;"|"&amp;ESPNW[YEAR],0)),"0.00")</f>
        <v>0.00</v>
      </c>
    </row>
    <row r="245" spans="9:50" x14ac:dyDescent="0.2">
      <c r="I245" t="s">
        <v>304</v>
      </c>
      <c r="J245">
        <v>70.569999999999993</v>
      </c>
      <c r="K245">
        <v>78.930000000000007</v>
      </c>
      <c r="L245">
        <v>2016</v>
      </c>
      <c r="AO245" t="s">
        <v>304</v>
      </c>
      <c r="AP245">
        <v>70.569999999999993</v>
      </c>
      <c r="AQ245">
        <v>78.930000000000007</v>
      </c>
      <c r="AR245">
        <v>2016</v>
      </c>
      <c r="AT245" t="str">
        <f t="array" ref="AT245">IFERROR(INDEX(JeffSagarinW[JS_RATING],MATCH(AllData[[#This Row],[TEAM]]&amp;"|"&amp;AllData[[#This Row],[YEAR]],JeffSagarinW[TEAM]&amp;"|"&amp;JeffSagarinW[YEAR],0)),"0.00")</f>
        <v>0.00</v>
      </c>
      <c r="AU245" t="str">
        <f t="array" ref="AU245">IFERROR(INDEX(JeffSagarinW[JS_SOS],MATCH(AllData[[#This Row],[TEAM]]&amp;"|"&amp;AllData[[#This Row],[YEAR]],JeffSagarinW[TEAM]&amp;"|"&amp;JeffSagarinW[YEAR],0)),"0.00")</f>
        <v>0.00</v>
      </c>
      <c r="AV245" t="str">
        <f t="array" ref="AV245">IFERROR(INDEX(JeffSagarinW[W25],MATCH(AllData[[#This Row],[TEAM]]&amp;"|"&amp;AllData[[#This Row],[YEAR]],JeffSagarinW[TEAM]&amp;"|"&amp;JeffSagarinW[YEAR],0)),"0.00")</f>
        <v>0.00</v>
      </c>
      <c r="AW245" t="str">
        <f t="array" ref="AW245">IFERROR(INDEX(JeffSagarinW[W50],MATCH(AllData[[#This Row],[TEAM]]&amp;"|"&amp;AllData[[#This Row],[YEAR]],JeffSagarinW[TEAM]&amp;"|"&amp;JeffSagarinW[YEAR],0)),"0.00")</f>
        <v>0.00</v>
      </c>
      <c r="AX245" t="str">
        <f t="array" ref="AX245">IFERROR(INDEX(ESPNW[PTS],MATCH(AllData[[#This Row],[TEAM]]&amp;"|"&amp;AllData[[#This Row],[YEAR]],ESPNW[TEAM]&amp;"|"&amp;ESPNW[YEAR],0)),"0.00")</f>
        <v>0.00</v>
      </c>
    </row>
    <row r="246" spans="9:50" x14ac:dyDescent="0.2">
      <c r="I246" t="s">
        <v>335</v>
      </c>
      <c r="J246">
        <v>77.06</v>
      </c>
      <c r="K246">
        <v>78.88</v>
      </c>
      <c r="L246">
        <v>2016</v>
      </c>
      <c r="AO246" t="s">
        <v>335</v>
      </c>
      <c r="AP246">
        <v>77.06</v>
      </c>
      <c r="AQ246">
        <v>78.88</v>
      </c>
      <c r="AR246">
        <v>2016</v>
      </c>
      <c r="AT246" t="str">
        <f t="array" ref="AT246">IFERROR(INDEX(JeffSagarinW[JS_RATING],MATCH(AllData[[#This Row],[TEAM]]&amp;"|"&amp;AllData[[#This Row],[YEAR]],JeffSagarinW[TEAM]&amp;"|"&amp;JeffSagarinW[YEAR],0)),"0.00")</f>
        <v>0.00</v>
      </c>
      <c r="AU246" t="str">
        <f t="array" ref="AU246">IFERROR(INDEX(JeffSagarinW[JS_SOS],MATCH(AllData[[#This Row],[TEAM]]&amp;"|"&amp;AllData[[#This Row],[YEAR]],JeffSagarinW[TEAM]&amp;"|"&amp;JeffSagarinW[YEAR],0)),"0.00")</f>
        <v>0.00</v>
      </c>
      <c r="AV246" t="str">
        <f t="array" ref="AV246">IFERROR(INDEX(JeffSagarinW[W25],MATCH(AllData[[#This Row],[TEAM]]&amp;"|"&amp;AllData[[#This Row],[YEAR]],JeffSagarinW[TEAM]&amp;"|"&amp;JeffSagarinW[YEAR],0)),"0.00")</f>
        <v>0.00</v>
      </c>
      <c r="AW246" t="str">
        <f t="array" ref="AW246">IFERROR(INDEX(JeffSagarinW[W50],MATCH(AllData[[#This Row],[TEAM]]&amp;"|"&amp;AllData[[#This Row],[YEAR]],JeffSagarinW[TEAM]&amp;"|"&amp;JeffSagarinW[YEAR],0)),"0.00")</f>
        <v>0.00</v>
      </c>
      <c r="AX246" t="str">
        <f t="array" ref="AX246">IFERROR(INDEX(ESPNW[PTS],MATCH(AllData[[#This Row],[TEAM]]&amp;"|"&amp;AllData[[#This Row],[YEAR]],ESPNW[TEAM]&amp;"|"&amp;ESPNW[YEAR],0)),"0.00")</f>
        <v>0.00</v>
      </c>
    </row>
    <row r="247" spans="9:50" x14ac:dyDescent="0.2">
      <c r="I247" t="s">
        <v>438</v>
      </c>
      <c r="J247">
        <v>75.22</v>
      </c>
      <c r="K247">
        <v>78.78</v>
      </c>
      <c r="L247">
        <v>2016</v>
      </c>
      <c r="AO247" t="s">
        <v>438</v>
      </c>
      <c r="AP247">
        <v>75.22</v>
      </c>
      <c r="AQ247">
        <v>78.78</v>
      </c>
      <c r="AR247">
        <v>2016</v>
      </c>
      <c r="AT247" t="str">
        <f t="array" ref="AT247">IFERROR(INDEX(JeffSagarinW[JS_RATING],MATCH(AllData[[#This Row],[TEAM]]&amp;"|"&amp;AllData[[#This Row],[YEAR]],JeffSagarinW[TEAM]&amp;"|"&amp;JeffSagarinW[YEAR],0)),"0.00")</f>
        <v>0.00</v>
      </c>
      <c r="AU247" t="str">
        <f t="array" ref="AU247">IFERROR(INDEX(JeffSagarinW[JS_SOS],MATCH(AllData[[#This Row],[TEAM]]&amp;"|"&amp;AllData[[#This Row],[YEAR]],JeffSagarinW[TEAM]&amp;"|"&amp;JeffSagarinW[YEAR],0)),"0.00")</f>
        <v>0.00</v>
      </c>
      <c r="AV247" t="str">
        <f t="array" ref="AV247">IFERROR(INDEX(JeffSagarinW[W25],MATCH(AllData[[#This Row],[TEAM]]&amp;"|"&amp;AllData[[#This Row],[YEAR]],JeffSagarinW[TEAM]&amp;"|"&amp;JeffSagarinW[YEAR],0)),"0.00")</f>
        <v>0.00</v>
      </c>
      <c r="AW247" t="str">
        <f t="array" ref="AW247">IFERROR(INDEX(JeffSagarinW[W50],MATCH(AllData[[#This Row],[TEAM]]&amp;"|"&amp;AllData[[#This Row],[YEAR]],JeffSagarinW[TEAM]&amp;"|"&amp;JeffSagarinW[YEAR],0)),"0.00")</f>
        <v>0.00</v>
      </c>
      <c r="AX247" t="str">
        <f t="array" ref="AX247">IFERROR(INDEX(ESPNW[PTS],MATCH(AllData[[#This Row],[TEAM]]&amp;"|"&amp;AllData[[#This Row],[YEAR]],ESPNW[TEAM]&amp;"|"&amp;ESPNW[YEAR],0)),"0.00")</f>
        <v>0.00</v>
      </c>
    </row>
    <row r="248" spans="9:50" x14ac:dyDescent="0.2">
      <c r="I248" t="s">
        <v>361</v>
      </c>
      <c r="J248">
        <v>74.48</v>
      </c>
      <c r="K248">
        <v>78.47</v>
      </c>
      <c r="L248">
        <v>2016</v>
      </c>
      <c r="AO248" t="s">
        <v>361</v>
      </c>
      <c r="AP248">
        <v>74.48</v>
      </c>
      <c r="AQ248">
        <v>78.47</v>
      </c>
      <c r="AR248">
        <v>2016</v>
      </c>
      <c r="AT248" t="str">
        <f t="array" ref="AT248">IFERROR(INDEX(JeffSagarinW[JS_RATING],MATCH(AllData[[#This Row],[TEAM]]&amp;"|"&amp;AllData[[#This Row],[YEAR]],JeffSagarinW[TEAM]&amp;"|"&amp;JeffSagarinW[YEAR],0)),"0.00")</f>
        <v>0.00</v>
      </c>
      <c r="AU248" t="str">
        <f t="array" ref="AU248">IFERROR(INDEX(JeffSagarinW[JS_SOS],MATCH(AllData[[#This Row],[TEAM]]&amp;"|"&amp;AllData[[#This Row],[YEAR]],JeffSagarinW[TEAM]&amp;"|"&amp;JeffSagarinW[YEAR],0)),"0.00")</f>
        <v>0.00</v>
      </c>
      <c r="AV248" t="str">
        <f t="array" ref="AV248">IFERROR(INDEX(JeffSagarinW[W25],MATCH(AllData[[#This Row],[TEAM]]&amp;"|"&amp;AllData[[#This Row],[YEAR]],JeffSagarinW[TEAM]&amp;"|"&amp;JeffSagarinW[YEAR],0)),"0.00")</f>
        <v>0.00</v>
      </c>
      <c r="AW248" t="str">
        <f t="array" ref="AW248">IFERROR(INDEX(JeffSagarinW[W50],MATCH(AllData[[#This Row],[TEAM]]&amp;"|"&amp;AllData[[#This Row],[YEAR]],JeffSagarinW[TEAM]&amp;"|"&amp;JeffSagarinW[YEAR],0)),"0.00")</f>
        <v>0.00</v>
      </c>
      <c r="AX248" t="str">
        <f t="array" ref="AX248">IFERROR(INDEX(ESPNW[PTS],MATCH(AllData[[#This Row],[TEAM]]&amp;"|"&amp;AllData[[#This Row],[YEAR]],ESPNW[TEAM]&amp;"|"&amp;ESPNW[YEAR],0)),"0.00")</f>
        <v>0.00</v>
      </c>
    </row>
    <row r="249" spans="9:50" x14ac:dyDescent="0.2">
      <c r="I249" t="s">
        <v>391</v>
      </c>
      <c r="J249">
        <v>65.06</v>
      </c>
      <c r="K249">
        <v>78.22</v>
      </c>
      <c r="L249">
        <v>2016</v>
      </c>
      <c r="AO249" t="s">
        <v>391</v>
      </c>
      <c r="AP249">
        <v>65.06</v>
      </c>
      <c r="AQ249">
        <v>78.22</v>
      </c>
      <c r="AR249">
        <v>2016</v>
      </c>
      <c r="AT249" t="str">
        <f t="array" ref="AT249">IFERROR(INDEX(JeffSagarinW[JS_RATING],MATCH(AllData[[#This Row],[TEAM]]&amp;"|"&amp;AllData[[#This Row],[YEAR]],JeffSagarinW[TEAM]&amp;"|"&amp;JeffSagarinW[YEAR],0)),"0.00")</f>
        <v>0.00</v>
      </c>
      <c r="AU249" t="str">
        <f t="array" ref="AU249">IFERROR(INDEX(JeffSagarinW[JS_SOS],MATCH(AllData[[#This Row],[TEAM]]&amp;"|"&amp;AllData[[#This Row],[YEAR]],JeffSagarinW[TEAM]&amp;"|"&amp;JeffSagarinW[YEAR],0)),"0.00")</f>
        <v>0.00</v>
      </c>
      <c r="AV249" t="str">
        <f t="array" ref="AV249">IFERROR(INDEX(JeffSagarinW[W25],MATCH(AllData[[#This Row],[TEAM]]&amp;"|"&amp;AllData[[#This Row],[YEAR]],JeffSagarinW[TEAM]&amp;"|"&amp;JeffSagarinW[YEAR],0)),"0.00")</f>
        <v>0.00</v>
      </c>
      <c r="AW249" t="str">
        <f t="array" ref="AW249">IFERROR(INDEX(JeffSagarinW[W50],MATCH(AllData[[#This Row],[TEAM]]&amp;"|"&amp;AllData[[#This Row],[YEAR]],JeffSagarinW[TEAM]&amp;"|"&amp;JeffSagarinW[YEAR],0)),"0.00")</f>
        <v>0.00</v>
      </c>
      <c r="AX249" t="str">
        <f t="array" ref="AX249">IFERROR(INDEX(ESPNW[PTS],MATCH(AllData[[#This Row],[TEAM]]&amp;"|"&amp;AllData[[#This Row],[YEAR]],ESPNW[TEAM]&amp;"|"&amp;ESPNW[YEAR],0)),"0.00")</f>
        <v>0.00</v>
      </c>
    </row>
    <row r="250" spans="9:50" x14ac:dyDescent="0.2">
      <c r="I250" t="s">
        <v>325</v>
      </c>
      <c r="J250">
        <v>72.56</v>
      </c>
      <c r="K250">
        <v>78.22</v>
      </c>
      <c r="L250">
        <v>2016</v>
      </c>
      <c r="AO250" t="s">
        <v>325</v>
      </c>
      <c r="AP250">
        <v>72.56</v>
      </c>
      <c r="AQ250">
        <v>78.22</v>
      </c>
      <c r="AR250">
        <v>2016</v>
      </c>
      <c r="AT250" t="str">
        <f t="array" ref="AT250">IFERROR(INDEX(JeffSagarinW[JS_RATING],MATCH(AllData[[#This Row],[TEAM]]&amp;"|"&amp;AllData[[#This Row],[YEAR]],JeffSagarinW[TEAM]&amp;"|"&amp;JeffSagarinW[YEAR],0)),"0.00")</f>
        <v>0.00</v>
      </c>
      <c r="AU250" t="str">
        <f t="array" ref="AU250">IFERROR(INDEX(JeffSagarinW[JS_SOS],MATCH(AllData[[#This Row],[TEAM]]&amp;"|"&amp;AllData[[#This Row],[YEAR]],JeffSagarinW[TEAM]&amp;"|"&amp;JeffSagarinW[YEAR],0)),"0.00")</f>
        <v>0.00</v>
      </c>
      <c r="AV250" t="str">
        <f t="array" ref="AV250">IFERROR(INDEX(JeffSagarinW[W25],MATCH(AllData[[#This Row],[TEAM]]&amp;"|"&amp;AllData[[#This Row],[YEAR]],JeffSagarinW[TEAM]&amp;"|"&amp;JeffSagarinW[YEAR],0)),"0.00")</f>
        <v>0.00</v>
      </c>
      <c r="AW250" t="str">
        <f t="array" ref="AW250">IFERROR(INDEX(JeffSagarinW[W50],MATCH(AllData[[#This Row],[TEAM]]&amp;"|"&amp;AllData[[#This Row],[YEAR]],JeffSagarinW[TEAM]&amp;"|"&amp;JeffSagarinW[YEAR],0)),"0.00")</f>
        <v>0.00</v>
      </c>
      <c r="AX250" t="str">
        <f t="array" ref="AX250">IFERROR(INDEX(ESPNW[PTS],MATCH(AllData[[#This Row],[TEAM]]&amp;"|"&amp;AllData[[#This Row],[YEAR]],ESPNW[TEAM]&amp;"|"&amp;ESPNW[YEAR],0)),"0.00")</f>
        <v>0.00</v>
      </c>
    </row>
    <row r="251" spans="9:50" x14ac:dyDescent="0.2">
      <c r="I251" t="s">
        <v>369</v>
      </c>
      <c r="J251">
        <v>76.14</v>
      </c>
      <c r="K251">
        <v>78.17</v>
      </c>
      <c r="L251">
        <v>2016</v>
      </c>
      <c r="AO251" t="s">
        <v>369</v>
      </c>
      <c r="AP251">
        <v>76.14</v>
      </c>
      <c r="AQ251">
        <v>78.17</v>
      </c>
      <c r="AR251">
        <v>2016</v>
      </c>
      <c r="AT251" t="str">
        <f t="array" ref="AT251">IFERROR(INDEX(JeffSagarinW[JS_RATING],MATCH(AllData[[#This Row],[TEAM]]&amp;"|"&amp;AllData[[#This Row],[YEAR]],JeffSagarinW[TEAM]&amp;"|"&amp;JeffSagarinW[YEAR],0)),"0.00")</f>
        <v>0.00</v>
      </c>
      <c r="AU251" t="str">
        <f t="array" ref="AU251">IFERROR(INDEX(JeffSagarinW[JS_SOS],MATCH(AllData[[#This Row],[TEAM]]&amp;"|"&amp;AllData[[#This Row],[YEAR]],JeffSagarinW[TEAM]&amp;"|"&amp;JeffSagarinW[YEAR],0)),"0.00")</f>
        <v>0.00</v>
      </c>
      <c r="AV251" t="str">
        <f t="array" ref="AV251">IFERROR(INDEX(JeffSagarinW[W25],MATCH(AllData[[#This Row],[TEAM]]&amp;"|"&amp;AllData[[#This Row],[YEAR]],JeffSagarinW[TEAM]&amp;"|"&amp;JeffSagarinW[YEAR],0)),"0.00")</f>
        <v>0.00</v>
      </c>
      <c r="AW251" t="str">
        <f t="array" ref="AW251">IFERROR(INDEX(JeffSagarinW[W50],MATCH(AllData[[#This Row],[TEAM]]&amp;"|"&amp;AllData[[#This Row],[YEAR]],JeffSagarinW[TEAM]&amp;"|"&amp;JeffSagarinW[YEAR],0)),"0.00")</f>
        <v>0.00</v>
      </c>
      <c r="AX251" t="str">
        <f t="array" ref="AX251">IFERROR(INDEX(ESPNW[PTS],MATCH(AllData[[#This Row],[TEAM]]&amp;"|"&amp;AllData[[#This Row],[YEAR]],ESPNW[TEAM]&amp;"|"&amp;ESPNW[YEAR],0)),"0.00")</f>
        <v>0.00</v>
      </c>
    </row>
    <row r="252" spans="9:50" x14ac:dyDescent="0.2">
      <c r="I252" t="s">
        <v>1841</v>
      </c>
      <c r="J252">
        <v>59.35</v>
      </c>
      <c r="K252">
        <v>77.92</v>
      </c>
      <c r="L252">
        <v>2016</v>
      </c>
      <c r="AO252" t="s">
        <v>1841</v>
      </c>
      <c r="AP252">
        <v>59.35</v>
      </c>
      <c r="AQ252">
        <v>77.92</v>
      </c>
      <c r="AR252">
        <v>2016</v>
      </c>
      <c r="AT252" t="str">
        <f t="array" ref="AT252">IFERROR(INDEX(JeffSagarinW[JS_RATING],MATCH(AllData[[#This Row],[TEAM]]&amp;"|"&amp;AllData[[#This Row],[YEAR]],JeffSagarinW[TEAM]&amp;"|"&amp;JeffSagarinW[YEAR],0)),"0.00")</f>
        <v>0.00</v>
      </c>
      <c r="AU252" t="str">
        <f t="array" ref="AU252">IFERROR(INDEX(JeffSagarinW[JS_SOS],MATCH(AllData[[#This Row],[TEAM]]&amp;"|"&amp;AllData[[#This Row],[YEAR]],JeffSagarinW[TEAM]&amp;"|"&amp;JeffSagarinW[YEAR],0)),"0.00")</f>
        <v>0.00</v>
      </c>
      <c r="AV252" t="str">
        <f t="array" ref="AV252">IFERROR(INDEX(JeffSagarinW[W25],MATCH(AllData[[#This Row],[TEAM]]&amp;"|"&amp;AllData[[#This Row],[YEAR]],JeffSagarinW[TEAM]&amp;"|"&amp;JeffSagarinW[YEAR],0)),"0.00")</f>
        <v>0.00</v>
      </c>
      <c r="AW252" t="str">
        <f t="array" ref="AW252">IFERROR(INDEX(JeffSagarinW[W50],MATCH(AllData[[#This Row],[TEAM]]&amp;"|"&amp;AllData[[#This Row],[YEAR]],JeffSagarinW[TEAM]&amp;"|"&amp;JeffSagarinW[YEAR],0)),"0.00")</f>
        <v>0.00</v>
      </c>
      <c r="AX252" t="str">
        <f t="array" ref="AX252">IFERROR(INDEX(ESPNW[PTS],MATCH(AllData[[#This Row],[TEAM]]&amp;"|"&amp;AllData[[#This Row],[YEAR]],ESPNW[TEAM]&amp;"|"&amp;ESPNW[YEAR],0)),"0.00")</f>
        <v>0.00</v>
      </c>
    </row>
    <row r="253" spans="9:50" x14ac:dyDescent="0.2">
      <c r="I253" t="s">
        <v>1835</v>
      </c>
      <c r="J253">
        <v>63.91</v>
      </c>
      <c r="K253">
        <v>77.84</v>
      </c>
      <c r="L253">
        <v>2016</v>
      </c>
      <c r="AO253" t="s">
        <v>1835</v>
      </c>
      <c r="AP253">
        <v>63.91</v>
      </c>
      <c r="AQ253">
        <v>77.84</v>
      </c>
      <c r="AR253">
        <v>2016</v>
      </c>
      <c r="AT253" t="str">
        <f t="array" ref="AT253">IFERROR(INDEX(JeffSagarinW[JS_RATING],MATCH(AllData[[#This Row],[TEAM]]&amp;"|"&amp;AllData[[#This Row],[YEAR]],JeffSagarinW[TEAM]&amp;"|"&amp;JeffSagarinW[YEAR],0)),"0.00")</f>
        <v>0.00</v>
      </c>
      <c r="AU253" t="str">
        <f t="array" ref="AU253">IFERROR(INDEX(JeffSagarinW[JS_SOS],MATCH(AllData[[#This Row],[TEAM]]&amp;"|"&amp;AllData[[#This Row],[YEAR]],JeffSagarinW[TEAM]&amp;"|"&amp;JeffSagarinW[YEAR],0)),"0.00")</f>
        <v>0.00</v>
      </c>
      <c r="AV253" t="str">
        <f t="array" ref="AV253">IFERROR(INDEX(JeffSagarinW[W25],MATCH(AllData[[#This Row],[TEAM]]&amp;"|"&amp;AllData[[#This Row],[YEAR]],JeffSagarinW[TEAM]&amp;"|"&amp;JeffSagarinW[YEAR],0)),"0.00")</f>
        <v>0.00</v>
      </c>
      <c r="AW253" t="str">
        <f t="array" ref="AW253">IFERROR(INDEX(JeffSagarinW[W50],MATCH(AllData[[#This Row],[TEAM]]&amp;"|"&amp;AllData[[#This Row],[YEAR]],JeffSagarinW[TEAM]&amp;"|"&amp;JeffSagarinW[YEAR],0)),"0.00")</f>
        <v>0.00</v>
      </c>
      <c r="AX253" t="str">
        <f t="array" ref="AX253">IFERROR(INDEX(ESPNW[PTS],MATCH(AllData[[#This Row],[TEAM]]&amp;"|"&amp;AllData[[#This Row],[YEAR]],ESPNW[TEAM]&amp;"|"&amp;ESPNW[YEAR],0)),"0.00")</f>
        <v>0.00</v>
      </c>
    </row>
    <row r="254" spans="9:50" x14ac:dyDescent="0.2">
      <c r="I254" t="s">
        <v>431</v>
      </c>
      <c r="J254">
        <v>73.430000000000007</v>
      </c>
      <c r="K254">
        <v>77.67</v>
      </c>
      <c r="L254">
        <v>2016</v>
      </c>
      <c r="AO254" t="s">
        <v>431</v>
      </c>
      <c r="AP254">
        <v>73.430000000000007</v>
      </c>
      <c r="AQ254">
        <v>77.67</v>
      </c>
      <c r="AR254">
        <v>2016</v>
      </c>
      <c r="AT254" t="str">
        <f t="array" ref="AT254">IFERROR(INDEX(JeffSagarinW[JS_RATING],MATCH(AllData[[#This Row],[TEAM]]&amp;"|"&amp;AllData[[#This Row],[YEAR]],JeffSagarinW[TEAM]&amp;"|"&amp;JeffSagarinW[YEAR],0)),"0.00")</f>
        <v>0.00</v>
      </c>
      <c r="AU254" t="str">
        <f t="array" ref="AU254">IFERROR(INDEX(JeffSagarinW[JS_SOS],MATCH(AllData[[#This Row],[TEAM]]&amp;"|"&amp;AllData[[#This Row],[YEAR]],JeffSagarinW[TEAM]&amp;"|"&amp;JeffSagarinW[YEAR],0)),"0.00")</f>
        <v>0.00</v>
      </c>
      <c r="AV254" t="str">
        <f t="array" ref="AV254">IFERROR(INDEX(JeffSagarinW[W25],MATCH(AllData[[#This Row],[TEAM]]&amp;"|"&amp;AllData[[#This Row],[YEAR]],JeffSagarinW[TEAM]&amp;"|"&amp;JeffSagarinW[YEAR],0)),"0.00")</f>
        <v>0.00</v>
      </c>
      <c r="AW254" t="str">
        <f t="array" ref="AW254">IFERROR(INDEX(JeffSagarinW[W50],MATCH(AllData[[#This Row],[TEAM]]&amp;"|"&amp;AllData[[#This Row],[YEAR]],JeffSagarinW[TEAM]&amp;"|"&amp;JeffSagarinW[YEAR],0)),"0.00")</f>
        <v>0.00</v>
      </c>
      <c r="AX254" t="str">
        <f t="array" ref="AX254">IFERROR(INDEX(ESPNW[PTS],MATCH(AllData[[#This Row],[TEAM]]&amp;"|"&amp;AllData[[#This Row],[YEAR]],ESPNW[TEAM]&amp;"|"&amp;ESPNW[YEAR],0)),"0.00")</f>
        <v>0.00</v>
      </c>
    </row>
    <row r="255" spans="9:50" x14ac:dyDescent="0.2">
      <c r="I255" t="s">
        <v>393</v>
      </c>
      <c r="J255">
        <v>74.58</v>
      </c>
      <c r="K255">
        <v>77.430000000000007</v>
      </c>
      <c r="L255">
        <v>2016</v>
      </c>
      <c r="AO255" t="s">
        <v>393</v>
      </c>
      <c r="AP255">
        <v>74.58</v>
      </c>
      <c r="AQ255">
        <v>77.430000000000007</v>
      </c>
      <c r="AR255">
        <v>2016</v>
      </c>
      <c r="AT255" t="str">
        <f t="array" ref="AT255">IFERROR(INDEX(JeffSagarinW[JS_RATING],MATCH(AllData[[#This Row],[TEAM]]&amp;"|"&amp;AllData[[#This Row],[YEAR]],JeffSagarinW[TEAM]&amp;"|"&amp;JeffSagarinW[YEAR],0)),"0.00")</f>
        <v>0.00</v>
      </c>
      <c r="AU255" t="str">
        <f t="array" ref="AU255">IFERROR(INDEX(JeffSagarinW[JS_SOS],MATCH(AllData[[#This Row],[TEAM]]&amp;"|"&amp;AllData[[#This Row],[YEAR]],JeffSagarinW[TEAM]&amp;"|"&amp;JeffSagarinW[YEAR],0)),"0.00")</f>
        <v>0.00</v>
      </c>
      <c r="AV255" t="str">
        <f t="array" ref="AV255">IFERROR(INDEX(JeffSagarinW[W25],MATCH(AllData[[#This Row],[TEAM]]&amp;"|"&amp;AllData[[#This Row],[YEAR]],JeffSagarinW[TEAM]&amp;"|"&amp;JeffSagarinW[YEAR],0)),"0.00")</f>
        <v>0.00</v>
      </c>
      <c r="AW255" t="str">
        <f t="array" ref="AW255">IFERROR(INDEX(JeffSagarinW[W50],MATCH(AllData[[#This Row],[TEAM]]&amp;"|"&amp;AllData[[#This Row],[YEAR]],JeffSagarinW[TEAM]&amp;"|"&amp;JeffSagarinW[YEAR],0)),"0.00")</f>
        <v>0.00</v>
      </c>
      <c r="AX255" t="str">
        <f t="array" ref="AX255">IFERROR(INDEX(ESPNW[PTS],MATCH(AllData[[#This Row],[TEAM]]&amp;"|"&amp;AllData[[#This Row],[YEAR]],ESPNW[TEAM]&amp;"|"&amp;ESPNW[YEAR],0)),"0.00")</f>
        <v>0.00</v>
      </c>
    </row>
    <row r="256" spans="9:50" x14ac:dyDescent="0.2">
      <c r="I256" t="s">
        <v>404</v>
      </c>
      <c r="J256">
        <v>75.489999999999995</v>
      </c>
      <c r="K256">
        <v>77.39</v>
      </c>
      <c r="L256">
        <v>2016</v>
      </c>
      <c r="AO256" t="s">
        <v>404</v>
      </c>
      <c r="AP256">
        <v>75.489999999999995</v>
      </c>
      <c r="AQ256">
        <v>77.39</v>
      </c>
      <c r="AR256">
        <v>2016</v>
      </c>
      <c r="AT256" t="str">
        <f t="array" ref="AT256">IFERROR(INDEX(JeffSagarinW[JS_RATING],MATCH(AllData[[#This Row],[TEAM]]&amp;"|"&amp;AllData[[#This Row],[YEAR]],JeffSagarinW[TEAM]&amp;"|"&amp;JeffSagarinW[YEAR],0)),"0.00")</f>
        <v>0.00</v>
      </c>
      <c r="AU256" t="str">
        <f t="array" ref="AU256">IFERROR(INDEX(JeffSagarinW[JS_SOS],MATCH(AllData[[#This Row],[TEAM]]&amp;"|"&amp;AllData[[#This Row],[YEAR]],JeffSagarinW[TEAM]&amp;"|"&amp;JeffSagarinW[YEAR],0)),"0.00")</f>
        <v>0.00</v>
      </c>
      <c r="AV256" t="str">
        <f t="array" ref="AV256">IFERROR(INDEX(JeffSagarinW[W25],MATCH(AllData[[#This Row],[TEAM]]&amp;"|"&amp;AllData[[#This Row],[YEAR]],JeffSagarinW[TEAM]&amp;"|"&amp;JeffSagarinW[YEAR],0)),"0.00")</f>
        <v>0.00</v>
      </c>
      <c r="AW256" t="str">
        <f t="array" ref="AW256">IFERROR(INDEX(JeffSagarinW[W50],MATCH(AllData[[#This Row],[TEAM]]&amp;"|"&amp;AllData[[#This Row],[YEAR]],JeffSagarinW[TEAM]&amp;"|"&amp;JeffSagarinW[YEAR],0)),"0.00")</f>
        <v>0.00</v>
      </c>
      <c r="AX256" t="str">
        <f t="array" ref="AX256">IFERROR(INDEX(ESPNW[PTS],MATCH(AllData[[#This Row],[TEAM]]&amp;"|"&amp;AllData[[#This Row],[YEAR]],ESPNW[TEAM]&amp;"|"&amp;ESPNW[YEAR],0)),"0.00")</f>
        <v>0.00</v>
      </c>
    </row>
    <row r="257" spans="9:50" x14ac:dyDescent="0.2">
      <c r="I257" t="s">
        <v>355</v>
      </c>
      <c r="J257">
        <v>72.099999999999994</v>
      </c>
      <c r="K257">
        <v>77.37</v>
      </c>
      <c r="L257">
        <v>2016</v>
      </c>
      <c r="AO257" t="s">
        <v>355</v>
      </c>
      <c r="AP257">
        <v>72.099999999999994</v>
      </c>
      <c r="AQ257">
        <v>77.37</v>
      </c>
      <c r="AR257">
        <v>2016</v>
      </c>
      <c r="AT257" t="str">
        <f t="array" ref="AT257">IFERROR(INDEX(JeffSagarinW[JS_RATING],MATCH(AllData[[#This Row],[TEAM]]&amp;"|"&amp;AllData[[#This Row],[YEAR]],JeffSagarinW[TEAM]&amp;"|"&amp;JeffSagarinW[YEAR],0)),"0.00")</f>
        <v>0.00</v>
      </c>
      <c r="AU257" t="str">
        <f t="array" ref="AU257">IFERROR(INDEX(JeffSagarinW[JS_SOS],MATCH(AllData[[#This Row],[TEAM]]&amp;"|"&amp;AllData[[#This Row],[YEAR]],JeffSagarinW[TEAM]&amp;"|"&amp;JeffSagarinW[YEAR],0)),"0.00")</f>
        <v>0.00</v>
      </c>
      <c r="AV257" t="str">
        <f t="array" ref="AV257">IFERROR(INDEX(JeffSagarinW[W25],MATCH(AllData[[#This Row],[TEAM]]&amp;"|"&amp;AllData[[#This Row],[YEAR]],JeffSagarinW[TEAM]&amp;"|"&amp;JeffSagarinW[YEAR],0)),"0.00")</f>
        <v>0.00</v>
      </c>
      <c r="AW257" t="str">
        <f t="array" ref="AW257">IFERROR(INDEX(JeffSagarinW[W50],MATCH(AllData[[#This Row],[TEAM]]&amp;"|"&amp;AllData[[#This Row],[YEAR]],JeffSagarinW[TEAM]&amp;"|"&amp;JeffSagarinW[YEAR],0)),"0.00")</f>
        <v>0.00</v>
      </c>
      <c r="AX257" t="str">
        <f t="array" ref="AX257">IFERROR(INDEX(ESPNW[PTS],MATCH(AllData[[#This Row],[TEAM]]&amp;"|"&amp;AllData[[#This Row],[YEAR]],ESPNW[TEAM]&amp;"|"&amp;ESPNW[YEAR],0)),"0.00")</f>
        <v>0.00</v>
      </c>
    </row>
    <row r="258" spans="9:50" x14ac:dyDescent="0.2">
      <c r="I258" t="s">
        <v>157</v>
      </c>
      <c r="J258">
        <v>72.42</v>
      </c>
      <c r="K258">
        <v>77.37</v>
      </c>
      <c r="L258">
        <v>2016</v>
      </c>
      <c r="AO258" t="s">
        <v>157</v>
      </c>
      <c r="AP258">
        <v>72.42</v>
      </c>
      <c r="AQ258">
        <v>77.37</v>
      </c>
      <c r="AR258">
        <v>2016</v>
      </c>
      <c r="AT258" t="str">
        <f t="array" ref="AT258">IFERROR(INDEX(JeffSagarinW[JS_RATING],MATCH(AllData[[#This Row],[TEAM]]&amp;"|"&amp;AllData[[#This Row],[YEAR]],JeffSagarinW[TEAM]&amp;"|"&amp;JeffSagarinW[YEAR],0)),"0.00")</f>
        <v>0.00</v>
      </c>
      <c r="AU258" t="str">
        <f t="array" ref="AU258">IFERROR(INDEX(JeffSagarinW[JS_SOS],MATCH(AllData[[#This Row],[TEAM]]&amp;"|"&amp;AllData[[#This Row],[YEAR]],JeffSagarinW[TEAM]&amp;"|"&amp;JeffSagarinW[YEAR],0)),"0.00")</f>
        <v>0.00</v>
      </c>
      <c r="AV258" t="str">
        <f t="array" ref="AV258">IFERROR(INDEX(JeffSagarinW[W25],MATCH(AllData[[#This Row],[TEAM]]&amp;"|"&amp;AllData[[#This Row],[YEAR]],JeffSagarinW[TEAM]&amp;"|"&amp;JeffSagarinW[YEAR],0)),"0.00")</f>
        <v>0.00</v>
      </c>
      <c r="AW258" t="str">
        <f t="array" ref="AW258">IFERROR(INDEX(JeffSagarinW[W50],MATCH(AllData[[#This Row],[TEAM]]&amp;"|"&amp;AllData[[#This Row],[YEAR]],JeffSagarinW[TEAM]&amp;"|"&amp;JeffSagarinW[YEAR],0)),"0.00")</f>
        <v>0.00</v>
      </c>
      <c r="AX258" t="str">
        <f t="array" ref="AX258">IFERROR(INDEX(ESPNW[PTS],MATCH(AllData[[#This Row],[TEAM]]&amp;"|"&amp;AllData[[#This Row],[YEAR]],ESPNW[TEAM]&amp;"|"&amp;ESPNW[YEAR],0)),"0.00")</f>
        <v>0.00</v>
      </c>
    </row>
    <row r="259" spans="9:50" x14ac:dyDescent="0.2">
      <c r="I259" t="s">
        <v>305</v>
      </c>
      <c r="J259">
        <v>70.98</v>
      </c>
      <c r="K259">
        <v>77.349999999999994</v>
      </c>
      <c r="L259">
        <v>2016</v>
      </c>
      <c r="AO259" t="s">
        <v>305</v>
      </c>
      <c r="AP259">
        <v>70.98</v>
      </c>
      <c r="AQ259">
        <v>77.349999999999994</v>
      </c>
      <c r="AR259">
        <v>2016</v>
      </c>
      <c r="AT259" t="str">
        <f t="array" ref="AT259">IFERROR(INDEX(JeffSagarinW[JS_RATING],MATCH(AllData[[#This Row],[TEAM]]&amp;"|"&amp;AllData[[#This Row],[YEAR]],JeffSagarinW[TEAM]&amp;"|"&amp;JeffSagarinW[YEAR],0)),"0.00")</f>
        <v>0.00</v>
      </c>
      <c r="AU259" t="str">
        <f t="array" ref="AU259">IFERROR(INDEX(JeffSagarinW[JS_SOS],MATCH(AllData[[#This Row],[TEAM]]&amp;"|"&amp;AllData[[#This Row],[YEAR]],JeffSagarinW[TEAM]&amp;"|"&amp;JeffSagarinW[YEAR],0)),"0.00")</f>
        <v>0.00</v>
      </c>
      <c r="AV259" t="str">
        <f t="array" ref="AV259">IFERROR(INDEX(JeffSagarinW[W25],MATCH(AllData[[#This Row],[TEAM]]&amp;"|"&amp;AllData[[#This Row],[YEAR]],JeffSagarinW[TEAM]&amp;"|"&amp;JeffSagarinW[YEAR],0)),"0.00")</f>
        <v>0.00</v>
      </c>
      <c r="AW259" t="str">
        <f t="array" ref="AW259">IFERROR(INDEX(JeffSagarinW[W50],MATCH(AllData[[#This Row],[TEAM]]&amp;"|"&amp;AllData[[#This Row],[YEAR]],JeffSagarinW[TEAM]&amp;"|"&amp;JeffSagarinW[YEAR],0)),"0.00")</f>
        <v>0.00</v>
      </c>
      <c r="AX259" t="str">
        <f t="array" ref="AX259">IFERROR(INDEX(ESPNW[PTS],MATCH(AllData[[#This Row],[TEAM]]&amp;"|"&amp;AllData[[#This Row],[YEAR]],ESPNW[TEAM]&amp;"|"&amp;ESPNW[YEAR],0)),"0.00")</f>
        <v>0.00</v>
      </c>
    </row>
    <row r="260" spans="9:50" x14ac:dyDescent="0.2">
      <c r="I260" t="s">
        <v>315</v>
      </c>
      <c r="J260">
        <v>60.14</v>
      </c>
      <c r="K260">
        <v>77.34</v>
      </c>
      <c r="L260">
        <v>2016</v>
      </c>
      <c r="AO260" t="s">
        <v>315</v>
      </c>
      <c r="AP260">
        <v>60.14</v>
      </c>
      <c r="AQ260">
        <v>77.34</v>
      </c>
      <c r="AR260">
        <v>2016</v>
      </c>
      <c r="AT260" t="str">
        <f t="array" ref="AT260">IFERROR(INDEX(JeffSagarinW[JS_RATING],MATCH(AllData[[#This Row],[TEAM]]&amp;"|"&amp;AllData[[#This Row],[YEAR]],JeffSagarinW[TEAM]&amp;"|"&amp;JeffSagarinW[YEAR],0)),"0.00")</f>
        <v>0.00</v>
      </c>
      <c r="AU260" t="str">
        <f t="array" ref="AU260">IFERROR(INDEX(JeffSagarinW[JS_SOS],MATCH(AllData[[#This Row],[TEAM]]&amp;"|"&amp;AllData[[#This Row],[YEAR]],JeffSagarinW[TEAM]&amp;"|"&amp;JeffSagarinW[YEAR],0)),"0.00")</f>
        <v>0.00</v>
      </c>
      <c r="AV260" t="str">
        <f t="array" ref="AV260">IFERROR(INDEX(JeffSagarinW[W25],MATCH(AllData[[#This Row],[TEAM]]&amp;"|"&amp;AllData[[#This Row],[YEAR]],JeffSagarinW[TEAM]&amp;"|"&amp;JeffSagarinW[YEAR],0)),"0.00")</f>
        <v>0.00</v>
      </c>
      <c r="AW260" t="str">
        <f t="array" ref="AW260">IFERROR(INDEX(JeffSagarinW[W50],MATCH(AllData[[#This Row],[TEAM]]&amp;"|"&amp;AllData[[#This Row],[YEAR]],JeffSagarinW[TEAM]&amp;"|"&amp;JeffSagarinW[YEAR],0)),"0.00")</f>
        <v>0.00</v>
      </c>
      <c r="AX260" t="str">
        <f t="array" ref="AX260">IFERROR(INDEX(ESPNW[PTS],MATCH(AllData[[#This Row],[TEAM]]&amp;"|"&amp;AllData[[#This Row],[YEAR]],ESPNW[TEAM]&amp;"|"&amp;ESPNW[YEAR],0)),"0.00")</f>
        <v>0.00</v>
      </c>
    </row>
    <row r="261" spans="9:50" x14ac:dyDescent="0.2">
      <c r="I261" t="s">
        <v>1852</v>
      </c>
      <c r="J261">
        <v>57.83</v>
      </c>
      <c r="K261">
        <v>77.040000000000006</v>
      </c>
      <c r="L261">
        <v>2016</v>
      </c>
      <c r="AO261" t="s">
        <v>1852</v>
      </c>
      <c r="AP261">
        <v>57.83</v>
      </c>
      <c r="AQ261">
        <v>77.040000000000006</v>
      </c>
      <c r="AR261">
        <v>2016</v>
      </c>
      <c r="AT261" t="str">
        <f t="array" ref="AT261">IFERROR(INDEX(JeffSagarinW[JS_RATING],MATCH(AllData[[#This Row],[TEAM]]&amp;"|"&amp;AllData[[#This Row],[YEAR]],JeffSagarinW[TEAM]&amp;"|"&amp;JeffSagarinW[YEAR],0)),"0.00")</f>
        <v>0.00</v>
      </c>
      <c r="AU261" t="str">
        <f t="array" ref="AU261">IFERROR(INDEX(JeffSagarinW[JS_SOS],MATCH(AllData[[#This Row],[TEAM]]&amp;"|"&amp;AllData[[#This Row],[YEAR]],JeffSagarinW[TEAM]&amp;"|"&amp;JeffSagarinW[YEAR],0)),"0.00")</f>
        <v>0.00</v>
      </c>
      <c r="AV261" t="str">
        <f t="array" ref="AV261">IFERROR(INDEX(JeffSagarinW[W25],MATCH(AllData[[#This Row],[TEAM]]&amp;"|"&amp;AllData[[#This Row],[YEAR]],JeffSagarinW[TEAM]&amp;"|"&amp;JeffSagarinW[YEAR],0)),"0.00")</f>
        <v>0.00</v>
      </c>
      <c r="AW261" t="str">
        <f t="array" ref="AW261">IFERROR(INDEX(JeffSagarinW[W50],MATCH(AllData[[#This Row],[TEAM]]&amp;"|"&amp;AllData[[#This Row],[YEAR]],JeffSagarinW[TEAM]&amp;"|"&amp;JeffSagarinW[YEAR],0)),"0.00")</f>
        <v>0.00</v>
      </c>
      <c r="AX261" t="str">
        <f t="array" ref="AX261">IFERROR(INDEX(ESPNW[PTS],MATCH(AllData[[#This Row],[TEAM]]&amp;"|"&amp;AllData[[#This Row],[YEAR]],ESPNW[TEAM]&amp;"|"&amp;ESPNW[YEAR],0)),"0.00")</f>
        <v>0.00</v>
      </c>
    </row>
    <row r="262" spans="9:50" x14ac:dyDescent="0.2">
      <c r="I262" t="s">
        <v>410</v>
      </c>
      <c r="J262">
        <v>74.150000000000006</v>
      </c>
      <c r="K262">
        <v>76.959999999999994</v>
      </c>
      <c r="L262">
        <v>2016</v>
      </c>
      <c r="AO262" t="s">
        <v>410</v>
      </c>
      <c r="AP262">
        <v>74.150000000000006</v>
      </c>
      <c r="AQ262">
        <v>76.959999999999994</v>
      </c>
      <c r="AR262">
        <v>2016</v>
      </c>
      <c r="AT262" t="str">
        <f t="array" ref="AT262">IFERROR(INDEX(JeffSagarinW[JS_RATING],MATCH(AllData[[#This Row],[TEAM]]&amp;"|"&amp;AllData[[#This Row],[YEAR]],JeffSagarinW[TEAM]&amp;"|"&amp;JeffSagarinW[YEAR],0)),"0.00")</f>
        <v>0.00</v>
      </c>
      <c r="AU262" t="str">
        <f t="array" ref="AU262">IFERROR(INDEX(JeffSagarinW[JS_SOS],MATCH(AllData[[#This Row],[TEAM]]&amp;"|"&amp;AllData[[#This Row],[YEAR]],JeffSagarinW[TEAM]&amp;"|"&amp;JeffSagarinW[YEAR],0)),"0.00")</f>
        <v>0.00</v>
      </c>
      <c r="AV262" t="str">
        <f t="array" ref="AV262">IFERROR(INDEX(JeffSagarinW[W25],MATCH(AllData[[#This Row],[TEAM]]&amp;"|"&amp;AllData[[#This Row],[YEAR]],JeffSagarinW[TEAM]&amp;"|"&amp;JeffSagarinW[YEAR],0)),"0.00")</f>
        <v>0.00</v>
      </c>
      <c r="AW262" t="str">
        <f t="array" ref="AW262">IFERROR(INDEX(JeffSagarinW[W50],MATCH(AllData[[#This Row],[TEAM]]&amp;"|"&amp;AllData[[#This Row],[YEAR]],JeffSagarinW[TEAM]&amp;"|"&amp;JeffSagarinW[YEAR],0)),"0.00")</f>
        <v>0.00</v>
      </c>
      <c r="AX262" t="str">
        <f t="array" ref="AX262">IFERROR(INDEX(ESPNW[PTS],MATCH(AllData[[#This Row],[TEAM]]&amp;"|"&amp;AllData[[#This Row],[YEAR]],ESPNW[TEAM]&amp;"|"&amp;ESPNW[YEAR],0)),"0.00")</f>
        <v>0.00</v>
      </c>
    </row>
    <row r="263" spans="9:50" x14ac:dyDescent="0.2">
      <c r="I263" t="s">
        <v>359</v>
      </c>
      <c r="J263">
        <v>73.23</v>
      </c>
      <c r="K263">
        <v>76.72</v>
      </c>
      <c r="L263">
        <v>2016</v>
      </c>
      <c r="AO263" t="s">
        <v>359</v>
      </c>
      <c r="AP263">
        <v>73.23</v>
      </c>
      <c r="AQ263">
        <v>76.72</v>
      </c>
      <c r="AR263">
        <v>2016</v>
      </c>
      <c r="AT263" t="str">
        <f t="array" ref="AT263">IFERROR(INDEX(JeffSagarinW[JS_RATING],MATCH(AllData[[#This Row],[TEAM]]&amp;"|"&amp;AllData[[#This Row],[YEAR]],JeffSagarinW[TEAM]&amp;"|"&amp;JeffSagarinW[YEAR],0)),"0.00")</f>
        <v>0.00</v>
      </c>
      <c r="AU263" t="str">
        <f t="array" ref="AU263">IFERROR(INDEX(JeffSagarinW[JS_SOS],MATCH(AllData[[#This Row],[TEAM]]&amp;"|"&amp;AllData[[#This Row],[YEAR]],JeffSagarinW[TEAM]&amp;"|"&amp;JeffSagarinW[YEAR],0)),"0.00")</f>
        <v>0.00</v>
      </c>
      <c r="AV263" t="str">
        <f t="array" ref="AV263">IFERROR(INDEX(JeffSagarinW[W25],MATCH(AllData[[#This Row],[TEAM]]&amp;"|"&amp;AllData[[#This Row],[YEAR]],JeffSagarinW[TEAM]&amp;"|"&amp;JeffSagarinW[YEAR],0)),"0.00")</f>
        <v>0.00</v>
      </c>
      <c r="AW263" t="str">
        <f t="array" ref="AW263">IFERROR(INDEX(JeffSagarinW[W50],MATCH(AllData[[#This Row],[TEAM]]&amp;"|"&amp;AllData[[#This Row],[YEAR]],JeffSagarinW[TEAM]&amp;"|"&amp;JeffSagarinW[YEAR],0)),"0.00")</f>
        <v>0.00</v>
      </c>
      <c r="AX263" t="str">
        <f t="array" ref="AX263">IFERROR(INDEX(ESPNW[PTS],MATCH(AllData[[#This Row],[TEAM]]&amp;"|"&amp;AllData[[#This Row],[YEAR]],ESPNW[TEAM]&amp;"|"&amp;ESPNW[YEAR],0)),"0.00")</f>
        <v>0.00</v>
      </c>
    </row>
    <row r="264" spans="9:50" x14ac:dyDescent="0.2">
      <c r="I264" t="s">
        <v>349</v>
      </c>
      <c r="J264">
        <v>60.04</v>
      </c>
      <c r="K264">
        <v>76.56</v>
      </c>
      <c r="L264">
        <v>2016</v>
      </c>
      <c r="AO264" t="s">
        <v>349</v>
      </c>
      <c r="AP264">
        <v>60.04</v>
      </c>
      <c r="AQ264">
        <v>76.56</v>
      </c>
      <c r="AR264">
        <v>2016</v>
      </c>
      <c r="AT264" t="str">
        <f t="array" ref="AT264">IFERROR(INDEX(JeffSagarinW[JS_RATING],MATCH(AllData[[#This Row],[TEAM]]&amp;"|"&amp;AllData[[#This Row],[YEAR]],JeffSagarinW[TEAM]&amp;"|"&amp;JeffSagarinW[YEAR],0)),"0.00")</f>
        <v>0.00</v>
      </c>
      <c r="AU264" t="str">
        <f t="array" ref="AU264">IFERROR(INDEX(JeffSagarinW[JS_SOS],MATCH(AllData[[#This Row],[TEAM]]&amp;"|"&amp;AllData[[#This Row],[YEAR]],JeffSagarinW[TEAM]&amp;"|"&amp;JeffSagarinW[YEAR],0)),"0.00")</f>
        <v>0.00</v>
      </c>
      <c r="AV264" t="str">
        <f t="array" ref="AV264">IFERROR(INDEX(JeffSagarinW[W25],MATCH(AllData[[#This Row],[TEAM]]&amp;"|"&amp;AllData[[#This Row],[YEAR]],JeffSagarinW[TEAM]&amp;"|"&amp;JeffSagarinW[YEAR],0)),"0.00")</f>
        <v>0.00</v>
      </c>
      <c r="AW264" t="str">
        <f t="array" ref="AW264">IFERROR(INDEX(JeffSagarinW[W50],MATCH(AllData[[#This Row],[TEAM]]&amp;"|"&amp;AllData[[#This Row],[YEAR]],JeffSagarinW[TEAM]&amp;"|"&amp;JeffSagarinW[YEAR],0)),"0.00")</f>
        <v>0.00</v>
      </c>
      <c r="AX264" t="str">
        <f t="array" ref="AX264">IFERROR(INDEX(ESPNW[PTS],MATCH(AllData[[#This Row],[TEAM]]&amp;"|"&amp;AllData[[#This Row],[YEAR]],ESPNW[TEAM]&amp;"|"&amp;ESPNW[YEAR],0)),"0.00")</f>
        <v>0.00</v>
      </c>
    </row>
    <row r="265" spans="9:50" x14ac:dyDescent="0.2">
      <c r="I265" t="s">
        <v>412</v>
      </c>
      <c r="J265">
        <v>66.23</v>
      </c>
      <c r="K265">
        <v>76.430000000000007</v>
      </c>
      <c r="L265">
        <v>2016</v>
      </c>
      <c r="AO265" t="s">
        <v>412</v>
      </c>
      <c r="AP265">
        <v>66.23</v>
      </c>
      <c r="AQ265">
        <v>76.430000000000007</v>
      </c>
      <c r="AR265">
        <v>2016</v>
      </c>
      <c r="AT265" t="str">
        <f t="array" ref="AT265">IFERROR(INDEX(JeffSagarinW[JS_RATING],MATCH(AllData[[#This Row],[TEAM]]&amp;"|"&amp;AllData[[#This Row],[YEAR]],JeffSagarinW[TEAM]&amp;"|"&amp;JeffSagarinW[YEAR],0)),"0.00")</f>
        <v>0.00</v>
      </c>
      <c r="AU265" t="str">
        <f t="array" ref="AU265">IFERROR(INDEX(JeffSagarinW[JS_SOS],MATCH(AllData[[#This Row],[TEAM]]&amp;"|"&amp;AllData[[#This Row],[YEAR]],JeffSagarinW[TEAM]&amp;"|"&amp;JeffSagarinW[YEAR],0)),"0.00")</f>
        <v>0.00</v>
      </c>
      <c r="AV265" t="str">
        <f t="array" ref="AV265">IFERROR(INDEX(JeffSagarinW[W25],MATCH(AllData[[#This Row],[TEAM]]&amp;"|"&amp;AllData[[#This Row],[YEAR]],JeffSagarinW[TEAM]&amp;"|"&amp;JeffSagarinW[YEAR],0)),"0.00")</f>
        <v>0.00</v>
      </c>
      <c r="AW265" t="str">
        <f t="array" ref="AW265">IFERROR(INDEX(JeffSagarinW[W50],MATCH(AllData[[#This Row],[TEAM]]&amp;"|"&amp;AllData[[#This Row],[YEAR]],JeffSagarinW[TEAM]&amp;"|"&amp;JeffSagarinW[YEAR],0)),"0.00")</f>
        <v>0.00</v>
      </c>
      <c r="AX265" t="str">
        <f t="array" ref="AX265">IFERROR(INDEX(ESPNW[PTS],MATCH(AllData[[#This Row],[TEAM]]&amp;"|"&amp;AllData[[#This Row],[YEAR]],ESPNW[TEAM]&amp;"|"&amp;ESPNW[YEAR],0)),"0.00")</f>
        <v>0.00</v>
      </c>
    </row>
    <row r="266" spans="9:50" x14ac:dyDescent="0.2">
      <c r="I266" t="s">
        <v>299</v>
      </c>
      <c r="J266">
        <v>67.06</v>
      </c>
      <c r="K266">
        <v>76.290000000000006</v>
      </c>
      <c r="L266">
        <v>2016</v>
      </c>
      <c r="AO266" t="s">
        <v>299</v>
      </c>
      <c r="AP266">
        <v>67.06</v>
      </c>
      <c r="AQ266">
        <v>76.290000000000006</v>
      </c>
      <c r="AR266">
        <v>2016</v>
      </c>
      <c r="AT266" t="str">
        <f t="array" ref="AT266">IFERROR(INDEX(JeffSagarinW[JS_RATING],MATCH(AllData[[#This Row],[TEAM]]&amp;"|"&amp;AllData[[#This Row],[YEAR]],JeffSagarinW[TEAM]&amp;"|"&amp;JeffSagarinW[YEAR],0)),"0.00")</f>
        <v>0.00</v>
      </c>
      <c r="AU266" t="str">
        <f t="array" ref="AU266">IFERROR(INDEX(JeffSagarinW[JS_SOS],MATCH(AllData[[#This Row],[TEAM]]&amp;"|"&amp;AllData[[#This Row],[YEAR]],JeffSagarinW[TEAM]&amp;"|"&amp;JeffSagarinW[YEAR],0)),"0.00")</f>
        <v>0.00</v>
      </c>
      <c r="AV266" t="str">
        <f t="array" ref="AV266">IFERROR(INDEX(JeffSagarinW[W25],MATCH(AllData[[#This Row],[TEAM]]&amp;"|"&amp;AllData[[#This Row],[YEAR]],JeffSagarinW[TEAM]&amp;"|"&amp;JeffSagarinW[YEAR],0)),"0.00")</f>
        <v>0.00</v>
      </c>
      <c r="AW266" t="str">
        <f t="array" ref="AW266">IFERROR(INDEX(JeffSagarinW[W50],MATCH(AllData[[#This Row],[TEAM]]&amp;"|"&amp;AllData[[#This Row],[YEAR]],JeffSagarinW[TEAM]&amp;"|"&amp;JeffSagarinW[YEAR],0)),"0.00")</f>
        <v>0.00</v>
      </c>
      <c r="AX266" t="str">
        <f t="array" ref="AX266">IFERROR(INDEX(ESPNW[PTS],MATCH(AllData[[#This Row],[TEAM]]&amp;"|"&amp;AllData[[#This Row],[YEAR]],ESPNW[TEAM]&amp;"|"&amp;ESPNW[YEAR],0)),"0.00")</f>
        <v>0.00</v>
      </c>
    </row>
    <row r="267" spans="9:50" x14ac:dyDescent="0.2">
      <c r="I267" t="s">
        <v>1848</v>
      </c>
      <c r="J267">
        <v>66.38</v>
      </c>
      <c r="K267">
        <v>75.739999999999995</v>
      </c>
      <c r="L267">
        <v>2016</v>
      </c>
      <c r="AO267" t="s">
        <v>1848</v>
      </c>
      <c r="AP267">
        <v>66.38</v>
      </c>
      <c r="AQ267">
        <v>75.739999999999995</v>
      </c>
      <c r="AR267">
        <v>2016</v>
      </c>
      <c r="AT267" t="str">
        <f t="array" ref="AT267">IFERROR(INDEX(JeffSagarinW[JS_RATING],MATCH(AllData[[#This Row],[TEAM]]&amp;"|"&amp;AllData[[#This Row],[YEAR]],JeffSagarinW[TEAM]&amp;"|"&amp;JeffSagarinW[YEAR],0)),"0.00")</f>
        <v>0.00</v>
      </c>
      <c r="AU267" t="str">
        <f t="array" ref="AU267">IFERROR(INDEX(JeffSagarinW[JS_SOS],MATCH(AllData[[#This Row],[TEAM]]&amp;"|"&amp;AllData[[#This Row],[YEAR]],JeffSagarinW[TEAM]&amp;"|"&amp;JeffSagarinW[YEAR],0)),"0.00")</f>
        <v>0.00</v>
      </c>
      <c r="AV267" t="str">
        <f t="array" ref="AV267">IFERROR(INDEX(JeffSagarinW[W25],MATCH(AllData[[#This Row],[TEAM]]&amp;"|"&amp;AllData[[#This Row],[YEAR]],JeffSagarinW[TEAM]&amp;"|"&amp;JeffSagarinW[YEAR],0)),"0.00")</f>
        <v>0.00</v>
      </c>
      <c r="AW267" t="str">
        <f t="array" ref="AW267">IFERROR(INDEX(JeffSagarinW[W50],MATCH(AllData[[#This Row],[TEAM]]&amp;"|"&amp;AllData[[#This Row],[YEAR]],JeffSagarinW[TEAM]&amp;"|"&amp;JeffSagarinW[YEAR],0)),"0.00")</f>
        <v>0.00</v>
      </c>
      <c r="AX267" t="str">
        <f t="array" ref="AX267">IFERROR(INDEX(ESPNW[PTS],MATCH(AllData[[#This Row],[TEAM]]&amp;"|"&amp;AllData[[#This Row],[YEAR]],ESPNW[TEAM]&amp;"|"&amp;ESPNW[YEAR],0)),"0.00")</f>
        <v>0.00</v>
      </c>
    </row>
    <row r="268" spans="9:50" x14ac:dyDescent="0.2">
      <c r="I268" t="s">
        <v>402</v>
      </c>
      <c r="J268">
        <v>76.48</v>
      </c>
      <c r="K268">
        <v>75.69</v>
      </c>
      <c r="L268">
        <v>2016</v>
      </c>
      <c r="AO268" t="s">
        <v>402</v>
      </c>
      <c r="AP268">
        <v>76.48</v>
      </c>
      <c r="AQ268">
        <v>75.69</v>
      </c>
      <c r="AR268">
        <v>2016</v>
      </c>
      <c r="AT268" t="str">
        <f t="array" ref="AT268">IFERROR(INDEX(JeffSagarinW[JS_RATING],MATCH(AllData[[#This Row],[TEAM]]&amp;"|"&amp;AllData[[#This Row],[YEAR]],JeffSagarinW[TEAM]&amp;"|"&amp;JeffSagarinW[YEAR],0)),"0.00")</f>
        <v>0.00</v>
      </c>
      <c r="AU268" t="str">
        <f t="array" ref="AU268">IFERROR(INDEX(JeffSagarinW[JS_SOS],MATCH(AllData[[#This Row],[TEAM]]&amp;"|"&amp;AllData[[#This Row],[YEAR]],JeffSagarinW[TEAM]&amp;"|"&amp;JeffSagarinW[YEAR],0)),"0.00")</f>
        <v>0.00</v>
      </c>
      <c r="AV268" t="str">
        <f t="array" ref="AV268">IFERROR(INDEX(JeffSagarinW[W25],MATCH(AllData[[#This Row],[TEAM]]&amp;"|"&amp;AllData[[#This Row],[YEAR]],JeffSagarinW[TEAM]&amp;"|"&amp;JeffSagarinW[YEAR],0)),"0.00")</f>
        <v>0.00</v>
      </c>
      <c r="AW268" t="str">
        <f t="array" ref="AW268">IFERROR(INDEX(JeffSagarinW[W50],MATCH(AllData[[#This Row],[TEAM]]&amp;"|"&amp;AllData[[#This Row],[YEAR]],JeffSagarinW[TEAM]&amp;"|"&amp;JeffSagarinW[YEAR],0)),"0.00")</f>
        <v>0.00</v>
      </c>
      <c r="AX268" t="str">
        <f t="array" ref="AX268">IFERROR(INDEX(ESPNW[PTS],MATCH(AllData[[#This Row],[TEAM]]&amp;"|"&amp;AllData[[#This Row],[YEAR]],ESPNW[TEAM]&amp;"|"&amp;ESPNW[YEAR],0)),"0.00")</f>
        <v>0.00</v>
      </c>
    </row>
    <row r="269" spans="9:50" x14ac:dyDescent="0.2">
      <c r="I269" t="s">
        <v>338</v>
      </c>
      <c r="J269">
        <v>64.790000000000006</v>
      </c>
      <c r="K269">
        <v>75.2</v>
      </c>
      <c r="L269">
        <v>2016</v>
      </c>
      <c r="AO269" t="s">
        <v>338</v>
      </c>
      <c r="AP269">
        <v>64.790000000000006</v>
      </c>
      <c r="AQ269">
        <v>75.2</v>
      </c>
      <c r="AR269">
        <v>2016</v>
      </c>
      <c r="AT269" t="str">
        <f t="array" ref="AT269">IFERROR(INDEX(JeffSagarinW[JS_RATING],MATCH(AllData[[#This Row],[TEAM]]&amp;"|"&amp;AllData[[#This Row],[YEAR]],JeffSagarinW[TEAM]&amp;"|"&amp;JeffSagarinW[YEAR],0)),"0.00")</f>
        <v>0.00</v>
      </c>
      <c r="AU269" t="str">
        <f t="array" ref="AU269">IFERROR(INDEX(JeffSagarinW[JS_SOS],MATCH(AllData[[#This Row],[TEAM]]&amp;"|"&amp;AllData[[#This Row],[YEAR]],JeffSagarinW[TEAM]&amp;"|"&amp;JeffSagarinW[YEAR],0)),"0.00")</f>
        <v>0.00</v>
      </c>
      <c r="AV269" t="str">
        <f t="array" ref="AV269">IFERROR(INDEX(JeffSagarinW[W25],MATCH(AllData[[#This Row],[TEAM]]&amp;"|"&amp;AllData[[#This Row],[YEAR]],JeffSagarinW[TEAM]&amp;"|"&amp;JeffSagarinW[YEAR],0)),"0.00")</f>
        <v>0.00</v>
      </c>
      <c r="AW269" t="str">
        <f t="array" ref="AW269">IFERROR(INDEX(JeffSagarinW[W50],MATCH(AllData[[#This Row],[TEAM]]&amp;"|"&amp;AllData[[#This Row],[YEAR]],JeffSagarinW[TEAM]&amp;"|"&amp;JeffSagarinW[YEAR],0)),"0.00")</f>
        <v>0.00</v>
      </c>
      <c r="AX269" t="str">
        <f t="array" ref="AX269">IFERROR(INDEX(ESPNW[PTS],MATCH(AllData[[#This Row],[TEAM]]&amp;"|"&amp;AllData[[#This Row],[YEAR]],ESPNW[TEAM]&amp;"|"&amp;ESPNW[YEAR],0)),"0.00")</f>
        <v>0.00</v>
      </c>
    </row>
    <row r="270" spans="9:50" x14ac:dyDescent="0.2">
      <c r="I270" t="s">
        <v>1063</v>
      </c>
      <c r="J270">
        <v>63.46</v>
      </c>
      <c r="K270">
        <v>75.02</v>
      </c>
      <c r="L270">
        <v>2016</v>
      </c>
      <c r="AO270" t="s">
        <v>1063</v>
      </c>
      <c r="AP270">
        <v>63.46</v>
      </c>
      <c r="AQ270">
        <v>75.02</v>
      </c>
      <c r="AR270">
        <v>2016</v>
      </c>
      <c r="AT270" t="str">
        <f t="array" ref="AT270">IFERROR(INDEX(JeffSagarinW[JS_RATING],MATCH(AllData[[#This Row],[TEAM]]&amp;"|"&amp;AllData[[#This Row],[YEAR]],JeffSagarinW[TEAM]&amp;"|"&amp;JeffSagarinW[YEAR],0)),"0.00")</f>
        <v>0.00</v>
      </c>
      <c r="AU270" t="str">
        <f t="array" ref="AU270">IFERROR(INDEX(JeffSagarinW[JS_SOS],MATCH(AllData[[#This Row],[TEAM]]&amp;"|"&amp;AllData[[#This Row],[YEAR]],JeffSagarinW[TEAM]&amp;"|"&amp;JeffSagarinW[YEAR],0)),"0.00")</f>
        <v>0.00</v>
      </c>
      <c r="AV270" t="str">
        <f t="array" ref="AV270">IFERROR(INDEX(JeffSagarinW[W25],MATCH(AllData[[#This Row],[TEAM]]&amp;"|"&amp;AllData[[#This Row],[YEAR]],JeffSagarinW[TEAM]&amp;"|"&amp;JeffSagarinW[YEAR],0)),"0.00")</f>
        <v>0.00</v>
      </c>
      <c r="AW270" t="str">
        <f t="array" ref="AW270">IFERROR(INDEX(JeffSagarinW[W50],MATCH(AllData[[#This Row],[TEAM]]&amp;"|"&amp;AllData[[#This Row],[YEAR]],JeffSagarinW[TEAM]&amp;"|"&amp;JeffSagarinW[YEAR],0)),"0.00")</f>
        <v>0.00</v>
      </c>
      <c r="AX270" t="str">
        <f t="array" ref="AX270">IFERROR(INDEX(ESPNW[PTS],MATCH(AllData[[#This Row],[TEAM]]&amp;"|"&amp;AllData[[#This Row],[YEAR]],ESPNW[TEAM]&amp;"|"&amp;ESPNW[YEAR],0)),"0.00")</f>
        <v>0.00</v>
      </c>
    </row>
    <row r="271" spans="9:50" x14ac:dyDescent="0.2">
      <c r="I271" t="s">
        <v>353</v>
      </c>
      <c r="J271">
        <v>69.400000000000006</v>
      </c>
      <c r="K271">
        <v>74.650000000000006</v>
      </c>
      <c r="L271">
        <v>2016</v>
      </c>
      <c r="AO271" t="s">
        <v>353</v>
      </c>
      <c r="AP271">
        <v>69.400000000000006</v>
      </c>
      <c r="AQ271">
        <v>74.650000000000006</v>
      </c>
      <c r="AR271">
        <v>2016</v>
      </c>
      <c r="AT271" t="str">
        <f t="array" ref="AT271">IFERROR(INDEX(JeffSagarinW[JS_RATING],MATCH(AllData[[#This Row],[TEAM]]&amp;"|"&amp;AllData[[#This Row],[YEAR]],JeffSagarinW[TEAM]&amp;"|"&amp;JeffSagarinW[YEAR],0)),"0.00")</f>
        <v>0.00</v>
      </c>
      <c r="AU271" t="str">
        <f t="array" ref="AU271">IFERROR(INDEX(JeffSagarinW[JS_SOS],MATCH(AllData[[#This Row],[TEAM]]&amp;"|"&amp;AllData[[#This Row],[YEAR]],JeffSagarinW[TEAM]&amp;"|"&amp;JeffSagarinW[YEAR],0)),"0.00")</f>
        <v>0.00</v>
      </c>
      <c r="AV271" t="str">
        <f t="array" ref="AV271">IFERROR(INDEX(JeffSagarinW[W25],MATCH(AllData[[#This Row],[TEAM]]&amp;"|"&amp;AllData[[#This Row],[YEAR]],JeffSagarinW[TEAM]&amp;"|"&amp;JeffSagarinW[YEAR],0)),"0.00")</f>
        <v>0.00</v>
      </c>
      <c r="AW271" t="str">
        <f t="array" ref="AW271">IFERROR(INDEX(JeffSagarinW[W50],MATCH(AllData[[#This Row],[TEAM]]&amp;"|"&amp;AllData[[#This Row],[YEAR]],JeffSagarinW[TEAM]&amp;"|"&amp;JeffSagarinW[YEAR],0)),"0.00")</f>
        <v>0.00</v>
      </c>
      <c r="AX271" t="str">
        <f t="array" ref="AX271">IFERROR(INDEX(ESPNW[PTS],MATCH(AllData[[#This Row],[TEAM]]&amp;"|"&amp;AllData[[#This Row],[YEAR]],ESPNW[TEAM]&amp;"|"&amp;ESPNW[YEAR],0)),"0.00")</f>
        <v>0.00</v>
      </c>
    </row>
    <row r="272" spans="9:50" x14ac:dyDescent="0.2">
      <c r="I272" t="s">
        <v>379</v>
      </c>
      <c r="J272">
        <v>67.55</v>
      </c>
      <c r="K272">
        <v>74.62</v>
      </c>
      <c r="L272">
        <v>2016</v>
      </c>
      <c r="AO272" t="s">
        <v>379</v>
      </c>
      <c r="AP272">
        <v>67.55</v>
      </c>
      <c r="AQ272">
        <v>74.62</v>
      </c>
      <c r="AR272">
        <v>2016</v>
      </c>
      <c r="AT272" t="str">
        <f t="array" ref="AT272">IFERROR(INDEX(JeffSagarinW[JS_RATING],MATCH(AllData[[#This Row],[TEAM]]&amp;"|"&amp;AllData[[#This Row],[YEAR]],JeffSagarinW[TEAM]&amp;"|"&amp;JeffSagarinW[YEAR],0)),"0.00")</f>
        <v>0.00</v>
      </c>
      <c r="AU272" t="str">
        <f t="array" ref="AU272">IFERROR(INDEX(JeffSagarinW[JS_SOS],MATCH(AllData[[#This Row],[TEAM]]&amp;"|"&amp;AllData[[#This Row],[YEAR]],JeffSagarinW[TEAM]&amp;"|"&amp;JeffSagarinW[YEAR],0)),"0.00")</f>
        <v>0.00</v>
      </c>
      <c r="AV272" t="str">
        <f t="array" ref="AV272">IFERROR(INDEX(JeffSagarinW[W25],MATCH(AllData[[#This Row],[TEAM]]&amp;"|"&amp;AllData[[#This Row],[YEAR]],JeffSagarinW[TEAM]&amp;"|"&amp;JeffSagarinW[YEAR],0)),"0.00")</f>
        <v>0.00</v>
      </c>
      <c r="AW272" t="str">
        <f t="array" ref="AW272">IFERROR(INDEX(JeffSagarinW[W50],MATCH(AllData[[#This Row],[TEAM]]&amp;"|"&amp;AllData[[#This Row],[YEAR]],JeffSagarinW[TEAM]&amp;"|"&amp;JeffSagarinW[YEAR],0)),"0.00")</f>
        <v>0.00</v>
      </c>
      <c r="AX272" t="str">
        <f t="array" ref="AX272">IFERROR(INDEX(ESPNW[PTS],MATCH(AllData[[#This Row],[TEAM]]&amp;"|"&amp;AllData[[#This Row],[YEAR]],ESPNW[TEAM]&amp;"|"&amp;ESPNW[YEAR],0)),"0.00")</f>
        <v>0.00</v>
      </c>
    </row>
    <row r="273" spans="9:50" x14ac:dyDescent="0.2">
      <c r="I273" t="s">
        <v>370</v>
      </c>
      <c r="J273">
        <v>67.290000000000006</v>
      </c>
      <c r="K273">
        <v>74.430000000000007</v>
      </c>
      <c r="L273">
        <v>2016</v>
      </c>
      <c r="AO273" t="s">
        <v>370</v>
      </c>
      <c r="AP273">
        <v>67.290000000000006</v>
      </c>
      <c r="AQ273">
        <v>74.430000000000007</v>
      </c>
      <c r="AR273">
        <v>2016</v>
      </c>
      <c r="AT273" t="str">
        <f t="array" ref="AT273">IFERROR(INDEX(JeffSagarinW[JS_RATING],MATCH(AllData[[#This Row],[TEAM]]&amp;"|"&amp;AllData[[#This Row],[YEAR]],JeffSagarinW[TEAM]&amp;"|"&amp;JeffSagarinW[YEAR],0)),"0.00")</f>
        <v>0.00</v>
      </c>
      <c r="AU273" t="str">
        <f t="array" ref="AU273">IFERROR(INDEX(JeffSagarinW[JS_SOS],MATCH(AllData[[#This Row],[TEAM]]&amp;"|"&amp;AllData[[#This Row],[YEAR]],JeffSagarinW[TEAM]&amp;"|"&amp;JeffSagarinW[YEAR],0)),"0.00")</f>
        <v>0.00</v>
      </c>
      <c r="AV273" t="str">
        <f t="array" ref="AV273">IFERROR(INDEX(JeffSagarinW[W25],MATCH(AllData[[#This Row],[TEAM]]&amp;"|"&amp;AllData[[#This Row],[YEAR]],JeffSagarinW[TEAM]&amp;"|"&amp;JeffSagarinW[YEAR],0)),"0.00")</f>
        <v>0.00</v>
      </c>
      <c r="AW273" t="str">
        <f t="array" ref="AW273">IFERROR(INDEX(JeffSagarinW[W50],MATCH(AllData[[#This Row],[TEAM]]&amp;"|"&amp;AllData[[#This Row],[YEAR]],JeffSagarinW[TEAM]&amp;"|"&amp;JeffSagarinW[YEAR],0)),"0.00")</f>
        <v>0.00</v>
      </c>
      <c r="AX273" t="str">
        <f t="array" ref="AX273">IFERROR(INDEX(ESPNW[PTS],MATCH(AllData[[#This Row],[TEAM]]&amp;"|"&amp;AllData[[#This Row],[YEAR]],ESPNW[TEAM]&amp;"|"&amp;ESPNW[YEAR],0)),"0.00")</f>
        <v>0.00</v>
      </c>
    </row>
    <row r="274" spans="9:50" x14ac:dyDescent="0.2">
      <c r="I274" t="s">
        <v>109</v>
      </c>
      <c r="J274">
        <v>67.31</v>
      </c>
      <c r="K274">
        <v>74.39</v>
      </c>
      <c r="L274">
        <v>2016</v>
      </c>
      <c r="AO274" t="s">
        <v>109</v>
      </c>
      <c r="AP274">
        <v>67.31</v>
      </c>
      <c r="AQ274">
        <v>74.39</v>
      </c>
      <c r="AR274">
        <v>2016</v>
      </c>
      <c r="AT274" t="str">
        <f t="array" ref="AT274">IFERROR(INDEX(JeffSagarinW[JS_RATING],MATCH(AllData[[#This Row],[TEAM]]&amp;"|"&amp;AllData[[#This Row],[YEAR]],JeffSagarinW[TEAM]&amp;"|"&amp;JeffSagarinW[YEAR],0)),"0.00")</f>
        <v>0.00</v>
      </c>
      <c r="AU274" t="str">
        <f t="array" ref="AU274">IFERROR(INDEX(JeffSagarinW[JS_SOS],MATCH(AllData[[#This Row],[TEAM]]&amp;"|"&amp;AllData[[#This Row],[YEAR]],JeffSagarinW[TEAM]&amp;"|"&amp;JeffSagarinW[YEAR],0)),"0.00")</f>
        <v>0.00</v>
      </c>
      <c r="AV274" t="str">
        <f t="array" ref="AV274">IFERROR(INDEX(JeffSagarinW[W25],MATCH(AllData[[#This Row],[TEAM]]&amp;"|"&amp;AllData[[#This Row],[YEAR]],JeffSagarinW[TEAM]&amp;"|"&amp;JeffSagarinW[YEAR],0)),"0.00")</f>
        <v>0.00</v>
      </c>
      <c r="AW274" t="str">
        <f t="array" ref="AW274">IFERROR(INDEX(JeffSagarinW[W50],MATCH(AllData[[#This Row],[TEAM]]&amp;"|"&amp;AllData[[#This Row],[YEAR]],JeffSagarinW[TEAM]&amp;"|"&amp;JeffSagarinW[YEAR],0)),"0.00")</f>
        <v>0.00</v>
      </c>
      <c r="AX274" t="str">
        <f t="array" ref="AX274">IFERROR(INDEX(ESPNW[PTS],MATCH(AllData[[#This Row],[TEAM]]&amp;"|"&amp;AllData[[#This Row],[YEAR]],ESPNW[TEAM]&amp;"|"&amp;ESPNW[YEAR],0)),"0.00")</f>
        <v>0.00</v>
      </c>
    </row>
    <row r="275" spans="9:50" x14ac:dyDescent="0.2">
      <c r="I275" t="s">
        <v>296</v>
      </c>
      <c r="J275">
        <v>75.33</v>
      </c>
      <c r="K275">
        <v>74.17</v>
      </c>
      <c r="L275">
        <v>2016</v>
      </c>
      <c r="AO275" t="s">
        <v>296</v>
      </c>
      <c r="AP275">
        <v>75.33</v>
      </c>
      <c r="AQ275">
        <v>74.17</v>
      </c>
      <c r="AR275">
        <v>2016</v>
      </c>
      <c r="AT275" t="str">
        <f t="array" ref="AT275">IFERROR(INDEX(JeffSagarinW[JS_RATING],MATCH(AllData[[#This Row],[TEAM]]&amp;"|"&amp;AllData[[#This Row],[YEAR]],JeffSagarinW[TEAM]&amp;"|"&amp;JeffSagarinW[YEAR],0)),"0.00")</f>
        <v>0.00</v>
      </c>
      <c r="AU275" t="str">
        <f t="array" ref="AU275">IFERROR(INDEX(JeffSagarinW[JS_SOS],MATCH(AllData[[#This Row],[TEAM]]&amp;"|"&amp;AllData[[#This Row],[YEAR]],JeffSagarinW[TEAM]&amp;"|"&amp;JeffSagarinW[YEAR],0)),"0.00")</f>
        <v>0.00</v>
      </c>
      <c r="AV275" t="str">
        <f t="array" ref="AV275">IFERROR(INDEX(JeffSagarinW[W25],MATCH(AllData[[#This Row],[TEAM]]&amp;"|"&amp;AllData[[#This Row],[YEAR]],JeffSagarinW[TEAM]&amp;"|"&amp;JeffSagarinW[YEAR],0)),"0.00")</f>
        <v>0.00</v>
      </c>
      <c r="AW275" t="str">
        <f t="array" ref="AW275">IFERROR(INDEX(JeffSagarinW[W50],MATCH(AllData[[#This Row],[TEAM]]&amp;"|"&amp;AllData[[#This Row],[YEAR]],JeffSagarinW[TEAM]&amp;"|"&amp;JeffSagarinW[YEAR],0)),"0.00")</f>
        <v>0.00</v>
      </c>
      <c r="AX275" t="str">
        <f t="array" ref="AX275">IFERROR(INDEX(ESPNW[PTS],MATCH(AllData[[#This Row],[TEAM]]&amp;"|"&amp;AllData[[#This Row],[YEAR]],ESPNW[TEAM]&amp;"|"&amp;ESPNW[YEAR],0)),"0.00")</f>
        <v>0.00</v>
      </c>
    </row>
    <row r="276" spans="9:50" x14ac:dyDescent="0.2">
      <c r="I276" t="s">
        <v>356</v>
      </c>
      <c r="J276">
        <v>72.36</v>
      </c>
      <c r="K276">
        <v>74.08</v>
      </c>
      <c r="L276">
        <v>2016</v>
      </c>
      <c r="AO276" t="s">
        <v>356</v>
      </c>
      <c r="AP276">
        <v>72.36</v>
      </c>
      <c r="AQ276">
        <v>74.08</v>
      </c>
      <c r="AR276">
        <v>2016</v>
      </c>
      <c r="AT276" t="str">
        <f t="array" ref="AT276">IFERROR(INDEX(JeffSagarinW[JS_RATING],MATCH(AllData[[#This Row],[TEAM]]&amp;"|"&amp;AllData[[#This Row],[YEAR]],JeffSagarinW[TEAM]&amp;"|"&amp;JeffSagarinW[YEAR],0)),"0.00")</f>
        <v>0.00</v>
      </c>
      <c r="AU276" t="str">
        <f t="array" ref="AU276">IFERROR(INDEX(JeffSagarinW[JS_SOS],MATCH(AllData[[#This Row],[TEAM]]&amp;"|"&amp;AllData[[#This Row],[YEAR]],JeffSagarinW[TEAM]&amp;"|"&amp;JeffSagarinW[YEAR],0)),"0.00")</f>
        <v>0.00</v>
      </c>
      <c r="AV276" t="str">
        <f t="array" ref="AV276">IFERROR(INDEX(JeffSagarinW[W25],MATCH(AllData[[#This Row],[TEAM]]&amp;"|"&amp;AllData[[#This Row],[YEAR]],JeffSagarinW[TEAM]&amp;"|"&amp;JeffSagarinW[YEAR],0)),"0.00")</f>
        <v>0.00</v>
      </c>
      <c r="AW276" t="str">
        <f t="array" ref="AW276">IFERROR(INDEX(JeffSagarinW[W50],MATCH(AllData[[#This Row],[TEAM]]&amp;"|"&amp;AllData[[#This Row],[YEAR]],JeffSagarinW[TEAM]&amp;"|"&amp;JeffSagarinW[YEAR],0)),"0.00")</f>
        <v>0.00</v>
      </c>
      <c r="AX276" t="str">
        <f t="array" ref="AX276">IFERROR(INDEX(ESPNW[PTS],MATCH(AllData[[#This Row],[TEAM]]&amp;"|"&amp;AllData[[#This Row],[YEAR]],ESPNW[TEAM]&amp;"|"&amp;ESPNW[YEAR],0)),"0.00")</f>
        <v>0.00</v>
      </c>
    </row>
    <row r="277" spans="9:50" x14ac:dyDescent="0.2">
      <c r="I277" t="s">
        <v>347</v>
      </c>
      <c r="J277">
        <v>69.489999999999995</v>
      </c>
      <c r="K277">
        <v>73.55</v>
      </c>
      <c r="L277">
        <v>2016</v>
      </c>
      <c r="AO277" t="s">
        <v>347</v>
      </c>
      <c r="AP277">
        <v>69.489999999999995</v>
      </c>
      <c r="AQ277">
        <v>73.55</v>
      </c>
      <c r="AR277">
        <v>2016</v>
      </c>
      <c r="AT277" t="str">
        <f t="array" ref="AT277">IFERROR(INDEX(JeffSagarinW[JS_RATING],MATCH(AllData[[#This Row],[TEAM]]&amp;"|"&amp;AllData[[#This Row],[YEAR]],JeffSagarinW[TEAM]&amp;"|"&amp;JeffSagarinW[YEAR],0)),"0.00")</f>
        <v>0.00</v>
      </c>
      <c r="AU277" t="str">
        <f t="array" ref="AU277">IFERROR(INDEX(JeffSagarinW[JS_SOS],MATCH(AllData[[#This Row],[TEAM]]&amp;"|"&amp;AllData[[#This Row],[YEAR]],JeffSagarinW[TEAM]&amp;"|"&amp;JeffSagarinW[YEAR],0)),"0.00")</f>
        <v>0.00</v>
      </c>
      <c r="AV277" t="str">
        <f t="array" ref="AV277">IFERROR(INDEX(JeffSagarinW[W25],MATCH(AllData[[#This Row],[TEAM]]&amp;"|"&amp;AllData[[#This Row],[YEAR]],JeffSagarinW[TEAM]&amp;"|"&amp;JeffSagarinW[YEAR],0)),"0.00")</f>
        <v>0.00</v>
      </c>
      <c r="AW277" t="str">
        <f t="array" ref="AW277">IFERROR(INDEX(JeffSagarinW[W50],MATCH(AllData[[#This Row],[TEAM]]&amp;"|"&amp;AllData[[#This Row],[YEAR]],JeffSagarinW[TEAM]&amp;"|"&amp;JeffSagarinW[YEAR],0)),"0.00")</f>
        <v>0.00</v>
      </c>
      <c r="AX277" t="str">
        <f t="array" ref="AX277">IFERROR(INDEX(ESPNW[PTS],MATCH(AllData[[#This Row],[TEAM]]&amp;"|"&amp;AllData[[#This Row],[YEAR]],ESPNW[TEAM]&amp;"|"&amp;ESPNW[YEAR],0)),"0.00")</f>
        <v>0.00</v>
      </c>
    </row>
    <row r="278" spans="9:50" x14ac:dyDescent="0.2">
      <c r="I278" t="s">
        <v>366</v>
      </c>
      <c r="J278">
        <v>71.17</v>
      </c>
      <c r="K278">
        <v>73.459999999999994</v>
      </c>
      <c r="L278">
        <v>2016</v>
      </c>
      <c r="AO278" t="s">
        <v>366</v>
      </c>
      <c r="AP278">
        <v>71.17</v>
      </c>
      <c r="AQ278">
        <v>73.459999999999994</v>
      </c>
      <c r="AR278">
        <v>2016</v>
      </c>
      <c r="AT278" t="str">
        <f t="array" ref="AT278">IFERROR(INDEX(JeffSagarinW[JS_RATING],MATCH(AllData[[#This Row],[TEAM]]&amp;"|"&amp;AllData[[#This Row],[YEAR]],JeffSagarinW[TEAM]&amp;"|"&amp;JeffSagarinW[YEAR],0)),"0.00")</f>
        <v>0.00</v>
      </c>
      <c r="AU278" t="str">
        <f t="array" ref="AU278">IFERROR(INDEX(JeffSagarinW[JS_SOS],MATCH(AllData[[#This Row],[TEAM]]&amp;"|"&amp;AllData[[#This Row],[YEAR]],JeffSagarinW[TEAM]&amp;"|"&amp;JeffSagarinW[YEAR],0)),"0.00")</f>
        <v>0.00</v>
      </c>
      <c r="AV278" t="str">
        <f t="array" ref="AV278">IFERROR(INDEX(JeffSagarinW[W25],MATCH(AllData[[#This Row],[TEAM]]&amp;"|"&amp;AllData[[#This Row],[YEAR]],JeffSagarinW[TEAM]&amp;"|"&amp;JeffSagarinW[YEAR],0)),"0.00")</f>
        <v>0.00</v>
      </c>
      <c r="AW278" t="str">
        <f t="array" ref="AW278">IFERROR(INDEX(JeffSagarinW[W50],MATCH(AllData[[#This Row],[TEAM]]&amp;"|"&amp;AllData[[#This Row],[YEAR]],JeffSagarinW[TEAM]&amp;"|"&amp;JeffSagarinW[YEAR],0)),"0.00")</f>
        <v>0.00</v>
      </c>
      <c r="AX278" t="str">
        <f t="array" ref="AX278">IFERROR(INDEX(ESPNW[PTS],MATCH(AllData[[#This Row],[TEAM]]&amp;"|"&amp;AllData[[#This Row],[YEAR]],ESPNW[TEAM]&amp;"|"&amp;ESPNW[YEAR],0)),"0.00")</f>
        <v>0.00</v>
      </c>
    </row>
    <row r="279" spans="9:50" x14ac:dyDescent="0.2">
      <c r="I279" t="s">
        <v>1851</v>
      </c>
      <c r="J279">
        <v>72.2</v>
      </c>
      <c r="K279">
        <v>73.400000000000006</v>
      </c>
      <c r="L279">
        <v>2016</v>
      </c>
      <c r="AO279" t="s">
        <v>1851</v>
      </c>
      <c r="AP279">
        <v>72.2</v>
      </c>
      <c r="AQ279">
        <v>73.400000000000006</v>
      </c>
      <c r="AR279">
        <v>2016</v>
      </c>
      <c r="AT279" t="str">
        <f t="array" ref="AT279">IFERROR(INDEX(JeffSagarinW[JS_RATING],MATCH(AllData[[#This Row],[TEAM]]&amp;"|"&amp;AllData[[#This Row],[YEAR]],JeffSagarinW[TEAM]&amp;"|"&amp;JeffSagarinW[YEAR],0)),"0.00")</f>
        <v>0.00</v>
      </c>
      <c r="AU279" t="str">
        <f t="array" ref="AU279">IFERROR(INDEX(JeffSagarinW[JS_SOS],MATCH(AllData[[#This Row],[TEAM]]&amp;"|"&amp;AllData[[#This Row],[YEAR]],JeffSagarinW[TEAM]&amp;"|"&amp;JeffSagarinW[YEAR],0)),"0.00")</f>
        <v>0.00</v>
      </c>
      <c r="AV279" t="str">
        <f t="array" ref="AV279">IFERROR(INDEX(JeffSagarinW[W25],MATCH(AllData[[#This Row],[TEAM]]&amp;"|"&amp;AllData[[#This Row],[YEAR]],JeffSagarinW[TEAM]&amp;"|"&amp;JeffSagarinW[YEAR],0)),"0.00")</f>
        <v>0.00</v>
      </c>
      <c r="AW279" t="str">
        <f t="array" ref="AW279">IFERROR(INDEX(JeffSagarinW[W50],MATCH(AllData[[#This Row],[TEAM]]&amp;"|"&amp;AllData[[#This Row],[YEAR]],JeffSagarinW[TEAM]&amp;"|"&amp;JeffSagarinW[YEAR],0)),"0.00")</f>
        <v>0.00</v>
      </c>
      <c r="AX279" t="str">
        <f t="array" ref="AX279">IFERROR(INDEX(ESPNW[PTS],MATCH(AllData[[#This Row],[TEAM]]&amp;"|"&amp;AllData[[#This Row],[YEAR]],ESPNW[TEAM]&amp;"|"&amp;ESPNW[YEAR],0)),"0.00")</f>
        <v>0.00</v>
      </c>
    </row>
    <row r="280" spans="9:50" x14ac:dyDescent="0.2">
      <c r="I280" t="s">
        <v>1068</v>
      </c>
      <c r="J280">
        <v>64.349999999999994</v>
      </c>
      <c r="K280">
        <v>73.11</v>
      </c>
      <c r="L280">
        <v>2016</v>
      </c>
      <c r="AO280" t="s">
        <v>1068</v>
      </c>
      <c r="AP280">
        <v>64.349999999999994</v>
      </c>
      <c r="AQ280">
        <v>73.11</v>
      </c>
      <c r="AR280">
        <v>2016</v>
      </c>
      <c r="AT280" t="str">
        <f t="array" ref="AT280">IFERROR(INDEX(JeffSagarinW[JS_RATING],MATCH(AllData[[#This Row],[TEAM]]&amp;"|"&amp;AllData[[#This Row],[YEAR]],JeffSagarinW[TEAM]&amp;"|"&amp;JeffSagarinW[YEAR],0)),"0.00")</f>
        <v>0.00</v>
      </c>
      <c r="AU280" t="str">
        <f t="array" ref="AU280">IFERROR(INDEX(JeffSagarinW[JS_SOS],MATCH(AllData[[#This Row],[TEAM]]&amp;"|"&amp;AllData[[#This Row],[YEAR]],JeffSagarinW[TEAM]&amp;"|"&amp;JeffSagarinW[YEAR],0)),"0.00")</f>
        <v>0.00</v>
      </c>
      <c r="AV280" t="str">
        <f t="array" ref="AV280">IFERROR(INDEX(JeffSagarinW[W25],MATCH(AllData[[#This Row],[TEAM]]&amp;"|"&amp;AllData[[#This Row],[YEAR]],JeffSagarinW[TEAM]&amp;"|"&amp;JeffSagarinW[YEAR],0)),"0.00")</f>
        <v>0.00</v>
      </c>
      <c r="AW280" t="str">
        <f t="array" ref="AW280">IFERROR(INDEX(JeffSagarinW[W50],MATCH(AllData[[#This Row],[TEAM]]&amp;"|"&amp;AllData[[#This Row],[YEAR]],JeffSagarinW[TEAM]&amp;"|"&amp;JeffSagarinW[YEAR],0)),"0.00")</f>
        <v>0.00</v>
      </c>
      <c r="AX280" t="str">
        <f t="array" ref="AX280">IFERROR(INDEX(ESPNW[PTS],MATCH(AllData[[#This Row],[TEAM]]&amp;"|"&amp;AllData[[#This Row],[YEAR]],ESPNW[TEAM]&amp;"|"&amp;ESPNW[YEAR],0)),"0.00")</f>
        <v>0.00</v>
      </c>
    </row>
    <row r="281" spans="9:50" x14ac:dyDescent="0.2">
      <c r="I281" t="s">
        <v>9</v>
      </c>
      <c r="J281">
        <v>76.63</v>
      </c>
      <c r="K281">
        <v>73.11</v>
      </c>
      <c r="L281">
        <v>2016</v>
      </c>
      <c r="AO281" t="s">
        <v>9</v>
      </c>
      <c r="AP281">
        <v>76.63</v>
      </c>
      <c r="AQ281">
        <v>73.11</v>
      </c>
      <c r="AR281">
        <v>2016</v>
      </c>
      <c r="AT281" t="str">
        <f t="array" ref="AT281">IFERROR(INDEX(JeffSagarinW[JS_RATING],MATCH(AllData[[#This Row],[TEAM]]&amp;"|"&amp;AllData[[#This Row],[YEAR]],JeffSagarinW[TEAM]&amp;"|"&amp;JeffSagarinW[YEAR],0)),"0.00")</f>
        <v>0.00</v>
      </c>
      <c r="AU281" t="str">
        <f t="array" ref="AU281">IFERROR(INDEX(JeffSagarinW[JS_SOS],MATCH(AllData[[#This Row],[TEAM]]&amp;"|"&amp;AllData[[#This Row],[YEAR]],JeffSagarinW[TEAM]&amp;"|"&amp;JeffSagarinW[YEAR],0)),"0.00")</f>
        <v>0.00</v>
      </c>
      <c r="AV281" t="str">
        <f t="array" ref="AV281">IFERROR(INDEX(JeffSagarinW[W25],MATCH(AllData[[#This Row],[TEAM]]&amp;"|"&amp;AllData[[#This Row],[YEAR]],JeffSagarinW[TEAM]&amp;"|"&amp;JeffSagarinW[YEAR],0)),"0.00")</f>
        <v>0.00</v>
      </c>
      <c r="AW281" t="str">
        <f t="array" ref="AW281">IFERROR(INDEX(JeffSagarinW[W50],MATCH(AllData[[#This Row],[TEAM]]&amp;"|"&amp;AllData[[#This Row],[YEAR]],JeffSagarinW[TEAM]&amp;"|"&amp;JeffSagarinW[YEAR],0)),"0.00")</f>
        <v>0.00</v>
      </c>
      <c r="AX281" t="str">
        <f t="array" ref="AX281">IFERROR(INDEX(ESPNW[PTS],MATCH(AllData[[#This Row],[TEAM]]&amp;"|"&amp;AllData[[#This Row],[YEAR]],ESPNW[TEAM]&amp;"|"&amp;ESPNW[YEAR],0)),"0.00")</f>
        <v>0.00</v>
      </c>
    </row>
    <row r="282" spans="9:50" x14ac:dyDescent="0.2">
      <c r="I282" t="s">
        <v>317</v>
      </c>
      <c r="J282">
        <v>73.81</v>
      </c>
      <c r="K282">
        <v>73.099999999999994</v>
      </c>
      <c r="L282">
        <v>2016</v>
      </c>
      <c r="AO282" t="s">
        <v>317</v>
      </c>
      <c r="AP282">
        <v>73.81</v>
      </c>
      <c r="AQ282">
        <v>73.099999999999994</v>
      </c>
      <c r="AR282">
        <v>2016</v>
      </c>
      <c r="AT282" t="str">
        <f t="array" ref="AT282">IFERROR(INDEX(JeffSagarinW[JS_RATING],MATCH(AllData[[#This Row],[TEAM]]&amp;"|"&amp;AllData[[#This Row],[YEAR]],JeffSagarinW[TEAM]&amp;"|"&amp;JeffSagarinW[YEAR],0)),"0.00")</f>
        <v>0.00</v>
      </c>
      <c r="AU282" t="str">
        <f t="array" ref="AU282">IFERROR(INDEX(JeffSagarinW[JS_SOS],MATCH(AllData[[#This Row],[TEAM]]&amp;"|"&amp;AllData[[#This Row],[YEAR]],JeffSagarinW[TEAM]&amp;"|"&amp;JeffSagarinW[YEAR],0)),"0.00")</f>
        <v>0.00</v>
      </c>
      <c r="AV282" t="str">
        <f t="array" ref="AV282">IFERROR(INDEX(JeffSagarinW[W25],MATCH(AllData[[#This Row],[TEAM]]&amp;"|"&amp;AllData[[#This Row],[YEAR]],JeffSagarinW[TEAM]&amp;"|"&amp;JeffSagarinW[YEAR],0)),"0.00")</f>
        <v>0.00</v>
      </c>
      <c r="AW282" t="str">
        <f t="array" ref="AW282">IFERROR(INDEX(JeffSagarinW[W50],MATCH(AllData[[#This Row],[TEAM]]&amp;"|"&amp;AllData[[#This Row],[YEAR]],JeffSagarinW[TEAM]&amp;"|"&amp;JeffSagarinW[YEAR],0)),"0.00")</f>
        <v>0.00</v>
      </c>
      <c r="AX282" t="str">
        <f t="array" ref="AX282">IFERROR(INDEX(ESPNW[PTS],MATCH(AllData[[#This Row],[TEAM]]&amp;"|"&amp;AllData[[#This Row],[YEAR]],ESPNW[TEAM]&amp;"|"&amp;ESPNW[YEAR],0)),"0.00")</f>
        <v>0.00</v>
      </c>
    </row>
    <row r="283" spans="9:50" x14ac:dyDescent="0.2">
      <c r="I283" t="s">
        <v>309</v>
      </c>
      <c r="J283">
        <v>63.59</v>
      </c>
      <c r="K283">
        <v>73.09</v>
      </c>
      <c r="L283">
        <v>2016</v>
      </c>
      <c r="AO283" t="s">
        <v>309</v>
      </c>
      <c r="AP283">
        <v>63.59</v>
      </c>
      <c r="AQ283">
        <v>73.09</v>
      </c>
      <c r="AR283">
        <v>2016</v>
      </c>
      <c r="AT283" t="str">
        <f t="array" ref="AT283">IFERROR(INDEX(JeffSagarinW[JS_RATING],MATCH(AllData[[#This Row],[TEAM]]&amp;"|"&amp;AllData[[#This Row],[YEAR]],JeffSagarinW[TEAM]&amp;"|"&amp;JeffSagarinW[YEAR],0)),"0.00")</f>
        <v>0.00</v>
      </c>
      <c r="AU283" t="str">
        <f t="array" ref="AU283">IFERROR(INDEX(JeffSagarinW[JS_SOS],MATCH(AllData[[#This Row],[TEAM]]&amp;"|"&amp;AllData[[#This Row],[YEAR]],JeffSagarinW[TEAM]&amp;"|"&amp;JeffSagarinW[YEAR],0)),"0.00")</f>
        <v>0.00</v>
      </c>
      <c r="AV283" t="str">
        <f t="array" ref="AV283">IFERROR(INDEX(JeffSagarinW[W25],MATCH(AllData[[#This Row],[TEAM]]&amp;"|"&amp;AllData[[#This Row],[YEAR]],JeffSagarinW[TEAM]&amp;"|"&amp;JeffSagarinW[YEAR],0)),"0.00")</f>
        <v>0.00</v>
      </c>
      <c r="AW283" t="str">
        <f t="array" ref="AW283">IFERROR(INDEX(JeffSagarinW[W50],MATCH(AllData[[#This Row],[TEAM]]&amp;"|"&amp;AllData[[#This Row],[YEAR]],JeffSagarinW[TEAM]&amp;"|"&amp;JeffSagarinW[YEAR],0)),"0.00")</f>
        <v>0.00</v>
      </c>
      <c r="AX283" t="str">
        <f t="array" ref="AX283">IFERROR(INDEX(ESPNW[PTS],MATCH(AllData[[#This Row],[TEAM]]&amp;"|"&amp;AllData[[#This Row],[YEAR]],ESPNW[TEAM]&amp;"|"&amp;ESPNW[YEAR],0)),"0.00")</f>
        <v>0.00</v>
      </c>
    </row>
    <row r="284" spans="9:50" x14ac:dyDescent="0.2">
      <c r="I284" t="s">
        <v>407</v>
      </c>
      <c r="J284">
        <v>70.180000000000007</v>
      </c>
      <c r="K284">
        <v>72.81</v>
      </c>
      <c r="L284">
        <v>2016</v>
      </c>
      <c r="AO284" t="s">
        <v>407</v>
      </c>
      <c r="AP284">
        <v>70.180000000000007</v>
      </c>
      <c r="AQ284">
        <v>72.81</v>
      </c>
      <c r="AR284">
        <v>2016</v>
      </c>
      <c r="AT284" t="str">
        <f t="array" ref="AT284">IFERROR(INDEX(JeffSagarinW[JS_RATING],MATCH(AllData[[#This Row],[TEAM]]&amp;"|"&amp;AllData[[#This Row],[YEAR]],JeffSagarinW[TEAM]&amp;"|"&amp;JeffSagarinW[YEAR],0)),"0.00")</f>
        <v>0.00</v>
      </c>
      <c r="AU284" t="str">
        <f t="array" ref="AU284">IFERROR(INDEX(JeffSagarinW[JS_SOS],MATCH(AllData[[#This Row],[TEAM]]&amp;"|"&amp;AllData[[#This Row],[YEAR]],JeffSagarinW[TEAM]&amp;"|"&amp;JeffSagarinW[YEAR],0)),"0.00")</f>
        <v>0.00</v>
      </c>
      <c r="AV284" t="str">
        <f t="array" ref="AV284">IFERROR(INDEX(JeffSagarinW[W25],MATCH(AllData[[#This Row],[TEAM]]&amp;"|"&amp;AllData[[#This Row],[YEAR]],JeffSagarinW[TEAM]&amp;"|"&amp;JeffSagarinW[YEAR],0)),"0.00")</f>
        <v>0.00</v>
      </c>
      <c r="AW284" t="str">
        <f t="array" ref="AW284">IFERROR(INDEX(JeffSagarinW[W50],MATCH(AllData[[#This Row],[TEAM]]&amp;"|"&amp;AllData[[#This Row],[YEAR]],JeffSagarinW[TEAM]&amp;"|"&amp;JeffSagarinW[YEAR],0)),"0.00")</f>
        <v>0.00</v>
      </c>
      <c r="AX284" t="str">
        <f t="array" ref="AX284">IFERROR(INDEX(ESPNW[PTS],MATCH(AllData[[#This Row],[TEAM]]&amp;"|"&amp;AllData[[#This Row],[YEAR]],ESPNW[TEAM]&amp;"|"&amp;ESPNW[YEAR],0)),"0.00")</f>
        <v>0.00</v>
      </c>
    </row>
    <row r="285" spans="9:50" x14ac:dyDescent="0.2">
      <c r="I285" t="s">
        <v>373</v>
      </c>
      <c r="J285">
        <v>69.28</v>
      </c>
      <c r="K285">
        <v>72.63</v>
      </c>
      <c r="L285">
        <v>2016</v>
      </c>
      <c r="AO285" t="s">
        <v>373</v>
      </c>
      <c r="AP285">
        <v>69.28</v>
      </c>
      <c r="AQ285">
        <v>72.63</v>
      </c>
      <c r="AR285">
        <v>2016</v>
      </c>
      <c r="AT285" t="str">
        <f t="array" ref="AT285">IFERROR(INDEX(JeffSagarinW[JS_RATING],MATCH(AllData[[#This Row],[TEAM]]&amp;"|"&amp;AllData[[#This Row],[YEAR]],JeffSagarinW[TEAM]&amp;"|"&amp;JeffSagarinW[YEAR],0)),"0.00")</f>
        <v>0.00</v>
      </c>
      <c r="AU285" t="str">
        <f t="array" ref="AU285">IFERROR(INDEX(JeffSagarinW[JS_SOS],MATCH(AllData[[#This Row],[TEAM]]&amp;"|"&amp;AllData[[#This Row],[YEAR]],JeffSagarinW[TEAM]&amp;"|"&amp;JeffSagarinW[YEAR],0)),"0.00")</f>
        <v>0.00</v>
      </c>
      <c r="AV285" t="str">
        <f t="array" ref="AV285">IFERROR(INDEX(JeffSagarinW[W25],MATCH(AllData[[#This Row],[TEAM]]&amp;"|"&amp;AllData[[#This Row],[YEAR]],JeffSagarinW[TEAM]&amp;"|"&amp;JeffSagarinW[YEAR],0)),"0.00")</f>
        <v>0.00</v>
      </c>
      <c r="AW285" t="str">
        <f t="array" ref="AW285">IFERROR(INDEX(JeffSagarinW[W50],MATCH(AllData[[#This Row],[TEAM]]&amp;"|"&amp;AllData[[#This Row],[YEAR]],JeffSagarinW[TEAM]&amp;"|"&amp;JeffSagarinW[YEAR],0)),"0.00")</f>
        <v>0.00</v>
      </c>
      <c r="AX285" t="str">
        <f t="array" ref="AX285">IFERROR(INDEX(ESPNW[PTS],MATCH(AllData[[#This Row],[TEAM]]&amp;"|"&amp;AllData[[#This Row],[YEAR]],ESPNW[TEAM]&amp;"|"&amp;ESPNW[YEAR],0)),"0.00")</f>
        <v>0.00</v>
      </c>
    </row>
    <row r="286" spans="9:50" x14ac:dyDescent="0.2">
      <c r="I286" t="s">
        <v>295</v>
      </c>
      <c r="J286">
        <v>66.459999999999994</v>
      </c>
      <c r="K286">
        <v>72.61</v>
      </c>
      <c r="L286">
        <v>2016</v>
      </c>
      <c r="AO286" t="s">
        <v>295</v>
      </c>
      <c r="AP286">
        <v>66.459999999999994</v>
      </c>
      <c r="AQ286">
        <v>72.61</v>
      </c>
      <c r="AR286">
        <v>2016</v>
      </c>
      <c r="AT286" t="str">
        <f t="array" ref="AT286">IFERROR(INDEX(JeffSagarinW[JS_RATING],MATCH(AllData[[#This Row],[TEAM]]&amp;"|"&amp;AllData[[#This Row],[YEAR]],JeffSagarinW[TEAM]&amp;"|"&amp;JeffSagarinW[YEAR],0)),"0.00")</f>
        <v>0.00</v>
      </c>
      <c r="AU286" t="str">
        <f t="array" ref="AU286">IFERROR(INDEX(JeffSagarinW[JS_SOS],MATCH(AllData[[#This Row],[TEAM]]&amp;"|"&amp;AllData[[#This Row],[YEAR]],JeffSagarinW[TEAM]&amp;"|"&amp;JeffSagarinW[YEAR],0)),"0.00")</f>
        <v>0.00</v>
      </c>
      <c r="AV286" t="str">
        <f t="array" ref="AV286">IFERROR(INDEX(JeffSagarinW[W25],MATCH(AllData[[#This Row],[TEAM]]&amp;"|"&amp;AllData[[#This Row],[YEAR]],JeffSagarinW[TEAM]&amp;"|"&amp;JeffSagarinW[YEAR],0)),"0.00")</f>
        <v>0.00</v>
      </c>
      <c r="AW286" t="str">
        <f t="array" ref="AW286">IFERROR(INDEX(JeffSagarinW[W50],MATCH(AllData[[#This Row],[TEAM]]&amp;"|"&amp;AllData[[#This Row],[YEAR]],JeffSagarinW[TEAM]&amp;"|"&amp;JeffSagarinW[YEAR],0)),"0.00")</f>
        <v>0.00</v>
      </c>
      <c r="AX286" t="str">
        <f t="array" ref="AX286">IFERROR(INDEX(ESPNW[PTS],MATCH(AllData[[#This Row],[TEAM]]&amp;"|"&amp;AllData[[#This Row],[YEAR]],ESPNW[TEAM]&amp;"|"&amp;ESPNW[YEAR],0)),"0.00")</f>
        <v>0.00</v>
      </c>
    </row>
    <row r="287" spans="9:50" x14ac:dyDescent="0.2">
      <c r="I287" t="s">
        <v>441</v>
      </c>
      <c r="J287">
        <v>62.32</v>
      </c>
      <c r="K287">
        <v>72.55</v>
      </c>
      <c r="L287">
        <v>2016</v>
      </c>
      <c r="AO287" t="s">
        <v>441</v>
      </c>
      <c r="AP287">
        <v>62.32</v>
      </c>
      <c r="AQ287">
        <v>72.55</v>
      </c>
      <c r="AR287">
        <v>2016</v>
      </c>
      <c r="AT287" t="str">
        <f t="array" ref="AT287">IFERROR(INDEX(JeffSagarinW[JS_RATING],MATCH(AllData[[#This Row],[TEAM]]&amp;"|"&amp;AllData[[#This Row],[YEAR]],JeffSagarinW[TEAM]&amp;"|"&amp;JeffSagarinW[YEAR],0)),"0.00")</f>
        <v>0.00</v>
      </c>
      <c r="AU287" t="str">
        <f t="array" ref="AU287">IFERROR(INDEX(JeffSagarinW[JS_SOS],MATCH(AllData[[#This Row],[TEAM]]&amp;"|"&amp;AllData[[#This Row],[YEAR]],JeffSagarinW[TEAM]&amp;"|"&amp;JeffSagarinW[YEAR],0)),"0.00")</f>
        <v>0.00</v>
      </c>
      <c r="AV287" t="str">
        <f t="array" ref="AV287">IFERROR(INDEX(JeffSagarinW[W25],MATCH(AllData[[#This Row],[TEAM]]&amp;"|"&amp;AllData[[#This Row],[YEAR]],JeffSagarinW[TEAM]&amp;"|"&amp;JeffSagarinW[YEAR],0)),"0.00")</f>
        <v>0.00</v>
      </c>
      <c r="AW287" t="str">
        <f t="array" ref="AW287">IFERROR(INDEX(JeffSagarinW[W50],MATCH(AllData[[#This Row],[TEAM]]&amp;"|"&amp;AllData[[#This Row],[YEAR]],JeffSagarinW[TEAM]&amp;"|"&amp;JeffSagarinW[YEAR],0)),"0.00")</f>
        <v>0.00</v>
      </c>
      <c r="AX287" t="str">
        <f t="array" ref="AX287">IFERROR(INDEX(ESPNW[PTS],MATCH(AllData[[#This Row],[TEAM]]&amp;"|"&amp;AllData[[#This Row],[YEAR]],ESPNW[TEAM]&amp;"|"&amp;ESPNW[YEAR],0)),"0.00")</f>
        <v>0.00</v>
      </c>
    </row>
    <row r="288" spans="9:50" x14ac:dyDescent="0.2">
      <c r="I288" t="s">
        <v>446</v>
      </c>
      <c r="J288">
        <v>64.02</v>
      </c>
      <c r="K288">
        <v>72.36</v>
      </c>
      <c r="L288">
        <v>2016</v>
      </c>
      <c r="AO288" t="s">
        <v>446</v>
      </c>
      <c r="AP288">
        <v>64.02</v>
      </c>
      <c r="AQ288">
        <v>72.36</v>
      </c>
      <c r="AR288">
        <v>2016</v>
      </c>
      <c r="AT288" t="str">
        <f t="array" ref="AT288">IFERROR(INDEX(JeffSagarinW[JS_RATING],MATCH(AllData[[#This Row],[TEAM]]&amp;"|"&amp;AllData[[#This Row],[YEAR]],JeffSagarinW[TEAM]&amp;"|"&amp;JeffSagarinW[YEAR],0)),"0.00")</f>
        <v>0.00</v>
      </c>
      <c r="AU288" t="str">
        <f t="array" ref="AU288">IFERROR(INDEX(JeffSagarinW[JS_SOS],MATCH(AllData[[#This Row],[TEAM]]&amp;"|"&amp;AllData[[#This Row],[YEAR]],JeffSagarinW[TEAM]&amp;"|"&amp;JeffSagarinW[YEAR],0)),"0.00")</f>
        <v>0.00</v>
      </c>
      <c r="AV288" t="str">
        <f t="array" ref="AV288">IFERROR(INDEX(JeffSagarinW[W25],MATCH(AllData[[#This Row],[TEAM]]&amp;"|"&amp;AllData[[#This Row],[YEAR]],JeffSagarinW[TEAM]&amp;"|"&amp;JeffSagarinW[YEAR],0)),"0.00")</f>
        <v>0.00</v>
      </c>
      <c r="AW288" t="str">
        <f t="array" ref="AW288">IFERROR(INDEX(JeffSagarinW[W50],MATCH(AllData[[#This Row],[TEAM]]&amp;"|"&amp;AllData[[#This Row],[YEAR]],JeffSagarinW[TEAM]&amp;"|"&amp;JeffSagarinW[YEAR],0)),"0.00")</f>
        <v>0.00</v>
      </c>
      <c r="AX288" t="str">
        <f t="array" ref="AX288">IFERROR(INDEX(ESPNW[PTS],MATCH(AllData[[#This Row],[TEAM]]&amp;"|"&amp;AllData[[#This Row],[YEAR]],ESPNW[TEAM]&amp;"|"&amp;ESPNW[YEAR],0)),"0.00")</f>
        <v>0.00</v>
      </c>
    </row>
    <row r="289" spans="9:50" x14ac:dyDescent="0.2">
      <c r="I289" t="s">
        <v>320</v>
      </c>
      <c r="J289">
        <v>64.91</v>
      </c>
      <c r="K289">
        <v>72.23</v>
      </c>
      <c r="L289">
        <v>2016</v>
      </c>
      <c r="AO289" t="s">
        <v>320</v>
      </c>
      <c r="AP289">
        <v>64.91</v>
      </c>
      <c r="AQ289">
        <v>72.23</v>
      </c>
      <c r="AR289">
        <v>2016</v>
      </c>
      <c r="AT289" t="str">
        <f t="array" ref="AT289">IFERROR(INDEX(JeffSagarinW[JS_RATING],MATCH(AllData[[#This Row],[TEAM]]&amp;"|"&amp;AllData[[#This Row],[YEAR]],JeffSagarinW[TEAM]&amp;"|"&amp;JeffSagarinW[YEAR],0)),"0.00")</f>
        <v>0.00</v>
      </c>
      <c r="AU289" t="str">
        <f t="array" ref="AU289">IFERROR(INDEX(JeffSagarinW[JS_SOS],MATCH(AllData[[#This Row],[TEAM]]&amp;"|"&amp;AllData[[#This Row],[YEAR]],JeffSagarinW[TEAM]&amp;"|"&amp;JeffSagarinW[YEAR],0)),"0.00")</f>
        <v>0.00</v>
      </c>
      <c r="AV289" t="str">
        <f t="array" ref="AV289">IFERROR(INDEX(JeffSagarinW[W25],MATCH(AllData[[#This Row],[TEAM]]&amp;"|"&amp;AllData[[#This Row],[YEAR]],JeffSagarinW[TEAM]&amp;"|"&amp;JeffSagarinW[YEAR],0)),"0.00")</f>
        <v>0.00</v>
      </c>
      <c r="AW289" t="str">
        <f t="array" ref="AW289">IFERROR(INDEX(JeffSagarinW[W50],MATCH(AllData[[#This Row],[TEAM]]&amp;"|"&amp;AllData[[#This Row],[YEAR]],JeffSagarinW[TEAM]&amp;"|"&amp;JeffSagarinW[YEAR],0)),"0.00")</f>
        <v>0.00</v>
      </c>
      <c r="AX289" t="str">
        <f t="array" ref="AX289">IFERROR(INDEX(ESPNW[PTS],MATCH(AllData[[#This Row],[TEAM]]&amp;"|"&amp;AllData[[#This Row],[YEAR]],ESPNW[TEAM]&amp;"|"&amp;ESPNW[YEAR],0)),"0.00")</f>
        <v>0.00</v>
      </c>
    </row>
    <row r="290" spans="9:50" x14ac:dyDescent="0.2">
      <c r="I290" t="s">
        <v>375</v>
      </c>
      <c r="J290">
        <v>62.75</v>
      </c>
      <c r="K290">
        <v>72.17</v>
      </c>
      <c r="L290">
        <v>2016</v>
      </c>
      <c r="AO290" t="s">
        <v>375</v>
      </c>
      <c r="AP290">
        <v>62.75</v>
      </c>
      <c r="AQ290">
        <v>72.17</v>
      </c>
      <c r="AR290">
        <v>2016</v>
      </c>
      <c r="AT290" t="str">
        <f t="array" ref="AT290">IFERROR(INDEX(JeffSagarinW[JS_RATING],MATCH(AllData[[#This Row],[TEAM]]&amp;"|"&amp;AllData[[#This Row],[YEAR]],JeffSagarinW[TEAM]&amp;"|"&amp;JeffSagarinW[YEAR],0)),"0.00")</f>
        <v>0.00</v>
      </c>
      <c r="AU290" t="str">
        <f t="array" ref="AU290">IFERROR(INDEX(JeffSagarinW[JS_SOS],MATCH(AllData[[#This Row],[TEAM]]&amp;"|"&amp;AllData[[#This Row],[YEAR]],JeffSagarinW[TEAM]&amp;"|"&amp;JeffSagarinW[YEAR],0)),"0.00")</f>
        <v>0.00</v>
      </c>
      <c r="AV290" t="str">
        <f t="array" ref="AV290">IFERROR(INDEX(JeffSagarinW[W25],MATCH(AllData[[#This Row],[TEAM]]&amp;"|"&amp;AllData[[#This Row],[YEAR]],JeffSagarinW[TEAM]&amp;"|"&amp;JeffSagarinW[YEAR],0)),"0.00")</f>
        <v>0.00</v>
      </c>
      <c r="AW290" t="str">
        <f t="array" ref="AW290">IFERROR(INDEX(JeffSagarinW[W50],MATCH(AllData[[#This Row],[TEAM]]&amp;"|"&amp;AllData[[#This Row],[YEAR]],JeffSagarinW[TEAM]&amp;"|"&amp;JeffSagarinW[YEAR],0)),"0.00")</f>
        <v>0.00</v>
      </c>
      <c r="AX290" t="str">
        <f t="array" ref="AX290">IFERROR(INDEX(ESPNW[PTS],MATCH(AllData[[#This Row],[TEAM]]&amp;"|"&amp;AllData[[#This Row],[YEAR]],ESPNW[TEAM]&amp;"|"&amp;ESPNW[YEAR],0)),"0.00")</f>
        <v>0.00</v>
      </c>
    </row>
    <row r="291" spans="9:50" x14ac:dyDescent="0.2">
      <c r="I291" t="s">
        <v>432</v>
      </c>
      <c r="J291">
        <v>68.680000000000007</v>
      </c>
      <c r="K291">
        <v>72.16</v>
      </c>
      <c r="L291">
        <v>2016</v>
      </c>
      <c r="AO291" t="s">
        <v>432</v>
      </c>
      <c r="AP291">
        <v>68.680000000000007</v>
      </c>
      <c r="AQ291">
        <v>72.16</v>
      </c>
      <c r="AR291">
        <v>2016</v>
      </c>
      <c r="AT291" t="str">
        <f t="array" ref="AT291">IFERROR(INDEX(JeffSagarinW[JS_RATING],MATCH(AllData[[#This Row],[TEAM]]&amp;"|"&amp;AllData[[#This Row],[YEAR]],JeffSagarinW[TEAM]&amp;"|"&amp;JeffSagarinW[YEAR],0)),"0.00")</f>
        <v>0.00</v>
      </c>
      <c r="AU291" t="str">
        <f t="array" ref="AU291">IFERROR(INDEX(JeffSagarinW[JS_SOS],MATCH(AllData[[#This Row],[TEAM]]&amp;"|"&amp;AllData[[#This Row],[YEAR]],JeffSagarinW[TEAM]&amp;"|"&amp;JeffSagarinW[YEAR],0)),"0.00")</f>
        <v>0.00</v>
      </c>
      <c r="AV291" t="str">
        <f t="array" ref="AV291">IFERROR(INDEX(JeffSagarinW[W25],MATCH(AllData[[#This Row],[TEAM]]&amp;"|"&amp;AllData[[#This Row],[YEAR]],JeffSagarinW[TEAM]&amp;"|"&amp;JeffSagarinW[YEAR],0)),"0.00")</f>
        <v>0.00</v>
      </c>
      <c r="AW291" t="str">
        <f t="array" ref="AW291">IFERROR(INDEX(JeffSagarinW[W50],MATCH(AllData[[#This Row],[TEAM]]&amp;"|"&amp;AllData[[#This Row],[YEAR]],JeffSagarinW[TEAM]&amp;"|"&amp;JeffSagarinW[YEAR],0)),"0.00")</f>
        <v>0.00</v>
      </c>
      <c r="AX291" t="str">
        <f t="array" ref="AX291">IFERROR(INDEX(ESPNW[PTS],MATCH(AllData[[#This Row],[TEAM]]&amp;"|"&amp;AllData[[#This Row],[YEAR]],ESPNW[TEAM]&amp;"|"&amp;ESPNW[YEAR],0)),"0.00")</f>
        <v>0.00</v>
      </c>
    </row>
    <row r="292" spans="9:50" x14ac:dyDescent="0.2">
      <c r="I292" t="s">
        <v>323</v>
      </c>
      <c r="J292">
        <v>72.22</v>
      </c>
      <c r="K292">
        <v>72.040000000000006</v>
      </c>
      <c r="L292">
        <v>2016</v>
      </c>
      <c r="AO292" t="s">
        <v>323</v>
      </c>
      <c r="AP292">
        <v>72.22</v>
      </c>
      <c r="AQ292">
        <v>72.040000000000006</v>
      </c>
      <c r="AR292">
        <v>2016</v>
      </c>
      <c r="AT292" t="str">
        <f t="array" ref="AT292">IFERROR(INDEX(JeffSagarinW[JS_RATING],MATCH(AllData[[#This Row],[TEAM]]&amp;"|"&amp;AllData[[#This Row],[YEAR]],JeffSagarinW[TEAM]&amp;"|"&amp;JeffSagarinW[YEAR],0)),"0.00")</f>
        <v>0.00</v>
      </c>
      <c r="AU292" t="str">
        <f t="array" ref="AU292">IFERROR(INDEX(JeffSagarinW[JS_SOS],MATCH(AllData[[#This Row],[TEAM]]&amp;"|"&amp;AllData[[#This Row],[YEAR]],JeffSagarinW[TEAM]&amp;"|"&amp;JeffSagarinW[YEAR],0)),"0.00")</f>
        <v>0.00</v>
      </c>
      <c r="AV292" t="str">
        <f t="array" ref="AV292">IFERROR(INDEX(JeffSagarinW[W25],MATCH(AllData[[#This Row],[TEAM]]&amp;"|"&amp;AllData[[#This Row],[YEAR]],JeffSagarinW[TEAM]&amp;"|"&amp;JeffSagarinW[YEAR],0)),"0.00")</f>
        <v>0.00</v>
      </c>
      <c r="AW292" t="str">
        <f t="array" ref="AW292">IFERROR(INDEX(JeffSagarinW[W50],MATCH(AllData[[#This Row],[TEAM]]&amp;"|"&amp;AllData[[#This Row],[YEAR]],JeffSagarinW[TEAM]&amp;"|"&amp;JeffSagarinW[YEAR],0)),"0.00")</f>
        <v>0.00</v>
      </c>
      <c r="AX292" t="str">
        <f t="array" ref="AX292">IFERROR(INDEX(ESPNW[PTS],MATCH(AllData[[#This Row],[TEAM]]&amp;"|"&amp;AllData[[#This Row],[YEAR]],ESPNW[TEAM]&amp;"|"&amp;ESPNW[YEAR],0)),"0.00")</f>
        <v>0.00</v>
      </c>
    </row>
    <row r="293" spans="9:50" x14ac:dyDescent="0.2">
      <c r="I293" t="s">
        <v>2</v>
      </c>
      <c r="J293">
        <v>63.31</v>
      </c>
      <c r="K293">
        <v>72.010000000000005</v>
      </c>
      <c r="L293">
        <v>2016</v>
      </c>
      <c r="AO293" t="s">
        <v>2</v>
      </c>
      <c r="AP293">
        <v>63.31</v>
      </c>
      <c r="AQ293">
        <v>72.010000000000005</v>
      </c>
      <c r="AR293">
        <v>2016</v>
      </c>
      <c r="AT293" t="str">
        <f t="array" ref="AT293">IFERROR(INDEX(JeffSagarinW[JS_RATING],MATCH(AllData[[#This Row],[TEAM]]&amp;"|"&amp;AllData[[#This Row],[YEAR]],JeffSagarinW[TEAM]&amp;"|"&amp;JeffSagarinW[YEAR],0)),"0.00")</f>
        <v>0.00</v>
      </c>
      <c r="AU293" t="str">
        <f t="array" ref="AU293">IFERROR(INDEX(JeffSagarinW[JS_SOS],MATCH(AllData[[#This Row],[TEAM]]&amp;"|"&amp;AllData[[#This Row],[YEAR]],JeffSagarinW[TEAM]&amp;"|"&amp;JeffSagarinW[YEAR],0)),"0.00")</f>
        <v>0.00</v>
      </c>
      <c r="AV293" t="str">
        <f t="array" ref="AV293">IFERROR(INDEX(JeffSagarinW[W25],MATCH(AllData[[#This Row],[TEAM]]&amp;"|"&amp;AllData[[#This Row],[YEAR]],JeffSagarinW[TEAM]&amp;"|"&amp;JeffSagarinW[YEAR],0)),"0.00")</f>
        <v>0.00</v>
      </c>
      <c r="AW293" t="str">
        <f t="array" ref="AW293">IFERROR(INDEX(JeffSagarinW[W50],MATCH(AllData[[#This Row],[TEAM]]&amp;"|"&amp;AllData[[#This Row],[YEAR]],JeffSagarinW[TEAM]&amp;"|"&amp;JeffSagarinW[YEAR],0)),"0.00")</f>
        <v>0.00</v>
      </c>
      <c r="AX293" t="str">
        <f t="array" ref="AX293">IFERROR(INDEX(ESPNW[PTS],MATCH(AllData[[#This Row],[TEAM]]&amp;"|"&amp;AllData[[#This Row],[YEAR]],ESPNW[TEAM]&amp;"|"&amp;ESPNW[YEAR],0)),"0.00")</f>
        <v>0.00</v>
      </c>
    </row>
    <row r="294" spans="9:50" x14ac:dyDescent="0.2">
      <c r="I294" t="s">
        <v>362</v>
      </c>
      <c r="J294">
        <v>73.53</v>
      </c>
      <c r="K294">
        <v>71.92</v>
      </c>
      <c r="L294">
        <v>2016</v>
      </c>
      <c r="AO294" t="s">
        <v>362</v>
      </c>
      <c r="AP294">
        <v>73.53</v>
      </c>
      <c r="AQ294">
        <v>71.92</v>
      </c>
      <c r="AR294">
        <v>2016</v>
      </c>
      <c r="AT294" t="str">
        <f t="array" ref="AT294">IFERROR(INDEX(JeffSagarinW[JS_RATING],MATCH(AllData[[#This Row],[TEAM]]&amp;"|"&amp;AllData[[#This Row],[YEAR]],JeffSagarinW[TEAM]&amp;"|"&amp;JeffSagarinW[YEAR],0)),"0.00")</f>
        <v>0.00</v>
      </c>
      <c r="AU294" t="str">
        <f t="array" ref="AU294">IFERROR(INDEX(JeffSagarinW[JS_SOS],MATCH(AllData[[#This Row],[TEAM]]&amp;"|"&amp;AllData[[#This Row],[YEAR]],JeffSagarinW[TEAM]&amp;"|"&amp;JeffSagarinW[YEAR],0)),"0.00")</f>
        <v>0.00</v>
      </c>
      <c r="AV294" t="str">
        <f t="array" ref="AV294">IFERROR(INDEX(JeffSagarinW[W25],MATCH(AllData[[#This Row],[TEAM]]&amp;"|"&amp;AllData[[#This Row],[YEAR]],JeffSagarinW[TEAM]&amp;"|"&amp;JeffSagarinW[YEAR],0)),"0.00")</f>
        <v>0.00</v>
      </c>
      <c r="AW294" t="str">
        <f t="array" ref="AW294">IFERROR(INDEX(JeffSagarinW[W50],MATCH(AllData[[#This Row],[TEAM]]&amp;"|"&amp;AllData[[#This Row],[YEAR]],JeffSagarinW[TEAM]&amp;"|"&amp;JeffSagarinW[YEAR],0)),"0.00")</f>
        <v>0.00</v>
      </c>
      <c r="AX294" t="str">
        <f t="array" ref="AX294">IFERROR(INDEX(ESPNW[PTS],MATCH(AllData[[#This Row],[TEAM]]&amp;"|"&amp;AllData[[#This Row],[YEAR]],ESPNW[TEAM]&amp;"|"&amp;ESPNW[YEAR],0)),"0.00")</f>
        <v>0.00</v>
      </c>
    </row>
    <row r="295" spans="9:50" x14ac:dyDescent="0.2">
      <c r="I295" t="s">
        <v>1853</v>
      </c>
      <c r="J295">
        <v>58.67</v>
      </c>
      <c r="K295">
        <v>71.19</v>
      </c>
      <c r="L295">
        <v>2016</v>
      </c>
      <c r="AO295" t="s">
        <v>1853</v>
      </c>
      <c r="AP295">
        <v>58.67</v>
      </c>
      <c r="AQ295">
        <v>71.19</v>
      </c>
      <c r="AR295">
        <v>2016</v>
      </c>
      <c r="AT295" t="str">
        <f t="array" ref="AT295">IFERROR(INDEX(JeffSagarinW[JS_RATING],MATCH(AllData[[#This Row],[TEAM]]&amp;"|"&amp;AllData[[#This Row],[YEAR]],JeffSagarinW[TEAM]&amp;"|"&amp;JeffSagarinW[YEAR],0)),"0.00")</f>
        <v>0.00</v>
      </c>
      <c r="AU295" t="str">
        <f t="array" ref="AU295">IFERROR(INDEX(JeffSagarinW[JS_SOS],MATCH(AllData[[#This Row],[TEAM]]&amp;"|"&amp;AllData[[#This Row],[YEAR]],JeffSagarinW[TEAM]&amp;"|"&amp;JeffSagarinW[YEAR],0)),"0.00")</f>
        <v>0.00</v>
      </c>
      <c r="AV295" t="str">
        <f t="array" ref="AV295">IFERROR(INDEX(JeffSagarinW[W25],MATCH(AllData[[#This Row],[TEAM]]&amp;"|"&amp;AllData[[#This Row],[YEAR]],JeffSagarinW[TEAM]&amp;"|"&amp;JeffSagarinW[YEAR],0)),"0.00")</f>
        <v>0.00</v>
      </c>
      <c r="AW295" t="str">
        <f t="array" ref="AW295">IFERROR(INDEX(JeffSagarinW[W50],MATCH(AllData[[#This Row],[TEAM]]&amp;"|"&amp;AllData[[#This Row],[YEAR]],JeffSagarinW[TEAM]&amp;"|"&amp;JeffSagarinW[YEAR],0)),"0.00")</f>
        <v>0.00</v>
      </c>
      <c r="AX295" t="str">
        <f t="array" ref="AX295">IFERROR(INDEX(ESPNW[PTS],MATCH(AllData[[#This Row],[TEAM]]&amp;"|"&amp;AllData[[#This Row],[YEAR]],ESPNW[TEAM]&amp;"|"&amp;ESPNW[YEAR],0)),"0.00")</f>
        <v>0.00</v>
      </c>
    </row>
    <row r="296" spans="9:50" x14ac:dyDescent="0.2">
      <c r="I296" t="s">
        <v>330</v>
      </c>
      <c r="J296">
        <v>70.27</v>
      </c>
      <c r="K296">
        <v>71.02</v>
      </c>
      <c r="L296">
        <v>2016</v>
      </c>
      <c r="AO296" t="s">
        <v>330</v>
      </c>
      <c r="AP296">
        <v>70.27</v>
      </c>
      <c r="AQ296">
        <v>71.02</v>
      </c>
      <c r="AR296">
        <v>2016</v>
      </c>
      <c r="AT296" t="str">
        <f t="array" ref="AT296">IFERROR(INDEX(JeffSagarinW[JS_RATING],MATCH(AllData[[#This Row],[TEAM]]&amp;"|"&amp;AllData[[#This Row],[YEAR]],JeffSagarinW[TEAM]&amp;"|"&amp;JeffSagarinW[YEAR],0)),"0.00")</f>
        <v>0.00</v>
      </c>
      <c r="AU296" t="str">
        <f t="array" ref="AU296">IFERROR(INDEX(JeffSagarinW[JS_SOS],MATCH(AllData[[#This Row],[TEAM]]&amp;"|"&amp;AllData[[#This Row],[YEAR]],JeffSagarinW[TEAM]&amp;"|"&amp;JeffSagarinW[YEAR],0)),"0.00")</f>
        <v>0.00</v>
      </c>
      <c r="AV296" t="str">
        <f t="array" ref="AV296">IFERROR(INDEX(JeffSagarinW[W25],MATCH(AllData[[#This Row],[TEAM]]&amp;"|"&amp;AllData[[#This Row],[YEAR]],JeffSagarinW[TEAM]&amp;"|"&amp;JeffSagarinW[YEAR],0)),"0.00")</f>
        <v>0.00</v>
      </c>
      <c r="AW296" t="str">
        <f t="array" ref="AW296">IFERROR(INDEX(JeffSagarinW[W50],MATCH(AllData[[#This Row],[TEAM]]&amp;"|"&amp;AllData[[#This Row],[YEAR]],JeffSagarinW[TEAM]&amp;"|"&amp;JeffSagarinW[YEAR],0)),"0.00")</f>
        <v>0.00</v>
      </c>
      <c r="AX296" t="str">
        <f t="array" ref="AX296">IFERROR(INDEX(ESPNW[PTS],MATCH(AllData[[#This Row],[TEAM]]&amp;"|"&amp;AllData[[#This Row],[YEAR]],ESPNW[TEAM]&amp;"|"&amp;ESPNW[YEAR],0)),"0.00")</f>
        <v>0.00</v>
      </c>
    </row>
    <row r="297" spans="9:50" x14ac:dyDescent="0.2">
      <c r="I297" t="s">
        <v>1846</v>
      </c>
      <c r="J297">
        <v>65.819999999999993</v>
      </c>
      <c r="K297">
        <v>70.989999999999995</v>
      </c>
      <c r="L297">
        <v>2016</v>
      </c>
      <c r="AO297" t="s">
        <v>1846</v>
      </c>
      <c r="AP297">
        <v>65.819999999999993</v>
      </c>
      <c r="AQ297">
        <v>70.989999999999995</v>
      </c>
      <c r="AR297">
        <v>2016</v>
      </c>
      <c r="AT297" t="str">
        <f t="array" ref="AT297">IFERROR(INDEX(JeffSagarinW[JS_RATING],MATCH(AllData[[#This Row],[TEAM]]&amp;"|"&amp;AllData[[#This Row],[YEAR]],JeffSagarinW[TEAM]&amp;"|"&amp;JeffSagarinW[YEAR],0)),"0.00")</f>
        <v>0.00</v>
      </c>
      <c r="AU297" t="str">
        <f t="array" ref="AU297">IFERROR(INDEX(JeffSagarinW[JS_SOS],MATCH(AllData[[#This Row],[TEAM]]&amp;"|"&amp;AllData[[#This Row],[YEAR]],JeffSagarinW[TEAM]&amp;"|"&amp;JeffSagarinW[YEAR],0)),"0.00")</f>
        <v>0.00</v>
      </c>
      <c r="AV297" t="str">
        <f t="array" ref="AV297">IFERROR(INDEX(JeffSagarinW[W25],MATCH(AllData[[#This Row],[TEAM]]&amp;"|"&amp;AllData[[#This Row],[YEAR]],JeffSagarinW[TEAM]&amp;"|"&amp;JeffSagarinW[YEAR],0)),"0.00")</f>
        <v>0.00</v>
      </c>
      <c r="AW297" t="str">
        <f t="array" ref="AW297">IFERROR(INDEX(JeffSagarinW[W50],MATCH(AllData[[#This Row],[TEAM]]&amp;"|"&amp;AllData[[#This Row],[YEAR]],JeffSagarinW[TEAM]&amp;"|"&amp;JeffSagarinW[YEAR],0)),"0.00")</f>
        <v>0.00</v>
      </c>
      <c r="AX297" t="str">
        <f t="array" ref="AX297">IFERROR(INDEX(ESPNW[PTS],MATCH(AllData[[#This Row],[TEAM]]&amp;"|"&amp;AllData[[#This Row],[YEAR]],ESPNW[TEAM]&amp;"|"&amp;ESPNW[YEAR],0)),"0.00")</f>
        <v>0.00</v>
      </c>
    </row>
    <row r="298" spans="9:50" x14ac:dyDescent="0.2">
      <c r="I298" t="s">
        <v>1056</v>
      </c>
      <c r="J298">
        <v>63.59</v>
      </c>
      <c r="K298">
        <v>70.989999999999995</v>
      </c>
      <c r="L298">
        <v>2016</v>
      </c>
      <c r="AO298" t="s">
        <v>1056</v>
      </c>
      <c r="AP298">
        <v>63.59</v>
      </c>
      <c r="AQ298">
        <v>70.989999999999995</v>
      </c>
      <c r="AR298">
        <v>2016</v>
      </c>
      <c r="AT298" t="str">
        <f t="array" ref="AT298">IFERROR(INDEX(JeffSagarinW[JS_RATING],MATCH(AllData[[#This Row],[TEAM]]&amp;"|"&amp;AllData[[#This Row],[YEAR]],JeffSagarinW[TEAM]&amp;"|"&amp;JeffSagarinW[YEAR],0)),"0.00")</f>
        <v>0.00</v>
      </c>
      <c r="AU298" t="str">
        <f t="array" ref="AU298">IFERROR(INDEX(JeffSagarinW[JS_SOS],MATCH(AllData[[#This Row],[TEAM]]&amp;"|"&amp;AllData[[#This Row],[YEAR]],JeffSagarinW[TEAM]&amp;"|"&amp;JeffSagarinW[YEAR],0)),"0.00")</f>
        <v>0.00</v>
      </c>
      <c r="AV298" t="str">
        <f t="array" ref="AV298">IFERROR(INDEX(JeffSagarinW[W25],MATCH(AllData[[#This Row],[TEAM]]&amp;"|"&amp;AllData[[#This Row],[YEAR]],JeffSagarinW[TEAM]&amp;"|"&amp;JeffSagarinW[YEAR],0)),"0.00")</f>
        <v>0.00</v>
      </c>
      <c r="AW298" t="str">
        <f t="array" ref="AW298">IFERROR(INDEX(JeffSagarinW[W50],MATCH(AllData[[#This Row],[TEAM]]&amp;"|"&amp;AllData[[#This Row],[YEAR]],JeffSagarinW[TEAM]&amp;"|"&amp;JeffSagarinW[YEAR],0)),"0.00")</f>
        <v>0.00</v>
      </c>
      <c r="AX298" t="str">
        <f t="array" ref="AX298">IFERROR(INDEX(ESPNW[PTS],MATCH(AllData[[#This Row],[TEAM]]&amp;"|"&amp;AllData[[#This Row],[YEAR]],ESPNW[TEAM]&amp;"|"&amp;ESPNW[YEAR],0)),"0.00")</f>
        <v>0.00</v>
      </c>
    </row>
    <row r="299" spans="9:50" x14ac:dyDescent="0.2">
      <c r="I299" t="s">
        <v>365</v>
      </c>
      <c r="J299">
        <v>70.94</v>
      </c>
      <c r="K299">
        <v>70.75</v>
      </c>
      <c r="L299">
        <v>2016</v>
      </c>
      <c r="AO299" t="s">
        <v>365</v>
      </c>
      <c r="AP299">
        <v>70.94</v>
      </c>
      <c r="AQ299">
        <v>70.75</v>
      </c>
      <c r="AR299">
        <v>2016</v>
      </c>
      <c r="AT299" t="str">
        <f t="array" ref="AT299">IFERROR(INDEX(JeffSagarinW[JS_RATING],MATCH(AllData[[#This Row],[TEAM]]&amp;"|"&amp;AllData[[#This Row],[YEAR]],JeffSagarinW[TEAM]&amp;"|"&amp;JeffSagarinW[YEAR],0)),"0.00")</f>
        <v>0.00</v>
      </c>
      <c r="AU299" t="str">
        <f t="array" ref="AU299">IFERROR(INDEX(JeffSagarinW[JS_SOS],MATCH(AllData[[#This Row],[TEAM]]&amp;"|"&amp;AllData[[#This Row],[YEAR]],JeffSagarinW[TEAM]&amp;"|"&amp;JeffSagarinW[YEAR],0)),"0.00")</f>
        <v>0.00</v>
      </c>
      <c r="AV299" t="str">
        <f t="array" ref="AV299">IFERROR(INDEX(JeffSagarinW[W25],MATCH(AllData[[#This Row],[TEAM]]&amp;"|"&amp;AllData[[#This Row],[YEAR]],JeffSagarinW[TEAM]&amp;"|"&amp;JeffSagarinW[YEAR],0)),"0.00")</f>
        <v>0.00</v>
      </c>
      <c r="AW299" t="str">
        <f t="array" ref="AW299">IFERROR(INDEX(JeffSagarinW[W50],MATCH(AllData[[#This Row],[TEAM]]&amp;"|"&amp;AllData[[#This Row],[YEAR]],JeffSagarinW[TEAM]&amp;"|"&amp;JeffSagarinW[YEAR],0)),"0.00")</f>
        <v>0.00</v>
      </c>
      <c r="AX299" t="str">
        <f t="array" ref="AX299">IFERROR(INDEX(ESPNW[PTS],MATCH(AllData[[#This Row],[TEAM]]&amp;"|"&amp;AllData[[#This Row],[YEAR]],ESPNW[TEAM]&amp;"|"&amp;ESPNW[YEAR],0)),"0.00")</f>
        <v>0.00</v>
      </c>
    </row>
    <row r="300" spans="9:50" x14ac:dyDescent="0.2">
      <c r="I300" t="s">
        <v>360</v>
      </c>
      <c r="J300">
        <v>70.45</v>
      </c>
      <c r="K300">
        <v>70.66</v>
      </c>
      <c r="L300">
        <v>2016</v>
      </c>
      <c r="AO300" t="s">
        <v>360</v>
      </c>
      <c r="AP300">
        <v>70.45</v>
      </c>
      <c r="AQ300">
        <v>70.66</v>
      </c>
      <c r="AR300">
        <v>2016</v>
      </c>
      <c r="AT300" t="str">
        <f t="array" ref="AT300">IFERROR(INDEX(JeffSagarinW[JS_RATING],MATCH(AllData[[#This Row],[TEAM]]&amp;"|"&amp;AllData[[#This Row],[YEAR]],JeffSagarinW[TEAM]&amp;"|"&amp;JeffSagarinW[YEAR],0)),"0.00")</f>
        <v>0.00</v>
      </c>
      <c r="AU300" t="str">
        <f t="array" ref="AU300">IFERROR(INDEX(JeffSagarinW[JS_SOS],MATCH(AllData[[#This Row],[TEAM]]&amp;"|"&amp;AllData[[#This Row],[YEAR]],JeffSagarinW[TEAM]&amp;"|"&amp;JeffSagarinW[YEAR],0)),"0.00")</f>
        <v>0.00</v>
      </c>
      <c r="AV300" t="str">
        <f t="array" ref="AV300">IFERROR(INDEX(JeffSagarinW[W25],MATCH(AllData[[#This Row],[TEAM]]&amp;"|"&amp;AllData[[#This Row],[YEAR]],JeffSagarinW[TEAM]&amp;"|"&amp;JeffSagarinW[YEAR],0)),"0.00")</f>
        <v>0.00</v>
      </c>
      <c r="AW300" t="str">
        <f t="array" ref="AW300">IFERROR(INDEX(JeffSagarinW[W50],MATCH(AllData[[#This Row],[TEAM]]&amp;"|"&amp;AllData[[#This Row],[YEAR]],JeffSagarinW[TEAM]&amp;"|"&amp;JeffSagarinW[YEAR],0)),"0.00")</f>
        <v>0.00</v>
      </c>
      <c r="AX300" t="str">
        <f t="array" ref="AX300">IFERROR(INDEX(ESPNW[PTS],MATCH(AllData[[#This Row],[TEAM]]&amp;"|"&amp;AllData[[#This Row],[YEAR]],ESPNW[TEAM]&amp;"|"&amp;ESPNW[YEAR],0)),"0.00")</f>
        <v>0.00</v>
      </c>
    </row>
    <row r="301" spans="9:50" x14ac:dyDescent="0.2">
      <c r="I301" t="s">
        <v>426</v>
      </c>
      <c r="J301">
        <v>63.2</v>
      </c>
      <c r="K301">
        <v>70.64</v>
      </c>
      <c r="L301">
        <v>2016</v>
      </c>
      <c r="AO301" t="s">
        <v>426</v>
      </c>
      <c r="AP301">
        <v>63.2</v>
      </c>
      <c r="AQ301">
        <v>70.64</v>
      </c>
      <c r="AR301">
        <v>2016</v>
      </c>
      <c r="AT301" t="str">
        <f t="array" ref="AT301">IFERROR(INDEX(JeffSagarinW[JS_RATING],MATCH(AllData[[#This Row],[TEAM]]&amp;"|"&amp;AllData[[#This Row],[YEAR]],JeffSagarinW[TEAM]&amp;"|"&amp;JeffSagarinW[YEAR],0)),"0.00")</f>
        <v>0.00</v>
      </c>
      <c r="AU301" t="str">
        <f t="array" ref="AU301">IFERROR(INDEX(JeffSagarinW[JS_SOS],MATCH(AllData[[#This Row],[TEAM]]&amp;"|"&amp;AllData[[#This Row],[YEAR]],JeffSagarinW[TEAM]&amp;"|"&amp;JeffSagarinW[YEAR],0)),"0.00")</f>
        <v>0.00</v>
      </c>
      <c r="AV301" t="str">
        <f t="array" ref="AV301">IFERROR(INDEX(JeffSagarinW[W25],MATCH(AllData[[#This Row],[TEAM]]&amp;"|"&amp;AllData[[#This Row],[YEAR]],JeffSagarinW[TEAM]&amp;"|"&amp;JeffSagarinW[YEAR],0)),"0.00")</f>
        <v>0.00</v>
      </c>
      <c r="AW301" t="str">
        <f t="array" ref="AW301">IFERROR(INDEX(JeffSagarinW[W50],MATCH(AllData[[#This Row],[TEAM]]&amp;"|"&amp;AllData[[#This Row],[YEAR]],JeffSagarinW[TEAM]&amp;"|"&amp;JeffSagarinW[YEAR],0)),"0.00")</f>
        <v>0.00</v>
      </c>
      <c r="AX301" t="str">
        <f t="array" ref="AX301">IFERROR(INDEX(ESPNW[PTS],MATCH(AllData[[#This Row],[TEAM]]&amp;"|"&amp;AllData[[#This Row],[YEAR]],ESPNW[TEAM]&amp;"|"&amp;ESPNW[YEAR],0)),"0.00")</f>
        <v>0.00</v>
      </c>
    </row>
    <row r="302" spans="9:50" x14ac:dyDescent="0.2">
      <c r="I302" t="s">
        <v>313</v>
      </c>
      <c r="J302">
        <v>65.8</v>
      </c>
      <c r="K302">
        <v>70.5</v>
      </c>
      <c r="L302">
        <v>2016</v>
      </c>
      <c r="AO302" t="s">
        <v>313</v>
      </c>
      <c r="AP302">
        <v>65.8</v>
      </c>
      <c r="AQ302">
        <v>70.5</v>
      </c>
      <c r="AR302">
        <v>2016</v>
      </c>
      <c r="AT302" t="str">
        <f t="array" ref="AT302">IFERROR(INDEX(JeffSagarinW[JS_RATING],MATCH(AllData[[#This Row],[TEAM]]&amp;"|"&amp;AllData[[#This Row],[YEAR]],JeffSagarinW[TEAM]&amp;"|"&amp;JeffSagarinW[YEAR],0)),"0.00")</f>
        <v>0.00</v>
      </c>
      <c r="AU302" t="str">
        <f t="array" ref="AU302">IFERROR(INDEX(JeffSagarinW[JS_SOS],MATCH(AllData[[#This Row],[TEAM]]&amp;"|"&amp;AllData[[#This Row],[YEAR]],JeffSagarinW[TEAM]&amp;"|"&amp;JeffSagarinW[YEAR],0)),"0.00")</f>
        <v>0.00</v>
      </c>
      <c r="AV302" t="str">
        <f t="array" ref="AV302">IFERROR(INDEX(JeffSagarinW[W25],MATCH(AllData[[#This Row],[TEAM]]&amp;"|"&amp;AllData[[#This Row],[YEAR]],JeffSagarinW[TEAM]&amp;"|"&amp;JeffSagarinW[YEAR],0)),"0.00")</f>
        <v>0.00</v>
      </c>
      <c r="AW302" t="str">
        <f t="array" ref="AW302">IFERROR(INDEX(JeffSagarinW[W50],MATCH(AllData[[#This Row],[TEAM]]&amp;"|"&amp;AllData[[#This Row],[YEAR]],JeffSagarinW[TEAM]&amp;"|"&amp;JeffSagarinW[YEAR],0)),"0.00")</f>
        <v>0.00</v>
      </c>
      <c r="AX302" t="str">
        <f t="array" ref="AX302">IFERROR(INDEX(ESPNW[PTS],MATCH(AllData[[#This Row],[TEAM]]&amp;"|"&amp;AllData[[#This Row],[YEAR]],ESPNW[TEAM]&amp;"|"&amp;ESPNW[YEAR],0)),"0.00")</f>
        <v>0.00</v>
      </c>
    </row>
    <row r="303" spans="9:50" x14ac:dyDescent="0.2">
      <c r="I303" t="s">
        <v>413</v>
      </c>
      <c r="J303">
        <v>64.91</v>
      </c>
      <c r="K303">
        <v>70.48</v>
      </c>
      <c r="L303">
        <v>2016</v>
      </c>
      <c r="AO303" t="s">
        <v>413</v>
      </c>
      <c r="AP303">
        <v>64.91</v>
      </c>
      <c r="AQ303">
        <v>70.48</v>
      </c>
      <c r="AR303">
        <v>2016</v>
      </c>
      <c r="AT303" t="str">
        <f t="array" ref="AT303">IFERROR(INDEX(JeffSagarinW[JS_RATING],MATCH(AllData[[#This Row],[TEAM]]&amp;"|"&amp;AllData[[#This Row],[YEAR]],JeffSagarinW[TEAM]&amp;"|"&amp;JeffSagarinW[YEAR],0)),"0.00")</f>
        <v>0.00</v>
      </c>
      <c r="AU303" t="str">
        <f t="array" ref="AU303">IFERROR(INDEX(JeffSagarinW[JS_SOS],MATCH(AllData[[#This Row],[TEAM]]&amp;"|"&amp;AllData[[#This Row],[YEAR]],JeffSagarinW[TEAM]&amp;"|"&amp;JeffSagarinW[YEAR],0)),"0.00")</f>
        <v>0.00</v>
      </c>
      <c r="AV303" t="str">
        <f t="array" ref="AV303">IFERROR(INDEX(JeffSagarinW[W25],MATCH(AllData[[#This Row],[TEAM]]&amp;"|"&amp;AllData[[#This Row],[YEAR]],JeffSagarinW[TEAM]&amp;"|"&amp;JeffSagarinW[YEAR],0)),"0.00")</f>
        <v>0.00</v>
      </c>
      <c r="AW303" t="str">
        <f t="array" ref="AW303">IFERROR(INDEX(JeffSagarinW[W50],MATCH(AllData[[#This Row],[TEAM]]&amp;"|"&amp;AllData[[#This Row],[YEAR]],JeffSagarinW[TEAM]&amp;"|"&amp;JeffSagarinW[YEAR],0)),"0.00")</f>
        <v>0.00</v>
      </c>
      <c r="AX303" t="str">
        <f t="array" ref="AX303">IFERROR(INDEX(ESPNW[PTS],MATCH(AllData[[#This Row],[TEAM]]&amp;"|"&amp;AllData[[#This Row],[YEAR]],ESPNW[TEAM]&amp;"|"&amp;ESPNW[YEAR],0)),"0.00")</f>
        <v>0.00</v>
      </c>
    </row>
    <row r="304" spans="9:50" x14ac:dyDescent="0.2">
      <c r="I304" t="s">
        <v>395</v>
      </c>
      <c r="J304">
        <v>65.290000000000006</v>
      </c>
      <c r="K304">
        <v>70.47</v>
      </c>
      <c r="L304">
        <v>2016</v>
      </c>
      <c r="AO304" t="s">
        <v>395</v>
      </c>
      <c r="AP304">
        <v>65.290000000000006</v>
      </c>
      <c r="AQ304">
        <v>70.47</v>
      </c>
      <c r="AR304">
        <v>2016</v>
      </c>
      <c r="AT304" t="str">
        <f t="array" ref="AT304">IFERROR(INDEX(JeffSagarinW[JS_RATING],MATCH(AllData[[#This Row],[TEAM]]&amp;"|"&amp;AllData[[#This Row],[YEAR]],JeffSagarinW[TEAM]&amp;"|"&amp;JeffSagarinW[YEAR],0)),"0.00")</f>
        <v>0.00</v>
      </c>
      <c r="AU304" t="str">
        <f t="array" ref="AU304">IFERROR(INDEX(JeffSagarinW[JS_SOS],MATCH(AllData[[#This Row],[TEAM]]&amp;"|"&amp;AllData[[#This Row],[YEAR]],JeffSagarinW[TEAM]&amp;"|"&amp;JeffSagarinW[YEAR],0)),"0.00")</f>
        <v>0.00</v>
      </c>
      <c r="AV304" t="str">
        <f t="array" ref="AV304">IFERROR(INDEX(JeffSagarinW[W25],MATCH(AllData[[#This Row],[TEAM]]&amp;"|"&amp;AllData[[#This Row],[YEAR]],JeffSagarinW[TEAM]&amp;"|"&amp;JeffSagarinW[YEAR],0)),"0.00")</f>
        <v>0.00</v>
      </c>
      <c r="AW304" t="str">
        <f t="array" ref="AW304">IFERROR(INDEX(JeffSagarinW[W50],MATCH(AllData[[#This Row],[TEAM]]&amp;"|"&amp;AllData[[#This Row],[YEAR]],JeffSagarinW[TEAM]&amp;"|"&amp;JeffSagarinW[YEAR],0)),"0.00")</f>
        <v>0.00</v>
      </c>
      <c r="AX304" t="str">
        <f t="array" ref="AX304">IFERROR(INDEX(ESPNW[PTS],MATCH(AllData[[#This Row],[TEAM]]&amp;"|"&amp;AllData[[#This Row],[YEAR]],ESPNW[TEAM]&amp;"|"&amp;ESPNW[YEAR],0)),"0.00")</f>
        <v>0.00</v>
      </c>
    </row>
    <row r="305" spans="9:50" x14ac:dyDescent="0.2">
      <c r="I305" t="s">
        <v>1839</v>
      </c>
      <c r="J305">
        <v>62.57</v>
      </c>
      <c r="K305">
        <v>70.47</v>
      </c>
      <c r="L305">
        <v>2016</v>
      </c>
      <c r="AO305" t="s">
        <v>1839</v>
      </c>
      <c r="AP305">
        <v>62.57</v>
      </c>
      <c r="AQ305">
        <v>70.47</v>
      </c>
      <c r="AR305">
        <v>2016</v>
      </c>
      <c r="AT305" t="str">
        <f t="array" ref="AT305">IFERROR(INDEX(JeffSagarinW[JS_RATING],MATCH(AllData[[#This Row],[TEAM]]&amp;"|"&amp;AllData[[#This Row],[YEAR]],JeffSagarinW[TEAM]&amp;"|"&amp;JeffSagarinW[YEAR],0)),"0.00")</f>
        <v>0.00</v>
      </c>
      <c r="AU305" t="str">
        <f t="array" ref="AU305">IFERROR(INDEX(JeffSagarinW[JS_SOS],MATCH(AllData[[#This Row],[TEAM]]&amp;"|"&amp;AllData[[#This Row],[YEAR]],JeffSagarinW[TEAM]&amp;"|"&amp;JeffSagarinW[YEAR],0)),"0.00")</f>
        <v>0.00</v>
      </c>
      <c r="AV305" t="str">
        <f t="array" ref="AV305">IFERROR(INDEX(JeffSagarinW[W25],MATCH(AllData[[#This Row],[TEAM]]&amp;"|"&amp;AllData[[#This Row],[YEAR]],JeffSagarinW[TEAM]&amp;"|"&amp;JeffSagarinW[YEAR],0)),"0.00")</f>
        <v>0.00</v>
      </c>
      <c r="AW305" t="str">
        <f t="array" ref="AW305">IFERROR(INDEX(JeffSagarinW[W50],MATCH(AllData[[#This Row],[TEAM]]&amp;"|"&amp;AllData[[#This Row],[YEAR]],JeffSagarinW[TEAM]&amp;"|"&amp;JeffSagarinW[YEAR],0)),"0.00")</f>
        <v>0.00</v>
      </c>
      <c r="AX305" t="str">
        <f t="array" ref="AX305">IFERROR(INDEX(ESPNW[PTS],MATCH(AllData[[#This Row],[TEAM]]&amp;"|"&amp;AllData[[#This Row],[YEAR]],ESPNW[TEAM]&amp;"|"&amp;ESPNW[YEAR],0)),"0.00")</f>
        <v>0.00</v>
      </c>
    </row>
    <row r="306" spans="9:50" x14ac:dyDescent="0.2">
      <c r="I306" t="s">
        <v>433</v>
      </c>
      <c r="J306">
        <v>58.15</v>
      </c>
      <c r="K306">
        <v>70.290000000000006</v>
      </c>
      <c r="L306">
        <v>2016</v>
      </c>
      <c r="AO306" t="s">
        <v>433</v>
      </c>
      <c r="AP306">
        <v>58.15</v>
      </c>
      <c r="AQ306">
        <v>70.290000000000006</v>
      </c>
      <c r="AR306">
        <v>2016</v>
      </c>
      <c r="AT306" t="str">
        <f t="array" ref="AT306">IFERROR(INDEX(JeffSagarinW[JS_RATING],MATCH(AllData[[#This Row],[TEAM]]&amp;"|"&amp;AllData[[#This Row],[YEAR]],JeffSagarinW[TEAM]&amp;"|"&amp;JeffSagarinW[YEAR],0)),"0.00")</f>
        <v>0.00</v>
      </c>
      <c r="AU306" t="str">
        <f t="array" ref="AU306">IFERROR(INDEX(JeffSagarinW[JS_SOS],MATCH(AllData[[#This Row],[TEAM]]&amp;"|"&amp;AllData[[#This Row],[YEAR]],JeffSagarinW[TEAM]&amp;"|"&amp;JeffSagarinW[YEAR],0)),"0.00")</f>
        <v>0.00</v>
      </c>
      <c r="AV306" t="str">
        <f t="array" ref="AV306">IFERROR(INDEX(JeffSagarinW[W25],MATCH(AllData[[#This Row],[TEAM]]&amp;"|"&amp;AllData[[#This Row],[YEAR]],JeffSagarinW[TEAM]&amp;"|"&amp;JeffSagarinW[YEAR],0)),"0.00")</f>
        <v>0.00</v>
      </c>
      <c r="AW306" t="str">
        <f t="array" ref="AW306">IFERROR(INDEX(JeffSagarinW[W50],MATCH(AllData[[#This Row],[TEAM]]&amp;"|"&amp;AllData[[#This Row],[YEAR]],JeffSagarinW[TEAM]&amp;"|"&amp;JeffSagarinW[YEAR],0)),"0.00")</f>
        <v>0.00</v>
      </c>
      <c r="AX306" t="str">
        <f t="array" ref="AX306">IFERROR(INDEX(ESPNW[PTS],MATCH(AllData[[#This Row],[TEAM]]&amp;"|"&amp;AllData[[#This Row],[YEAR]],ESPNW[TEAM]&amp;"|"&amp;ESPNW[YEAR],0)),"0.00")</f>
        <v>0.00</v>
      </c>
    </row>
    <row r="307" spans="9:50" x14ac:dyDescent="0.2">
      <c r="I307" t="s">
        <v>341</v>
      </c>
      <c r="J307">
        <v>76.02</v>
      </c>
      <c r="K307">
        <v>105.02</v>
      </c>
      <c r="L307">
        <v>2017</v>
      </c>
      <c r="AO307" t="s">
        <v>341</v>
      </c>
      <c r="AP307">
        <v>76.02</v>
      </c>
      <c r="AQ307">
        <v>105.02</v>
      </c>
      <c r="AR307">
        <v>2017</v>
      </c>
      <c r="AT307" t="str">
        <f t="array" ref="AT307">IFERROR(INDEX(JeffSagarinW[JS_RATING],MATCH(AllData[[#This Row],[TEAM]]&amp;"|"&amp;AllData[[#This Row],[YEAR]],JeffSagarinW[TEAM]&amp;"|"&amp;JeffSagarinW[YEAR],0)),"0.00")</f>
        <v>0.00</v>
      </c>
      <c r="AU307" t="str">
        <f t="array" ref="AU307">IFERROR(INDEX(JeffSagarinW[JS_SOS],MATCH(AllData[[#This Row],[TEAM]]&amp;"|"&amp;AllData[[#This Row],[YEAR]],JeffSagarinW[TEAM]&amp;"|"&amp;JeffSagarinW[YEAR],0)),"0.00")</f>
        <v>0.00</v>
      </c>
      <c r="AV307" t="str">
        <f t="array" ref="AV307">IFERROR(INDEX(JeffSagarinW[W25],MATCH(AllData[[#This Row],[TEAM]]&amp;"|"&amp;AllData[[#This Row],[YEAR]],JeffSagarinW[TEAM]&amp;"|"&amp;JeffSagarinW[YEAR],0)),"0.00")</f>
        <v>0.00</v>
      </c>
      <c r="AW307" t="str">
        <f t="array" ref="AW307">IFERROR(INDEX(JeffSagarinW[W50],MATCH(AllData[[#This Row],[TEAM]]&amp;"|"&amp;AllData[[#This Row],[YEAR]],JeffSagarinW[TEAM]&amp;"|"&amp;JeffSagarinW[YEAR],0)),"0.00")</f>
        <v>0.00</v>
      </c>
      <c r="AX307" t="str">
        <f t="array" ref="AX307">IFERROR(INDEX(ESPNW[PTS],MATCH(AllData[[#This Row],[TEAM]]&amp;"|"&amp;AllData[[#This Row],[YEAR]],ESPNW[TEAM]&amp;"|"&amp;ESPNW[YEAR],0)),"0.00")</f>
        <v>0.00</v>
      </c>
    </row>
    <row r="308" spans="9:50" x14ac:dyDescent="0.2">
      <c r="I308" t="s">
        <v>378</v>
      </c>
      <c r="J308">
        <v>74.319999999999993</v>
      </c>
      <c r="K308">
        <v>102.9</v>
      </c>
      <c r="L308">
        <v>2017</v>
      </c>
      <c r="AO308" t="s">
        <v>378</v>
      </c>
      <c r="AP308">
        <v>74.319999999999993</v>
      </c>
      <c r="AQ308">
        <v>102.9</v>
      </c>
      <c r="AR308">
        <v>2017</v>
      </c>
      <c r="AT308" t="str">
        <f t="array" ref="AT308">IFERROR(INDEX(JeffSagarinW[JS_RATING],MATCH(AllData[[#This Row],[TEAM]]&amp;"|"&amp;AllData[[#This Row],[YEAR]],JeffSagarinW[TEAM]&amp;"|"&amp;JeffSagarinW[YEAR],0)),"0.00")</f>
        <v>0.00</v>
      </c>
      <c r="AU308" t="str">
        <f t="array" ref="AU308">IFERROR(INDEX(JeffSagarinW[JS_SOS],MATCH(AllData[[#This Row],[TEAM]]&amp;"|"&amp;AllData[[#This Row],[YEAR]],JeffSagarinW[TEAM]&amp;"|"&amp;JeffSagarinW[YEAR],0)),"0.00")</f>
        <v>0.00</v>
      </c>
      <c r="AV308" t="str">
        <f t="array" ref="AV308">IFERROR(INDEX(JeffSagarinW[W25],MATCH(AllData[[#This Row],[TEAM]]&amp;"|"&amp;AllData[[#This Row],[YEAR]],JeffSagarinW[TEAM]&amp;"|"&amp;JeffSagarinW[YEAR],0)),"0.00")</f>
        <v>0.00</v>
      </c>
      <c r="AW308" t="str">
        <f t="array" ref="AW308">IFERROR(INDEX(JeffSagarinW[W50],MATCH(AllData[[#This Row],[TEAM]]&amp;"|"&amp;AllData[[#This Row],[YEAR]],JeffSagarinW[TEAM]&amp;"|"&amp;JeffSagarinW[YEAR],0)),"0.00")</f>
        <v>0.00</v>
      </c>
      <c r="AX308" t="str">
        <f t="array" ref="AX308">IFERROR(INDEX(ESPNW[PTS],MATCH(AllData[[#This Row],[TEAM]]&amp;"|"&amp;AllData[[#This Row],[YEAR]],ESPNW[TEAM]&amp;"|"&amp;ESPNW[YEAR],0)),"0.00")</f>
        <v>0.00</v>
      </c>
    </row>
    <row r="309" spans="9:50" x14ac:dyDescent="0.2">
      <c r="I309" t="s">
        <v>420</v>
      </c>
      <c r="J309">
        <v>77.97</v>
      </c>
      <c r="K309">
        <v>96.8</v>
      </c>
      <c r="L309">
        <v>2017</v>
      </c>
      <c r="AO309" t="s">
        <v>420</v>
      </c>
      <c r="AP309">
        <v>77.97</v>
      </c>
      <c r="AQ309">
        <v>96.8</v>
      </c>
      <c r="AR309">
        <v>2017</v>
      </c>
      <c r="AT309" t="str">
        <f t="array" ref="AT309">IFERROR(INDEX(JeffSagarinW[JS_RATING],MATCH(AllData[[#This Row],[TEAM]]&amp;"|"&amp;AllData[[#This Row],[YEAR]],JeffSagarinW[TEAM]&amp;"|"&amp;JeffSagarinW[YEAR],0)),"0.00")</f>
        <v>0.00</v>
      </c>
      <c r="AU309" t="str">
        <f t="array" ref="AU309">IFERROR(INDEX(JeffSagarinW[JS_SOS],MATCH(AllData[[#This Row],[TEAM]]&amp;"|"&amp;AllData[[#This Row],[YEAR]],JeffSagarinW[TEAM]&amp;"|"&amp;JeffSagarinW[YEAR],0)),"0.00")</f>
        <v>0.00</v>
      </c>
      <c r="AV309" t="str">
        <f t="array" ref="AV309">IFERROR(INDEX(JeffSagarinW[W25],MATCH(AllData[[#This Row],[TEAM]]&amp;"|"&amp;AllData[[#This Row],[YEAR]],JeffSagarinW[TEAM]&amp;"|"&amp;JeffSagarinW[YEAR],0)),"0.00")</f>
        <v>0.00</v>
      </c>
      <c r="AW309" t="str">
        <f t="array" ref="AW309">IFERROR(INDEX(JeffSagarinW[W50],MATCH(AllData[[#This Row],[TEAM]]&amp;"|"&amp;AllData[[#This Row],[YEAR]],JeffSagarinW[TEAM]&amp;"|"&amp;JeffSagarinW[YEAR],0)),"0.00")</f>
        <v>0.00</v>
      </c>
      <c r="AX309" t="str">
        <f t="array" ref="AX309">IFERROR(INDEX(ESPNW[PTS],MATCH(AllData[[#This Row],[TEAM]]&amp;"|"&amp;AllData[[#This Row],[YEAR]],ESPNW[TEAM]&amp;"|"&amp;ESPNW[YEAR],0)),"0.00")</f>
        <v>0.00</v>
      </c>
    </row>
    <row r="310" spans="9:50" x14ac:dyDescent="0.2">
      <c r="I310" t="s">
        <v>427</v>
      </c>
      <c r="J310">
        <v>76.73</v>
      </c>
      <c r="K310">
        <v>94.58</v>
      </c>
      <c r="L310">
        <v>2017</v>
      </c>
      <c r="AO310" t="s">
        <v>427</v>
      </c>
      <c r="AP310">
        <v>76.73</v>
      </c>
      <c r="AQ310">
        <v>94.58</v>
      </c>
      <c r="AR310">
        <v>2017</v>
      </c>
      <c r="AT310" t="str">
        <f t="array" ref="AT310">IFERROR(INDEX(JeffSagarinW[JS_RATING],MATCH(AllData[[#This Row],[TEAM]]&amp;"|"&amp;AllData[[#This Row],[YEAR]],JeffSagarinW[TEAM]&amp;"|"&amp;JeffSagarinW[YEAR],0)),"0.00")</f>
        <v>0.00</v>
      </c>
      <c r="AU310" t="str">
        <f t="array" ref="AU310">IFERROR(INDEX(JeffSagarinW[JS_SOS],MATCH(AllData[[#This Row],[TEAM]]&amp;"|"&amp;AllData[[#This Row],[YEAR]],JeffSagarinW[TEAM]&amp;"|"&amp;JeffSagarinW[YEAR],0)),"0.00")</f>
        <v>0.00</v>
      </c>
      <c r="AV310" t="str">
        <f t="array" ref="AV310">IFERROR(INDEX(JeffSagarinW[W25],MATCH(AllData[[#This Row],[TEAM]]&amp;"|"&amp;AllData[[#This Row],[YEAR]],JeffSagarinW[TEAM]&amp;"|"&amp;JeffSagarinW[YEAR],0)),"0.00")</f>
        <v>0.00</v>
      </c>
      <c r="AW310" t="str">
        <f t="array" ref="AW310">IFERROR(INDEX(JeffSagarinW[W50],MATCH(AllData[[#This Row],[TEAM]]&amp;"|"&amp;AllData[[#This Row],[YEAR]],JeffSagarinW[TEAM]&amp;"|"&amp;JeffSagarinW[YEAR],0)),"0.00")</f>
        <v>0.00</v>
      </c>
      <c r="AX310" t="str">
        <f t="array" ref="AX310">IFERROR(INDEX(ESPNW[PTS],MATCH(AllData[[#This Row],[TEAM]]&amp;"|"&amp;AllData[[#This Row],[YEAR]],ESPNW[TEAM]&amp;"|"&amp;ESPNW[YEAR],0)),"0.00")</f>
        <v>0.00</v>
      </c>
    </row>
    <row r="311" spans="9:50" x14ac:dyDescent="0.2">
      <c r="I311" t="s">
        <v>358</v>
      </c>
      <c r="J311">
        <v>77.47</v>
      </c>
      <c r="K311">
        <v>93.8</v>
      </c>
      <c r="L311">
        <v>2017</v>
      </c>
      <c r="AO311" t="s">
        <v>358</v>
      </c>
      <c r="AP311">
        <v>77.47</v>
      </c>
      <c r="AQ311">
        <v>93.8</v>
      </c>
      <c r="AR311">
        <v>2017</v>
      </c>
      <c r="AT311" t="str">
        <f t="array" ref="AT311">IFERROR(INDEX(JeffSagarinW[JS_RATING],MATCH(AllData[[#This Row],[TEAM]]&amp;"|"&amp;AllData[[#This Row],[YEAR]],JeffSagarinW[TEAM]&amp;"|"&amp;JeffSagarinW[YEAR],0)),"0.00")</f>
        <v>0.00</v>
      </c>
      <c r="AU311" t="str">
        <f t="array" ref="AU311">IFERROR(INDEX(JeffSagarinW[JS_SOS],MATCH(AllData[[#This Row],[TEAM]]&amp;"|"&amp;AllData[[#This Row],[YEAR]],JeffSagarinW[TEAM]&amp;"|"&amp;JeffSagarinW[YEAR],0)),"0.00")</f>
        <v>0.00</v>
      </c>
      <c r="AV311" t="str">
        <f t="array" ref="AV311">IFERROR(INDEX(JeffSagarinW[W25],MATCH(AllData[[#This Row],[TEAM]]&amp;"|"&amp;AllData[[#This Row],[YEAR]],JeffSagarinW[TEAM]&amp;"|"&amp;JeffSagarinW[YEAR],0)),"0.00")</f>
        <v>0.00</v>
      </c>
      <c r="AW311" t="str">
        <f t="array" ref="AW311">IFERROR(INDEX(JeffSagarinW[W50],MATCH(AllData[[#This Row],[TEAM]]&amp;"|"&amp;AllData[[#This Row],[YEAR]],JeffSagarinW[TEAM]&amp;"|"&amp;JeffSagarinW[YEAR],0)),"0.00")</f>
        <v>0.00</v>
      </c>
      <c r="AX311" t="str">
        <f t="array" ref="AX311">IFERROR(INDEX(ESPNW[PTS],MATCH(AllData[[#This Row],[TEAM]]&amp;"|"&amp;AllData[[#This Row],[YEAR]],ESPNW[TEAM]&amp;"|"&amp;ESPNW[YEAR],0)),"0.00")</f>
        <v>0.00</v>
      </c>
    </row>
    <row r="312" spans="9:50" x14ac:dyDescent="0.2">
      <c r="I312" t="s">
        <v>297</v>
      </c>
      <c r="J312">
        <v>75.3</v>
      </c>
      <c r="K312">
        <v>92.74</v>
      </c>
      <c r="L312">
        <v>2017</v>
      </c>
      <c r="AO312" t="s">
        <v>297</v>
      </c>
      <c r="AP312">
        <v>75.3</v>
      </c>
      <c r="AQ312">
        <v>92.74</v>
      </c>
      <c r="AR312">
        <v>2017</v>
      </c>
      <c r="AT312" t="str">
        <f t="array" ref="AT312">IFERROR(INDEX(JeffSagarinW[JS_RATING],MATCH(AllData[[#This Row],[TEAM]]&amp;"|"&amp;AllData[[#This Row],[YEAR]],JeffSagarinW[TEAM]&amp;"|"&amp;JeffSagarinW[YEAR],0)),"0.00")</f>
        <v>0.00</v>
      </c>
      <c r="AU312" t="str">
        <f t="array" ref="AU312">IFERROR(INDEX(JeffSagarinW[JS_SOS],MATCH(AllData[[#This Row],[TEAM]]&amp;"|"&amp;AllData[[#This Row],[YEAR]],JeffSagarinW[TEAM]&amp;"|"&amp;JeffSagarinW[YEAR],0)),"0.00")</f>
        <v>0.00</v>
      </c>
      <c r="AV312" t="str">
        <f t="array" ref="AV312">IFERROR(INDEX(JeffSagarinW[W25],MATCH(AllData[[#This Row],[TEAM]]&amp;"|"&amp;AllData[[#This Row],[YEAR]],JeffSagarinW[TEAM]&amp;"|"&amp;JeffSagarinW[YEAR],0)),"0.00")</f>
        <v>0.00</v>
      </c>
      <c r="AW312" t="str">
        <f t="array" ref="AW312">IFERROR(INDEX(JeffSagarinW[W50],MATCH(AllData[[#This Row],[TEAM]]&amp;"|"&amp;AllData[[#This Row],[YEAR]],JeffSagarinW[TEAM]&amp;"|"&amp;JeffSagarinW[YEAR],0)),"0.00")</f>
        <v>0.00</v>
      </c>
      <c r="AX312" t="str">
        <f t="array" ref="AX312">IFERROR(INDEX(ESPNW[PTS],MATCH(AllData[[#This Row],[TEAM]]&amp;"|"&amp;AllData[[#This Row],[YEAR]],ESPNW[TEAM]&amp;"|"&amp;ESPNW[YEAR],0)),"0.00")</f>
        <v>0.00</v>
      </c>
    </row>
    <row r="313" spans="9:50" x14ac:dyDescent="0.2">
      <c r="I313" t="s">
        <v>298</v>
      </c>
      <c r="J313">
        <v>74.42</v>
      </c>
      <c r="K313">
        <v>92.33</v>
      </c>
      <c r="L313">
        <v>2017</v>
      </c>
      <c r="AO313" t="s">
        <v>298</v>
      </c>
      <c r="AP313">
        <v>74.42</v>
      </c>
      <c r="AQ313">
        <v>92.33</v>
      </c>
      <c r="AR313">
        <v>2017</v>
      </c>
      <c r="AT313" t="str">
        <f t="array" ref="AT313">IFERROR(INDEX(JeffSagarinW[JS_RATING],MATCH(AllData[[#This Row],[TEAM]]&amp;"|"&amp;AllData[[#This Row],[YEAR]],JeffSagarinW[TEAM]&amp;"|"&amp;JeffSagarinW[YEAR],0)),"0.00")</f>
        <v>0.00</v>
      </c>
      <c r="AU313" t="str">
        <f t="array" ref="AU313">IFERROR(INDEX(JeffSagarinW[JS_SOS],MATCH(AllData[[#This Row],[TEAM]]&amp;"|"&amp;AllData[[#This Row],[YEAR]],JeffSagarinW[TEAM]&amp;"|"&amp;JeffSagarinW[YEAR],0)),"0.00")</f>
        <v>0.00</v>
      </c>
      <c r="AV313" t="str">
        <f t="array" ref="AV313">IFERROR(INDEX(JeffSagarinW[W25],MATCH(AllData[[#This Row],[TEAM]]&amp;"|"&amp;AllData[[#This Row],[YEAR]],JeffSagarinW[TEAM]&amp;"|"&amp;JeffSagarinW[YEAR],0)),"0.00")</f>
        <v>0.00</v>
      </c>
      <c r="AW313" t="str">
        <f t="array" ref="AW313">IFERROR(INDEX(JeffSagarinW[W50],MATCH(AllData[[#This Row],[TEAM]]&amp;"|"&amp;AllData[[#This Row],[YEAR]],JeffSagarinW[TEAM]&amp;"|"&amp;JeffSagarinW[YEAR],0)),"0.00")</f>
        <v>0.00</v>
      </c>
      <c r="AX313" t="str">
        <f t="array" ref="AX313">IFERROR(INDEX(ESPNW[PTS],MATCH(AllData[[#This Row],[TEAM]]&amp;"|"&amp;AllData[[#This Row],[YEAR]],ESPNW[TEAM]&amp;"|"&amp;ESPNW[YEAR],0)),"0.00")</f>
        <v>0.00</v>
      </c>
    </row>
    <row r="314" spans="9:50" x14ac:dyDescent="0.2">
      <c r="I314" t="s">
        <v>351</v>
      </c>
      <c r="J314">
        <v>70.98</v>
      </c>
      <c r="K314">
        <v>92.31</v>
      </c>
      <c r="L314">
        <v>2017</v>
      </c>
      <c r="AO314" t="s">
        <v>351</v>
      </c>
      <c r="AP314">
        <v>70.98</v>
      </c>
      <c r="AQ314">
        <v>92.31</v>
      </c>
      <c r="AR314">
        <v>2017</v>
      </c>
      <c r="AT314" t="str">
        <f t="array" ref="AT314">IFERROR(INDEX(JeffSagarinW[JS_RATING],MATCH(AllData[[#This Row],[TEAM]]&amp;"|"&amp;AllData[[#This Row],[YEAR]],JeffSagarinW[TEAM]&amp;"|"&amp;JeffSagarinW[YEAR],0)),"0.00")</f>
        <v>0.00</v>
      </c>
      <c r="AU314" t="str">
        <f t="array" ref="AU314">IFERROR(INDEX(JeffSagarinW[JS_SOS],MATCH(AllData[[#This Row],[TEAM]]&amp;"|"&amp;AllData[[#This Row],[YEAR]],JeffSagarinW[TEAM]&amp;"|"&amp;JeffSagarinW[YEAR],0)),"0.00")</f>
        <v>0.00</v>
      </c>
      <c r="AV314" t="str">
        <f t="array" ref="AV314">IFERROR(INDEX(JeffSagarinW[W25],MATCH(AllData[[#This Row],[TEAM]]&amp;"|"&amp;AllData[[#This Row],[YEAR]],JeffSagarinW[TEAM]&amp;"|"&amp;JeffSagarinW[YEAR],0)),"0.00")</f>
        <v>0.00</v>
      </c>
      <c r="AW314" t="str">
        <f t="array" ref="AW314">IFERROR(INDEX(JeffSagarinW[W50],MATCH(AllData[[#This Row],[TEAM]]&amp;"|"&amp;AllData[[#This Row],[YEAR]],JeffSagarinW[TEAM]&amp;"|"&amp;JeffSagarinW[YEAR],0)),"0.00")</f>
        <v>0.00</v>
      </c>
      <c r="AX314" t="str">
        <f t="array" ref="AX314">IFERROR(INDEX(ESPNW[PTS],MATCH(AllData[[#This Row],[TEAM]]&amp;"|"&amp;AllData[[#This Row],[YEAR]],ESPNW[TEAM]&amp;"|"&amp;ESPNW[YEAR],0)),"0.00")</f>
        <v>0.00</v>
      </c>
    </row>
    <row r="315" spans="9:50" x14ac:dyDescent="0.2">
      <c r="I315" t="s">
        <v>334</v>
      </c>
      <c r="J315">
        <v>76.569999999999993</v>
      </c>
      <c r="K315">
        <v>89.97</v>
      </c>
      <c r="L315">
        <v>2017</v>
      </c>
      <c r="AO315" t="s">
        <v>334</v>
      </c>
      <c r="AP315">
        <v>76.569999999999993</v>
      </c>
      <c r="AQ315">
        <v>89.97</v>
      </c>
      <c r="AR315">
        <v>2017</v>
      </c>
      <c r="AT315" t="str">
        <f t="array" ref="AT315">IFERROR(INDEX(JeffSagarinW[JS_RATING],MATCH(AllData[[#This Row],[TEAM]]&amp;"|"&amp;AllData[[#This Row],[YEAR]],JeffSagarinW[TEAM]&amp;"|"&amp;JeffSagarinW[YEAR],0)),"0.00")</f>
        <v>0.00</v>
      </c>
      <c r="AU315" t="str">
        <f t="array" ref="AU315">IFERROR(INDEX(JeffSagarinW[JS_SOS],MATCH(AllData[[#This Row],[TEAM]]&amp;"|"&amp;AllData[[#This Row],[YEAR]],JeffSagarinW[TEAM]&amp;"|"&amp;JeffSagarinW[YEAR],0)),"0.00")</f>
        <v>0.00</v>
      </c>
      <c r="AV315" t="str">
        <f t="array" ref="AV315">IFERROR(INDEX(JeffSagarinW[W25],MATCH(AllData[[#This Row],[TEAM]]&amp;"|"&amp;AllData[[#This Row],[YEAR]],JeffSagarinW[TEAM]&amp;"|"&amp;JeffSagarinW[YEAR],0)),"0.00")</f>
        <v>0.00</v>
      </c>
      <c r="AW315" t="str">
        <f t="array" ref="AW315">IFERROR(INDEX(JeffSagarinW[W50],MATCH(AllData[[#This Row],[TEAM]]&amp;"|"&amp;AllData[[#This Row],[YEAR]],JeffSagarinW[TEAM]&amp;"|"&amp;JeffSagarinW[YEAR],0)),"0.00")</f>
        <v>0.00</v>
      </c>
      <c r="AX315" t="str">
        <f t="array" ref="AX315">IFERROR(INDEX(ESPNW[PTS],MATCH(AllData[[#This Row],[TEAM]]&amp;"|"&amp;AllData[[#This Row],[YEAR]],ESPNW[TEAM]&amp;"|"&amp;ESPNW[YEAR],0)),"0.00")</f>
        <v>0.00</v>
      </c>
    </row>
    <row r="316" spans="9:50" x14ac:dyDescent="0.2">
      <c r="I316" t="s">
        <v>382</v>
      </c>
      <c r="J316">
        <v>73.72</v>
      </c>
      <c r="K316">
        <v>89.46</v>
      </c>
      <c r="L316">
        <v>2017</v>
      </c>
      <c r="AO316" t="s">
        <v>382</v>
      </c>
      <c r="AP316">
        <v>73.72</v>
      </c>
      <c r="AQ316">
        <v>89.46</v>
      </c>
      <c r="AR316">
        <v>2017</v>
      </c>
      <c r="AT316" t="str">
        <f t="array" ref="AT316">IFERROR(INDEX(JeffSagarinW[JS_RATING],MATCH(AllData[[#This Row],[TEAM]]&amp;"|"&amp;AllData[[#This Row],[YEAR]],JeffSagarinW[TEAM]&amp;"|"&amp;JeffSagarinW[YEAR],0)),"0.00")</f>
        <v>0.00</v>
      </c>
      <c r="AU316" t="str">
        <f t="array" ref="AU316">IFERROR(INDEX(JeffSagarinW[JS_SOS],MATCH(AllData[[#This Row],[TEAM]]&amp;"|"&amp;AllData[[#This Row],[YEAR]],JeffSagarinW[TEAM]&amp;"|"&amp;JeffSagarinW[YEAR],0)),"0.00")</f>
        <v>0.00</v>
      </c>
      <c r="AV316" t="str">
        <f t="array" ref="AV316">IFERROR(INDEX(JeffSagarinW[W25],MATCH(AllData[[#This Row],[TEAM]]&amp;"|"&amp;AllData[[#This Row],[YEAR]],JeffSagarinW[TEAM]&amp;"|"&amp;JeffSagarinW[YEAR],0)),"0.00")</f>
        <v>0.00</v>
      </c>
      <c r="AW316" t="str">
        <f t="array" ref="AW316">IFERROR(INDEX(JeffSagarinW[W50],MATCH(AllData[[#This Row],[TEAM]]&amp;"|"&amp;AllData[[#This Row],[YEAR]],JeffSagarinW[TEAM]&amp;"|"&amp;JeffSagarinW[YEAR],0)),"0.00")</f>
        <v>0.00</v>
      </c>
      <c r="AX316" t="str">
        <f t="array" ref="AX316">IFERROR(INDEX(ESPNW[PTS],MATCH(AllData[[#This Row],[TEAM]]&amp;"|"&amp;AllData[[#This Row],[YEAR]],ESPNW[TEAM]&amp;"|"&amp;ESPNW[YEAR],0)),"0.00")</f>
        <v>0.00</v>
      </c>
    </row>
    <row r="317" spans="9:50" x14ac:dyDescent="0.2">
      <c r="I317" t="s">
        <v>64</v>
      </c>
      <c r="J317">
        <v>78.03</v>
      </c>
      <c r="K317">
        <v>88.46</v>
      </c>
      <c r="L317">
        <v>2017</v>
      </c>
      <c r="AO317" t="s">
        <v>64</v>
      </c>
      <c r="AP317">
        <v>78.03</v>
      </c>
      <c r="AQ317">
        <v>88.46</v>
      </c>
      <c r="AR317">
        <v>2017</v>
      </c>
      <c r="AT317" t="str">
        <f t="array" ref="AT317">IFERROR(INDEX(JeffSagarinW[JS_RATING],MATCH(AllData[[#This Row],[TEAM]]&amp;"|"&amp;AllData[[#This Row],[YEAR]],JeffSagarinW[TEAM]&amp;"|"&amp;JeffSagarinW[YEAR],0)),"0.00")</f>
        <v>0.00</v>
      </c>
      <c r="AU317" t="str">
        <f t="array" ref="AU317">IFERROR(INDEX(JeffSagarinW[JS_SOS],MATCH(AllData[[#This Row],[TEAM]]&amp;"|"&amp;AllData[[#This Row],[YEAR]],JeffSagarinW[TEAM]&amp;"|"&amp;JeffSagarinW[YEAR],0)),"0.00")</f>
        <v>0.00</v>
      </c>
      <c r="AV317" t="str">
        <f t="array" ref="AV317">IFERROR(INDEX(JeffSagarinW[W25],MATCH(AllData[[#This Row],[TEAM]]&amp;"|"&amp;AllData[[#This Row],[YEAR]],JeffSagarinW[TEAM]&amp;"|"&amp;JeffSagarinW[YEAR],0)),"0.00")</f>
        <v>0.00</v>
      </c>
      <c r="AW317" t="str">
        <f t="array" ref="AW317">IFERROR(INDEX(JeffSagarinW[W50],MATCH(AllData[[#This Row],[TEAM]]&amp;"|"&amp;AllData[[#This Row],[YEAR]],JeffSagarinW[TEAM]&amp;"|"&amp;JeffSagarinW[YEAR],0)),"0.00")</f>
        <v>0.00</v>
      </c>
      <c r="AX317" t="str">
        <f t="array" ref="AX317">IFERROR(INDEX(ESPNW[PTS],MATCH(AllData[[#This Row],[TEAM]]&amp;"|"&amp;AllData[[#This Row],[YEAR]],ESPNW[TEAM]&amp;"|"&amp;ESPNW[YEAR],0)),"0.00")</f>
        <v>0.00</v>
      </c>
    </row>
    <row r="318" spans="9:50" x14ac:dyDescent="0.2">
      <c r="I318" t="s">
        <v>300</v>
      </c>
      <c r="J318">
        <v>78.430000000000007</v>
      </c>
      <c r="K318">
        <v>88.11</v>
      </c>
      <c r="L318">
        <v>2017</v>
      </c>
      <c r="AO318" t="s">
        <v>300</v>
      </c>
      <c r="AP318">
        <v>78.430000000000007</v>
      </c>
      <c r="AQ318">
        <v>88.11</v>
      </c>
      <c r="AR318">
        <v>2017</v>
      </c>
      <c r="AT318" t="str">
        <f t="array" ref="AT318">IFERROR(INDEX(JeffSagarinW[JS_RATING],MATCH(AllData[[#This Row],[TEAM]]&amp;"|"&amp;AllData[[#This Row],[YEAR]],JeffSagarinW[TEAM]&amp;"|"&amp;JeffSagarinW[YEAR],0)),"0.00")</f>
        <v>0.00</v>
      </c>
      <c r="AU318" t="str">
        <f t="array" ref="AU318">IFERROR(INDEX(JeffSagarinW[JS_SOS],MATCH(AllData[[#This Row],[TEAM]]&amp;"|"&amp;AllData[[#This Row],[YEAR]],JeffSagarinW[TEAM]&amp;"|"&amp;JeffSagarinW[YEAR],0)),"0.00")</f>
        <v>0.00</v>
      </c>
      <c r="AV318" t="str">
        <f t="array" ref="AV318">IFERROR(INDEX(JeffSagarinW[W25],MATCH(AllData[[#This Row],[TEAM]]&amp;"|"&amp;AllData[[#This Row],[YEAR]],JeffSagarinW[TEAM]&amp;"|"&amp;JeffSagarinW[YEAR],0)),"0.00")</f>
        <v>0.00</v>
      </c>
      <c r="AW318" t="str">
        <f t="array" ref="AW318">IFERROR(INDEX(JeffSagarinW[W50],MATCH(AllData[[#This Row],[TEAM]]&amp;"|"&amp;AllData[[#This Row],[YEAR]],JeffSagarinW[TEAM]&amp;"|"&amp;JeffSagarinW[YEAR],0)),"0.00")</f>
        <v>0.00</v>
      </c>
      <c r="AX318" t="str">
        <f t="array" ref="AX318">IFERROR(INDEX(ESPNW[PTS],MATCH(AllData[[#This Row],[TEAM]]&amp;"|"&amp;AllData[[#This Row],[YEAR]],ESPNW[TEAM]&amp;"|"&amp;ESPNW[YEAR],0)),"0.00")</f>
        <v>0.00</v>
      </c>
    </row>
    <row r="319" spans="9:50" x14ac:dyDescent="0.2">
      <c r="I319" t="s">
        <v>388</v>
      </c>
      <c r="J319">
        <v>75.86</v>
      </c>
      <c r="K319">
        <v>86.74</v>
      </c>
      <c r="L319">
        <v>2017</v>
      </c>
      <c r="AO319" t="s">
        <v>388</v>
      </c>
      <c r="AP319">
        <v>75.86</v>
      </c>
      <c r="AQ319">
        <v>86.74</v>
      </c>
      <c r="AR319">
        <v>2017</v>
      </c>
      <c r="AT319" t="str">
        <f t="array" ref="AT319">IFERROR(INDEX(JeffSagarinW[JS_RATING],MATCH(AllData[[#This Row],[TEAM]]&amp;"|"&amp;AllData[[#This Row],[YEAR]],JeffSagarinW[TEAM]&amp;"|"&amp;JeffSagarinW[YEAR],0)),"0.00")</f>
        <v>0.00</v>
      </c>
      <c r="AU319" t="str">
        <f t="array" ref="AU319">IFERROR(INDEX(JeffSagarinW[JS_SOS],MATCH(AllData[[#This Row],[TEAM]]&amp;"|"&amp;AllData[[#This Row],[YEAR]],JeffSagarinW[TEAM]&amp;"|"&amp;JeffSagarinW[YEAR],0)),"0.00")</f>
        <v>0.00</v>
      </c>
      <c r="AV319" t="str">
        <f t="array" ref="AV319">IFERROR(INDEX(JeffSagarinW[W25],MATCH(AllData[[#This Row],[TEAM]]&amp;"|"&amp;AllData[[#This Row],[YEAR]],JeffSagarinW[TEAM]&amp;"|"&amp;JeffSagarinW[YEAR],0)),"0.00")</f>
        <v>0.00</v>
      </c>
      <c r="AW319" t="str">
        <f t="array" ref="AW319">IFERROR(INDEX(JeffSagarinW[W50],MATCH(AllData[[#This Row],[TEAM]]&amp;"|"&amp;AllData[[#This Row],[YEAR]],JeffSagarinW[TEAM]&amp;"|"&amp;JeffSagarinW[YEAR],0)),"0.00")</f>
        <v>0.00</v>
      </c>
      <c r="AX319" t="str">
        <f t="array" ref="AX319">IFERROR(INDEX(ESPNW[PTS],MATCH(AllData[[#This Row],[TEAM]]&amp;"|"&amp;AllData[[#This Row],[YEAR]],ESPNW[TEAM]&amp;"|"&amp;ESPNW[YEAR],0)),"0.00")</f>
        <v>0.00</v>
      </c>
    </row>
    <row r="320" spans="9:50" x14ac:dyDescent="0.2">
      <c r="I320" t="s">
        <v>385</v>
      </c>
      <c r="J320">
        <v>72.900000000000006</v>
      </c>
      <c r="K320">
        <v>84.9</v>
      </c>
      <c r="L320">
        <v>2017</v>
      </c>
      <c r="AO320" t="s">
        <v>385</v>
      </c>
      <c r="AP320">
        <v>72.900000000000006</v>
      </c>
      <c r="AQ320">
        <v>84.9</v>
      </c>
      <c r="AR320">
        <v>2017</v>
      </c>
      <c r="AT320" t="str">
        <f t="array" ref="AT320">IFERROR(INDEX(JeffSagarinW[JS_RATING],MATCH(AllData[[#This Row],[TEAM]]&amp;"|"&amp;AllData[[#This Row],[YEAR]],JeffSagarinW[TEAM]&amp;"|"&amp;JeffSagarinW[YEAR],0)),"0.00")</f>
        <v>0.00</v>
      </c>
      <c r="AU320" t="str">
        <f t="array" ref="AU320">IFERROR(INDEX(JeffSagarinW[JS_SOS],MATCH(AllData[[#This Row],[TEAM]]&amp;"|"&amp;AllData[[#This Row],[YEAR]],JeffSagarinW[TEAM]&amp;"|"&amp;JeffSagarinW[YEAR],0)),"0.00")</f>
        <v>0.00</v>
      </c>
      <c r="AV320" t="str">
        <f t="array" ref="AV320">IFERROR(INDEX(JeffSagarinW[W25],MATCH(AllData[[#This Row],[TEAM]]&amp;"|"&amp;AllData[[#This Row],[YEAR]],JeffSagarinW[TEAM]&amp;"|"&amp;JeffSagarinW[YEAR],0)),"0.00")</f>
        <v>0.00</v>
      </c>
      <c r="AW320" t="str">
        <f t="array" ref="AW320">IFERROR(INDEX(JeffSagarinW[W50],MATCH(AllData[[#This Row],[TEAM]]&amp;"|"&amp;AllData[[#This Row],[YEAR]],JeffSagarinW[TEAM]&amp;"|"&amp;JeffSagarinW[YEAR],0)),"0.00")</f>
        <v>0.00</v>
      </c>
      <c r="AX320" t="str">
        <f t="array" ref="AX320">IFERROR(INDEX(ESPNW[PTS],MATCH(AllData[[#This Row],[TEAM]]&amp;"|"&amp;AllData[[#This Row],[YEAR]],ESPNW[TEAM]&amp;"|"&amp;ESPNW[YEAR],0)),"0.00")</f>
        <v>0.00</v>
      </c>
    </row>
    <row r="321" spans="9:50" x14ac:dyDescent="0.2">
      <c r="I321" t="s">
        <v>430</v>
      </c>
      <c r="J321">
        <v>74.55</v>
      </c>
      <c r="K321">
        <v>84.69</v>
      </c>
      <c r="L321">
        <v>2017</v>
      </c>
      <c r="AO321" t="s">
        <v>430</v>
      </c>
      <c r="AP321">
        <v>74.55</v>
      </c>
      <c r="AQ321">
        <v>84.69</v>
      </c>
      <c r="AR321">
        <v>2017</v>
      </c>
      <c r="AT321" t="str">
        <f t="array" ref="AT321">IFERROR(INDEX(JeffSagarinW[JS_RATING],MATCH(AllData[[#This Row],[TEAM]]&amp;"|"&amp;AllData[[#This Row],[YEAR]],JeffSagarinW[TEAM]&amp;"|"&amp;JeffSagarinW[YEAR],0)),"0.00")</f>
        <v>0.00</v>
      </c>
      <c r="AU321" t="str">
        <f t="array" ref="AU321">IFERROR(INDEX(JeffSagarinW[JS_SOS],MATCH(AllData[[#This Row],[TEAM]]&amp;"|"&amp;AllData[[#This Row],[YEAR]],JeffSagarinW[TEAM]&amp;"|"&amp;JeffSagarinW[YEAR],0)),"0.00")</f>
        <v>0.00</v>
      </c>
      <c r="AV321" t="str">
        <f t="array" ref="AV321">IFERROR(INDEX(JeffSagarinW[W25],MATCH(AllData[[#This Row],[TEAM]]&amp;"|"&amp;AllData[[#This Row],[YEAR]],JeffSagarinW[TEAM]&amp;"|"&amp;JeffSagarinW[YEAR],0)),"0.00")</f>
        <v>0.00</v>
      </c>
      <c r="AW321" t="str">
        <f t="array" ref="AW321">IFERROR(INDEX(JeffSagarinW[W50],MATCH(AllData[[#This Row],[TEAM]]&amp;"|"&amp;AllData[[#This Row],[YEAR]],JeffSagarinW[TEAM]&amp;"|"&amp;JeffSagarinW[YEAR],0)),"0.00")</f>
        <v>0.00</v>
      </c>
      <c r="AX321" t="str">
        <f t="array" ref="AX321">IFERROR(INDEX(ESPNW[PTS],MATCH(AllData[[#This Row],[TEAM]]&amp;"|"&amp;AllData[[#This Row],[YEAR]],ESPNW[TEAM]&amp;"|"&amp;ESPNW[YEAR],0)),"0.00")</f>
        <v>0.00</v>
      </c>
    </row>
    <row r="322" spans="9:50" x14ac:dyDescent="0.2">
      <c r="I322" t="s">
        <v>387</v>
      </c>
      <c r="J322">
        <v>69.989999999999995</v>
      </c>
      <c r="K322">
        <v>83.41</v>
      </c>
      <c r="L322">
        <v>2017</v>
      </c>
      <c r="AO322" t="s">
        <v>387</v>
      </c>
      <c r="AP322">
        <v>69.989999999999995</v>
      </c>
      <c r="AQ322">
        <v>83.41</v>
      </c>
      <c r="AR322">
        <v>2017</v>
      </c>
      <c r="AT322" t="str">
        <f t="array" ref="AT322">IFERROR(INDEX(JeffSagarinW[JS_RATING],MATCH(AllData[[#This Row],[TEAM]]&amp;"|"&amp;AllData[[#This Row],[YEAR]],JeffSagarinW[TEAM]&amp;"|"&amp;JeffSagarinW[YEAR],0)),"0.00")</f>
        <v>0.00</v>
      </c>
      <c r="AU322" t="str">
        <f t="array" ref="AU322">IFERROR(INDEX(JeffSagarinW[JS_SOS],MATCH(AllData[[#This Row],[TEAM]]&amp;"|"&amp;AllData[[#This Row],[YEAR]],JeffSagarinW[TEAM]&amp;"|"&amp;JeffSagarinW[YEAR],0)),"0.00")</f>
        <v>0.00</v>
      </c>
      <c r="AV322" t="str">
        <f t="array" ref="AV322">IFERROR(INDEX(JeffSagarinW[W25],MATCH(AllData[[#This Row],[TEAM]]&amp;"|"&amp;AllData[[#This Row],[YEAR]],JeffSagarinW[TEAM]&amp;"|"&amp;JeffSagarinW[YEAR],0)),"0.00")</f>
        <v>0.00</v>
      </c>
      <c r="AW322" t="str">
        <f t="array" ref="AW322">IFERROR(INDEX(JeffSagarinW[W50],MATCH(AllData[[#This Row],[TEAM]]&amp;"|"&amp;AllData[[#This Row],[YEAR]],JeffSagarinW[TEAM]&amp;"|"&amp;JeffSagarinW[YEAR],0)),"0.00")</f>
        <v>0.00</v>
      </c>
      <c r="AX322" t="str">
        <f t="array" ref="AX322">IFERROR(INDEX(ESPNW[PTS],MATCH(AllData[[#This Row],[TEAM]]&amp;"|"&amp;AllData[[#This Row],[YEAR]],ESPNW[TEAM]&amp;"|"&amp;ESPNW[YEAR],0)),"0.00")</f>
        <v>0.00</v>
      </c>
    </row>
    <row r="323" spans="9:50" x14ac:dyDescent="0.2">
      <c r="I323" t="s">
        <v>396</v>
      </c>
      <c r="J323">
        <v>72.59</v>
      </c>
      <c r="K323">
        <v>83.17</v>
      </c>
      <c r="L323">
        <v>2017</v>
      </c>
      <c r="AO323" t="s">
        <v>396</v>
      </c>
      <c r="AP323">
        <v>72.59</v>
      </c>
      <c r="AQ323">
        <v>83.17</v>
      </c>
      <c r="AR323">
        <v>2017</v>
      </c>
      <c r="AT323" t="str">
        <f t="array" ref="AT323">IFERROR(INDEX(JeffSagarinW[JS_RATING],MATCH(AllData[[#This Row],[TEAM]]&amp;"|"&amp;AllData[[#This Row],[YEAR]],JeffSagarinW[TEAM]&amp;"|"&amp;JeffSagarinW[YEAR],0)),"0.00")</f>
        <v>0.00</v>
      </c>
      <c r="AU323" t="str">
        <f t="array" ref="AU323">IFERROR(INDEX(JeffSagarinW[JS_SOS],MATCH(AllData[[#This Row],[TEAM]]&amp;"|"&amp;AllData[[#This Row],[YEAR]],JeffSagarinW[TEAM]&amp;"|"&amp;JeffSagarinW[YEAR],0)),"0.00")</f>
        <v>0.00</v>
      </c>
      <c r="AV323" t="str">
        <f t="array" ref="AV323">IFERROR(INDEX(JeffSagarinW[W25],MATCH(AllData[[#This Row],[TEAM]]&amp;"|"&amp;AllData[[#This Row],[YEAR]],JeffSagarinW[TEAM]&amp;"|"&amp;JeffSagarinW[YEAR],0)),"0.00")</f>
        <v>0.00</v>
      </c>
      <c r="AW323" t="str">
        <f t="array" ref="AW323">IFERROR(INDEX(JeffSagarinW[W50],MATCH(AllData[[#This Row],[TEAM]]&amp;"|"&amp;AllData[[#This Row],[YEAR]],JeffSagarinW[TEAM]&amp;"|"&amp;JeffSagarinW[YEAR],0)),"0.00")</f>
        <v>0.00</v>
      </c>
      <c r="AX323" t="str">
        <f t="array" ref="AX323">IFERROR(INDEX(ESPNW[PTS],MATCH(AllData[[#This Row],[TEAM]]&amp;"|"&amp;AllData[[#This Row],[YEAR]],ESPNW[TEAM]&amp;"|"&amp;ESPNW[YEAR],0)),"0.00")</f>
        <v>0.00</v>
      </c>
    </row>
    <row r="324" spans="9:50" x14ac:dyDescent="0.2">
      <c r="I324" t="s">
        <v>312</v>
      </c>
      <c r="J324">
        <v>77.290000000000006</v>
      </c>
      <c r="K324">
        <v>83.15</v>
      </c>
      <c r="L324">
        <v>2017</v>
      </c>
      <c r="AO324" t="s">
        <v>312</v>
      </c>
      <c r="AP324">
        <v>77.290000000000006</v>
      </c>
      <c r="AQ324">
        <v>83.15</v>
      </c>
      <c r="AR324">
        <v>2017</v>
      </c>
      <c r="AT324" t="str">
        <f t="array" ref="AT324">IFERROR(INDEX(JeffSagarinW[JS_RATING],MATCH(AllData[[#This Row],[TEAM]]&amp;"|"&amp;AllData[[#This Row],[YEAR]],JeffSagarinW[TEAM]&amp;"|"&amp;JeffSagarinW[YEAR],0)),"0.00")</f>
        <v>0.00</v>
      </c>
      <c r="AU324" t="str">
        <f t="array" ref="AU324">IFERROR(INDEX(JeffSagarinW[JS_SOS],MATCH(AllData[[#This Row],[TEAM]]&amp;"|"&amp;AllData[[#This Row],[YEAR]],JeffSagarinW[TEAM]&amp;"|"&amp;JeffSagarinW[YEAR],0)),"0.00")</f>
        <v>0.00</v>
      </c>
      <c r="AV324" t="str">
        <f t="array" ref="AV324">IFERROR(INDEX(JeffSagarinW[W25],MATCH(AllData[[#This Row],[TEAM]]&amp;"|"&amp;AllData[[#This Row],[YEAR]],JeffSagarinW[TEAM]&amp;"|"&amp;JeffSagarinW[YEAR],0)),"0.00")</f>
        <v>0.00</v>
      </c>
      <c r="AW324" t="str">
        <f t="array" ref="AW324">IFERROR(INDEX(JeffSagarinW[W50],MATCH(AllData[[#This Row],[TEAM]]&amp;"|"&amp;AllData[[#This Row],[YEAR]],JeffSagarinW[TEAM]&amp;"|"&amp;JeffSagarinW[YEAR],0)),"0.00")</f>
        <v>0.00</v>
      </c>
      <c r="AX324" t="str">
        <f t="array" ref="AX324">IFERROR(INDEX(ESPNW[PTS],MATCH(AllData[[#This Row],[TEAM]]&amp;"|"&amp;AllData[[#This Row],[YEAR]],ESPNW[TEAM]&amp;"|"&amp;ESPNW[YEAR],0)),"0.00")</f>
        <v>0.00</v>
      </c>
    </row>
    <row r="325" spans="9:50" x14ac:dyDescent="0.2">
      <c r="I325" t="s">
        <v>380</v>
      </c>
      <c r="J325">
        <v>73.86</v>
      </c>
      <c r="K325">
        <v>82.95</v>
      </c>
      <c r="L325">
        <v>2017</v>
      </c>
      <c r="AO325" t="s">
        <v>380</v>
      </c>
      <c r="AP325">
        <v>73.86</v>
      </c>
      <c r="AQ325">
        <v>82.95</v>
      </c>
      <c r="AR325">
        <v>2017</v>
      </c>
      <c r="AT325" t="str">
        <f t="array" ref="AT325">IFERROR(INDEX(JeffSagarinW[JS_RATING],MATCH(AllData[[#This Row],[TEAM]]&amp;"|"&amp;AllData[[#This Row],[YEAR]],JeffSagarinW[TEAM]&amp;"|"&amp;JeffSagarinW[YEAR],0)),"0.00")</f>
        <v>0.00</v>
      </c>
      <c r="AU325" t="str">
        <f t="array" ref="AU325">IFERROR(INDEX(JeffSagarinW[JS_SOS],MATCH(AllData[[#This Row],[TEAM]]&amp;"|"&amp;AllData[[#This Row],[YEAR]],JeffSagarinW[TEAM]&amp;"|"&amp;JeffSagarinW[YEAR],0)),"0.00")</f>
        <v>0.00</v>
      </c>
      <c r="AV325" t="str">
        <f t="array" ref="AV325">IFERROR(INDEX(JeffSagarinW[W25],MATCH(AllData[[#This Row],[TEAM]]&amp;"|"&amp;AllData[[#This Row],[YEAR]],JeffSagarinW[TEAM]&amp;"|"&amp;JeffSagarinW[YEAR],0)),"0.00")</f>
        <v>0.00</v>
      </c>
      <c r="AW325" t="str">
        <f t="array" ref="AW325">IFERROR(INDEX(JeffSagarinW[W50],MATCH(AllData[[#This Row],[TEAM]]&amp;"|"&amp;AllData[[#This Row],[YEAR]],JeffSagarinW[TEAM]&amp;"|"&amp;JeffSagarinW[YEAR],0)),"0.00")</f>
        <v>0.00</v>
      </c>
      <c r="AX325" t="str">
        <f t="array" ref="AX325">IFERROR(INDEX(ESPNW[PTS],MATCH(AllData[[#This Row],[TEAM]]&amp;"|"&amp;AllData[[#This Row],[YEAR]],ESPNW[TEAM]&amp;"|"&amp;ESPNW[YEAR],0)),"0.00")</f>
        <v>0.00</v>
      </c>
    </row>
    <row r="326" spans="9:50" x14ac:dyDescent="0.2">
      <c r="I326" t="s">
        <v>442</v>
      </c>
      <c r="J326">
        <v>71.61</v>
      </c>
      <c r="K326">
        <v>82.21</v>
      </c>
      <c r="L326">
        <v>2017</v>
      </c>
      <c r="AO326" t="s">
        <v>442</v>
      </c>
      <c r="AP326">
        <v>71.61</v>
      </c>
      <c r="AQ326">
        <v>82.21</v>
      </c>
      <c r="AR326">
        <v>2017</v>
      </c>
      <c r="AT326" t="str">
        <f t="array" ref="AT326">IFERROR(INDEX(JeffSagarinW[JS_RATING],MATCH(AllData[[#This Row],[TEAM]]&amp;"|"&amp;AllData[[#This Row],[YEAR]],JeffSagarinW[TEAM]&amp;"|"&amp;JeffSagarinW[YEAR],0)),"0.00")</f>
        <v>0.00</v>
      </c>
      <c r="AU326" t="str">
        <f t="array" ref="AU326">IFERROR(INDEX(JeffSagarinW[JS_SOS],MATCH(AllData[[#This Row],[TEAM]]&amp;"|"&amp;AllData[[#This Row],[YEAR]],JeffSagarinW[TEAM]&amp;"|"&amp;JeffSagarinW[YEAR],0)),"0.00")</f>
        <v>0.00</v>
      </c>
      <c r="AV326" t="str">
        <f t="array" ref="AV326">IFERROR(INDEX(JeffSagarinW[W25],MATCH(AllData[[#This Row],[TEAM]]&amp;"|"&amp;AllData[[#This Row],[YEAR]],JeffSagarinW[TEAM]&amp;"|"&amp;JeffSagarinW[YEAR],0)),"0.00")</f>
        <v>0.00</v>
      </c>
      <c r="AW326" t="str">
        <f t="array" ref="AW326">IFERROR(INDEX(JeffSagarinW[W50],MATCH(AllData[[#This Row],[TEAM]]&amp;"|"&amp;AllData[[#This Row],[YEAR]],JeffSagarinW[TEAM]&amp;"|"&amp;JeffSagarinW[YEAR],0)),"0.00")</f>
        <v>0.00</v>
      </c>
      <c r="AX326" t="str">
        <f t="array" ref="AX326">IFERROR(INDEX(ESPNW[PTS],MATCH(AllData[[#This Row],[TEAM]]&amp;"|"&amp;AllData[[#This Row],[YEAR]],ESPNW[TEAM]&amp;"|"&amp;ESPNW[YEAR],0)),"0.00")</f>
        <v>0.00</v>
      </c>
    </row>
    <row r="327" spans="9:50" x14ac:dyDescent="0.2">
      <c r="I327" t="s">
        <v>355</v>
      </c>
      <c r="J327">
        <v>76.77</v>
      </c>
      <c r="K327">
        <v>81.94</v>
      </c>
      <c r="L327">
        <v>2017</v>
      </c>
      <c r="AO327" t="s">
        <v>355</v>
      </c>
      <c r="AP327">
        <v>76.77</v>
      </c>
      <c r="AQ327">
        <v>81.94</v>
      </c>
      <c r="AR327">
        <v>2017</v>
      </c>
      <c r="AT327" t="str">
        <f t="array" ref="AT327">IFERROR(INDEX(JeffSagarinW[JS_RATING],MATCH(AllData[[#This Row],[TEAM]]&amp;"|"&amp;AllData[[#This Row],[YEAR]],JeffSagarinW[TEAM]&amp;"|"&amp;JeffSagarinW[YEAR],0)),"0.00")</f>
        <v>0.00</v>
      </c>
      <c r="AU327" t="str">
        <f t="array" ref="AU327">IFERROR(INDEX(JeffSagarinW[JS_SOS],MATCH(AllData[[#This Row],[TEAM]]&amp;"|"&amp;AllData[[#This Row],[YEAR]],JeffSagarinW[TEAM]&amp;"|"&amp;JeffSagarinW[YEAR],0)),"0.00")</f>
        <v>0.00</v>
      </c>
      <c r="AV327" t="str">
        <f t="array" ref="AV327">IFERROR(INDEX(JeffSagarinW[W25],MATCH(AllData[[#This Row],[TEAM]]&amp;"|"&amp;AllData[[#This Row],[YEAR]],JeffSagarinW[TEAM]&amp;"|"&amp;JeffSagarinW[YEAR],0)),"0.00")</f>
        <v>0.00</v>
      </c>
      <c r="AW327" t="str">
        <f t="array" ref="AW327">IFERROR(INDEX(JeffSagarinW[W50],MATCH(AllData[[#This Row],[TEAM]]&amp;"|"&amp;AllData[[#This Row],[YEAR]],JeffSagarinW[TEAM]&amp;"|"&amp;JeffSagarinW[YEAR],0)),"0.00")</f>
        <v>0.00</v>
      </c>
      <c r="AX327" t="str">
        <f t="array" ref="AX327">IFERROR(INDEX(ESPNW[PTS],MATCH(AllData[[#This Row],[TEAM]]&amp;"|"&amp;AllData[[#This Row],[YEAR]],ESPNW[TEAM]&amp;"|"&amp;ESPNW[YEAR],0)),"0.00")</f>
        <v>0.00</v>
      </c>
    </row>
    <row r="328" spans="9:50" x14ac:dyDescent="0.2">
      <c r="I328" t="s">
        <v>342</v>
      </c>
      <c r="J328">
        <v>76.34</v>
      </c>
      <c r="K328">
        <v>81.87</v>
      </c>
      <c r="L328">
        <v>2017</v>
      </c>
      <c r="AO328" t="s">
        <v>342</v>
      </c>
      <c r="AP328">
        <v>76.34</v>
      </c>
      <c r="AQ328">
        <v>81.87</v>
      </c>
      <c r="AR328">
        <v>2017</v>
      </c>
      <c r="AT328" t="str">
        <f t="array" ref="AT328">IFERROR(INDEX(JeffSagarinW[JS_RATING],MATCH(AllData[[#This Row],[TEAM]]&amp;"|"&amp;AllData[[#This Row],[YEAR]],JeffSagarinW[TEAM]&amp;"|"&amp;JeffSagarinW[YEAR],0)),"0.00")</f>
        <v>0.00</v>
      </c>
      <c r="AU328" t="str">
        <f t="array" ref="AU328">IFERROR(INDEX(JeffSagarinW[JS_SOS],MATCH(AllData[[#This Row],[TEAM]]&amp;"|"&amp;AllData[[#This Row],[YEAR]],JeffSagarinW[TEAM]&amp;"|"&amp;JeffSagarinW[YEAR],0)),"0.00")</f>
        <v>0.00</v>
      </c>
      <c r="AV328" t="str">
        <f t="array" ref="AV328">IFERROR(INDEX(JeffSagarinW[W25],MATCH(AllData[[#This Row],[TEAM]]&amp;"|"&amp;AllData[[#This Row],[YEAR]],JeffSagarinW[TEAM]&amp;"|"&amp;JeffSagarinW[YEAR],0)),"0.00")</f>
        <v>0.00</v>
      </c>
      <c r="AW328" t="str">
        <f t="array" ref="AW328">IFERROR(INDEX(JeffSagarinW[W50],MATCH(AllData[[#This Row],[TEAM]]&amp;"|"&amp;AllData[[#This Row],[YEAR]],JeffSagarinW[TEAM]&amp;"|"&amp;JeffSagarinW[YEAR],0)),"0.00")</f>
        <v>0.00</v>
      </c>
      <c r="AX328" t="str">
        <f t="array" ref="AX328">IFERROR(INDEX(ESPNW[PTS],MATCH(AllData[[#This Row],[TEAM]]&amp;"|"&amp;AllData[[#This Row],[YEAR]],ESPNW[TEAM]&amp;"|"&amp;ESPNW[YEAR],0)),"0.00")</f>
        <v>0.00</v>
      </c>
    </row>
    <row r="329" spans="9:50" x14ac:dyDescent="0.2">
      <c r="I329" t="s">
        <v>332</v>
      </c>
      <c r="J329">
        <v>75.62</v>
      </c>
      <c r="K329">
        <v>81.64</v>
      </c>
      <c r="L329">
        <v>2017</v>
      </c>
      <c r="AO329" t="s">
        <v>332</v>
      </c>
      <c r="AP329">
        <v>75.62</v>
      </c>
      <c r="AQ329">
        <v>81.64</v>
      </c>
      <c r="AR329">
        <v>2017</v>
      </c>
      <c r="AT329" t="str">
        <f t="array" ref="AT329">IFERROR(INDEX(JeffSagarinW[JS_RATING],MATCH(AllData[[#This Row],[TEAM]]&amp;"|"&amp;AllData[[#This Row],[YEAR]],JeffSagarinW[TEAM]&amp;"|"&amp;JeffSagarinW[YEAR],0)),"0.00")</f>
        <v>0.00</v>
      </c>
      <c r="AU329" t="str">
        <f t="array" ref="AU329">IFERROR(INDEX(JeffSagarinW[JS_SOS],MATCH(AllData[[#This Row],[TEAM]]&amp;"|"&amp;AllData[[#This Row],[YEAR]],JeffSagarinW[TEAM]&amp;"|"&amp;JeffSagarinW[YEAR],0)),"0.00")</f>
        <v>0.00</v>
      </c>
      <c r="AV329" t="str">
        <f t="array" ref="AV329">IFERROR(INDEX(JeffSagarinW[W25],MATCH(AllData[[#This Row],[TEAM]]&amp;"|"&amp;AllData[[#This Row],[YEAR]],JeffSagarinW[TEAM]&amp;"|"&amp;JeffSagarinW[YEAR],0)),"0.00")</f>
        <v>0.00</v>
      </c>
      <c r="AW329" t="str">
        <f t="array" ref="AW329">IFERROR(INDEX(JeffSagarinW[W50],MATCH(AllData[[#This Row],[TEAM]]&amp;"|"&amp;AllData[[#This Row],[YEAR]],JeffSagarinW[TEAM]&amp;"|"&amp;JeffSagarinW[YEAR],0)),"0.00")</f>
        <v>0.00</v>
      </c>
      <c r="AX329" t="str">
        <f t="array" ref="AX329">IFERROR(INDEX(ESPNW[PTS],MATCH(AllData[[#This Row],[TEAM]]&amp;"|"&amp;AllData[[#This Row],[YEAR]],ESPNW[TEAM]&amp;"|"&amp;ESPNW[YEAR],0)),"0.00")</f>
        <v>0.00</v>
      </c>
    </row>
    <row r="330" spans="9:50" x14ac:dyDescent="0.2">
      <c r="I330" t="s">
        <v>363</v>
      </c>
      <c r="J330">
        <v>70.7</v>
      </c>
      <c r="K330">
        <v>81.38</v>
      </c>
      <c r="L330">
        <v>2017</v>
      </c>
      <c r="AO330" t="s">
        <v>363</v>
      </c>
      <c r="AP330">
        <v>70.7</v>
      </c>
      <c r="AQ330">
        <v>81.38</v>
      </c>
      <c r="AR330">
        <v>2017</v>
      </c>
      <c r="AT330" t="str">
        <f t="array" ref="AT330">IFERROR(INDEX(JeffSagarinW[JS_RATING],MATCH(AllData[[#This Row],[TEAM]]&amp;"|"&amp;AllData[[#This Row],[YEAR]],JeffSagarinW[TEAM]&amp;"|"&amp;JeffSagarinW[YEAR],0)),"0.00")</f>
        <v>0.00</v>
      </c>
      <c r="AU330" t="str">
        <f t="array" ref="AU330">IFERROR(INDEX(JeffSagarinW[JS_SOS],MATCH(AllData[[#This Row],[TEAM]]&amp;"|"&amp;AllData[[#This Row],[YEAR]],JeffSagarinW[TEAM]&amp;"|"&amp;JeffSagarinW[YEAR],0)),"0.00")</f>
        <v>0.00</v>
      </c>
      <c r="AV330" t="str">
        <f t="array" ref="AV330">IFERROR(INDEX(JeffSagarinW[W25],MATCH(AllData[[#This Row],[TEAM]]&amp;"|"&amp;AllData[[#This Row],[YEAR]],JeffSagarinW[TEAM]&amp;"|"&amp;JeffSagarinW[YEAR],0)),"0.00")</f>
        <v>0.00</v>
      </c>
      <c r="AW330" t="str">
        <f t="array" ref="AW330">IFERROR(INDEX(JeffSagarinW[W50],MATCH(AllData[[#This Row],[TEAM]]&amp;"|"&amp;AllData[[#This Row],[YEAR]],JeffSagarinW[TEAM]&amp;"|"&amp;JeffSagarinW[YEAR],0)),"0.00")</f>
        <v>0.00</v>
      </c>
      <c r="AX330" t="str">
        <f t="array" ref="AX330">IFERROR(INDEX(ESPNW[PTS],MATCH(AllData[[#This Row],[TEAM]]&amp;"|"&amp;AllData[[#This Row],[YEAR]],ESPNW[TEAM]&amp;"|"&amp;ESPNW[YEAR],0)),"0.00")</f>
        <v>0.00</v>
      </c>
    </row>
    <row r="331" spans="9:50" x14ac:dyDescent="0.2">
      <c r="I331" t="s">
        <v>361</v>
      </c>
      <c r="J331">
        <v>77.37</v>
      </c>
      <c r="K331">
        <v>81.23</v>
      </c>
      <c r="L331">
        <v>2017</v>
      </c>
      <c r="AO331" t="s">
        <v>361</v>
      </c>
      <c r="AP331">
        <v>77.37</v>
      </c>
      <c r="AQ331">
        <v>81.23</v>
      </c>
      <c r="AR331">
        <v>2017</v>
      </c>
      <c r="AT331" t="str">
        <f t="array" ref="AT331">IFERROR(INDEX(JeffSagarinW[JS_RATING],MATCH(AllData[[#This Row],[TEAM]]&amp;"|"&amp;AllData[[#This Row],[YEAR]],JeffSagarinW[TEAM]&amp;"|"&amp;JeffSagarinW[YEAR],0)),"0.00")</f>
        <v>0.00</v>
      </c>
      <c r="AU331" t="str">
        <f t="array" ref="AU331">IFERROR(INDEX(JeffSagarinW[JS_SOS],MATCH(AllData[[#This Row],[TEAM]]&amp;"|"&amp;AllData[[#This Row],[YEAR]],JeffSagarinW[TEAM]&amp;"|"&amp;JeffSagarinW[YEAR],0)),"0.00")</f>
        <v>0.00</v>
      </c>
      <c r="AV331" t="str">
        <f t="array" ref="AV331">IFERROR(INDEX(JeffSagarinW[W25],MATCH(AllData[[#This Row],[TEAM]]&amp;"|"&amp;AllData[[#This Row],[YEAR]],JeffSagarinW[TEAM]&amp;"|"&amp;JeffSagarinW[YEAR],0)),"0.00")</f>
        <v>0.00</v>
      </c>
      <c r="AW331" t="str">
        <f t="array" ref="AW331">IFERROR(INDEX(JeffSagarinW[W50],MATCH(AllData[[#This Row],[TEAM]]&amp;"|"&amp;AllData[[#This Row],[YEAR]],JeffSagarinW[TEAM]&amp;"|"&amp;JeffSagarinW[YEAR],0)),"0.00")</f>
        <v>0.00</v>
      </c>
      <c r="AX331" t="str">
        <f t="array" ref="AX331">IFERROR(INDEX(ESPNW[PTS],MATCH(AllData[[#This Row],[TEAM]]&amp;"|"&amp;AllData[[#This Row],[YEAR]],ESPNW[TEAM]&amp;"|"&amp;ESPNW[YEAR],0)),"0.00")</f>
        <v>0.00</v>
      </c>
    </row>
    <row r="332" spans="9:50" x14ac:dyDescent="0.2">
      <c r="I332" t="s">
        <v>376</v>
      </c>
      <c r="J332">
        <v>73.680000000000007</v>
      </c>
      <c r="K332">
        <v>80.430000000000007</v>
      </c>
      <c r="L332">
        <v>2017</v>
      </c>
      <c r="AO332" t="s">
        <v>376</v>
      </c>
      <c r="AP332">
        <v>73.680000000000007</v>
      </c>
      <c r="AQ332">
        <v>80.430000000000007</v>
      </c>
      <c r="AR332">
        <v>2017</v>
      </c>
      <c r="AT332" t="str">
        <f t="array" ref="AT332">IFERROR(INDEX(JeffSagarinW[JS_RATING],MATCH(AllData[[#This Row],[TEAM]]&amp;"|"&amp;AllData[[#This Row],[YEAR]],JeffSagarinW[TEAM]&amp;"|"&amp;JeffSagarinW[YEAR],0)),"0.00")</f>
        <v>0.00</v>
      </c>
      <c r="AU332" t="str">
        <f t="array" ref="AU332">IFERROR(INDEX(JeffSagarinW[JS_SOS],MATCH(AllData[[#This Row],[TEAM]]&amp;"|"&amp;AllData[[#This Row],[YEAR]],JeffSagarinW[TEAM]&amp;"|"&amp;JeffSagarinW[YEAR],0)),"0.00")</f>
        <v>0.00</v>
      </c>
      <c r="AV332" t="str">
        <f t="array" ref="AV332">IFERROR(INDEX(JeffSagarinW[W25],MATCH(AllData[[#This Row],[TEAM]]&amp;"|"&amp;AllData[[#This Row],[YEAR]],JeffSagarinW[TEAM]&amp;"|"&amp;JeffSagarinW[YEAR],0)),"0.00")</f>
        <v>0.00</v>
      </c>
      <c r="AW332" t="str">
        <f t="array" ref="AW332">IFERROR(INDEX(JeffSagarinW[W50],MATCH(AllData[[#This Row],[TEAM]]&amp;"|"&amp;AllData[[#This Row],[YEAR]],JeffSagarinW[TEAM]&amp;"|"&amp;JeffSagarinW[YEAR],0)),"0.00")</f>
        <v>0.00</v>
      </c>
      <c r="AX332" t="str">
        <f t="array" ref="AX332">IFERROR(INDEX(ESPNW[PTS],MATCH(AllData[[#This Row],[TEAM]]&amp;"|"&amp;AllData[[#This Row],[YEAR]],ESPNW[TEAM]&amp;"|"&amp;ESPNW[YEAR],0)),"0.00")</f>
        <v>0.00</v>
      </c>
    </row>
    <row r="333" spans="9:50" x14ac:dyDescent="0.2">
      <c r="I333" t="s">
        <v>336</v>
      </c>
      <c r="J333">
        <v>76.69</v>
      </c>
      <c r="K333">
        <v>79.72</v>
      </c>
      <c r="L333">
        <v>2017</v>
      </c>
      <c r="AO333" t="s">
        <v>336</v>
      </c>
      <c r="AP333">
        <v>76.69</v>
      </c>
      <c r="AQ333">
        <v>79.72</v>
      </c>
      <c r="AR333">
        <v>2017</v>
      </c>
      <c r="AT333" t="str">
        <f t="array" ref="AT333">IFERROR(INDEX(JeffSagarinW[JS_RATING],MATCH(AllData[[#This Row],[TEAM]]&amp;"|"&amp;AllData[[#This Row],[YEAR]],JeffSagarinW[TEAM]&amp;"|"&amp;JeffSagarinW[YEAR],0)),"0.00")</f>
        <v>0.00</v>
      </c>
      <c r="AU333" t="str">
        <f t="array" ref="AU333">IFERROR(INDEX(JeffSagarinW[JS_SOS],MATCH(AllData[[#This Row],[TEAM]]&amp;"|"&amp;AllData[[#This Row],[YEAR]],JeffSagarinW[TEAM]&amp;"|"&amp;JeffSagarinW[YEAR],0)),"0.00")</f>
        <v>0.00</v>
      </c>
      <c r="AV333" t="str">
        <f t="array" ref="AV333">IFERROR(INDEX(JeffSagarinW[W25],MATCH(AllData[[#This Row],[TEAM]]&amp;"|"&amp;AllData[[#This Row],[YEAR]],JeffSagarinW[TEAM]&amp;"|"&amp;JeffSagarinW[YEAR],0)),"0.00")</f>
        <v>0.00</v>
      </c>
      <c r="AW333" t="str">
        <f t="array" ref="AW333">IFERROR(INDEX(JeffSagarinW[W50],MATCH(AllData[[#This Row],[TEAM]]&amp;"|"&amp;AllData[[#This Row],[YEAR]],JeffSagarinW[TEAM]&amp;"|"&amp;JeffSagarinW[YEAR],0)),"0.00")</f>
        <v>0.00</v>
      </c>
      <c r="AX333" t="str">
        <f t="array" ref="AX333">IFERROR(INDEX(ESPNW[PTS],MATCH(AllData[[#This Row],[TEAM]]&amp;"|"&amp;AllData[[#This Row],[YEAR]],ESPNW[TEAM]&amp;"|"&amp;ESPNW[YEAR],0)),"0.00")</f>
        <v>0.00</v>
      </c>
    </row>
    <row r="334" spans="9:50" x14ac:dyDescent="0.2">
      <c r="I334" t="s">
        <v>339</v>
      </c>
      <c r="J334">
        <v>71.56</v>
      </c>
      <c r="K334">
        <v>79.14</v>
      </c>
      <c r="L334">
        <v>2017</v>
      </c>
      <c r="AO334" t="s">
        <v>339</v>
      </c>
      <c r="AP334">
        <v>71.56</v>
      </c>
      <c r="AQ334">
        <v>79.14</v>
      </c>
      <c r="AR334">
        <v>2017</v>
      </c>
      <c r="AT334" t="str">
        <f t="array" ref="AT334">IFERROR(INDEX(JeffSagarinW[JS_RATING],MATCH(AllData[[#This Row],[TEAM]]&amp;"|"&amp;AllData[[#This Row],[YEAR]],JeffSagarinW[TEAM]&amp;"|"&amp;JeffSagarinW[YEAR],0)),"0.00")</f>
        <v>0.00</v>
      </c>
      <c r="AU334" t="str">
        <f t="array" ref="AU334">IFERROR(INDEX(JeffSagarinW[JS_SOS],MATCH(AllData[[#This Row],[TEAM]]&amp;"|"&amp;AllData[[#This Row],[YEAR]],JeffSagarinW[TEAM]&amp;"|"&amp;JeffSagarinW[YEAR],0)),"0.00")</f>
        <v>0.00</v>
      </c>
      <c r="AV334" t="str">
        <f t="array" ref="AV334">IFERROR(INDEX(JeffSagarinW[W25],MATCH(AllData[[#This Row],[TEAM]]&amp;"|"&amp;AllData[[#This Row],[YEAR]],JeffSagarinW[TEAM]&amp;"|"&amp;JeffSagarinW[YEAR],0)),"0.00")</f>
        <v>0.00</v>
      </c>
      <c r="AW334" t="str">
        <f t="array" ref="AW334">IFERROR(INDEX(JeffSagarinW[W50],MATCH(AllData[[#This Row],[TEAM]]&amp;"|"&amp;AllData[[#This Row],[YEAR]],JeffSagarinW[TEAM]&amp;"|"&amp;JeffSagarinW[YEAR],0)),"0.00")</f>
        <v>0.00</v>
      </c>
      <c r="AX334" t="str">
        <f t="array" ref="AX334">IFERROR(INDEX(ESPNW[PTS],MATCH(AllData[[#This Row],[TEAM]]&amp;"|"&amp;AllData[[#This Row],[YEAR]],ESPNW[TEAM]&amp;"|"&amp;ESPNW[YEAR],0)),"0.00")</f>
        <v>0.00</v>
      </c>
    </row>
    <row r="335" spans="9:50" x14ac:dyDescent="0.2">
      <c r="I335" t="s">
        <v>369</v>
      </c>
      <c r="J335">
        <v>72.680000000000007</v>
      </c>
      <c r="K335">
        <v>78.5</v>
      </c>
      <c r="L335">
        <v>2017</v>
      </c>
      <c r="AO335" t="s">
        <v>369</v>
      </c>
      <c r="AP335">
        <v>72.680000000000007</v>
      </c>
      <c r="AQ335">
        <v>78.5</v>
      </c>
      <c r="AR335">
        <v>2017</v>
      </c>
      <c r="AT335" t="str">
        <f t="array" ref="AT335">IFERROR(INDEX(JeffSagarinW[JS_RATING],MATCH(AllData[[#This Row],[TEAM]]&amp;"|"&amp;AllData[[#This Row],[YEAR]],JeffSagarinW[TEAM]&amp;"|"&amp;JeffSagarinW[YEAR],0)),"0.00")</f>
        <v>0.00</v>
      </c>
      <c r="AU335" t="str">
        <f t="array" ref="AU335">IFERROR(INDEX(JeffSagarinW[JS_SOS],MATCH(AllData[[#This Row],[TEAM]]&amp;"|"&amp;AllData[[#This Row],[YEAR]],JeffSagarinW[TEAM]&amp;"|"&amp;JeffSagarinW[YEAR],0)),"0.00")</f>
        <v>0.00</v>
      </c>
      <c r="AV335" t="str">
        <f t="array" ref="AV335">IFERROR(INDEX(JeffSagarinW[W25],MATCH(AllData[[#This Row],[TEAM]]&amp;"|"&amp;AllData[[#This Row],[YEAR]],JeffSagarinW[TEAM]&amp;"|"&amp;JeffSagarinW[YEAR],0)),"0.00")</f>
        <v>0.00</v>
      </c>
      <c r="AW335" t="str">
        <f t="array" ref="AW335">IFERROR(INDEX(JeffSagarinW[W50],MATCH(AllData[[#This Row],[TEAM]]&amp;"|"&amp;AllData[[#This Row],[YEAR]],JeffSagarinW[TEAM]&amp;"|"&amp;JeffSagarinW[YEAR],0)),"0.00")</f>
        <v>0.00</v>
      </c>
      <c r="AX335" t="str">
        <f t="array" ref="AX335">IFERROR(INDEX(ESPNW[PTS],MATCH(AllData[[#This Row],[TEAM]]&amp;"|"&amp;AllData[[#This Row],[YEAR]],ESPNW[TEAM]&amp;"|"&amp;ESPNW[YEAR],0)),"0.00")</f>
        <v>0.00</v>
      </c>
    </row>
    <row r="336" spans="9:50" x14ac:dyDescent="0.2">
      <c r="I336" t="s">
        <v>9</v>
      </c>
      <c r="J336">
        <v>74.459999999999994</v>
      </c>
      <c r="K336">
        <v>78.22</v>
      </c>
      <c r="L336">
        <v>2017</v>
      </c>
      <c r="AO336" t="s">
        <v>9</v>
      </c>
      <c r="AP336">
        <v>74.459999999999994</v>
      </c>
      <c r="AQ336">
        <v>78.22</v>
      </c>
      <c r="AR336">
        <v>2017</v>
      </c>
      <c r="AT336" t="str">
        <f t="array" ref="AT336">IFERROR(INDEX(JeffSagarinW[JS_RATING],MATCH(AllData[[#This Row],[TEAM]]&amp;"|"&amp;AllData[[#This Row],[YEAR]],JeffSagarinW[TEAM]&amp;"|"&amp;JeffSagarinW[YEAR],0)),"0.00")</f>
        <v>0.00</v>
      </c>
      <c r="AU336" t="str">
        <f t="array" ref="AU336">IFERROR(INDEX(JeffSagarinW[JS_SOS],MATCH(AllData[[#This Row],[TEAM]]&amp;"|"&amp;AllData[[#This Row],[YEAR]],JeffSagarinW[TEAM]&amp;"|"&amp;JeffSagarinW[YEAR],0)),"0.00")</f>
        <v>0.00</v>
      </c>
      <c r="AV336" t="str">
        <f t="array" ref="AV336">IFERROR(INDEX(JeffSagarinW[W25],MATCH(AllData[[#This Row],[TEAM]]&amp;"|"&amp;AllData[[#This Row],[YEAR]],JeffSagarinW[TEAM]&amp;"|"&amp;JeffSagarinW[YEAR],0)),"0.00")</f>
        <v>0.00</v>
      </c>
      <c r="AW336" t="str">
        <f t="array" ref="AW336">IFERROR(INDEX(JeffSagarinW[W50],MATCH(AllData[[#This Row],[TEAM]]&amp;"|"&amp;AllData[[#This Row],[YEAR]],JeffSagarinW[TEAM]&amp;"|"&amp;JeffSagarinW[YEAR],0)),"0.00")</f>
        <v>0.00</v>
      </c>
      <c r="AX336" t="str">
        <f t="array" ref="AX336">IFERROR(INDEX(ESPNW[PTS],MATCH(AllData[[#This Row],[TEAM]]&amp;"|"&amp;AllData[[#This Row],[YEAR]],ESPNW[TEAM]&amp;"|"&amp;ESPNW[YEAR],0)),"0.00")</f>
        <v>0.00</v>
      </c>
    </row>
    <row r="337" spans="9:50" x14ac:dyDescent="0.2">
      <c r="I337" t="s">
        <v>362</v>
      </c>
      <c r="J337">
        <v>74.930000000000007</v>
      </c>
      <c r="K337">
        <v>78.180000000000007</v>
      </c>
      <c r="L337">
        <v>2017</v>
      </c>
      <c r="AO337" t="s">
        <v>362</v>
      </c>
      <c r="AP337">
        <v>74.930000000000007</v>
      </c>
      <c r="AQ337">
        <v>78.180000000000007</v>
      </c>
      <c r="AR337">
        <v>2017</v>
      </c>
      <c r="AT337" t="str">
        <f t="array" ref="AT337">IFERROR(INDEX(JeffSagarinW[JS_RATING],MATCH(AllData[[#This Row],[TEAM]]&amp;"|"&amp;AllData[[#This Row],[YEAR]],JeffSagarinW[TEAM]&amp;"|"&amp;JeffSagarinW[YEAR],0)),"0.00")</f>
        <v>0.00</v>
      </c>
      <c r="AU337" t="str">
        <f t="array" ref="AU337">IFERROR(INDEX(JeffSagarinW[JS_SOS],MATCH(AllData[[#This Row],[TEAM]]&amp;"|"&amp;AllData[[#This Row],[YEAR]],JeffSagarinW[TEAM]&amp;"|"&amp;JeffSagarinW[YEAR],0)),"0.00")</f>
        <v>0.00</v>
      </c>
      <c r="AV337" t="str">
        <f t="array" ref="AV337">IFERROR(INDEX(JeffSagarinW[W25],MATCH(AllData[[#This Row],[TEAM]]&amp;"|"&amp;AllData[[#This Row],[YEAR]],JeffSagarinW[TEAM]&amp;"|"&amp;JeffSagarinW[YEAR],0)),"0.00")</f>
        <v>0.00</v>
      </c>
      <c r="AW337" t="str">
        <f t="array" ref="AW337">IFERROR(INDEX(JeffSagarinW[W50],MATCH(AllData[[#This Row],[TEAM]]&amp;"|"&amp;AllData[[#This Row],[YEAR]],JeffSagarinW[TEAM]&amp;"|"&amp;JeffSagarinW[YEAR],0)),"0.00")</f>
        <v>0.00</v>
      </c>
      <c r="AX337" t="str">
        <f t="array" ref="AX337">IFERROR(INDEX(ESPNW[PTS],MATCH(AllData[[#This Row],[TEAM]]&amp;"|"&amp;AllData[[#This Row],[YEAR]],ESPNW[TEAM]&amp;"|"&amp;ESPNW[YEAR],0)),"0.00")</f>
        <v>0.00</v>
      </c>
    </row>
    <row r="338" spans="9:50" x14ac:dyDescent="0.2">
      <c r="I338" t="s">
        <v>356</v>
      </c>
      <c r="J338">
        <v>72.680000000000007</v>
      </c>
      <c r="K338">
        <v>78.03</v>
      </c>
      <c r="L338">
        <v>2017</v>
      </c>
      <c r="AO338" t="s">
        <v>356</v>
      </c>
      <c r="AP338">
        <v>72.680000000000007</v>
      </c>
      <c r="AQ338">
        <v>78.03</v>
      </c>
      <c r="AR338">
        <v>2017</v>
      </c>
      <c r="AT338" t="str">
        <f t="array" ref="AT338">IFERROR(INDEX(JeffSagarinW[JS_RATING],MATCH(AllData[[#This Row],[TEAM]]&amp;"|"&amp;AllData[[#This Row],[YEAR]],JeffSagarinW[TEAM]&amp;"|"&amp;JeffSagarinW[YEAR],0)),"0.00")</f>
        <v>0.00</v>
      </c>
      <c r="AU338" t="str">
        <f t="array" ref="AU338">IFERROR(INDEX(JeffSagarinW[JS_SOS],MATCH(AllData[[#This Row],[TEAM]]&amp;"|"&amp;AllData[[#This Row],[YEAR]],JeffSagarinW[TEAM]&amp;"|"&amp;JeffSagarinW[YEAR],0)),"0.00")</f>
        <v>0.00</v>
      </c>
      <c r="AV338" t="str">
        <f t="array" ref="AV338">IFERROR(INDEX(JeffSagarinW[W25],MATCH(AllData[[#This Row],[TEAM]]&amp;"|"&amp;AllData[[#This Row],[YEAR]],JeffSagarinW[TEAM]&amp;"|"&amp;JeffSagarinW[YEAR],0)),"0.00")</f>
        <v>0.00</v>
      </c>
      <c r="AW338" t="str">
        <f t="array" ref="AW338">IFERROR(INDEX(JeffSagarinW[W50],MATCH(AllData[[#This Row],[TEAM]]&amp;"|"&amp;AllData[[#This Row],[YEAR]],JeffSagarinW[TEAM]&amp;"|"&amp;JeffSagarinW[YEAR],0)),"0.00")</f>
        <v>0.00</v>
      </c>
      <c r="AX338" t="str">
        <f t="array" ref="AX338">IFERROR(INDEX(ESPNW[PTS],MATCH(AllData[[#This Row],[TEAM]]&amp;"|"&amp;AllData[[#This Row],[YEAR]],ESPNW[TEAM]&amp;"|"&amp;ESPNW[YEAR],0)),"0.00")</f>
        <v>0.00</v>
      </c>
    </row>
    <row r="339" spans="9:50" x14ac:dyDescent="0.2">
      <c r="I339" t="s">
        <v>386</v>
      </c>
      <c r="J339">
        <v>69.849999999999994</v>
      </c>
      <c r="K339">
        <v>77.91</v>
      </c>
      <c r="L339">
        <v>2017</v>
      </c>
      <c r="AO339" t="s">
        <v>386</v>
      </c>
      <c r="AP339">
        <v>69.849999999999994</v>
      </c>
      <c r="AQ339">
        <v>77.91</v>
      </c>
      <c r="AR339">
        <v>2017</v>
      </c>
      <c r="AT339" t="str">
        <f t="array" ref="AT339">IFERROR(INDEX(JeffSagarinW[JS_RATING],MATCH(AllData[[#This Row],[TEAM]]&amp;"|"&amp;AllData[[#This Row],[YEAR]],JeffSagarinW[TEAM]&amp;"|"&amp;JeffSagarinW[YEAR],0)),"0.00")</f>
        <v>0.00</v>
      </c>
      <c r="AU339" t="str">
        <f t="array" ref="AU339">IFERROR(INDEX(JeffSagarinW[JS_SOS],MATCH(AllData[[#This Row],[TEAM]]&amp;"|"&amp;AllData[[#This Row],[YEAR]],JeffSagarinW[TEAM]&amp;"|"&amp;JeffSagarinW[YEAR],0)),"0.00")</f>
        <v>0.00</v>
      </c>
      <c r="AV339" t="str">
        <f t="array" ref="AV339">IFERROR(INDEX(JeffSagarinW[W25],MATCH(AllData[[#This Row],[TEAM]]&amp;"|"&amp;AllData[[#This Row],[YEAR]],JeffSagarinW[TEAM]&amp;"|"&amp;JeffSagarinW[YEAR],0)),"0.00")</f>
        <v>0.00</v>
      </c>
      <c r="AW339" t="str">
        <f t="array" ref="AW339">IFERROR(INDEX(JeffSagarinW[W50],MATCH(AllData[[#This Row],[TEAM]]&amp;"|"&amp;AllData[[#This Row],[YEAR]],JeffSagarinW[TEAM]&amp;"|"&amp;JeffSagarinW[YEAR],0)),"0.00")</f>
        <v>0.00</v>
      </c>
      <c r="AX339" t="str">
        <f t="array" ref="AX339">IFERROR(INDEX(ESPNW[PTS],MATCH(AllData[[#This Row],[TEAM]]&amp;"|"&amp;AllData[[#This Row],[YEAR]],ESPNW[TEAM]&amp;"|"&amp;ESPNW[YEAR],0)),"0.00")</f>
        <v>0.00</v>
      </c>
    </row>
    <row r="340" spans="9:50" x14ac:dyDescent="0.2">
      <c r="I340" t="s">
        <v>379</v>
      </c>
      <c r="J340">
        <v>65.11</v>
      </c>
      <c r="K340">
        <v>77.2</v>
      </c>
      <c r="L340">
        <v>2017</v>
      </c>
      <c r="AO340" t="s">
        <v>379</v>
      </c>
      <c r="AP340">
        <v>65.11</v>
      </c>
      <c r="AQ340">
        <v>77.2</v>
      </c>
      <c r="AR340">
        <v>2017</v>
      </c>
      <c r="AT340" t="str">
        <f t="array" ref="AT340">IFERROR(INDEX(JeffSagarinW[JS_RATING],MATCH(AllData[[#This Row],[TEAM]]&amp;"|"&amp;AllData[[#This Row],[YEAR]],JeffSagarinW[TEAM]&amp;"|"&amp;JeffSagarinW[YEAR],0)),"0.00")</f>
        <v>0.00</v>
      </c>
      <c r="AU340" t="str">
        <f t="array" ref="AU340">IFERROR(INDEX(JeffSagarinW[JS_SOS],MATCH(AllData[[#This Row],[TEAM]]&amp;"|"&amp;AllData[[#This Row],[YEAR]],JeffSagarinW[TEAM]&amp;"|"&amp;JeffSagarinW[YEAR],0)),"0.00")</f>
        <v>0.00</v>
      </c>
      <c r="AV340" t="str">
        <f t="array" ref="AV340">IFERROR(INDEX(JeffSagarinW[W25],MATCH(AllData[[#This Row],[TEAM]]&amp;"|"&amp;AllData[[#This Row],[YEAR]],JeffSagarinW[TEAM]&amp;"|"&amp;JeffSagarinW[YEAR],0)),"0.00")</f>
        <v>0.00</v>
      </c>
      <c r="AW340" t="str">
        <f t="array" ref="AW340">IFERROR(INDEX(JeffSagarinW[W50],MATCH(AllData[[#This Row],[TEAM]]&amp;"|"&amp;AllData[[#This Row],[YEAR]],JeffSagarinW[TEAM]&amp;"|"&amp;JeffSagarinW[YEAR],0)),"0.00")</f>
        <v>0.00</v>
      </c>
      <c r="AX340" t="str">
        <f t="array" ref="AX340">IFERROR(INDEX(ESPNW[PTS],MATCH(AllData[[#This Row],[TEAM]]&amp;"|"&amp;AllData[[#This Row],[YEAR]],ESPNW[TEAM]&amp;"|"&amp;ESPNW[YEAR],0)),"0.00")</f>
        <v>0.00</v>
      </c>
    </row>
    <row r="341" spans="9:50" x14ac:dyDescent="0.2">
      <c r="I341" t="s">
        <v>381</v>
      </c>
      <c r="J341">
        <v>72.06</v>
      </c>
      <c r="K341">
        <v>77.14</v>
      </c>
      <c r="L341">
        <v>2017</v>
      </c>
      <c r="AO341" t="s">
        <v>381</v>
      </c>
      <c r="AP341">
        <v>72.06</v>
      </c>
      <c r="AQ341">
        <v>77.14</v>
      </c>
      <c r="AR341">
        <v>2017</v>
      </c>
      <c r="AT341" t="str">
        <f t="array" ref="AT341">IFERROR(INDEX(JeffSagarinW[JS_RATING],MATCH(AllData[[#This Row],[TEAM]]&amp;"|"&amp;AllData[[#This Row],[YEAR]],JeffSagarinW[TEAM]&amp;"|"&amp;JeffSagarinW[YEAR],0)),"0.00")</f>
        <v>0.00</v>
      </c>
      <c r="AU341" t="str">
        <f t="array" ref="AU341">IFERROR(INDEX(JeffSagarinW[JS_SOS],MATCH(AllData[[#This Row],[TEAM]]&amp;"|"&amp;AllData[[#This Row],[YEAR]],JeffSagarinW[TEAM]&amp;"|"&amp;JeffSagarinW[YEAR],0)),"0.00")</f>
        <v>0.00</v>
      </c>
      <c r="AV341" t="str">
        <f t="array" ref="AV341">IFERROR(INDEX(JeffSagarinW[W25],MATCH(AllData[[#This Row],[TEAM]]&amp;"|"&amp;AllData[[#This Row],[YEAR]],JeffSagarinW[TEAM]&amp;"|"&amp;JeffSagarinW[YEAR],0)),"0.00")</f>
        <v>0.00</v>
      </c>
      <c r="AW341" t="str">
        <f t="array" ref="AW341">IFERROR(INDEX(JeffSagarinW[W50],MATCH(AllData[[#This Row],[TEAM]]&amp;"|"&amp;AllData[[#This Row],[YEAR]],JeffSagarinW[TEAM]&amp;"|"&amp;JeffSagarinW[YEAR],0)),"0.00")</f>
        <v>0.00</v>
      </c>
      <c r="AX341" t="str">
        <f t="array" ref="AX341">IFERROR(INDEX(ESPNW[PTS],MATCH(AllData[[#This Row],[TEAM]]&amp;"|"&amp;AllData[[#This Row],[YEAR]],ESPNW[TEAM]&amp;"|"&amp;ESPNW[YEAR],0)),"0.00")</f>
        <v>0.00</v>
      </c>
    </row>
    <row r="342" spans="9:50" x14ac:dyDescent="0.2">
      <c r="I342" t="s">
        <v>335</v>
      </c>
      <c r="J342">
        <v>75</v>
      </c>
      <c r="K342">
        <v>77.08</v>
      </c>
      <c r="L342">
        <v>2017</v>
      </c>
      <c r="AO342" t="s">
        <v>335</v>
      </c>
      <c r="AP342">
        <v>75</v>
      </c>
      <c r="AQ342">
        <v>77.08</v>
      </c>
      <c r="AR342">
        <v>2017</v>
      </c>
      <c r="AT342" t="str">
        <f t="array" ref="AT342">IFERROR(INDEX(JeffSagarinW[JS_RATING],MATCH(AllData[[#This Row],[TEAM]]&amp;"|"&amp;AllData[[#This Row],[YEAR]],JeffSagarinW[TEAM]&amp;"|"&amp;JeffSagarinW[YEAR],0)),"0.00")</f>
        <v>0.00</v>
      </c>
      <c r="AU342" t="str">
        <f t="array" ref="AU342">IFERROR(INDEX(JeffSagarinW[JS_SOS],MATCH(AllData[[#This Row],[TEAM]]&amp;"|"&amp;AllData[[#This Row],[YEAR]],JeffSagarinW[TEAM]&amp;"|"&amp;JeffSagarinW[YEAR],0)),"0.00")</f>
        <v>0.00</v>
      </c>
      <c r="AV342" t="str">
        <f t="array" ref="AV342">IFERROR(INDEX(JeffSagarinW[W25],MATCH(AllData[[#This Row],[TEAM]]&amp;"|"&amp;AllData[[#This Row],[YEAR]],JeffSagarinW[TEAM]&amp;"|"&amp;JeffSagarinW[YEAR],0)),"0.00")</f>
        <v>0.00</v>
      </c>
      <c r="AW342" t="str">
        <f t="array" ref="AW342">IFERROR(INDEX(JeffSagarinW[W50],MATCH(AllData[[#This Row],[TEAM]]&amp;"|"&amp;AllData[[#This Row],[YEAR]],JeffSagarinW[TEAM]&amp;"|"&amp;JeffSagarinW[YEAR],0)),"0.00")</f>
        <v>0.00</v>
      </c>
      <c r="AX342" t="str">
        <f t="array" ref="AX342">IFERROR(INDEX(ESPNW[PTS],MATCH(AllData[[#This Row],[TEAM]]&amp;"|"&amp;AllData[[#This Row],[YEAR]],ESPNW[TEAM]&amp;"|"&amp;ESPNW[YEAR],0)),"0.00")</f>
        <v>0.00</v>
      </c>
    </row>
    <row r="343" spans="9:50" x14ac:dyDescent="0.2">
      <c r="I343" t="s">
        <v>368</v>
      </c>
      <c r="J343">
        <v>69.02</v>
      </c>
      <c r="K343">
        <v>77.06</v>
      </c>
      <c r="L343">
        <v>2017</v>
      </c>
      <c r="AO343" t="s">
        <v>368</v>
      </c>
      <c r="AP343">
        <v>69.02</v>
      </c>
      <c r="AQ343">
        <v>77.06</v>
      </c>
      <c r="AR343">
        <v>2017</v>
      </c>
      <c r="AT343" t="str">
        <f t="array" ref="AT343">IFERROR(INDEX(JeffSagarinW[JS_RATING],MATCH(AllData[[#This Row],[TEAM]]&amp;"|"&amp;AllData[[#This Row],[YEAR]],JeffSagarinW[TEAM]&amp;"|"&amp;JeffSagarinW[YEAR],0)),"0.00")</f>
        <v>0.00</v>
      </c>
      <c r="AU343" t="str">
        <f t="array" ref="AU343">IFERROR(INDEX(JeffSagarinW[JS_SOS],MATCH(AllData[[#This Row],[TEAM]]&amp;"|"&amp;AllData[[#This Row],[YEAR]],JeffSagarinW[TEAM]&amp;"|"&amp;JeffSagarinW[YEAR],0)),"0.00")</f>
        <v>0.00</v>
      </c>
      <c r="AV343" t="str">
        <f t="array" ref="AV343">IFERROR(INDEX(JeffSagarinW[W25],MATCH(AllData[[#This Row],[TEAM]]&amp;"|"&amp;AllData[[#This Row],[YEAR]],JeffSagarinW[TEAM]&amp;"|"&amp;JeffSagarinW[YEAR],0)),"0.00")</f>
        <v>0.00</v>
      </c>
      <c r="AW343" t="str">
        <f t="array" ref="AW343">IFERROR(INDEX(JeffSagarinW[W50],MATCH(AllData[[#This Row],[TEAM]]&amp;"|"&amp;AllData[[#This Row],[YEAR]],JeffSagarinW[TEAM]&amp;"|"&amp;JeffSagarinW[YEAR],0)),"0.00")</f>
        <v>0.00</v>
      </c>
      <c r="AX343" t="str">
        <f t="array" ref="AX343">IFERROR(INDEX(ESPNW[PTS],MATCH(AllData[[#This Row],[TEAM]]&amp;"|"&amp;AllData[[#This Row],[YEAR]],ESPNW[TEAM]&amp;"|"&amp;ESPNW[YEAR],0)),"0.00")</f>
        <v>0.00</v>
      </c>
    </row>
    <row r="344" spans="9:50" x14ac:dyDescent="0.2">
      <c r="I344" t="s">
        <v>367</v>
      </c>
      <c r="J344">
        <v>73.89</v>
      </c>
      <c r="K344">
        <v>76.98</v>
      </c>
      <c r="L344">
        <v>2017</v>
      </c>
      <c r="AO344" t="s">
        <v>367</v>
      </c>
      <c r="AP344">
        <v>73.89</v>
      </c>
      <c r="AQ344">
        <v>76.98</v>
      </c>
      <c r="AR344">
        <v>2017</v>
      </c>
      <c r="AT344" t="str">
        <f t="array" ref="AT344">IFERROR(INDEX(JeffSagarinW[JS_RATING],MATCH(AllData[[#This Row],[TEAM]]&amp;"|"&amp;AllData[[#This Row],[YEAR]],JeffSagarinW[TEAM]&amp;"|"&amp;JeffSagarinW[YEAR],0)),"0.00")</f>
        <v>0.00</v>
      </c>
      <c r="AU344" t="str">
        <f t="array" ref="AU344">IFERROR(INDEX(JeffSagarinW[JS_SOS],MATCH(AllData[[#This Row],[TEAM]]&amp;"|"&amp;AllData[[#This Row],[YEAR]],JeffSagarinW[TEAM]&amp;"|"&amp;JeffSagarinW[YEAR],0)),"0.00")</f>
        <v>0.00</v>
      </c>
      <c r="AV344" t="str">
        <f t="array" ref="AV344">IFERROR(INDEX(JeffSagarinW[W25],MATCH(AllData[[#This Row],[TEAM]]&amp;"|"&amp;AllData[[#This Row],[YEAR]],JeffSagarinW[TEAM]&amp;"|"&amp;JeffSagarinW[YEAR],0)),"0.00")</f>
        <v>0.00</v>
      </c>
      <c r="AW344" t="str">
        <f t="array" ref="AW344">IFERROR(INDEX(JeffSagarinW[W50],MATCH(AllData[[#This Row],[TEAM]]&amp;"|"&amp;AllData[[#This Row],[YEAR]],JeffSagarinW[TEAM]&amp;"|"&amp;JeffSagarinW[YEAR],0)),"0.00")</f>
        <v>0.00</v>
      </c>
      <c r="AX344" t="str">
        <f t="array" ref="AX344">IFERROR(INDEX(ESPNW[PTS],MATCH(AllData[[#This Row],[TEAM]]&amp;"|"&amp;AllData[[#This Row],[YEAR]],ESPNW[TEAM]&amp;"|"&amp;ESPNW[YEAR],0)),"0.00")</f>
        <v>0.00</v>
      </c>
    </row>
    <row r="345" spans="9:50" x14ac:dyDescent="0.2">
      <c r="I345" t="s">
        <v>304</v>
      </c>
      <c r="J345">
        <v>73.62</v>
      </c>
      <c r="K345">
        <v>76.959999999999994</v>
      </c>
      <c r="L345">
        <v>2017</v>
      </c>
      <c r="AO345" t="s">
        <v>304</v>
      </c>
      <c r="AP345">
        <v>73.62</v>
      </c>
      <c r="AQ345">
        <v>76.959999999999994</v>
      </c>
      <c r="AR345">
        <v>2017</v>
      </c>
      <c r="AT345" t="str">
        <f t="array" ref="AT345">IFERROR(INDEX(JeffSagarinW[JS_RATING],MATCH(AllData[[#This Row],[TEAM]]&amp;"|"&amp;AllData[[#This Row],[YEAR]],JeffSagarinW[TEAM]&amp;"|"&amp;JeffSagarinW[YEAR],0)),"0.00")</f>
        <v>0.00</v>
      </c>
      <c r="AU345" t="str">
        <f t="array" ref="AU345">IFERROR(INDEX(JeffSagarinW[JS_SOS],MATCH(AllData[[#This Row],[TEAM]]&amp;"|"&amp;AllData[[#This Row],[YEAR]],JeffSagarinW[TEAM]&amp;"|"&amp;JeffSagarinW[YEAR],0)),"0.00")</f>
        <v>0.00</v>
      </c>
      <c r="AV345" t="str">
        <f t="array" ref="AV345">IFERROR(INDEX(JeffSagarinW[W25],MATCH(AllData[[#This Row],[TEAM]]&amp;"|"&amp;AllData[[#This Row],[YEAR]],JeffSagarinW[TEAM]&amp;"|"&amp;JeffSagarinW[YEAR],0)),"0.00")</f>
        <v>0.00</v>
      </c>
      <c r="AW345" t="str">
        <f t="array" ref="AW345">IFERROR(INDEX(JeffSagarinW[W50],MATCH(AllData[[#This Row],[TEAM]]&amp;"|"&amp;AllData[[#This Row],[YEAR]],JeffSagarinW[TEAM]&amp;"|"&amp;JeffSagarinW[YEAR],0)),"0.00")</f>
        <v>0.00</v>
      </c>
      <c r="AX345" t="str">
        <f t="array" ref="AX345">IFERROR(INDEX(ESPNW[PTS],MATCH(AllData[[#This Row],[TEAM]]&amp;"|"&amp;AllData[[#This Row],[YEAR]],ESPNW[TEAM]&amp;"|"&amp;ESPNW[YEAR],0)),"0.00")</f>
        <v>0.00</v>
      </c>
    </row>
    <row r="346" spans="9:50" x14ac:dyDescent="0.2">
      <c r="I346" t="s">
        <v>346</v>
      </c>
      <c r="J346">
        <v>68.3</v>
      </c>
      <c r="K346">
        <v>76.709999999999994</v>
      </c>
      <c r="L346">
        <v>2017</v>
      </c>
      <c r="AO346" t="s">
        <v>346</v>
      </c>
      <c r="AP346">
        <v>68.3</v>
      </c>
      <c r="AQ346">
        <v>76.709999999999994</v>
      </c>
      <c r="AR346">
        <v>2017</v>
      </c>
      <c r="AT346" t="str">
        <f t="array" ref="AT346">IFERROR(INDEX(JeffSagarinW[JS_RATING],MATCH(AllData[[#This Row],[TEAM]]&amp;"|"&amp;AllData[[#This Row],[YEAR]],JeffSagarinW[TEAM]&amp;"|"&amp;JeffSagarinW[YEAR],0)),"0.00")</f>
        <v>0.00</v>
      </c>
      <c r="AU346" t="str">
        <f t="array" ref="AU346">IFERROR(INDEX(JeffSagarinW[JS_SOS],MATCH(AllData[[#This Row],[TEAM]]&amp;"|"&amp;AllData[[#This Row],[YEAR]],JeffSagarinW[TEAM]&amp;"|"&amp;JeffSagarinW[YEAR],0)),"0.00")</f>
        <v>0.00</v>
      </c>
      <c r="AV346" t="str">
        <f t="array" ref="AV346">IFERROR(INDEX(JeffSagarinW[W25],MATCH(AllData[[#This Row],[TEAM]]&amp;"|"&amp;AllData[[#This Row],[YEAR]],JeffSagarinW[TEAM]&amp;"|"&amp;JeffSagarinW[YEAR],0)),"0.00")</f>
        <v>0.00</v>
      </c>
      <c r="AW346" t="str">
        <f t="array" ref="AW346">IFERROR(INDEX(JeffSagarinW[W50],MATCH(AllData[[#This Row],[TEAM]]&amp;"|"&amp;AllData[[#This Row],[YEAR]],JeffSagarinW[TEAM]&amp;"|"&amp;JeffSagarinW[YEAR],0)),"0.00")</f>
        <v>0.00</v>
      </c>
      <c r="AX346" t="str">
        <f t="array" ref="AX346">IFERROR(INDEX(ESPNW[PTS],MATCH(AllData[[#This Row],[TEAM]]&amp;"|"&amp;AllData[[#This Row],[YEAR]],ESPNW[TEAM]&amp;"|"&amp;ESPNW[YEAR],0)),"0.00")</f>
        <v>0.00</v>
      </c>
    </row>
    <row r="347" spans="9:50" x14ac:dyDescent="0.2">
      <c r="I347" t="s">
        <v>366</v>
      </c>
      <c r="J347">
        <v>69.13</v>
      </c>
      <c r="K347">
        <v>76.69</v>
      </c>
      <c r="L347">
        <v>2017</v>
      </c>
      <c r="AO347" t="s">
        <v>366</v>
      </c>
      <c r="AP347">
        <v>69.13</v>
      </c>
      <c r="AQ347">
        <v>76.69</v>
      </c>
      <c r="AR347">
        <v>2017</v>
      </c>
      <c r="AT347" t="str">
        <f t="array" ref="AT347">IFERROR(INDEX(JeffSagarinW[JS_RATING],MATCH(AllData[[#This Row],[TEAM]]&amp;"|"&amp;AllData[[#This Row],[YEAR]],JeffSagarinW[TEAM]&amp;"|"&amp;JeffSagarinW[YEAR],0)),"0.00")</f>
        <v>0.00</v>
      </c>
      <c r="AU347" t="str">
        <f t="array" ref="AU347">IFERROR(INDEX(JeffSagarinW[JS_SOS],MATCH(AllData[[#This Row],[TEAM]]&amp;"|"&amp;AllData[[#This Row],[YEAR]],JeffSagarinW[TEAM]&amp;"|"&amp;JeffSagarinW[YEAR],0)),"0.00")</f>
        <v>0.00</v>
      </c>
      <c r="AV347" t="str">
        <f t="array" ref="AV347">IFERROR(INDEX(JeffSagarinW[W25],MATCH(AllData[[#This Row],[TEAM]]&amp;"|"&amp;AllData[[#This Row],[YEAR]],JeffSagarinW[TEAM]&amp;"|"&amp;JeffSagarinW[YEAR],0)),"0.00")</f>
        <v>0.00</v>
      </c>
      <c r="AW347" t="str">
        <f t="array" ref="AW347">IFERROR(INDEX(JeffSagarinW[W50],MATCH(AllData[[#This Row],[TEAM]]&amp;"|"&amp;AllData[[#This Row],[YEAR]],JeffSagarinW[TEAM]&amp;"|"&amp;JeffSagarinW[YEAR],0)),"0.00")</f>
        <v>0.00</v>
      </c>
      <c r="AX347" t="str">
        <f t="array" ref="AX347">IFERROR(INDEX(ESPNW[PTS],MATCH(AllData[[#This Row],[TEAM]]&amp;"|"&amp;AllData[[#This Row],[YEAR]],ESPNW[TEAM]&amp;"|"&amp;ESPNW[YEAR],0)),"0.00")</f>
        <v>0.00</v>
      </c>
    </row>
    <row r="348" spans="9:50" x14ac:dyDescent="0.2">
      <c r="I348" t="s">
        <v>421</v>
      </c>
      <c r="J348">
        <v>73.39</v>
      </c>
      <c r="K348">
        <v>76.69</v>
      </c>
      <c r="L348">
        <v>2017</v>
      </c>
      <c r="AO348" t="s">
        <v>421</v>
      </c>
      <c r="AP348">
        <v>73.39</v>
      </c>
      <c r="AQ348">
        <v>76.69</v>
      </c>
      <c r="AR348">
        <v>2017</v>
      </c>
      <c r="AT348" t="str">
        <f t="array" ref="AT348">IFERROR(INDEX(JeffSagarinW[JS_RATING],MATCH(AllData[[#This Row],[TEAM]]&amp;"|"&amp;AllData[[#This Row],[YEAR]],JeffSagarinW[TEAM]&amp;"|"&amp;JeffSagarinW[YEAR],0)),"0.00")</f>
        <v>0.00</v>
      </c>
      <c r="AU348" t="str">
        <f t="array" ref="AU348">IFERROR(INDEX(JeffSagarinW[JS_SOS],MATCH(AllData[[#This Row],[TEAM]]&amp;"|"&amp;AllData[[#This Row],[YEAR]],JeffSagarinW[TEAM]&amp;"|"&amp;JeffSagarinW[YEAR],0)),"0.00")</f>
        <v>0.00</v>
      </c>
      <c r="AV348" t="str">
        <f t="array" ref="AV348">IFERROR(INDEX(JeffSagarinW[W25],MATCH(AllData[[#This Row],[TEAM]]&amp;"|"&amp;AllData[[#This Row],[YEAR]],JeffSagarinW[TEAM]&amp;"|"&amp;JeffSagarinW[YEAR],0)),"0.00")</f>
        <v>0.00</v>
      </c>
      <c r="AW348" t="str">
        <f t="array" ref="AW348">IFERROR(INDEX(JeffSagarinW[W50],MATCH(AllData[[#This Row],[TEAM]]&amp;"|"&amp;AllData[[#This Row],[YEAR]],JeffSagarinW[TEAM]&amp;"|"&amp;JeffSagarinW[YEAR],0)),"0.00")</f>
        <v>0.00</v>
      </c>
      <c r="AX348" t="str">
        <f t="array" ref="AX348">IFERROR(INDEX(ESPNW[PTS],MATCH(AllData[[#This Row],[TEAM]]&amp;"|"&amp;AllData[[#This Row],[YEAR]],ESPNW[TEAM]&amp;"|"&amp;ESPNW[YEAR],0)),"0.00")</f>
        <v>0.00</v>
      </c>
    </row>
    <row r="349" spans="9:50" x14ac:dyDescent="0.2">
      <c r="I349" t="s">
        <v>392</v>
      </c>
      <c r="J349">
        <v>76.17</v>
      </c>
      <c r="K349">
        <v>76.260000000000005</v>
      </c>
      <c r="L349">
        <v>2017</v>
      </c>
      <c r="AO349" t="s">
        <v>392</v>
      </c>
      <c r="AP349">
        <v>76.17</v>
      </c>
      <c r="AQ349">
        <v>76.260000000000005</v>
      </c>
      <c r="AR349">
        <v>2017</v>
      </c>
      <c r="AT349" t="str">
        <f t="array" ref="AT349">IFERROR(INDEX(JeffSagarinW[JS_RATING],MATCH(AllData[[#This Row],[TEAM]]&amp;"|"&amp;AllData[[#This Row],[YEAR]],JeffSagarinW[TEAM]&amp;"|"&amp;JeffSagarinW[YEAR],0)),"0.00")</f>
        <v>0.00</v>
      </c>
      <c r="AU349" t="str">
        <f t="array" ref="AU349">IFERROR(INDEX(JeffSagarinW[JS_SOS],MATCH(AllData[[#This Row],[TEAM]]&amp;"|"&amp;AllData[[#This Row],[YEAR]],JeffSagarinW[TEAM]&amp;"|"&amp;JeffSagarinW[YEAR],0)),"0.00")</f>
        <v>0.00</v>
      </c>
      <c r="AV349" t="str">
        <f t="array" ref="AV349">IFERROR(INDEX(JeffSagarinW[W25],MATCH(AllData[[#This Row],[TEAM]]&amp;"|"&amp;AllData[[#This Row],[YEAR]],JeffSagarinW[TEAM]&amp;"|"&amp;JeffSagarinW[YEAR],0)),"0.00")</f>
        <v>0.00</v>
      </c>
      <c r="AW349" t="str">
        <f t="array" ref="AW349">IFERROR(INDEX(JeffSagarinW[W50],MATCH(AllData[[#This Row],[TEAM]]&amp;"|"&amp;AllData[[#This Row],[YEAR]],JeffSagarinW[TEAM]&amp;"|"&amp;JeffSagarinW[YEAR],0)),"0.00")</f>
        <v>0.00</v>
      </c>
      <c r="AX349" t="str">
        <f t="array" ref="AX349">IFERROR(INDEX(ESPNW[PTS],MATCH(AllData[[#This Row],[TEAM]]&amp;"|"&amp;AllData[[#This Row],[YEAR]],ESPNW[TEAM]&amp;"|"&amp;ESPNW[YEAR],0)),"0.00")</f>
        <v>0.00</v>
      </c>
    </row>
    <row r="350" spans="9:50" x14ac:dyDescent="0.2">
      <c r="I350" t="s">
        <v>431</v>
      </c>
      <c r="J350">
        <v>75.03</v>
      </c>
      <c r="K350">
        <v>75.8</v>
      </c>
      <c r="L350">
        <v>2017</v>
      </c>
      <c r="AO350" t="s">
        <v>431</v>
      </c>
      <c r="AP350">
        <v>75.03</v>
      </c>
      <c r="AQ350">
        <v>75.8</v>
      </c>
      <c r="AR350">
        <v>2017</v>
      </c>
      <c r="AT350" t="str">
        <f t="array" ref="AT350">IFERROR(INDEX(JeffSagarinW[JS_RATING],MATCH(AllData[[#This Row],[TEAM]]&amp;"|"&amp;AllData[[#This Row],[YEAR]],JeffSagarinW[TEAM]&amp;"|"&amp;JeffSagarinW[YEAR],0)),"0.00")</f>
        <v>0.00</v>
      </c>
      <c r="AU350" t="str">
        <f t="array" ref="AU350">IFERROR(INDEX(JeffSagarinW[JS_SOS],MATCH(AllData[[#This Row],[TEAM]]&amp;"|"&amp;AllData[[#This Row],[YEAR]],JeffSagarinW[TEAM]&amp;"|"&amp;JeffSagarinW[YEAR],0)),"0.00")</f>
        <v>0.00</v>
      </c>
      <c r="AV350" t="str">
        <f t="array" ref="AV350">IFERROR(INDEX(JeffSagarinW[W25],MATCH(AllData[[#This Row],[TEAM]]&amp;"|"&amp;AllData[[#This Row],[YEAR]],JeffSagarinW[TEAM]&amp;"|"&amp;JeffSagarinW[YEAR],0)),"0.00")</f>
        <v>0.00</v>
      </c>
      <c r="AW350" t="str">
        <f t="array" ref="AW350">IFERROR(INDEX(JeffSagarinW[W50],MATCH(AllData[[#This Row],[TEAM]]&amp;"|"&amp;AllData[[#This Row],[YEAR]],JeffSagarinW[TEAM]&amp;"|"&amp;JeffSagarinW[YEAR],0)),"0.00")</f>
        <v>0.00</v>
      </c>
      <c r="AX350" t="str">
        <f t="array" ref="AX350">IFERROR(INDEX(ESPNW[PTS],MATCH(AllData[[#This Row],[TEAM]]&amp;"|"&amp;AllData[[#This Row],[YEAR]],ESPNW[TEAM]&amp;"|"&amp;ESPNW[YEAR],0)),"0.00")</f>
        <v>0.00</v>
      </c>
    </row>
    <row r="351" spans="9:50" x14ac:dyDescent="0.2">
      <c r="I351" t="s">
        <v>391</v>
      </c>
      <c r="J351">
        <v>60.9</v>
      </c>
      <c r="K351">
        <v>75.67</v>
      </c>
      <c r="L351">
        <v>2017</v>
      </c>
      <c r="AO351" t="s">
        <v>391</v>
      </c>
      <c r="AP351">
        <v>60.9</v>
      </c>
      <c r="AQ351">
        <v>75.67</v>
      </c>
      <c r="AR351">
        <v>2017</v>
      </c>
      <c r="AT351" t="str">
        <f t="array" ref="AT351">IFERROR(INDEX(JeffSagarinW[JS_RATING],MATCH(AllData[[#This Row],[TEAM]]&amp;"|"&amp;AllData[[#This Row],[YEAR]],JeffSagarinW[TEAM]&amp;"|"&amp;JeffSagarinW[YEAR],0)),"0.00")</f>
        <v>0.00</v>
      </c>
      <c r="AU351" t="str">
        <f t="array" ref="AU351">IFERROR(INDEX(JeffSagarinW[JS_SOS],MATCH(AllData[[#This Row],[TEAM]]&amp;"|"&amp;AllData[[#This Row],[YEAR]],JeffSagarinW[TEAM]&amp;"|"&amp;JeffSagarinW[YEAR],0)),"0.00")</f>
        <v>0.00</v>
      </c>
      <c r="AV351" t="str">
        <f t="array" ref="AV351">IFERROR(INDEX(JeffSagarinW[W25],MATCH(AllData[[#This Row],[TEAM]]&amp;"|"&amp;AllData[[#This Row],[YEAR]],JeffSagarinW[TEAM]&amp;"|"&amp;JeffSagarinW[YEAR],0)),"0.00")</f>
        <v>0.00</v>
      </c>
      <c r="AW351" t="str">
        <f t="array" ref="AW351">IFERROR(INDEX(JeffSagarinW[W50],MATCH(AllData[[#This Row],[TEAM]]&amp;"|"&amp;AllData[[#This Row],[YEAR]],JeffSagarinW[TEAM]&amp;"|"&amp;JeffSagarinW[YEAR],0)),"0.00")</f>
        <v>0.00</v>
      </c>
      <c r="AX351" t="str">
        <f t="array" ref="AX351">IFERROR(INDEX(ESPNW[PTS],MATCH(AllData[[#This Row],[TEAM]]&amp;"|"&amp;AllData[[#This Row],[YEAR]],ESPNW[TEAM]&amp;"|"&amp;ESPNW[YEAR],0)),"0.00")</f>
        <v>0.00</v>
      </c>
    </row>
    <row r="352" spans="9:50" x14ac:dyDescent="0.2">
      <c r="I352" t="s">
        <v>296</v>
      </c>
      <c r="J352">
        <v>77.489999999999995</v>
      </c>
      <c r="K352">
        <v>75.45</v>
      </c>
      <c r="L352">
        <v>2017</v>
      </c>
      <c r="AO352" t="s">
        <v>296</v>
      </c>
      <c r="AP352">
        <v>77.489999999999995</v>
      </c>
      <c r="AQ352">
        <v>75.45</v>
      </c>
      <c r="AR352">
        <v>2017</v>
      </c>
      <c r="AT352" t="str">
        <f t="array" ref="AT352">IFERROR(INDEX(JeffSagarinW[JS_RATING],MATCH(AllData[[#This Row],[TEAM]]&amp;"|"&amp;AllData[[#This Row],[YEAR]],JeffSagarinW[TEAM]&amp;"|"&amp;JeffSagarinW[YEAR],0)),"0.00")</f>
        <v>0.00</v>
      </c>
      <c r="AU352" t="str">
        <f t="array" ref="AU352">IFERROR(INDEX(JeffSagarinW[JS_SOS],MATCH(AllData[[#This Row],[TEAM]]&amp;"|"&amp;AllData[[#This Row],[YEAR]],JeffSagarinW[TEAM]&amp;"|"&amp;JeffSagarinW[YEAR],0)),"0.00")</f>
        <v>0.00</v>
      </c>
      <c r="AV352" t="str">
        <f t="array" ref="AV352">IFERROR(INDEX(JeffSagarinW[W25],MATCH(AllData[[#This Row],[TEAM]]&amp;"|"&amp;AllData[[#This Row],[YEAR]],JeffSagarinW[TEAM]&amp;"|"&amp;JeffSagarinW[YEAR],0)),"0.00")</f>
        <v>0.00</v>
      </c>
      <c r="AW352" t="str">
        <f t="array" ref="AW352">IFERROR(INDEX(JeffSagarinW[W50],MATCH(AllData[[#This Row],[TEAM]]&amp;"|"&amp;AllData[[#This Row],[YEAR]],JeffSagarinW[TEAM]&amp;"|"&amp;JeffSagarinW[YEAR],0)),"0.00")</f>
        <v>0.00</v>
      </c>
      <c r="AX352" t="str">
        <f t="array" ref="AX352">IFERROR(INDEX(ESPNW[PTS],MATCH(AllData[[#This Row],[TEAM]]&amp;"|"&amp;AllData[[#This Row],[YEAR]],ESPNW[TEAM]&amp;"|"&amp;ESPNW[YEAR],0)),"0.00")</f>
        <v>0.00</v>
      </c>
    </row>
    <row r="353" spans="9:50" x14ac:dyDescent="0.2">
      <c r="I353" t="s">
        <v>1050</v>
      </c>
      <c r="J353">
        <v>68.52</v>
      </c>
      <c r="K353">
        <v>75.239999999999995</v>
      </c>
      <c r="L353">
        <v>2017</v>
      </c>
      <c r="AO353" t="s">
        <v>1050</v>
      </c>
      <c r="AP353">
        <v>68.52</v>
      </c>
      <c r="AQ353">
        <v>75.239999999999995</v>
      </c>
      <c r="AR353">
        <v>2017</v>
      </c>
      <c r="AT353" t="str">
        <f t="array" ref="AT353">IFERROR(INDEX(JeffSagarinW[JS_RATING],MATCH(AllData[[#This Row],[TEAM]]&amp;"|"&amp;AllData[[#This Row],[YEAR]],JeffSagarinW[TEAM]&amp;"|"&amp;JeffSagarinW[YEAR],0)),"0.00")</f>
        <v>0.00</v>
      </c>
      <c r="AU353" t="str">
        <f t="array" ref="AU353">IFERROR(INDEX(JeffSagarinW[JS_SOS],MATCH(AllData[[#This Row],[TEAM]]&amp;"|"&amp;AllData[[#This Row],[YEAR]],JeffSagarinW[TEAM]&amp;"|"&amp;JeffSagarinW[YEAR],0)),"0.00")</f>
        <v>0.00</v>
      </c>
      <c r="AV353" t="str">
        <f t="array" ref="AV353">IFERROR(INDEX(JeffSagarinW[W25],MATCH(AllData[[#This Row],[TEAM]]&amp;"|"&amp;AllData[[#This Row],[YEAR]],JeffSagarinW[TEAM]&amp;"|"&amp;JeffSagarinW[YEAR],0)),"0.00")</f>
        <v>0.00</v>
      </c>
      <c r="AW353" t="str">
        <f t="array" ref="AW353">IFERROR(INDEX(JeffSagarinW[W50],MATCH(AllData[[#This Row],[TEAM]]&amp;"|"&amp;AllData[[#This Row],[YEAR]],JeffSagarinW[TEAM]&amp;"|"&amp;JeffSagarinW[YEAR],0)),"0.00")</f>
        <v>0.00</v>
      </c>
      <c r="AX353" t="str">
        <f t="array" ref="AX353">IFERROR(INDEX(ESPNW[PTS],MATCH(AllData[[#This Row],[TEAM]]&amp;"|"&amp;AllData[[#This Row],[YEAR]],ESPNW[TEAM]&amp;"|"&amp;ESPNW[YEAR],0)),"0.00")</f>
        <v>0.00</v>
      </c>
    </row>
    <row r="354" spans="9:50" x14ac:dyDescent="0.2">
      <c r="I354" t="s">
        <v>359</v>
      </c>
      <c r="J354">
        <v>75.150000000000006</v>
      </c>
      <c r="K354">
        <v>74.94</v>
      </c>
      <c r="L354">
        <v>2017</v>
      </c>
      <c r="AO354" t="s">
        <v>359</v>
      </c>
      <c r="AP354">
        <v>75.150000000000006</v>
      </c>
      <c r="AQ354">
        <v>74.94</v>
      </c>
      <c r="AR354">
        <v>2017</v>
      </c>
      <c r="AT354" t="str">
        <f t="array" ref="AT354">IFERROR(INDEX(JeffSagarinW[JS_RATING],MATCH(AllData[[#This Row],[TEAM]]&amp;"|"&amp;AllData[[#This Row],[YEAR]],JeffSagarinW[TEAM]&amp;"|"&amp;JeffSagarinW[YEAR],0)),"0.00")</f>
        <v>0.00</v>
      </c>
      <c r="AU354" t="str">
        <f t="array" ref="AU354">IFERROR(INDEX(JeffSagarinW[JS_SOS],MATCH(AllData[[#This Row],[TEAM]]&amp;"|"&amp;AllData[[#This Row],[YEAR]],JeffSagarinW[TEAM]&amp;"|"&amp;JeffSagarinW[YEAR],0)),"0.00")</f>
        <v>0.00</v>
      </c>
      <c r="AV354" t="str">
        <f t="array" ref="AV354">IFERROR(INDEX(JeffSagarinW[W25],MATCH(AllData[[#This Row],[TEAM]]&amp;"|"&amp;AllData[[#This Row],[YEAR]],JeffSagarinW[TEAM]&amp;"|"&amp;JeffSagarinW[YEAR],0)),"0.00")</f>
        <v>0.00</v>
      </c>
      <c r="AW354" t="str">
        <f t="array" ref="AW354">IFERROR(INDEX(JeffSagarinW[W50],MATCH(AllData[[#This Row],[TEAM]]&amp;"|"&amp;AllData[[#This Row],[YEAR]],JeffSagarinW[TEAM]&amp;"|"&amp;JeffSagarinW[YEAR],0)),"0.00")</f>
        <v>0.00</v>
      </c>
      <c r="AX354" t="str">
        <f t="array" ref="AX354">IFERROR(INDEX(ESPNW[PTS],MATCH(AllData[[#This Row],[TEAM]]&amp;"|"&amp;AllData[[#This Row],[YEAR]],ESPNW[TEAM]&amp;"|"&amp;ESPNW[YEAR],0)),"0.00")</f>
        <v>0.00</v>
      </c>
    </row>
    <row r="355" spans="9:50" x14ac:dyDescent="0.2">
      <c r="I355" t="s">
        <v>402</v>
      </c>
      <c r="J355">
        <v>69.78</v>
      </c>
      <c r="K355">
        <v>74.89</v>
      </c>
      <c r="L355">
        <v>2017</v>
      </c>
      <c r="AO355" t="s">
        <v>402</v>
      </c>
      <c r="AP355">
        <v>69.78</v>
      </c>
      <c r="AQ355">
        <v>74.89</v>
      </c>
      <c r="AR355">
        <v>2017</v>
      </c>
      <c r="AT355" t="str">
        <f t="array" ref="AT355">IFERROR(INDEX(JeffSagarinW[JS_RATING],MATCH(AllData[[#This Row],[TEAM]]&amp;"|"&amp;AllData[[#This Row],[YEAR]],JeffSagarinW[TEAM]&amp;"|"&amp;JeffSagarinW[YEAR],0)),"0.00")</f>
        <v>0.00</v>
      </c>
      <c r="AU355" t="str">
        <f t="array" ref="AU355">IFERROR(INDEX(JeffSagarinW[JS_SOS],MATCH(AllData[[#This Row],[TEAM]]&amp;"|"&amp;AllData[[#This Row],[YEAR]],JeffSagarinW[TEAM]&amp;"|"&amp;JeffSagarinW[YEAR],0)),"0.00")</f>
        <v>0.00</v>
      </c>
      <c r="AV355" t="str">
        <f t="array" ref="AV355">IFERROR(INDEX(JeffSagarinW[W25],MATCH(AllData[[#This Row],[TEAM]]&amp;"|"&amp;AllData[[#This Row],[YEAR]],JeffSagarinW[TEAM]&amp;"|"&amp;JeffSagarinW[YEAR],0)),"0.00")</f>
        <v>0.00</v>
      </c>
      <c r="AW355" t="str">
        <f t="array" ref="AW355">IFERROR(INDEX(JeffSagarinW[W50],MATCH(AllData[[#This Row],[TEAM]]&amp;"|"&amp;AllData[[#This Row],[YEAR]],JeffSagarinW[TEAM]&amp;"|"&amp;JeffSagarinW[YEAR],0)),"0.00")</f>
        <v>0.00</v>
      </c>
      <c r="AX355" t="str">
        <f t="array" ref="AX355">IFERROR(INDEX(ESPNW[PTS],MATCH(AllData[[#This Row],[TEAM]]&amp;"|"&amp;AllData[[#This Row],[YEAR]],ESPNW[TEAM]&amp;"|"&amp;ESPNW[YEAR],0)),"0.00")</f>
        <v>0.00</v>
      </c>
    </row>
    <row r="356" spans="9:50" x14ac:dyDescent="0.2">
      <c r="I356" t="s">
        <v>438</v>
      </c>
      <c r="J356">
        <v>74.069999999999993</v>
      </c>
      <c r="K356">
        <v>74.87</v>
      </c>
      <c r="L356">
        <v>2017</v>
      </c>
      <c r="AO356" t="s">
        <v>438</v>
      </c>
      <c r="AP356">
        <v>74.069999999999993</v>
      </c>
      <c r="AQ356">
        <v>74.87</v>
      </c>
      <c r="AR356">
        <v>2017</v>
      </c>
      <c r="AT356" t="str">
        <f t="array" ref="AT356">IFERROR(INDEX(JeffSagarinW[JS_RATING],MATCH(AllData[[#This Row],[TEAM]]&amp;"|"&amp;AllData[[#This Row],[YEAR]],JeffSagarinW[TEAM]&amp;"|"&amp;JeffSagarinW[YEAR],0)),"0.00")</f>
        <v>0.00</v>
      </c>
      <c r="AU356" t="str">
        <f t="array" ref="AU356">IFERROR(INDEX(JeffSagarinW[JS_SOS],MATCH(AllData[[#This Row],[TEAM]]&amp;"|"&amp;AllData[[#This Row],[YEAR]],JeffSagarinW[TEAM]&amp;"|"&amp;JeffSagarinW[YEAR],0)),"0.00")</f>
        <v>0.00</v>
      </c>
      <c r="AV356" t="str">
        <f t="array" ref="AV356">IFERROR(INDEX(JeffSagarinW[W25],MATCH(AllData[[#This Row],[TEAM]]&amp;"|"&amp;AllData[[#This Row],[YEAR]],JeffSagarinW[TEAM]&amp;"|"&amp;JeffSagarinW[YEAR],0)),"0.00")</f>
        <v>0.00</v>
      </c>
      <c r="AW356" t="str">
        <f t="array" ref="AW356">IFERROR(INDEX(JeffSagarinW[W50],MATCH(AllData[[#This Row],[TEAM]]&amp;"|"&amp;AllData[[#This Row],[YEAR]],JeffSagarinW[TEAM]&amp;"|"&amp;JeffSagarinW[YEAR],0)),"0.00")</f>
        <v>0.00</v>
      </c>
      <c r="AX356" t="str">
        <f t="array" ref="AX356">IFERROR(INDEX(ESPNW[PTS],MATCH(AllData[[#This Row],[TEAM]]&amp;"|"&amp;AllData[[#This Row],[YEAR]],ESPNW[TEAM]&amp;"|"&amp;ESPNW[YEAR],0)),"0.00")</f>
        <v>0.00</v>
      </c>
    </row>
    <row r="357" spans="9:50" x14ac:dyDescent="0.2">
      <c r="I357" t="s">
        <v>1866</v>
      </c>
      <c r="J357">
        <v>63.71</v>
      </c>
      <c r="K357">
        <v>74.7</v>
      </c>
      <c r="L357">
        <v>2017</v>
      </c>
      <c r="AO357" t="s">
        <v>1866</v>
      </c>
      <c r="AP357">
        <v>63.71</v>
      </c>
      <c r="AQ357">
        <v>74.7</v>
      </c>
      <c r="AR357">
        <v>2017</v>
      </c>
      <c r="AT357" t="str">
        <f t="array" ref="AT357">IFERROR(INDEX(JeffSagarinW[JS_RATING],MATCH(AllData[[#This Row],[TEAM]]&amp;"|"&amp;AllData[[#This Row],[YEAR]],JeffSagarinW[TEAM]&amp;"|"&amp;JeffSagarinW[YEAR],0)),"0.00")</f>
        <v>0.00</v>
      </c>
      <c r="AU357" t="str">
        <f t="array" ref="AU357">IFERROR(INDEX(JeffSagarinW[JS_SOS],MATCH(AllData[[#This Row],[TEAM]]&amp;"|"&amp;AllData[[#This Row],[YEAR]],JeffSagarinW[TEAM]&amp;"|"&amp;JeffSagarinW[YEAR],0)),"0.00")</f>
        <v>0.00</v>
      </c>
      <c r="AV357" t="str">
        <f t="array" ref="AV357">IFERROR(INDEX(JeffSagarinW[W25],MATCH(AllData[[#This Row],[TEAM]]&amp;"|"&amp;AllData[[#This Row],[YEAR]],JeffSagarinW[TEAM]&amp;"|"&amp;JeffSagarinW[YEAR],0)),"0.00")</f>
        <v>0.00</v>
      </c>
      <c r="AW357" t="str">
        <f t="array" ref="AW357">IFERROR(INDEX(JeffSagarinW[W50],MATCH(AllData[[#This Row],[TEAM]]&amp;"|"&amp;AllData[[#This Row],[YEAR]],JeffSagarinW[TEAM]&amp;"|"&amp;JeffSagarinW[YEAR],0)),"0.00")</f>
        <v>0.00</v>
      </c>
      <c r="AX357" t="str">
        <f t="array" ref="AX357">IFERROR(INDEX(ESPNW[PTS],MATCH(AllData[[#This Row],[TEAM]]&amp;"|"&amp;AllData[[#This Row],[YEAR]],ESPNW[TEAM]&amp;"|"&amp;ESPNW[YEAR],0)),"0.00")</f>
        <v>0.00</v>
      </c>
    </row>
    <row r="358" spans="9:50" x14ac:dyDescent="0.2">
      <c r="I358" t="s">
        <v>350</v>
      </c>
      <c r="J358">
        <v>75.03</v>
      </c>
      <c r="K358">
        <v>74.290000000000006</v>
      </c>
      <c r="L358">
        <v>2017</v>
      </c>
      <c r="AO358" t="s">
        <v>350</v>
      </c>
      <c r="AP358">
        <v>75.03</v>
      </c>
      <c r="AQ358">
        <v>74.290000000000006</v>
      </c>
      <c r="AR358">
        <v>2017</v>
      </c>
      <c r="AT358" t="str">
        <f t="array" ref="AT358">IFERROR(INDEX(JeffSagarinW[JS_RATING],MATCH(AllData[[#This Row],[TEAM]]&amp;"|"&amp;AllData[[#This Row],[YEAR]],JeffSagarinW[TEAM]&amp;"|"&amp;JeffSagarinW[YEAR],0)),"0.00")</f>
        <v>0.00</v>
      </c>
      <c r="AU358" t="str">
        <f t="array" ref="AU358">IFERROR(INDEX(JeffSagarinW[JS_SOS],MATCH(AllData[[#This Row],[TEAM]]&amp;"|"&amp;AllData[[#This Row],[YEAR]],JeffSagarinW[TEAM]&amp;"|"&amp;JeffSagarinW[YEAR],0)),"0.00")</f>
        <v>0.00</v>
      </c>
      <c r="AV358" t="str">
        <f t="array" ref="AV358">IFERROR(INDEX(JeffSagarinW[W25],MATCH(AllData[[#This Row],[TEAM]]&amp;"|"&amp;AllData[[#This Row],[YEAR]],JeffSagarinW[TEAM]&amp;"|"&amp;JeffSagarinW[YEAR],0)),"0.00")</f>
        <v>0.00</v>
      </c>
      <c r="AW358" t="str">
        <f t="array" ref="AW358">IFERROR(INDEX(JeffSagarinW[W50],MATCH(AllData[[#This Row],[TEAM]]&amp;"|"&amp;AllData[[#This Row],[YEAR]],JeffSagarinW[TEAM]&amp;"|"&amp;JeffSagarinW[YEAR],0)),"0.00")</f>
        <v>0.00</v>
      </c>
      <c r="AX358" t="str">
        <f t="array" ref="AX358">IFERROR(INDEX(ESPNW[PTS],MATCH(AllData[[#This Row],[TEAM]]&amp;"|"&amp;AllData[[#This Row],[YEAR]],ESPNW[TEAM]&amp;"|"&amp;ESPNW[YEAR],0)),"0.00")</f>
        <v>0.00</v>
      </c>
    </row>
    <row r="359" spans="9:50" x14ac:dyDescent="0.2">
      <c r="I359" t="s">
        <v>446</v>
      </c>
      <c r="J359">
        <v>62.18</v>
      </c>
      <c r="K359">
        <v>74.239999999999995</v>
      </c>
      <c r="L359">
        <v>2017</v>
      </c>
      <c r="AO359" t="s">
        <v>446</v>
      </c>
      <c r="AP359">
        <v>62.18</v>
      </c>
      <c r="AQ359">
        <v>74.239999999999995</v>
      </c>
      <c r="AR359">
        <v>2017</v>
      </c>
      <c r="AT359" t="str">
        <f t="array" ref="AT359">IFERROR(INDEX(JeffSagarinW[JS_RATING],MATCH(AllData[[#This Row],[TEAM]]&amp;"|"&amp;AllData[[#This Row],[YEAR]],JeffSagarinW[TEAM]&amp;"|"&amp;JeffSagarinW[YEAR],0)),"0.00")</f>
        <v>0.00</v>
      </c>
      <c r="AU359" t="str">
        <f t="array" ref="AU359">IFERROR(INDEX(JeffSagarinW[JS_SOS],MATCH(AllData[[#This Row],[TEAM]]&amp;"|"&amp;AllData[[#This Row],[YEAR]],JeffSagarinW[TEAM]&amp;"|"&amp;JeffSagarinW[YEAR],0)),"0.00")</f>
        <v>0.00</v>
      </c>
      <c r="AV359" t="str">
        <f t="array" ref="AV359">IFERROR(INDEX(JeffSagarinW[W25],MATCH(AllData[[#This Row],[TEAM]]&amp;"|"&amp;AllData[[#This Row],[YEAR]],JeffSagarinW[TEAM]&amp;"|"&amp;JeffSagarinW[YEAR],0)),"0.00")</f>
        <v>0.00</v>
      </c>
      <c r="AW359" t="str">
        <f t="array" ref="AW359">IFERROR(INDEX(JeffSagarinW[W50],MATCH(AllData[[#This Row],[TEAM]]&amp;"|"&amp;AllData[[#This Row],[YEAR]],JeffSagarinW[TEAM]&amp;"|"&amp;JeffSagarinW[YEAR],0)),"0.00")</f>
        <v>0.00</v>
      </c>
      <c r="AX359" t="str">
        <f t="array" ref="AX359">IFERROR(INDEX(ESPNW[PTS],MATCH(AllData[[#This Row],[TEAM]]&amp;"|"&amp;AllData[[#This Row],[YEAR]],ESPNW[TEAM]&amp;"|"&amp;ESPNW[YEAR],0)),"0.00")</f>
        <v>0.00</v>
      </c>
    </row>
    <row r="360" spans="9:50" x14ac:dyDescent="0.2">
      <c r="I360" t="s">
        <v>1063</v>
      </c>
      <c r="J360">
        <v>60.49</v>
      </c>
      <c r="K360">
        <v>74.09</v>
      </c>
      <c r="L360">
        <v>2017</v>
      </c>
      <c r="AO360" t="s">
        <v>1063</v>
      </c>
      <c r="AP360">
        <v>60.49</v>
      </c>
      <c r="AQ360">
        <v>74.09</v>
      </c>
      <c r="AR360">
        <v>2017</v>
      </c>
      <c r="AT360" t="str">
        <f t="array" ref="AT360">IFERROR(INDEX(JeffSagarinW[JS_RATING],MATCH(AllData[[#This Row],[TEAM]]&amp;"|"&amp;AllData[[#This Row],[YEAR]],JeffSagarinW[TEAM]&amp;"|"&amp;JeffSagarinW[YEAR],0)),"0.00")</f>
        <v>0.00</v>
      </c>
      <c r="AU360" t="str">
        <f t="array" ref="AU360">IFERROR(INDEX(JeffSagarinW[JS_SOS],MATCH(AllData[[#This Row],[TEAM]]&amp;"|"&amp;AllData[[#This Row],[YEAR]],JeffSagarinW[TEAM]&amp;"|"&amp;JeffSagarinW[YEAR],0)),"0.00")</f>
        <v>0.00</v>
      </c>
      <c r="AV360" t="str">
        <f t="array" ref="AV360">IFERROR(INDEX(JeffSagarinW[W25],MATCH(AllData[[#This Row],[TEAM]]&amp;"|"&amp;AllData[[#This Row],[YEAR]],JeffSagarinW[TEAM]&amp;"|"&amp;JeffSagarinW[YEAR],0)),"0.00")</f>
        <v>0.00</v>
      </c>
      <c r="AW360" t="str">
        <f t="array" ref="AW360">IFERROR(INDEX(JeffSagarinW[W50],MATCH(AllData[[#This Row],[TEAM]]&amp;"|"&amp;AllData[[#This Row],[YEAR]],JeffSagarinW[TEAM]&amp;"|"&amp;JeffSagarinW[YEAR],0)),"0.00")</f>
        <v>0.00</v>
      </c>
      <c r="AX360" t="str">
        <f t="array" ref="AX360">IFERROR(INDEX(ESPNW[PTS],MATCH(AllData[[#This Row],[TEAM]]&amp;"|"&amp;AllData[[#This Row],[YEAR]],ESPNW[TEAM]&amp;"|"&amp;ESPNW[YEAR],0)),"0.00")</f>
        <v>0.00</v>
      </c>
    </row>
    <row r="361" spans="9:50" x14ac:dyDescent="0.2">
      <c r="I361" t="s">
        <v>393</v>
      </c>
      <c r="J361">
        <v>71.36</v>
      </c>
      <c r="K361">
        <v>74.02</v>
      </c>
      <c r="L361">
        <v>2017</v>
      </c>
      <c r="AO361" t="s">
        <v>393</v>
      </c>
      <c r="AP361">
        <v>71.36</v>
      </c>
      <c r="AQ361">
        <v>74.02</v>
      </c>
      <c r="AR361">
        <v>2017</v>
      </c>
      <c r="AT361" t="str">
        <f t="array" ref="AT361">IFERROR(INDEX(JeffSagarinW[JS_RATING],MATCH(AllData[[#This Row],[TEAM]]&amp;"|"&amp;AllData[[#This Row],[YEAR]],JeffSagarinW[TEAM]&amp;"|"&amp;JeffSagarinW[YEAR],0)),"0.00")</f>
        <v>0.00</v>
      </c>
      <c r="AU361" t="str">
        <f t="array" ref="AU361">IFERROR(INDEX(JeffSagarinW[JS_SOS],MATCH(AllData[[#This Row],[TEAM]]&amp;"|"&amp;AllData[[#This Row],[YEAR]],JeffSagarinW[TEAM]&amp;"|"&amp;JeffSagarinW[YEAR],0)),"0.00")</f>
        <v>0.00</v>
      </c>
      <c r="AV361" t="str">
        <f t="array" ref="AV361">IFERROR(INDEX(JeffSagarinW[W25],MATCH(AllData[[#This Row],[TEAM]]&amp;"|"&amp;AllData[[#This Row],[YEAR]],JeffSagarinW[TEAM]&amp;"|"&amp;JeffSagarinW[YEAR],0)),"0.00")</f>
        <v>0.00</v>
      </c>
      <c r="AW361" t="str">
        <f t="array" ref="AW361">IFERROR(INDEX(JeffSagarinW[W50],MATCH(AllData[[#This Row],[TEAM]]&amp;"|"&amp;AllData[[#This Row],[YEAR]],JeffSagarinW[TEAM]&amp;"|"&amp;JeffSagarinW[YEAR],0)),"0.00")</f>
        <v>0.00</v>
      </c>
      <c r="AX361" t="str">
        <f t="array" ref="AX361">IFERROR(INDEX(ESPNW[PTS],MATCH(AllData[[#This Row],[TEAM]]&amp;"|"&amp;AllData[[#This Row],[YEAR]],ESPNW[TEAM]&amp;"|"&amp;ESPNW[YEAR],0)),"0.00")</f>
        <v>0.00</v>
      </c>
    </row>
    <row r="362" spans="9:50" x14ac:dyDescent="0.2">
      <c r="I362" t="s">
        <v>384</v>
      </c>
      <c r="J362">
        <v>72.39</v>
      </c>
      <c r="K362">
        <v>73.739999999999995</v>
      </c>
      <c r="L362">
        <v>2017</v>
      </c>
      <c r="AO362" t="s">
        <v>384</v>
      </c>
      <c r="AP362">
        <v>72.39</v>
      </c>
      <c r="AQ362">
        <v>73.739999999999995</v>
      </c>
      <c r="AR362">
        <v>2017</v>
      </c>
      <c r="AT362" t="str">
        <f t="array" ref="AT362">IFERROR(INDEX(JeffSagarinW[JS_RATING],MATCH(AllData[[#This Row],[TEAM]]&amp;"|"&amp;AllData[[#This Row],[YEAR]],JeffSagarinW[TEAM]&amp;"|"&amp;JeffSagarinW[YEAR],0)),"0.00")</f>
        <v>0.00</v>
      </c>
      <c r="AU362" t="str">
        <f t="array" ref="AU362">IFERROR(INDEX(JeffSagarinW[JS_SOS],MATCH(AllData[[#This Row],[TEAM]]&amp;"|"&amp;AllData[[#This Row],[YEAR]],JeffSagarinW[TEAM]&amp;"|"&amp;JeffSagarinW[YEAR],0)),"0.00")</f>
        <v>0.00</v>
      </c>
      <c r="AV362" t="str">
        <f t="array" ref="AV362">IFERROR(INDEX(JeffSagarinW[W25],MATCH(AllData[[#This Row],[TEAM]]&amp;"|"&amp;AllData[[#This Row],[YEAR]],JeffSagarinW[TEAM]&amp;"|"&amp;JeffSagarinW[YEAR],0)),"0.00")</f>
        <v>0.00</v>
      </c>
      <c r="AW362" t="str">
        <f t="array" ref="AW362">IFERROR(INDEX(JeffSagarinW[W50],MATCH(AllData[[#This Row],[TEAM]]&amp;"|"&amp;AllData[[#This Row],[YEAR]],JeffSagarinW[TEAM]&amp;"|"&amp;JeffSagarinW[YEAR],0)),"0.00")</f>
        <v>0.00</v>
      </c>
      <c r="AX362" t="str">
        <f t="array" ref="AX362">IFERROR(INDEX(ESPNW[PTS],MATCH(AllData[[#This Row],[TEAM]]&amp;"|"&amp;AllData[[#This Row],[YEAR]],ESPNW[TEAM]&amp;"|"&amp;ESPNW[YEAR],0)),"0.00")</f>
        <v>0.00</v>
      </c>
    </row>
    <row r="363" spans="9:50" x14ac:dyDescent="0.2">
      <c r="I363" t="s">
        <v>319</v>
      </c>
      <c r="J363">
        <v>74.260000000000005</v>
      </c>
      <c r="K363">
        <v>73.709999999999994</v>
      </c>
      <c r="L363">
        <v>2017</v>
      </c>
      <c r="AO363" t="s">
        <v>319</v>
      </c>
      <c r="AP363">
        <v>74.260000000000005</v>
      </c>
      <c r="AQ363">
        <v>73.709999999999994</v>
      </c>
      <c r="AR363">
        <v>2017</v>
      </c>
      <c r="AT363" t="str">
        <f t="array" ref="AT363">IFERROR(INDEX(JeffSagarinW[JS_RATING],MATCH(AllData[[#This Row],[TEAM]]&amp;"|"&amp;AllData[[#This Row],[YEAR]],JeffSagarinW[TEAM]&amp;"|"&amp;JeffSagarinW[YEAR],0)),"0.00")</f>
        <v>0.00</v>
      </c>
      <c r="AU363" t="str">
        <f t="array" ref="AU363">IFERROR(INDEX(JeffSagarinW[JS_SOS],MATCH(AllData[[#This Row],[TEAM]]&amp;"|"&amp;AllData[[#This Row],[YEAR]],JeffSagarinW[TEAM]&amp;"|"&amp;JeffSagarinW[YEAR],0)),"0.00")</f>
        <v>0.00</v>
      </c>
      <c r="AV363" t="str">
        <f t="array" ref="AV363">IFERROR(INDEX(JeffSagarinW[W25],MATCH(AllData[[#This Row],[TEAM]]&amp;"|"&amp;AllData[[#This Row],[YEAR]],JeffSagarinW[TEAM]&amp;"|"&amp;JeffSagarinW[YEAR],0)),"0.00")</f>
        <v>0.00</v>
      </c>
      <c r="AW363" t="str">
        <f t="array" ref="AW363">IFERROR(INDEX(JeffSagarinW[W50],MATCH(AllData[[#This Row],[TEAM]]&amp;"|"&amp;AllData[[#This Row],[YEAR]],JeffSagarinW[TEAM]&amp;"|"&amp;JeffSagarinW[YEAR],0)),"0.00")</f>
        <v>0.00</v>
      </c>
      <c r="AX363" t="str">
        <f t="array" ref="AX363">IFERROR(INDEX(ESPNW[PTS],MATCH(AllData[[#This Row],[TEAM]]&amp;"|"&amp;AllData[[#This Row],[YEAR]],ESPNW[TEAM]&amp;"|"&amp;ESPNW[YEAR],0)),"0.00")</f>
        <v>0.00</v>
      </c>
    </row>
    <row r="364" spans="9:50" x14ac:dyDescent="0.2">
      <c r="I364" t="s">
        <v>327</v>
      </c>
      <c r="J364">
        <v>72.44</v>
      </c>
      <c r="K364">
        <v>73.69</v>
      </c>
      <c r="L364">
        <v>2017</v>
      </c>
      <c r="AO364" t="s">
        <v>327</v>
      </c>
      <c r="AP364">
        <v>72.44</v>
      </c>
      <c r="AQ364">
        <v>73.69</v>
      </c>
      <c r="AR364">
        <v>2017</v>
      </c>
      <c r="AT364" t="str">
        <f t="array" ref="AT364">IFERROR(INDEX(JeffSagarinW[JS_RATING],MATCH(AllData[[#This Row],[TEAM]]&amp;"|"&amp;AllData[[#This Row],[YEAR]],JeffSagarinW[TEAM]&amp;"|"&amp;JeffSagarinW[YEAR],0)),"0.00")</f>
        <v>0.00</v>
      </c>
      <c r="AU364" t="str">
        <f t="array" ref="AU364">IFERROR(INDEX(JeffSagarinW[JS_SOS],MATCH(AllData[[#This Row],[TEAM]]&amp;"|"&amp;AllData[[#This Row],[YEAR]],JeffSagarinW[TEAM]&amp;"|"&amp;JeffSagarinW[YEAR],0)),"0.00")</f>
        <v>0.00</v>
      </c>
      <c r="AV364" t="str">
        <f t="array" ref="AV364">IFERROR(INDEX(JeffSagarinW[W25],MATCH(AllData[[#This Row],[TEAM]]&amp;"|"&amp;AllData[[#This Row],[YEAR]],JeffSagarinW[TEAM]&amp;"|"&amp;JeffSagarinW[YEAR],0)),"0.00")</f>
        <v>0.00</v>
      </c>
      <c r="AW364" t="str">
        <f t="array" ref="AW364">IFERROR(INDEX(JeffSagarinW[W50],MATCH(AllData[[#This Row],[TEAM]]&amp;"|"&amp;AllData[[#This Row],[YEAR]],JeffSagarinW[TEAM]&amp;"|"&amp;JeffSagarinW[YEAR],0)),"0.00")</f>
        <v>0.00</v>
      </c>
      <c r="AX364" t="str">
        <f t="array" ref="AX364">IFERROR(INDEX(ESPNW[PTS],MATCH(AllData[[#This Row],[TEAM]]&amp;"|"&amp;AllData[[#This Row],[YEAR]],ESPNW[TEAM]&amp;"|"&amp;ESPNW[YEAR],0)),"0.00")</f>
        <v>0.00</v>
      </c>
    </row>
    <row r="365" spans="9:50" x14ac:dyDescent="0.2">
      <c r="I365" t="s">
        <v>1835</v>
      </c>
      <c r="J365">
        <v>65.33</v>
      </c>
      <c r="K365">
        <v>73.55</v>
      </c>
      <c r="L365">
        <v>2017</v>
      </c>
      <c r="AO365" t="s">
        <v>1835</v>
      </c>
      <c r="AP365">
        <v>65.33</v>
      </c>
      <c r="AQ365">
        <v>73.55</v>
      </c>
      <c r="AR365">
        <v>2017</v>
      </c>
      <c r="AT365" t="str">
        <f t="array" ref="AT365">IFERROR(INDEX(JeffSagarinW[JS_RATING],MATCH(AllData[[#This Row],[TEAM]]&amp;"|"&amp;AllData[[#This Row],[YEAR]],JeffSagarinW[TEAM]&amp;"|"&amp;JeffSagarinW[YEAR],0)),"0.00")</f>
        <v>0.00</v>
      </c>
      <c r="AU365" t="str">
        <f t="array" ref="AU365">IFERROR(INDEX(JeffSagarinW[JS_SOS],MATCH(AllData[[#This Row],[TEAM]]&amp;"|"&amp;AllData[[#This Row],[YEAR]],JeffSagarinW[TEAM]&amp;"|"&amp;JeffSagarinW[YEAR],0)),"0.00")</f>
        <v>0.00</v>
      </c>
      <c r="AV365" t="str">
        <f t="array" ref="AV365">IFERROR(INDEX(JeffSagarinW[W25],MATCH(AllData[[#This Row],[TEAM]]&amp;"|"&amp;AllData[[#This Row],[YEAR]],JeffSagarinW[TEAM]&amp;"|"&amp;JeffSagarinW[YEAR],0)),"0.00")</f>
        <v>0.00</v>
      </c>
      <c r="AW365" t="str">
        <f t="array" ref="AW365">IFERROR(INDEX(JeffSagarinW[W50],MATCH(AllData[[#This Row],[TEAM]]&amp;"|"&amp;AllData[[#This Row],[YEAR]],JeffSagarinW[TEAM]&amp;"|"&amp;JeffSagarinW[YEAR],0)),"0.00")</f>
        <v>0.00</v>
      </c>
      <c r="AX365" t="str">
        <f t="array" ref="AX365">IFERROR(INDEX(ESPNW[PTS],MATCH(AllData[[#This Row],[TEAM]]&amp;"|"&amp;AllData[[#This Row],[YEAR]],ESPNW[TEAM]&amp;"|"&amp;ESPNW[YEAR],0)),"0.00")</f>
        <v>0.00</v>
      </c>
    </row>
    <row r="366" spans="9:50" x14ac:dyDescent="0.2">
      <c r="I366" t="s">
        <v>330</v>
      </c>
      <c r="J366">
        <v>67.599999999999994</v>
      </c>
      <c r="K366">
        <v>73.25</v>
      </c>
      <c r="L366">
        <v>2017</v>
      </c>
      <c r="AO366" t="s">
        <v>330</v>
      </c>
      <c r="AP366">
        <v>67.599999999999994</v>
      </c>
      <c r="AQ366">
        <v>73.25</v>
      </c>
      <c r="AR366">
        <v>2017</v>
      </c>
      <c r="AT366" t="str">
        <f t="array" ref="AT366">IFERROR(INDEX(JeffSagarinW[JS_RATING],MATCH(AllData[[#This Row],[TEAM]]&amp;"|"&amp;AllData[[#This Row],[YEAR]],JeffSagarinW[TEAM]&amp;"|"&amp;JeffSagarinW[YEAR],0)),"0.00")</f>
        <v>0.00</v>
      </c>
      <c r="AU366" t="str">
        <f t="array" ref="AU366">IFERROR(INDEX(JeffSagarinW[JS_SOS],MATCH(AllData[[#This Row],[TEAM]]&amp;"|"&amp;AllData[[#This Row],[YEAR]],JeffSagarinW[TEAM]&amp;"|"&amp;JeffSagarinW[YEAR],0)),"0.00")</f>
        <v>0.00</v>
      </c>
      <c r="AV366" t="str">
        <f t="array" ref="AV366">IFERROR(INDEX(JeffSagarinW[W25],MATCH(AllData[[#This Row],[TEAM]]&amp;"|"&amp;AllData[[#This Row],[YEAR]],JeffSagarinW[TEAM]&amp;"|"&amp;JeffSagarinW[YEAR],0)),"0.00")</f>
        <v>0.00</v>
      </c>
      <c r="AW366" t="str">
        <f t="array" ref="AW366">IFERROR(INDEX(JeffSagarinW[W50],MATCH(AllData[[#This Row],[TEAM]]&amp;"|"&amp;AllData[[#This Row],[YEAR]],JeffSagarinW[TEAM]&amp;"|"&amp;JeffSagarinW[YEAR],0)),"0.00")</f>
        <v>0.00</v>
      </c>
      <c r="AX366" t="str">
        <f t="array" ref="AX366">IFERROR(INDEX(ESPNW[PTS],MATCH(AllData[[#This Row],[TEAM]]&amp;"|"&amp;AllData[[#This Row],[YEAR]],ESPNW[TEAM]&amp;"|"&amp;ESPNW[YEAR],0)),"0.00")</f>
        <v>0.00</v>
      </c>
    </row>
    <row r="367" spans="9:50" x14ac:dyDescent="0.2">
      <c r="I367" t="s">
        <v>432</v>
      </c>
      <c r="J367">
        <v>70.569999999999993</v>
      </c>
      <c r="K367">
        <v>73.16</v>
      </c>
      <c r="L367">
        <v>2017</v>
      </c>
      <c r="AO367" t="s">
        <v>432</v>
      </c>
      <c r="AP367">
        <v>70.569999999999993</v>
      </c>
      <c r="AQ367">
        <v>73.16</v>
      </c>
      <c r="AR367">
        <v>2017</v>
      </c>
      <c r="AT367" t="str">
        <f t="array" ref="AT367">IFERROR(INDEX(JeffSagarinW[JS_RATING],MATCH(AllData[[#This Row],[TEAM]]&amp;"|"&amp;AllData[[#This Row],[YEAR]],JeffSagarinW[TEAM]&amp;"|"&amp;JeffSagarinW[YEAR],0)),"0.00")</f>
        <v>0.00</v>
      </c>
      <c r="AU367" t="str">
        <f t="array" ref="AU367">IFERROR(INDEX(JeffSagarinW[JS_SOS],MATCH(AllData[[#This Row],[TEAM]]&amp;"|"&amp;AllData[[#This Row],[YEAR]],JeffSagarinW[TEAM]&amp;"|"&amp;JeffSagarinW[YEAR],0)),"0.00")</f>
        <v>0.00</v>
      </c>
      <c r="AV367" t="str">
        <f t="array" ref="AV367">IFERROR(INDEX(JeffSagarinW[W25],MATCH(AllData[[#This Row],[TEAM]]&amp;"|"&amp;AllData[[#This Row],[YEAR]],JeffSagarinW[TEAM]&amp;"|"&amp;JeffSagarinW[YEAR],0)),"0.00")</f>
        <v>0.00</v>
      </c>
      <c r="AW367" t="str">
        <f t="array" ref="AW367">IFERROR(INDEX(JeffSagarinW[W50],MATCH(AllData[[#This Row],[TEAM]]&amp;"|"&amp;AllData[[#This Row],[YEAR]],JeffSagarinW[TEAM]&amp;"|"&amp;JeffSagarinW[YEAR],0)),"0.00")</f>
        <v>0.00</v>
      </c>
      <c r="AX367" t="str">
        <f t="array" ref="AX367">IFERROR(INDEX(ESPNW[PTS],MATCH(AllData[[#This Row],[TEAM]]&amp;"|"&amp;AllData[[#This Row],[YEAR]],ESPNW[TEAM]&amp;"|"&amp;ESPNW[YEAR],0)),"0.00")</f>
        <v>0.00</v>
      </c>
    </row>
    <row r="368" spans="9:50" x14ac:dyDescent="0.2">
      <c r="I368" t="s">
        <v>305</v>
      </c>
      <c r="J368">
        <v>68.680000000000007</v>
      </c>
      <c r="K368">
        <v>72.92</v>
      </c>
      <c r="L368">
        <v>2017</v>
      </c>
      <c r="AO368" t="s">
        <v>305</v>
      </c>
      <c r="AP368">
        <v>68.680000000000007</v>
      </c>
      <c r="AQ368">
        <v>72.92</v>
      </c>
      <c r="AR368">
        <v>2017</v>
      </c>
      <c r="AT368" t="str">
        <f t="array" ref="AT368">IFERROR(INDEX(JeffSagarinW[JS_RATING],MATCH(AllData[[#This Row],[TEAM]]&amp;"|"&amp;AllData[[#This Row],[YEAR]],JeffSagarinW[TEAM]&amp;"|"&amp;JeffSagarinW[YEAR],0)),"0.00")</f>
        <v>0.00</v>
      </c>
      <c r="AU368" t="str">
        <f t="array" ref="AU368">IFERROR(INDEX(JeffSagarinW[JS_SOS],MATCH(AllData[[#This Row],[TEAM]]&amp;"|"&amp;AllData[[#This Row],[YEAR]],JeffSagarinW[TEAM]&amp;"|"&amp;JeffSagarinW[YEAR],0)),"0.00")</f>
        <v>0.00</v>
      </c>
      <c r="AV368" t="str">
        <f t="array" ref="AV368">IFERROR(INDEX(JeffSagarinW[W25],MATCH(AllData[[#This Row],[TEAM]]&amp;"|"&amp;AllData[[#This Row],[YEAR]],JeffSagarinW[TEAM]&amp;"|"&amp;JeffSagarinW[YEAR],0)),"0.00")</f>
        <v>0.00</v>
      </c>
      <c r="AW368" t="str">
        <f t="array" ref="AW368">IFERROR(INDEX(JeffSagarinW[W50],MATCH(AllData[[#This Row],[TEAM]]&amp;"|"&amp;AllData[[#This Row],[YEAR]],JeffSagarinW[TEAM]&amp;"|"&amp;JeffSagarinW[YEAR],0)),"0.00")</f>
        <v>0.00</v>
      </c>
      <c r="AX368" t="str">
        <f t="array" ref="AX368">IFERROR(INDEX(ESPNW[PTS],MATCH(AllData[[#This Row],[TEAM]]&amp;"|"&amp;AllData[[#This Row],[YEAR]],ESPNW[TEAM]&amp;"|"&amp;ESPNW[YEAR],0)),"0.00")</f>
        <v>0.00</v>
      </c>
    </row>
    <row r="369" spans="9:50" x14ac:dyDescent="0.2">
      <c r="I369" t="s">
        <v>347</v>
      </c>
      <c r="J369">
        <v>67.23</v>
      </c>
      <c r="K369">
        <v>72.73</v>
      </c>
      <c r="L369">
        <v>2017</v>
      </c>
      <c r="AO369" t="s">
        <v>347</v>
      </c>
      <c r="AP369">
        <v>67.23</v>
      </c>
      <c r="AQ369">
        <v>72.73</v>
      </c>
      <c r="AR369">
        <v>2017</v>
      </c>
      <c r="AT369" t="str">
        <f t="array" ref="AT369">IFERROR(INDEX(JeffSagarinW[JS_RATING],MATCH(AllData[[#This Row],[TEAM]]&amp;"|"&amp;AllData[[#This Row],[YEAR]],JeffSagarinW[TEAM]&amp;"|"&amp;JeffSagarinW[YEAR],0)),"0.00")</f>
        <v>0.00</v>
      </c>
      <c r="AU369" t="str">
        <f t="array" ref="AU369">IFERROR(INDEX(JeffSagarinW[JS_SOS],MATCH(AllData[[#This Row],[TEAM]]&amp;"|"&amp;AllData[[#This Row],[YEAR]],JeffSagarinW[TEAM]&amp;"|"&amp;JeffSagarinW[YEAR],0)),"0.00")</f>
        <v>0.00</v>
      </c>
      <c r="AV369" t="str">
        <f t="array" ref="AV369">IFERROR(INDEX(JeffSagarinW[W25],MATCH(AllData[[#This Row],[TEAM]]&amp;"|"&amp;AllData[[#This Row],[YEAR]],JeffSagarinW[TEAM]&amp;"|"&amp;JeffSagarinW[YEAR],0)),"0.00")</f>
        <v>0.00</v>
      </c>
      <c r="AW369" t="str">
        <f t="array" ref="AW369">IFERROR(INDEX(JeffSagarinW[W50],MATCH(AllData[[#This Row],[TEAM]]&amp;"|"&amp;AllData[[#This Row],[YEAR]],JeffSagarinW[TEAM]&amp;"|"&amp;JeffSagarinW[YEAR],0)),"0.00")</f>
        <v>0.00</v>
      </c>
      <c r="AX369" t="str">
        <f t="array" ref="AX369">IFERROR(INDEX(ESPNW[PTS],MATCH(AllData[[#This Row],[TEAM]]&amp;"|"&amp;AllData[[#This Row],[YEAR]],ESPNW[TEAM]&amp;"|"&amp;ESPNW[YEAR],0)),"0.00")</f>
        <v>0.00</v>
      </c>
    </row>
    <row r="370" spans="9:50" x14ac:dyDescent="0.2">
      <c r="I370" t="s">
        <v>353</v>
      </c>
      <c r="J370">
        <v>70.819999999999993</v>
      </c>
      <c r="K370">
        <v>72.47</v>
      </c>
      <c r="L370">
        <v>2017</v>
      </c>
      <c r="AO370" t="s">
        <v>353</v>
      </c>
      <c r="AP370">
        <v>70.819999999999993</v>
      </c>
      <c r="AQ370">
        <v>72.47</v>
      </c>
      <c r="AR370">
        <v>2017</v>
      </c>
      <c r="AT370" t="str">
        <f t="array" ref="AT370">IFERROR(INDEX(JeffSagarinW[JS_RATING],MATCH(AllData[[#This Row],[TEAM]]&amp;"|"&amp;AllData[[#This Row],[YEAR]],JeffSagarinW[TEAM]&amp;"|"&amp;JeffSagarinW[YEAR],0)),"0.00")</f>
        <v>0.00</v>
      </c>
      <c r="AU370" t="str">
        <f t="array" ref="AU370">IFERROR(INDEX(JeffSagarinW[JS_SOS],MATCH(AllData[[#This Row],[TEAM]]&amp;"|"&amp;AllData[[#This Row],[YEAR]],JeffSagarinW[TEAM]&amp;"|"&amp;JeffSagarinW[YEAR],0)),"0.00")</f>
        <v>0.00</v>
      </c>
      <c r="AV370" t="str">
        <f t="array" ref="AV370">IFERROR(INDEX(JeffSagarinW[W25],MATCH(AllData[[#This Row],[TEAM]]&amp;"|"&amp;AllData[[#This Row],[YEAR]],JeffSagarinW[TEAM]&amp;"|"&amp;JeffSagarinW[YEAR],0)),"0.00")</f>
        <v>0.00</v>
      </c>
      <c r="AW370" t="str">
        <f t="array" ref="AW370">IFERROR(INDEX(JeffSagarinW[W50],MATCH(AllData[[#This Row],[TEAM]]&amp;"|"&amp;AllData[[#This Row],[YEAR]],JeffSagarinW[TEAM]&amp;"|"&amp;JeffSagarinW[YEAR],0)),"0.00")</f>
        <v>0.00</v>
      </c>
      <c r="AX370" t="str">
        <f t="array" ref="AX370">IFERROR(INDEX(ESPNW[PTS],MATCH(AllData[[#This Row],[TEAM]]&amp;"|"&amp;AllData[[#This Row],[YEAR]],ESPNW[TEAM]&amp;"|"&amp;ESPNW[YEAR],0)),"0.00")</f>
        <v>0.00</v>
      </c>
    </row>
    <row r="371" spans="9:50" x14ac:dyDescent="0.2">
      <c r="I371" t="s">
        <v>404</v>
      </c>
      <c r="J371">
        <v>73.97</v>
      </c>
      <c r="K371">
        <v>72.45</v>
      </c>
      <c r="L371">
        <v>2017</v>
      </c>
      <c r="AO371" t="s">
        <v>404</v>
      </c>
      <c r="AP371">
        <v>73.97</v>
      </c>
      <c r="AQ371">
        <v>72.45</v>
      </c>
      <c r="AR371">
        <v>2017</v>
      </c>
      <c r="AT371" t="str">
        <f t="array" ref="AT371">IFERROR(INDEX(JeffSagarinW[JS_RATING],MATCH(AllData[[#This Row],[TEAM]]&amp;"|"&amp;AllData[[#This Row],[YEAR]],JeffSagarinW[TEAM]&amp;"|"&amp;JeffSagarinW[YEAR],0)),"0.00")</f>
        <v>0.00</v>
      </c>
      <c r="AU371" t="str">
        <f t="array" ref="AU371">IFERROR(INDEX(JeffSagarinW[JS_SOS],MATCH(AllData[[#This Row],[TEAM]]&amp;"|"&amp;AllData[[#This Row],[YEAR]],JeffSagarinW[TEAM]&amp;"|"&amp;JeffSagarinW[YEAR],0)),"0.00")</f>
        <v>0.00</v>
      </c>
      <c r="AV371" t="str">
        <f t="array" ref="AV371">IFERROR(INDEX(JeffSagarinW[W25],MATCH(AllData[[#This Row],[TEAM]]&amp;"|"&amp;AllData[[#This Row],[YEAR]],JeffSagarinW[TEAM]&amp;"|"&amp;JeffSagarinW[YEAR],0)),"0.00")</f>
        <v>0.00</v>
      </c>
      <c r="AW371" t="str">
        <f t="array" ref="AW371">IFERROR(INDEX(JeffSagarinW[W50],MATCH(AllData[[#This Row],[TEAM]]&amp;"|"&amp;AllData[[#This Row],[YEAR]],JeffSagarinW[TEAM]&amp;"|"&amp;JeffSagarinW[YEAR],0)),"0.00")</f>
        <v>0.00</v>
      </c>
      <c r="AX371" t="str">
        <f t="array" ref="AX371">IFERROR(INDEX(ESPNW[PTS],MATCH(AllData[[#This Row],[TEAM]]&amp;"|"&amp;AllData[[#This Row],[YEAR]],ESPNW[TEAM]&amp;"|"&amp;ESPNW[YEAR],0)),"0.00")</f>
        <v>0.00</v>
      </c>
    </row>
    <row r="372" spans="9:50" x14ac:dyDescent="0.2">
      <c r="I372" t="s">
        <v>157</v>
      </c>
      <c r="J372">
        <v>73.03</v>
      </c>
      <c r="K372">
        <v>72.28</v>
      </c>
      <c r="L372">
        <v>2017</v>
      </c>
      <c r="AO372" t="s">
        <v>157</v>
      </c>
      <c r="AP372">
        <v>73.03</v>
      </c>
      <c r="AQ372">
        <v>72.28</v>
      </c>
      <c r="AR372">
        <v>2017</v>
      </c>
      <c r="AT372" t="str">
        <f t="array" ref="AT372">IFERROR(INDEX(JeffSagarinW[JS_RATING],MATCH(AllData[[#This Row],[TEAM]]&amp;"|"&amp;AllData[[#This Row],[YEAR]],JeffSagarinW[TEAM]&amp;"|"&amp;JeffSagarinW[YEAR],0)),"0.00")</f>
        <v>0.00</v>
      </c>
      <c r="AU372" t="str">
        <f t="array" ref="AU372">IFERROR(INDEX(JeffSagarinW[JS_SOS],MATCH(AllData[[#This Row],[TEAM]]&amp;"|"&amp;AllData[[#This Row],[YEAR]],JeffSagarinW[TEAM]&amp;"|"&amp;JeffSagarinW[YEAR],0)),"0.00")</f>
        <v>0.00</v>
      </c>
      <c r="AV372" t="str">
        <f t="array" ref="AV372">IFERROR(INDEX(JeffSagarinW[W25],MATCH(AllData[[#This Row],[TEAM]]&amp;"|"&amp;AllData[[#This Row],[YEAR]],JeffSagarinW[TEAM]&amp;"|"&amp;JeffSagarinW[YEAR],0)),"0.00")</f>
        <v>0.00</v>
      </c>
      <c r="AW372" t="str">
        <f t="array" ref="AW372">IFERROR(INDEX(JeffSagarinW[W50],MATCH(AllData[[#This Row],[TEAM]]&amp;"|"&amp;AllData[[#This Row],[YEAR]],JeffSagarinW[TEAM]&amp;"|"&amp;JeffSagarinW[YEAR],0)),"0.00")</f>
        <v>0.00</v>
      </c>
      <c r="AX372" t="str">
        <f t="array" ref="AX372">IFERROR(INDEX(ESPNW[PTS],MATCH(AllData[[#This Row],[TEAM]]&amp;"|"&amp;AllData[[#This Row],[YEAR]],ESPNW[TEAM]&amp;"|"&amp;ESPNW[YEAR],0)),"0.00")</f>
        <v>0.00</v>
      </c>
    </row>
    <row r="373" spans="9:50" x14ac:dyDescent="0.2">
      <c r="I373" t="s">
        <v>412</v>
      </c>
      <c r="J373">
        <v>63.49</v>
      </c>
      <c r="K373">
        <v>72.11</v>
      </c>
      <c r="L373">
        <v>2017</v>
      </c>
      <c r="AO373" t="s">
        <v>412</v>
      </c>
      <c r="AP373">
        <v>63.49</v>
      </c>
      <c r="AQ373">
        <v>72.11</v>
      </c>
      <c r="AR373">
        <v>2017</v>
      </c>
      <c r="AT373" t="str">
        <f t="array" ref="AT373">IFERROR(INDEX(JeffSagarinW[JS_RATING],MATCH(AllData[[#This Row],[TEAM]]&amp;"|"&amp;AllData[[#This Row],[YEAR]],JeffSagarinW[TEAM]&amp;"|"&amp;JeffSagarinW[YEAR],0)),"0.00")</f>
        <v>0.00</v>
      </c>
      <c r="AU373" t="str">
        <f t="array" ref="AU373">IFERROR(INDEX(JeffSagarinW[JS_SOS],MATCH(AllData[[#This Row],[TEAM]]&amp;"|"&amp;AllData[[#This Row],[YEAR]],JeffSagarinW[TEAM]&amp;"|"&amp;JeffSagarinW[YEAR],0)),"0.00")</f>
        <v>0.00</v>
      </c>
      <c r="AV373" t="str">
        <f t="array" ref="AV373">IFERROR(INDEX(JeffSagarinW[W25],MATCH(AllData[[#This Row],[TEAM]]&amp;"|"&amp;AllData[[#This Row],[YEAR]],JeffSagarinW[TEAM]&amp;"|"&amp;JeffSagarinW[YEAR],0)),"0.00")</f>
        <v>0.00</v>
      </c>
      <c r="AW373" t="str">
        <f t="array" ref="AW373">IFERROR(INDEX(JeffSagarinW[W50],MATCH(AllData[[#This Row],[TEAM]]&amp;"|"&amp;AllData[[#This Row],[YEAR]],JeffSagarinW[TEAM]&amp;"|"&amp;JeffSagarinW[YEAR],0)),"0.00")</f>
        <v>0.00</v>
      </c>
      <c r="AX373" t="str">
        <f t="array" ref="AX373">IFERROR(INDEX(ESPNW[PTS],MATCH(AllData[[#This Row],[TEAM]]&amp;"|"&amp;AllData[[#This Row],[YEAR]],ESPNW[TEAM]&amp;"|"&amp;ESPNW[YEAR],0)),"0.00")</f>
        <v>0.00</v>
      </c>
    </row>
    <row r="374" spans="9:50" x14ac:dyDescent="0.2">
      <c r="I374" t="s">
        <v>317</v>
      </c>
      <c r="J374">
        <v>70.010000000000005</v>
      </c>
      <c r="K374">
        <v>72.09</v>
      </c>
      <c r="L374">
        <v>2017</v>
      </c>
      <c r="AO374" t="s">
        <v>317</v>
      </c>
      <c r="AP374">
        <v>70.010000000000005</v>
      </c>
      <c r="AQ374">
        <v>72.09</v>
      </c>
      <c r="AR374">
        <v>2017</v>
      </c>
      <c r="AT374" t="str">
        <f t="array" ref="AT374">IFERROR(INDEX(JeffSagarinW[JS_RATING],MATCH(AllData[[#This Row],[TEAM]]&amp;"|"&amp;AllData[[#This Row],[YEAR]],JeffSagarinW[TEAM]&amp;"|"&amp;JeffSagarinW[YEAR],0)),"0.00")</f>
        <v>0.00</v>
      </c>
      <c r="AU374" t="str">
        <f t="array" ref="AU374">IFERROR(INDEX(JeffSagarinW[JS_SOS],MATCH(AllData[[#This Row],[TEAM]]&amp;"|"&amp;AllData[[#This Row],[YEAR]],JeffSagarinW[TEAM]&amp;"|"&amp;JeffSagarinW[YEAR],0)),"0.00")</f>
        <v>0.00</v>
      </c>
      <c r="AV374" t="str">
        <f t="array" ref="AV374">IFERROR(INDEX(JeffSagarinW[W25],MATCH(AllData[[#This Row],[TEAM]]&amp;"|"&amp;AllData[[#This Row],[YEAR]],JeffSagarinW[TEAM]&amp;"|"&amp;JeffSagarinW[YEAR],0)),"0.00")</f>
        <v>0.00</v>
      </c>
      <c r="AW374" t="str">
        <f t="array" ref="AW374">IFERROR(INDEX(JeffSagarinW[W50],MATCH(AllData[[#This Row],[TEAM]]&amp;"|"&amp;AllData[[#This Row],[YEAR]],JeffSagarinW[TEAM]&amp;"|"&amp;JeffSagarinW[YEAR],0)),"0.00")</f>
        <v>0.00</v>
      </c>
      <c r="AX374" t="str">
        <f t="array" ref="AX374">IFERROR(INDEX(ESPNW[PTS],MATCH(AllData[[#This Row],[TEAM]]&amp;"|"&amp;AllData[[#This Row],[YEAR]],ESPNW[TEAM]&amp;"|"&amp;ESPNW[YEAR],0)),"0.00")</f>
        <v>0.00</v>
      </c>
    </row>
    <row r="375" spans="9:50" x14ac:dyDescent="0.2">
      <c r="I375" t="s">
        <v>109</v>
      </c>
      <c r="J375">
        <v>67.069999999999993</v>
      </c>
      <c r="K375">
        <v>71.63</v>
      </c>
      <c r="L375">
        <v>2017</v>
      </c>
      <c r="AO375" t="s">
        <v>109</v>
      </c>
      <c r="AP375">
        <v>67.069999999999993</v>
      </c>
      <c r="AQ375">
        <v>71.63</v>
      </c>
      <c r="AR375">
        <v>2017</v>
      </c>
      <c r="AT375" t="str">
        <f t="array" ref="AT375">IFERROR(INDEX(JeffSagarinW[JS_RATING],MATCH(AllData[[#This Row],[TEAM]]&amp;"|"&amp;AllData[[#This Row],[YEAR]],JeffSagarinW[TEAM]&amp;"|"&amp;JeffSagarinW[YEAR],0)),"0.00")</f>
        <v>0.00</v>
      </c>
      <c r="AU375" t="str">
        <f t="array" ref="AU375">IFERROR(INDEX(JeffSagarinW[JS_SOS],MATCH(AllData[[#This Row],[TEAM]]&amp;"|"&amp;AllData[[#This Row],[YEAR]],JeffSagarinW[TEAM]&amp;"|"&amp;JeffSagarinW[YEAR],0)),"0.00")</f>
        <v>0.00</v>
      </c>
      <c r="AV375" t="str">
        <f t="array" ref="AV375">IFERROR(INDEX(JeffSagarinW[W25],MATCH(AllData[[#This Row],[TEAM]]&amp;"|"&amp;AllData[[#This Row],[YEAR]],JeffSagarinW[TEAM]&amp;"|"&amp;JeffSagarinW[YEAR],0)),"0.00")</f>
        <v>0.00</v>
      </c>
      <c r="AW375" t="str">
        <f t="array" ref="AW375">IFERROR(INDEX(JeffSagarinW[W50],MATCH(AllData[[#This Row],[TEAM]]&amp;"|"&amp;AllData[[#This Row],[YEAR]],JeffSagarinW[TEAM]&amp;"|"&amp;JeffSagarinW[YEAR],0)),"0.00")</f>
        <v>0.00</v>
      </c>
      <c r="AX375" t="str">
        <f t="array" ref="AX375">IFERROR(INDEX(ESPNW[PTS],MATCH(AllData[[#This Row],[TEAM]]&amp;"|"&amp;AllData[[#This Row],[YEAR]],ESPNW[TEAM]&amp;"|"&amp;ESPNW[YEAR],0)),"0.00")</f>
        <v>0.00</v>
      </c>
    </row>
    <row r="376" spans="9:50" x14ac:dyDescent="0.2">
      <c r="I376" t="s">
        <v>1853</v>
      </c>
      <c r="J376">
        <v>62.8</v>
      </c>
      <c r="K376">
        <v>71.39</v>
      </c>
      <c r="L376">
        <v>2017</v>
      </c>
      <c r="AO376" t="s">
        <v>1853</v>
      </c>
      <c r="AP376">
        <v>62.8</v>
      </c>
      <c r="AQ376">
        <v>71.39</v>
      </c>
      <c r="AR376">
        <v>2017</v>
      </c>
      <c r="AT376" t="str">
        <f t="array" ref="AT376">IFERROR(INDEX(JeffSagarinW[JS_RATING],MATCH(AllData[[#This Row],[TEAM]]&amp;"|"&amp;AllData[[#This Row],[YEAR]],JeffSagarinW[TEAM]&amp;"|"&amp;JeffSagarinW[YEAR],0)),"0.00")</f>
        <v>0.00</v>
      </c>
      <c r="AU376" t="str">
        <f t="array" ref="AU376">IFERROR(INDEX(JeffSagarinW[JS_SOS],MATCH(AllData[[#This Row],[TEAM]]&amp;"|"&amp;AllData[[#This Row],[YEAR]],JeffSagarinW[TEAM]&amp;"|"&amp;JeffSagarinW[YEAR],0)),"0.00")</f>
        <v>0.00</v>
      </c>
      <c r="AV376" t="str">
        <f t="array" ref="AV376">IFERROR(INDEX(JeffSagarinW[W25],MATCH(AllData[[#This Row],[TEAM]]&amp;"|"&amp;AllData[[#This Row],[YEAR]],JeffSagarinW[TEAM]&amp;"|"&amp;JeffSagarinW[YEAR],0)),"0.00")</f>
        <v>0.00</v>
      </c>
      <c r="AW376" t="str">
        <f t="array" ref="AW376">IFERROR(INDEX(JeffSagarinW[W50],MATCH(AllData[[#This Row],[TEAM]]&amp;"|"&amp;AllData[[#This Row],[YEAR]],JeffSagarinW[TEAM]&amp;"|"&amp;JeffSagarinW[YEAR],0)),"0.00")</f>
        <v>0.00</v>
      </c>
      <c r="AX376" t="str">
        <f t="array" ref="AX376">IFERROR(INDEX(ESPNW[PTS],MATCH(AllData[[#This Row],[TEAM]]&amp;"|"&amp;AllData[[#This Row],[YEAR]],ESPNW[TEAM]&amp;"|"&amp;ESPNW[YEAR],0)),"0.00")</f>
        <v>0.00</v>
      </c>
    </row>
    <row r="377" spans="9:50" x14ac:dyDescent="0.2">
      <c r="I377" t="s">
        <v>1846</v>
      </c>
      <c r="J377">
        <v>62.94</v>
      </c>
      <c r="K377">
        <v>71.3</v>
      </c>
      <c r="L377">
        <v>2017</v>
      </c>
      <c r="AO377" t="s">
        <v>1846</v>
      </c>
      <c r="AP377">
        <v>62.94</v>
      </c>
      <c r="AQ377">
        <v>71.3</v>
      </c>
      <c r="AR377">
        <v>2017</v>
      </c>
      <c r="AT377" t="str">
        <f t="array" ref="AT377">IFERROR(INDEX(JeffSagarinW[JS_RATING],MATCH(AllData[[#This Row],[TEAM]]&amp;"|"&amp;AllData[[#This Row],[YEAR]],JeffSagarinW[TEAM]&amp;"|"&amp;JeffSagarinW[YEAR],0)),"0.00")</f>
        <v>0.00</v>
      </c>
      <c r="AU377" t="str">
        <f t="array" ref="AU377">IFERROR(INDEX(JeffSagarinW[JS_SOS],MATCH(AllData[[#This Row],[TEAM]]&amp;"|"&amp;AllData[[#This Row],[YEAR]],JeffSagarinW[TEAM]&amp;"|"&amp;JeffSagarinW[YEAR],0)),"0.00")</f>
        <v>0.00</v>
      </c>
      <c r="AV377" t="str">
        <f t="array" ref="AV377">IFERROR(INDEX(JeffSagarinW[W25],MATCH(AllData[[#This Row],[TEAM]]&amp;"|"&amp;AllData[[#This Row],[YEAR]],JeffSagarinW[TEAM]&amp;"|"&amp;JeffSagarinW[YEAR],0)),"0.00")</f>
        <v>0.00</v>
      </c>
      <c r="AW377" t="str">
        <f t="array" ref="AW377">IFERROR(INDEX(JeffSagarinW[W50],MATCH(AllData[[#This Row],[TEAM]]&amp;"|"&amp;AllData[[#This Row],[YEAR]],JeffSagarinW[TEAM]&amp;"|"&amp;JeffSagarinW[YEAR],0)),"0.00")</f>
        <v>0.00</v>
      </c>
      <c r="AX377" t="str">
        <f t="array" ref="AX377">IFERROR(INDEX(ESPNW[PTS],MATCH(AllData[[#This Row],[TEAM]]&amp;"|"&amp;AllData[[#This Row],[YEAR]],ESPNW[TEAM]&amp;"|"&amp;ESPNW[YEAR],0)),"0.00")</f>
        <v>0.00</v>
      </c>
    </row>
    <row r="378" spans="9:50" x14ac:dyDescent="0.2">
      <c r="I378" t="s">
        <v>299</v>
      </c>
      <c r="J378">
        <v>65.39</v>
      </c>
      <c r="K378">
        <v>71.290000000000006</v>
      </c>
      <c r="L378">
        <v>2017</v>
      </c>
      <c r="AO378" t="s">
        <v>299</v>
      </c>
      <c r="AP378">
        <v>65.39</v>
      </c>
      <c r="AQ378">
        <v>71.290000000000006</v>
      </c>
      <c r="AR378">
        <v>2017</v>
      </c>
      <c r="AT378" t="str">
        <f t="array" ref="AT378">IFERROR(INDEX(JeffSagarinW[JS_RATING],MATCH(AllData[[#This Row],[TEAM]]&amp;"|"&amp;AllData[[#This Row],[YEAR]],JeffSagarinW[TEAM]&amp;"|"&amp;JeffSagarinW[YEAR],0)),"0.00")</f>
        <v>0.00</v>
      </c>
      <c r="AU378" t="str">
        <f t="array" ref="AU378">IFERROR(INDEX(JeffSagarinW[JS_SOS],MATCH(AllData[[#This Row],[TEAM]]&amp;"|"&amp;AllData[[#This Row],[YEAR]],JeffSagarinW[TEAM]&amp;"|"&amp;JeffSagarinW[YEAR],0)),"0.00")</f>
        <v>0.00</v>
      </c>
      <c r="AV378" t="str">
        <f t="array" ref="AV378">IFERROR(INDEX(JeffSagarinW[W25],MATCH(AllData[[#This Row],[TEAM]]&amp;"|"&amp;AllData[[#This Row],[YEAR]],JeffSagarinW[TEAM]&amp;"|"&amp;JeffSagarinW[YEAR],0)),"0.00")</f>
        <v>0.00</v>
      </c>
      <c r="AW378" t="str">
        <f t="array" ref="AW378">IFERROR(INDEX(JeffSagarinW[W50],MATCH(AllData[[#This Row],[TEAM]]&amp;"|"&amp;AllData[[#This Row],[YEAR]],JeffSagarinW[TEAM]&amp;"|"&amp;JeffSagarinW[YEAR],0)),"0.00")</f>
        <v>0.00</v>
      </c>
      <c r="AX378" t="str">
        <f t="array" ref="AX378">IFERROR(INDEX(ESPNW[PTS],MATCH(AllData[[#This Row],[TEAM]]&amp;"|"&amp;AllData[[#This Row],[YEAR]],ESPNW[TEAM]&amp;"|"&amp;ESPNW[YEAR],0)),"0.00")</f>
        <v>0.00</v>
      </c>
    </row>
    <row r="379" spans="9:50" x14ac:dyDescent="0.2">
      <c r="I379" t="s">
        <v>365</v>
      </c>
      <c r="J379">
        <v>68.44</v>
      </c>
      <c r="K379">
        <v>71.180000000000007</v>
      </c>
      <c r="L379">
        <v>2017</v>
      </c>
      <c r="AO379" t="s">
        <v>365</v>
      </c>
      <c r="AP379">
        <v>68.44</v>
      </c>
      <c r="AQ379">
        <v>71.180000000000007</v>
      </c>
      <c r="AR379">
        <v>2017</v>
      </c>
      <c r="AT379" t="str">
        <f t="array" ref="AT379">IFERROR(INDEX(JeffSagarinW[JS_RATING],MATCH(AllData[[#This Row],[TEAM]]&amp;"|"&amp;AllData[[#This Row],[YEAR]],JeffSagarinW[TEAM]&amp;"|"&amp;JeffSagarinW[YEAR],0)),"0.00")</f>
        <v>0.00</v>
      </c>
      <c r="AU379" t="str">
        <f t="array" ref="AU379">IFERROR(INDEX(JeffSagarinW[JS_SOS],MATCH(AllData[[#This Row],[TEAM]]&amp;"|"&amp;AllData[[#This Row],[YEAR]],JeffSagarinW[TEAM]&amp;"|"&amp;JeffSagarinW[YEAR],0)),"0.00")</f>
        <v>0.00</v>
      </c>
      <c r="AV379" t="str">
        <f t="array" ref="AV379">IFERROR(INDEX(JeffSagarinW[W25],MATCH(AllData[[#This Row],[TEAM]]&amp;"|"&amp;AllData[[#This Row],[YEAR]],JeffSagarinW[TEAM]&amp;"|"&amp;JeffSagarinW[YEAR],0)),"0.00")</f>
        <v>0.00</v>
      </c>
      <c r="AW379" t="str">
        <f t="array" ref="AW379">IFERROR(INDEX(JeffSagarinW[W50],MATCH(AllData[[#This Row],[TEAM]]&amp;"|"&amp;AllData[[#This Row],[YEAR]],JeffSagarinW[TEAM]&amp;"|"&amp;JeffSagarinW[YEAR],0)),"0.00")</f>
        <v>0.00</v>
      </c>
      <c r="AX379" t="str">
        <f t="array" ref="AX379">IFERROR(INDEX(ESPNW[PTS],MATCH(AllData[[#This Row],[TEAM]]&amp;"|"&amp;AllData[[#This Row],[YEAR]],ESPNW[TEAM]&amp;"|"&amp;ESPNW[YEAR],0)),"0.00")</f>
        <v>0.00</v>
      </c>
    </row>
    <row r="380" spans="9:50" x14ac:dyDescent="0.2">
      <c r="I380" t="s">
        <v>364</v>
      </c>
      <c r="J380">
        <v>73.27</v>
      </c>
      <c r="K380">
        <v>70.84</v>
      </c>
      <c r="L380">
        <v>2017</v>
      </c>
      <c r="AO380" t="s">
        <v>364</v>
      </c>
      <c r="AP380">
        <v>73.27</v>
      </c>
      <c r="AQ380">
        <v>70.84</v>
      </c>
      <c r="AR380">
        <v>2017</v>
      </c>
      <c r="AT380" t="str">
        <f t="array" ref="AT380">IFERROR(INDEX(JeffSagarinW[JS_RATING],MATCH(AllData[[#This Row],[TEAM]]&amp;"|"&amp;AllData[[#This Row],[YEAR]],JeffSagarinW[TEAM]&amp;"|"&amp;JeffSagarinW[YEAR],0)),"0.00")</f>
        <v>0.00</v>
      </c>
      <c r="AU380" t="str">
        <f t="array" ref="AU380">IFERROR(INDEX(JeffSagarinW[JS_SOS],MATCH(AllData[[#This Row],[TEAM]]&amp;"|"&amp;AllData[[#This Row],[YEAR]],JeffSagarinW[TEAM]&amp;"|"&amp;JeffSagarinW[YEAR],0)),"0.00")</f>
        <v>0.00</v>
      </c>
      <c r="AV380" t="str">
        <f t="array" ref="AV380">IFERROR(INDEX(JeffSagarinW[W25],MATCH(AllData[[#This Row],[TEAM]]&amp;"|"&amp;AllData[[#This Row],[YEAR]],JeffSagarinW[TEAM]&amp;"|"&amp;JeffSagarinW[YEAR],0)),"0.00")</f>
        <v>0.00</v>
      </c>
      <c r="AW380" t="str">
        <f t="array" ref="AW380">IFERROR(INDEX(JeffSagarinW[W50],MATCH(AllData[[#This Row],[TEAM]]&amp;"|"&amp;AllData[[#This Row],[YEAR]],JeffSagarinW[TEAM]&amp;"|"&amp;JeffSagarinW[YEAR],0)),"0.00")</f>
        <v>0.00</v>
      </c>
      <c r="AX380" t="str">
        <f t="array" ref="AX380">IFERROR(INDEX(ESPNW[PTS],MATCH(AllData[[#This Row],[TEAM]]&amp;"|"&amp;AllData[[#This Row],[YEAR]],ESPNW[TEAM]&amp;"|"&amp;ESPNW[YEAR],0)),"0.00")</f>
        <v>0.00</v>
      </c>
    </row>
    <row r="381" spans="9:50" x14ac:dyDescent="0.2">
      <c r="I381" t="s">
        <v>422</v>
      </c>
      <c r="J381">
        <v>73</v>
      </c>
      <c r="K381">
        <v>70.75</v>
      </c>
      <c r="L381">
        <v>2017</v>
      </c>
      <c r="AO381" t="s">
        <v>422</v>
      </c>
      <c r="AP381">
        <v>73</v>
      </c>
      <c r="AQ381">
        <v>70.75</v>
      </c>
      <c r="AR381">
        <v>2017</v>
      </c>
      <c r="AT381" t="str">
        <f t="array" ref="AT381">IFERROR(INDEX(JeffSagarinW[JS_RATING],MATCH(AllData[[#This Row],[TEAM]]&amp;"|"&amp;AllData[[#This Row],[YEAR]],JeffSagarinW[TEAM]&amp;"|"&amp;JeffSagarinW[YEAR],0)),"0.00")</f>
        <v>0.00</v>
      </c>
      <c r="AU381" t="str">
        <f t="array" ref="AU381">IFERROR(INDEX(JeffSagarinW[JS_SOS],MATCH(AllData[[#This Row],[TEAM]]&amp;"|"&amp;AllData[[#This Row],[YEAR]],JeffSagarinW[TEAM]&amp;"|"&amp;JeffSagarinW[YEAR],0)),"0.00")</f>
        <v>0.00</v>
      </c>
      <c r="AV381" t="str">
        <f t="array" ref="AV381">IFERROR(INDEX(JeffSagarinW[W25],MATCH(AllData[[#This Row],[TEAM]]&amp;"|"&amp;AllData[[#This Row],[YEAR]],JeffSagarinW[TEAM]&amp;"|"&amp;JeffSagarinW[YEAR],0)),"0.00")</f>
        <v>0.00</v>
      </c>
      <c r="AW381" t="str">
        <f t="array" ref="AW381">IFERROR(INDEX(JeffSagarinW[W50],MATCH(AllData[[#This Row],[TEAM]]&amp;"|"&amp;AllData[[#This Row],[YEAR]],JeffSagarinW[TEAM]&amp;"|"&amp;JeffSagarinW[YEAR],0)),"0.00")</f>
        <v>0.00</v>
      </c>
      <c r="AX381" t="str">
        <f t="array" ref="AX381">IFERROR(INDEX(ESPNW[PTS],MATCH(AllData[[#This Row],[TEAM]]&amp;"|"&amp;AllData[[#This Row],[YEAR]],ESPNW[TEAM]&amp;"|"&amp;ESPNW[YEAR],0)),"0.00")</f>
        <v>0.00</v>
      </c>
    </row>
    <row r="382" spans="9:50" x14ac:dyDescent="0.2">
      <c r="I382" t="s">
        <v>439</v>
      </c>
      <c r="J382">
        <v>64.53</v>
      </c>
      <c r="K382">
        <v>70.599999999999994</v>
      </c>
      <c r="L382">
        <v>2017</v>
      </c>
      <c r="AO382" t="s">
        <v>439</v>
      </c>
      <c r="AP382">
        <v>64.53</v>
      </c>
      <c r="AQ382">
        <v>70.599999999999994</v>
      </c>
      <c r="AR382">
        <v>2017</v>
      </c>
      <c r="AT382" t="str">
        <f t="array" ref="AT382">IFERROR(INDEX(JeffSagarinW[JS_RATING],MATCH(AllData[[#This Row],[TEAM]]&amp;"|"&amp;AllData[[#This Row],[YEAR]],JeffSagarinW[TEAM]&amp;"|"&amp;JeffSagarinW[YEAR],0)),"0.00")</f>
        <v>0.00</v>
      </c>
      <c r="AU382" t="str">
        <f t="array" ref="AU382">IFERROR(INDEX(JeffSagarinW[JS_SOS],MATCH(AllData[[#This Row],[TEAM]]&amp;"|"&amp;AllData[[#This Row],[YEAR]],JeffSagarinW[TEAM]&amp;"|"&amp;JeffSagarinW[YEAR],0)),"0.00")</f>
        <v>0.00</v>
      </c>
      <c r="AV382" t="str">
        <f t="array" ref="AV382">IFERROR(INDEX(JeffSagarinW[W25],MATCH(AllData[[#This Row],[TEAM]]&amp;"|"&amp;AllData[[#This Row],[YEAR]],JeffSagarinW[TEAM]&amp;"|"&amp;JeffSagarinW[YEAR],0)),"0.00")</f>
        <v>0.00</v>
      </c>
      <c r="AW382" t="str">
        <f t="array" ref="AW382">IFERROR(INDEX(JeffSagarinW[W50],MATCH(AllData[[#This Row],[TEAM]]&amp;"|"&amp;AllData[[#This Row],[YEAR]],JeffSagarinW[TEAM]&amp;"|"&amp;JeffSagarinW[YEAR],0)),"0.00")</f>
        <v>0.00</v>
      </c>
      <c r="AX382" t="str">
        <f t="array" ref="AX382">IFERROR(INDEX(ESPNW[PTS],MATCH(AllData[[#This Row],[TEAM]]&amp;"|"&amp;AllData[[#This Row],[YEAR]],ESPNW[TEAM]&amp;"|"&amp;ESPNW[YEAR],0)),"0.00")</f>
        <v>0.00</v>
      </c>
    </row>
    <row r="383" spans="9:50" x14ac:dyDescent="0.2">
      <c r="I383" t="s">
        <v>375</v>
      </c>
      <c r="J383">
        <v>61.08</v>
      </c>
      <c r="K383">
        <v>70.459999999999994</v>
      </c>
      <c r="L383">
        <v>2017</v>
      </c>
      <c r="AO383" t="s">
        <v>375</v>
      </c>
      <c r="AP383">
        <v>61.08</v>
      </c>
      <c r="AQ383">
        <v>70.459999999999994</v>
      </c>
      <c r="AR383">
        <v>2017</v>
      </c>
      <c r="AT383" t="str">
        <f t="array" ref="AT383">IFERROR(INDEX(JeffSagarinW[JS_RATING],MATCH(AllData[[#This Row],[TEAM]]&amp;"|"&amp;AllData[[#This Row],[YEAR]],JeffSagarinW[TEAM]&amp;"|"&amp;JeffSagarinW[YEAR],0)),"0.00")</f>
        <v>0.00</v>
      </c>
      <c r="AU383" t="str">
        <f t="array" ref="AU383">IFERROR(INDEX(JeffSagarinW[JS_SOS],MATCH(AllData[[#This Row],[TEAM]]&amp;"|"&amp;AllData[[#This Row],[YEAR]],JeffSagarinW[TEAM]&amp;"|"&amp;JeffSagarinW[YEAR],0)),"0.00")</f>
        <v>0.00</v>
      </c>
      <c r="AV383" t="str">
        <f t="array" ref="AV383">IFERROR(INDEX(JeffSagarinW[W25],MATCH(AllData[[#This Row],[TEAM]]&amp;"|"&amp;AllData[[#This Row],[YEAR]],JeffSagarinW[TEAM]&amp;"|"&amp;JeffSagarinW[YEAR],0)),"0.00")</f>
        <v>0.00</v>
      </c>
      <c r="AW383" t="str">
        <f t="array" ref="AW383">IFERROR(INDEX(JeffSagarinW[W50],MATCH(AllData[[#This Row],[TEAM]]&amp;"|"&amp;AllData[[#This Row],[YEAR]],JeffSagarinW[TEAM]&amp;"|"&amp;JeffSagarinW[YEAR],0)),"0.00")</f>
        <v>0.00</v>
      </c>
      <c r="AX383" t="str">
        <f t="array" ref="AX383">IFERROR(INDEX(ESPNW[PTS],MATCH(AllData[[#This Row],[TEAM]]&amp;"|"&amp;AllData[[#This Row],[YEAR]],ESPNW[TEAM]&amp;"|"&amp;ESPNW[YEAR],0)),"0.00")</f>
        <v>0.00</v>
      </c>
    </row>
    <row r="384" spans="9:50" x14ac:dyDescent="0.2">
      <c r="I384" t="s">
        <v>371</v>
      </c>
      <c r="J384">
        <v>70.709999999999994</v>
      </c>
      <c r="K384">
        <v>70.180000000000007</v>
      </c>
      <c r="L384">
        <v>2017</v>
      </c>
      <c r="AO384" t="s">
        <v>371</v>
      </c>
      <c r="AP384">
        <v>70.709999999999994</v>
      </c>
      <c r="AQ384">
        <v>70.180000000000007</v>
      </c>
      <c r="AR384">
        <v>2017</v>
      </c>
      <c r="AT384" t="str">
        <f t="array" ref="AT384">IFERROR(INDEX(JeffSagarinW[JS_RATING],MATCH(AllData[[#This Row],[TEAM]]&amp;"|"&amp;AllData[[#This Row],[YEAR]],JeffSagarinW[TEAM]&amp;"|"&amp;JeffSagarinW[YEAR],0)),"0.00")</f>
        <v>0.00</v>
      </c>
      <c r="AU384" t="str">
        <f t="array" ref="AU384">IFERROR(INDEX(JeffSagarinW[JS_SOS],MATCH(AllData[[#This Row],[TEAM]]&amp;"|"&amp;AllData[[#This Row],[YEAR]],JeffSagarinW[TEAM]&amp;"|"&amp;JeffSagarinW[YEAR],0)),"0.00")</f>
        <v>0.00</v>
      </c>
      <c r="AV384" t="str">
        <f t="array" ref="AV384">IFERROR(INDEX(JeffSagarinW[W25],MATCH(AllData[[#This Row],[TEAM]]&amp;"|"&amp;AllData[[#This Row],[YEAR]],JeffSagarinW[TEAM]&amp;"|"&amp;JeffSagarinW[YEAR],0)),"0.00")</f>
        <v>0.00</v>
      </c>
      <c r="AW384" t="str">
        <f t="array" ref="AW384">IFERROR(INDEX(JeffSagarinW[W50],MATCH(AllData[[#This Row],[TEAM]]&amp;"|"&amp;AllData[[#This Row],[YEAR]],JeffSagarinW[TEAM]&amp;"|"&amp;JeffSagarinW[YEAR],0)),"0.00")</f>
        <v>0.00</v>
      </c>
      <c r="AX384" t="str">
        <f t="array" ref="AX384">IFERROR(INDEX(ESPNW[PTS],MATCH(AllData[[#This Row],[TEAM]]&amp;"|"&amp;AllData[[#This Row],[YEAR]],ESPNW[TEAM]&amp;"|"&amp;ESPNW[YEAR],0)),"0.00")</f>
        <v>0.00</v>
      </c>
    </row>
    <row r="385" spans="9:50" x14ac:dyDescent="0.2">
      <c r="I385" t="s">
        <v>1851</v>
      </c>
      <c r="J385">
        <v>68.84</v>
      </c>
      <c r="K385">
        <v>69.75</v>
      </c>
      <c r="L385">
        <v>2017</v>
      </c>
      <c r="AO385" t="s">
        <v>1851</v>
      </c>
      <c r="AP385">
        <v>68.84</v>
      </c>
      <c r="AQ385">
        <v>69.75</v>
      </c>
      <c r="AR385">
        <v>2017</v>
      </c>
      <c r="AT385" t="str">
        <f t="array" ref="AT385">IFERROR(INDEX(JeffSagarinW[JS_RATING],MATCH(AllData[[#This Row],[TEAM]]&amp;"|"&amp;AllData[[#This Row],[YEAR]],JeffSagarinW[TEAM]&amp;"|"&amp;JeffSagarinW[YEAR],0)),"0.00")</f>
        <v>0.00</v>
      </c>
      <c r="AU385" t="str">
        <f t="array" ref="AU385">IFERROR(INDEX(JeffSagarinW[JS_SOS],MATCH(AllData[[#This Row],[TEAM]]&amp;"|"&amp;AllData[[#This Row],[YEAR]],JeffSagarinW[TEAM]&amp;"|"&amp;JeffSagarinW[YEAR],0)),"0.00")</f>
        <v>0.00</v>
      </c>
      <c r="AV385" t="str">
        <f t="array" ref="AV385">IFERROR(INDEX(JeffSagarinW[W25],MATCH(AllData[[#This Row],[TEAM]]&amp;"|"&amp;AllData[[#This Row],[YEAR]],JeffSagarinW[TEAM]&amp;"|"&amp;JeffSagarinW[YEAR],0)),"0.00")</f>
        <v>0.00</v>
      </c>
      <c r="AW385" t="str">
        <f t="array" ref="AW385">IFERROR(INDEX(JeffSagarinW[W50],MATCH(AllData[[#This Row],[TEAM]]&amp;"|"&amp;AllData[[#This Row],[YEAR]],JeffSagarinW[TEAM]&amp;"|"&amp;JeffSagarinW[YEAR],0)),"0.00")</f>
        <v>0.00</v>
      </c>
      <c r="AX385" t="str">
        <f t="array" ref="AX385">IFERROR(INDEX(ESPNW[PTS],MATCH(AllData[[#This Row],[TEAM]]&amp;"|"&amp;AllData[[#This Row],[YEAR]],ESPNW[TEAM]&amp;"|"&amp;ESPNW[YEAR],0)),"0.00")</f>
        <v>0.00</v>
      </c>
    </row>
    <row r="386" spans="9:50" x14ac:dyDescent="0.2">
      <c r="I386" t="s">
        <v>338</v>
      </c>
      <c r="J386">
        <v>64.260000000000005</v>
      </c>
      <c r="K386">
        <v>69.709999999999994</v>
      </c>
      <c r="L386">
        <v>2017</v>
      </c>
      <c r="AO386" t="s">
        <v>338</v>
      </c>
      <c r="AP386">
        <v>64.260000000000005</v>
      </c>
      <c r="AQ386">
        <v>69.709999999999994</v>
      </c>
      <c r="AR386">
        <v>2017</v>
      </c>
      <c r="AT386" t="str">
        <f t="array" ref="AT386">IFERROR(INDEX(JeffSagarinW[JS_RATING],MATCH(AllData[[#This Row],[TEAM]]&amp;"|"&amp;AllData[[#This Row],[YEAR]],JeffSagarinW[TEAM]&amp;"|"&amp;JeffSagarinW[YEAR],0)),"0.00")</f>
        <v>0.00</v>
      </c>
      <c r="AU386" t="str">
        <f t="array" ref="AU386">IFERROR(INDEX(JeffSagarinW[JS_SOS],MATCH(AllData[[#This Row],[TEAM]]&amp;"|"&amp;AllData[[#This Row],[YEAR]],JeffSagarinW[TEAM]&amp;"|"&amp;JeffSagarinW[YEAR],0)),"0.00")</f>
        <v>0.00</v>
      </c>
      <c r="AV386" t="str">
        <f t="array" ref="AV386">IFERROR(INDEX(JeffSagarinW[W25],MATCH(AllData[[#This Row],[TEAM]]&amp;"|"&amp;AllData[[#This Row],[YEAR]],JeffSagarinW[TEAM]&amp;"|"&amp;JeffSagarinW[YEAR],0)),"0.00")</f>
        <v>0.00</v>
      </c>
      <c r="AW386" t="str">
        <f t="array" ref="AW386">IFERROR(INDEX(JeffSagarinW[W50],MATCH(AllData[[#This Row],[TEAM]]&amp;"|"&amp;AllData[[#This Row],[YEAR]],JeffSagarinW[TEAM]&amp;"|"&amp;JeffSagarinW[YEAR],0)),"0.00")</f>
        <v>0.00</v>
      </c>
      <c r="AX386" t="str">
        <f t="array" ref="AX386">IFERROR(INDEX(ESPNW[PTS],MATCH(AllData[[#This Row],[TEAM]]&amp;"|"&amp;AllData[[#This Row],[YEAR]],ESPNW[TEAM]&amp;"|"&amp;ESPNW[YEAR],0)),"0.00")</f>
        <v>0.00</v>
      </c>
    </row>
    <row r="387" spans="9:50" x14ac:dyDescent="0.2">
      <c r="I387" t="s">
        <v>373</v>
      </c>
      <c r="J387">
        <v>68.58</v>
      </c>
      <c r="K387">
        <v>69.47</v>
      </c>
      <c r="L387">
        <v>2017</v>
      </c>
      <c r="AO387" t="s">
        <v>373</v>
      </c>
      <c r="AP387">
        <v>68.58</v>
      </c>
      <c r="AQ387">
        <v>69.47</v>
      </c>
      <c r="AR387">
        <v>2017</v>
      </c>
      <c r="AT387" t="str">
        <f t="array" ref="AT387">IFERROR(INDEX(JeffSagarinW[JS_RATING],MATCH(AllData[[#This Row],[TEAM]]&amp;"|"&amp;AllData[[#This Row],[YEAR]],JeffSagarinW[TEAM]&amp;"|"&amp;JeffSagarinW[YEAR],0)),"0.00")</f>
        <v>0.00</v>
      </c>
      <c r="AU387" t="str">
        <f t="array" ref="AU387">IFERROR(INDEX(JeffSagarinW[JS_SOS],MATCH(AllData[[#This Row],[TEAM]]&amp;"|"&amp;AllData[[#This Row],[YEAR]],JeffSagarinW[TEAM]&amp;"|"&amp;JeffSagarinW[YEAR],0)),"0.00")</f>
        <v>0.00</v>
      </c>
      <c r="AV387" t="str">
        <f t="array" ref="AV387">IFERROR(INDEX(JeffSagarinW[W25],MATCH(AllData[[#This Row],[TEAM]]&amp;"|"&amp;AllData[[#This Row],[YEAR]],JeffSagarinW[TEAM]&amp;"|"&amp;JeffSagarinW[YEAR],0)),"0.00")</f>
        <v>0.00</v>
      </c>
      <c r="AW387" t="str">
        <f t="array" ref="AW387">IFERROR(INDEX(JeffSagarinW[W50],MATCH(AllData[[#This Row],[TEAM]]&amp;"|"&amp;AllData[[#This Row],[YEAR]],JeffSagarinW[TEAM]&amp;"|"&amp;JeffSagarinW[YEAR],0)),"0.00")</f>
        <v>0.00</v>
      </c>
      <c r="AX387" t="str">
        <f t="array" ref="AX387">IFERROR(INDEX(ESPNW[PTS],MATCH(AllData[[#This Row],[TEAM]]&amp;"|"&amp;AllData[[#This Row],[YEAR]],ESPNW[TEAM]&amp;"|"&amp;ESPNW[YEAR],0)),"0.00")</f>
        <v>0.00</v>
      </c>
    </row>
    <row r="388" spans="9:50" x14ac:dyDescent="0.2">
      <c r="I388" t="s">
        <v>320</v>
      </c>
      <c r="J388">
        <v>62.2</v>
      </c>
      <c r="K388">
        <v>69.25</v>
      </c>
      <c r="L388">
        <v>2017</v>
      </c>
      <c r="AO388" t="s">
        <v>320</v>
      </c>
      <c r="AP388">
        <v>62.2</v>
      </c>
      <c r="AQ388">
        <v>69.25</v>
      </c>
      <c r="AR388">
        <v>2017</v>
      </c>
      <c r="AT388" t="str">
        <f t="array" ref="AT388">IFERROR(INDEX(JeffSagarinW[JS_RATING],MATCH(AllData[[#This Row],[TEAM]]&amp;"|"&amp;AllData[[#This Row],[YEAR]],JeffSagarinW[TEAM]&amp;"|"&amp;JeffSagarinW[YEAR],0)),"0.00")</f>
        <v>0.00</v>
      </c>
      <c r="AU388" t="str">
        <f t="array" ref="AU388">IFERROR(INDEX(JeffSagarinW[JS_SOS],MATCH(AllData[[#This Row],[TEAM]]&amp;"|"&amp;AllData[[#This Row],[YEAR]],JeffSagarinW[TEAM]&amp;"|"&amp;JeffSagarinW[YEAR],0)),"0.00")</f>
        <v>0.00</v>
      </c>
      <c r="AV388" t="str">
        <f t="array" ref="AV388">IFERROR(INDEX(JeffSagarinW[W25],MATCH(AllData[[#This Row],[TEAM]]&amp;"|"&amp;AllData[[#This Row],[YEAR]],JeffSagarinW[TEAM]&amp;"|"&amp;JeffSagarinW[YEAR],0)),"0.00")</f>
        <v>0.00</v>
      </c>
      <c r="AW388" t="str">
        <f t="array" ref="AW388">IFERROR(INDEX(JeffSagarinW[W50],MATCH(AllData[[#This Row],[TEAM]]&amp;"|"&amp;AllData[[#This Row],[YEAR]],JeffSagarinW[TEAM]&amp;"|"&amp;JeffSagarinW[YEAR],0)),"0.00")</f>
        <v>0.00</v>
      </c>
      <c r="AX388" t="str">
        <f t="array" ref="AX388">IFERROR(INDEX(ESPNW[PTS],MATCH(AllData[[#This Row],[TEAM]]&amp;"|"&amp;AllData[[#This Row],[YEAR]],ESPNW[TEAM]&amp;"|"&amp;ESPNW[YEAR],0)),"0.00")</f>
        <v>0.00</v>
      </c>
    </row>
    <row r="389" spans="9:50" x14ac:dyDescent="0.2">
      <c r="I389" t="s">
        <v>370</v>
      </c>
      <c r="J389">
        <v>66.55</v>
      </c>
      <c r="K389">
        <v>69.239999999999995</v>
      </c>
      <c r="L389">
        <v>2017</v>
      </c>
      <c r="AO389" t="s">
        <v>370</v>
      </c>
      <c r="AP389">
        <v>66.55</v>
      </c>
      <c r="AQ389">
        <v>69.239999999999995</v>
      </c>
      <c r="AR389">
        <v>2017</v>
      </c>
      <c r="AT389" t="str">
        <f t="array" ref="AT389">IFERROR(INDEX(JeffSagarinW[JS_RATING],MATCH(AllData[[#This Row],[TEAM]]&amp;"|"&amp;AllData[[#This Row],[YEAR]],JeffSagarinW[TEAM]&amp;"|"&amp;JeffSagarinW[YEAR],0)),"0.00")</f>
        <v>0.00</v>
      </c>
      <c r="AU389" t="str">
        <f t="array" ref="AU389">IFERROR(INDEX(JeffSagarinW[JS_SOS],MATCH(AllData[[#This Row],[TEAM]]&amp;"|"&amp;AllData[[#This Row],[YEAR]],JeffSagarinW[TEAM]&amp;"|"&amp;JeffSagarinW[YEAR],0)),"0.00")</f>
        <v>0.00</v>
      </c>
      <c r="AV389" t="str">
        <f t="array" ref="AV389">IFERROR(INDEX(JeffSagarinW[W25],MATCH(AllData[[#This Row],[TEAM]]&amp;"|"&amp;AllData[[#This Row],[YEAR]],JeffSagarinW[TEAM]&amp;"|"&amp;JeffSagarinW[YEAR],0)),"0.00")</f>
        <v>0.00</v>
      </c>
      <c r="AW389" t="str">
        <f t="array" ref="AW389">IFERROR(INDEX(JeffSagarinW[W50],MATCH(AllData[[#This Row],[TEAM]]&amp;"|"&amp;AllData[[#This Row],[YEAR]],JeffSagarinW[TEAM]&amp;"|"&amp;JeffSagarinW[YEAR],0)),"0.00")</f>
        <v>0.00</v>
      </c>
      <c r="AX389" t="str">
        <f t="array" ref="AX389">IFERROR(INDEX(ESPNW[PTS],MATCH(AllData[[#This Row],[TEAM]]&amp;"|"&amp;AllData[[#This Row],[YEAR]],ESPNW[TEAM]&amp;"|"&amp;ESPNW[YEAR],0)),"0.00")</f>
        <v>0.00</v>
      </c>
    </row>
    <row r="390" spans="9:50" x14ac:dyDescent="0.2">
      <c r="I390" t="s">
        <v>349</v>
      </c>
      <c r="J390">
        <v>61.44</v>
      </c>
      <c r="K390">
        <v>69.16</v>
      </c>
      <c r="L390">
        <v>2017</v>
      </c>
      <c r="AO390" t="s">
        <v>349</v>
      </c>
      <c r="AP390">
        <v>61.44</v>
      </c>
      <c r="AQ390">
        <v>69.16</v>
      </c>
      <c r="AR390">
        <v>2017</v>
      </c>
      <c r="AT390" t="str">
        <f t="array" ref="AT390">IFERROR(INDEX(JeffSagarinW[JS_RATING],MATCH(AllData[[#This Row],[TEAM]]&amp;"|"&amp;AllData[[#This Row],[YEAR]],JeffSagarinW[TEAM]&amp;"|"&amp;JeffSagarinW[YEAR],0)),"0.00")</f>
        <v>0.00</v>
      </c>
      <c r="AU390" t="str">
        <f t="array" ref="AU390">IFERROR(INDEX(JeffSagarinW[JS_SOS],MATCH(AllData[[#This Row],[TEAM]]&amp;"|"&amp;AllData[[#This Row],[YEAR]],JeffSagarinW[TEAM]&amp;"|"&amp;JeffSagarinW[YEAR],0)),"0.00")</f>
        <v>0.00</v>
      </c>
      <c r="AV390" t="str">
        <f t="array" ref="AV390">IFERROR(INDEX(JeffSagarinW[W25],MATCH(AllData[[#This Row],[TEAM]]&amp;"|"&amp;AllData[[#This Row],[YEAR]],JeffSagarinW[TEAM]&amp;"|"&amp;JeffSagarinW[YEAR],0)),"0.00")</f>
        <v>0.00</v>
      </c>
      <c r="AW390" t="str">
        <f t="array" ref="AW390">IFERROR(INDEX(JeffSagarinW[W50],MATCH(AllData[[#This Row],[TEAM]]&amp;"|"&amp;AllData[[#This Row],[YEAR]],JeffSagarinW[TEAM]&amp;"|"&amp;JeffSagarinW[YEAR],0)),"0.00")</f>
        <v>0.00</v>
      </c>
      <c r="AX390" t="str">
        <f t="array" ref="AX390">IFERROR(INDEX(ESPNW[PTS],MATCH(AllData[[#This Row],[TEAM]]&amp;"|"&amp;AllData[[#This Row],[YEAR]],ESPNW[TEAM]&amp;"|"&amp;ESPNW[YEAR],0)),"0.00")</f>
        <v>0.00</v>
      </c>
    </row>
    <row r="391" spans="9:50" x14ac:dyDescent="0.2">
      <c r="I391" t="s">
        <v>325</v>
      </c>
      <c r="J391">
        <v>72.45</v>
      </c>
      <c r="K391">
        <v>69.05</v>
      </c>
      <c r="L391">
        <v>2017</v>
      </c>
      <c r="AO391" t="s">
        <v>325</v>
      </c>
      <c r="AP391">
        <v>72.45</v>
      </c>
      <c r="AQ391">
        <v>69.05</v>
      </c>
      <c r="AR391">
        <v>2017</v>
      </c>
      <c r="AT391" t="str">
        <f t="array" ref="AT391">IFERROR(INDEX(JeffSagarinW[JS_RATING],MATCH(AllData[[#This Row],[TEAM]]&amp;"|"&amp;AllData[[#This Row],[YEAR]],JeffSagarinW[TEAM]&amp;"|"&amp;JeffSagarinW[YEAR],0)),"0.00")</f>
        <v>0.00</v>
      </c>
      <c r="AU391" t="str">
        <f t="array" ref="AU391">IFERROR(INDEX(JeffSagarinW[JS_SOS],MATCH(AllData[[#This Row],[TEAM]]&amp;"|"&amp;AllData[[#This Row],[YEAR]],JeffSagarinW[TEAM]&amp;"|"&amp;JeffSagarinW[YEAR],0)),"0.00")</f>
        <v>0.00</v>
      </c>
      <c r="AV391" t="str">
        <f t="array" ref="AV391">IFERROR(INDEX(JeffSagarinW[W25],MATCH(AllData[[#This Row],[TEAM]]&amp;"|"&amp;AllData[[#This Row],[YEAR]],JeffSagarinW[TEAM]&amp;"|"&amp;JeffSagarinW[YEAR],0)),"0.00")</f>
        <v>0.00</v>
      </c>
      <c r="AW391" t="str">
        <f t="array" ref="AW391">IFERROR(INDEX(JeffSagarinW[W50],MATCH(AllData[[#This Row],[TEAM]]&amp;"|"&amp;AllData[[#This Row],[YEAR]],JeffSagarinW[TEAM]&amp;"|"&amp;JeffSagarinW[YEAR],0)),"0.00")</f>
        <v>0.00</v>
      </c>
      <c r="AX391" t="str">
        <f t="array" ref="AX391">IFERROR(INDEX(ESPNW[PTS],MATCH(AllData[[#This Row],[TEAM]]&amp;"|"&amp;AllData[[#This Row],[YEAR]],ESPNW[TEAM]&amp;"|"&amp;ESPNW[YEAR],0)),"0.00")</f>
        <v>0.00</v>
      </c>
    </row>
    <row r="392" spans="9:50" x14ac:dyDescent="0.2">
      <c r="I392" t="s">
        <v>1844</v>
      </c>
      <c r="J392">
        <v>62.33</v>
      </c>
      <c r="K392">
        <v>68.89</v>
      </c>
      <c r="L392">
        <v>2017</v>
      </c>
      <c r="AO392" t="s">
        <v>1844</v>
      </c>
      <c r="AP392">
        <v>62.33</v>
      </c>
      <c r="AQ392">
        <v>68.89</v>
      </c>
      <c r="AR392">
        <v>2017</v>
      </c>
      <c r="AT392" t="str">
        <f t="array" ref="AT392">IFERROR(INDEX(JeffSagarinW[JS_RATING],MATCH(AllData[[#This Row],[TEAM]]&amp;"|"&amp;AllData[[#This Row],[YEAR]],JeffSagarinW[TEAM]&amp;"|"&amp;JeffSagarinW[YEAR],0)),"0.00")</f>
        <v>0.00</v>
      </c>
      <c r="AU392" t="str">
        <f t="array" ref="AU392">IFERROR(INDEX(JeffSagarinW[JS_SOS],MATCH(AllData[[#This Row],[TEAM]]&amp;"|"&amp;AllData[[#This Row],[YEAR]],JeffSagarinW[TEAM]&amp;"|"&amp;JeffSagarinW[YEAR],0)),"0.00")</f>
        <v>0.00</v>
      </c>
      <c r="AV392" t="str">
        <f t="array" ref="AV392">IFERROR(INDEX(JeffSagarinW[W25],MATCH(AllData[[#This Row],[TEAM]]&amp;"|"&amp;AllData[[#This Row],[YEAR]],JeffSagarinW[TEAM]&amp;"|"&amp;JeffSagarinW[YEAR],0)),"0.00")</f>
        <v>0.00</v>
      </c>
      <c r="AW392" t="str">
        <f t="array" ref="AW392">IFERROR(INDEX(JeffSagarinW[W50],MATCH(AllData[[#This Row],[TEAM]]&amp;"|"&amp;AllData[[#This Row],[YEAR]],JeffSagarinW[TEAM]&amp;"|"&amp;JeffSagarinW[YEAR],0)),"0.00")</f>
        <v>0.00</v>
      </c>
      <c r="AX392" t="str">
        <f t="array" ref="AX392">IFERROR(INDEX(ESPNW[PTS],MATCH(AllData[[#This Row],[TEAM]]&amp;"|"&amp;AllData[[#This Row],[YEAR]],ESPNW[TEAM]&amp;"|"&amp;ESPNW[YEAR],0)),"0.00")</f>
        <v>0.00</v>
      </c>
    </row>
    <row r="393" spans="9:50" x14ac:dyDescent="0.2">
      <c r="I393" t="s">
        <v>1072</v>
      </c>
      <c r="J393">
        <v>63.86</v>
      </c>
      <c r="K393">
        <v>68.489999999999995</v>
      </c>
      <c r="L393">
        <v>2017</v>
      </c>
      <c r="AO393" t="s">
        <v>1072</v>
      </c>
      <c r="AP393">
        <v>63.86</v>
      </c>
      <c r="AQ393">
        <v>68.489999999999995</v>
      </c>
      <c r="AR393">
        <v>2017</v>
      </c>
      <c r="AT393" t="str">
        <f t="array" ref="AT393">IFERROR(INDEX(JeffSagarinW[JS_RATING],MATCH(AllData[[#This Row],[TEAM]]&amp;"|"&amp;AllData[[#This Row],[YEAR]],JeffSagarinW[TEAM]&amp;"|"&amp;JeffSagarinW[YEAR],0)),"0.00")</f>
        <v>0.00</v>
      </c>
      <c r="AU393" t="str">
        <f t="array" ref="AU393">IFERROR(INDEX(JeffSagarinW[JS_SOS],MATCH(AllData[[#This Row],[TEAM]]&amp;"|"&amp;AllData[[#This Row],[YEAR]],JeffSagarinW[TEAM]&amp;"|"&amp;JeffSagarinW[YEAR],0)),"0.00")</f>
        <v>0.00</v>
      </c>
      <c r="AV393" t="str">
        <f t="array" ref="AV393">IFERROR(INDEX(JeffSagarinW[W25],MATCH(AllData[[#This Row],[TEAM]]&amp;"|"&amp;AllData[[#This Row],[YEAR]],JeffSagarinW[TEAM]&amp;"|"&amp;JeffSagarinW[YEAR],0)),"0.00")</f>
        <v>0.00</v>
      </c>
      <c r="AW393" t="str">
        <f t="array" ref="AW393">IFERROR(INDEX(JeffSagarinW[W50],MATCH(AllData[[#This Row],[TEAM]]&amp;"|"&amp;AllData[[#This Row],[YEAR]],JeffSagarinW[TEAM]&amp;"|"&amp;JeffSagarinW[YEAR],0)),"0.00")</f>
        <v>0.00</v>
      </c>
      <c r="AX393" t="str">
        <f t="array" ref="AX393">IFERROR(INDEX(ESPNW[PTS],MATCH(AllData[[#This Row],[TEAM]]&amp;"|"&amp;AllData[[#This Row],[YEAR]],ESPNW[TEAM]&amp;"|"&amp;ESPNW[YEAR],0)),"0.00")</f>
        <v>0.00</v>
      </c>
    </row>
    <row r="394" spans="9:50" x14ac:dyDescent="0.2">
      <c r="I394" t="s">
        <v>1054</v>
      </c>
      <c r="J394">
        <v>62.49</v>
      </c>
      <c r="K394">
        <v>68.260000000000005</v>
      </c>
      <c r="L394">
        <v>2017</v>
      </c>
      <c r="AO394" t="s">
        <v>1054</v>
      </c>
      <c r="AP394">
        <v>62.49</v>
      </c>
      <c r="AQ394">
        <v>68.260000000000005</v>
      </c>
      <c r="AR394">
        <v>2017</v>
      </c>
      <c r="AT394" t="str">
        <f t="array" ref="AT394">IFERROR(INDEX(JeffSagarinW[JS_RATING],MATCH(AllData[[#This Row],[TEAM]]&amp;"|"&amp;AllData[[#This Row],[YEAR]],JeffSagarinW[TEAM]&amp;"|"&amp;JeffSagarinW[YEAR],0)),"0.00")</f>
        <v>0.00</v>
      </c>
      <c r="AU394" t="str">
        <f t="array" ref="AU394">IFERROR(INDEX(JeffSagarinW[JS_SOS],MATCH(AllData[[#This Row],[TEAM]]&amp;"|"&amp;AllData[[#This Row],[YEAR]],JeffSagarinW[TEAM]&amp;"|"&amp;JeffSagarinW[YEAR],0)),"0.00")</f>
        <v>0.00</v>
      </c>
      <c r="AV394" t="str">
        <f t="array" ref="AV394">IFERROR(INDEX(JeffSagarinW[W25],MATCH(AllData[[#This Row],[TEAM]]&amp;"|"&amp;AllData[[#This Row],[YEAR]],JeffSagarinW[TEAM]&amp;"|"&amp;JeffSagarinW[YEAR],0)),"0.00")</f>
        <v>0.00</v>
      </c>
      <c r="AW394" t="str">
        <f t="array" ref="AW394">IFERROR(INDEX(JeffSagarinW[W50],MATCH(AllData[[#This Row],[TEAM]]&amp;"|"&amp;AllData[[#This Row],[YEAR]],JeffSagarinW[TEAM]&amp;"|"&amp;JeffSagarinW[YEAR],0)),"0.00")</f>
        <v>0.00</v>
      </c>
      <c r="AX394" t="str">
        <f t="array" ref="AX394">IFERROR(INDEX(ESPNW[PTS],MATCH(AllData[[#This Row],[TEAM]]&amp;"|"&amp;AllData[[#This Row],[YEAR]],ESPNW[TEAM]&amp;"|"&amp;ESPNW[YEAR],0)),"0.00")</f>
        <v>0.00</v>
      </c>
    </row>
    <row r="395" spans="9:50" x14ac:dyDescent="0.2">
      <c r="I395" t="s">
        <v>436</v>
      </c>
      <c r="J395">
        <v>60.15</v>
      </c>
      <c r="K395">
        <v>68.239999999999995</v>
      </c>
      <c r="L395">
        <v>2017</v>
      </c>
      <c r="AO395" t="s">
        <v>436</v>
      </c>
      <c r="AP395">
        <v>60.15</v>
      </c>
      <c r="AQ395">
        <v>68.239999999999995</v>
      </c>
      <c r="AR395">
        <v>2017</v>
      </c>
      <c r="AT395" t="str">
        <f t="array" ref="AT395">IFERROR(INDEX(JeffSagarinW[JS_RATING],MATCH(AllData[[#This Row],[TEAM]]&amp;"|"&amp;AllData[[#This Row],[YEAR]],JeffSagarinW[TEAM]&amp;"|"&amp;JeffSagarinW[YEAR],0)),"0.00")</f>
        <v>0.00</v>
      </c>
      <c r="AU395" t="str">
        <f t="array" ref="AU395">IFERROR(INDEX(JeffSagarinW[JS_SOS],MATCH(AllData[[#This Row],[TEAM]]&amp;"|"&amp;AllData[[#This Row],[YEAR]],JeffSagarinW[TEAM]&amp;"|"&amp;JeffSagarinW[YEAR],0)),"0.00")</f>
        <v>0.00</v>
      </c>
      <c r="AV395" t="str">
        <f t="array" ref="AV395">IFERROR(INDEX(JeffSagarinW[W25],MATCH(AllData[[#This Row],[TEAM]]&amp;"|"&amp;AllData[[#This Row],[YEAR]],JeffSagarinW[TEAM]&amp;"|"&amp;JeffSagarinW[YEAR],0)),"0.00")</f>
        <v>0.00</v>
      </c>
      <c r="AW395" t="str">
        <f t="array" ref="AW395">IFERROR(INDEX(JeffSagarinW[W50],MATCH(AllData[[#This Row],[TEAM]]&amp;"|"&amp;AllData[[#This Row],[YEAR]],JeffSagarinW[TEAM]&amp;"|"&amp;JeffSagarinW[YEAR],0)),"0.00")</f>
        <v>0.00</v>
      </c>
      <c r="AX395" t="str">
        <f t="array" ref="AX395">IFERROR(INDEX(ESPNW[PTS],MATCH(AllData[[#This Row],[TEAM]]&amp;"|"&amp;AllData[[#This Row],[YEAR]],ESPNW[TEAM]&amp;"|"&amp;ESPNW[YEAR],0)),"0.00")</f>
        <v>0.00</v>
      </c>
    </row>
    <row r="396" spans="9:50" x14ac:dyDescent="0.2">
      <c r="I396" t="s">
        <v>309</v>
      </c>
      <c r="J396">
        <v>61.96</v>
      </c>
      <c r="K396">
        <v>68.239999999999995</v>
      </c>
      <c r="L396">
        <v>2017</v>
      </c>
      <c r="AO396" t="s">
        <v>309</v>
      </c>
      <c r="AP396">
        <v>61.96</v>
      </c>
      <c r="AQ396">
        <v>68.239999999999995</v>
      </c>
      <c r="AR396">
        <v>2017</v>
      </c>
      <c r="AT396" t="str">
        <f t="array" ref="AT396">IFERROR(INDEX(JeffSagarinW[JS_RATING],MATCH(AllData[[#This Row],[TEAM]]&amp;"|"&amp;AllData[[#This Row],[YEAR]],JeffSagarinW[TEAM]&amp;"|"&amp;JeffSagarinW[YEAR],0)),"0.00")</f>
        <v>0.00</v>
      </c>
      <c r="AU396" t="str">
        <f t="array" ref="AU396">IFERROR(INDEX(JeffSagarinW[JS_SOS],MATCH(AllData[[#This Row],[TEAM]]&amp;"|"&amp;AllData[[#This Row],[YEAR]],JeffSagarinW[TEAM]&amp;"|"&amp;JeffSagarinW[YEAR],0)),"0.00")</f>
        <v>0.00</v>
      </c>
      <c r="AV396" t="str">
        <f t="array" ref="AV396">IFERROR(INDEX(JeffSagarinW[W25],MATCH(AllData[[#This Row],[TEAM]]&amp;"|"&amp;AllData[[#This Row],[YEAR]],JeffSagarinW[TEAM]&amp;"|"&amp;JeffSagarinW[YEAR],0)),"0.00")</f>
        <v>0.00</v>
      </c>
      <c r="AW396" t="str">
        <f t="array" ref="AW396">IFERROR(INDEX(JeffSagarinW[W50],MATCH(AllData[[#This Row],[TEAM]]&amp;"|"&amp;AllData[[#This Row],[YEAR]],JeffSagarinW[TEAM]&amp;"|"&amp;JeffSagarinW[YEAR],0)),"0.00")</f>
        <v>0.00</v>
      </c>
      <c r="AX396" t="str">
        <f t="array" ref="AX396">IFERROR(INDEX(ESPNW[PTS],MATCH(AllData[[#This Row],[TEAM]]&amp;"|"&amp;AllData[[#This Row],[YEAR]],ESPNW[TEAM]&amp;"|"&amp;ESPNW[YEAR],0)),"0.00")</f>
        <v>0.00</v>
      </c>
    </row>
    <row r="397" spans="9:50" x14ac:dyDescent="0.2">
      <c r="I397" t="s">
        <v>324</v>
      </c>
      <c r="J397">
        <v>56.5</v>
      </c>
      <c r="K397">
        <v>67.98</v>
      </c>
      <c r="L397">
        <v>2017</v>
      </c>
      <c r="AO397" t="s">
        <v>324</v>
      </c>
      <c r="AP397">
        <v>56.5</v>
      </c>
      <c r="AQ397">
        <v>67.98</v>
      </c>
      <c r="AR397">
        <v>2017</v>
      </c>
      <c r="AT397" t="str">
        <f t="array" ref="AT397">IFERROR(INDEX(JeffSagarinW[JS_RATING],MATCH(AllData[[#This Row],[TEAM]]&amp;"|"&amp;AllData[[#This Row],[YEAR]],JeffSagarinW[TEAM]&amp;"|"&amp;JeffSagarinW[YEAR],0)),"0.00")</f>
        <v>0.00</v>
      </c>
      <c r="AU397" t="str">
        <f t="array" ref="AU397">IFERROR(INDEX(JeffSagarinW[JS_SOS],MATCH(AllData[[#This Row],[TEAM]]&amp;"|"&amp;AllData[[#This Row],[YEAR]],JeffSagarinW[TEAM]&amp;"|"&amp;JeffSagarinW[YEAR],0)),"0.00")</f>
        <v>0.00</v>
      </c>
      <c r="AV397" t="str">
        <f t="array" ref="AV397">IFERROR(INDEX(JeffSagarinW[W25],MATCH(AllData[[#This Row],[TEAM]]&amp;"|"&amp;AllData[[#This Row],[YEAR]],JeffSagarinW[TEAM]&amp;"|"&amp;JeffSagarinW[YEAR],0)),"0.00")</f>
        <v>0.00</v>
      </c>
      <c r="AW397" t="str">
        <f t="array" ref="AW397">IFERROR(INDEX(JeffSagarinW[W50],MATCH(AllData[[#This Row],[TEAM]]&amp;"|"&amp;AllData[[#This Row],[YEAR]],JeffSagarinW[TEAM]&amp;"|"&amp;JeffSagarinW[YEAR],0)),"0.00")</f>
        <v>0.00</v>
      </c>
      <c r="AX397" t="str">
        <f t="array" ref="AX397">IFERROR(INDEX(ESPNW[PTS],MATCH(AllData[[#This Row],[TEAM]]&amp;"|"&amp;AllData[[#This Row],[YEAR]],ESPNW[TEAM]&amp;"|"&amp;ESPNW[YEAR],0)),"0.00")</f>
        <v>0.00</v>
      </c>
    </row>
    <row r="398" spans="9:50" x14ac:dyDescent="0.2">
      <c r="I398" t="s">
        <v>91</v>
      </c>
      <c r="J398">
        <v>67.98</v>
      </c>
      <c r="K398">
        <v>67.59</v>
      </c>
      <c r="L398">
        <v>2017</v>
      </c>
      <c r="AO398" t="s">
        <v>91</v>
      </c>
      <c r="AP398">
        <v>67.98</v>
      </c>
      <c r="AQ398">
        <v>67.59</v>
      </c>
      <c r="AR398">
        <v>2017</v>
      </c>
      <c r="AT398" t="str">
        <f t="array" ref="AT398">IFERROR(INDEX(JeffSagarinW[JS_RATING],MATCH(AllData[[#This Row],[TEAM]]&amp;"|"&amp;AllData[[#This Row],[YEAR]],JeffSagarinW[TEAM]&amp;"|"&amp;JeffSagarinW[YEAR],0)),"0.00")</f>
        <v>0.00</v>
      </c>
      <c r="AU398" t="str">
        <f t="array" ref="AU398">IFERROR(INDEX(JeffSagarinW[JS_SOS],MATCH(AllData[[#This Row],[TEAM]]&amp;"|"&amp;AllData[[#This Row],[YEAR]],JeffSagarinW[TEAM]&amp;"|"&amp;JeffSagarinW[YEAR],0)),"0.00")</f>
        <v>0.00</v>
      </c>
      <c r="AV398" t="str">
        <f t="array" ref="AV398">IFERROR(INDEX(JeffSagarinW[W25],MATCH(AllData[[#This Row],[TEAM]]&amp;"|"&amp;AllData[[#This Row],[YEAR]],JeffSagarinW[TEAM]&amp;"|"&amp;JeffSagarinW[YEAR],0)),"0.00")</f>
        <v>0.00</v>
      </c>
      <c r="AW398" t="str">
        <f t="array" ref="AW398">IFERROR(INDEX(JeffSagarinW[W50],MATCH(AllData[[#This Row],[TEAM]]&amp;"|"&amp;AllData[[#This Row],[YEAR]],JeffSagarinW[TEAM]&amp;"|"&amp;JeffSagarinW[YEAR],0)),"0.00")</f>
        <v>0.00</v>
      </c>
      <c r="AX398" t="str">
        <f t="array" ref="AX398">IFERROR(INDEX(ESPNW[PTS],MATCH(AllData[[#This Row],[TEAM]]&amp;"|"&amp;AllData[[#This Row],[YEAR]],ESPNW[TEAM]&amp;"|"&amp;ESPNW[YEAR],0)),"0.00")</f>
        <v>0.00</v>
      </c>
    </row>
    <row r="399" spans="9:50" x14ac:dyDescent="0.2">
      <c r="I399" t="s">
        <v>1860</v>
      </c>
      <c r="J399">
        <v>61</v>
      </c>
      <c r="K399">
        <v>67.52</v>
      </c>
      <c r="L399">
        <v>2017</v>
      </c>
      <c r="AO399" t="s">
        <v>1860</v>
      </c>
      <c r="AP399">
        <v>61</v>
      </c>
      <c r="AQ399">
        <v>67.52</v>
      </c>
      <c r="AR399">
        <v>2017</v>
      </c>
      <c r="AT399" t="str">
        <f t="array" ref="AT399">IFERROR(INDEX(JeffSagarinW[JS_RATING],MATCH(AllData[[#This Row],[TEAM]]&amp;"|"&amp;AllData[[#This Row],[YEAR]],JeffSagarinW[TEAM]&amp;"|"&amp;JeffSagarinW[YEAR],0)),"0.00")</f>
        <v>0.00</v>
      </c>
      <c r="AU399" t="str">
        <f t="array" ref="AU399">IFERROR(INDEX(JeffSagarinW[JS_SOS],MATCH(AllData[[#This Row],[TEAM]]&amp;"|"&amp;AllData[[#This Row],[YEAR]],JeffSagarinW[TEAM]&amp;"|"&amp;JeffSagarinW[YEAR],0)),"0.00")</f>
        <v>0.00</v>
      </c>
      <c r="AV399" t="str">
        <f t="array" ref="AV399">IFERROR(INDEX(JeffSagarinW[W25],MATCH(AllData[[#This Row],[TEAM]]&amp;"|"&amp;AllData[[#This Row],[YEAR]],JeffSagarinW[TEAM]&amp;"|"&amp;JeffSagarinW[YEAR],0)),"0.00")</f>
        <v>0.00</v>
      </c>
      <c r="AW399" t="str">
        <f t="array" ref="AW399">IFERROR(INDEX(JeffSagarinW[W50],MATCH(AllData[[#This Row],[TEAM]]&amp;"|"&amp;AllData[[#This Row],[YEAR]],JeffSagarinW[TEAM]&amp;"|"&amp;JeffSagarinW[YEAR],0)),"0.00")</f>
        <v>0.00</v>
      </c>
      <c r="AX399" t="str">
        <f t="array" ref="AX399">IFERROR(INDEX(ESPNW[PTS],MATCH(AllData[[#This Row],[TEAM]]&amp;"|"&amp;AllData[[#This Row],[YEAR]],ESPNW[TEAM]&amp;"|"&amp;ESPNW[YEAR],0)),"0.00")</f>
        <v>0.00</v>
      </c>
    </row>
    <row r="400" spans="9:50" x14ac:dyDescent="0.2">
      <c r="I400" t="s">
        <v>331</v>
      </c>
      <c r="J400">
        <v>64.37</v>
      </c>
      <c r="K400">
        <v>67.459999999999994</v>
      </c>
      <c r="L400">
        <v>2017</v>
      </c>
      <c r="AO400" t="s">
        <v>331</v>
      </c>
      <c r="AP400">
        <v>64.37</v>
      </c>
      <c r="AQ400">
        <v>67.459999999999994</v>
      </c>
      <c r="AR400">
        <v>2017</v>
      </c>
      <c r="AT400" t="str">
        <f t="array" ref="AT400">IFERROR(INDEX(JeffSagarinW[JS_RATING],MATCH(AllData[[#This Row],[TEAM]]&amp;"|"&amp;AllData[[#This Row],[YEAR]],JeffSagarinW[TEAM]&amp;"|"&amp;JeffSagarinW[YEAR],0)),"0.00")</f>
        <v>0.00</v>
      </c>
      <c r="AU400" t="str">
        <f t="array" ref="AU400">IFERROR(INDEX(JeffSagarinW[JS_SOS],MATCH(AllData[[#This Row],[TEAM]]&amp;"|"&amp;AllData[[#This Row],[YEAR]],JeffSagarinW[TEAM]&amp;"|"&amp;JeffSagarinW[YEAR],0)),"0.00")</f>
        <v>0.00</v>
      </c>
      <c r="AV400" t="str">
        <f t="array" ref="AV400">IFERROR(INDEX(JeffSagarinW[W25],MATCH(AllData[[#This Row],[TEAM]]&amp;"|"&amp;AllData[[#This Row],[YEAR]],JeffSagarinW[TEAM]&amp;"|"&amp;JeffSagarinW[YEAR],0)),"0.00")</f>
        <v>0.00</v>
      </c>
      <c r="AW400" t="str">
        <f t="array" ref="AW400">IFERROR(INDEX(JeffSagarinW[W50],MATCH(AllData[[#This Row],[TEAM]]&amp;"|"&amp;AllData[[#This Row],[YEAR]],JeffSagarinW[TEAM]&amp;"|"&amp;JeffSagarinW[YEAR],0)),"0.00")</f>
        <v>0.00</v>
      </c>
      <c r="AX400" t="str">
        <f t="array" ref="AX400">IFERROR(INDEX(ESPNW[PTS],MATCH(AllData[[#This Row],[TEAM]]&amp;"|"&amp;AllData[[#This Row],[YEAR]],ESPNW[TEAM]&amp;"|"&amp;ESPNW[YEAR],0)),"0.00")</f>
        <v>0.00</v>
      </c>
    </row>
    <row r="401" spans="9:50" x14ac:dyDescent="0.2">
      <c r="I401" t="s">
        <v>1858</v>
      </c>
      <c r="J401">
        <v>60.98</v>
      </c>
      <c r="K401">
        <v>67.44</v>
      </c>
      <c r="L401">
        <v>2017</v>
      </c>
      <c r="AO401" t="s">
        <v>1858</v>
      </c>
      <c r="AP401">
        <v>60.98</v>
      </c>
      <c r="AQ401">
        <v>67.44</v>
      </c>
      <c r="AR401">
        <v>2017</v>
      </c>
      <c r="AT401" t="str">
        <f t="array" ref="AT401">IFERROR(INDEX(JeffSagarinW[JS_RATING],MATCH(AllData[[#This Row],[TEAM]]&amp;"|"&amp;AllData[[#This Row],[YEAR]],JeffSagarinW[TEAM]&amp;"|"&amp;JeffSagarinW[YEAR],0)),"0.00")</f>
        <v>0.00</v>
      </c>
      <c r="AU401" t="str">
        <f t="array" ref="AU401">IFERROR(INDEX(JeffSagarinW[JS_SOS],MATCH(AllData[[#This Row],[TEAM]]&amp;"|"&amp;AllData[[#This Row],[YEAR]],JeffSagarinW[TEAM]&amp;"|"&amp;JeffSagarinW[YEAR],0)),"0.00")</f>
        <v>0.00</v>
      </c>
      <c r="AV401" t="str">
        <f t="array" ref="AV401">IFERROR(INDEX(JeffSagarinW[W25],MATCH(AllData[[#This Row],[TEAM]]&amp;"|"&amp;AllData[[#This Row],[YEAR]],JeffSagarinW[TEAM]&amp;"|"&amp;JeffSagarinW[YEAR],0)),"0.00")</f>
        <v>0.00</v>
      </c>
      <c r="AW401" t="str">
        <f t="array" ref="AW401">IFERROR(INDEX(JeffSagarinW[W50],MATCH(AllData[[#This Row],[TEAM]]&amp;"|"&amp;AllData[[#This Row],[YEAR]],JeffSagarinW[TEAM]&amp;"|"&amp;JeffSagarinW[YEAR],0)),"0.00")</f>
        <v>0.00</v>
      </c>
      <c r="AX401" t="str">
        <f t="array" ref="AX401">IFERROR(INDEX(ESPNW[PTS],MATCH(AllData[[#This Row],[TEAM]]&amp;"|"&amp;AllData[[#This Row],[YEAR]],ESPNW[TEAM]&amp;"|"&amp;ESPNW[YEAR],0)),"0.00")</f>
        <v>0.00</v>
      </c>
    </row>
    <row r="402" spans="9:50" x14ac:dyDescent="0.2">
      <c r="I402" t="s">
        <v>441</v>
      </c>
      <c r="J402">
        <v>58.99</v>
      </c>
      <c r="K402">
        <v>67.22</v>
      </c>
      <c r="L402">
        <v>2017</v>
      </c>
      <c r="AO402" t="s">
        <v>441</v>
      </c>
      <c r="AP402">
        <v>58.99</v>
      </c>
      <c r="AQ402">
        <v>67.22</v>
      </c>
      <c r="AR402">
        <v>2017</v>
      </c>
      <c r="AT402" t="str">
        <f t="array" ref="AT402">IFERROR(INDEX(JeffSagarinW[JS_RATING],MATCH(AllData[[#This Row],[TEAM]]&amp;"|"&amp;AllData[[#This Row],[YEAR]],JeffSagarinW[TEAM]&amp;"|"&amp;JeffSagarinW[YEAR],0)),"0.00")</f>
        <v>0.00</v>
      </c>
      <c r="AU402" t="str">
        <f t="array" ref="AU402">IFERROR(INDEX(JeffSagarinW[JS_SOS],MATCH(AllData[[#This Row],[TEAM]]&amp;"|"&amp;AllData[[#This Row],[YEAR]],JeffSagarinW[TEAM]&amp;"|"&amp;JeffSagarinW[YEAR],0)),"0.00")</f>
        <v>0.00</v>
      </c>
      <c r="AV402" t="str">
        <f t="array" ref="AV402">IFERROR(INDEX(JeffSagarinW[W25],MATCH(AllData[[#This Row],[TEAM]]&amp;"|"&amp;AllData[[#This Row],[YEAR]],JeffSagarinW[TEAM]&amp;"|"&amp;JeffSagarinW[YEAR],0)),"0.00")</f>
        <v>0.00</v>
      </c>
      <c r="AW402" t="str">
        <f t="array" ref="AW402">IFERROR(INDEX(JeffSagarinW[W50],MATCH(AllData[[#This Row],[TEAM]]&amp;"|"&amp;AllData[[#This Row],[YEAR]],JeffSagarinW[TEAM]&amp;"|"&amp;JeffSagarinW[YEAR],0)),"0.00")</f>
        <v>0.00</v>
      </c>
      <c r="AX402" t="str">
        <f t="array" ref="AX402">IFERROR(INDEX(ESPNW[PTS],MATCH(AllData[[#This Row],[TEAM]]&amp;"|"&amp;AllData[[#This Row],[YEAR]],ESPNW[TEAM]&amp;"|"&amp;ESPNW[YEAR],0)),"0.00")</f>
        <v>0.00</v>
      </c>
    </row>
    <row r="403" spans="9:50" x14ac:dyDescent="0.2">
      <c r="I403" t="s">
        <v>383</v>
      </c>
      <c r="J403">
        <v>76</v>
      </c>
      <c r="K403">
        <v>67.2</v>
      </c>
      <c r="L403">
        <v>2017</v>
      </c>
      <c r="AO403" t="s">
        <v>383</v>
      </c>
      <c r="AP403">
        <v>76</v>
      </c>
      <c r="AQ403">
        <v>67.2</v>
      </c>
      <c r="AR403">
        <v>2017</v>
      </c>
      <c r="AT403" t="str">
        <f t="array" ref="AT403">IFERROR(INDEX(JeffSagarinW[JS_RATING],MATCH(AllData[[#This Row],[TEAM]]&amp;"|"&amp;AllData[[#This Row],[YEAR]],JeffSagarinW[TEAM]&amp;"|"&amp;JeffSagarinW[YEAR],0)),"0.00")</f>
        <v>0.00</v>
      </c>
      <c r="AU403" t="str">
        <f t="array" ref="AU403">IFERROR(INDEX(JeffSagarinW[JS_SOS],MATCH(AllData[[#This Row],[TEAM]]&amp;"|"&amp;AllData[[#This Row],[YEAR]],JeffSagarinW[TEAM]&amp;"|"&amp;JeffSagarinW[YEAR],0)),"0.00")</f>
        <v>0.00</v>
      </c>
      <c r="AV403" t="str">
        <f t="array" ref="AV403">IFERROR(INDEX(JeffSagarinW[W25],MATCH(AllData[[#This Row],[TEAM]]&amp;"|"&amp;AllData[[#This Row],[YEAR]],JeffSagarinW[TEAM]&amp;"|"&amp;JeffSagarinW[YEAR],0)),"0.00")</f>
        <v>0.00</v>
      </c>
      <c r="AW403" t="str">
        <f t="array" ref="AW403">IFERROR(INDEX(JeffSagarinW[W50],MATCH(AllData[[#This Row],[TEAM]]&amp;"|"&amp;AllData[[#This Row],[YEAR]],JeffSagarinW[TEAM]&amp;"|"&amp;JeffSagarinW[YEAR],0)),"0.00")</f>
        <v>0.00</v>
      </c>
      <c r="AX403" t="str">
        <f t="array" ref="AX403">IFERROR(INDEX(ESPNW[PTS],MATCH(AllData[[#This Row],[TEAM]]&amp;"|"&amp;AllData[[#This Row],[YEAR]],ESPNW[TEAM]&amp;"|"&amp;ESPNW[YEAR],0)),"0.00")</f>
        <v>0.00</v>
      </c>
    </row>
    <row r="404" spans="9:50" x14ac:dyDescent="0.2">
      <c r="I404" t="s">
        <v>408</v>
      </c>
      <c r="J404">
        <v>71.81</v>
      </c>
      <c r="K404">
        <v>67.2</v>
      </c>
      <c r="L404">
        <v>2017</v>
      </c>
      <c r="AO404" t="s">
        <v>408</v>
      </c>
      <c r="AP404">
        <v>71.81</v>
      </c>
      <c r="AQ404">
        <v>67.2</v>
      </c>
      <c r="AR404">
        <v>2017</v>
      </c>
      <c r="AT404" t="str">
        <f t="array" ref="AT404">IFERROR(INDEX(JeffSagarinW[JS_RATING],MATCH(AllData[[#This Row],[TEAM]]&amp;"|"&amp;AllData[[#This Row],[YEAR]],JeffSagarinW[TEAM]&amp;"|"&amp;JeffSagarinW[YEAR],0)),"0.00")</f>
        <v>0.00</v>
      </c>
      <c r="AU404" t="str">
        <f t="array" ref="AU404">IFERROR(INDEX(JeffSagarinW[JS_SOS],MATCH(AllData[[#This Row],[TEAM]]&amp;"|"&amp;AllData[[#This Row],[YEAR]],JeffSagarinW[TEAM]&amp;"|"&amp;JeffSagarinW[YEAR],0)),"0.00")</f>
        <v>0.00</v>
      </c>
      <c r="AV404" t="str">
        <f t="array" ref="AV404">IFERROR(INDEX(JeffSagarinW[W25],MATCH(AllData[[#This Row],[TEAM]]&amp;"|"&amp;AllData[[#This Row],[YEAR]],JeffSagarinW[TEAM]&amp;"|"&amp;JeffSagarinW[YEAR],0)),"0.00")</f>
        <v>0.00</v>
      </c>
      <c r="AW404" t="str">
        <f t="array" ref="AW404">IFERROR(INDEX(JeffSagarinW[W50],MATCH(AllData[[#This Row],[TEAM]]&amp;"|"&amp;AllData[[#This Row],[YEAR]],JeffSagarinW[TEAM]&amp;"|"&amp;JeffSagarinW[YEAR],0)),"0.00")</f>
        <v>0.00</v>
      </c>
      <c r="AX404" t="str">
        <f t="array" ref="AX404">IFERROR(INDEX(ESPNW[PTS],MATCH(AllData[[#This Row],[TEAM]]&amp;"|"&amp;AllData[[#This Row],[YEAR]],ESPNW[TEAM]&amp;"|"&amp;ESPNW[YEAR],0)),"0.00")</f>
        <v>0.00</v>
      </c>
    </row>
    <row r="405" spans="9:50" x14ac:dyDescent="0.2">
      <c r="I405" t="s">
        <v>1837</v>
      </c>
      <c r="J405">
        <v>64.14</v>
      </c>
      <c r="K405">
        <v>67.040000000000006</v>
      </c>
      <c r="L405">
        <v>2017</v>
      </c>
      <c r="AO405" t="s">
        <v>1837</v>
      </c>
      <c r="AP405">
        <v>64.14</v>
      </c>
      <c r="AQ405">
        <v>67.040000000000006</v>
      </c>
      <c r="AR405">
        <v>2017</v>
      </c>
      <c r="AT405" t="str">
        <f t="array" ref="AT405">IFERROR(INDEX(JeffSagarinW[JS_RATING],MATCH(AllData[[#This Row],[TEAM]]&amp;"|"&amp;AllData[[#This Row],[YEAR]],JeffSagarinW[TEAM]&amp;"|"&amp;JeffSagarinW[YEAR],0)),"0.00")</f>
        <v>0.00</v>
      </c>
      <c r="AU405" t="str">
        <f t="array" ref="AU405">IFERROR(INDEX(JeffSagarinW[JS_SOS],MATCH(AllData[[#This Row],[TEAM]]&amp;"|"&amp;AllData[[#This Row],[YEAR]],JeffSagarinW[TEAM]&amp;"|"&amp;JeffSagarinW[YEAR],0)),"0.00")</f>
        <v>0.00</v>
      </c>
      <c r="AV405" t="str">
        <f t="array" ref="AV405">IFERROR(INDEX(JeffSagarinW[W25],MATCH(AllData[[#This Row],[TEAM]]&amp;"|"&amp;AllData[[#This Row],[YEAR]],JeffSagarinW[TEAM]&amp;"|"&amp;JeffSagarinW[YEAR],0)),"0.00")</f>
        <v>0.00</v>
      </c>
      <c r="AW405" t="str">
        <f t="array" ref="AW405">IFERROR(INDEX(JeffSagarinW[W50],MATCH(AllData[[#This Row],[TEAM]]&amp;"|"&amp;AllData[[#This Row],[YEAR]],JeffSagarinW[TEAM]&amp;"|"&amp;JeffSagarinW[YEAR],0)),"0.00")</f>
        <v>0.00</v>
      </c>
      <c r="AX405" t="str">
        <f t="array" ref="AX405">IFERROR(INDEX(ESPNW[PTS],MATCH(AllData[[#This Row],[TEAM]]&amp;"|"&amp;AllData[[#This Row],[YEAR]],ESPNW[TEAM]&amp;"|"&amp;ESPNW[YEAR],0)),"0.00")</f>
        <v>0.00</v>
      </c>
    </row>
    <row r="406" spans="9:50" x14ac:dyDescent="0.2">
      <c r="I406" t="s">
        <v>1863</v>
      </c>
      <c r="J406">
        <v>58.1</v>
      </c>
      <c r="K406">
        <v>67.03</v>
      </c>
      <c r="L406">
        <v>2017</v>
      </c>
      <c r="AO406" t="s">
        <v>1863</v>
      </c>
      <c r="AP406">
        <v>58.1</v>
      </c>
      <c r="AQ406">
        <v>67.03</v>
      </c>
      <c r="AR406">
        <v>2017</v>
      </c>
      <c r="AT406" t="str">
        <f t="array" ref="AT406">IFERROR(INDEX(JeffSagarinW[JS_RATING],MATCH(AllData[[#This Row],[TEAM]]&amp;"|"&amp;AllData[[#This Row],[YEAR]],JeffSagarinW[TEAM]&amp;"|"&amp;JeffSagarinW[YEAR],0)),"0.00")</f>
        <v>0.00</v>
      </c>
      <c r="AU406" t="str">
        <f t="array" ref="AU406">IFERROR(INDEX(JeffSagarinW[JS_SOS],MATCH(AllData[[#This Row],[TEAM]]&amp;"|"&amp;AllData[[#This Row],[YEAR]],JeffSagarinW[TEAM]&amp;"|"&amp;JeffSagarinW[YEAR],0)),"0.00")</f>
        <v>0.00</v>
      </c>
      <c r="AV406" t="str">
        <f t="array" ref="AV406">IFERROR(INDEX(JeffSagarinW[W25],MATCH(AllData[[#This Row],[TEAM]]&amp;"|"&amp;AllData[[#This Row],[YEAR]],JeffSagarinW[TEAM]&amp;"|"&amp;JeffSagarinW[YEAR],0)),"0.00")</f>
        <v>0.00</v>
      </c>
      <c r="AW406" t="str">
        <f t="array" ref="AW406">IFERROR(INDEX(JeffSagarinW[W50],MATCH(AllData[[#This Row],[TEAM]]&amp;"|"&amp;AllData[[#This Row],[YEAR]],JeffSagarinW[TEAM]&amp;"|"&amp;JeffSagarinW[YEAR],0)),"0.00")</f>
        <v>0.00</v>
      </c>
      <c r="AX406" t="str">
        <f t="array" ref="AX406">IFERROR(INDEX(ESPNW[PTS],MATCH(AllData[[#This Row],[TEAM]]&amp;"|"&amp;AllData[[#This Row],[YEAR]],ESPNW[TEAM]&amp;"|"&amp;ESPNW[YEAR],0)),"0.00")</f>
        <v>0.00</v>
      </c>
    </row>
    <row r="407" spans="9:50" x14ac:dyDescent="0.2">
      <c r="I407" t="s">
        <v>341</v>
      </c>
      <c r="J407">
        <v>74.61</v>
      </c>
      <c r="K407">
        <v>104.56</v>
      </c>
      <c r="L407">
        <v>2018</v>
      </c>
      <c r="AO407" t="s">
        <v>341</v>
      </c>
      <c r="AP407">
        <v>74.61</v>
      </c>
      <c r="AQ407">
        <v>104.56</v>
      </c>
      <c r="AR407">
        <v>2018</v>
      </c>
      <c r="AT407">
        <f t="array" ref="AT407">IFERROR(INDEX(JeffSagarinW[JS_RATING],MATCH(AllData[[#This Row],[TEAM]]&amp;"|"&amp;AllData[[#This Row],[YEAR]],JeffSagarinW[TEAM]&amp;"|"&amp;JeffSagarinW[YEAR],0)),"0.00")</f>
        <v>114.17</v>
      </c>
      <c r="AU407">
        <f t="array" ref="AU407">IFERROR(INDEX(JeffSagarinW[JS_SOS],MATCH(AllData[[#This Row],[TEAM]]&amp;"|"&amp;AllData[[#This Row],[YEAR]],JeffSagarinW[TEAM]&amp;"|"&amp;JeffSagarinW[YEAR],0)),"0.00")</f>
        <v>79.63</v>
      </c>
      <c r="AV407">
        <f t="array" ref="AV407">IFERROR(INDEX(JeffSagarinW[W25],MATCH(AllData[[#This Row],[TEAM]]&amp;"|"&amp;AllData[[#This Row],[YEAR]],JeffSagarinW[TEAM]&amp;"|"&amp;JeffSagarinW[YEAR],0)),"0.00")</f>
        <v>13</v>
      </c>
      <c r="AW407">
        <f t="array" ref="AW407">IFERROR(INDEX(JeffSagarinW[W50],MATCH(AllData[[#This Row],[TEAM]]&amp;"|"&amp;AllData[[#This Row],[YEAR]],JeffSagarinW[TEAM]&amp;"|"&amp;JeffSagarinW[YEAR],0)),"0.00")</f>
        <v>16</v>
      </c>
      <c r="AX407" t="str">
        <f t="array" ref="AX407">IFERROR(INDEX(ESPNW[PTS],MATCH(AllData[[#This Row],[TEAM]]&amp;"|"&amp;AllData[[#This Row],[YEAR]],ESPNW[TEAM]&amp;"|"&amp;ESPNW[YEAR],0)),"0.00")</f>
        <v>0.00</v>
      </c>
    </row>
    <row r="408" spans="9:50" x14ac:dyDescent="0.2">
      <c r="I408" t="s">
        <v>358</v>
      </c>
      <c r="J408">
        <v>78.77</v>
      </c>
      <c r="K408">
        <v>99.03</v>
      </c>
      <c r="L408">
        <v>2018</v>
      </c>
      <c r="AO408" t="s">
        <v>358</v>
      </c>
      <c r="AP408">
        <v>78.77</v>
      </c>
      <c r="AQ408">
        <v>99.03</v>
      </c>
      <c r="AR408">
        <v>2018</v>
      </c>
      <c r="AT408">
        <f t="array" ref="AT408">IFERROR(INDEX(JeffSagarinW[JS_RATING],MATCH(AllData[[#This Row],[TEAM]]&amp;"|"&amp;AllData[[#This Row],[YEAR]],JeffSagarinW[TEAM]&amp;"|"&amp;JeffSagarinW[YEAR],0)),"0.00")</f>
        <v>102</v>
      </c>
      <c r="AU408">
        <f t="array" ref="AU408">IFERROR(INDEX(JeffSagarinW[JS_SOS],MATCH(AllData[[#This Row],[TEAM]]&amp;"|"&amp;AllData[[#This Row],[YEAR]],JeffSagarinW[TEAM]&amp;"|"&amp;JeffSagarinW[YEAR],0)),"0.00")</f>
        <v>85.11</v>
      </c>
      <c r="AV408">
        <f t="array" ref="AV408">IFERROR(INDEX(JeffSagarinW[W25],MATCH(AllData[[#This Row],[TEAM]]&amp;"|"&amp;AllData[[#This Row],[YEAR]],JeffSagarinW[TEAM]&amp;"|"&amp;JeffSagarinW[YEAR],0)),"0.00")</f>
        <v>14</v>
      </c>
      <c r="AW408">
        <f t="array" ref="AW408">IFERROR(INDEX(JeffSagarinW[W50],MATCH(AllData[[#This Row],[TEAM]]&amp;"|"&amp;AllData[[#This Row],[YEAR]],JeffSagarinW[TEAM]&amp;"|"&amp;JeffSagarinW[YEAR],0)),"0.00")</f>
        <v>24</v>
      </c>
      <c r="AX408" t="str">
        <f t="array" ref="AX408">IFERROR(INDEX(ESPNW[PTS],MATCH(AllData[[#This Row],[TEAM]]&amp;"|"&amp;AllData[[#This Row],[YEAR]],ESPNW[TEAM]&amp;"|"&amp;ESPNW[YEAR],0)),"0.00")</f>
        <v>0.00</v>
      </c>
    </row>
    <row r="409" spans="9:50" x14ac:dyDescent="0.2">
      <c r="I409" t="s">
        <v>378</v>
      </c>
      <c r="J409">
        <v>73.61</v>
      </c>
      <c r="K409">
        <v>98.1</v>
      </c>
      <c r="L409">
        <v>2018</v>
      </c>
      <c r="AO409" t="s">
        <v>378</v>
      </c>
      <c r="AP409">
        <v>73.61</v>
      </c>
      <c r="AQ409">
        <v>98.1</v>
      </c>
      <c r="AR409">
        <v>2018</v>
      </c>
      <c r="AT409">
        <f t="array" ref="AT409">IFERROR(INDEX(JeffSagarinW[JS_RATING],MATCH(AllData[[#This Row],[TEAM]]&amp;"|"&amp;AllData[[#This Row],[YEAR]],JeffSagarinW[TEAM]&amp;"|"&amp;JeffSagarinW[YEAR],0)),"0.00")</f>
        <v>106.73</v>
      </c>
      <c r="AU409">
        <f t="array" ref="AU409">IFERROR(INDEX(JeffSagarinW[JS_SOS],MATCH(AllData[[#This Row],[TEAM]]&amp;"|"&amp;AllData[[#This Row],[YEAR]],JeffSagarinW[TEAM]&amp;"|"&amp;JeffSagarinW[YEAR],0)),"0.00")</f>
        <v>79.73</v>
      </c>
      <c r="AV409">
        <f t="array" ref="AV409">IFERROR(INDEX(JeffSagarinW[W25],MATCH(AllData[[#This Row],[TEAM]]&amp;"|"&amp;AllData[[#This Row],[YEAR]],JeffSagarinW[TEAM]&amp;"|"&amp;JeffSagarinW[YEAR],0)),"0.00")</f>
        <v>9</v>
      </c>
      <c r="AW409">
        <f t="array" ref="AW409">IFERROR(INDEX(JeffSagarinW[W50],MATCH(AllData[[#This Row],[TEAM]]&amp;"|"&amp;AllData[[#This Row],[YEAR]],JeffSagarinW[TEAM]&amp;"|"&amp;JeffSagarinW[YEAR],0)),"0.00")</f>
        <v>15</v>
      </c>
      <c r="AX409" t="str">
        <f t="array" ref="AX409">IFERROR(INDEX(ESPNW[PTS],MATCH(AllData[[#This Row],[TEAM]]&amp;"|"&amp;AllData[[#This Row],[YEAR]],ESPNW[TEAM]&amp;"|"&amp;ESPNW[YEAR],0)),"0.00")</f>
        <v>0.00</v>
      </c>
    </row>
    <row r="410" spans="9:50" x14ac:dyDescent="0.2">
      <c r="I410" t="s">
        <v>427</v>
      </c>
      <c r="J410">
        <v>74.63</v>
      </c>
      <c r="K410">
        <v>96.7</v>
      </c>
      <c r="L410">
        <v>2018</v>
      </c>
      <c r="AO410" t="s">
        <v>427</v>
      </c>
      <c r="AP410">
        <v>74.63</v>
      </c>
      <c r="AQ410">
        <v>96.7</v>
      </c>
      <c r="AR410">
        <v>2018</v>
      </c>
      <c r="AT410">
        <f t="array" ref="AT410">IFERROR(INDEX(JeffSagarinW[JS_RATING],MATCH(AllData[[#This Row],[TEAM]]&amp;"|"&amp;AllData[[#This Row],[YEAR]],JeffSagarinW[TEAM]&amp;"|"&amp;JeffSagarinW[YEAR],0)),"0.00")</f>
        <v>102.9</v>
      </c>
      <c r="AU410">
        <f t="array" ref="AU410">IFERROR(INDEX(JeffSagarinW[JS_SOS],MATCH(AllData[[#This Row],[TEAM]]&amp;"|"&amp;AllData[[#This Row],[YEAR]],JeffSagarinW[TEAM]&amp;"|"&amp;JeffSagarinW[YEAR],0)),"0.00")</f>
        <v>79.87</v>
      </c>
      <c r="AV410">
        <f t="array" ref="AV410">IFERROR(INDEX(JeffSagarinW[W25],MATCH(AllData[[#This Row],[TEAM]]&amp;"|"&amp;AllData[[#This Row],[YEAR]],JeffSagarinW[TEAM]&amp;"|"&amp;JeffSagarinW[YEAR],0)),"0.00")</f>
        <v>12</v>
      </c>
      <c r="AW410">
        <f t="array" ref="AW410">IFERROR(INDEX(JeffSagarinW[W50],MATCH(AllData[[#This Row],[TEAM]]&amp;"|"&amp;AllData[[#This Row],[YEAR]],JeffSagarinW[TEAM]&amp;"|"&amp;JeffSagarinW[YEAR],0)),"0.00")</f>
        <v>17</v>
      </c>
      <c r="AX410" t="str">
        <f t="array" ref="AX410">IFERROR(INDEX(ESPNW[PTS],MATCH(AllData[[#This Row],[TEAM]]&amp;"|"&amp;AllData[[#This Row],[YEAR]],ESPNW[TEAM]&amp;"|"&amp;ESPNW[YEAR],0)),"0.00")</f>
        <v>0.00</v>
      </c>
    </row>
    <row r="411" spans="9:50" x14ac:dyDescent="0.2">
      <c r="I411" t="s">
        <v>388</v>
      </c>
      <c r="J411">
        <v>74.849999999999994</v>
      </c>
      <c r="K411">
        <v>92.84</v>
      </c>
      <c r="L411">
        <v>2018</v>
      </c>
      <c r="AO411" t="s">
        <v>388</v>
      </c>
      <c r="AP411">
        <v>74.849999999999994</v>
      </c>
      <c r="AQ411">
        <v>92.84</v>
      </c>
      <c r="AR411">
        <v>2018</v>
      </c>
      <c r="AT411">
        <f t="array" ref="AT411">IFERROR(INDEX(JeffSagarinW[JS_RATING],MATCH(AllData[[#This Row],[TEAM]]&amp;"|"&amp;AllData[[#This Row],[YEAR]],JeffSagarinW[TEAM]&amp;"|"&amp;JeffSagarinW[YEAR],0)),"0.00")</f>
        <v>100.71</v>
      </c>
      <c r="AU411">
        <f t="array" ref="AU411">IFERROR(INDEX(JeffSagarinW[JS_SOS],MATCH(AllData[[#This Row],[TEAM]]&amp;"|"&amp;AllData[[#This Row],[YEAR]],JeffSagarinW[TEAM]&amp;"|"&amp;JeffSagarinW[YEAR],0)),"0.00")</f>
        <v>81.77</v>
      </c>
      <c r="AV411">
        <f t="array" ref="AV411">IFERROR(INDEX(JeffSagarinW[W25],MATCH(AllData[[#This Row],[TEAM]]&amp;"|"&amp;AllData[[#This Row],[YEAR]],JeffSagarinW[TEAM]&amp;"|"&amp;JeffSagarinW[YEAR],0)),"0.00")</f>
        <v>10</v>
      </c>
      <c r="AW411">
        <f t="array" ref="AW411">IFERROR(INDEX(JeffSagarinW[W50],MATCH(AllData[[#This Row],[TEAM]]&amp;"|"&amp;AllData[[#This Row],[YEAR]],JeffSagarinW[TEAM]&amp;"|"&amp;JeffSagarinW[YEAR],0)),"0.00")</f>
        <v>20</v>
      </c>
      <c r="AX411" t="str">
        <f t="array" ref="AX411">IFERROR(INDEX(ESPNW[PTS],MATCH(AllData[[#This Row],[TEAM]]&amp;"|"&amp;AllData[[#This Row],[YEAR]],ESPNW[TEAM]&amp;"|"&amp;ESPNW[YEAR],0)),"0.00")</f>
        <v>0.00</v>
      </c>
    </row>
    <row r="412" spans="9:50" x14ac:dyDescent="0.2">
      <c r="I412" t="s">
        <v>355</v>
      </c>
      <c r="J412">
        <v>75.599999999999994</v>
      </c>
      <c r="K412">
        <v>91.68</v>
      </c>
      <c r="L412">
        <v>2018</v>
      </c>
      <c r="AO412" t="s">
        <v>355</v>
      </c>
      <c r="AP412">
        <v>75.599999999999994</v>
      </c>
      <c r="AQ412">
        <v>91.68</v>
      </c>
      <c r="AR412">
        <v>2018</v>
      </c>
      <c r="AT412">
        <f t="array" ref="AT412">IFERROR(INDEX(JeffSagarinW[JS_RATING],MATCH(AllData[[#This Row],[TEAM]]&amp;"|"&amp;AllData[[#This Row],[YEAR]],JeffSagarinW[TEAM]&amp;"|"&amp;JeffSagarinW[YEAR],0)),"0.00")</f>
        <v>98.81</v>
      </c>
      <c r="AU412">
        <f t="array" ref="AU412">IFERROR(INDEX(JeffSagarinW[JS_SOS],MATCH(AllData[[#This Row],[TEAM]]&amp;"|"&amp;AllData[[#This Row],[YEAR]],JeffSagarinW[TEAM]&amp;"|"&amp;JeffSagarinW[YEAR],0)),"0.00")</f>
        <v>81.260000000000005</v>
      </c>
      <c r="AV412">
        <f t="array" ref="AV412">IFERROR(INDEX(JeffSagarinW[W25],MATCH(AllData[[#This Row],[TEAM]]&amp;"|"&amp;AllData[[#This Row],[YEAR]],JeffSagarinW[TEAM]&amp;"|"&amp;JeffSagarinW[YEAR],0)),"0.00")</f>
        <v>9</v>
      </c>
      <c r="AW412">
        <f t="array" ref="AW412">IFERROR(INDEX(JeffSagarinW[W50],MATCH(AllData[[#This Row],[TEAM]]&amp;"|"&amp;AllData[[#This Row],[YEAR]],JeffSagarinW[TEAM]&amp;"|"&amp;JeffSagarinW[YEAR],0)),"0.00")</f>
        <v>16</v>
      </c>
      <c r="AX412" t="str">
        <f t="array" ref="AX412">IFERROR(INDEX(ESPNW[PTS],MATCH(AllData[[#This Row],[TEAM]]&amp;"|"&amp;AllData[[#This Row],[YEAR]],ESPNW[TEAM]&amp;"|"&amp;ESPNW[YEAR],0)),"0.00")</f>
        <v>0.00</v>
      </c>
    </row>
    <row r="413" spans="9:50" x14ac:dyDescent="0.2">
      <c r="I413" t="s">
        <v>300</v>
      </c>
      <c r="J413">
        <v>77.13</v>
      </c>
      <c r="K413">
        <v>90.83</v>
      </c>
      <c r="L413">
        <v>2018</v>
      </c>
      <c r="AO413" t="s">
        <v>300</v>
      </c>
      <c r="AP413">
        <v>77.13</v>
      </c>
      <c r="AQ413">
        <v>90.83</v>
      </c>
      <c r="AR413">
        <v>2018</v>
      </c>
      <c r="AT413">
        <f t="array" ref="AT413">IFERROR(INDEX(JeffSagarinW[JS_RATING],MATCH(AllData[[#This Row],[TEAM]]&amp;"|"&amp;AllData[[#This Row],[YEAR]],JeffSagarinW[TEAM]&amp;"|"&amp;JeffSagarinW[YEAR],0)),"0.00")</f>
        <v>97.18</v>
      </c>
      <c r="AU413">
        <f t="array" ref="AU413">IFERROR(INDEX(JeffSagarinW[JS_SOS],MATCH(AllData[[#This Row],[TEAM]]&amp;"|"&amp;AllData[[#This Row],[YEAR]],JeffSagarinW[TEAM]&amp;"|"&amp;JeffSagarinW[YEAR],0)),"0.00")</f>
        <v>81.89</v>
      </c>
      <c r="AV413">
        <f t="array" ref="AV413">IFERROR(INDEX(JeffSagarinW[W25],MATCH(AllData[[#This Row],[TEAM]]&amp;"|"&amp;AllData[[#This Row],[YEAR]],JeffSagarinW[TEAM]&amp;"|"&amp;JeffSagarinW[YEAR],0)),"0.00")</f>
        <v>7</v>
      </c>
      <c r="AW413">
        <f t="array" ref="AW413">IFERROR(INDEX(JeffSagarinW[W50],MATCH(AllData[[#This Row],[TEAM]]&amp;"|"&amp;AllData[[#This Row],[YEAR]],JeffSagarinW[TEAM]&amp;"|"&amp;JeffSagarinW[YEAR],0)),"0.00")</f>
        <v>12</v>
      </c>
      <c r="AX413" t="str">
        <f t="array" ref="AX413">IFERROR(INDEX(ESPNW[PTS],MATCH(AllData[[#This Row],[TEAM]]&amp;"|"&amp;AllData[[#This Row],[YEAR]],ESPNW[TEAM]&amp;"|"&amp;ESPNW[YEAR],0)),"0.00")</f>
        <v>0.00</v>
      </c>
    </row>
    <row r="414" spans="9:50" x14ac:dyDescent="0.2">
      <c r="I414" t="s">
        <v>64</v>
      </c>
      <c r="J414">
        <v>78.11</v>
      </c>
      <c r="K414">
        <v>88.16</v>
      </c>
      <c r="L414">
        <v>2018</v>
      </c>
      <c r="AO414" t="s">
        <v>64</v>
      </c>
      <c r="AP414">
        <v>78.11</v>
      </c>
      <c r="AQ414">
        <v>88.16</v>
      </c>
      <c r="AR414">
        <v>2018</v>
      </c>
      <c r="AT414">
        <f t="array" ref="AT414">IFERROR(INDEX(JeffSagarinW[JS_RATING],MATCH(AllData[[#This Row],[TEAM]]&amp;"|"&amp;AllData[[#This Row],[YEAR]],JeffSagarinW[TEAM]&amp;"|"&amp;JeffSagarinW[YEAR],0)),"0.00")</f>
        <v>94.9</v>
      </c>
      <c r="AU414">
        <f t="array" ref="AU414">IFERROR(INDEX(JeffSagarinW[JS_SOS],MATCH(AllData[[#This Row],[TEAM]]&amp;"|"&amp;AllData[[#This Row],[YEAR]],JeffSagarinW[TEAM]&amp;"|"&amp;JeffSagarinW[YEAR],0)),"0.00")</f>
        <v>83.55</v>
      </c>
      <c r="AV414">
        <f t="array" ref="AV414">IFERROR(INDEX(JeffSagarinW[W25],MATCH(AllData[[#This Row],[TEAM]]&amp;"|"&amp;AllData[[#This Row],[YEAR]],JeffSagarinW[TEAM]&amp;"|"&amp;JeffSagarinW[YEAR],0)),"0.00")</f>
        <v>5</v>
      </c>
      <c r="AW414">
        <f t="array" ref="AW414">IFERROR(INDEX(JeffSagarinW[W50],MATCH(AllData[[#This Row],[TEAM]]&amp;"|"&amp;AllData[[#This Row],[YEAR]],JeffSagarinW[TEAM]&amp;"|"&amp;JeffSagarinW[YEAR],0)),"0.00")</f>
        <v>14</v>
      </c>
      <c r="AX414" t="str">
        <f t="array" ref="AX414">IFERROR(INDEX(ESPNW[PTS],MATCH(AllData[[#This Row],[TEAM]]&amp;"|"&amp;AllData[[#This Row],[YEAR]],ESPNW[TEAM]&amp;"|"&amp;ESPNW[YEAR],0)),"0.00")</f>
        <v>0.00</v>
      </c>
    </row>
    <row r="415" spans="9:50" x14ac:dyDescent="0.2">
      <c r="I415" t="s">
        <v>420</v>
      </c>
      <c r="J415">
        <v>74.819999999999993</v>
      </c>
      <c r="K415">
        <v>86.57</v>
      </c>
      <c r="L415">
        <v>2018</v>
      </c>
      <c r="AO415" t="s">
        <v>420</v>
      </c>
      <c r="AP415">
        <v>74.819999999999993</v>
      </c>
      <c r="AQ415">
        <v>86.57</v>
      </c>
      <c r="AR415">
        <v>2018</v>
      </c>
      <c r="AT415">
        <f t="array" ref="AT415">IFERROR(INDEX(JeffSagarinW[JS_RATING],MATCH(AllData[[#This Row],[TEAM]]&amp;"|"&amp;AllData[[#This Row],[YEAR]],JeffSagarinW[TEAM]&amp;"|"&amp;JeffSagarinW[YEAR],0)),"0.00")</f>
        <v>93.61</v>
      </c>
      <c r="AU415">
        <f t="array" ref="AU415">IFERROR(INDEX(JeffSagarinW[JS_SOS],MATCH(AllData[[#This Row],[TEAM]]&amp;"|"&amp;AllData[[#This Row],[YEAR]],JeffSagarinW[TEAM]&amp;"|"&amp;JeffSagarinW[YEAR],0)),"0.00")</f>
        <v>80.86</v>
      </c>
      <c r="AV415">
        <f t="array" ref="AV415">IFERROR(INDEX(JeffSagarinW[W25],MATCH(AllData[[#This Row],[TEAM]]&amp;"|"&amp;AllData[[#This Row],[YEAR]],JeffSagarinW[TEAM]&amp;"|"&amp;JeffSagarinW[YEAR],0)),"0.00")</f>
        <v>5</v>
      </c>
      <c r="AW415">
        <f t="array" ref="AW415">IFERROR(INDEX(JeffSagarinW[W50],MATCH(AllData[[#This Row],[TEAM]]&amp;"|"&amp;AllData[[#This Row],[YEAR]],JeffSagarinW[TEAM]&amp;"|"&amp;JeffSagarinW[YEAR],0)),"0.00")</f>
        <v>12</v>
      </c>
      <c r="AX415" t="str">
        <f t="array" ref="AX415">IFERROR(INDEX(ESPNW[PTS],MATCH(AllData[[#This Row],[TEAM]]&amp;"|"&amp;AllData[[#This Row],[YEAR]],ESPNW[TEAM]&amp;"|"&amp;ESPNW[YEAR],0)),"0.00")</f>
        <v>0.00</v>
      </c>
    </row>
    <row r="416" spans="9:50" x14ac:dyDescent="0.2">
      <c r="I416" t="s">
        <v>385</v>
      </c>
      <c r="J416">
        <v>74.47</v>
      </c>
      <c r="K416">
        <v>85.78</v>
      </c>
      <c r="L416">
        <v>2018</v>
      </c>
      <c r="AO416" t="s">
        <v>385</v>
      </c>
      <c r="AP416">
        <v>74.47</v>
      </c>
      <c r="AQ416">
        <v>85.78</v>
      </c>
      <c r="AR416">
        <v>2018</v>
      </c>
      <c r="AT416">
        <f t="array" ref="AT416">IFERROR(INDEX(JeffSagarinW[JS_RATING],MATCH(AllData[[#This Row],[TEAM]]&amp;"|"&amp;AllData[[#This Row],[YEAR]],JeffSagarinW[TEAM]&amp;"|"&amp;JeffSagarinW[YEAR],0)),"0.00")</f>
        <v>92.71</v>
      </c>
      <c r="AU416">
        <f t="array" ref="AU416">IFERROR(INDEX(JeffSagarinW[JS_SOS],MATCH(AllData[[#This Row],[TEAM]]&amp;"|"&amp;AllData[[#This Row],[YEAR]],JeffSagarinW[TEAM]&amp;"|"&amp;JeffSagarinW[YEAR],0)),"0.00")</f>
        <v>80.040000000000006</v>
      </c>
      <c r="AV416">
        <f t="array" ref="AV416">IFERROR(INDEX(JeffSagarinW[W25],MATCH(AllData[[#This Row],[TEAM]]&amp;"|"&amp;AllData[[#This Row],[YEAR]],JeffSagarinW[TEAM]&amp;"|"&amp;JeffSagarinW[YEAR],0)),"0.00")</f>
        <v>4</v>
      </c>
      <c r="AW416">
        <f t="array" ref="AW416">IFERROR(INDEX(JeffSagarinW[W50],MATCH(AllData[[#This Row],[TEAM]]&amp;"|"&amp;AllData[[#This Row],[YEAR]],JeffSagarinW[TEAM]&amp;"|"&amp;JeffSagarinW[YEAR],0)),"0.00")</f>
        <v>11</v>
      </c>
      <c r="AX416" t="str">
        <f t="array" ref="AX416">IFERROR(INDEX(ESPNW[PTS],MATCH(AllData[[#This Row],[TEAM]]&amp;"|"&amp;AllData[[#This Row],[YEAR]],ESPNW[TEAM]&amp;"|"&amp;ESPNW[YEAR],0)),"0.00")</f>
        <v>0.00</v>
      </c>
    </row>
    <row r="417" spans="9:50" x14ac:dyDescent="0.2">
      <c r="I417" t="s">
        <v>297</v>
      </c>
      <c r="J417">
        <v>72.319999999999993</v>
      </c>
      <c r="K417">
        <v>85.59</v>
      </c>
      <c r="L417">
        <v>2018</v>
      </c>
      <c r="AO417" t="s">
        <v>297</v>
      </c>
      <c r="AP417">
        <v>72.319999999999993</v>
      </c>
      <c r="AQ417">
        <v>85.59</v>
      </c>
      <c r="AR417">
        <v>2018</v>
      </c>
      <c r="AT417">
        <f t="array" ref="AT417">IFERROR(INDEX(JeffSagarinW[JS_RATING],MATCH(AllData[[#This Row],[TEAM]]&amp;"|"&amp;AllData[[#This Row],[YEAR]],JeffSagarinW[TEAM]&amp;"|"&amp;JeffSagarinW[YEAR],0)),"0.00")</f>
        <v>93.34</v>
      </c>
      <c r="AU417">
        <f t="array" ref="AU417">IFERROR(INDEX(JeffSagarinW[JS_SOS],MATCH(AllData[[#This Row],[TEAM]]&amp;"|"&amp;AllData[[#This Row],[YEAR]],JeffSagarinW[TEAM]&amp;"|"&amp;JeffSagarinW[YEAR],0)),"0.00")</f>
        <v>78.3</v>
      </c>
      <c r="AV417">
        <f t="array" ref="AV417">IFERROR(INDEX(JeffSagarinW[W25],MATCH(AllData[[#This Row],[TEAM]]&amp;"|"&amp;AllData[[#This Row],[YEAR]],JeffSagarinW[TEAM]&amp;"|"&amp;JeffSagarinW[YEAR],0)),"0.00")</f>
        <v>2</v>
      </c>
      <c r="AW417">
        <f t="array" ref="AW417">IFERROR(INDEX(JeffSagarinW[W50],MATCH(AllData[[#This Row],[TEAM]]&amp;"|"&amp;AllData[[#This Row],[YEAR]],JeffSagarinW[TEAM]&amp;"|"&amp;JeffSagarinW[YEAR],0)),"0.00")</f>
        <v>10</v>
      </c>
      <c r="AX417" t="str">
        <f t="array" ref="AX417">IFERROR(INDEX(ESPNW[PTS],MATCH(AllData[[#This Row],[TEAM]]&amp;"|"&amp;AllData[[#This Row],[YEAR]],ESPNW[TEAM]&amp;"|"&amp;ESPNW[YEAR],0)),"0.00")</f>
        <v>0.00</v>
      </c>
    </row>
    <row r="418" spans="9:50" x14ac:dyDescent="0.2">
      <c r="I418" t="s">
        <v>332</v>
      </c>
      <c r="J418">
        <v>73.7</v>
      </c>
      <c r="K418">
        <v>84.99</v>
      </c>
      <c r="L418">
        <v>2018</v>
      </c>
      <c r="AO418" t="s">
        <v>332</v>
      </c>
      <c r="AP418">
        <v>73.7</v>
      </c>
      <c r="AQ418">
        <v>84.99</v>
      </c>
      <c r="AR418">
        <v>2018</v>
      </c>
      <c r="AT418">
        <f t="array" ref="AT418">IFERROR(INDEX(JeffSagarinW[JS_RATING],MATCH(AllData[[#This Row],[TEAM]]&amp;"|"&amp;AllData[[#This Row],[YEAR]],JeffSagarinW[TEAM]&amp;"|"&amp;JeffSagarinW[YEAR],0)),"0.00")</f>
        <v>91.76</v>
      </c>
      <c r="AU418">
        <f t="array" ref="AU418">IFERROR(INDEX(JeffSagarinW[JS_SOS],MATCH(AllData[[#This Row],[TEAM]]&amp;"|"&amp;AllData[[#This Row],[YEAR]],JeffSagarinW[TEAM]&amp;"|"&amp;JeffSagarinW[YEAR],0)),"0.00")</f>
        <v>79.78</v>
      </c>
      <c r="AV418">
        <f t="array" ref="AV418">IFERROR(INDEX(JeffSagarinW[W25],MATCH(AllData[[#This Row],[TEAM]]&amp;"|"&amp;AllData[[#This Row],[YEAR]],JeffSagarinW[TEAM]&amp;"|"&amp;JeffSagarinW[YEAR],0)),"0.00")</f>
        <v>6</v>
      </c>
      <c r="AW418">
        <f t="array" ref="AW418">IFERROR(INDEX(JeffSagarinW[W50],MATCH(AllData[[#This Row],[TEAM]]&amp;"|"&amp;AllData[[#This Row],[YEAR]],JeffSagarinW[TEAM]&amp;"|"&amp;JeffSagarinW[YEAR],0)),"0.00")</f>
        <v>8</v>
      </c>
      <c r="AX418" t="str">
        <f t="array" ref="AX418">IFERROR(INDEX(ESPNW[PTS],MATCH(AllData[[#This Row],[TEAM]]&amp;"|"&amp;AllData[[#This Row],[YEAR]],ESPNW[TEAM]&amp;"|"&amp;ESPNW[YEAR],0)),"0.00")</f>
        <v>0.00</v>
      </c>
    </row>
    <row r="419" spans="9:50" x14ac:dyDescent="0.2">
      <c r="I419" t="s">
        <v>430</v>
      </c>
      <c r="J419">
        <v>73.81</v>
      </c>
      <c r="K419">
        <v>84.5</v>
      </c>
      <c r="L419">
        <v>2018</v>
      </c>
      <c r="AO419" t="s">
        <v>430</v>
      </c>
      <c r="AP419">
        <v>73.81</v>
      </c>
      <c r="AQ419">
        <v>84.5</v>
      </c>
      <c r="AR419">
        <v>2018</v>
      </c>
      <c r="AT419">
        <f t="array" ref="AT419">IFERROR(INDEX(JeffSagarinW[JS_RATING],MATCH(AllData[[#This Row],[TEAM]]&amp;"|"&amp;AllData[[#This Row],[YEAR]],JeffSagarinW[TEAM]&amp;"|"&amp;JeffSagarinW[YEAR],0)),"0.00")</f>
        <v>92.41</v>
      </c>
      <c r="AU419">
        <f t="array" ref="AU419">IFERROR(INDEX(JeffSagarinW[JS_SOS],MATCH(AllData[[#This Row],[TEAM]]&amp;"|"&amp;AllData[[#This Row],[YEAR]],JeffSagarinW[TEAM]&amp;"|"&amp;JeffSagarinW[YEAR],0)),"0.00")</f>
        <v>80.3</v>
      </c>
      <c r="AV419">
        <f t="array" ref="AV419">IFERROR(INDEX(JeffSagarinW[W25],MATCH(AllData[[#This Row],[TEAM]]&amp;"|"&amp;AllData[[#This Row],[YEAR]],JeffSagarinW[TEAM]&amp;"|"&amp;JeffSagarinW[YEAR],0)),"0.00")</f>
        <v>6</v>
      </c>
      <c r="AW419">
        <f t="array" ref="AW419">IFERROR(INDEX(JeffSagarinW[W50],MATCH(AllData[[#This Row],[TEAM]]&amp;"|"&amp;AllData[[#This Row],[YEAR]],JeffSagarinW[TEAM]&amp;"|"&amp;JeffSagarinW[YEAR],0)),"0.00")</f>
        <v>9</v>
      </c>
      <c r="AX419" t="str">
        <f t="array" ref="AX419">IFERROR(INDEX(ESPNW[PTS],MATCH(AllData[[#This Row],[TEAM]]&amp;"|"&amp;AllData[[#This Row],[YEAR]],ESPNW[TEAM]&amp;"|"&amp;ESPNW[YEAR],0)),"0.00")</f>
        <v>0.00</v>
      </c>
    </row>
    <row r="420" spans="9:50" x14ac:dyDescent="0.2">
      <c r="I420" t="s">
        <v>382</v>
      </c>
      <c r="J420">
        <v>72.67</v>
      </c>
      <c r="K420">
        <v>84.21</v>
      </c>
      <c r="L420">
        <v>2018</v>
      </c>
      <c r="AO420" t="s">
        <v>382</v>
      </c>
      <c r="AP420">
        <v>72.67</v>
      </c>
      <c r="AQ420">
        <v>84.21</v>
      </c>
      <c r="AR420">
        <v>2018</v>
      </c>
      <c r="AT420">
        <f t="array" ref="AT420">IFERROR(INDEX(JeffSagarinW[JS_RATING],MATCH(AllData[[#This Row],[TEAM]]&amp;"|"&amp;AllData[[#This Row],[YEAR]],JeffSagarinW[TEAM]&amp;"|"&amp;JeffSagarinW[YEAR],0)),"0.00")</f>
        <v>90.58</v>
      </c>
      <c r="AU420">
        <f t="array" ref="AU420">IFERROR(INDEX(JeffSagarinW[JS_SOS],MATCH(AllData[[#This Row],[TEAM]]&amp;"|"&amp;AllData[[#This Row],[YEAR]],JeffSagarinW[TEAM]&amp;"|"&amp;JeffSagarinW[YEAR],0)),"0.00")</f>
        <v>78.88</v>
      </c>
      <c r="AV420">
        <f t="array" ref="AV420">IFERROR(INDEX(JeffSagarinW[W25],MATCH(AllData[[#This Row],[TEAM]]&amp;"|"&amp;AllData[[#This Row],[YEAR]],JeffSagarinW[TEAM]&amp;"|"&amp;JeffSagarinW[YEAR],0)),"0.00")</f>
        <v>4</v>
      </c>
      <c r="AW420">
        <f t="array" ref="AW420">IFERROR(INDEX(JeffSagarinW[W50],MATCH(AllData[[#This Row],[TEAM]]&amp;"|"&amp;AllData[[#This Row],[YEAR]],JeffSagarinW[TEAM]&amp;"|"&amp;JeffSagarinW[YEAR],0)),"0.00")</f>
        <v>8</v>
      </c>
      <c r="AX420" t="str">
        <f t="array" ref="AX420">IFERROR(INDEX(ESPNW[PTS],MATCH(AllData[[#This Row],[TEAM]]&amp;"|"&amp;AllData[[#This Row],[YEAR]],ESPNW[TEAM]&amp;"|"&amp;ESPNW[YEAR],0)),"0.00")</f>
        <v>0.00</v>
      </c>
    </row>
    <row r="421" spans="9:50" x14ac:dyDescent="0.2">
      <c r="I421" t="s">
        <v>351</v>
      </c>
      <c r="J421">
        <v>71.36</v>
      </c>
      <c r="K421">
        <v>83.55</v>
      </c>
      <c r="L421">
        <v>2018</v>
      </c>
      <c r="AO421" t="s">
        <v>351</v>
      </c>
      <c r="AP421">
        <v>71.36</v>
      </c>
      <c r="AQ421">
        <v>83.55</v>
      </c>
      <c r="AR421">
        <v>2018</v>
      </c>
      <c r="AT421">
        <f t="array" ref="AT421">IFERROR(INDEX(JeffSagarinW[JS_RATING],MATCH(AllData[[#This Row],[TEAM]]&amp;"|"&amp;AllData[[#This Row],[YEAR]],JeffSagarinW[TEAM]&amp;"|"&amp;JeffSagarinW[YEAR],0)),"0.00")</f>
        <v>91.52</v>
      </c>
      <c r="AU421">
        <f t="array" ref="AU421">IFERROR(INDEX(JeffSagarinW[JS_SOS],MATCH(AllData[[#This Row],[TEAM]]&amp;"|"&amp;AllData[[#This Row],[YEAR]],JeffSagarinW[TEAM]&amp;"|"&amp;JeffSagarinW[YEAR],0)),"0.00")</f>
        <v>78.64</v>
      </c>
      <c r="AV421">
        <f t="array" ref="AV421">IFERROR(INDEX(JeffSagarinW[W25],MATCH(AllData[[#This Row],[TEAM]]&amp;"|"&amp;AllData[[#This Row],[YEAR]],JeffSagarinW[TEAM]&amp;"|"&amp;JeffSagarinW[YEAR],0)),"0.00")</f>
        <v>1</v>
      </c>
      <c r="AW421">
        <f t="array" ref="AW421">IFERROR(INDEX(JeffSagarinW[W50],MATCH(AllData[[#This Row],[TEAM]]&amp;"|"&amp;AllData[[#This Row],[YEAR]],JeffSagarinW[TEAM]&amp;"|"&amp;JeffSagarinW[YEAR],0)),"0.00")</f>
        <v>10</v>
      </c>
      <c r="AX421" t="str">
        <f t="array" ref="AX421">IFERROR(INDEX(ESPNW[PTS],MATCH(AllData[[#This Row],[TEAM]]&amp;"|"&amp;AllData[[#This Row],[YEAR]],ESPNW[TEAM]&amp;"|"&amp;ESPNW[YEAR],0)),"0.00")</f>
        <v>0.00</v>
      </c>
    </row>
    <row r="422" spans="9:50" x14ac:dyDescent="0.2">
      <c r="I422" t="s">
        <v>421</v>
      </c>
      <c r="J422">
        <v>74.66</v>
      </c>
      <c r="K422">
        <v>83.28</v>
      </c>
      <c r="L422">
        <v>2018</v>
      </c>
      <c r="AO422" t="s">
        <v>421</v>
      </c>
      <c r="AP422">
        <v>74.66</v>
      </c>
      <c r="AQ422">
        <v>83.28</v>
      </c>
      <c r="AR422">
        <v>2018</v>
      </c>
      <c r="AT422">
        <f t="array" ref="AT422">IFERROR(INDEX(JeffSagarinW[JS_RATING],MATCH(AllData[[#This Row],[TEAM]]&amp;"|"&amp;AllData[[#This Row],[YEAR]],JeffSagarinW[TEAM]&amp;"|"&amp;JeffSagarinW[YEAR],0)),"0.00")</f>
        <v>88.41</v>
      </c>
      <c r="AU422">
        <f t="array" ref="AU422">IFERROR(INDEX(JeffSagarinW[JS_SOS],MATCH(AllData[[#This Row],[TEAM]]&amp;"|"&amp;AllData[[#This Row],[YEAR]],JeffSagarinW[TEAM]&amp;"|"&amp;JeffSagarinW[YEAR],0)),"0.00")</f>
        <v>78.92</v>
      </c>
      <c r="AV422">
        <f t="array" ref="AV422">IFERROR(INDEX(JeffSagarinW[W25],MATCH(AllData[[#This Row],[TEAM]]&amp;"|"&amp;AllData[[#This Row],[YEAR]],JeffSagarinW[TEAM]&amp;"|"&amp;JeffSagarinW[YEAR],0)),"0.00")</f>
        <v>2</v>
      </c>
      <c r="AW422">
        <f t="array" ref="AW422">IFERROR(INDEX(JeffSagarinW[W50],MATCH(AllData[[#This Row],[TEAM]]&amp;"|"&amp;AllData[[#This Row],[YEAR]],JeffSagarinW[TEAM]&amp;"|"&amp;JeffSagarinW[YEAR],0)),"0.00")</f>
        <v>7</v>
      </c>
      <c r="AX422" t="str">
        <f t="array" ref="AX422">IFERROR(INDEX(ESPNW[PTS],MATCH(AllData[[#This Row],[TEAM]]&amp;"|"&amp;AllData[[#This Row],[YEAR]],ESPNW[TEAM]&amp;"|"&amp;ESPNW[YEAR],0)),"0.00")</f>
        <v>0.00</v>
      </c>
    </row>
    <row r="423" spans="9:50" x14ac:dyDescent="0.2">
      <c r="I423" t="s">
        <v>442</v>
      </c>
      <c r="J423">
        <v>72.150000000000006</v>
      </c>
      <c r="K423">
        <v>82.96</v>
      </c>
      <c r="L423">
        <v>2018</v>
      </c>
      <c r="AO423" t="s">
        <v>442</v>
      </c>
      <c r="AP423">
        <v>72.150000000000006</v>
      </c>
      <c r="AQ423">
        <v>82.96</v>
      </c>
      <c r="AR423">
        <v>2018</v>
      </c>
      <c r="AT423">
        <f t="array" ref="AT423">IFERROR(INDEX(JeffSagarinW[JS_RATING],MATCH(AllData[[#This Row],[TEAM]]&amp;"|"&amp;AllData[[#This Row],[YEAR]],JeffSagarinW[TEAM]&amp;"|"&amp;JeffSagarinW[YEAR],0)),"0.00")</f>
        <v>89.23</v>
      </c>
      <c r="AU423">
        <f t="array" ref="AU423">IFERROR(INDEX(JeffSagarinW[JS_SOS],MATCH(AllData[[#This Row],[TEAM]]&amp;"|"&amp;AllData[[#This Row],[YEAR]],JeffSagarinW[TEAM]&amp;"|"&amp;JeffSagarinW[YEAR],0)),"0.00")</f>
        <v>77.41</v>
      </c>
      <c r="AV423">
        <f t="array" ref="AV423">IFERROR(INDEX(JeffSagarinW[W25],MATCH(AllData[[#This Row],[TEAM]]&amp;"|"&amp;AllData[[#This Row],[YEAR]],JeffSagarinW[TEAM]&amp;"|"&amp;JeffSagarinW[YEAR],0)),"0.00")</f>
        <v>0</v>
      </c>
      <c r="AW423">
        <f t="array" ref="AW423">IFERROR(INDEX(JeffSagarinW[W50],MATCH(AllData[[#This Row],[TEAM]]&amp;"|"&amp;AllData[[#This Row],[YEAR]],JeffSagarinW[TEAM]&amp;"|"&amp;JeffSagarinW[YEAR],0)),"0.00")</f>
        <v>7</v>
      </c>
      <c r="AX423" t="str">
        <f t="array" ref="AX423">IFERROR(INDEX(ESPNW[PTS],MATCH(AllData[[#This Row],[TEAM]]&amp;"|"&amp;AllData[[#This Row],[YEAR]],ESPNW[TEAM]&amp;"|"&amp;ESPNW[YEAR],0)),"0.00")</f>
        <v>0.00</v>
      </c>
    </row>
    <row r="424" spans="9:50" x14ac:dyDescent="0.2">
      <c r="I424" t="s">
        <v>334</v>
      </c>
      <c r="J424">
        <v>78.44</v>
      </c>
      <c r="K424">
        <v>82.65</v>
      </c>
      <c r="L424">
        <v>2018</v>
      </c>
      <c r="AO424" t="s">
        <v>334</v>
      </c>
      <c r="AP424">
        <v>78.44</v>
      </c>
      <c r="AQ424">
        <v>82.65</v>
      </c>
      <c r="AR424">
        <v>2018</v>
      </c>
      <c r="AT424">
        <f t="array" ref="AT424">IFERROR(INDEX(JeffSagarinW[JS_RATING],MATCH(AllData[[#This Row],[TEAM]]&amp;"|"&amp;AllData[[#This Row],[YEAR]],JeffSagarinW[TEAM]&amp;"|"&amp;JeffSagarinW[YEAR],0)),"0.00")</f>
        <v>90.04</v>
      </c>
      <c r="AU424">
        <f t="array" ref="AU424">IFERROR(INDEX(JeffSagarinW[JS_SOS],MATCH(AllData[[#This Row],[TEAM]]&amp;"|"&amp;AllData[[#This Row],[YEAR]],JeffSagarinW[TEAM]&amp;"|"&amp;JeffSagarinW[YEAR],0)),"0.00")</f>
        <v>83.14</v>
      </c>
      <c r="AV424">
        <f t="array" ref="AV424">IFERROR(INDEX(JeffSagarinW[W25],MATCH(AllData[[#This Row],[TEAM]]&amp;"|"&amp;AllData[[#This Row],[YEAR]],JeffSagarinW[TEAM]&amp;"|"&amp;JeffSagarinW[YEAR],0)),"0.00")</f>
        <v>5</v>
      </c>
      <c r="AW424">
        <f t="array" ref="AW424">IFERROR(INDEX(JeffSagarinW[W50],MATCH(AllData[[#This Row],[TEAM]]&amp;"|"&amp;AllData[[#This Row],[YEAR]],JeffSagarinW[TEAM]&amp;"|"&amp;JeffSagarinW[YEAR],0)),"0.00")</f>
        <v>10</v>
      </c>
      <c r="AX424" t="str">
        <f t="array" ref="AX424">IFERROR(INDEX(ESPNW[PTS],MATCH(AllData[[#This Row],[TEAM]]&amp;"|"&amp;AllData[[#This Row],[YEAR]],ESPNW[TEAM]&amp;"|"&amp;ESPNW[YEAR],0)),"0.00")</f>
        <v>0.00</v>
      </c>
    </row>
    <row r="425" spans="9:50" x14ac:dyDescent="0.2">
      <c r="I425" t="s">
        <v>350</v>
      </c>
      <c r="J425">
        <v>73.400000000000006</v>
      </c>
      <c r="K425">
        <v>82.6</v>
      </c>
      <c r="L425">
        <v>2018</v>
      </c>
      <c r="AO425" t="s">
        <v>350</v>
      </c>
      <c r="AP425">
        <v>73.400000000000006</v>
      </c>
      <c r="AQ425">
        <v>82.6</v>
      </c>
      <c r="AR425">
        <v>2018</v>
      </c>
      <c r="AT425">
        <f t="array" ref="AT425">IFERROR(INDEX(JeffSagarinW[JS_RATING],MATCH(AllData[[#This Row],[TEAM]]&amp;"|"&amp;AllData[[#This Row],[YEAR]],JeffSagarinW[TEAM]&amp;"|"&amp;JeffSagarinW[YEAR],0)),"0.00")</f>
        <v>88.66</v>
      </c>
      <c r="AU425">
        <f t="array" ref="AU425">IFERROR(INDEX(JeffSagarinW[JS_SOS],MATCH(AllData[[#This Row],[TEAM]]&amp;"|"&amp;AllData[[#This Row],[YEAR]],JeffSagarinW[TEAM]&amp;"|"&amp;JeffSagarinW[YEAR],0)),"0.00")</f>
        <v>80.569999999999993</v>
      </c>
      <c r="AV425">
        <f t="array" ref="AV425">IFERROR(INDEX(JeffSagarinW[W25],MATCH(AllData[[#This Row],[TEAM]]&amp;"|"&amp;AllData[[#This Row],[YEAR]],JeffSagarinW[TEAM]&amp;"|"&amp;JeffSagarinW[YEAR],0)),"0.00")</f>
        <v>3</v>
      </c>
      <c r="AW425">
        <f t="array" ref="AW425">IFERROR(INDEX(JeffSagarinW[W50],MATCH(AllData[[#This Row],[TEAM]]&amp;"|"&amp;AllData[[#This Row],[YEAR]],JeffSagarinW[TEAM]&amp;"|"&amp;JeffSagarinW[YEAR],0)),"0.00")</f>
        <v>8</v>
      </c>
      <c r="AX425" t="str">
        <f t="array" ref="AX425">IFERROR(INDEX(ESPNW[PTS],MATCH(AllData[[#This Row],[TEAM]]&amp;"|"&amp;AllData[[#This Row],[YEAR]],ESPNW[TEAM]&amp;"|"&amp;ESPNW[YEAR],0)),"0.00")</f>
        <v>0.00</v>
      </c>
    </row>
    <row r="426" spans="9:50" x14ac:dyDescent="0.2">
      <c r="I426" t="s">
        <v>312</v>
      </c>
      <c r="J426">
        <v>74.81</v>
      </c>
      <c r="K426">
        <v>82.51</v>
      </c>
      <c r="L426">
        <v>2018</v>
      </c>
      <c r="AO426" t="s">
        <v>312</v>
      </c>
      <c r="AP426">
        <v>74.81</v>
      </c>
      <c r="AQ426">
        <v>82.51</v>
      </c>
      <c r="AR426">
        <v>2018</v>
      </c>
      <c r="AT426">
        <f t="array" ref="AT426">IFERROR(INDEX(JeffSagarinW[JS_RATING],MATCH(AllData[[#This Row],[TEAM]]&amp;"|"&amp;AllData[[#This Row],[YEAR]],JeffSagarinW[TEAM]&amp;"|"&amp;JeffSagarinW[YEAR],0)),"0.00")</f>
        <v>89.46</v>
      </c>
      <c r="AU426">
        <f t="array" ref="AU426">IFERROR(INDEX(JeffSagarinW[JS_SOS],MATCH(AllData[[#This Row],[TEAM]]&amp;"|"&amp;AllData[[#This Row],[YEAR]],JeffSagarinW[TEAM]&amp;"|"&amp;JeffSagarinW[YEAR],0)),"0.00")</f>
        <v>80.7</v>
      </c>
      <c r="AV426">
        <f t="array" ref="AV426">IFERROR(INDEX(JeffSagarinW[W25],MATCH(AllData[[#This Row],[TEAM]]&amp;"|"&amp;AllData[[#This Row],[YEAR]],JeffSagarinW[TEAM]&amp;"|"&amp;JeffSagarinW[YEAR],0)),"0.00")</f>
        <v>2</v>
      </c>
      <c r="AW426">
        <f t="array" ref="AW426">IFERROR(INDEX(JeffSagarinW[W50],MATCH(AllData[[#This Row],[TEAM]]&amp;"|"&amp;AllData[[#This Row],[YEAR]],JeffSagarinW[TEAM]&amp;"|"&amp;JeffSagarinW[YEAR],0)),"0.00")</f>
        <v>6</v>
      </c>
      <c r="AX426" t="str">
        <f t="array" ref="AX426">IFERROR(INDEX(ESPNW[PTS],MATCH(AllData[[#This Row],[TEAM]]&amp;"|"&amp;AllData[[#This Row],[YEAR]],ESPNW[TEAM]&amp;"|"&amp;ESPNW[YEAR],0)),"0.00")</f>
        <v>0.00</v>
      </c>
    </row>
    <row r="427" spans="9:50" x14ac:dyDescent="0.2">
      <c r="I427" t="s">
        <v>386</v>
      </c>
      <c r="J427">
        <v>73.02</v>
      </c>
      <c r="K427">
        <v>82.19</v>
      </c>
      <c r="L427">
        <v>2018</v>
      </c>
      <c r="AO427" t="s">
        <v>386</v>
      </c>
      <c r="AP427">
        <v>73.02</v>
      </c>
      <c r="AQ427">
        <v>82.19</v>
      </c>
      <c r="AR427">
        <v>2018</v>
      </c>
      <c r="AT427">
        <f t="array" ref="AT427">IFERROR(INDEX(JeffSagarinW[JS_RATING],MATCH(AllData[[#This Row],[TEAM]]&amp;"|"&amp;AllData[[#This Row],[YEAR]],JeffSagarinW[TEAM]&amp;"|"&amp;JeffSagarinW[YEAR],0)),"0.00")</f>
        <v>81.900000000000006</v>
      </c>
      <c r="AU427">
        <f t="array" ref="AU427">IFERROR(INDEX(JeffSagarinW[JS_SOS],MATCH(AllData[[#This Row],[TEAM]]&amp;"|"&amp;AllData[[#This Row],[YEAR]],JeffSagarinW[TEAM]&amp;"|"&amp;JeffSagarinW[YEAR],0)),"0.00")</f>
        <v>78.069999999999993</v>
      </c>
      <c r="AV427">
        <f t="array" ref="AV427">IFERROR(INDEX(JeffSagarinW[W25],MATCH(AllData[[#This Row],[TEAM]]&amp;"|"&amp;AllData[[#This Row],[YEAR]],JeffSagarinW[TEAM]&amp;"|"&amp;JeffSagarinW[YEAR],0)),"0.00")</f>
        <v>0</v>
      </c>
      <c r="AW427">
        <f t="array" ref="AW427">IFERROR(INDEX(JeffSagarinW[W50],MATCH(AllData[[#This Row],[TEAM]]&amp;"|"&amp;AllData[[#This Row],[YEAR]],JeffSagarinW[TEAM]&amp;"|"&amp;JeffSagarinW[YEAR],0)),"0.00")</f>
        <v>6</v>
      </c>
      <c r="AX427" t="str">
        <f t="array" ref="AX427">IFERROR(INDEX(ESPNW[PTS],MATCH(AllData[[#This Row],[TEAM]]&amp;"|"&amp;AllData[[#This Row],[YEAR]],ESPNW[TEAM]&amp;"|"&amp;ESPNW[YEAR],0)),"0.00")</f>
        <v>0.00</v>
      </c>
    </row>
    <row r="428" spans="9:50" x14ac:dyDescent="0.2">
      <c r="I428" t="s">
        <v>363</v>
      </c>
      <c r="J428">
        <v>73.14</v>
      </c>
      <c r="K428">
        <v>81.790000000000006</v>
      </c>
      <c r="L428">
        <v>2018</v>
      </c>
      <c r="AO428" t="s">
        <v>363</v>
      </c>
      <c r="AP428">
        <v>73.14</v>
      </c>
      <c r="AQ428">
        <v>81.790000000000006</v>
      </c>
      <c r="AR428">
        <v>2018</v>
      </c>
      <c r="AT428" t="str">
        <f t="array" ref="AT428">IFERROR(INDEX(JeffSagarinW[JS_RATING],MATCH(AllData[[#This Row],[TEAM]]&amp;"|"&amp;AllData[[#This Row],[YEAR]],JeffSagarinW[TEAM]&amp;"|"&amp;JeffSagarinW[YEAR],0)),"0.00")</f>
        <v>0.00</v>
      </c>
      <c r="AU428" t="str">
        <f t="array" ref="AU428">IFERROR(INDEX(JeffSagarinW[JS_SOS],MATCH(AllData[[#This Row],[TEAM]]&amp;"|"&amp;AllData[[#This Row],[YEAR]],JeffSagarinW[TEAM]&amp;"|"&amp;JeffSagarinW[YEAR],0)),"0.00")</f>
        <v>0.00</v>
      </c>
      <c r="AV428" t="str">
        <f t="array" ref="AV428">IFERROR(INDEX(JeffSagarinW[W25],MATCH(AllData[[#This Row],[TEAM]]&amp;"|"&amp;AllData[[#This Row],[YEAR]],JeffSagarinW[TEAM]&amp;"|"&amp;JeffSagarinW[YEAR],0)),"0.00")</f>
        <v>0.00</v>
      </c>
      <c r="AW428" t="str">
        <f t="array" ref="AW428">IFERROR(INDEX(JeffSagarinW[W50],MATCH(AllData[[#This Row],[TEAM]]&amp;"|"&amp;AllData[[#This Row],[YEAR]],JeffSagarinW[TEAM]&amp;"|"&amp;JeffSagarinW[YEAR],0)),"0.00")</f>
        <v>0.00</v>
      </c>
      <c r="AX428" t="str">
        <f t="array" ref="AX428">IFERROR(INDEX(ESPNW[PTS],MATCH(AllData[[#This Row],[TEAM]]&amp;"|"&amp;AllData[[#This Row],[YEAR]],ESPNW[TEAM]&amp;"|"&amp;ESPNW[YEAR],0)),"0.00")</f>
        <v>0.00</v>
      </c>
    </row>
    <row r="429" spans="9:50" x14ac:dyDescent="0.2">
      <c r="I429" t="s">
        <v>396</v>
      </c>
      <c r="J429">
        <v>71.83</v>
      </c>
      <c r="K429">
        <v>81.52</v>
      </c>
      <c r="L429">
        <v>2018</v>
      </c>
      <c r="AO429" t="s">
        <v>396</v>
      </c>
      <c r="AP429">
        <v>71.83</v>
      </c>
      <c r="AQ429">
        <v>81.52</v>
      </c>
      <c r="AR429">
        <v>2018</v>
      </c>
      <c r="AT429">
        <f t="array" ref="AT429">IFERROR(INDEX(JeffSagarinW[JS_RATING],MATCH(AllData[[#This Row],[TEAM]]&amp;"|"&amp;AllData[[#This Row],[YEAR]],JeffSagarinW[TEAM]&amp;"|"&amp;JeffSagarinW[YEAR],0)),"0.00")</f>
        <v>88.12</v>
      </c>
      <c r="AU429">
        <f t="array" ref="AU429">IFERROR(INDEX(JeffSagarinW[JS_SOS],MATCH(AllData[[#This Row],[TEAM]]&amp;"|"&amp;AllData[[#This Row],[YEAR]],JeffSagarinW[TEAM]&amp;"|"&amp;JeffSagarinW[YEAR],0)),"0.00")</f>
        <v>77.16</v>
      </c>
      <c r="AV429">
        <f t="array" ref="AV429">IFERROR(INDEX(JeffSagarinW[W25],MATCH(AllData[[#This Row],[TEAM]]&amp;"|"&amp;AllData[[#This Row],[YEAR]],JeffSagarinW[TEAM]&amp;"|"&amp;JeffSagarinW[YEAR],0)),"0.00")</f>
        <v>2</v>
      </c>
      <c r="AW429">
        <f t="array" ref="AW429">IFERROR(INDEX(JeffSagarinW[W50],MATCH(AllData[[#This Row],[TEAM]]&amp;"|"&amp;AllData[[#This Row],[YEAR]],JeffSagarinW[TEAM]&amp;"|"&amp;JeffSagarinW[YEAR],0)),"0.00")</f>
        <v>4</v>
      </c>
      <c r="AX429" t="str">
        <f t="array" ref="AX429">IFERROR(INDEX(ESPNW[PTS],MATCH(AllData[[#This Row],[TEAM]]&amp;"|"&amp;AllData[[#This Row],[YEAR]],ESPNW[TEAM]&amp;"|"&amp;ESPNW[YEAR],0)),"0.00")</f>
        <v>0.00</v>
      </c>
    </row>
    <row r="430" spans="9:50" x14ac:dyDescent="0.2">
      <c r="I430" t="s">
        <v>387</v>
      </c>
      <c r="J430">
        <v>70.39</v>
      </c>
      <c r="K430">
        <v>80.849999999999994</v>
      </c>
      <c r="L430">
        <v>2018</v>
      </c>
      <c r="AO430" t="s">
        <v>387</v>
      </c>
      <c r="AP430">
        <v>70.39</v>
      </c>
      <c r="AQ430">
        <v>80.849999999999994</v>
      </c>
      <c r="AR430">
        <v>2018</v>
      </c>
      <c r="AT430">
        <f t="array" ref="AT430">IFERROR(INDEX(JeffSagarinW[JS_RATING],MATCH(AllData[[#This Row],[TEAM]]&amp;"|"&amp;AllData[[#This Row],[YEAR]],JeffSagarinW[TEAM]&amp;"|"&amp;JeffSagarinW[YEAR],0)),"0.00")</f>
        <v>87.93</v>
      </c>
      <c r="AU430">
        <f t="array" ref="AU430">IFERROR(INDEX(JeffSagarinW[JS_SOS],MATCH(AllData[[#This Row],[TEAM]]&amp;"|"&amp;AllData[[#This Row],[YEAR]],JeffSagarinW[TEAM]&amp;"|"&amp;JeffSagarinW[YEAR],0)),"0.00")</f>
        <v>76.42</v>
      </c>
      <c r="AV430">
        <f t="array" ref="AV430">IFERROR(INDEX(JeffSagarinW[W25],MATCH(AllData[[#This Row],[TEAM]]&amp;"|"&amp;AllData[[#This Row],[YEAR]],JeffSagarinW[TEAM]&amp;"|"&amp;JeffSagarinW[YEAR],0)),"0.00")</f>
        <v>2</v>
      </c>
      <c r="AW430">
        <f t="array" ref="AW430">IFERROR(INDEX(JeffSagarinW[W50],MATCH(AllData[[#This Row],[TEAM]]&amp;"|"&amp;AllData[[#This Row],[YEAR]],JeffSagarinW[TEAM]&amp;"|"&amp;JeffSagarinW[YEAR],0)),"0.00")</f>
        <v>5</v>
      </c>
      <c r="AX430" t="str">
        <f t="array" ref="AX430">IFERROR(INDEX(ESPNW[PTS],MATCH(AllData[[#This Row],[TEAM]]&amp;"|"&amp;AllData[[#This Row],[YEAR]],ESPNW[TEAM]&amp;"|"&amp;ESPNW[YEAR],0)),"0.00")</f>
        <v>0.00</v>
      </c>
    </row>
    <row r="431" spans="9:50" x14ac:dyDescent="0.2">
      <c r="I431" t="s">
        <v>336</v>
      </c>
      <c r="J431">
        <v>78.510000000000005</v>
      </c>
      <c r="K431">
        <v>80.58</v>
      </c>
      <c r="L431">
        <v>2018</v>
      </c>
      <c r="AO431" t="s">
        <v>336</v>
      </c>
      <c r="AP431">
        <v>78.510000000000005</v>
      </c>
      <c r="AQ431">
        <v>80.58</v>
      </c>
      <c r="AR431">
        <v>2018</v>
      </c>
      <c r="AT431">
        <f t="array" ref="AT431">IFERROR(INDEX(JeffSagarinW[JS_RATING],MATCH(AllData[[#This Row],[TEAM]]&amp;"|"&amp;AllData[[#This Row],[YEAR]],JeffSagarinW[TEAM]&amp;"|"&amp;JeffSagarinW[YEAR],0)),"0.00")</f>
        <v>86.81</v>
      </c>
      <c r="AU431">
        <f t="array" ref="AU431">IFERROR(INDEX(JeffSagarinW[JS_SOS],MATCH(AllData[[#This Row],[TEAM]]&amp;"|"&amp;AllData[[#This Row],[YEAR]],JeffSagarinW[TEAM]&amp;"|"&amp;JeffSagarinW[YEAR],0)),"0.00")</f>
        <v>83.2</v>
      </c>
      <c r="AV431">
        <f t="array" ref="AV431">IFERROR(INDEX(JeffSagarinW[W25],MATCH(AllData[[#This Row],[TEAM]]&amp;"|"&amp;AllData[[#This Row],[YEAR]],JeffSagarinW[TEAM]&amp;"|"&amp;JeffSagarinW[YEAR],0)),"0.00")</f>
        <v>3</v>
      </c>
      <c r="AW431">
        <f t="array" ref="AW431">IFERROR(INDEX(JeffSagarinW[W50],MATCH(AllData[[#This Row],[TEAM]]&amp;"|"&amp;AllData[[#This Row],[YEAR]],JeffSagarinW[TEAM]&amp;"|"&amp;JeffSagarinW[YEAR],0)),"0.00")</f>
        <v>4</v>
      </c>
      <c r="AX431" t="str">
        <f t="array" ref="AX431">IFERROR(INDEX(ESPNW[PTS],MATCH(AllData[[#This Row],[TEAM]]&amp;"|"&amp;AllData[[#This Row],[YEAR]],ESPNW[TEAM]&amp;"|"&amp;ESPNW[YEAR],0)),"0.00")</f>
        <v>0.00</v>
      </c>
    </row>
    <row r="432" spans="9:50" x14ac:dyDescent="0.2">
      <c r="I432" t="s">
        <v>431</v>
      </c>
      <c r="J432">
        <v>74.52</v>
      </c>
      <c r="K432">
        <v>80.23</v>
      </c>
      <c r="L432">
        <v>2018</v>
      </c>
      <c r="AO432" t="s">
        <v>431</v>
      </c>
      <c r="AP432">
        <v>74.52</v>
      </c>
      <c r="AQ432">
        <v>80.23</v>
      </c>
      <c r="AR432">
        <v>2018</v>
      </c>
      <c r="AT432">
        <f t="array" ref="AT432">IFERROR(INDEX(JeffSagarinW[JS_RATING],MATCH(AllData[[#This Row],[TEAM]]&amp;"|"&amp;AllData[[#This Row],[YEAR]],JeffSagarinW[TEAM]&amp;"|"&amp;JeffSagarinW[YEAR],0)),"0.00")</f>
        <v>86.32</v>
      </c>
      <c r="AU432">
        <f t="array" ref="AU432">IFERROR(INDEX(JeffSagarinW[JS_SOS],MATCH(AllData[[#This Row],[TEAM]]&amp;"|"&amp;AllData[[#This Row],[YEAR]],JeffSagarinW[TEAM]&amp;"|"&amp;JeffSagarinW[YEAR],0)),"0.00")</f>
        <v>79.709999999999994</v>
      </c>
      <c r="AV432">
        <f t="array" ref="AV432">IFERROR(INDEX(JeffSagarinW[W25],MATCH(AllData[[#This Row],[TEAM]]&amp;"|"&amp;AllData[[#This Row],[YEAR]],JeffSagarinW[TEAM]&amp;"|"&amp;JeffSagarinW[YEAR],0)),"0.00")</f>
        <v>2</v>
      </c>
      <c r="AW432">
        <f t="array" ref="AW432">IFERROR(INDEX(JeffSagarinW[W50],MATCH(AllData[[#This Row],[TEAM]]&amp;"|"&amp;AllData[[#This Row],[YEAR]],JeffSagarinW[TEAM]&amp;"|"&amp;JeffSagarinW[YEAR],0)),"0.00")</f>
        <v>4</v>
      </c>
      <c r="AX432" t="str">
        <f t="array" ref="AX432">IFERROR(INDEX(ESPNW[PTS],MATCH(AllData[[#This Row],[TEAM]]&amp;"|"&amp;AllData[[#This Row],[YEAR]],ESPNW[TEAM]&amp;"|"&amp;ESPNW[YEAR],0)),"0.00")</f>
        <v>0.00</v>
      </c>
    </row>
    <row r="433" spans="9:50" x14ac:dyDescent="0.2">
      <c r="I433" t="s">
        <v>1050</v>
      </c>
      <c r="J433">
        <v>71.06</v>
      </c>
      <c r="K433">
        <v>79.83</v>
      </c>
      <c r="L433">
        <v>2018</v>
      </c>
      <c r="AO433" t="s">
        <v>1050</v>
      </c>
      <c r="AP433">
        <v>71.06</v>
      </c>
      <c r="AQ433">
        <v>79.83</v>
      </c>
      <c r="AR433">
        <v>2018</v>
      </c>
      <c r="AT433">
        <f t="array" ref="AT433">IFERROR(INDEX(JeffSagarinW[JS_RATING],MATCH(AllData[[#This Row],[TEAM]]&amp;"|"&amp;AllData[[#This Row],[YEAR]],JeffSagarinW[TEAM]&amp;"|"&amp;JeffSagarinW[YEAR],0)),"0.00")</f>
        <v>88.47</v>
      </c>
      <c r="AU433">
        <f t="array" ref="AU433">IFERROR(INDEX(JeffSagarinW[JS_SOS],MATCH(AllData[[#This Row],[TEAM]]&amp;"|"&amp;AllData[[#This Row],[YEAR]],JeffSagarinW[TEAM]&amp;"|"&amp;JeffSagarinW[YEAR],0)),"0.00")</f>
        <v>74.61</v>
      </c>
      <c r="AV433">
        <f t="array" ref="AV433">IFERROR(INDEX(JeffSagarinW[W25],MATCH(AllData[[#This Row],[TEAM]]&amp;"|"&amp;AllData[[#This Row],[YEAR]],JeffSagarinW[TEAM]&amp;"|"&amp;JeffSagarinW[YEAR],0)),"0.00")</f>
        <v>1</v>
      </c>
      <c r="AW433">
        <f t="array" ref="AW433">IFERROR(INDEX(JeffSagarinW[W50],MATCH(AllData[[#This Row],[TEAM]]&amp;"|"&amp;AllData[[#This Row],[YEAR]],JeffSagarinW[TEAM]&amp;"|"&amp;JeffSagarinW[YEAR],0)),"0.00")</f>
        <v>2</v>
      </c>
      <c r="AX433" t="str">
        <f t="array" ref="AX433">IFERROR(INDEX(ESPNW[PTS],MATCH(AllData[[#This Row],[TEAM]]&amp;"|"&amp;AllData[[#This Row],[YEAR]],ESPNW[TEAM]&amp;"|"&amp;ESPNW[YEAR],0)),"0.00")</f>
        <v>0.00</v>
      </c>
    </row>
    <row r="434" spans="9:50" x14ac:dyDescent="0.2">
      <c r="I434" t="s">
        <v>368</v>
      </c>
      <c r="J434">
        <v>71.760000000000005</v>
      </c>
      <c r="K434">
        <v>79.63</v>
      </c>
      <c r="L434">
        <v>2018</v>
      </c>
      <c r="AO434" t="s">
        <v>368</v>
      </c>
      <c r="AP434">
        <v>71.760000000000005</v>
      </c>
      <c r="AQ434">
        <v>79.63</v>
      </c>
      <c r="AR434">
        <v>2018</v>
      </c>
      <c r="AT434">
        <f t="array" ref="AT434">IFERROR(INDEX(JeffSagarinW[JS_RATING],MATCH(AllData[[#This Row],[TEAM]]&amp;"|"&amp;AllData[[#This Row],[YEAR]],JeffSagarinW[TEAM]&amp;"|"&amp;JeffSagarinW[YEAR],0)),"0.00")</f>
        <v>87.17</v>
      </c>
      <c r="AU434">
        <f t="array" ref="AU434">IFERROR(INDEX(JeffSagarinW[JS_SOS],MATCH(AllData[[#This Row],[TEAM]]&amp;"|"&amp;AllData[[#This Row],[YEAR]],JeffSagarinW[TEAM]&amp;"|"&amp;JeffSagarinW[YEAR],0)),"0.00")</f>
        <v>78.069999999999993</v>
      </c>
      <c r="AV434">
        <f t="array" ref="AV434">IFERROR(INDEX(JeffSagarinW[W25],MATCH(AllData[[#This Row],[TEAM]]&amp;"|"&amp;AllData[[#This Row],[YEAR]],JeffSagarinW[TEAM]&amp;"|"&amp;JeffSagarinW[YEAR],0)),"0.00")</f>
        <v>1</v>
      </c>
      <c r="AW434">
        <f t="array" ref="AW434">IFERROR(INDEX(JeffSagarinW[W50],MATCH(AllData[[#This Row],[TEAM]]&amp;"|"&amp;AllData[[#This Row],[YEAR]],JeffSagarinW[TEAM]&amp;"|"&amp;JeffSagarinW[YEAR],0)),"0.00")</f>
        <v>5</v>
      </c>
      <c r="AX434" t="str">
        <f t="array" ref="AX434">IFERROR(INDEX(ESPNW[PTS],MATCH(AllData[[#This Row],[TEAM]]&amp;"|"&amp;AllData[[#This Row],[YEAR]],ESPNW[TEAM]&amp;"|"&amp;ESPNW[YEAR],0)),"0.00")</f>
        <v>0.00</v>
      </c>
    </row>
    <row r="435" spans="9:50" x14ac:dyDescent="0.2">
      <c r="I435" t="s">
        <v>304</v>
      </c>
      <c r="J435">
        <v>70.010000000000005</v>
      </c>
      <c r="K435">
        <v>79.34</v>
      </c>
      <c r="L435">
        <v>2018</v>
      </c>
      <c r="AO435" t="s">
        <v>304</v>
      </c>
      <c r="AP435">
        <v>70.010000000000005</v>
      </c>
      <c r="AQ435">
        <v>79.34</v>
      </c>
      <c r="AR435">
        <v>2018</v>
      </c>
      <c r="AT435">
        <f t="array" ref="AT435">IFERROR(INDEX(JeffSagarinW[JS_RATING],MATCH(AllData[[#This Row],[TEAM]]&amp;"|"&amp;AllData[[#This Row],[YEAR]],JeffSagarinW[TEAM]&amp;"|"&amp;JeffSagarinW[YEAR],0)),"0.00")</f>
        <v>85.22</v>
      </c>
      <c r="AU435">
        <f t="array" ref="AU435">IFERROR(INDEX(JeffSagarinW[JS_SOS],MATCH(AllData[[#This Row],[TEAM]]&amp;"|"&amp;AllData[[#This Row],[YEAR]],JeffSagarinW[TEAM]&amp;"|"&amp;JeffSagarinW[YEAR],0)),"0.00")</f>
        <v>75.48</v>
      </c>
      <c r="AV435">
        <f t="array" ref="AV435">IFERROR(INDEX(JeffSagarinW[W25],MATCH(AllData[[#This Row],[TEAM]]&amp;"|"&amp;AllData[[#This Row],[YEAR]],JeffSagarinW[TEAM]&amp;"|"&amp;JeffSagarinW[YEAR],0)),"0.00")</f>
        <v>0</v>
      </c>
      <c r="AW435">
        <f t="array" ref="AW435">IFERROR(INDEX(JeffSagarinW[W50],MATCH(AllData[[#This Row],[TEAM]]&amp;"|"&amp;AllData[[#This Row],[YEAR]],JeffSagarinW[TEAM]&amp;"|"&amp;JeffSagarinW[YEAR],0)),"0.00")</f>
        <v>2</v>
      </c>
      <c r="AX435" t="str">
        <f t="array" ref="AX435">IFERROR(INDEX(ESPNW[PTS],MATCH(AllData[[#This Row],[TEAM]]&amp;"|"&amp;AllData[[#This Row],[YEAR]],ESPNW[TEAM]&amp;"|"&amp;ESPNW[YEAR],0)),"0.00")</f>
        <v>0.00</v>
      </c>
    </row>
    <row r="436" spans="9:50" x14ac:dyDescent="0.2">
      <c r="I436" t="s">
        <v>391</v>
      </c>
      <c r="J436">
        <v>64.19</v>
      </c>
      <c r="K436">
        <v>79.33</v>
      </c>
      <c r="L436">
        <v>2018</v>
      </c>
      <c r="AO436" t="s">
        <v>391</v>
      </c>
      <c r="AP436">
        <v>64.19</v>
      </c>
      <c r="AQ436">
        <v>79.33</v>
      </c>
      <c r="AR436">
        <v>2018</v>
      </c>
      <c r="AT436" t="str">
        <f t="array" ref="AT436">IFERROR(INDEX(JeffSagarinW[JS_RATING],MATCH(AllData[[#This Row],[TEAM]]&amp;"|"&amp;AllData[[#This Row],[YEAR]],JeffSagarinW[TEAM]&amp;"|"&amp;JeffSagarinW[YEAR],0)),"0.00")</f>
        <v>0.00</v>
      </c>
      <c r="AU436" t="str">
        <f t="array" ref="AU436">IFERROR(INDEX(JeffSagarinW[JS_SOS],MATCH(AllData[[#This Row],[TEAM]]&amp;"|"&amp;AllData[[#This Row],[YEAR]],JeffSagarinW[TEAM]&amp;"|"&amp;JeffSagarinW[YEAR],0)),"0.00")</f>
        <v>0.00</v>
      </c>
      <c r="AV436" t="str">
        <f t="array" ref="AV436">IFERROR(INDEX(JeffSagarinW[W25],MATCH(AllData[[#This Row],[TEAM]]&amp;"|"&amp;AllData[[#This Row],[YEAR]],JeffSagarinW[TEAM]&amp;"|"&amp;JeffSagarinW[YEAR],0)),"0.00")</f>
        <v>0.00</v>
      </c>
      <c r="AW436" t="str">
        <f t="array" ref="AW436">IFERROR(INDEX(JeffSagarinW[W50],MATCH(AllData[[#This Row],[TEAM]]&amp;"|"&amp;AllData[[#This Row],[YEAR]],JeffSagarinW[TEAM]&amp;"|"&amp;JeffSagarinW[YEAR],0)),"0.00")</f>
        <v>0.00</v>
      </c>
      <c r="AX436" t="str">
        <f t="array" ref="AX436">IFERROR(INDEX(ESPNW[PTS],MATCH(AllData[[#This Row],[TEAM]]&amp;"|"&amp;AllData[[#This Row],[YEAR]],ESPNW[TEAM]&amp;"|"&amp;ESPNW[YEAR],0)),"0.00")</f>
        <v>0.00</v>
      </c>
    </row>
    <row r="437" spans="9:50" x14ac:dyDescent="0.2">
      <c r="I437" t="s">
        <v>359</v>
      </c>
      <c r="J437">
        <v>71</v>
      </c>
      <c r="K437">
        <v>78.78</v>
      </c>
      <c r="L437">
        <v>2018</v>
      </c>
      <c r="AO437" t="s">
        <v>359</v>
      </c>
      <c r="AP437">
        <v>71</v>
      </c>
      <c r="AQ437">
        <v>78.78</v>
      </c>
      <c r="AR437">
        <v>2018</v>
      </c>
      <c r="AT437">
        <f t="array" ref="AT437">IFERROR(INDEX(JeffSagarinW[JS_RATING],MATCH(AllData[[#This Row],[TEAM]]&amp;"|"&amp;AllData[[#This Row],[YEAR]],JeffSagarinW[TEAM]&amp;"|"&amp;JeffSagarinW[YEAR],0)),"0.00")</f>
        <v>85.82</v>
      </c>
      <c r="AU437">
        <f t="array" ref="AU437">IFERROR(INDEX(JeffSagarinW[JS_SOS],MATCH(AllData[[#This Row],[TEAM]]&amp;"|"&amp;AllData[[#This Row],[YEAR]],JeffSagarinW[TEAM]&amp;"|"&amp;JeffSagarinW[YEAR],0)),"0.00")</f>
        <v>76.36</v>
      </c>
      <c r="AV437">
        <f t="array" ref="AV437">IFERROR(INDEX(JeffSagarinW[W25],MATCH(AllData[[#This Row],[TEAM]]&amp;"|"&amp;AllData[[#This Row],[YEAR]],JeffSagarinW[TEAM]&amp;"|"&amp;JeffSagarinW[YEAR],0)),"0.00")</f>
        <v>3</v>
      </c>
      <c r="AW437">
        <f t="array" ref="AW437">IFERROR(INDEX(JeffSagarinW[W50],MATCH(AllData[[#This Row],[TEAM]]&amp;"|"&amp;AllData[[#This Row],[YEAR]],JeffSagarinW[TEAM]&amp;"|"&amp;JeffSagarinW[YEAR],0)),"0.00")</f>
        <v>6</v>
      </c>
      <c r="AX437" t="str">
        <f t="array" ref="AX437">IFERROR(INDEX(ESPNW[PTS],MATCH(AllData[[#This Row],[TEAM]]&amp;"|"&amp;AllData[[#This Row],[YEAR]],ESPNW[TEAM]&amp;"|"&amp;ESPNW[YEAR],0)),"0.00")</f>
        <v>0.00</v>
      </c>
    </row>
    <row r="438" spans="9:50" x14ac:dyDescent="0.2">
      <c r="I438" t="s">
        <v>369</v>
      </c>
      <c r="J438">
        <v>70.48</v>
      </c>
      <c r="K438">
        <v>78.599999999999994</v>
      </c>
      <c r="L438">
        <v>2018</v>
      </c>
      <c r="AO438" t="s">
        <v>369</v>
      </c>
      <c r="AP438">
        <v>70.48</v>
      </c>
      <c r="AQ438">
        <v>78.599999999999994</v>
      </c>
      <c r="AR438">
        <v>2018</v>
      </c>
      <c r="AT438">
        <f t="array" ref="AT438">IFERROR(INDEX(JeffSagarinW[JS_RATING],MATCH(AllData[[#This Row],[TEAM]]&amp;"|"&amp;AllData[[#This Row],[YEAR]],JeffSagarinW[TEAM]&amp;"|"&amp;JeffSagarinW[YEAR],0)),"0.00")</f>
        <v>85.98</v>
      </c>
      <c r="AU438">
        <f t="array" ref="AU438">IFERROR(INDEX(JeffSagarinW[JS_SOS],MATCH(AllData[[#This Row],[TEAM]]&amp;"|"&amp;AllData[[#This Row],[YEAR]],JeffSagarinW[TEAM]&amp;"|"&amp;JeffSagarinW[YEAR],0)),"0.00")</f>
        <v>77.25</v>
      </c>
      <c r="AV438">
        <f t="array" ref="AV438">IFERROR(INDEX(JeffSagarinW[W25],MATCH(AllData[[#This Row],[TEAM]]&amp;"|"&amp;AllData[[#This Row],[YEAR]],JeffSagarinW[TEAM]&amp;"|"&amp;JeffSagarinW[YEAR],0)),"0.00")</f>
        <v>2</v>
      </c>
      <c r="AW438">
        <f t="array" ref="AW438">IFERROR(INDEX(JeffSagarinW[W50],MATCH(AllData[[#This Row],[TEAM]]&amp;"|"&amp;AllData[[#This Row],[YEAR]],JeffSagarinW[TEAM]&amp;"|"&amp;JeffSagarinW[YEAR],0)),"0.00")</f>
        <v>6</v>
      </c>
      <c r="AX438" t="str">
        <f t="array" ref="AX438">IFERROR(INDEX(ESPNW[PTS],MATCH(AllData[[#This Row],[TEAM]]&amp;"|"&amp;AllData[[#This Row],[YEAR]],ESPNW[TEAM]&amp;"|"&amp;ESPNW[YEAR],0)),"0.00")</f>
        <v>0.00</v>
      </c>
    </row>
    <row r="439" spans="9:50" x14ac:dyDescent="0.2">
      <c r="I439" t="s">
        <v>417</v>
      </c>
      <c r="J439">
        <v>66.010000000000005</v>
      </c>
      <c r="K439">
        <v>78.3</v>
      </c>
      <c r="L439">
        <v>2018</v>
      </c>
      <c r="AO439" t="s">
        <v>417</v>
      </c>
      <c r="AP439">
        <v>66.010000000000005</v>
      </c>
      <c r="AQ439">
        <v>78.3</v>
      </c>
      <c r="AR439">
        <v>2018</v>
      </c>
      <c r="AT439">
        <f t="array" ref="AT439">IFERROR(INDEX(JeffSagarinW[JS_RATING],MATCH(AllData[[#This Row],[TEAM]]&amp;"|"&amp;AllData[[#This Row],[YEAR]],JeffSagarinW[TEAM]&amp;"|"&amp;JeffSagarinW[YEAR],0)),"0.00")</f>
        <v>85.3</v>
      </c>
      <c r="AU439">
        <f t="array" ref="AU439">IFERROR(INDEX(JeffSagarinW[JS_SOS],MATCH(AllData[[#This Row],[TEAM]]&amp;"|"&amp;AllData[[#This Row],[YEAR]],JeffSagarinW[TEAM]&amp;"|"&amp;JeffSagarinW[YEAR],0)),"0.00")</f>
        <v>71.069999999999993</v>
      </c>
      <c r="AV439">
        <f t="array" ref="AV439">IFERROR(INDEX(JeffSagarinW[W25],MATCH(AllData[[#This Row],[TEAM]]&amp;"|"&amp;AllData[[#This Row],[YEAR]],JeffSagarinW[TEAM]&amp;"|"&amp;JeffSagarinW[YEAR],0)),"0.00")</f>
        <v>2</v>
      </c>
      <c r="AW439">
        <f t="array" ref="AW439">IFERROR(INDEX(JeffSagarinW[W50],MATCH(AllData[[#This Row],[TEAM]]&amp;"|"&amp;AllData[[#This Row],[YEAR]],JeffSagarinW[TEAM]&amp;"|"&amp;JeffSagarinW[YEAR],0)),"0.00")</f>
        <v>3</v>
      </c>
      <c r="AX439" t="str">
        <f t="array" ref="AX439">IFERROR(INDEX(ESPNW[PTS],MATCH(AllData[[#This Row],[TEAM]]&amp;"|"&amp;AllData[[#This Row],[YEAR]],ESPNW[TEAM]&amp;"|"&amp;ESPNW[YEAR],0)),"0.00")</f>
        <v>0.00</v>
      </c>
    </row>
    <row r="440" spans="9:50" x14ac:dyDescent="0.2">
      <c r="I440" t="s">
        <v>367</v>
      </c>
      <c r="J440">
        <v>70.989999999999995</v>
      </c>
      <c r="K440">
        <v>77.569999999999993</v>
      </c>
      <c r="L440">
        <v>2018</v>
      </c>
      <c r="AO440" t="s">
        <v>367</v>
      </c>
      <c r="AP440">
        <v>70.989999999999995</v>
      </c>
      <c r="AQ440">
        <v>77.569999999999993</v>
      </c>
      <c r="AR440">
        <v>2018</v>
      </c>
      <c r="AT440">
        <f t="array" ref="AT440">IFERROR(INDEX(JeffSagarinW[JS_RATING],MATCH(AllData[[#This Row],[TEAM]]&amp;"|"&amp;AllData[[#This Row],[YEAR]],JeffSagarinW[TEAM]&amp;"|"&amp;JeffSagarinW[YEAR],0)),"0.00")</f>
        <v>84.98</v>
      </c>
      <c r="AU440">
        <f t="array" ref="AU440">IFERROR(INDEX(JeffSagarinW[JS_SOS],MATCH(AllData[[#This Row],[TEAM]]&amp;"|"&amp;AllData[[#This Row],[YEAR]],JeffSagarinW[TEAM]&amp;"|"&amp;JeffSagarinW[YEAR],0)),"0.00")</f>
        <v>76.680000000000007</v>
      </c>
      <c r="AV440">
        <f t="array" ref="AV440">IFERROR(INDEX(JeffSagarinW[W25],MATCH(AllData[[#This Row],[TEAM]]&amp;"|"&amp;AllData[[#This Row],[YEAR]],JeffSagarinW[TEAM]&amp;"|"&amp;JeffSagarinW[YEAR],0)),"0.00")</f>
        <v>2</v>
      </c>
      <c r="AW440">
        <f t="array" ref="AW440">IFERROR(INDEX(JeffSagarinW[W50],MATCH(AllData[[#This Row],[TEAM]]&amp;"|"&amp;AllData[[#This Row],[YEAR]],JeffSagarinW[TEAM]&amp;"|"&amp;JeffSagarinW[YEAR],0)),"0.00")</f>
        <v>4</v>
      </c>
      <c r="AX440" t="str">
        <f t="array" ref="AX440">IFERROR(INDEX(ESPNW[PTS],MATCH(AllData[[#This Row],[TEAM]]&amp;"|"&amp;AllData[[#This Row],[YEAR]],ESPNW[TEAM]&amp;"|"&amp;ESPNW[YEAR],0)),"0.00")</f>
        <v>0.00</v>
      </c>
    </row>
    <row r="441" spans="9:50" x14ac:dyDescent="0.2">
      <c r="I441" t="s">
        <v>319</v>
      </c>
      <c r="J441">
        <v>70.59</v>
      </c>
      <c r="K441">
        <v>77.569999999999993</v>
      </c>
      <c r="L441">
        <v>2018</v>
      </c>
      <c r="AO441" t="s">
        <v>319</v>
      </c>
      <c r="AP441">
        <v>70.59</v>
      </c>
      <c r="AQ441">
        <v>77.569999999999993</v>
      </c>
      <c r="AR441">
        <v>2018</v>
      </c>
      <c r="AT441">
        <f t="array" ref="AT441">IFERROR(INDEX(JeffSagarinW[JS_RATING],MATCH(AllData[[#This Row],[TEAM]]&amp;"|"&amp;AllData[[#This Row],[YEAR]],JeffSagarinW[TEAM]&amp;"|"&amp;JeffSagarinW[YEAR],0)),"0.00")</f>
        <v>85.05</v>
      </c>
      <c r="AU441">
        <f t="array" ref="AU441">IFERROR(INDEX(JeffSagarinW[JS_SOS],MATCH(AllData[[#This Row],[TEAM]]&amp;"|"&amp;AllData[[#This Row],[YEAR]],JeffSagarinW[TEAM]&amp;"|"&amp;JeffSagarinW[YEAR],0)),"0.00")</f>
        <v>76.430000000000007</v>
      </c>
      <c r="AV441">
        <f t="array" ref="AV441">IFERROR(INDEX(JeffSagarinW[W25],MATCH(AllData[[#This Row],[TEAM]]&amp;"|"&amp;AllData[[#This Row],[YEAR]],JeffSagarinW[TEAM]&amp;"|"&amp;JeffSagarinW[YEAR],0)),"0.00")</f>
        <v>1</v>
      </c>
      <c r="AW441">
        <f t="array" ref="AW441">IFERROR(INDEX(JeffSagarinW[W50],MATCH(AllData[[#This Row],[TEAM]]&amp;"|"&amp;AllData[[#This Row],[YEAR]],JeffSagarinW[TEAM]&amp;"|"&amp;JeffSagarinW[YEAR],0)),"0.00")</f>
        <v>5</v>
      </c>
      <c r="AX441" t="str">
        <f t="array" ref="AX441">IFERROR(INDEX(ESPNW[PTS],MATCH(AllData[[#This Row],[TEAM]]&amp;"|"&amp;AllData[[#This Row],[YEAR]],ESPNW[TEAM]&amp;"|"&amp;ESPNW[YEAR],0)),"0.00")</f>
        <v>0.00</v>
      </c>
    </row>
    <row r="442" spans="9:50" x14ac:dyDescent="0.2">
      <c r="I442" t="s">
        <v>1844</v>
      </c>
      <c r="J442">
        <v>66.540000000000006</v>
      </c>
      <c r="K442">
        <v>77.5</v>
      </c>
      <c r="L442">
        <v>2018</v>
      </c>
      <c r="AO442" t="s">
        <v>1844</v>
      </c>
      <c r="AP442">
        <v>66.540000000000006</v>
      </c>
      <c r="AQ442">
        <v>77.5</v>
      </c>
      <c r="AR442">
        <v>2018</v>
      </c>
      <c r="AT442">
        <f t="array" ref="AT442">IFERROR(INDEX(JeffSagarinW[JS_RATING],MATCH(AllData[[#This Row],[TEAM]]&amp;"|"&amp;AllData[[#This Row],[YEAR]],JeffSagarinW[TEAM]&amp;"|"&amp;JeffSagarinW[YEAR],0)),"0.00")</f>
        <v>83.71</v>
      </c>
      <c r="AU442">
        <f t="array" ref="AU442">IFERROR(INDEX(JeffSagarinW[JS_SOS],MATCH(AllData[[#This Row],[TEAM]]&amp;"|"&amp;AllData[[#This Row],[YEAR]],JeffSagarinW[TEAM]&amp;"|"&amp;JeffSagarinW[YEAR],0)),"0.00")</f>
        <v>72.55</v>
      </c>
      <c r="AV442">
        <f t="array" ref="AV442">IFERROR(INDEX(JeffSagarinW[W25],MATCH(AllData[[#This Row],[TEAM]]&amp;"|"&amp;AllData[[#This Row],[YEAR]],JeffSagarinW[TEAM]&amp;"|"&amp;JeffSagarinW[YEAR],0)),"0.00")</f>
        <v>1</v>
      </c>
      <c r="AW442">
        <f t="array" ref="AW442">IFERROR(INDEX(JeffSagarinW[W50],MATCH(AllData[[#This Row],[TEAM]]&amp;"|"&amp;AllData[[#This Row],[YEAR]],JeffSagarinW[TEAM]&amp;"|"&amp;JeffSagarinW[YEAR],0)),"0.00")</f>
        <v>4</v>
      </c>
      <c r="AX442" t="str">
        <f t="array" ref="AX442">IFERROR(INDEX(ESPNW[PTS],MATCH(AllData[[#This Row],[TEAM]]&amp;"|"&amp;AllData[[#This Row],[YEAR]],ESPNW[TEAM]&amp;"|"&amp;ESPNW[YEAR],0)),"0.00")</f>
        <v>0.00</v>
      </c>
    </row>
    <row r="443" spans="9:50" x14ac:dyDescent="0.2">
      <c r="I443" t="s">
        <v>432</v>
      </c>
      <c r="J443">
        <v>70.48</v>
      </c>
      <c r="K443">
        <v>77.39</v>
      </c>
      <c r="L443">
        <v>2018</v>
      </c>
      <c r="AO443" t="s">
        <v>432</v>
      </c>
      <c r="AP443">
        <v>70.48</v>
      </c>
      <c r="AQ443">
        <v>77.39</v>
      </c>
      <c r="AR443">
        <v>2018</v>
      </c>
      <c r="AT443">
        <f t="array" ref="AT443">IFERROR(INDEX(JeffSagarinW[JS_RATING],MATCH(AllData[[#This Row],[TEAM]]&amp;"|"&amp;AllData[[#This Row],[YEAR]],JeffSagarinW[TEAM]&amp;"|"&amp;JeffSagarinW[YEAR],0)),"0.00")</f>
        <v>84.02</v>
      </c>
      <c r="AU443">
        <f t="array" ref="AU443">IFERROR(INDEX(JeffSagarinW[JS_SOS],MATCH(AllData[[#This Row],[TEAM]]&amp;"|"&amp;AllData[[#This Row],[YEAR]],JeffSagarinW[TEAM]&amp;"|"&amp;JeffSagarinW[YEAR],0)),"0.00")</f>
        <v>76.790000000000006</v>
      </c>
      <c r="AV443">
        <f t="array" ref="AV443">IFERROR(INDEX(JeffSagarinW[W25],MATCH(AllData[[#This Row],[TEAM]]&amp;"|"&amp;AllData[[#This Row],[YEAR]],JeffSagarinW[TEAM]&amp;"|"&amp;JeffSagarinW[YEAR],0)),"0.00")</f>
        <v>1</v>
      </c>
      <c r="AW443">
        <f t="array" ref="AW443">IFERROR(INDEX(JeffSagarinW[W50],MATCH(AllData[[#This Row],[TEAM]]&amp;"|"&amp;AllData[[#This Row],[YEAR]],JeffSagarinW[TEAM]&amp;"|"&amp;JeffSagarinW[YEAR],0)),"0.00")</f>
        <v>4</v>
      </c>
      <c r="AX443" t="str">
        <f t="array" ref="AX443">IFERROR(INDEX(ESPNW[PTS],MATCH(AllData[[#This Row],[TEAM]]&amp;"|"&amp;AllData[[#This Row],[YEAR]],ESPNW[TEAM]&amp;"|"&amp;ESPNW[YEAR],0)),"0.00")</f>
        <v>0.00</v>
      </c>
    </row>
    <row r="444" spans="9:50" x14ac:dyDescent="0.2">
      <c r="I444" t="s">
        <v>335</v>
      </c>
      <c r="J444">
        <v>74.569999999999993</v>
      </c>
      <c r="K444">
        <v>77.02</v>
      </c>
      <c r="L444">
        <v>2018</v>
      </c>
      <c r="AO444" t="s">
        <v>335</v>
      </c>
      <c r="AP444">
        <v>74.569999999999993</v>
      </c>
      <c r="AQ444">
        <v>77.02</v>
      </c>
      <c r="AR444">
        <v>2018</v>
      </c>
      <c r="AT444">
        <f t="array" ref="AT444">IFERROR(INDEX(JeffSagarinW[JS_RATING],MATCH(AllData[[#This Row],[TEAM]]&amp;"|"&amp;AllData[[#This Row],[YEAR]],JeffSagarinW[TEAM]&amp;"|"&amp;JeffSagarinW[YEAR],0)),"0.00")</f>
        <v>83.31</v>
      </c>
      <c r="AU444">
        <f t="array" ref="AU444">IFERROR(INDEX(JeffSagarinW[JS_SOS],MATCH(AllData[[#This Row],[TEAM]]&amp;"|"&amp;AllData[[#This Row],[YEAR]],JeffSagarinW[TEAM]&amp;"|"&amp;JeffSagarinW[YEAR],0)),"0.00")</f>
        <v>79.150000000000006</v>
      </c>
      <c r="AV444">
        <f t="array" ref="AV444">IFERROR(INDEX(JeffSagarinW[W25],MATCH(AllData[[#This Row],[TEAM]]&amp;"|"&amp;AllData[[#This Row],[YEAR]],JeffSagarinW[TEAM]&amp;"|"&amp;JeffSagarinW[YEAR],0)),"0.00")</f>
        <v>1</v>
      </c>
      <c r="AW444">
        <f t="array" ref="AW444">IFERROR(INDEX(JeffSagarinW[W50],MATCH(AllData[[#This Row],[TEAM]]&amp;"|"&amp;AllData[[#This Row],[YEAR]],JeffSagarinW[TEAM]&amp;"|"&amp;JeffSagarinW[YEAR],0)),"0.00")</f>
        <v>4</v>
      </c>
      <c r="AX444" t="str">
        <f t="array" ref="AX444">IFERROR(INDEX(ESPNW[PTS],MATCH(AllData[[#This Row],[TEAM]]&amp;"|"&amp;AllData[[#This Row],[YEAR]],ESPNW[TEAM]&amp;"|"&amp;ESPNW[YEAR],0)),"0.00")</f>
        <v>0.00</v>
      </c>
    </row>
    <row r="445" spans="9:50" x14ac:dyDescent="0.2">
      <c r="I445" t="s">
        <v>376</v>
      </c>
      <c r="J445">
        <v>71.599999999999994</v>
      </c>
      <c r="K445">
        <v>76.45</v>
      </c>
      <c r="L445">
        <v>2018</v>
      </c>
      <c r="AO445" t="s">
        <v>376</v>
      </c>
      <c r="AP445">
        <v>71.599999999999994</v>
      </c>
      <c r="AQ445">
        <v>76.45</v>
      </c>
      <c r="AR445">
        <v>2018</v>
      </c>
      <c r="AT445" t="str">
        <f t="array" ref="AT445">IFERROR(INDEX(JeffSagarinW[JS_RATING],MATCH(AllData[[#This Row],[TEAM]]&amp;"|"&amp;AllData[[#This Row],[YEAR]],JeffSagarinW[TEAM]&amp;"|"&amp;JeffSagarinW[YEAR],0)),"0.00")</f>
        <v>0.00</v>
      </c>
      <c r="AU445" t="str">
        <f t="array" ref="AU445">IFERROR(INDEX(JeffSagarinW[JS_SOS],MATCH(AllData[[#This Row],[TEAM]]&amp;"|"&amp;AllData[[#This Row],[YEAR]],JeffSagarinW[TEAM]&amp;"|"&amp;JeffSagarinW[YEAR],0)),"0.00")</f>
        <v>0.00</v>
      </c>
      <c r="AV445" t="str">
        <f t="array" ref="AV445">IFERROR(INDEX(JeffSagarinW[W25],MATCH(AllData[[#This Row],[TEAM]]&amp;"|"&amp;AllData[[#This Row],[YEAR]],JeffSagarinW[TEAM]&amp;"|"&amp;JeffSagarinW[YEAR],0)),"0.00")</f>
        <v>0.00</v>
      </c>
      <c r="AW445" t="str">
        <f t="array" ref="AW445">IFERROR(INDEX(JeffSagarinW[W50],MATCH(AllData[[#This Row],[TEAM]]&amp;"|"&amp;AllData[[#This Row],[YEAR]],JeffSagarinW[TEAM]&amp;"|"&amp;JeffSagarinW[YEAR],0)),"0.00")</f>
        <v>0.00</v>
      </c>
      <c r="AX445" t="str">
        <f t="array" ref="AX445">IFERROR(INDEX(ESPNW[PTS],MATCH(AllData[[#This Row],[TEAM]]&amp;"|"&amp;AllData[[#This Row],[YEAR]],ESPNW[TEAM]&amp;"|"&amp;ESPNW[YEAR],0)),"0.00")</f>
        <v>0.00</v>
      </c>
    </row>
    <row r="446" spans="9:50" x14ac:dyDescent="0.2">
      <c r="I446" t="s">
        <v>381</v>
      </c>
      <c r="J446">
        <v>71.41</v>
      </c>
      <c r="K446">
        <v>76.3</v>
      </c>
      <c r="L446">
        <v>2018</v>
      </c>
      <c r="AO446" t="s">
        <v>381</v>
      </c>
      <c r="AP446">
        <v>71.41</v>
      </c>
      <c r="AQ446">
        <v>76.3</v>
      </c>
      <c r="AR446">
        <v>2018</v>
      </c>
      <c r="AT446">
        <f t="array" ref="AT446">IFERROR(INDEX(JeffSagarinW[JS_RATING],MATCH(AllData[[#This Row],[TEAM]]&amp;"|"&amp;AllData[[#This Row],[YEAR]],JeffSagarinW[TEAM]&amp;"|"&amp;JeffSagarinW[YEAR],0)),"0.00")</f>
        <v>83.82</v>
      </c>
      <c r="AU446">
        <f t="array" ref="AU446">IFERROR(INDEX(JeffSagarinW[JS_SOS],MATCH(AllData[[#This Row],[TEAM]]&amp;"|"&amp;AllData[[#This Row],[YEAR]],JeffSagarinW[TEAM]&amp;"|"&amp;JeffSagarinW[YEAR],0)),"0.00")</f>
        <v>78.06</v>
      </c>
      <c r="AV446">
        <f t="array" ref="AV446">IFERROR(INDEX(JeffSagarinW[W25],MATCH(AllData[[#This Row],[TEAM]]&amp;"|"&amp;AllData[[#This Row],[YEAR]],JeffSagarinW[TEAM]&amp;"|"&amp;JeffSagarinW[YEAR],0)),"0.00")</f>
        <v>3</v>
      </c>
      <c r="AW446">
        <f t="array" ref="AW446">IFERROR(INDEX(JeffSagarinW[W50],MATCH(AllData[[#This Row],[TEAM]]&amp;"|"&amp;AllData[[#This Row],[YEAR]],JeffSagarinW[TEAM]&amp;"|"&amp;JeffSagarinW[YEAR],0)),"0.00")</f>
        <v>4</v>
      </c>
      <c r="AX446" t="str">
        <f t="array" ref="AX446">IFERROR(INDEX(ESPNW[PTS],MATCH(AllData[[#This Row],[TEAM]]&amp;"|"&amp;AllData[[#This Row],[YEAR]],ESPNW[TEAM]&amp;"|"&amp;ESPNW[YEAR],0)),"0.00")</f>
        <v>0.00</v>
      </c>
    </row>
    <row r="447" spans="9:50" x14ac:dyDescent="0.2">
      <c r="I447" t="s">
        <v>404</v>
      </c>
      <c r="J447">
        <v>71.55</v>
      </c>
      <c r="K447">
        <v>76.260000000000005</v>
      </c>
      <c r="L447">
        <v>2018</v>
      </c>
      <c r="AO447" t="s">
        <v>404</v>
      </c>
      <c r="AP447">
        <v>71.55</v>
      </c>
      <c r="AQ447">
        <v>76.260000000000005</v>
      </c>
      <c r="AR447">
        <v>2018</v>
      </c>
      <c r="AT447">
        <f t="array" ref="AT447">IFERROR(INDEX(JeffSagarinW[JS_RATING],MATCH(AllData[[#This Row],[TEAM]]&amp;"|"&amp;AllData[[#This Row],[YEAR]],JeffSagarinW[TEAM]&amp;"|"&amp;JeffSagarinW[YEAR],0)),"0.00")</f>
        <v>82.99</v>
      </c>
      <c r="AU447">
        <f t="array" ref="AU447">IFERROR(INDEX(JeffSagarinW[JS_SOS],MATCH(AllData[[#This Row],[TEAM]]&amp;"|"&amp;AllData[[#This Row],[YEAR]],JeffSagarinW[TEAM]&amp;"|"&amp;JeffSagarinW[YEAR],0)),"0.00")</f>
        <v>76.66</v>
      </c>
      <c r="AV447">
        <f t="array" ref="AV447">IFERROR(INDEX(JeffSagarinW[W25],MATCH(AllData[[#This Row],[TEAM]]&amp;"|"&amp;AllData[[#This Row],[YEAR]],JeffSagarinW[TEAM]&amp;"|"&amp;JeffSagarinW[YEAR],0)),"0.00")</f>
        <v>1</v>
      </c>
      <c r="AW447">
        <f t="array" ref="AW447">IFERROR(INDEX(JeffSagarinW[W50],MATCH(AllData[[#This Row],[TEAM]]&amp;"|"&amp;AllData[[#This Row],[YEAR]],JeffSagarinW[TEAM]&amp;"|"&amp;JeffSagarinW[YEAR],0)),"0.00")</f>
        <v>1</v>
      </c>
      <c r="AX447" t="str">
        <f t="array" ref="AX447">IFERROR(INDEX(ESPNW[PTS],MATCH(AllData[[#This Row],[TEAM]]&amp;"|"&amp;AllData[[#This Row],[YEAR]],ESPNW[TEAM]&amp;"|"&amp;ESPNW[YEAR],0)),"0.00")</f>
        <v>0.00</v>
      </c>
    </row>
    <row r="448" spans="9:50" x14ac:dyDescent="0.2">
      <c r="I448" t="s">
        <v>157</v>
      </c>
      <c r="J448">
        <v>73.42</v>
      </c>
      <c r="K448">
        <v>76.069999999999993</v>
      </c>
      <c r="L448">
        <v>2018</v>
      </c>
      <c r="AO448" t="s">
        <v>157</v>
      </c>
      <c r="AP448">
        <v>73.42</v>
      </c>
      <c r="AQ448">
        <v>76.069999999999993</v>
      </c>
      <c r="AR448">
        <v>2018</v>
      </c>
      <c r="AT448">
        <f t="array" ref="AT448">IFERROR(INDEX(JeffSagarinW[JS_RATING],MATCH(AllData[[#This Row],[TEAM]]&amp;"|"&amp;AllData[[#This Row],[YEAR]],JeffSagarinW[TEAM]&amp;"|"&amp;JeffSagarinW[YEAR],0)),"0.00")</f>
        <v>82.62</v>
      </c>
      <c r="AU448">
        <f t="array" ref="AU448">IFERROR(INDEX(JeffSagarinW[JS_SOS],MATCH(AllData[[#This Row],[TEAM]]&amp;"|"&amp;AllData[[#This Row],[YEAR]],JeffSagarinW[TEAM]&amp;"|"&amp;JeffSagarinW[YEAR],0)),"0.00")</f>
        <v>78.31</v>
      </c>
      <c r="AV448">
        <f t="array" ref="AV448">IFERROR(INDEX(JeffSagarinW[W25],MATCH(AllData[[#This Row],[TEAM]]&amp;"|"&amp;AllData[[#This Row],[YEAR]],JeffSagarinW[TEAM]&amp;"|"&amp;JeffSagarinW[YEAR],0)),"0.00")</f>
        <v>2</v>
      </c>
      <c r="AW448">
        <f t="array" ref="AW448">IFERROR(INDEX(JeffSagarinW[W50],MATCH(AllData[[#This Row],[TEAM]]&amp;"|"&amp;AllData[[#This Row],[YEAR]],JeffSagarinW[TEAM]&amp;"|"&amp;JeffSagarinW[YEAR],0)),"0.00")</f>
        <v>4</v>
      </c>
      <c r="AX448" t="str">
        <f t="array" ref="AX448">IFERROR(INDEX(ESPNW[PTS],MATCH(AllData[[#This Row],[TEAM]]&amp;"|"&amp;AllData[[#This Row],[YEAR]],ESPNW[TEAM]&amp;"|"&amp;ESPNW[YEAR],0)),"0.00")</f>
        <v>0.00</v>
      </c>
    </row>
    <row r="449" spans="9:50" x14ac:dyDescent="0.2">
      <c r="I449" t="s">
        <v>314</v>
      </c>
      <c r="J449">
        <v>73.16</v>
      </c>
      <c r="K449">
        <v>75.91</v>
      </c>
      <c r="L449">
        <v>2018</v>
      </c>
      <c r="AO449" t="s">
        <v>314</v>
      </c>
      <c r="AP449">
        <v>73.16</v>
      </c>
      <c r="AQ449">
        <v>75.91</v>
      </c>
      <c r="AR449">
        <v>2018</v>
      </c>
      <c r="AT449">
        <f t="array" ref="AT449">IFERROR(INDEX(JeffSagarinW[JS_RATING],MATCH(AllData[[#This Row],[TEAM]]&amp;"|"&amp;AllData[[#This Row],[YEAR]],JeffSagarinW[TEAM]&amp;"|"&amp;JeffSagarinW[YEAR],0)),"0.00")</f>
        <v>82.7</v>
      </c>
      <c r="AU449">
        <f t="array" ref="AU449">IFERROR(INDEX(JeffSagarinW[JS_SOS],MATCH(AllData[[#This Row],[TEAM]]&amp;"|"&amp;AllData[[#This Row],[YEAR]],JeffSagarinW[TEAM]&amp;"|"&amp;JeffSagarinW[YEAR],0)),"0.00")</f>
        <v>78.599999999999994</v>
      </c>
      <c r="AV449">
        <f t="array" ref="AV449">IFERROR(INDEX(JeffSagarinW[W25],MATCH(AllData[[#This Row],[TEAM]]&amp;"|"&amp;AllData[[#This Row],[YEAR]],JeffSagarinW[TEAM]&amp;"|"&amp;JeffSagarinW[YEAR],0)),"0.00")</f>
        <v>2</v>
      </c>
      <c r="AW449">
        <f t="array" ref="AW449">IFERROR(INDEX(JeffSagarinW[W50],MATCH(AllData[[#This Row],[TEAM]]&amp;"|"&amp;AllData[[#This Row],[YEAR]],JeffSagarinW[TEAM]&amp;"|"&amp;JeffSagarinW[YEAR],0)),"0.00")</f>
        <v>6</v>
      </c>
      <c r="AX449" t="str">
        <f t="array" ref="AX449">IFERROR(INDEX(ESPNW[PTS],MATCH(AllData[[#This Row],[TEAM]]&amp;"|"&amp;AllData[[#This Row],[YEAR]],ESPNW[TEAM]&amp;"|"&amp;ESPNW[YEAR],0)),"0.00")</f>
        <v>0.00</v>
      </c>
    </row>
    <row r="450" spans="9:50" x14ac:dyDescent="0.2">
      <c r="I450" t="s">
        <v>356</v>
      </c>
      <c r="J450">
        <v>74.739999999999995</v>
      </c>
      <c r="K450">
        <v>75.86</v>
      </c>
      <c r="L450">
        <v>2018</v>
      </c>
      <c r="AO450" t="s">
        <v>356</v>
      </c>
      <c r="AP450">
        <v>74.739999999999995</v>
      </c>
      <c r="AQ450">
        <v>75.86</v>
      </c>
      <c r="AR450">
        <v>2018</v>
      </c>
      <c r="AT450">
        <f t="array" ref="AT450">IFERROR(INDEX(JeffSagarinW[JS_RATING],MATCH(AllData[[#This Row],[TEAM]]&amp;"|"&amp;AllData[[#This Row],[YEAR]],JeffSagarinW[TEAM]&amp;"|"&amp;JeffSagarinW[YEAR],0)),"0.00")</f>
        <v>82.31</v>
      </c>
      <c r="AU450">
        <f t="array" ref="AU450">IFERROR(INDEX(JeffSagarinW[JS_SOS],MATCH(AllData[[#This Row],[TEAM]]&amp;"|"&amp;AllData[[#This Row],[YEAR]],JeffSagarinW[TEAM]&amp;"|"&amp;JeffSagarinW[YEAR],0)),"0.00")</f>
        <v>81.95</v>
      </c>
      <c r="AV450">
        <f t="array" ref="AV450">IFERROR(INDEX(JeffSagarinW[W25],MATCH(AllData[[#This Row],[TEAM]]&amp;"|"&amp;AllData[[#This Row],[YEAR]],JeffSagarinW[TEAM]&amp;"|"&amp;JeffSagarinW[YEAR],0)),"0.00")</f>
        <v>1</v>
      </c>
      <c r="AW450">
        <f t="array" ref="AW450">IFERROR(INDEX(JeffSagarinW[W50],MATCH(AllData[[#This Row],[TEAM]]&amp;"|"&amp;AllData[[#This Row],[YEAR]],JeffSagarinW[TEAM]&amp;"|"&amp;JeffSagarinW[YEAR],0)),"0.00")</f>
        <v>8</v>
      </c>
      <c r="AX450" t="str">
        <f t="array" ref="AX450">IFERROR(INDEX(ESPNW[PTS],MATCH(AllData[[#This Row],[TEAM]]&amp;"|"&amp;AllData[[#This Row],[YEAR]],ESPNW[TEAM]&amp;"|"&amp;ESPNW[YEAR],0)),"0.00")</f>
        <v>0.00</v>
      </c>
    </row>
    <row r="451" spans="9:50" x14ac:dyDescent="0.2">
      <c r="I451" t="s">
        <v>353</v>
      </c>
      <c r="J451">
        <v>70.22</v>
      </c>
      <c r="K451">
        <v>75.59</v>
      </c>
      <c r="L451">
        <v>2018</v>
      </c>
      <c r="AO451" t="s">
        <v>353</v>
      </c>
      <c r="AP451">
        <v>70.22</v>
      </c>
      <c r="AQ451">
        <v>75.59</v>
      </c>
      <c r="AR451">
        <v>2018</v>
      </c>
      <c r="AT451">
        <f t="array" ref="AT451">IFERROR(INDEX(JeffSagarinW[JS_RATING],MATCH(AllData[[#This Row],[TEAM]]&amp;"|"&amp;AllData[[#This Row],[YEAR]],JeffSagarinW[TEAM]&amp;"|"&amp;JeffSagarinW[YEAR],0)),"0.00")</f>
        <v>83.33</v>
      </c>
      <c r="AU451">
        <f t="array" ref="AU451">IFERROR(INDEX(JeffSagarinW[JS_SOS],MATCH(AllData[[#This Row],[TEAM]]&amp;"|"&amp;AllData[[#This Row],[YEAR]],JeffSagarinW[TEAM]&amp;"|"&amp;JeffSagarinW[YEAR],0)),"0.00")</f>
        <v>76.319999999999993</v>
      </c>
      <c r="AV451">
        <f t="array" ref="AV451">IFERROR(INDEX(JeffSagarinW[W25],MATCH(AllData[[#This Row],[TEAM]]&amp;"|"&amp;AllData[[#This Row],[YEAR]],JeffSagarinW[TEAM]&amp;"|"&amp;JeffSagarinW[YEAR],0)),"0.00")</f>
        <v>2</v>
      </c>
      <c r="AW451">
        <f t="array" ref="AW451">IFERROR(INDEX(JeffSagarinW[W50],MATCH(AllData[[#This Row],[TEAM]]&amp;"|"&amp;AllData[[#This Row],[YEAR]],JeffSagarinW[TEAM]&amp;"|"&amp;JeffSagarinW[YEAR],0)),"0.00")</f>
        <v>5</v>
      </c>
      <c r="AX451" t="str">
        <f t="array" ref="AX451">IFERROR(INDEX(ESPNW[PTS],MATCH(AllData[[#This Row],[TEAM]]&amp;"|"&amp;AllData[[#This Row],[YEAR]],ESPNW[TEAM]&amp;"|"&amp;ESPNW[YEAR],0)),"0.00")</f>
        <v>0.00</v>
      </c>
    </row>
    <row r="452" spans="9:50" x14ac:dyDescent="0.2">
      <c r="I452" t="s">
        <v>366</v>
      </c>
      <c r="J452">
        <v>73.89</v>
      </c>
      <c r="K452">
        <v>75.319999999999993</v>
      </c>
      <c r="L452">
        <v>2018</v>
      </c>
      <c r="AO452" t="s">
        <v>366</v>
      </c>
      <c r="AP452">
        <v>73.89</v>
      </c>
      <c r="AQ452">
        <v>75.319999999999993</v>
      </c>
      <c r="AR452">
        <v>2018</v>
      </c>
      <c r="AT452">
        <f t="array" ref="AT452">IFERROR(INDEX(JeffSagarinW[JS_RATING],MATCH(AllData[[#This Row],[TEAM]]&amp;"|"&amp;AllData[[#This Row],[YEAR]],JeffSagarinW[TEAM]&amp;"|"&amp;JeffSagarinW[YEAR],0)),"0.00")</f>
        <v>81.87</v>
      </c>
      <c r="AU452">
        <f t="array" ref="AU452">IFERROR(INDEX(JeffSagarinW[JS_SOS],MATCH(AllData[[#This Row],[TEAM]]&amp;"|"&amp;AllData[[#This Row],[YEAR]],JeffSagarinW[TEAM]&amp;"|"&amp;JeffSagarinW[YEAR],0)),"0.00")</f>
        <v>79.680000000000007</v>
      </c>
      <c r="AV452">
        <f t="array" ref="AV452">IFERROR(INDEX(JeffSagarinW[W25],MATCH(AllData[[#This Row],[TEAM]]&amp;"|"&amp;AllData[[#This Row],[YEAR]],JeffSagarinW[TEAM]&amp;"|"&amp;JeffSagarinW[YEAR],0)),"0.00")</f>
        <v>0</v>
      </c>
      <c r="AW452">
        <f t="array" ref="AW452">IFERROR(INDEX(JeffSagarinW[W50],MATCH(AllData[[#This Row],[TEAM]]&amp;"|"&amp;AllData[[#This Row],[YEAR]],JeffSagarinW[TEAM]&amp;"|"&amp;JeffSagarinW[YEAR],0)),"0.00")</f>
        <v>4</v>
      </c>
      <c r="AX452" t="str">
        <f t="array" ref="AX452">IFERROR(INDEX(ESPNW[PTS],MATCH(AllData[[#This Row],[TEAM]]&amp;"|"&amp;AllData[[#This Row],[YEAR]],ESPNW[TEAM]&amp;"|"&amp;ESPNW[YEAR],0)),"0.00")</f>
        <v>0.00</v>
      </c>
    </row>
    <row r="453" spans="9:50" x14ac:dyDescent="0.2">
      <c r="I453" t="s">
        <v>9</v>
      </c>
      <c r="J453">
        <v>71.569999999999993</v>
      </c>
      <c r="K453">
        <v>75.16</v>
      </c>
      <c r="L453">
        <v>2018</v>
      </c>
      <c r="AO453" t="s">
        <v>9</v>
      </c>
      <c r="AP453">
        <v>71.569999999999993</v>
      </c>
      <c r="AQ453">
        <v>75.16</v>
      </c>
      <c r="AR453">
        <v>2018</v>
      </c>
      <c r="AT453">
        <f t="array" ref="AT453">IFERROR(INDEX(JeffSagarinW[JS_RATING],MATCH(AllData[[#This Row],[TEAM]]&amp;"|"&amp;AllData[[#This Row],[YEAR]],JeffSagarinW[TEAM]&amp;"|"&amp;JeffSagarinW[YEAR],0)),"0.00")</f>
        <v>82.44</v>
      </c>
      <c r="AU453">
        <f t="array" ref="AU453">IFERROR(INDEX(JeffSagarinW[JS_SOS],MATCH(AllData[[#This Row],[TEAM]]&amp;"|"&amp;AllData[[#This Row],[YEAR]],JeffSagarinW[TEAM]&amp;"|"&amp;JeffSagarinW[YEAR],0)),"0.00")</f>
        <v>78.48</v>
      </c>
      <c r="AV453">
        <f t="array" ref="AV453">IFERROR(INDEX(JeffSagarinW[W25],MATCH(AllData[[#This Row],[TEAM]]&amp;"|"&amp;AllData[[#This Row],[YEAR]],JeffSagarinW[TEAM]&amp;"|"&amp;JeffSagarinW[YEAR],0)),"0.00")</f>
        <v>2</v>
      </c>
      <c r="AW453">
        <f t="array" ref="AW453">IFERROR(INDEX(JeffSagarinW[W50],MATCH(AllData[[#This Row],[TEAM]]&amp;"|"&amp;AllData[[#This Row],[YEAR]],JeffSagarinW[TEAM]&amp;"|"&amp;JeffSagarinW[YEAR],0)),"0.00")</f>
        <v>4</v>
      </c>
      <c r="AX453" t="str">
        <f t="array" ref="AX453">IFERROR(INDEX(ESPNW[PTS],MATCH(AllData[[#This Row],[TEAM]]&amp;"|"&amp;AllData[[#This Row],[YEAR]],ESPNW[TEAM]&amp;"|"&amp;ESPNW[YEAR],0)),"0.00")</f>
        <v>0.00</v>
      </c>
    </row>
    <row r="454" spans="9:50" x14ac:dyDescent="0.2">
      <c r="I454" t="s">
        <v>305</v>
      </c>
      <c r="J454">
        <v>71.52</v>
      </c>
      <c r="K454">
        <v>75.06</v>
      </c>
      <c r="L454">
        <v>2018</v>
      </c>
      <c r="AO454" t="s">
        <v>305</v>
      </c>
      <c r="AP454">
        <v>71.52</v>
      </c>
      <c r="AQ454">
        <v>75.06</v>
      </c>
      <c r="AR454">
        <v>2018</v>
      </c>
      <c r="AT454">
        <f t="array" ref="AT454">IFERROR(INDEX(JeffSagarinW[JS_RATING],MATCH(AllData[[#This Row],[TEAM]]&amp;"|"&amp;AllData[[#This Row],[YEAR]],JeffSagarinW[TEAM]&amp;"|"&amp;JeffSagarinW[YEAR],0)),"0.00")</f>
        <v>81.53</v>
      </c>
      <c r="AU454">
        <f t="array" ref="AU454">IFERROR(INDEX(JeffSagarinW[JS_SOS],MATCH(AllData[[#This Row],[TEAM]]&amp;"|"&amp;AllData[[#This Row],[YEAR]],JeffSagarinW[TEAM]&amp;"|"&amp;JeffSagarinW[YEAR],0)),"0.00")</f>
        <v>76.92</v>
      </c>
      <c r="AV454">
        <f t="array" ref="AV454">IFERROR(INDEX(JeffSagarinW[W25],MATCH(AllData[[#This Row],[TEAM]]&amp;"|"&amp;AllData[[#This Row],[YEAR]],JeffSagarinW[TEAM]&amp;"|"&amp;JeffSagarinW[YEAR],0)),"0.00")</f>
        <v>0</v>
      </c>
      <c r="AW454">
        <f t="array" ref="AW454">IFERROR(INDEX(JeffSagarinW[W50],MATCH(AllData[[#This Row],[TEAM]]&amp;"|"&amp;AllData[[#This Row],[YEAR]],JeffSagarinW[TEAM]&amp;"|"&amp;JeffSagarinW[YEAR],0)),"0.00")</f>
        <v>3</v>
      </c>
      <c r="AX454" t="str">
        <f t="array" ref="AX454">IFERROR(INDEX(ESPNW[PTS],MATCH(AllData[[#This Row],[TEAM]]&amp;"|"&amp;AllData[[#This Row],[YEAR]],ESPNW[TEAM]&amp;"|"&amp;ESPNW[YEAR],0)),"0.00")</f>
        <v>0.00</v>
      </c>
    </row>
    <row r="455" spans="9:50" x14ac:dyDescent="0.2">
      <c r="I455" t="s">
        <v>342</v>
      </c>
      <c r="J455">
        <v>73.349999999999994</v>
      </c>
      <c r="K455">
        <v>75.040000000000006</v>
      </c>
      <c r="L455">
        <v>2018</v>
      </c>
      <c r="AO455" t="s">
        <v>342</v>
      </c>
      <c r="AP455">
        <v>73.349999999999994</v>
      </c>
      <c r="AQ455">
        <v>75.040000000000006</v>
      </c>
      <c r="AR455">
        <v>2018</v>
      </c>
      <c r="AT455">
        <f t="array" ref="AT455">IFERROR(INDEX(JeffSagarinW[JS_RATING],MATCH(AllData[[#This Row],[TEAM]]&amp;"|"&amp;AllData[[#This Row],[YEAR]],JeffSagarinW[TEAM]&amp;"|"&amp;JeffSagarinW[YEAR],0)),"0.00")</f>
        <v>80.48</v>
      </c>
      <c r="AU455">
        <f t="array" ref="AU455">IFERROR(INDEX(JeffSagarinW[JS_SOS],MATCH(AllData[[#This Row],[TEAM]]&amp;"|"&amp;AllData[[#This Row],[YEAR]],JeffSagarinW[TEAM]&amp;"|"&amp;JeffSagarinW[YEAR],0)),"0.00")</f>
        <v>78.81</v>
      </c>
      <c r="AV455">
        <f t="array" ref="AV455">IFERROR(INDEX(JeffSagarinW[W25],MATCH(AllData[[#This Row],[TEAM]]&amp;"|"&amp;AllData[[#This Row],[YEAR]],JeffSagarinW[TEAM]&amp;"|"&amp;JeffSagarinW[YEAR],0)),"0.00")</f>
        <v>0</v>
      </c>
      <c r="AW455">
        <f t="array" ref="AW455">IFERROR(INDEX(JeffSagarinW[W50],MATCH(AllData[[#This Row],[TEAM]]&amp;"|"&amp;AllData[[#This Row],[YEAR]],JeffSagarinW[TEAM]&amp;"|"&amp;JeffSagarinW[YEAR],0)),"0.00")</f>
        <v>0</v>
      </c>
      <c r="AX455" t="str">
        <f t="array" ref="AX455">IFERROR(INDEX(ESPNW[PTS],MATCH(AllData[[#This Row],[TEAM]]&amp;"|"&amp;AllData[[#This Row],[YEAR]],ESPNW[TEAM]&amp;"|"&amp;ESPNW[YEAR],0)),"0.00")</f>
        <v>0.00</v>
      </c>
    </row>
    <row r="456" spans="9:50" x14ac:dyDescent="0.2">
      <c r="I456" t="s">
        <v>1853</v>
      </c>
      <c r="J456">
        <v>62.83</v>
      </c>
      <c r="K456">
        <v>75.02</v>
      </c>
      <c r="L456">
        <v>2018</v>
      </c>
      <c r="AO456" t="s">
        <v>1853</v>
      </c>
      <c r="AP456">
        <v>62.83</v>
      </c>
      <c r="AQ456">
        <v>75.02</v>
      </c>
      <c r="AR456">
        <v>2018</v>
      </c>
      <c r="AT456">
        <f t="array" ref="AT456">IFERROR(INDEX(JeffSagarinW[JS_RATING],MATCH(AllData[[#This Row],[TEAM]]&amp;"|"&amp;AllData[[#This Row],[YEAR]],JeffSagarinW[TEAM]&amp;"|"&amp;JeffSagarinW[YEAR],0)),"0.00")</f>
        <v>80.47</v>
      </c>
      <c r="AU456">
        <f t="array" ref="AU456">IFERROR(INDEX(JeffSagarinW[JS_SOS],MATCH(AllData[[#This Row],[TEAM]]&amp;"|"&amp;AllData[[#This Row],[YEAR]],JeffSagarinW[TEAM]&amp;"|"&amp;JeffSagarinW[YEAR],0)),"0.00")</f>
        <v>64.94</v>
      </c>
      <c r="AV456">
        <f t="array" ref="AV456">IFERROR(INDEX(JeffSagarinW[W25],MATCH(AllData[[#This Row],[TEAM]]&amp;"|"&amp;AllData[[#This Row],[YEAR]],JeffSagarinW[TEAM]&amp;"|"&amp;JeffSagarinW[YEAR],0)),"0.00")</f>
        <v>0</v>
      </c>
      <c r="AW456">
        <f t="array" ref="AW456">IFERROR(INDEX(JeffSagarinW[W50],MATCH(AllData[[#This Row],[TEAM]]&amp;"|"&amp;AllData[[#This Row],[YEAR]],JeffSagarinW[TEAM]&amp;"|"&amp;JeffSagarinW[YEAR],0)),"0.00")</f>
        <v>2</v>
      </c>
      <c r="AX456" t="str">
        <f t="array" ref="AX456">IFERROR(INDEX(ESPNW[PTS],MATCH(AllData[[#This Row],[TEAM]]&amp;"|"&amp;AllData[[#This Row],[YEAR]],ESPNW[TEAM]&amp;"|"&amp;ESPNW[YEAR],0)),"0.00")</f>
        <v>0.00</v>
      </c>
    </row>
    <row r="457" spans="9:50" x14ac:dyDescent="0.2">
      <c r="I457" t="s">
        <v>428</v>
      </c>
      <c r="J457">
        <v>64.03</v>
      </c>
      <c r="K457">
        <v>75.02</v>
      </c>
      <c r="L457">
        <v>2018</v>
      </c>
      <c r="AO457" t="s">
        <v>428</v>
      </c>
      <c r="AP457">
        <v>64.03</v>
      </c>
      <c r="AQ457">
        <v>75.02</v>
      </c>
      <c r="AR457">
        <v>2018</v>
      </c>
      <c r="AT457">
        <f t="array" ref="AT457">IFERROR(INDEX(JeffSagarinW[JS_RATING],MATCH(AllData[[#This Row],[TEAM]]&amp;"|"&amp;AllData[[#This Row],[YEAR]],JeffSagarinW[TEAM]&amp;"|"&amp;JeffSagarinW[YEAR],0)),"0.00")</f>
        <v>82.61</v>
      </c>
      <c r="AU457">
        <f t="array" ref="AU457">IFERROR(INDEX(JeffSagarinW[JS_SOS],MATCH(AllData[[#This Row],[TEAM]]&amp;"|"&amp;AllData[[#This Row],[YEAR]],JeffSagarinW[TEAM]&amp;"|"&amp;JeffSagarinW[YEAR],0)),"0.00")</f>
        <v>69.900000000000006</v>
      </c>
      <c r="AV457">
        <f t="array" ref="AV457">IFERROR(INDEX(JeffSagarinW[W25],MATCH(AllData[[#This Row],[TEAM]]&amp;"|"&amp;AllData[[#This Row],[YEAR]],JeffSagarinW[TEAM]&amp;"|"&amp;JeffSagarinW[YEAR],0)),"0.00")</f>
        <v>0</v>
      </c>
      <c r="AW457">
        <f t="array" ref="AW457">IFERROR(INDEX(JeffSagarinW[W50],MATCH(AllData[[#This Row],[TEAM]]&amp;"|"&amp;AllData[[#This Row],[YEAR]],JeffSagarinW[TEAM]&amp;"|"&amp;JeffSagarinW[YEAR],0)),"0.00")</f>
        <v>0</v>
      </c>
      <c r="AX457" t="str">
        <f t="array" ref="AX457">IFERROR(INDEX(ESPNW[PTS],MATCH(AllData[[#This Row],[TEAM]]&amp;"|"&amp;AllData[[#This Row],[YEAR]],ESPNW[TEAM]&amp;"|"&amp;ESPNW[YEAR],0)),"0.00")</f>
        <v>0.00</v>
      </c>
    </row>
    <row r="458" spans="9:50" x14ac:dyDescent="0.2">
      <c r="I458" t="s">
        <v>379</v>
      </c>
      <c r="J458">
        <v>63.86</v>
      </c>
      <c r="K458">
        <v>74.98</v>
      </c>
      <c r="L458">
        <v>2018</v>
      </c>
      <c r="AO458" t="s">
        <v>379</v>
      </c>
      <c r="AP458">
        <v>63.86</v>
      </c>
      <c r="AQ458">
        <v>74.98</v>
      </c>
      <c r="AR458">
        <v>2018</v>
      </c>
      <c r="AT458">
        <f t="array" ref="AT458">IFERROR(INDEX(JeffSagarinW[JS_RATING],MATCH(AllData[[#This Row],[TEAM]]&amp;"|"&amp;AllData[[#This Row],[YEAR]],JeffSagarinW[TEAM]&amp;"|"&amp;JeffSagarinW[YEAR],0)),"0.00")</f>
        <v>81.8</v>
      </c>
      <c r="AU458">
        <f t="array" ref="AU458">IFERROR(INDEX(JeffSagarinW[JS_SOS],MATCH(AllData[[#This Row],[TEAM]]&amp;"|"&amp;AllData[[#This Row],[YEAR]],JeffSagarinW[TEAM]&amp;"|"&amp;JeffSagarinW[YEAR],0)),"0.00")</f>
        <v>68.58</v>
      </c>
      <c r="AV458">
        <f t="array" ref="AV458">IFERROR(INDEX(JeffSagarinW[W25],MATCH(AllData[[#This Row],[TEAM]]&amp;"|"&amp;AllData[[#This Row],[YEAR]],JeffSagarinW[TEAM]&amp;"|"&amp;JeffSagarinW[YEAR],0)),"0.00")</f>
        <v>0</v>
      </c>
      <c r="AW458">
        <f t="array" ref="AW458">IFERROR(INDEX(JeffSagarinW[W50],MATCH(AllData[[#This Row],[TEAM]]&amp;"|"&amp;AllData[[#This Row],[YEAR]],JeffSagarinW[TEAM]&amp;"|"&amp;JeffSagarinW[YEAR],0)),"0.00")</f>
        <v>0</v>
      </c>
      <c r="AX458" t="str">
        <f t="array" ref="AX458">IFERROR(INDEX(ESPNW[PTS],MATCH(AllData[[#This Row],[TEAM]]&amp;"|"&amp;AllData[[#This Row],[YEAR]],ESPNW[TEAM]&amp;"|"&amp;ESPNW[YEAR],0)),"0.00")</f>
        <v>0.00</v>
      </c>
    </row>
    <row r="459" spans="9:50" x14ac:dyDescent="0.2">
      <c r="I459" t="s">
        <v>412</v>
      </c>
      <c r="J459">
        <v>61.4</v>
      </c>
      <c r="K459">
        <v>74.73</v>
      </c>
      <c r="L459">
        <v>2018</v>
      </c>
      <c r="AO459" t="s">
        <v>412</v>
      </c>
      <c r="AP459">
        <v>61.4</v>
      </c>
      <c r="AQ459">
        <v>74.73</v>
      </c>
      <c r="AR459">
        <v>2018</v>
      </c>
      <c r="AT459">
        <f t="array" ref="AT459">IFERROR(INDEX(JeffSagarinW[JS_RATING],MATCH(AllData[[#This Row],[TEAM]]&amp;"|"&amp;AllData[[#This Row],[YEAR]],JeffSagarinW[TEAM]&amp;"|"&amp;JeffSagarinW[YEAR],0)),"0.00")</f>
        <v>85.4</v>
      </c>
      <c r="AU459">
        <f t="array" ref="AU459">IFERROR(INDEX(JeffSagarinW[JS_SOS],MATCH(AllData[[#This Row],[TEAM]]&amp;"|"&amp;AllData[[#This Row],[YEAR]],JeffSagarinW[TEAM]&amp;"|"&amp;JeffSagarinW[YEAR],0)),"0.00")</f>
        <v>70.290000000000006</v>
      </c>
      <c r="AV459">
        <f t="array" ref="AV459">IFERROR(INDEX(JeffSagarinW[W25],MATCH(AllData[[#This Row],[TEAM]]&amp;"|"&amp;AllData[[#This Row],[YEAR]],JeffSagarinW[TEAM]&amp;"|"&amp;JeffSagarinW[YEAR],0)),"0.00")</f>
        <v>1</v>
      </c>
      <c r="AW459">
        <f t="array" ref="AW459">IFERROR(INDEX(JeffSagarinW[W50],MATCH(AllData[[#This Row],[TEAM]]&amp;"|"&amp;AllData[[#This Row],[YEAR]],JeffSagarinW[TEAM]&amp;"|"&amp;JeffSagarinW[YEAR],0)),"0.00")</f>
        <v>2</v>
      </c>
      <c r="AX459" t="str">
        <f t="array" ref="AX459">IFERROR(INDEX(ESPNW[PTS],MATCH(AllData[[#This Row],[TEAM]]&amp;"|"&amp;AllData[[#This Row],[YEAR]],ESPNW[TEAM]&amp;"|"&amp;ESPNW[YEAR],0)),"0.00")</f>
        <v>0.00</v>
      </c>
    </row>
    <row r="460" spans="9:50" x14ac:dyDescent="0.2">
      <c r="I460" t="s">
        <v>410</v>
      </c>
      <c r="J460">
        <v>70.11</v>
      </c>
      <c r="K460">
        <v>74.650000000000006</v>
      </c>
      <c r="L460">
        <v>2018</v>
      </c>
      <c r="AO460" t="s">
        <v>410</v>
      </c>
      <c r="AP460">
        <v>70.11</v>
      </c>
      <c r="AQ460">
        <v>74.650000000000006</v>
      </c>
      <c r="AR460">
        <v>2018</v>
      </c>
      <c r="AT460">
        <f t="array" ref="AT460">IFERROR(INDEX(JeffSagarinW[JS_RATING],MATCH(AllData[[#This Row],[TEAM]]&amp;"|"&amp;AllData[[#This Row],[YEAR]],JeffSagarinW[TEAM]&amp;"|"&amp;JeffSagarinW[YEAR],0)),"0.00")</f>
        <v>81.56</v>
      </c>
      <c r="AU460">
        <f t="array" ref="AU460">IFERROR(INDEX(JeffSagarinW[JS_SOS],MATCH(AllData[[#This Row],[TEAM]]&amp;"|"&amp;AllData[[#This Row],[YEAR]],JeffSagarinW[TEAM]&amp;"|"&amp;JeffSagarinW[YEAR],0)),"0.00")</f>
        <v>77.16</v>
      </c>
      <c r="AV460">
        <f t="array" ref="AV460">IFERROR(INDEX(JeffSagarinW[W25],MATCH(AllData[[#This Row],[TEAM]]&amp;"|"&amp;AllData[[#This Row],[YEAR]],JeffSagarinW[TEAM]&amp;"|"&amp;JeffSagarinW[YEAR],0)),"0.00")</f>
        <v>1</v>
      </c>
      <c r="AW460">
        <f t="array" ref="AW460">IFERROR(INDEX(JeffSagarinW[W50],MATCH(AllData[[#This Row],[TEAM]]&amp;"|"&amp;AllData[[#This Row],[YEAR]],JeffSagarinW[TEAM]&amp;"|"&amp;JeffSagarinW[YEAR],0)),"0.00")</f>
        <v>6</v>
      </c>
      <c r="AX460" t="str">
        <f t="array" ref="AX460">IFERROR(INDEX(ESPNW[PTS],MATCH(AllData[[#This Row],[TEAM]]&amp;"|"&amp;AllData[[#This Row],[YEAR]],ESPNW[TEAM]&amp;"|"&amp;ESPNW[YEAR],0)),"0.00")</f>
        <v>0.00</v>
      </c>
    </row>
    <row r="461" spans="9:50" x14ac:dyDescent="0.2">
      <c r="I461" t="s">
        <v>361</v>
      </c>
      <c r="J461">
        <v>73.52</v>
      </c>
      <c r="K461">
        <v>74.599999999999994</v>
      </c>
      <c r="L461">
        <v>2018</v>
      </c>
      <c r="AO461" t="s">
        <v>361</v>
      </c>
      <c r="AP461">
        <v>73.52</v>
      </c>
      <c r="AQ461">
        <v>74.599999999999994</v>
      </c>
      <c r="AR461">
        <v>2018</v>
      </c>
      <c r="AT461">
        <f t="array" ref="AT461">IFERROR(INDEX(JeffSagarinW[JS_RATING],MATCH(AllData[[#This Row],[TEAM]]&amp;"|"&amp;AllData[[#This Row],[YEAR]],JeffSagarinW[TEAM]&amp;"|"&amp;JeffSagarinW[YEAR],0)),"0.00")</f>
        <v>79.64</v>
      </c>
      <c r="AU461">
        <f t="array" ref="AU461">IFERROR(INDEX(JeffSagarinW[JS_SOS],MATCH(AllData[[#This Row],[TEAM]]&amp;"|"&amp;AllData[[#This Row],[YEAR]],JeffSagarinW[TEAM]&amp;"|"&amp;JeffSagarinW[YEAR],0)),"0.00")</f>
        <v>78.41</v>
      </c>
      <c r="AV461">
        <f t="array" ref="AV461">IFERROR(INDEX(JeffSagarinW[W25],MATCH(AllData[[#This Row],[TEAM]]&amp;"|"&amp;AllData[[#This Row],[YEAR]],JeffSagarinW[TEAM]&amp;"|"&amp;JeffSagarinW[YEAR],0)),"0.00")</f>
        <v>2</v>
      </c>
      <c r="AW461">
        <f t="array" ref="AW461">IFERROR(INDEX(JeffSagarinW[W50],MATCH(AllData[[#This Row],[TEAM]]&amp;"|"&amp;AllData[[#This Row],[YEAR]],JeffSagarinW[TEAM]&amp;"|"&amp;JeffSagarinW[YEAR],0)),"0.00")</f>
        <v>3</v>
      </c>
      <c r="AX461" t="str">
        <f t="array" ref="AX461">IFERROR(INDEX(ESPNW[PTS],MATCH(AllData[[#This Row],[TEAM]]&amp;"|"&amp;AllData[[#This Row],[YEAR]],ESPNW[TEAM]&amp;"|"&amp;ESPNW[YEAR],0)),"0.00")</f>
        <v>0.00</v>
      </c>
    </row>
    <row r="462" spans="9:50" x14ac:dyDescent="0.2">
      <c r="I462" t="s">
        <v>380</v>
      </c>
      <c r="J462">
        <v>69.959999999999994</v>
      </c>
      <c r="K462">
        <v>74.430000000000007</v>
      </c>
      <c r="L462">
        <v>2018</v>
      </c>
      <c r="AO462" t="s">
        <v>380</v>
      </c>
      <c r="AP462">
        <v>69.959999999999994</v>
      </c>
      <c r="AQ462">
        <v>74.430000000000007</v>
      </c>
      <c r="AR462">
        <v>2018</v>
      </c>
      <c r="AT462">
        <f t="array" ref="AT462">IFERROR(INDEX(JeffSagarinW[JS_RATING],MATCH(AllData[[#This Row],[TEAM]]&amp;"|"&amp;AllData[[#This Row],[YEAR]],JeffSagarinW[TEAM]&amp;"|"&amp;JeffSagarinW[YEAR],0)),"0.00")</f>
        <v>82.44</v>
      </c>
      <c r="AU462">
        <f t="array" ref="AU462">IFERROR(INDEX(JeffSagarinW[JS_SOS],MATCH(AllData[[#This Row],[TEAM]]&amp;"|"&amp;AllData[[#This Row],[YEAR]],JeffSagarinW[TEAM]&amp;"|"&amp;JeffSagarinW[YEAR],0)),"0.00")</f>
        <v>75.72</v>
      </c>
      <c r="AV462">
        <f t="array" ref="AV462">IFERROR(INDEX(JeffSagarinW[W25],MATCH(AllData[[#This Row],[TEAM]]&amp;"|"&amp;AllData[[#This Row],[YEAR]],JeffSagarinW[TEAM]&amp;"|"&amp;JeffSagarinW[YEAR],0)),"0.00")</f>
        <v>2</v>
      </c>
      <c r="AW462">
        <f t="array" ref="AW462">IFERROR(INDEX(JeffSagarinW[W50],MATCH(AllData[[#This Row],[TEAM]]&amp;"|"&amp;AllData[[#This Row],[YEAR]],JeffSagarinW[TEAM]&amp;"|"&amp;JeffSagarinW[YEAR],0)),"0.00")</f>
        <v>3</v>
      </c>
      <c r="AX462" t="str">
        <f t="array" ref="AX462">IFERROR(INDEX(ESPNW[PTS],MATCH(AllData[[#This Row],[TEAM]]&amp;"|"&amp;AllData[[#This Row],[YEAR]],ESPNW[TEAM]&amp;"|"&amp;ESPNW[YEAR],0)),"0.00")</f>
        <v>0.00</v>
      </c>
    </row>
    <row r="463" spans="9:50" x14ac:dyDescent="0.2">
      <c r="I463" t="s">
        <v>362</v>
      </c>
      <c r="J463">
        <v>73.900000000000006</v>
      </c>
      <c r="K463">
        <v>73.87</v>
      </c>
      <c r="L463">
        <v>2018</v>
      </c>
      <c r="AO463" t="s">
        <v>362</v>
      </c>
      <c r="AP463">
        <v>73.900000000000006</v>
      </c>
      <c r="AQ463">
        <v>73.87</v>
      </c>
      <c r="AR463">
        <v>2018</v>
      </c>
      <c r="AT463">
        <f t="array" ref="AT463">IFERROR(INDEX(JeffSagarinW[JS_RATING],MATCH(AllData[[#This Row],[TEAM]]&amp;"|"&amp;AllData[[#This Row],[YEAR]],JeffSagarinW[TEAM]&amp;"|"&amp;JeffSagarinW[YEAR],0)),"0.00")</f>
        <v>79.41</v>
      </c>
      <c r="AU463">
        <f t="array" ref="AU463">IFERROR(INDEX(JeffSagarinW[JS_SOS],MATCH(AllData[[#This Row],[TEAM]]&amp;"|"&amp;AllData[[#This Row],[YEAR]],JeffSagarinW[TEAM]&amp;"|"&amp;JeffSagarinW[YEAR],0)),"0.00")</f>
        <v>79.790000000000006</v>
      </c>
      <c r="AV463">
        <f t="array" ref="AV463">IFERROR(INDEX(JeffSagarinW[W25],MATCH(AllData[[#This Row],[TEAM]]&amp;"|"&amp;AllData[[#This Row],[YEAR]],JeffSagarinW[TEAM]&amp;"|"&amp;JeffSagarinW[YEAR],0)),"0.00")</f>
        <v>1</v>
      </c>
      <c r="AW463">
        <f t="array" ref="AW463">IFERROR(INDEX(JeffSagarinW[W50],MATCH(AllData[[#This Row],[TEAM]]&amp;"|"&amp;AllData[[#This Row],[YEAR]],JeffSagarinW[TEAM]&amp;"|"&amp;JeffSagarinW[YEAR],0)),"0.00")</f>
        <v>2</v>
      </c>
      <c r="AX463" t="str">
        <f t="array" ref="AX463">IFERROR(INDEX(ESPNW[PTS],MATCH(AllData[[#This Row],[TEAM]]&amp;"|"&amp;AllData[[#This Row],[YEAR]],ESPNW[TEAM]&amp;"|"&amp;ESPNW[YEAR],0)),"0.00")</f>
        <v>0.00</v>
      </c>
    </row>
    <row r="464" spans="9:50" x14ac:dyDescent="0.2">
      <c r="I464" t="s">
        <v>324</v>
      </c>
      <c r="J464">
        <v>58.33</v>
      </c>
      <c r="K464">
        <v>73.84</v>
      </c>
      <c r="L464">
        <v>2018</v>
      </c>
      <c r="AO464" t="s">
        <v>324</v>
      </c>
      <c r="AP464">
        <v>58.33</v>
      </c>
      <c r="AQ464">
        <v>73.84</v>
      </c>
      <c r="AR464">
        <v>2018</v>
      </c>
      <c r="AT464">
        <f t="array" ref="AT464">IFERROR(INDEX(JeffSagarinW[JS_RATING],MATCH(AllData[[#This Row],[TEAM]]&amp;"|"&amp;AllData[[#This Row],[YEAR]],JeffSagarinW[TEAM]&amp;"|"&amp;JeffSagarinW[YEAR],0)),"0.00")</f>
        <v>80.23</v>
      </c>
      <c r="AU464">
        <f t="array" ref="AU464">IFERROR(INDEX(JeffSagarinW[JS_SOS],MATCH(AllData[[#This Row],[TEAM]]&amp;"|"&amp;AllData[[#This Row],[YEAR]],JeffSagarinW[TEAM]&amp;"|"&amp;JeffSagarinW[YEAR],0)),"0.00")</f>
        <v>62.18</v>
      </c>
      <c r="AV464">
        <f t="array" ref="AV464">IFERROR(INDEX(JeffSagarinW[W25],MATCH(AllData[[#This Row],[TEAM]]&amp;"|"&amp;AllData[[#This Row],[YEAR]],JeffSagarinW[TEAM]&amp;"|"&amp;JeffSagarinW[YEAR],0)),"0.00")</f>
        <v>0</v>
      </c>
      <c r="AW464">
        <f t="array" ref="AW464">IFERROR(INDEX(JeffSagarinW[W50],MATCH(AllData[[#This Row],[TEAM]]&amp;"|"&amp;AllData[[#This Row],[YEAR]],JeffSagarinW[TEAM]&amp;"|"&amp;JeffSagarinW[YEAR],0)),"0.00")</f>
        <v>0</v>
      </c>
      <c r="AX464" t="str">
        <f t="array" ref="AX464">IFERROR(INDEX(ESPNW[PTS],MATCH(AllData[[#This Row],[TEAM]]&amp;"|"&amp;AllData[[#This Row],[YEAR]],ESPNW[TEAM]&amp;"|"&amp;ESPNW[YEAR],0)),"0.00")</f>
        <v>0.00</v>
      </c>
    </row>
    <row r="465" spans="9:50" x14ac:dyDescent="0.2">
      <c r="I465" t="s">
        <v>1850</v>
      </c>
      <c r="J465">
        <v>61.46</v>
      </c>
      <c r="K465">
        <v>73.39</v>
      </c>
      <c r="L465">
        <v>2018</v>
      </c>
      <c r="AO465" t="s">
        <v>1850</v>
      </c>
      <c r="AP465">
        <v>61.46</v>
      </c>
      <c r="AQ465">
        <v>73.39</v>
      </c>
      <c r="AR465">
        <v>2018</v>
      </c>
      <c r="AT465">
        <f t="array" ref="AT465">IFERROR(INDEX(JeffSagarinW[JS_RATING],MATCH(AllData[[#This Row],[TEAM]]&amp;"|"&amp;AllData[[#This Row],[YEAR]],JeffSagarinW[TEAM]&amp;"|"&amp;JeffSagarinW[YEAR],0)),"0.00")</f>
        <v>80.87</v>
      </c>
      <c r="AU465">
        <f t="array" ref="AU465">IFERROR(INDEX(JeffSagarinW[JS_SOS],MATCH(AllData[[#This Row],[TEAM]]&amp;"|"&amp;AllData[[#This Row],[YEAR]],JeffSagarinW[TEAM]&amp;"|"&amp;JeffSagarinW[YEAR],0)),"0.00")</f>
        <v>69.48</v>
      </c>
      <c r="AV465">
        <f t="array" ref="AV465">IFERROR(INDEX(JeffSagarinW[W25],MATCH(AllData[[#This Row],[TEAM]]&amp;"|"&amp;AllData[[#This Row],[YEAR]],JeffSagarinW[TEAM]&amp;"|"&amp;JeffSagarinW[YEAR],0)),"0.00")</f>
        <v>0</v>
      </c>
      <c r="AW465">
        <f t="array" ref="AW465">IFERROR(INDEX(JeffSagarinW[W50],MATCH(AllData[[#This Row],[TEAM]]&amp;"|"&amp;AllData[[#This Row],[YEAR]],JeffSagarinW[TEAM]&amp;"|"&amp;JeffSagarinW[YEAR],0)),"0.00")</f>
        <v>0</v>
      </c>
      <c r="AX465" t="str">
        <f t="array" ref="AX465">IFERROR(INDEX(ESPNW[PTS],MATCH(AllData[[#This Row],[TEAM]]&amp;"|"&amp;AllData[[#This Row],[YEAR]],ESPNW[TEAM]&amp;"|"&amp;ESPNW[YEAR],0)),"0.00")</f>
        <v>0.00</v>
      </c>
    </row>
    <row r="466" spans="9:50" x14ac:dyDescent="0.2">
      <c r="I466" t="s">
        <v>296</v>
      </c>
      <c r="J466">
        <v>75.86</v>
      </c>
      <c r="K466">
        <v>73.069999999999993</v>
      </c>
      <c r="L466">
        <v>2018</v>
      </c>
      <c r="AO466" t="s">
        <v>296</v>
      </c>
      <c r="AP466">
        <v>75.86</v>
      </c>
      <c r="AQ466">
        <v>73.069999999999993</v>
      </c>
      <c r="AR466">
        <v>2018</v>
      </c>
      <c r="AT466">
        <f t="array" ref="AT466">IFERROR(INDEX(JeffSagarinW[JS_RATING],MATCH(AllData[[#This Row],[TEAM]]&amp;"|"&amp;AllData[[#This Row],[YEAR]],JeffSagarinW[TEAM]&amp;"|"&amp;JeffSagarinW[YEAR],0)),"0.00")</f>
        <v>77.33</v>
      </c>
      <c r="AU466">
        <f t="array" ref="AU466">IFERROR(INDEX(JeffSagarinW[JS_SOS],MATCH(AllData[[#This Row],[TEAM]]&amp;"|"&amp;AllData[[#This Row],[YEAR]],JeffSagarinW[TEAM]&amp;"|"&amp;JeffSagarinW[YEAR],0)),"0.00")</f>
        <v>81.349999999999994</v>
      </c>
      <c r="AV466">
        <f t="array" ref="AV466">IFERROR(INDEX(JeffSagarinW[W25],MATCH(AllData[[#This Row],[TEAM]]&amp;"|"&amp;AllData[[#This Row],[YEAR]],JeffSagarinW[TEAM]&amp;"|"&amp;JeffSagarinW[YEAR],0)),"0.00")</f>
        <v>0</v>
      </c>
      <c r="AW466">
        <f t="array" ref="AW466">IFERROR(INDEX(JeffSagarinW[W50],MATCH(AllData[[#This Row],[TEAM]]&amp;"|"&amp;AllData[[#This Row],[YEAR]],JeffSagarinW[TEAM]&amp;"|"&amp;JeffSagarinW[YEAR],0)),"0.00")</f>
        <v>1</v>
      </c>
      <c r="AX466" t="str">
        <f t="array" ref="AX466">IFERROR(INDEX(ESPNW[PTS],MATCH(AllData[[#This Row],[TEAM]]&amp;"|"&amp;AllData[[#This Row],[YEAR]],ESPNW[TEAM]&amp;"|"&amp;ESPNW[YEAR],0)),"0.00")</f>
        <v>0.00</v>
      </c>
    </row>
    <row r="467" spans="9:50" x14ac:dyDescent="0.2">
      <c r="I467" t="s">
        <v>347</v>
      </c>
      <c r="J467">
        <v>68.680000000000007</v>
      </c>
      <c r="K467">
        <v>72.900000000000006</v>
      </c>
      <c r="L467">
        <v>2018</v>
      </c>
      <c r="AO467" t="s">
        <v>347</v>
      </c>
      <c r="AP467">
        <v>68.680000000000007</v>
      </c>
      <c r="AQ467">
        <v>72.900000000000006</v>
      </c>
      <c r="AR467">
        <v>2018</v>
      </c>
      <c r="AT467">
        <f t="array" ref="AT467">IFERROR(INDEX(JeffSagarinW[JS_RATING],MATCH(AllData[[#This Row],[TEAM]]&amp;"|"&amp;AllData[[#This Row],[YEAR]],JeffSagarinW[TEAM]&amp;"|"&amp;JeffSagarinW[YEAR],0)),"0.00")</f>
        <v>79.430000000000007</v>
      </c>
      <c r="AU467">
        <f t="array" ref="AU467">IFERROR(INDEX(JeffSagarinW[JS_SOS],MATCH(AllData[[#This Row],[TEAM]]&amp;"|"&amp;AllData[[#This Row],[YEAR]],JeffSagarinW[TEAM]&amp;"|"&amp;JeffSagarinW[YEAR],0)),"0.00")</f>
        <v>75.52</v>
      </c>
      <c r="AV467">
        <f t="array" ref="AV467">IFERROR(INDEX(JeffSagarinW[W25],MATCH(AllData[[#This Row],[TEAM]]&amp;"|"&amp;AllData[[#This Row],[YEAR]],JeffSagarinW[TEAM]&amp;"|"&amp;JeffSagarinW[YEAR],0)),"0.00")</f>
        <v>1</v>
      </c>
      <c r="AW467">
        <f t="array" ref="AW467">IFERROR(INDEX(JeffSagarinW[W50],MATCH(AllData[[#This Row],[TEAM]]&amp;"|"&amp;AllData[[#This Row],[YEAR]],JeffSagarinW[TEAM]&amp;"|"&amp;JeffSagarinW[YEAR],0)),"0.00")</f>
        <v>4</v>
      </c>
      <c r="AX467" t="str">
        <f t="array" ref="AX467">IFERROR(INDEX(ESPNW[PTS],MATCH(AllData[[#This Row],[TEAM]]&amp;"|"&amp;AllData[[#This Row],[YEAR]],ESPNW[TEAM]&amp;"|"&amp;ESPNW[YEAR],0)),"0.00")</f>
        <v>0.00</v>
      </c>
    </row>
    <row r="468" spans="9:50" x14ac:dyDescent="0.2">
      <c r="I468" t="s">
        <v>330</v>
      </c>
      <c r="J468">
        <v>63.72</v>
      </c>
      <c r="K468">
        <v>72.59</v>
      </c>
      <c r="L468">
        <v>2018</v>
      </c>
      <c r="AO468" t="s">
        <v>330</v>
      </c>
      <c r="AP468">
        <v>63.72</v>
      </c>
      <c r="AQ468">
        <v>72.59</v>
      </c>
      <c r="AR468">
        <v>2018</v>
      </c>
      <c r="AT468">
        <f t="array" ref="AT468">IFERROR(INDEX(JeffSagarinW[JS_RATING],MATCH(AllData[[#This Row],[TEAM]]&amp;"|"&amp;AllData[[#This Row],[YEAR]],JeffSagarinW[TEAM]&amp;"|"&amp;JeffSagarinW[YEAR],0)),"0.00")</f>
        <v>79.59</v>
      </c>
      <c r="AU468">
        <f t="array" ref="AU468">IFERROR(INDEX(JeffSagarinW[JS_SOS],MATCH(AllData[[#This Row],[TEAM]]&amp;"|"&amp;AllData[[#This Row],[YEAR]],JeffSagarinW[TEAM]&amp;"|"&amp;JeffSagarinW[YEAR],0)),"0.00")</f>
        <v>69.83</v>
      </c>
      <c r="AV468">
        <f t="array" ref="AV468">IFERROR(INDEX(JeffSagarinW[W25],MATCH(AllData[[#This Row],[TEAM]]&amp;"|"&amp;AllData[[#This Row],[YEAR]],JeffSagarinW[TEAM]&amp;"|"&amp;JeffSagarinW[YEAR],0)),"0.00")</f>
        <v>0</v>
      </c>
      <c r="AW468">
        <f t="array" ref="AW468">IFERROR(INDEX(JeffSagarinW[W50],MATCH(AllData[[#This Row],[TEAM]]&amp;"|"&amp;AllData[[#This Row],[YEAR]],JeffSagarinW[TEAM]&amp;"|"&amp;JeffSagarinW[YEAR],0)),"0.00")</f>
        <v>1</v>
      </c>
      <c r="AX468" t="str">
        <f t="array" ref="AX468">IFERROR(INDEX(ESPNW[PTS],MATCH(AllData[[#This Row],[TEAM]]&amp;"|"&amp;AllData[[#This Row],[YEAR]],ESPNW[TEAM]&amp;"|"&amp;ESPNW[YEAR],0)),"0.00")</f>
        <v>0.00</v>
      </c>
    </row>
    <row r="469" spans="9:50" x14ac:dyDescent="0.2">
      <c r="I469" t="s">
        <v>1063</v>
      </c>
      <c r="J469">
        <v>59.51</v>
      </c>
      <c r="K469">
        <v>72.349999999999994</v>
      </c>
      <c r="L469">
        <v>2018</v>
      </c>
      <c r="AO469" t="s">
        <v>1063</v>
      </c>
      <c r="AP469">
        <v>59.51</v>
      </c>
      <c r="AQ469">
        <v>72.349999999999994</v>
      </c>
      <c r="AR469">
        <v>2018</v>
      </c>
      <c r="AT469">
        <f t="array" ref="AT469">IFERROR(INDEX(JeffSagarinW[JS_RATING],MATCH(AllData[[#This Row],[TEAM]]&amp;"|"&amp;AllData[[#This Row],[YEAR]],JeffSagarinW[TEAM]&amp;"|"&amp;JeffSagarinW[YEAR],0)),"0.00")</f>
        <v>79.64</v>
      </c>
      <c r="AU469">
        <f t="array" ref="AU469">IFERROR(INDEX(JeffSagarinW[JS_SOS],MATCH(AllData[[#This Row],[TEAM]]&amp;"|"&amp;AllData[[#This Row],[YEAR]],JeffSagarinW[TEAM]&amp;"|"&amp;JeffSagarinW[YEAR],0)),"0.00")</f>
        <v>66.739999999999995</v>
      </c>
      <c r="AV469">
        <f t="array" ref="AV469">IFERROR(INDEX(JeffSagarinW[W25],MATCH(AllData[[#This Row],[TEAM]]&amp;"|"&amp;AllData[[#This Row],[YEAR]],JeffSagarinW[TEAM]&amp;"|"&amp;JeffSagarinW[YEAR],0)),"0.00")</f>
        <v>0</v>
      </c>
      <c r="AW469">
        <f t="array" ref="AW469">IFERROR(INDEX(JeffSagarinW[W50],MATCH(AllData[[#This Row],[TEAM]]&amp;"|"&amp;AllData[[#This Row],[YEAR]],JeffSagarinW[TEAM]&amp;"|"&amp;JeffSagarinW[YEAR],0)),"0.00")</f>
        <v>0</v>
      </c>
      <c r="AX469" t="str">
        <f t="array" ref="AX469">IFERROR(INDEX(ESPNW[PTS],MATCH(AllData[[#This Row],[TEAM]]&amp;"|"&amp;AllData[[#This Row],[YEAR]],ESPNW[TEAM]&amp;"|"&amp;ESPNW[YEAR],0)),"0.00")</f>
        <v>0.00</v>
      </c>
    </row>
    <row r="470" spans="9:50" x14ac:dyDescent="0.2">
      <c r="I470" t="s">
        <v>422</v>
      </c>
      <c r="J470">
        <v>71.209999999999994</v>
      </c>
      <c r="K470">
        <v>72.290000000000006</v>
      </c>
      <c r="L470">
        <v>2018</v>
      </c>
      <c r="AO470" t="s">
        <v>422</v>
      </c>
      <c r="AP470">
        <v>71.209999999999994</v>
      </c>
      <c r="AQ470">
        <v>72.290000000000006</v>
      </c>
      <c r="AR470">
        <v>2018</v>
      </c>
      <c r="AT470">
        <f t="array" ref="AT470">IFERROR(INDEX(JeffSagarinW[JS_RATING],MATCH(AllData[[#This Row],[TEAM]]&amp;"|"&amp;AllData[[#This Row],[YEAR]],JeffSagarinW[TEAM]&amp;"|"&amp;JeffSagarinW[YEAR],0)),"0.00")</f>
        <v>77.790000000000006</v>
      </c>
      <c r="AU470">
        <f t="array" ref="AU470">IFERROR(INDEX(JeffSagarinW[JS_SOS],MATCH(AllData[[#This Row],[TEAM]]&amp;"|"&amp;AllData[[#This Row],[YEAR]],JeffSagarinW[TEAM]&amp;"|"&amp;JeffSagarinW[YEAR],0)),"0.00")</f>
        <v>77.39</v>
      </c>
      <c r="AV470">
        <f t="array" ref="AV470">IFERROR(INDEX(JeffSagarinW[W25],MATCH(AllData[[#This Row],[TEAM]]&amp;"|"&amp;AllData[[#This Row],[YEAR]],JeffSagarinW[TEAM]&amp;"|"&amp;JeffSagarinW[YEAR],0)),"0.00")</f>
        <v>0</v>
      </c>
      <c r="AW470">
        <f t="array" ref="AW470">IFERROR(INDEX(JeffSagarinW[W50],MATCH(AllData[[#This Row],[TEAM]]&amp;"|"&amp;AllData[[#This Row],[YEAR]],JeffSagarinW[TEAM]&amp;"|"&amp;JeffSagarinW[YEAR],0)),"0.00")</f>
        <v>2</v>
      </c>
      <c r="AX470" t="str">
        <f t="array" ref="AX470">IFERROR(INDEX(ESPNW[PTS],MATCH(AllData[[#This Row],[TEAM]]&amp;"|"&amp;AllData[[#This Row],[YEAR]],ESPNW[TEAM]&amp;"|"&amp;ESPNW[YEAR],0)),"0.00")</f>
        <v>0.00</v>
      </c>
    </row>
    <row r="471" spans="9:50" x14ac:dyDescent="0.2">
      <c r="I471" t="s">
        <v>1865</v>
      </c>
      <c r="J471">
        <v>59.76</v>
      </c>
      <c r="K471">
        <v>72.12</v>
      </c>
      <c r="L471">
        <v>2018</v>
      </c>
      <c r="AO471" t="s">
        <v>1865</v>
      </c>
      <c r="AP471">
        <v>59.76</v>
      </c>
      <c r="AQ471">
        <v>72.12</v>
      </c>
      <c r="AR471">
        <v>2018</v>
      </c>
      <c r="AT471" t="str">
        <f t="array" ref="AT471">IFERROR(INDEX(JeffSagarinW[JS_RATING],MATCH(AllData[[#This Row],[TEAM]]&amp;"|"&amp;AllData[[#This Row],[YEAR]],JeffSagarinW[TEAM]&amp;"|"&amp;JeffSagarinW[YEAR],0)),"0.00")</f>
        <v>0.00</v>
      </c>
      <c r="AU471" t="str">
        <f t="array" ref="AU471">IFERROR(INDEX(JeffSagarinW[JS_SOS],MATCH(AllData[[#This Row],[TEAM]]&amp;"|"&amp;AllData[[#This Row],[YEAR]],JeffSagarinW[TEAM]&amp;"|"&amp;JeffSagarinW[YEAR],0)),"0.00")</f>
        <v>0.00</v>
      </c>
      <c r="AV471" t="str">
        <f t="array" ref="AV471">IFERROR(INDEX(JeffSagarinW[W25],MATCH(AllData[[#This Row],[TEAM]]&amp;"|"&amp;AllData[[#This Row],[YEAR]],JeffSagarinW[TEAM]&amp;"|"&amp;JeffSagarinW[YEAR],0)),"0.00")</f>
        <v>0.00</v>
      </c>
      <c r="AW471" t="str">
        <f t="array" ref="AW471">IFERROR(INDEX(JeffSagarinW[W50],MATCH(AllData[[#This Row],[TEAM]]&amp;"|"&amp;AllData[[#This Row],[YEAR]],JeffSagarinW[TEAM]&amp;"|"&amp;JeffSagarinW[YEAR],0)),"0.00")</f>
        <v>0.00</v>
      </c>
      <c r="AX471" t="str">
        <f t="array" ref="AX471">IFERROR(INDEX(ESPNW[PTS],MATCH(AllData[[#This Row],[TEAM]]&amp;"|"&amp;AllData[[#This Row],[YEAR]],ESPNW[TEAM]&amp;"|"&amp;ESPNW[YEAR],0)),"0.00")</f>
        <v>0.00</v>
      </c>
    </row>
    <row r="472" spans="9:50" x14ac:dyDescent="0.2">
      <c r="I472" t="s">
        <v>438</v>
      </c>
      <c r="J472">
        <v>69.239999999999995</v>
      </c>
      <c r="K472">
        <v>72.12</v>
      </c>
      <c r="L472">
        <v>2018</v>
      </c>
      <c r="AO472" t="s">
        <v>438</v>
      </c>
      <c r="AP472">
        <v>69.239999999999995</v>
      </c>
      <c r="AQ472">
        <v>72.12</v>
      </c>
      <c r="AR472">
        <v>2018</v>
      </c>
      <c r="AT472">
        <f t="array" ref="AT472">IFERROR(INDEX(JeffSagarinW[JS_RATING],MATCH(AllData[[#This Row],[TEAM]]&amp;"|"&amp;AllData[[#This Row],[YEAR]],JeffSagarinW[TEAM]&amp;"|"&amp;JeffSagarinW[YEAR],0)),"0.00")</f>
        <v>78.25</v>
      </c>
      <c r="AU472">
        <f t="array" ref="AU472">IFERROR(INDEX(JeffSagarinW[JS_SOS],MATCH(AllData[[#This Row],[TEAM]]&amp;"|"&amp;AllData[[#This Row],[YEAR]],JeffSagarinW[TEAM]&amp;"|"&amp;JeffSagarinW[YEAR],0)),"0.00")</f>
        <v>77.42</v>
      </c>
      <c r="AV472">
        <f t="array" ref="AV472">IFERROR(INDEX(JeffSagarinW[W25],MATCH(AllData[[#This Row],[TEAM]]&amp;"|"&amp;AllData[[#This Row],[YEAR]],JeffSagarinW[TEAM]&amp;"|"&amp;JeffSagarinW[YEAR],0)),"0.00")</f>
        <v>0</v>
      </c>
      <c r="AW472">
        <f t="array" ref="AW472">IFERROR(INDEX(JeffSagarinW[W50],MATCH(AllData[[#This Row],[TEAM]]&amp;"|"&amp;AllData[[#This Row],[YEAR]],JeffSagarinW[TEAM]&amp;"|"&amp;JeffSagarinW[YEAR],0)),"0.00")</f>
        <v>2</v>
      </c>
      <c r="AX472" t="str">
        <f t="array" ref="AX472">IFERROR(INDEX(ESPNW[PTS],MATCH(AllData[[#This Row],[TEAM]]&amp;"|"&amp;AllData[[#This Row],[YEAR]],ESPNW[TEAM]&amp;"|"&amp;ESPNW[YEAR],0)),"0.00")</f>
        <v>0.00</v>
      </c>
    </row>
    <row r="473" spans="9:50" x14ac:dyDescent="0.2">
      <c r="I473" t="s">
        <v>394</v>
      </c>
      <c r="J473">
        <v>57.56</v>
      </c>
      <c r="K473">
        <v>72.02</v>
      </c>
      <c r="L473">
        <v>2018</v>
      </c>
      <c r="AO473" t="s">
        <v>394</v>
      </c>
      <c r="AP473">
        <v>57.56</v>
      </c>
      <c r="AQ473">
        <v>72.02</v>
      </c>
      <c r="AR473">
        <v>2018</v>
      </c>
      <c r="AT473">
        <f t="array" ref="AT473">IFERROR(INDEX(JeffSagarinW[JS_RATING],MATCH(AllData[[#This Row],[TEAM]]&amp;"|"&amp;AllData[[#This Row],[YEAR]],JeffSagarinW[TEAM]&amp;"|"&amp;JeffSagarinW[YEAR],0)),"0.00")</f>
        <v>78.75</v>
      </c>
      <c r="AU473">
        <f t="array" ref="AU473">IFERROR(INDEX(JeffSagarinW[JS_SOS],MATCH(AllData[[#This Row],[TEAM]]&amp;"|"&amp;AllData[[#This Row],[YEAR]],JeffSagarinW[TEAM]&amp;"|"&amp;JeffSagarinW[YEAR],0)),"0.00")</f>
        <v>62.26</v>
      </c>
      <c r="AV473">
        <f t="array" ref="AV473">IFERROR(INDEX(JeffSagarinW[W25],MATCH(AllData[[#This Row],[TEAM]]&amp;"|"&amp;AllData[[#This Row],[YEAR]],JeffSagarinW[TEAM]&amp;"|"&amp;JeffSagarinW[YEAR],0)),"0.00")</f>
        <v>0</v>
      </c>
      <c r="AW473">
        <f t="array" ref="AW473">IFERROR(INDEX(JeffSagarinW[W50],MATCH(AllData[[#This Row],[TEAM]]&amp;"|"&amp;AllData[[#This Row],[YEAR]],JeffSagarinW[TEAM]&amp;"|"&amp;JeffSagarinW[YEAR],0)),"0.00")</f>
        <v>0</v>
      </c>
      <c r="AX473" t="str">
        <f t="array" ref="AX473">IFERROR(INDEX(ESPNW[PTS],MATCH(AllData[[#This Row],[TEAM]]&amp;"|"&amp;AllData[[#This Row],[YEAR]],ESPNW[TEAM]&amp;"|"&amp;ESPNW[YEAR],0)),"0.00")</f>
        <v>0.00</v>
      </c>
    </row>
    <row r="474" spans="9:50" x14ac:dyDescent="0.2">
      <c r="I474" t="s">
        <v>1825</v>
      </c>
      <c r="J474">
        <v>62.63</v>
      </c>
      <c r="K474">
        <v>71.92</v>
      </c>
      <c r="L474">
        <v>2018</v>
      </c>
      <c r="AO474" t="s">
        <v>1825</v>
      </c>
      <c r="AP474">
        <v>62.63</v>
      </c>
      <c r="AQ474">
        <v>71.92</v>
      </c>
      <c r="AR474">
        <v>2018</v>
      </c>
      <c r="AT474">
        <f t="array" ref="AT474">IFERROR(INDEX(JeffSagarinW[JS_RATING],MATCH(AllData[[#This Row],[TEAM]]&amp;"|"&amp;AllData[[#This Row],[YEAR]],JeffSagarinW[TEAM]&amp;"|"&amp;JeffSagarinW[YEAR],0)),"0.00")</f>
        <v>78.23</v>
      </c>
      <c r="AU474">
        <f t="array" ref="AU474">IFERROR(INDEX(JeffSagarinW[JS_SOS],MATCH(AllData[[#This Row],[TEAM]]&amp;"|"&amp;AllData[[#This Row],[YEAR]],JeffSagarinW[TEAM]&amp;"|"&amp;JeffSagarinW[YEAR],0)),"0.00")</f>
        <v>68.69</v>
      </c>
      <c r="AV474">
        <f t="array" ref="AV474">IFERROR(INDEX(JeffSagarinW[W25],MATCH(AllData[[#This Row],[TEAM]]&amp;"|"&amp;AllData[[#This Row],[YEAR]],JeffSagarinW[TEAM]&amp;"|"&amp;JeffSagarinW[YEAR],0)),"0.00")</f>
        <v>0</v>
      </c>
      <c r="AW474">
        <f t="array" ref="AW474">IFERROR(INDEX(JeffSagarinW[W50],MATCH(AllData[[#This Row],[TEAM]]&amp;"|"&amp;AllData[[#This Row],[YEAR]],JeffSagarinW[TEAM]&amp;"|"&amp;JeffSagarinW[YEAR],0)),"0.00")</f>
        <v>0</v>
      </c>
      <c r="AX474" t="str">
        <f t="array" ref="AX474">IFERROR(INDEX(ESPNW[PTS],MATCH(AllData[[#This Row],[TEAM]]&amp;"|"&amp;AllData[[#This Row],[YEAR]],ESPNW[TEAM]&amp;"|"&amp;ESPNW[YEAR],0)),"0.00")</f>
        <v>0.00</v>
      </c>
    </row>
    <row r="475" spans="9:50" x14ac:dyDescent="0.2">
      <c r="I475" t="s">
        <v>373</v>
      </c>
      <c r="J475">
        <v>70.25</v>
      </c>
      <c r="K475">
        <v>71.8</v>
      </c>
      <c r="L475">
        <v>2018</v>
      </c>
      <c r="AO475" t="s">
        <v>373</v>
      </c>
      <c r="AP475">
        <v>70.25</v>
      </c>
      <c r="AQ475">
        <v>71.8</v>
      </c>
      <c r="AR475">
        <v>2018</v>
      </c>
      <c r="AT475">
        <f t="array" ref="AT475">IFERROR(INDEX(JeffSagarinW[JS_RATING],MATCH(AllData[[#This Row],[TEAM]]&amp;"|"&amp;AllData[[#This Row],[YEAR]],JeffSagarinW[TEAM]&amp;"|"&amp;JeffSagarinW[YEAR],0)),"0.00")</f>
        <v>77.95</v>
      </c>
      <c r="AU475">
        <f t="array" ref="AU475">IFERROR(INDEX(JeffSagarinW[JS_SOS],MATCH(AllData[[#This Row],[TEAM]]&amp;"|"&amp;AllData[[#This Row],[YEAR]],JeffSagarinW[TEAM]&amp;"|"&amp;JeffSagarinW[YEAR],0)),"0.00")</f>
        <v>76.22</v>
      </c>
      <c r="AV475">
        <f t="array" ref="AV475">IFERROR(INDEX(JeffSagarinW[W25],MATCH(AllData[[#This Row],[TEAM]]&amp;"|"&amp;AllData[[#This Row],[YEAR]],JeffSagarinW[TEAM]&amp;"|"&amp;JeffSagarinW[YEAR],0)),"0.00")</f>
        <v>1</v>
      </c>
      <c r="AW475">
        <f t="array" ref="AW475">IFERROR(INDEX(JeffSagarinW[W50],MATCH(AllData[[#This Row],[TEAM]]&amp;"|"&amp;AllData[[#This Row],[YEAR]],JeffSagarinW[TEAM]&amp;"|"&amp;JeffSagarinW[YEAR],0)),"0.00")</f>
        <v>4</v>
      </c>
      <c r="AX475" t="str">
        <f t="array" ref="AX475">IFERROR(INDEX(ESPNW[PTS],MATCH(AllData[[#This Row],[TEAM]]&amp;"|"&amp;AllData[[#This Row],[YEAR]],ESPNW[TEAM]&amp;"|"&amp;ESPNW[YEAR],0)),"0.00")</f>
        <v>0.00</v>
      </c>
    </row>
    <row r="476" spans="9:50" x14ac:dyDescent="0.2">
      <c r="I476" t="s">
        <v>339</v>
      </c>
      <c r="J476">
        <v>70.489999999999995</v>
      </c>
      <c r="K476">
        <v>71.510000000000005</v>
      </c>
      <c r="L476">
        <v>2018</v>
      </c>
      <c r="AO476" t="s">
        <v>339</v>
      </c>
      <c r="AP476">
        <v>70.489999999999995</v>
      </c>
      <c r="AQ476">
        <v>71.510000000000005</v>
      </c>
      <c r="AR476">
        <v>2018</v>
      </c>
      <c r="AT476">
        <f t="array" ref="AT476">IFERROR(INDEX(JeffSagarinW[JS_RATING],MATCH(AllData[[#This Row],[TEAM]]&amp;"|"&amp;AllData[[#This Row],[YEAR]],JeffSagarinW[TEAM]&amp;"|"&amp;JeffSagarinW[YEAR],0)),"0.00")</f>
        <v>80.150000000000006</v>
      </c>
      <c r="AU476">
        <f t="array" ref="AU476">IFERROR(INDEX(JeffSagarinW[JS_SOS],MATCH(AllData[[#This Row],[TEAM]]&amp;"|"&amp;AllData[[#This Row],[YEAR]],JeffSagarinW[TEAM]&amp;"|"&amp;JeffSagarinW[YEAR],0)),"0.00")</f>
        <v>77.959999999999994</v>
      </c>
      <c r="AV476">
        <f t="array" ref="AV476">IFERROR(INDEX(JeffSagarinW[W25],MATCH(AllData[[#This Row],[TEAM]]&amp;"|"&amp;AllData[[#This Row],[YEAR]],JeffSagarinW[TEAM]&amp;"|"&amp;JeffSagarinW[YEAR],0)),"0.00")</f>
        <v>2</v>
      </c>
      <c r="AW476">
        <f t="array" ref="AW476">IFERROR(INDEX(JeffSagarinW[W50],MATCH(AllData[[#This Row],[TEAM]]&amp;"|"&amp;AllData[[#This Row],[YEAR]],JeffSagarinW[TEAM]&amp;"|"&amp;JeffSagarinW[YEAR],0)),"0.00")</f>
        <v>5</v>
      </c>
      <c r="AX476" t="str">
        <f t="array" ref="AX476">IFERROR(INDEX(ESPNW[PTS],MATCH(AllData[[#This Row],[TEAM]]&amp;"|"&amp;AllData[[#This Row],[YEAR]],ESPNW[TEAM]&amp;"|"&amp;ESPNW[YEAR],0)),"0.00")</f>
        <v>0.00</v>
      </c>
    </row>
    <row r="477" spans="9:50" x14ac:dyDescent="0.2">
      <c r="I477" t="s">
        <v>1866</v>
      </c>
      <c r="J477">
        <v>60.58</v>
      </c>
      <c r="K477">
        <v>71.239999999999995</v>
      </c>
      <c r="L477">
        <v>2018</v>
      </c>
      <c r="AO477" t="s">
        <v>1866</v>
      </c>
      <c r="AP477">
        <v>60.58</v>
      </c>
      <c r="AQ477">
        <v>71.239999999999995</v>
      </c>
      <c r="AR477">
        <v>2018</v>
      </c>
      <c r="AT477">
        <f t="array" ref="AT477">IFERROR(INDEX(JeffSagarinW[JS_RATING],MATCH(AllData[[#This Row],[TEAM]]&amp;"|"&amp;AllData[[#This Row],[YEAR]],JeffSagarinW[TEAM]&amp;"|"&amp;JeffSagarinW[YEAR],0)),"0.00")</f>
        <v>80.45</v>
      </c>
      <c r="AU477">
        <f t="array" ref="AU477">IFERROR(INDEX(JeffSagarinW[JS_SOS],MATCH(AllData[[#This Row],[TEAM]]&amp;"|"&amp;AllData[[#This Row],[YEAR]],JeffSagarinW[TEAM]&amp;"|"&amp;JeffSagarinW[YEAR],0)),"0.00")</f>
        <v>67.989999999999995</v>
      </c>
      <c r="AV477">
        <f t="array" ref="AV477">IFERROR(INDEX(JeffSagarinW[W25],MATCH(AllData[[#This Row],[TEAM]]&amp;"|"&amp;AllData[[#This Row],[YEAR]],JeffSagarinW[TEAM]&amp;"|"&amp;JeffSagarinW[YEAR],0)),"0.00")</f>
        <v>0</v>
      </c>
      <c r="AW477">
        <f t="array" ref="AW477">IFERROR(INDEX(JeffSagarinW[W50],MATCH(AllData[[#This Row],[TEAM]]&amp;"|"&amp;AllData[[#This Row],[YEAR]],JeffSagarinW[TEAM]&amp;"|"&amp;JeffSagarinW[YEAR],0)),"0.00")</f>
        <v>0</v>
      </c>
      <c r="AX477" t="str">
        <f t="array" ref="AX477">IFERROR(INDEX(ESPNW[PTS],MATCH(AllData[[#This Row],[TEAM]]&amp;"|"&amp;AllData[[#This Row],[YEAR]],ESPNW[TEAM]&amp;"|"&amp;ESPNW[YEAR],0)),"0.00")</f>
        <v>0.00</v>
      </c>
    </row>
    <row r="478" spans="9:50" x14ac:dyDescent="0.2">
      <c r="I478" t="s">
        <v>446</v>
      </c>
      <c r="J478">
        <v>60.92</v>
      </c>
      <c r="K478">
        <v>70.569999999999993</v>
      </c>
      <c r="L478">
        <v>2018</v>
      </c>
      <c r="AO478" t="s">
        <v>446</v>
      </c>
      <c r="AP478">
        <v>60.92</v>
      </c>
      <c r="AQ478">
        <v>70.569999999999993</v>
      </c>
      <c r="AR478">
        <v>2018</v>
      </c>
      <c r="AT478">
        <f t="array" ref="AT478">IFERROR(INDEX(JeffSagarinW[JS_RATING],MATCH(AllData[[#This Row],[TEAM]]&amp;"|"&amp;AllData[[#This Row],[YEAR]],JeffSagarinW[TEAM]&amp;"|"&amp;JeffSagarinW[YEAR],0)),"0.00")</f>
        <v>79.069999999999993</v>
      </c>
      <c r="AU478">
        <f t="array" ref="AU478">IFERROR(INDEX(JeffSagarinW[JS_SOS],MATCH(AllData[[#This Row],[TEAM]]&amp;"|"&amp;AllData[[#This Row],[YEAR]],JeffSagarinW[TEAM]&amp;"|"&amp;JeffSagarinW[YEAR],0)),"0.00")</f>
        <v>67.62</v>
      </c>
      <c r="AV478">
        <f t="array" ref="AV478">IFERROR(INDEX(JeffSagarinW[W25],MATCH(AllData[[#This Row],[TEAM]]&amp;"|"&amp;AllData[[#This Row],[YEAR]],JeffSagarinW[TEAM]&amp;"|"&amp;JeffSagarinW[YEAR],0)),"0.00")</f>
        <v>0</v>
      </c>
      <c r="AW478">
        <f t="array" ref="AW478">IFERROR(INDEX(JeffSagarinW[W50],MATCH(AllData[[#This Row],[TEAM]]&amp;"|"&amp;AllData[[#This Row],[YEAR]],JeffSagarinW[TEAM]&amp;"|"&amp;JeffSagarinW[YEAR],0)),"0.00")</f>
        <v>1</v>
      </c>
      <c r="AX478" t="str">
        <f t="array" ref="AX478">IFERROR(INDEX(ESPNW[PTS],MATCH(AllData[[#This Row],[TEAM]]&amp;"|"&amp;AllData[[#This Row],[YEAR]],ESPNW[TEAM]&amp;"|"&amp;ESPNW[YEAR],0)),"0.00")</f>
        <v>0.00</v>
      </c>
    </row>
    <row r="479" spans="9:50" x14ac:dyDescent="0.2">
      <c r="I479" t="s">
        <v>315</v>
      </c>
      <c r="J479">
        <v>54.62</v>
      </c>
      <c r="K479">
        <v>70.13</v>
      </c>
      <c r="L479">
        <v>2018</v>
      </c>
      <c r="AO479" t="s">
        <v>315</v>
      </c>
      <c r="AP479">
        <v>54.62</v>
      </c>
      <c r="AQ479">
        <v>70.13</v>
      </c>
      <c r="AR479">
        <v>2018</v>
      </c>
      <c r="AT479" t="str">
        <f t="array" ref="AT479">IFERROR(INDEX(JeffSagarinW[JS_RATING],MATCH(AllData[[#This Row],[TEAM]]&amp;"|"&amp;AllData[[#This Row],[YEAR]],JeffSagarinW[TEAM]&amp;"|"&amp;JeffSagarinW[YEAR],0)),"0.00")</f>
        <v>0.00</v>
      </c>
      <c r="AU479" t="str">
        <f t="array" ref="AU479">IFERROR(INDEX(JeffSagarinW[JS_SOS],MATCH(AllData[[#This Row],[TEAM]]&amp;"|"&amp;AllData[[#This Row],[YEAR]],JeffSagarinW[TEAM]&amp;"|"&amp;JeffSagarinW[YEAR],0)),"0.00")</f>
        <v>0.00</v>
      </c>
      <c r="AV479" t="str">
        <f t="array" ref="AV479">IFERROR(INDEX(JeffSagarinW[W25],MATCH(AllData[[#This Row],[TEAM]]&amp;"|"&amp;AllData[[#This Row],[YEAR]],JeffSagarinW[TEAM]&amp;"|"&amp;JeffSagarinW[YEAR],0)),"0.00")</f>
        <v>0.00</v>
      </c>
      <c r="AW479" t="str">
        <f t="array" ref="AW479">IFERROR(INDEX(JeffSagarinW[W50],MATCH(AllData[[#This Row],[TEAM]]&amp;"|"&amp;AllData[[#This Row],[YEAR]],JeffSagarinW[TEAM]&amp;"|"&amp;JeffSagarinW[YEAR],0)),"0.00")</f>
        <v>0.00</v>
      </c>
      <c r="AX479" t="str">
        <f t="array" ref="AX479">IFERROR(INDEX(ESPNW[PTS],MATCH(AllData[[#This Row],[TEAM]]&amp;"|"&amp;AllData[[#This Row],[YEAR]],ESPNW[TEAM]&amp;"|"&amp;ESPNW[YEAR],0)),"0.00")</f>
        <v>0.00</v>
      </c>
    </row>
    <row r="480" spans="9:50" x14ac:dyDescent="0.2">
      <c r="I480" t="s">
        <v>439</v>
      </c>
      <c r="J480">
        <v>67.84</v>
      </c>
      <c r="K480">
        <v>70.05</v>
      </c>
      <c r="L480">
        <v>2018</v>
      </c>
      <c r="AO480" t="s">
        <v>439</v>
      </c>
      <c r="AP480">
        <v>67.84</v>
      </c>
      <c r="AQ480">
        <v>70.05</v>
      </c>
      <c r="AR480">
        <v>2018</v>
      </c>
      <c r="AT480" t="str">
        <f t="array" ref="AT480">IFERROR(INDEX(JeffSagarinW[JS_RATING],MATCH(AllData[[#This Row],[TEAM]]&amp;"|"&amp;AllData[[#This Row],[YEAR]],JeffSagarinW[TEAM]&amp;"|"&amp;JeffSagarinW[YEAR],0)),"0.00")</f>
        <v>0.00</v>
      </c>
      <c r="AU480" t="str">
        <f t="array" ref="AU480">IFERROR(INDEX(JeffSagarinW[JS_SOS],MATCH(AllData[[#This Row],[TEAM]]&amp;"|"&amp;AllData[[#This Row],[YEAR]],JeffSagarinW[TEAM]&amp;"|"&amp;JeffSagarinW[YEAR],0)),"0.00")</f>
        <v>0.00</v>
      </c>
      <c r="AV480" t="str">
        <f t="array" ref="AV480">IFERROR(INDEX(JeffSagarinW[W25],MATCH(AllData[[#This Row],[TEAM]]&amp;"|"&amp;AllData[[#This Row],[YEAR]],JeffSagarinW[TEAM]&amp;"|"&amp;JeffSagarinW[YEAR],0)),"0.00")</f>
        <v>0.00</v>
      </c>
      <c r="AW480" t="str">
        <f t="array" ref="AW480">IFERROR(INDEX(JeffSagarinW[W50],MATCH(AllData[[#This Row],[TEAM]]&amp;"|"&amp;AllData[[#This Row],[YEAR]],JeffSagarinW[TEAM]&amp;"|"&amp;JeffSagarinW[YEAR],0)),"0.00")</f>
        <v>0.00</v>
      </c>
      <c r="AX480" t="str">
        <f t="array" ref="AX480">IFERROR(INDEX(ESPNW[PTS],MATCH(AllData[[#This Row],[TEAM]]&amp;"|"&amp;AllData[[#This Row],[YEAR]],ESPNW[TEAM]&amp;"|"&amp;ESPNW[YEAR],0)),"0.00")</f>
        <v>0.00</v>
      </c>
    </row>
    <row r="481" spans="9:50" x14ac:dyDescent="0.2">
      <c r="I481" t="s">
        <v>441</v>
      </c>
      <c r="J481">
        <v>60.65</v>
      </c>
      <c r="K481">
        <v>69.98</v>
      </c>
      <c r="L481">
        <v>2018</v>
      </c>
      <c r="AO481" t="s">
        <v>441</v>
      </c>
      <c r="AP481">
        <v>60.65</v>
      </c>
      <c r="AQ481">
        <v>69.98</v>
      </c>
      <c r="AR481">
        <v>2018</v>
      </c>
      <c r="AT481">
        <f t="array" ref="AT481">IFERROR(INDEX(JeffSagarinW[JS_RATING],MATCH(AllData[[#This Row],[TEAM]]&amp;"|"&amp;AllData[[#This Row],[YEAR]],JeffSagarinW[TEAM]&amp;"|"&amp;JeffSagarinW[YEAR],0)),"0.00")</f>
        <v>77.84</v>
      </c>
      <c r="AU481">
        <f t="array" ref="AU481">IFERROR(INDEX(JeffSagarinW[JS_SOS],MATCH(AllData[[#This Row],[TEAM]]&amp;"|"&amp;AllData[[#This Row],[YEAR]],JeffSagarinW[TEAM]&amp;"|"&amp;JeffSagarinW[YEAR],0)),"0.00")</f>
        <v>68.849999999999994</v>
      </c>
      <c r="AV481">
        <f t="array" ref="AV481">IFERROR(INDEX(JeffSagarinW[W25],MATCH(AllData[[#This Row],[TEAM]]&amp;"|"&amp;AllData[[#This Row],[YEAR]],JeffSagarinW[TEAM]&amp;"|"&amp;JeffSagarinW[YEAR],0)),"0.00")</f>
        <v>0</v>
      </c>
      <c r="AW481">
        <f t="array" ref="AW481">IFERROR(INDEX(JeffSagarinW[W50],MATCH(AllData[[#This Row],[TEAM]]&amp;"|"&amp;AllData[[#This Row],[YEAR]],JeffSagarinW[TEAM]&amp;"|"&amp;JeffSagarinW[YEAR],0)),"0.00")</f>
        <v>1</v>
      </c>
      <c r="AX481" t="str">
        <f t="array" ref="AX481">IFERROR(INDEX(ESPNW[PTS],MATCH(AllData[[#This Row],[TEAM]]&amp;"|"&amp;AllData[[#This Row],[YEAR]],ESPNW[TEAM]&amp;"|"&amp;ESPNW[YEAR],0)),"0.00")</f>
        <v>0.00</v>
      </c>
    </row>
    <row r="482" spans="9:50" x14ac:dyDescent="0.2">
      <c r="I482" t="s">
        <v>357</v>
      </c>
      <c r="J482">
        <v>61.39</v>
      </c>
      <c r="K482">
        <v>69.89</v>
      </c>
      <c r="L482">
        <v>2018</v>
      </c>
      <c r="AO482" t="s">
        <v>357</v>
      </c>
      <c r="AP482">
        <v>61.39</v>
      </c>
      <c r="AQ482">
        <v>69.89</v>
      </c>
      <c r="AR482">
        <v>2018</v>
      </c>
      <c r="AT482">
        <f t="array" ref="AT482">IFERROR(INDEX(JeffSagarinW[JS_RATING],MATCH(AllData[[#This Row],[TEAM]]&amp;"|"&amp;AllData[[#This Row],[YEAR]],JeffSagarinW[TEAM]&amp;"|"&amp;JeffSagarinW[YEAR],0)),"0.00")</f>
        <v>75.239999999999995</v>
      </c>
      <c r="AU482">
        <f t="array" ref="AU482">IFERROR(INDEX(JeffSagarinW[JS_SOS],MATCH(AllData[[#This Row],[TEAM]]&amp;"|"&amp;AllData[[#This Row],[YEAR]],JeffSagarinW[TEAM]&amp;"|"&amp;JeffSagarinW[YEAR],0)),"0.00")</f>
        <v>66.540000000000006</v>
      </c>
      <c r="AV482">
        <f t="array" ref="AV482">IFERROR(INDEX(JeffSagarinW[W25],MATCH(AllData[[#This Row],[TEAM]]&amp;"|"&amp;AllData[[#This Row],[YEAR]],JeffSagarinW[TEAM]&amp;"|"&amp;JeffSagarinW[YEAR],0)),"0.00")</f>
        <v>0</v>
      </c>
      <c r="AW482">
        <f t="array" ref="AW482">IFERROR(INDEX(JeffSagarinW[W50],MATCH(AllData[[#This Row],[TEAM]]&amp;"|"&amp;AllData[[#This Row],[YEAR]],JeffSagarinW[TEAM]&amp;"|"&amp;JeffSagarinW[YEAR],0)),"0.00")</f>
        <v>1</v>
      </c>
      <c r="AX482" t="str">
        <f t="array" ref="AX482">IFERROR(INDEX(ESPNW[PTS],MATCH(AllData[[#This Row],[TEAM]]&amp;"|"&amp;AllData[[#This Row],[YEAR]],ESPNW[TEAM]&amp;"|"&amp;ESPNW[YEAR],0)),"0.00")</f>
        <v>0.00</v>
      </c>
    </row>
    <row r="483" spans="9:50" x14ac:dyDescent="0.2">
      <c r="I483" t="s">
        <v>327</v>
      </c>
      <c r="J483">
        <v>70.14</v>
      </c>
      <c r="K483">
        <v>69.739999999999995</v>
      </c>
      <c r="L483">
        <v>2018</v>
      </c>
      <c r="AO483" t="s">
        <v>327</v>
      </c>
      <c r="AP483">
        <v>70.14</v>
      </c>
      <c r="AQ483">
        <v>69.739999999999995</v>
      </c>
      <c r="AR483">
        <v>2018</v>
      </c>
      <c r="AT483">
        <f t="array" ref="AT483">IFERROR(INDEX(JeffSagarinW[JS_RATING],MATCH(AllData[[#This Row],[TEAM]]&amp;"|"&amp;AllData[[#This Row],[YEAR]],JeffSagarinW[TEAM]&amp;"|"&amp;JeffSagarinW[YEAR],0)),"0.00")</f>
        <v>76.58</v>
      </c>
      <c r="AU483">
        <f t="array" ref="AU483">IFERROR(INDEX(JeffSagarinW[JS_SOS],MATCH(AllData[[#This Row],[TEAM]]&amp;"|"&amp;AllData[[#This Row],[YEAR]],JeffSagarinW[TEAM]&amp;"|"&amp;JeffSagarinW[YEAR],0)),"0.00")</f>
        <v>78.58</v>
      </c>
      <c r="AV483">
        <f t="array" ref="AV483">IFERROR(INDEX(JeffSagarinW[W25],MATCH(AllData[[#This Row],[TEAM]]&amp;"|"&amp;AllData[[#This Row],[YEAR]],JeffSagarinW[TEAM]&amp;"|"&amp;JeffSagarinW[YEAR],0)),"0.00")</f>
        <v>0</v>
      </c>
      <c r="AW483">
        <f t="array" ref="AW483">IFERROR(INDEX(JeffSagarinW[W50],MATCH(AllData[[#This Row],[TEAM]]&amp;"|"&amp;AllData[[#This Row],[YEAR]],JeffSagarinW[TEAM]&amp;"|"&amp;JeffSagarinW[YEAR],0)),"0.00")</f>
        <v>3</v>
      </c>
      <c r="AX483" t="str">
        <f t="array" ref="AX483">IFERROR(INDEX(ESPNW[PTS],MATCH(AllData[[#This Row],[TEAM]]&amp;"|"&amp;AllData[[#This Row],[YEAR]],ESPNW[TEAM]&amp;"|"&amp;ESPNW[YEAR],0)),"0.00")</f>
        <v>0.00</v>
      </c>
    </row>
    <row r="484" spans="9:50" x14ac:dyDescent="0.2">
      <c r="I484" t="s">
        <v>370</v>
      </c>
      <c r="J484">
        <v>64.739999999999995</v>
      </c>
      <c r="K484">
        <v>69.27</v>
      </c>
      <c r="L484">
        <v>2018</v>
      </c>
      <c r="AO484" t="s">
        <v>370</v>
      </c>
      <c r="AP484">
        <v>64.739999999999995</v>
      </c>
      <c r="AQ484">
        <v>69.27</v>
      </c>
      <c r="AR484">
        <v>2018</v>
      </c>
      <c r="AT484" t="str">
        <f t="array" ref="AT484">IFERROR(INDEX(JeffSagarinW[JS_RATING],MATCH(AllData[[#This Row],[TEAM]]&amp;"|"&amp;AllData[[#This Row],[YEAR]],JeffSagarinW[TEAM]&amp;"|"&amp;JeffSagarinW[YEAR],0)),"0.00")</f>
        <v>0.00</v>
      </c>
      <c r="AU484" t="str">
        <f t="array" ref="AU484">IFERROR(INDEX(JeffSagarinW[JS_SOS],MATCH(AllData[[#This Row],[TEAM]]&amp;"|"&amp;AllData[[#This Row],[YEAR]],JeffSagarinW[TEAM]&amp;"|"&amp;JeffSagarinW[YEAR],0)),"0.00")</f>
        <v>0.00</v>
      </c>
      <c r="AV484" t="str">
        <f t="array" ref="AV484">IFERROR(INDEX(JeffSagarinW[W25],MATCH(AllData[[#This Row],[TEAM]]&amp;"|"&amp;AllData[[#This Row],[YEAR]],JeffSagarinW[TEAM]&amp;"|"&amp;JeffSagarinW[YEAR],0)),"0.00")</f>
        <v>0.00</v>
      </c>
      <c r="AW484" t="str">
        <f t="array" ref="AW484">IFERROR(INDEX(JeffSagarinW[W50],MATCH(AllData[[#This Row],[TEAM]]&amp;"|"&amp;AllData[[#This Row],[YEAR]],JeffSagarinW[TEAM]&amp;"|"&amp;JeffSagarinW[YEAR],0)),"0.00")</f>
        <v>0.00</v>
      </c>
      <c r="AX484" t="str">
        <f t="array" ref="AX484">IFERROR(INDEX(ESPNW[PTS],MATCH(AllData[[#This Row],[TEAM]]&amp;"|"&amp;AllData[[#This Row],[YEAR]],ESPNW[TEAM]&amp;"|"&amp;ESPNW[YEAR],0)),"0.00")</f>
        <v>0.00</v>
      </c>
    </row>
    <row r="485" spans="9:50" x14ac:dyDescent="0.2">
      <c r="I485" t="s">
        <v>1060</v>
      </c>
      <c r="J485">
        <v>60.71</v>
      </c>
      <c r="K485">
        <v>69.05</v>
      </c>
      <c r="L485">
        <v>2018</v>
      </c>
      <c r="AO485" t="s">
        <v>1060</v>
      </c>
      <c r="AP485">
        <v>60.71</v>
      </c>
      <c r="AQ485">
        <v>69.05</v>
      </c>
      <c r="AR485">
        <v>2018</v>
      </c>
      <c r="AT485">
        <f t="array" ref="AT485">IFERROR(INDEX(JeffSagarinW[JS_RATING],MATCH(AllData[[#This Row],[TEAM]]&amp;"|"&amp;AllData[[#This Row],[YEAR]],JeffSagarinW[TEAM]&amp;"|"&amp;JeffSagarinW[YEAR],0)),"0.00")</f>
        <v>76.52</v>
      </c>
      <c r="AU485">
        <f t="array" ref="AU485">IFERROR(INDEX(JeffSagarinW[JS_SOS],MATCH(AllData[[#This Row],[TEAM]]&amp;"|"&amp;AllData[[#This Row],[YEAR]],JeffSagarinW[TEAM]&amp;"|"&amp;JeffSagarinW[YEAR],0)),"0.00")</f>
        <v>68.5</v>
      </c>
      <c r="AV485">
        <f t="array" ref="AV485">IFERROR(INDEX(JeffSagarinW[W25],MATCH(AllData[[#This Row],[TEAM]]&amp;"|"&amp;AllData[[#This Row],[YEAR]],JeffSagarinW[TEAM]&amp;"|"&amp;JeffSagarinW[YEAR],0)),"0.00")</f>
        <v>0</v>
      </c>
      <c r="AW485">
        <f t="array" ref="AW485">IFERROR(INDEX(JeffSagarinW[W50],MATCH(AllData[[#This Row],[TEAM]]&amp;"|"&amp;AllData[[#This Row],[YEAR]],JeffSagarinW[TEAM]&amp;"|"&amp;JeffSagarinW[YEAR],0)),"0.00")</f>
        <v>0</v>
      </c>
      <c r="AX485" t="str">
        <f t="array" ref="AX485">IFERROR(INDEX(ESPNW[PTS],MATCH(AllData[[#This Row],[TEAM]]&amp;"|"&amp;AllData[[#This Row],[YEAR]],ESPNW[TEAM]&amp;"|"&amp;ESPNW[YEAR],0)),"0.00")</f>
        <v>0.00</v>
      </c>
    </row>
    <row r="486" spans="9:50" x14ac:dyDescent="0.2">
      <c r="I486" t="s">
        <v>1846</v>
      </c>
      <c r="J486">
        <v>62.02</v>
      </c>
      <c r="K486">
        <v>69.010000000000005</v>
      </c>
      <c r="L486">
        <v>2018</v>
      </c>
      <c r="AO486" t="s">
        <v>1846</v>
      </c>
      <c r="AP486">
        <v>62.02</v>
      </c>
      <c r="AQ486">
        <v>69.010000000000005</v>
      </c>
      <c r="AR486">
        <v>2018</v>
      </c>
      <c r="AT486">
        <f t="array" ref="AT486">IFERROR(INDEX(JeffSagarinW[JS_RATING],MATCH(AllData[[#This Row],[TEAM]]&amp;"|"&amp;AllData[[#This Row],[YEAR]],JeffSagarinW[TEAM]&amp;"|"&amp;JeffSagarinW[YEAR],0)),"0.00")</f>
        <v>75.52</v>
      </c>
      <c r="AU486">
        <f t="array" ref="AU486">IFERROR(INDEX(JeffSagarinW[JS_SOS],MATCH(AllData[[#This Row],[TEAM]]&amp;"|"&amp;AllData[[#This Row],[YEAR]],JeffSagarinW[TEAM]&amp;"|"&amp;JeffSagarinW[YEAR],0)),"0.00")</f>
        <v>66.48</v>
      </c>
      <c r="AV486">
        <f t="array" ref="AV486">IFERROR(INDEX(JeffSagarinW[W25],MATCH(AllData[[#This Row],[TEAM]]&amp;"|"&amp;AllData[[#This Row],[YEAR]],JeffSagarinW[TEAM]&amp;"|"&amp;JeffSagarinW[YEAR],0)),"0.00")</f>
        <v>0</v>
      </c>
      <c r="AW486">
        <f t="array" ref="AW486">IFERROR(INDEX(JeffSagarinW[W50],MATCH(AllData[[#This Row],[TEAM]]&amp;"|"&amp;AllData[[#This Row],[YEAR]],JeffSagarinW[TEAM]&amp;"|"&amp;JeffSagarinW[YEAR],0)),"0.00")</f>
        <v>0</v>
      </c>
      <c r="AX486" t="str">
        <f t="array" ref="AX486">IFERROR(INDEX(ESPNW[PTS],MATCH(AllData[[#This Row],[TEAM]]&amp;"|"&amp;AllData[[#This Row],[YEAR]],ESPNW[TEAM]&amp;"|"&amp;ESPNW[YEAR],0)),"0.00")</f>
        <v>0.00</v>
      </c>
    </row>
    <row r="487" spans="9:50" x14ac:dyDescent="0.2">
      <c r="I487" t="s">
        <v>1835</v>
      </c>
      <c r="J487">
        <v>63.28</v>
      </c>
      <c r="K487">
        <v>69.010000000000005</v>
      </c>
      <c r="L487">
        <v>2018</v>
      </c>
      <c r="AO487" t="s">
        <v>1835</v>
      </c>
      <c r="AP487">
        <v>63.28</v>
      </c>
      <c r="AQ487">
        <v>69.010000000000005</v>
      </c>
      <c r="AR487">
        <v>2018</v>
      </c>
      <c r="AT487">
        <f t="array" ref="AT487">IFERROR(INDEX(JeffSagarinW[JS_RATING],MATCH(AllData[[#This Row],[TEAM]]&amp;"|"&amp;AllData[[#This Row],[YEAR]],JeffSagarinW[TEAM]&amp;"|"&amp;JeffSagarinW[YEAR],0)),"0.00")</f>
        <v>75.36</v>
      </c>
      <c r="AU487">
        <f t="array" ref="AU487">IFERROR(INDEX(JeffSagarinW[JS_SOS],MATCH(AllData[[#This Row],[TEAM]]&amp;"|"&amp;AllData[[#This Row],[YEAR]],JeffSagarinW[TEAM]&amp;"|"&amp;JeffSagarinW[YEAR],0)),"0.00")</f>
        <v>67.930000000000007</v>
      </c>
      <c r="AV487">
        <f t="array" ref="AV487">IFERROR(INDEX(JeffSagarinW[W25],MATCH(AllData[[#This Row],[TEAM]]&amp;"|"&amp;AllData[[#This Row],[YEAR]],JeffSagarinW[TEAM]&amp;"|"&amp;JeffSagarinW[YEAR],0)),"0.00")</f>
        <v>0</v>
      </c>
      <c r="AW487">
        <f t="array" ref="AW487">IFERROR(INDEX(JeffSagarinW[W50],MATCH(AllData[[#This Row],[TEAM]]&amp;"|"&amp;AllData[[#This Row],[YEAR]],JeffSagarinW[TEAM]&amp;"|"&amp;JeffSagarinW[YEAR],0)),"0.00")</f>
        <v>0</v>
      </c>
      <c r="AX487" t="str">
        <f t="array" ref="AX487">IFERROR(INDEX(ESPNW[PTS],MATCH(AllData[[#This Row],[TEAM]]&amp;"|"&amp;AllData[[#This Row],[YEAR]],ESPNW[TEAM]&amp;"|"&amp;ESPNW[YEAR],0)),"0.00")</f>
        <v>0.00</v>
      </c>
    </row>
    <row r="488" spans="9:50" x14ac:dyDescent="0.2">
      <c r="I488" t="s">
        <v>371</v>
      </c>
      <c r="J488">
        <v>69.8</v>
      </c>
      <c r="K488">
        <v>68.930000000000007</v>
      </c>
      <c r="L488">
        <v>2018</v>
      </c>
      <c r="AO488" t="s">
        <v>371</v>
      </c>
      <c r="AP488">
        <v>69.8</v>
      </c>
      <c r="AQ488">
        <v>68.930000000000007</v>
      </c>
      <c r="AR488">
        <v>2018</v>
      </c>
      <c r="AT488">
        <f t="array" ref="AT488">IFERROR(INDEX(JeffSagarinW[JS_RATING],MATCH(AllData[[#This Row],[TEAM]]&amp;"|"&amp;AllData[[#This Row],[YEAR]],JeffSagarinW[TEAM]&amp;"|"&amp;JeffSagarinW[YEAR],0)),"0.00")</f>
        <v>74.58</v>
      </c>
      <c r="AU488">
        <f t="array" ref="AU488">IFERROR(INDEX(JeffSagarinW[JS_SOS],MATCH(AllData[[#This Row],[TEAM]]&amp;"|"&amp;AllData[[#This Row],[YEAR]],JeffSagarinW[TEAM]&amp;"|"&amp;JeffSagarinW[YEAR],0)),"0.00")</f>
        <v>75.430000000000007</v>
      </c>
      <c r="AV488">
        <f t="array" ref="AV488">IFERROR(INDEX(JeffSagarinW[W25],MATCH(AllData[[#This Row],[TEAM]]&amp;"|"&amp;AllData[[#This Row],[YEAR]],JeffSagarinW[TEAM]&amp;"|"&amp;JeffSagarinW[YEAR],0)),"0.00")</f>
        <v>1</v>
      </c>
      <c r="AW488">
        <f t="array" ref="AW488">IFERROR(INDEX(JeffSagarinW[W50],MATCH(AllData[[#This Row],[TEAM]]&amp;"|"&amp;AllData[[#This Row],[YEAR]],JeffSagarinW[TEAM]&amp;"|"&amp;JeffSagarinW[YEAR],0)),"0.00")</f>
        <v>2</v>
      </c>
      <c r="AX488" t="str">
        <f t="array" ref="AX488">IFERROR(INDEX(ESPNW[PTS],MATCH(AllData[[#This Row],[TEAM]]&amp;"|"&amp;AllData[[#This Row],[YEAR]],ESPNW[TEAM]&amp;"|"&amp;ESPNW[YEAR],0)),"0.00")</f>
        <v>0.00</v>
      </c>
    </row>
    <row r="489" spans="9:50" x14ac:dyDescent="0.2">
      <c r="I489" t="s">
        <v>415</v>
      </c>
      <c r="J489">
        <v>62.46</v>
      </c>
      <c r="K489">
        <v>68.930000000000007</v>
      </c>
      <c r="L489">
        <v>2018</v>
      </c>
      <c r="AO489" t="s">
        <v>415</v>
      </c>
      <c r="AP489">
        <v>62.46</v>
      </c>
      <c r="AQ489">
        <v>68.930000000000007</v>
      </c>
      <c r="AR489">
        <v>2018</v>
      </c>
      <c r="AT489" t="str">
        <f t="array" ref="AT489">IFERROR(INDEX(JeffSagarinW[JS_RATING],MATCH(AllData[[#This Row],[TEAM]]&amp;"|"&amp;AllData[[#This Row],[YEAR]],JeffSagarinW[TEAM]&amp;"|"&amp;JeffSagarinW[YEAR],0)),"0.00")</f>
        <v>0.00</v>
      </c>
      <c r="AU489" t="str">
        <f t="array" ref="AU489">IFERROR(INDEX(JeffSagarinW[JS_SOS],MATCH(AllData[[#This Row],[TEAM]]&amp;"|"&amp;AllData[[#This Row],[YEAR]],JeffSagarinW[TEAM]&amp;"|"&amp;JeffSagarinW[YEAR],0)),"0.00")</f>
        <v>0.00</v>
      </c>
      <c r="AV489" t="str">
        <f t="array" ref="AV489">IFERROR(INDEX(JeffSagarinW[W25],MATCH(AllData[[#This Row],[TEAM]]&amp;"|"&amp;AllData[[#This Row],[YEAR]],JeffSagarinW[TEAM]&amp;"|"&amp;JeffSagarinW[YEAR],0)),"0.00")</f>
        <v>0.00</v>
      </c>
      <c r="AW489" t="str">
        <f t="array" ref="AW489">IFERROR(INDEX(JeffSagarinW[W50],MATCH(AllData[[#This Row],[TEAM]]&amp;"|"&amp;AllData[[#This Row],[YEAR]],JeffSagarinW[TEAM]&amp;"|"&amp;JeffSagarinW[YEAR],0)),"0.00")</f>
        <v>0.00</v>
      </c>
      <c r="AX489" t="str">
        <f t="array" ref="AX489">IFERROR(INDEX(ESPNW[PTS],MATCH(AllData[[#This Row],[TEAM]]&amp;"|"&amp;AllData[[#This Row],[YEAR]],ESPNW[TEAM]&amp;"|"&amp;ESPNW[YEAR],0)),"0.00")</f>
        <v>0.00</v>
      </c>
    </row>
    <row r="490" spans="9:50" x14ac:dyDescent="0.2">
      <c r="I490" t="s">
        <v>1858</v>
      </c>
      <c r="J490">
        <v>60.87</v>
      </c>
      <c r="K490">
        <v>68.86</v>
      </c>
      <c r="L490">
        <v>2018</v>
      </c>
      <c r="AO490" t="s">
        <v>1858</v>
      </c>
      <c r="AP490">
        <v>60.87</v>
      </c>
      <c r="AQ490">
        <v>68.86</v>
      </c>
      <c r="AR490">
        <v>2018</v>
      </c>
      <c r="AT490" t="str">
        <f t="array" ref="AT490">IFERROR(INDEX(JeffSagarinW[JS_RATING],MATCH(AllData[[#This Row],[TEAM]]&amp;"|"&amp;AllData[[#This Row],[YEAR]],JeffSagarinW[TEAM]&amp;"|"&amp;JeffSagarinW[YEAR],0)),"0.00")</f>
        <v>0.00</v>
      </c>
      <c r="AU490" t="str">
        <f t="array" ref="AU490">IFERROR(INDEX(JeffSagarinW[JS_SOS],MATCH(AllData[[#This Row],[TEAM]]&amp;"|"&amp;AllData[[#This Row],[YEAR]],JeffSagarinW[TEAM]&amp;"|"&amp;JeffSagarinW[YEAR],0)),"0.00")</f>
        <v>0.00</v>
      </c>
      <c r="AV490" t="str">
        <f t="array" ref="AV490">IFERROR(INDEX(JeffSagarinW[W25],MATCH(AllData[[#This Row],[TEAM]]&amp;"|"&amp;AllData[[#This Row],[YEAR]],JeffSagarinW[TEAM]&amp;"|"&amp;JeffSagarinW[YEAR],0)),"0.00")</f>
        <v>0.00</v>
      </c>
      <c r="AW490" t="str">
        <f t="array" ref="AW490">IFERROR(INDEX(JeffSagarinW[W50],MATCH(AllData[[#This Row],[TEAM]]&amp;"|"&amp;AllData[[#This Row],[YEAR]],JeffSagarinW[TEAM]&amp;"|"&amp;JeffSagarinW[YEAR],0)),"0.00")</f>
        <v>0.00</v>
      </c>
      <c r="AX490" t="str">
        <f t="array" ref="AX490">IFERROR(INDEX(ESPNW[PTS],MATCH(AllData[[#This Row],[TEAM]]&amp;"|"&amp;AllData[[#This Row],[YEAR]],ESPNW[TEAM]&amp;"|"&amp;ESPNW[YEAR],0)),"0.00")</f>
        <v>0.00</v>
      </c>
    </row>
    <row r="491" spans="9:50" x14ac:dyDescent="0.2">
      <c r="I491" t="s">
        <v>1864</v>
      </c>
      <c r="J491">
        <v>61.1</v>
      </c>
      <c r="K491">
        <v>68.709999999999994</v>
      </c>
      <c r="L491">
        <v>2018</v>
      </c>
      <c r="AO491" t="s">
        <v>1864</v>
      </c>
      <c r="AP491">
        <v>61.1</v>
      </c>
      <c r="AQ491">
        <v>68.709999999999994</v>
      </c>
      <c r="AR491">
        <v>2018</v>
      </c>
      <c r="AT491">
        <f t="array" ref="AT491">IFERROR(INDEX(JeffSagarinW[JS_RATING],MATCH(AllData[[#This Row],[TEAM]]&amp;"|"&amp;AllData[[#This Row],[YEAR]],JeffSagarinW[TEAM]&amp;"|"&amp;JeffSagarinW[YEAR],0)),"0.00")</f>
        <v>73.900000000000006</v>
      </c>
      <c r="AU491">
        <f t="array" ref="AU491">IFERROR(INDEX(JeffSagarinW[JS_SOS],MATCH(AllData[[#This Row],[TEAM]]&amp;"|"&amp;AllData[[#This Row],[YEAR]],JeffSagarinW[TEAM]&amp;"|"&amp;JeffSagarinW[YEAR],0)),"0.00")</f>
        <v>65.67</v>
      </c>
      <c r="AV491">
        <f t="array" ref="AV491">IFERROR(INDEX(JeffSagarinW[W25],MATCH(AllData[[#This Row],[TEAM]]&amp;"|"&amp;AllData[[#This Row],[YEAR]],JeffSagarinW[TEAM]&amp;"|"&amp;JeffSagarinW[YEAR],0)),"0.00")</f>
        <v>0</v>
      </c>
      <c r="AW491">
        <f t="array" ref="AW491">IFERROR(INDEX(JeffSagarinW[W50],MATCH(AllData[[#This Row],[TEAM]]&amp;"|"&amp;AllData[[#This Row],[YEAR]],JeffSagarinW[TEAM]&amp;"|"&amp;JeffSagarinW[YEAR],0)),"0.00")</f>
        <v>0</v>
      </c>
      <c r="AX491" t="str">
        <f t="array" ref="AX491">IFERROR(INDEX(ESPNW[PTS],MATCH(AllData[[#This Row],[TEAM]]&amp;"|"&amp;AllData[[#This Row],[YEAR]],ESPNW[TEAM]&amp;"|"&amp;ESPNW[YEAR],0)),"0.00")</f>
        <v>0.00</v>
      </c>
    </row>
    <row r="492" spans="9:50" x14ac:dyDescent="0.2">
      <c r="I492" t="s">
        <v>1857</v>
      </c>
      <c r="J492">
        <v>55.45</v>
      </c>
      <c r="K492">
        <v>68.680000000000007</v>
      </c>
      <c r="L492">
        <v>2018</v>
      </c>
      <c r="AO492" t="s">
        <v>1857</v>
      </c>
      <c r="AP492">
        <v>55.45</v>
      </c>
      <c r="AQ492">
        <v>68.680000000000007</v>
      </c>
      <c r="AR492">
        <v>2018</v>
      </c>
      <c r="AT492">
        <f t="array" ref="AT492">IFERROR(INDEX(JeffSagarinW[JS_RATING],MATCH(AllData[[#This Row],[TEAM]]&amp;"|"&amp;AllData[[#This Row],[YEAR]],JeffSagarinW[TEAM]&amp;"|"&amp;JeffSagarinW[YEAR],0)),"0.00")</f>
        <v>79.48</v>
      </c>
      <c r="AU492">
        <f t="array" ref="AU492">IFERROR(INDEX(JeffSagarinW[JS_SOS],MATCH(AllData[[#This Row],[TEAM]]&amp;"|"&amp;AllData[[#This Row],[YEAR]],JeffSagarinW[TEAM]&amp;"|"&amp;JeffSagarinW[YEAR],0)),"0.00")</f>
        <v>67.709999999999994</v>
      </c>
      <c r="AV492">
        <f t="array" ref="AV492">IFERROR(INDEX(JeffSagarinW[W25],MATCH(AllData[[#This Row],[TEAM]]&amp;"|"&amp;AllData[[#This Row],[YEAR]],JeffSagarinW[TEAM]&amp;"|"&amp;JeffSagarinW[YEAR],0)),"0.00")</f>
        <v>0</v>
      </c>
      <c r="AW492">
        <f t="array" ref="AW492">IFERROR(INDEX(JeffSagarinW[W50],MATCH(AllData[[#This Row],[TEAM]]&amp;"|"&amp;AllData[[#This Row],[YEAR]],JeffSagarinW[TEAM]&amp;"|"&amp;JeffSagarinW[YEAR],0)),"0.00")</f>
        <v>4</v>
      </c>
      <c r="AX492" t="str">
        <f t="array" ref="AX492">IFERROR(INDEX(ESPNW[PTS],MATCH(AllData[[#This Row],[TEAM]]&amp;"|"&amp;AllData[[#This Row],[YEAR]],ESPNW[TEAM]&amp;"|"&amp;ESPNW[YEAR],0)),"0.00")</f>
        <v>0.00</v>
      </c>
    </row>
    <row r="493" spans="9:50" x14ac:dyDescent="0.2">
      <c r="I493" t="s">
        <v>1848</v>
      </c>
      <c r="J493">
        <v>62.87</v>
      </c>
      <c r="K493">
        <v>68.59</v>
      </c>
      <c r="L493">
        <v>2018</v>
      </c>
      <c r="AO493" t="s">
        <v>1848</v>
      </c>
      <c r="AP493">
        <v>62.87</v>
      </c>
      <c r="AQ493">
        <v>68.59</v>
      </c>
      <c r="AR493">
        <v>2018</v>
      </c>
      <c r="AT493">
        <f t="array" ref="AT493">IFERROR(INDEX(JeffSagarinW[JS_RATING],MATCH(AllData[[#This Row],[TEAM]]&amp;"|"&amp;AllData[[#This Row],[YEAR]],JeffSagarinW[TEAM]&amp;"|"&amp;JeffSagarinW[YEAR],0)),"0.00")</f>
        <v>74.97</v>
      </c>
      <c r="AU493">
        <f t="array" ref="AU493">IFERROR(INDEX(JeffSagarinW[JS_SOS],MATCH(AllData[[#This Row],[TEAM]]&amp;"|"&amp;AllData[[#This Row],[YEAR]],JeffSagarinW[TEAM]&amp;"|"&amp;JeffSagarinW[YEAR],0)),"0.00")</f>
        <v>68.08</v>
      </c>
      <c r="AV493">
        <f t="array" ref="AV493">IFERROR(INDEX(JeffSagarinW[W25],MATCH(AllData[[#This Row],[TEAM]]&amp;"|"&amp;AllData[[#This Row],[YEAR]],JeffSagarinW[TEAM]&amp;"|"&amp;JeffSagarinW[YEAR],0)),"0.00")</f>
        <v>0</v>
      </c>
      <c r="AW493">
        <f t="array" ref="AW493">IFERROR(INDEX(JeffSagarinW[W50],MATCH(AllData[[#This Row],[TEAM]]&amp;"|"&amp;AllData[[#This Row],[YEAR]],JeffSagarinW[TEAM]&amp;"|"&amp;JeffSagarinW[YEAR],0)),"0.00")</f>
        <v>2</v>
      </c>
      <c r="AX493" t="str">
        <f t="array" ref="AX493">IFERROR(INDEX(ESPNW[PTS],MATCH(AllData[[#This Row],[TEAM]]&amp;"|"&amp;AllData[[#This Row],[YEAR]],ESPNW[TEAM]&amp;"|"&amp;ESPNW[YEAR],0)),"0.00")</f>
        <v>0.00</v>
      </c>
    </row>
    <row r="494" spans="9:50" x14ac:dyDescent="0.2">
      <c r="I494" t="s">
        <v>402</v>
      </c>
      <c r="J494">
        <v>69.64</v>
      </c>
      <c r="K494">
        <v>68.349999999999994</v>
      </c>
      <c r="L494">
        <v>2018</v>
      </c>
      <c r="AO494" t="s">
        <v>402</v>
      </c>
      <c r="AP494">
        <v>69.64</v>
      </c>
      <c r="AQ494">
        <v>68.349999999999994</v>
      </c>
      <c r="AR494">
        <v>2018</v>
      </c>
      <c r="AT494">
        <f t="array" ref="AT494">IFERROR(INDEX(JeffSagarinW[JS_RATING],MATCH(AllData[[#This Row],[TEAM]]&amp;"|"&amp;AllData[[#This Row],[YEAR]],JeffSagarinW[TEAM]&amp;"|"&amp;JeffSagarinW[YEAR],0)),"0.00")</f>
        <v>74.67</v>
      </c>
      <c r="AU494">
        <f t="array" ref="AU494">IFERROR(INDEX(JeffSagarinW[JS_SOS],MATCH(AllData[[#This Row],[TEAM]]&amp;"|"&amp;AllData[[#This Row],[YEAR]],JeffSagarinW[TEAM]&amp;"|"&amp;JeffSagarinW[YEAR],0)),"0.00")</f>
        <v>75.7</v>
      </c>
      <c r="AV494">
        <f t="array" ref="AV494">IFERROR(INDEX(JeffSagarinW[W25],MATCH(AllData[[#This Row],[TEAM]]&amp;"|"&amp;AllData[[#This Row],[YEAR]],JeffSagarinW[TEAM]&amp;"|"&amp;JeffSagarinW[YEAR],0)),"0.00")</f>
        <v>0</v>
      </c>
      <c r="AW494">
        <f t="array" ref="AW494">IFERROR(INDEX(JeffSagarinW[W50],MATCH(AllData[[#This Row],[TEAM]]&amp;"|"&amp;AllData[[#This Row],[YEAR]],JeffSagarinW[TEAM]&amp;"|"&amp;JeffSagarinW[YEAR],0)),"0.00")</f>
        <v>3</v>
      </c>
      <c r="AX494" t="str">
        <f t="array" ref="AX494">IFERROR(INDEX(ESPNW[PTS],MATCH(AllData[[#This Row],[TEAM]]&amp;"|"&amp;AllData[[#This Row],[YEAR]],ESPNW[TEAM]&amp;"|"&amp;ESPNW[YEAR],0)),"0.00")</f>
        <v>0.00</v>
      </c>
    </row>
    <row r="495" spans="9:50" x14ac:dyDescent="0.2">
      <c r="I495" t="s">
        <v>384</v>
      </c>
      <c r="J495">
        <v>71.58</v>
      </c>
      <c r="K495">
        <v>68.099999999999994</v>
      </c>
      <c r="L495">
        <v>2018</v>
      </c>
      <c r="AO495" t="s">
        <v>384</v>
      </c>
      <c r="AP495">
        <v>71.58</v>
      </c>
      <c r="AQ495">
        <v>68.099999999999994</v>
      </c>
      <c r="AR495">
        <v>2018</v>
      </c>
      <c r="AT495" t="str">
        <f t="array" ref="AT495">IFERROR(INDEX(JeffSagarinW[JS_RATING],MATCH(AllData[[#This Row],[TEAM]]&amp;"|"&amp;AllData[[#This Row],[YEAR]],JeffSagarinW[TEAM]&amp;"|"&amp;JeffSagarinW[YEAR],0)),"0.00")</f>
        <v>0.00</v>
      </c>
      <c r="AU495" t="str">
        <f t="array" ref="AU495">IFERROR(INDEX(JeffSagarinW[JS_SOS],MATCH(AllData[[#This Row],[TEAM]]&amp;"|"&amp;AllData[[#This Row],[YEAR]],JeffSagarinW[TEAM]&amp;"|"&amp;JeffSagarinW[YEAR],0)),"0.00")</f>
        <v>0.00</v>
      </c>
      <c r="AV495" t="str">
        <f t="array" ref="AV495">IFERROR(INDEX(JeffSagarinW[W25],MATCH(AllData[[#This Row],[TEAM]]&amp;"|"&amp;AllData[[#This Row],[YEAR]],JeffSagarinW[TEAM]&amp;"|"&amp;JeffSagarinW[YEAR],0)),"0.00")</f>
        <v>0.00</v>
      </c>
      <c r="AW495" t="str">
        <f t="array" ref="AW495">IFERROR(INDEX(JeffSagarinW[W50],MATCH(AllData[[#This Row],[TEAM]]&amp;"|"&amp;AllData[[#This Row],[YEAR]],JeffSagarinW[TEAM]&amp;"|"&amp;JeffSagarinW[YEAR],0)),"0.00")</f>
        <v>0.00</v>
      </c>
      <c r="AX495" t="str">
        <f t="array" ref="AX495">IFERROR(INDEX(ESPNW[PTS],MATCH(AllData[[#This Row],[TEAM]]&amp;"|"&amp;AllData[[#This Row],[YEAR]],ESPNW[TEAM]&amp;"|"&amp;ESPNW[YEAR],0)),"0.00")</f>
        <v>0.00</v>
      </c>
    </row>
    <row r="496" spans="9:50" x14ac:dyDescent="0.2">
      <c r="I496" t="s">
        <v>1867</v>
      </c>
      <c r="J496">
        <v>61.99</v>
      </c>
      <c r="K496">
        <v>68.099999999999994</v>
      </c>
      <c r="L496">
        <v>2018</v>
      </c>
      <c r="AO496" t="s">
        <v>1867</v>
      </c>
      <c r="AP496">
        <v>61.99</v>
      </c>
      <c r="AQ496">
        <v>68.099999999999994</v>
      </c>
      <c r="AR496">
        <v>2018</v>
      </c>
      <c r="AT496" t="str">
        <f t="array" ref="AT496">IFERROR(INDEX(JeffSagarinW[JS_RATING],MATCH(AllData[[#This Row],[TEAM]]&amp;"|"&amp;AllData[[#This Row],[YEAR]],JeffSagarinW[TEAM]&amp;"|"&amp;JeffSagarinW[YEAR],0)),"0.00")</f>
        <v>0.00</v>
      </c>
      <c r="AU496" t="str">
        <f t="array" ref="AU496">IFERROR(INDEX(JeffSagarinW[JS_SOS],MATCH(AllData[[#This Row],[TEAM]]&amp;"|"&amp;AllData[[#This Row],[YEAR]],JeffSagarinW[TEAM]&amp;"|"&amp;JeffSagarinW[YEAR],0)),"0.00")</f>
        <v>0.00</v>
      </c>
      <c r="AV496" t="str">
        <f t="array" ref="AV496">IFERROR(INDEX(JeffSagarinW[W25],MATCH(AllData[[#This Row],[TEAM]]&amp;"|"&amp;AllData[[#This Row],[YEAR]],JeffSagarinW[TEAM]&amp;"|"&amp;JeffSagarinW[YEAR],0)),"0.00")</f>
        <v>0.00</v>
      </c>
      <c r="AW496" t="str">
        <f t="array" ref="AW496">IFERROR(INDEX(JeffSagarinW[W50],MATCH(AllData[[#This Row],[TEAM]]&amp;"|"&amp;AllData[[#This Row],[YEAR]],JeffSagarinW[TEAM]&amp;"|"&amp;JeffSagarinW[YEAR],0)),"0.00")</f>
        <v>0.00</v>
      </c>
      <c r="AX496" t="str">
        <f t="array" ref="AX496">IFERROR(INDEX(ESPNW[PTS],MATCH(AllData[[#This Row],[TEAM]]&amp;"|"&amp;AllData[[#This Row],[YEAR]],ESPNW[TEAM]&amp;"|"&amp;ESPNW[YEAR],0)),"0.00")</f>
        <v>0.00</v>
      </c>
    </row>
    <row r="497" spans="9:50" x14ac:dyDescent="0.2">
      <c r="I497" t="s">
        <v>352</v>
      </c>
      <c r="J497">
        <v>64.72</v>
      </c>
      <c r="K497">
        <v>68.03</v>
      </c>
      <c r="L497">
        <v>2018</v>
      </c>
      <c r="AO497" t="s">
        <v>352</v>
      </c>
      <c r="AP497">
        <v>64.72</v>
      </c>
      <c r="AQ497">
        <v>68.03</v>
      </c>
      <c r="AR497">
        <v>2018</v>
      </c>
      <c r="AT497">
        <f t="array" ref="AT497">IFERROR(INDEX(JeffSagarinW[JS_RATING],MATCH(AllData[[#This Row],[TEAM]]&amp;"|"&amp;AllData[[#This Row],[YEAR]],JeffSagarinW[TEAM]&amp;"|"&amp;JeffSagarinW[YEAR],0)),"0.00")</f>
        <v>74.03</v>
      </c>
      <c r="AU497">
        <f t="array" ref="AU497">IFERROR(INDEX(JeffSagarinW[JS_SOS],MATCH(AllData[[#This Row],[TEAM]]&amp;"|"&amp;AllData[[#This Row],[YEAR]],JeffSagarinW[TEAM]&amp;"|"&amp;JeffSagarinW[YEAR],0)),"0.00")</f>
        <v>69.05</v>
      </c>
      <c r="AV497">
        <f t="array" ref="AV497">IFERROR(INDEX(JeffSagarinW[W25],MATCH(AllData[[#This Row],[TEAM]]&amp;"|"&amp;AllData[[#This Row],[YEAR]],JeffSagarinW[TEAM]&amp;"|"&amp;JeffSagarinW[YEAR],0)),"0.00")</f>
        <v>0</v>
      </c>
      <c r="AW497">
        <f t="array" ref="AW497">IFERROR(INDEX(JeffSagarinW[W50],MATCH(AllData[[#This Row],[TEAM]]&amp;"|"&amp;AllData[[#This Row],[YEAR]],JeffSagarinW[TEAM]&amp;"|"&amp;JeffSagarinW[YEAR],0)),"0.00")</f>
        <v>0</v>
      </c>
      <c r="AX497" t="str">
        <f t="array" ref="AX497">IFERROR(INDEX(ESPNW[PTS],MATCH(AllData[[#This Row],[TEAM]]&amp;"|"&amp;AllData[[#This Row],[YEAR]],ESPNW[TEAM]&amp;"|"&amp;ESPNW[YEAR],0)),"0.00")</f>
        <v>0.00</v>
      </c>
    </row>
    <row r="498" spans="9:50" x14ac:dyDescent="0.2">
      <c r="I498" t="s">
        <v>348</v>
      </c>
      <c r="J498">
        <v>68.67</v>
      </c>
      <c r="K498">
        <v>67.989999999999995</v>
      </c>
      <c r="L498">
        <v>2018</v>
      </c>
      <c r="AO498" t="s">
        <v>348</v>
      </c>
      <c r="AP498">
        <v>68.67</v>
      </c>
      <c r="AQ498">
        <v>67.989999999999995</v>
      </c>
      <c r="AR498">
        <v>2018</v>
      </c>
      <c r="AT498">
        <f t="array" ref="AT498">IFERROR(INDEX(JeffSagarinW[JS_RATING],MATCH(AllData[[#This Row],[TEAM]]&amp;"|"&amp;AllData[[#This Row],[YEAR]],JeffSagarinW[TEAM]&amp;"|"&amp;JeffSagarinW[YEAR],0)),"0.00")</f>
        <v>74.3</v>
      </c>
      <c r="AU498">
        <f t="array" ref="AU498">IFERROR(INDEX(JeffSagarinW[JS_SOS],MATCH(AllData[[#This Row],[TEAM]]&amp;"|"&amp;AllData[[#This Row],[YEAR]],JeffSagarinW[TEAM]&amp;"|"&amp;JeffSagarinW[YEAR],0)),"0.00")</f>
        <v>76.08</v>
      </c>
      <c r="AV498">
        <f t="array" ref="AV498">IFERROR(INDEX(JeffSagarinW[W25],MATCH(AllData[[#This Row],[TEAM]]&amp;"|"&amp;AllData[[#This Row],[YEAR]],JeffSagarinW[TEAM]&amp;"|"&amp;JeffSagarinW[YEAR],0)),"0.00")</f>
        <v>0</v>
      </c>
      <c r="AW498">
        <f t="array" ref="AW498">IFERROR(INDEX(JeffSagarinW[W50],MATCH(AllData[[#This Row],[TEAM]]&amp;"|"&amp;AllData[[#This Row],[YEAR]],JeffSagarinW[TEAM]&amp;"|"&amp;JeffSagarinW[YEAR],0)),"0.00")</f>
        <v>3</v>
      </c>
      <c r="AX498" t="str">
        <f t="array" ref="AX498">IFERROR(INDEX(ESPNW[PTS],MATCH(AllData[[#This Row],[TEAM]]&amp;"|"&amp;AllData[[#This Row],[YEAR]],ESPNW[TEAM]&amp;"|"&amp;ESPNW[YEAR],0)),"0.00")</f>
        <v>0.00</v>
      </c>
    </row>
    <row r="499" spans="9:50" x14ac:dyDescent="0.2">
      <c r="I499" t="s">
        <v>298</v>
      </c>
      <c r="J499">
        <v>75.42</v>
      </c>
      <c r="K499">
        <v>67.87</v>
      </c>
      <c r="L499">
        <v>2018</v>
      </c>
      <c r="AO499" t="s">
        <v>298</v>
      </c>
      <c r="AP499">
        <v>75.42</v>
      </c>
      <c r="AQ499">
        <v>67.87</v>
      </c>
      <c r="AR499">
        <v>2018</v>
      </c>
      <c r="AT499" t="str">
        <f t="array" ref="AT499">IFERROR(INDEX(JeffSagarinW[JS_RATING],MATCH(AllData[[#This Row],[TEAM]]&amp;"|"&amp;AllData[[#This Row],[YEAR]],JeffSagarinW[TEAM]&amp;"|"&amp;JeffSagarinW[YEAR],0)),"0.00")</f>
        <v>0.00</v>
      </c>
      <c r="AU499" t="str">
        <f t="array" ref="AU499">IFERROR(INDEX(JeffSagarinW[JS_SOS],MATCH(AllData[[#This Row],[TEAM]]&amp;"|"&amp;AllData[[#This Row],[YEAR]],JeffSagarinW[TEAM]&amp;"|"&amp;JeffSagarinW[YEAR],0)),"0.00")</f>
        <v>0.00</v>
      </c>
      <c r="AV499" t="str">
        <f t="array" ref="AV499">IFERROR(INDEX(JeffSagarinW[W25],MATCH(AllData[[#This Row],[TEAM]]&amp;"|"&amp;AllData[[#This Row],[YEAR]],JeffSagarinW[TEAM]&amp;"|"&amp;JeffSagarinW[YEAR],0)),"0.00")</f>
        <v>0.00</v>
      </c>
      <c r="AW499" t="str">
        <f t="array" ref="AW499">IFERROR(INDEX(JeffSagarinW[W50],MATCH(AllData[[#This Row],[TEAM]]&amp;"|"&amp;AllData[[#This Row],[YEAR]],JeffSagarinW[TEAM]&amp;"|"&amp;JeffSagarinW[YEAR],0)),"0.00")</f>
        <v>0.00</v>
      </c>
      <c r="AX499" t="str">
        <f t="array" ref="AX499">IFERROR(INDEX(ESPNW[PTS],MATCH(AllData[[#This Row],[TEAM]]&amp;"|"&amp;AllData[[#This Row],[YEAR]],ESPNW[TEAM]&amp;"|"&amp;ESPNW[YEAR],0)),"0.00")</f>
        <v>0.00</v>
      </c>
    </row>
    <row r="500" spans="9:50" x14ac:dyDescent="0.2">
      <c r="I500" t="s">
        <v>365</v>
      </c>
      <c r="J500">
        <v>70.59</v>
      </c>
      <c r="K500">
        <v>67.819999999999993</v>
      </c>
      <c r="L500">
        <v>2018</v>
      </c>
      <c r="AO500" t="s">
        <v>365</v>
      </c>
      <c r="AP500">
        <v>70.59</v>
      </c>
      <c r="AQ500">
        <v>67.819999999999993</v>
      </c>
      <c r="AR500">
        <v>2018</v>
      </c>
      <c r="AT500" t="str">
        <f t="array" ref="AT500">IFERROR(INDEX(JeffSagarinW[JS_RATING],MATCH(AllData[[#This Row],[TEAM]]&amp;"|"&amp;AllData[[#This Row],[YEAR]],JeffSagarinW[TEAM]&amp;"|"&amp;JeffSagarinW[YEAR],0)),"0.00")</f>
        <v>0.00</v>
      </c>
      <c r="AU500" t="str">
        <f t="array" ref="AU500">IFERROR(INDEX(JeffSagarinW[JS_SOS],MATCH(AllData[[#This Row],[TEAM]]&amp;"|"&amp;AllData[[#This Row],[YEAR]],JeffSagarinW[TEAM]&amp;"|"&amp;JeffSagarinW[YEAR],0)),"0.00")</f>
        <v>0.00</v>
      </c>
      <c r="AV500" t="str">
        <f t="array" ref="AV500">IFERROR(INDEX(JeffSagarinW[W25],MATCH(AllData[[#This Row],[TEAM]]&amp;"|"&amp;AllData[[#This Row],[YEAR]],JeffSagarinW[TEAM]&amp;"|"&amp;JeffSagarinW[YEAR],0)),"0.00")</f>
        <v>0.00</v>
      </c>
      <c r="AW500" t="str">
        <f t="array" ref="AW500">IFERROR(INDEX(JeffSagarinW[W50],MATCH(AllData[[#This Row],[TEAM]]&amp;"|"&amp;AllData[[#This Row],[YEAR]],JeffSagarinW[TEAM]&amp;"|"&amp;JeffSagarinW[YEAR],0)),"0.00")</f>
        <v>0.00</v>
      </c>
      <c r="AX500" t="str">
        <f t="array" ref="AX500">IFERROR(INDEX(ESPNW[PTS],MATCH(AllData[[#This Row],[TEAM]]&amp;"|"&amp;AllData[[#This Row],[YEAR]],ESPNW[TEAM]&amp;"|"&amp;ESPNW[YEAR],0)),"0.00")</f>
        <v>0.00</v>
      </c>
    </row>
    <row r="501" spans="9:50" x14ac:dyDescent="0.2">
      <c r="I501" t="s">
        <v>407</v>
      </c>
      <c r="J501">
        <v>68.510000000000005</v>
      </c>
      <c r="K501">
        <v>67.61</v>
      </c>
      <c r="L501">
        <v>2018</v>
      </c>
      <c r="AO501" t="s">
        <v>407</v>
      </c>
      <c r="AP501">
        <v>68.510000000000005</v>
      </c>
      <c r="AQ501">
        <v>67.61</v>
      </c>
      <c r="AR501">
        <v>2018</v>
      </c>
      <c r="AT501">
        <f t="array" ref="AT501">IFERROR(INDEX(JeffSagarinW[JS_RATING],MATCH(AllData[[#This Row],[TEAM]]&amp;"|"&amp;AllData[[#This Row],[YEAR]],JeffSagarinW[TEAM]&amp;"|"&amp;JeffSagarinW[YEAR],0)),"0.00")</f>
        <v>75.14</v>
      </c>
      <c r="AU501">
        <f t="array" ref="AU501">IFERROR(INDEX(JeffSagarinW[JS_SOS],MATCH(AllData[[#This Row],[TEAM]]&amp;"|"&amp;AllData[[#This Row],[YEAR]],JeffSagarinW[TEAM]&amp;"|"&amp;JeffSagarinW[YEAR],0)),"0.00")</f>
        <v>75.38</v>
      </c>
      <c r="AV501">
        <f t="array" ref="AV501">IFERROR(INDEX(JeffSagarinW[W25],MATCH(AllData[[#This Row],[TEAM]]&amp;"|"&amp;AllData[[#This Row],[YEAR]],JeffSagarinW[TEAM]&amp;"|"&amp;JeffSagarinW[YEAR],0)),"0.00")</f>
        <v>0</v>
      </c>
      <c r="AW501">
        <f t="array" ref="AW501">IFERROR(INDEX(JeffSagarinW[W50],MATCH(AllData[[#This Row],[TEAM]]&amp;"|"&amp;AllData[[#This Row],[YEAR]],JeffSagarinW[TEAM]&amp;"|"&amp;JeffSagarinW[YEAR],0)),"0.00")</f>
        <v>0</v>
      </c>
      <c r="AX501" t="str">
        <f t="array" ref="AX501">IFERROR(INDEX(ESPNW[PTS],MATCH(AllData[[#This Row],[TEAM]]&amp;"|"&amp;AllData[[#This Row],[YEAR]],ESPNW[TEAM]&amp;"|"&amp;ESPNW[YEAR],0)),"0.00")</f>
        <v>0.00</v>
      </c>
    </row>
    <row r="502" spans="9:50" x14ac:dyDescent="0.2">
      <c r="I502" t="s">
        <v>306</v>
      </c>
      <c r="J502">
        <v>59.87</v>
      </c>
      <c r="K502">
        <v>67.239999999999995</v>
      </c>
      <c r="L502">
        <v>2018</v>
      </c>
      <c r="AO502" t="s">
        <v>306</v>
      </c>
      <c r="AP502">
        <v>59.87</v>
      </c>
      <c r="AQ502">
        <v>67.239999999999995</v>
      </c>
      <c r="AR502">
        <v>2018</v>
      </c>
      <c r="AT502">
        <f t="array" ref="AT502">IFERROR(INDEX(JeffSagarinW[JS_RATING],MATCH(AllData[[#This Row],[TEAM]]&amp;"|"&amp;AllData[[#This Row],[YEAR]],JeffSagarinW[TEAM]&amp;"|"&amp;JeffSagarinW[YEAR],0)),"0.00")</f>
        <v>73.12</v>
      </c>
      <c r="AU502">
        <f t="array" ref="AU502">IFERROR(INDEX(JeffSagarinW[JS_SOS],MATCH(AllData[[#This Row],[TEAM]]&amp;"|"&amp;AllData[[#This Row],[YEAR]],JeffSagarinW[TEAM]&amp;"|"&amp;JeffSagarinW[YEAR],0)),"0.00")</f>
        <v>64.27</v>
      </c>
      <c r="AV502">
        <f t="array" ref="AV502">IFERROR(INDEX(JeffSagarinW[W25],MATCH(AllData[[#This Row],[TEAM]]&amp;"|"&amp;AllData[[#This Row],[YEAR]],JeffSagarinW[TEAM]&amp;"|"&amp;JeffSagarinW[YEAR],0)),"0.00")</f>
        <v>0</v>
      </c>
      <c r="AW502">
        <f t="array" ref="AW502">IFERROR(INDEX(JeffSagarinW[W50],MATCH(AllData[[#This Row],[TEAM]]&amp;"|"&amp;AllData[[#This Row],[YEAR]],JeffSagarinW[TEAM]&amp;"|"&amp;JeffSagarinW[YEAR],0)),"0.00")</f>
        <v>0</v>
      </c>
      <c r="AX502" t="str">
        <f t="array" ref="AX502">IFERROR(INDEX(ESPNW[PTS],MATCH(AllData[[#This Row],[TEAM]]&amp;"|"&amp;AllData[[#This Row],[YEAR]],ESPNW[TEAM]&amp;"|"&amp;ESPNW[YEAR],0)),"0.00")</f>
        <v>0.00</v>
      </c>
    </row>
    <row r="503" spans="9:50" x14ac:dyDescent="0.2">
      <c r="I503" t="s">
        <v>393</v>
      </c>
      <c r="J503">
        <v>70.290000000000006</v>
      </c>
      <c r="K503">
        <v>67.14</v>
      </c>
      <c r="L503">
        <v>2018</v>
      </c>
      <c r="AO503" t="s">
        <v>393</v>
      </c>
      <c r="AP503">
        <v>70.290000000000006</v>
      </c>
      <c r="AQ503">
        <v>67.14</v>
      </c>
      <c r="AR503">
        <v>2018</v>
      </c>
      <c r="AT503" t="str">
        <f t="array" ref="AT503">IFERROR(INDEX(JeffSagarinW[JS_RATING],MATCH(AllData[[#This Row],[TEAM]]&amp;"|"&amp;AllData[[#This Row],[YEAR]],JeffSagarinW[TEAM]&amp;"|"&amp;JeffSagarinW[YEAR],0)),"0.00")</f>
        <v>0.00</v>
      </c>
      <c r="AU503" t="str">
        <f t="array" ref="AU503">IFERROR(INDEX(JeffSagarinW[JS_SOS],MATCH(AllData[[#This Row],[TEAM]]&amp;"|"&amp;AllData[[#This Row],[YEAR]],JeffSagarinW[TEAM]&amp;"|"&amp;JeffSagarinW[YEAR],0)),"0.00")</f>
        <v>0.00</v>
      </c>
      <c r="AV503" t="str">
        <f t="array" ref="AV503">IFERROR(INDEX(JeffSagarinW[W25],MATCH(AllData[[#This Row],[TEAM]]&amp;"|"&amp;AllData[[#This Row],[YEAR]],JeffSagarinW[TEAM]&amp;"|"&amp;JeffSagarinW[YEAR],0)),"0.00")</f>
        <v>0.00</v>
      </c>
      <c r="AW503" t="str">
        <f t="array" ref="AW503">IFERROR(INDEX(JeffSagarinW[W50],MATCH(AllData[[#This Row],[TEAM]]&amp;"|"&amp;AllData[[#This Row],[YEAR]],JeffSagarinW[TEAM]&amp;"|"&amp;JeffSagarinW[YEAR],0)),"0.00")</f>
        <v>0.00</v>
      </c>
      <c r="AX503" t="str">
        <f t="array" ref="AX503">IFERROR(INDEX(ESPNW[PTS],MATCH(AllData[[#This Row],[TEAM]]&amp;"|"&amp;AllData[[#This Row],[YEAR]],ESPNW[TEAM]&amp;"|"&amp;ESPNW[YEAR],0)),"0.00")</f>
        <v>0.00</v>
      </c>
    </row>
    <row r="504" spans="9:50" x14ac:dyDescent="0.2">
      <c r="I504" t="s">
        <v>1837</v>
      </c>
      <c r="J504">
        <v>64.14</v>
      </c>
      <c r="K504">
        <v>67.09</v>
      </c>
      <c r="L504">
        <v>2018</v>
      </c>
      <c r="AO504" t="s">
        <v>1837</v>
      </c>
      <c r="AP504">
        <v>64.14</v>
      </c>
      <c r="AQ504">
        <v>67.09</v>
      </c>
      <c r="AR504">
        <v>2018</v>
      </c>
      <c r="AT504">
        <f t="array" ref="AT504">IFERROR(INDEX(JeffSagarinW[JS_RATING],MATCH(AllData[[#This Row],[TEAM]]&amp;"|"&amp;AllData[[#This Row],[YEAR]],JeffSagarinW[TEAM]&amp;"|"&amp;JeffSagarinW[YEAR],0)),"0.00")</f>
        <v>73.88</v>
      </c>
      <c r="AU504">
        <f t="array" ref="AU504">IFERROR(INDEX(JeffSagarinW[JS_SOS],MATCH(AllData[[#This Row],[TEAM]]&amp;"|"&amp;AllData[[#This Row],[YEAR]],JeffSagarinW[TEAM]&amp;"|"&amp;JeffSagarinW[YEAR],0)),"0.00")</f>
        <v>68.84</v>
      </c>
      <c r="AV504">
        <f t="array" ref="AV504">IFERROR(INDEX(JeffSagarinW[W25],MATCH(AllData[[#This Row],[TEAM]]&amp;"|"&amp;AllData[[#This Row],[YEAR]],JeffSagarinW[TEAM]&amp;"|"&amp;JeffSagarinW[YEAR],0)),"0.00")</f>
        <v>0</v>
      </c>
      <c r="AW504">
        <f t="array" ref="AW504">IFERROR(INDEX(JeffSagarinW[W50],MATCH(AllData[[#This Row],[TEAM]]&amp;"|"&amp;AllData[[#This Row],[YEAR]],JeffSagarinW[TEAM]&amp;"|"&amp;JeffSagarinW[YEAR],0)),"0.00")</f>
        <v>0</v>
      </c>
      <c r="AX504" t="str">
        <f t="array" ref="AX504">IFERROR(INDEX(ESPNW[PTS],MATCH(AllData[[#This Row],[TEAM]]&amp;"|"&amp;AllData[[#This Row],[YEAR]],ESPNW[TEAM]&amp;"|"&amp;ESPNW[YEAR],0)),"0.00")</f>
        <v>0.00</v>
      </c>
    </row>
    <row r="505" spans="9:50" x14ac:dyDescent="0.2">
      <c r="I505" t="s">
        <v>333</v>
      </c>
      <c r="J505">
        <v>61.45</v>
      </c>
      <c r="K505">
        <v>66.89</v>
      </c>
      <c r="L505">
        <v>2018</v>
      </c>
      <c r="AO505" t="s">
        <v>333</v>
      </c>
      <c r="AP505">
        <v>61.45</v>
      </c>
      <c r="AQ505">
        <v>66.89</v>
      </c>
      <c r="AR505">
        <v>2018</v>
      </c>
      <c r="AT505" t="str">
        <f t="array" ref="AT505">IFERROR(INDEX(JeffSagarinW[JS_RATING],MATCH(AllData[[#This Row],[TEAM]]&amp;"|"&amp;AllData[[#This Row],[YEAR]],JeffSagarinW[TEAM]&amp;"|"&amp;JeffSagarinW[YEAR],0)),"0.00")</f>
        <v>0.00</v>
      </c>
      <c r="AU505" t="str">
        <f t="array" ref="AU505">IFERROR(INDEX(JeffSagarinW[JS_SOS],MATCH(AllData[[#This Row],[TEAM]]&amp;"|"&amp;AllData[[#This Row],[YEAR]],JeffSagarinW[TEAM]&amp;"|"&amp;JeffSagarinW[YEAR],0)),"0.00")</f>
        <v>0.00</v>
      </c>
      <c r="AV505" t="str">
        <f t="array" ref="AV505">IFERROR(INDEX(JeffSagarinW[W25],MATCH(AllData[[#This Row],[TEAM]]&amp;"|"&amp;AllData[[#This Row],[YEAR]],JeffSagarinW[TEAM]&amp;"|"&amp;JeffSagarinW[YEAR],0)),"0.00")</f>
        <v>0.00</v>
      </c>
      <c r="AW505" t="str">
        <f t="array" ref="AW505">IFERROR(INDEX(JeffSagarinW[W50],MATCH(AllData[[#This Row],[TEAM]]&amp;"|"&amp;AllData[[#This Row],[YEAR]],JeffSagarinW[TEAM]&amp;"|"&amp;JeffSagarinW[YEAR],0)),"0.00")</f>
        <v>0.00</v>
      </c>
      <c r="AX505" t="str">
        <f t="array" ref="AX505">IFERROR(INDEX(ESPNW[PTS],MATCH(AllData[[#This Row],[TEAM]]&amp;"|"&amp;AllData[[#This Row],[YEAR]],ESPNW[TEAM]&amp;"|"&amp;ESPNW[YEAR],0)),"0.00")</f>
        <v>0.00</v>
      </c>
    </row>
    <row r="506" spans="9:50" x14ac:dyDescent="0.2">
      <c r="I506" t="s">
        <v>109</v>
      </c>
      <c r="J506">
        <v>64.349999999999994</v>
      </c>
      <c r="K506">
        <v>66.790000000000006</v>
      </c>
      <c r="L506">
        <v>2018</v>
      </c>
      <c r="AO506" t="s">
        <v>109</v>
      </c>
      <c r="AP506">
        <v>64.349999999999994</v>
      </c>
      <c r="AQ506">
        <v>66.790000000000006</v>
      </c>
      <c r="AR506">
        <v>2018</v>
      </c>
      <c r="AT506" t="str">
        <f t="array" ref="AT506">IFERROR(INDEX(JeffSagarinW[JS_RATING],MATCH(AllData[[#This Row],[TEAM]]&amp;"|"&amp;AllData[[#This Row],[YEAR]],JeffSagarinW[TEAM]&amp;"|"&amp;JeffSagarinW[YEAR],0)),"0.00")</f>
        <v>0.00</v>
      </c>
      <c r="AU506" t="str">
        <f t="array" ref="AU506">IFERROR(INDEX(JeffSagarinW[JS_SOS],MATCH(AllData[[#This Row],[TEAM]]&amp;"|"&amp;AllData[[#This Row],[YEAR]],JeffSagarinW[TEAM]&amp;"|"&amp;JeffSagarinW[YEAR],0)),"0.00")</f>
        <v>0.00</v>
      </c>
      <c r="AV506" t="str">
        <f t="array" ref="AV506">IFERROR(INDEX(JeffSagarinW[W25],MATCH(AllData[[#This Row],[TEAM]]&amp;"|"&amp;AllData[[#This Row],[YEAR]],JeffSagarinW[TEAM]&amp;"|"&amp;JeffSagarinW[YEAR],0)),"0.00")</f>
        <v>0.00</v>
      </c>
      <c r="AW506" t="str">
        <f t="array" ref="AW506">IFERROR(INDEX(JeffSagarinW[W50],MATCH(AllData[[#This Row],[TEAM]]&amp;"|"&amp;AllData[[#This Row],[YEAR]],JeffSagarinW[TEAM]&amp;"|"&amp;JeffSagarinW[YEAR],0)),"0.00")</f>
        <v>0.00</v>
      </c>
      <c r="AX506" t="str">
        <f t="array" ref="AX506">IFERROR(INDEX(ESPNW[PTS],MATCH(AllData[[#This Row],[TEAM]]&amp;"|"&amp;AllData[[#This Row],[YEAR]],ESPNW[TEAM]&amp;"|"&amp;ESPNW[YEAR],0)),"0.00")</f>
        <v>0.00</v>
      </c>
    </row>
    <row r="507" spans="9:50" x14ac:dyDescent="0.2">
      <c r="I507" t="s">
        <v>378</v>
      </c>
      <c r="J507">
        <v>73.95</v>
      </c>
      <c r="K507">
        <v>101.95</v>
      </c>
      <c r="L507">
        <v>2019</v>
      </c>
      <c r="AO507" t="s">
        <v>378</v>
      </c>
      <c r="AP507">
        <v>73.95</v>
      </c>
      <c r="AQ507">
        <v>101.95</v>
      </c>
      <c r="AR507">
        <v>2019</v>
      </c>
      <c r="AT507" t="str">
        <f t="array" ref="AT507">IFERROR(INDEX(JeffSagarinW[JS_RATING],MATCH(AllData[[#This Row],[TEAM]]&amp;"|"&amp;AllData[[#This Row],[YEAR]],JeffSagarinW[TEAM]&amp;"|"&amp;JeffSagarinW[YEAR],0)),"0.00")</f>
        <v>0.00</v>
      </c>
      <c r="AU507" t="str">
        <f t="array" ref="AU507">IFERROR(INDEX(JeffSagarinW[JS_SOS],MATCH(AllData[[#This Row],[TEAM]]&amp;"|"&amp;AllData[[#This Row],[YEAR]],JeffSagarinW[TEAM]&amp;"|"&amp;JeffSagarinW[YEAR],0)),"0.00")</f>
        <v>0.00</v>
      </c>
      <c r="AV507" t="str">
        <f t="array" ref="AV507">IFERROR(INDEX(JeffSagarinW[W25],MATCH(AllData[[#This Row],[TEAM]]&amp;"|"&amp;AllData[[#This Row],[YEAR]],JeffSagarinW[TEAM]&amp;"|"&amp;JeffSagarinW[YEAR],0)),"0.00")</f>
        <v>0.00</v>
      </c>
      <c r="AW507" t="str">
        <f t="array" ref="AW507">IFERROR(INDEX(JeffSagarinW[W50],MATCH(AllData[[#This Row],[TEAM]]&amp;"|"&amp;AllData[[#This Row],[YEAR]],JeffSagarinW[TEAM]&amp;"|"&amp;JeffSagarinW[YEAR],0)),"0.00")</f>
        <v>0.00</v>
      </c>
      <c r="AX507" t="str">
        <f t="array" ref="AX507">IFERROR(INDEX(ESPNW[PTS],MATCH(AllData[[#This Row],[TEAM]]&amp;"|"&amp;AllData[[#This Row],[YEAR]],ESPNW[TEAM]&amp;"|"&amp;ESPNW[YEAR],0)),"0.00")</f>
        <v>0.00</v>
      </c>
    </row>
    <row r="508" spans="9:50" x14ac:dyDescent="0.2">
      <c r="I508" t="s">
        <v>358</v>
      </c>
      <c r="J508">
        <v>74.45</v>
      </c>
      <c r="K508">
        <v>98.69</v>
      </c>
      <c r="L508">
        <v>2019</v>
      </c>
      <c r="AO508" t="s">
        <v>358</v>
      </c>
      <c r="AP508">
        <v>74.45</v>
      </c>
      <c r="AQ508">
        <v>98.69</v>
      </c>
      <c r="AR508">
        <v>2019</v>
      </c>
      <c r="AT508" t="str">
        <f t="array" ref="AT508">IFERROR(INDEX(JeffSagarinW[JS_RATING],MATCH(AllData[[#This Row],[TEAM]]&amp;"|"&amp;AllData[[#This Row],[YEAR]],JeffSagarinW[TEAM]&amp;"|"&amp;JeffSagarinW[YEAR],0)),"0.00")</f>
        <v>0.00</v>
      </c>
      <c r="AU508" t="str">
        <f t="array" ref="AU508">IFERROR(INDEX(JeffSagarinW[JS_SOS],MATCH(AllData[[#This Row],[TEAM]]&amp;"|"&amp;AllData[[#This Row],[YEAR]],JeffSagarinW[TEAM]&amp;"|"&amp;JeffSagarinW[YEAR],0)),"0.00")</f>
        <v>0.00</v>
      </c>
      <c r="AV508" t="str">
        <f t="array" ref="AV508">IFERROR(INDEX(JeffSagarinW[W25],MATCH(AllData[[#This Row],[TEAM]]&amp;"|"&amp;AllData[[#This Row],[YEAR]],JeffSagarinW[TEAM]&amp;"|"&amp;JeffSagarinW[YEAR],0)),"0.00")</f>
        <v>0.00</v>
      </c>
      <c r="AW508" t="str">
        <f t="array" ref="AW508">IFERROR(INDEX(JeffSagarinW[W50],MATCH(AllData[[#This Row],[TEAM]]&amp;"|"&amp;AllData[[#This Row],[YEAR]],JeffSagarinW[TEAM]&amp;"|"&amp;JeffSagarinW[YEAR],0)),"0.00")</f>
        <v>0.00</v>
      </c>
      <c r="AX508" t="str">
        <f t="array" ref="AX508">IFERROR(INDEX(ESPNW[PTS],MATCH(AllData[[#This Row],[TEAM]]&amp;"|"&amp;AllData[[#This Row],[YEAR]],ESPNW[TEAM]&amp;"|"&amp;ESPNW[YEAR],0)),"0.00")</f>
        <v>0.00</v>
      </c>
    </row>
    <row r="509" spans="9:50" x14ac:dyDescent="0.2">
      <c r="I509" t="s">
        <v>355</v>
      </c>
      <c r="J509">
        <v>73.39</v>
      </c>
      <c r="K509">
        <v>95.96</v>
      </c>
      <c r="L509">
        <v>2019</v>
      </c>
      <c r="AO509" t="s">
        <v>355</v>
      </c>
      <c r="AP509">
        <v>73.39</v>
      </c>
      <c r="AQ509">
        <v>95.96</v>
      </c>
      <c r="AR509">
        <v>2019</v>
      </c>
      <c r="AT509" t="str">
        <f t="array" ref="AT509">IFERROR(INDEX(JeffSagarinW[JS_RATING],MATCH(AllData[[#This Row],[TEAM]]&amp;"|"&amp;AllData[[#This Row],[YEAR]],JeffSagarinW[TEAM]&amp;"|"&amp;JeffSagarinW[YEAR],0)),"0.00")</f>
        <v>0.00</v>
      </c>
      <c r="AU509" t="str">
        <f t="array" ref="AU509">IFERROR(INDEX(JeffSagarinW[JS_SOS],MATCH(AllData[[#This Row],[TEAM]]&amp;"|"&amp;AllData[[#This Row],[YEAR]],JeffSagarinW[TEAM]&amp;"|"&amp;JeffSagarinW[YEAR],0)),"0.00")</f>
        <v>0.00</v>
      </c>
      <c r="AV509" t="str">
        <f t="array" ref="AV509">IFERROR(INDEX(JeffSagarinW[W25],MATCH(AllData[[#This Row],[TEAM]]&amp;"|"&amp;AllData[[#This Row],[YEAR]],JeffSagarinW[TEAM]&amp;"|"&amp;JeffSagarinW[YEAR],0)),"0.00")</f>
        <v>0.00</v>
      </c>
      <c r="AW509" t="str">
        <f t="array" ref="AW509">IFERROR(INDEX(JeffSagarinW[W50],MATCH(AllData[[#This Row],[TEAM]]&amp;"|"&amp;AllData[[#This Row],[YEAR]],JeffSagarinW[TEAM]&amp;"|"&amp;JeffSagarinW[YEAR],0)),"0.00")</f>
        <v>0.00</v>
      </c>
      <c r="AX509" t="str">
        <f t="array" ref="AX509">IFERROR(INDEX(ESPNW[PTS],MATCH(AllData[[#This Row],[TEAM]]&amp;"|"&amp;AllData[[#This Row],[YEAR]],ESPNW[TEAM]&amp;"|"&amp;ESPNW[YEAR],0)),"0.00")</f>
        <v>0.00</v>
      </c>
    </row>
    <row r="510" spans="9:50" x14ac:dyDescent="0.2">
      <c r="I510" t="s">
        <v>427</v>
      </c>
      <c r="J510">
        <v>69.12</v>
      </c>
      <c r="K510">
        <v>95.85</v>
      </c>
      <c r="L510">
        <v>2019</v>
      </c>
      <c r="AO510" t="s">
        <v>427</v>
      </c>
      <c r="AP510">
        <v>69.12</v>
      </c>
      <c r="AQ510">
        <v>95.85</v>
      </c>
      <c r="AR510">
        <v>2019</v>
      </c>
      <c r="AT510" t="str">
        <f t="array" ref="AT510">IFERROR(INDEX(JeffSagarinW[JS_RATING],MATCH(AllData[[#This Row],[TEAM]]&amp;"|"&amp;AllData[[#This Row],[YEAR]],JeffSagarinW[TEAM]&amp;"|"&amp;JeffSagarinW[YEAR],0)),"0.00")</f>
        <v>0.00</v>
      </c>
      <c r="AU510" t="str">
        <f t="array" ref="AU510">IFERROR(INDEX(JeffSagarinW[JS_SOS],MATCH(AllData[[#This Row],[TEAM]]&amp;"|"&amp;AllData[[#This Row],[YEAR]],JeffSagarinW[TEAM]&amp;"|"&amp;JeffSagarinW[YEAR],0)),"0.00")</f>
        <v>0.00</v>
      </c>
      <c r="AV510" t="str">
        <f t="array" ref="AV510">IFERROR(INDEX(JeffSagarinW[W25],MATCH(AllData[[#This Row],[TEAM]]&amp;"|"&amp;AllData[[#This Row],[YEAR]],JeffSagarinW[TEAM]&amp;"|"&amp;JeffSagarinW[YEAR],0)),"0.00")</f>
        <v>0.00</v>
      </c>
      <c r="AW510" t="str">
        <f t="array" ref="AW510">IFERROR(INDEX(JeffSagarinW[W50],MATCH(AllData[[#This Row],[TEAM]]&amp;"|"&amp;AllData[[#This Row],[YEAR]],JeffSagarinW[TEAM]&amp;"|"&amp;JeffSagarinW[YEAR],0)),"0.00")</f>
        <v>0.00</v>
      </c>
      <c r="AX510" t="str">
        <f t="array" ref="AX510">IFERROR(INDEX(ESPNW[PTS],MATCH(AllData[[#This Row],[TEAM]]&amp;"|"&amp;AllData[[#This Row],[YEAR]],ESPNW[TEAM]&amp;"|"&amp;ESPNW[YEAR],0)),"0.00")</f>
        <v>0.00</v>
      </c>
    </row>
    <row r="511" spans="9:50" x14ac:dyDescent="0.2">
      <c r="I511" t="s">
        <v>341</v>
      </c>
      <c r="J511">
        <v>70.239999999999995</v>
      </c>
      <c r="K511">
        <v>95.59</v>
      </c>
      <c r="L511">
        <v>2019</v>
      </c>
      <c r="AO511" t="s">
        <v>341</v>
      </c>
      <c r="AP511">
        <v>70.239999999999995</v>
      </c>
      <c r="AQ511">
        <v>95.59</v>
      </c>
      <c r="AR511">
        <v>2019</v>
      </c>
      <c r="AT511" t="str">
        <f t="array" ref="AT511">IFERROR(INDEX(JeffSagarinW[JS_RATING],MATCH(AllData[[#This Row],[TEAM]]&amp;"|"&amp;AllData[[#This Row],[YEAR]],JeffSagarinW[TEAM]&amp;"|"&amp;JeffSagarinW[YEAR],0)),"0.00")</f>
        <v>0.00</v>
      </c>
      <c r="AU511" t="str">
        <f t="array" ref="AU511">IFERROR(INDEX(JeffSagarinW[JS_SOS],MATCH(AllData[[#This Row],[TEAM]]&amp;"|"&amp;AllData[[#This Row],[YEAR]],JeffSagarinW[TEAM]&amp;"|"&amp;JeffSagarinW[YEAR],0)),"0.00")</f>
        <v>0.00</v>
      </c>
      <c r="AV511" t="str">
        <f t="array" ref="AV511">IFERROR(INDEX(JeffSagarinW[W25],MATCH(AllData[[#This Row],[TEAM]]&amp;"|"&amp;AllData[[#This Row],[YEAR]],JeffSagarinW[TEAM]&amp;"|"&amp;JeffSagarinW[YEAR],0)),"0.00")</f>
        <v>0.00</v>
      </c>
      <c r="AW511" t="str">
        <f t="array" ref="AW511">IFERROR(INDEX(JeffSagarinW[W50],MATCH(AllData[[#This Row],[TEAM]]&amp;"|"&amp;AllData[[#This Row],[YEAR]],JeffSagarinW[TEAM]&amp;"|"&amp;JeffSagarinW[YEAR],0)),"0.00")</f>
        <v>0.00</v>
      </c>
      <c r="AX511" t="str">
        <f t="array" ref="AX511">IFERROR(INDEX(ESPNW[PTS],MATCH(AllData[[#This Row],[TEAM]]&amp;"|"&amp;AllData[[#This Row],[YEAR]],ESPNW[TEAM]&amp;"|"&amp;ESPNW[YEAR],0)),"0.00")</f>
        <v>0.00</v>
      </c>
    </row>
    <row r="512" spans="9:50" x14ac:dyDescent="0.2">
      <c r="I512" t="s">
        <v>388</v>
      </c>
      <c r="J512">
        <v>71.75</v>
      </c>
      <c r="K512">
        <v>91.12</v>
      </c>
      <c r="L512">
        <v>2019</v>
      </c>
      <c r="AO512" t="s">
        <v>388</v>
      </c>
      <c r="AP512">
        <v>71.75</v>
      </c>
      <c r="AQ512">
        <v>91.12</v>
      </c>
      <c r="AR512">
        <v>2019</v>
      </c>
      <c r="AT512" t="str">
        <f t="array" ref="AT512">IFERROR(INDEX(JeffSagarinW[JS_RATING],MATCH(AllData[[#This Row],[TEAM]]&amp;"|"&amp;AllData[[#This Row],[YEAR]],JeffSagarinW[TEAM]&amp;"|"&amp;JeffSagarinW[YEAR],0)),"0.00")</f>
        <v>0.00</v>
      </c>
      <c r="AU512" t="str">
        <f t="array" ref="AU512">IFERROR(INDEX(JeffSagarinW[JS_SOS],MATCH(AllData[[#This Row],[TEAM]]&amp;"|"&amp;AllData[[#This Row],[YEAR]],JeffSagarinW[TEAM]&amp;"|"&amp;JeffSagarinW[YEAR],0)),"0.00")</f>
        <v>0.00</v>
      </c>
      <c r="AV512" t="str">
        <f t="array" ref="AV512">IFERROR(INDEX(JeffSagarinW[W25],MATCH(AllData[[#This Row],[TEAM]]&amp;"|"&amp;AllData[[#This Row],[YEAR]],JeffSagarinW[TEAM]&amp;"|"&amp;JeffSagarinW[YEAR],0)),"0.00")</f>
        <v>0.00</v>
      </c>
      <c r="AW512" t="str">
        <f t="array" ref="AW512">IFERROR(INDEX(JeffSagarinW[W50],MATCH(AllData[[#This Row],[TEAM]]&amp;"|"&amp;AllData[[#This Row],[YEAR]],JeffSagarinW[TEAM]&amp;"|"&amp;JeffSagarinW[YEAR],0)),"0.00")</f>
        <v>0.00</v>
      </c>
      <c r="AX512" t="str">
        <f t="array" ref="AX512">IFERROR(INDEX(ESPNW[PTS],MATCH(AllData[[#This Row],[TEAM]]&amp;"|"&amp;AllData[[#This Row],[YEAR]],ESPNW[TEAM]&amp;"|"&amp;ESPNW[YEAR],0)),"0.00")</f>
        <v>0.00</v>
      </c>
    </row>
    <row r="513" spans="9:50" x14ac:dyDescent="0.2">
      <c r="I513" t="s">
        <v>368</v>
      </c>
      <c r="J513">
        <v>69.92</v>
      </c>
      <c r="K513">
        <v>86.31</v>
      </c>
      <c r="L513">
        <v>2019</v>
      </c>
      <c r="AO513" t="s">
        <v>368</v>
      </c>
      <c r="AP513">
        <v>69.92</v>
      </c>
      <c r="AQ513">
        <v>86.31</v>
      </c>
      <c r="AR513">
        <v>2019</v>
      </c>
      <c r="AT513" t="str">
        <f t="array" ref="AT513">IFERROR(INDEX(JeffSagarinW[JS_RATING],MATCH(AllData[[#This Row],[TEAM]]&amp;"|"&amp;AllData[[#This Row],[YEAR]],JeffSagarinW[TEAM]&amp;"|"&amp;JeffSagarinW[YEAR],0)),"0.00")</f>
        <v>0.00</v>
      </c>
      <c r="AU513" t="str">
        <f t="array" ref="AU513">IFERROR(INDEX(JeffSagarinW[JS_SOS],MATCH(AllData[[#This Row],[TEAM]]&amp;"|"&amp;AllData[[#This Row],[YEAR]],JeffSagarinW[TEAM]&amp;"|"&amp;JeffSagarinW[YEAR],0)),"0.00")</f>
        <v>0.00</v>
      </c>
      <c r="AV513" t="str">
        <f t="array" ref="AV513">IFERROR(INDEX(JeffSagarinW[W25],MATCH(AllData[[#This Row],[TEAM]]&amp;"|"&amp;AllData[[#This Row],[YEAR]],JeffSagarinW[TEAM]&amp;"|"&amp;JeffSagarinW[YEAR],0)),"0.00")</f>
        <v>0.00</v>
      </c>
      <c r="AW513" t="str">
        <f t="array" ref="AW513">IFERROR(INDEX(JeffSagarinW[W50],MATCH(AllData[[#This Row],[TEAM]]&amp;"|"&amp;AllData[[#This Row],[YEAR]],JeffSagarinW[TEAM]&amp;"|"&amp;JeffSagarinW[YEAR],0)),"0.00")</f>
        <v>0.00</v>
      </c>
      <c r="AX513" t="str">
        <f t="array" ref="AX513">IFERROR(INDEX(ESPNW[PTS],MATCH(AllData[[#This Row],[TEAM]]&amp;"|"&amp;AllData[[#This Row],[YEAR]],ESPNW[TEAM]&amp;"|"&amp;ESPNW[YEAR],0)),"0.00")</f>
        <v>0.00</v>
      </c>
    </row>
    <row r="514" spans="9:50" x14ac:dyDescent="0.2">
      <c r="I514" t="s">
        <v>334</v>
      </c>
      <c r="J514">
        <v>73.06</v>
      </c>
      <c r="K514">
        <v>86.06</v>
      </c>
      <c r="L514">
        <v>2019</v>
      </c>
      <c r="AO514" t="s">
        <v>334</v>
      </c>
      <c r="AP514">
        <v>73.06</v>
      </c>
      <c r="AQ514">
        <v>86.06</v>
      </c>
      <c r="AR514">
        <v>2019</v>
      </c>
      <c r="AT514" t="str">
        <f t="array" ref="AT514">IFERROR(INDEX(JeffSagarinW[JS_RATING],MATCH(AllData[[#This Row],[TEAM]]&amp;"|"&amp;AllData[[#This Row],[YEAR]],JeffSagarinW[TEAM]&amp;"|"&amp;JeffSagarinW[YEAR],0)),"0.00")</f>
        <v>0.00</v>
      </c>
      <c r="AU514" t="str">
        <f t="array" ref="AU514">IFERROR(INDEX(JeffSagarinW[JS_SOS],MATCH(AllData[[#This Row],[TEAM]]&amp;"|"&amp;AllData[[#This Row],[YEAR]],JeffSagarinW[TEAM]&amp;"|"&amp;JeffSagarinW[YEAR],0)),"0.00")</f>
        <v>0.00</v>
      </c>
      <c r="AV514" t="str">
        <f t="array" ref="AV514">IFERROR(INDEX(JeffSagarinW[W25],MATCH(AllData[[#This Row],[TEAM]]&amp;"|"&amp;AllData[[#This Row],[YEAR]],JeffSagarinW[TEAM]&amp;"|"&amp;JeffSagarinW[YEAR],0)),"0.00")</f>
        <v>0.00</v>
      </c>
      <c r="AW514" t="str">
        <f t="array" ref="AW514">IFERROR(INDEX(JeffSagarinW[W50],MATCH(AllData[[#This Row],[TEAM]]&amp;"|"&amp;AllData[[#This Row],[YEAR]],JeffSagarinW[TEAM]&amp;"|"&amp;JeffSagarinW[YEAR],0)),"0.00")</f>
        <v>0.00</v>
      </c>
      <c r="AX514" t="str">
        <f t="array" ref="AX514">IFERROR(INDEX(ESPNW[PTS],MATCH(AllData[[#This Row],[TEAM]]&amp;"|"&amp;AllData[[#This Row],[YEAR]],ESPNW[TEAM]&amp;"|"&amp;ESPNW[YEAR],0)),"0.00")</f>
        <v>0.00</v>
      </c>
    </row>
    <row r="515" spans="9:50" x14ac:dyDescent="0.2">
      <c r="I515" t="s">
        <v>430</v>
      </c>
      <c r="J515">
        <v>71.27</v>
      </c>
      <c r="K515">
        <v>83.71</v>
      </c>
      <c r="L515">
        <v>2019</v>
      </c>
      <c r="AO515" t="s">
        <v>430</v>
      </c>
      <c r="AP515">
        <v>71.27</v>
      </c>
      <c r="AQ515">
        <v>83.71</v>
      </c>
      <c r="AR515">
        <v>2019</v>
      </c>
      <c r="AT515" t="str">
        <f t="array" ref="AT515">IFERROR(INDEX(JeffSagarinW[JS_RATING],MATCH(AllData[[#This Row],[TEAM]]&amp;"|"&amp;AllData[[#This Row],[YEAR]],JeffSagarinW[TEAM]&amp;"|"&amp;JeffSagarinW[YEAR],0)),"0.00")</f>
        <v>0.00</v>
      </c>
      <c r="AU515" t="str">
        <f t="array" ref="AU515">IFERROR(INDEX(JeffSagarinW[JS_SOS],MATCH(AllData[[#This Row],[TEAM]]&amp;"|"&amp;AllData[[#This Row],[YEAR]],JeffSagarinW[TEAM]&amp;"|"&amp;JeffSagarinW[YEAR],0)),"0.00")</f>
        <v>0.00</v>
      </c>
      <c r="AV515" t="str">
        <f t="array" ref="AV515">IFERROR(INDEX(JeffSagarinW[W25],MATCH(AllData[[#This Row],[TEAM]]&amp;"|"&amp;AllData[[#This Row],[YEAR]],JeffSagarinW[TEAM]&amp;"|"&amp;JeffSagarinW[YEAR],0)),"0.00")</f>
        <v>0.00</v>
      </c>
      <c r="AW515" t="str">
        <f t="array" ref="AW515">IFERROR(INDEX(JeffSagarinW[W50],MATCH(AllData[[#This Row],[TEAM]]&amp;"|"&amp;AllData[[#This Row],[YEAR]],JeffSagarinW[TEAM]&amp;"|"&amp;JeffSagarinW[YEAR],0)),"0.00")</f>
        <v>0.00</v>
      </c>
      <c r="AX515" t="str">
        <f t="array" ref="AX515">IFERROR(INDEX(ESPNW[PTS],MATCH(AllData[[#This Row],[TEAM]]&amp;"|"&amp;AllData[[#This Row],[YEAR]],ESPNW[TEAM]&amp;"|"&amp;ESPNW[YEAR],0)),"0.00")</f>
        <v>0.00</v>
      </c>
    </row>
    <row r="516" spans="9:50" x14ac:dyDescent="0.2">
      <c r="I516" t="s">
        <v>362</v>
      </c>
      <c r="J516">
        <v>71.760000000000005</v>
      </c>
      <c r="K516">
        <v>83.37</v>
      </c>
      <c r="L516">
        <v>2019</v>
      </c>
      <c r="AO516" t="s">
        <v>362</v>
      </c>
      <c r="AP516">
        <v>71.760000000000005</v>
      </c>
      <c r="AQ516">
        <v>83.37</v>
      </c>
      <c r="AR516">
        <v>2019</v>
      </c>
      <c r="AT516" t="str">
        <f t="array" ref="AT516">IFERROR(INDEX(JeffSagarinW[JS_RATING],MATCH(AllData[[#This Row],[TEAM]]&amp;"|"&amp;AllData[[#This Row],[YEAR]],JeffSagarinW[TEAM]&amp;"|"&amp;JeffSagarinW[YEAR],0)),"0.00")</f>
        <v>0.00</v>
      </c>
      <c r="AU516" t="str">
        <f t="array" ref="AU516">IFERROR(INDEX(JeffSagarinW[JS_SOS],MATCH(AllData[[#This Row],[TEAM]]&amp;"|"&amp;AllData[[#This Row],[YEAR]],JeffSagarinW[TEAM]&amp;"|"&amp;JeffSagarinW[YEAR],0)),"0.00")</f>
        <v>0.00</v>
      </c>
      <c r="AV516" t="str">
        <f t="array" ref="AV516">IFERROR(INDEX(JeffSagarinW[W25],MATCH(AllData[[#This Row],[TEAM]]&amp;"|"&amp;AllData[[#This Row],[YEAR]],JeffSagarinW[TEAM]&amp;"|"&amp;JeffSagarinW[YEAR],0)),"0.00")</f>
        <v>0.00</v>
      </c>
      <c r="AW516" t="str">
        <f t="array" ref="AW516">IFERROR(INDEX(JeffSagarinW[W50],MATCH(AllData[[#This Row],[TEAM]]&amp;"|"&amp;AllData[[#This Row],[YEAR]],JeffSagarinW[TEAM]&amp;"|"&amp;JeffSagarinW[YEAR],0)),"0.00")</f>
        <v>0.00</v>
      </c>
      <c r="AX516" t="str">
        <f t="array" ref="AX516">IFERROR(INDEX(ESPNW[PTS],MATCH(AllData[[#This Row],[TEAM]]&amp;"|"&amp;AllData[[#This Row],[YEAR]],ESPNW[TEAM]&amp;"|"&amp;ESPNW[YEAR],0)),"0.00")</f>
        <v>0.00</v>
      </c>
    </row>
    <row r="517" spans="9:50" x14ac:dyDescent="0.2">
      <c r="I517" t="s">
        <v>369</v>
      </c>
      <c r="J517">
        <v>72.19</v>
      </c>
      <c r="K517">
        <v>83.37</v>
      </c>
      <c r="L517">
        <v>2019</v>
      </c>
      <c r="AO517" t="s">
        <v>369</v>
      </c>
      <c r="AP517">
        <v>72.19</v>
      </c>
      <c r="AQ517">
        <v>83.37</v>
      </c>
      <c r="AR517">
        <v>2019</v>
      </c>
      <c r="AT517" t="str">
        <f t="array" ref="AT517">IFERROR(INDEX(JeffSagarinW[JS_RATING],MATCH(AllData[[#This Row],[TEAM]]&amp;"|"&amp;AllData[[#This Row],[YEAR]],JeffSagarinW[TEAM]&amp;"|"&amp;JeffSagarinW[YEAR],0)),"0.00")</f>
        <v>0.00</v>
      </c>
      <c r="AU517" t="str">
        <f t="array" ref="AU517">IFERROR(INDEX(JeffSagarinW[JS_SOS],MATCH(AllData[[#This Row],[TEAM]]&amp;"|"&amp;AllData[[#This Row],[YEAR]],JeffSagarinW[TEAM]&amp;"|"&amp;JeffSagarinW[YEAR],0)),"0.00")</f>
        <v>0.00</v>
      </c>
      <c r="AV517" t="str">
        <f t="array" ref="AV517">IFERROR(INDEX(JeffSagarinW[W25],MATCH(AllData[[#This Row],[TEAM]]&amp;"|"&amp;AllData[[#This Row],[YEAR]],JeffSagarinW[TEAM]&amp;"|"&amp;JeffSagarinW[YEAR],0)),"0.00")</f>
        <v>0.00</v>
      </c>
      <c r="AW517" t="str">
        <f t="array" ref="AW517">IFERROR(INDEX(JeffSagarinW[W50],MATCH(AllData[[#This Row],[TEAM]]&amp;"|"&amp;AllData[[#This Row],[YEAR]],JeffSagarinW[TEAM]&amp;"|"&amp;JeffSagarinW[YEAR],0)),"0.00")</f>
        <v>0.00</v>
      </c>
      <c r="AX517" t="str">
        <f t="array" ref="AX517">IFERROR(INDEX(ESPNW[PTS],MATCH(AllData[[#This Row],[TEAM]]&amp;"|"&amp;AllData[[#This Row],[YEAR]],ESPNW[TEAM]&amp;"|"&amp;ESPNW[YEAR],0)),"0.00")</f>
        <v>0.00</v>
      </c>
    </row>
    <row r="518" spans="9:50" x14ac:dyDescent="0.2">
      <c r="I518" t="s">
        <v>363</v>
      </c>
      <c r="J518">
        <v>71.010000000000005</v>
      </c>
      <c r="K518">
        <v>81.27</v>
      </c>
      <c r="L518">
        <v>2019</v>
      </c>
      <c r="AO518" t="s">
        <v>363</v>
      </c>
      <c r="AP518">
        <v>71.010000000000005</v>
      </c>
      <c r="AQ518">
        <v>81.27</v>
      </c>
      <c r="AR518">
        <v>2019</v>
      </c>
      <c r="AT518" t="str">
        <f t="array" ref="AT518">IFERROR(INDEX(JeffSagarinW[JS_RATING],MATCH(AllData[[#This Row],[TEAM]]&amp;"|"&amp;AllData[[#This Row],[YEAR]],JeffSagarinW[TEAM]&amp;"|"&amp;JeffSagarinW[YEAR],0)),"0.00")</f>
        <v>0.00</v>
      </c>
      <c r="AU518" t="str">
        <f t="array" ref="AU518">IFERROR(INDEX(JeffSagarinW[JS_SOS],MATCH(AllData[[#This Row],[TEAM]]&amp;"|"&amp;AllData[[#This Row],[YEAR]],JeffSagarinW[TEAM]&amp;"|"&amp;JeffSagarinW[YEAR],0)),"0.00")</f>
        <v>0.00</v>
      </c>
      <c r="AV518" t="str">
        <f t="array" ref="AV518">IFERROR(INDEX(JeffSagarinW[W25],MATCH(AllData[[#This Row],[TEAM]]&amp;"|"&amp;AllData[[#This Row],[YEAR]],JeffSagarinW[TEAM]&amp;"|"&amp;JeffSagarinW[YEAR],0)),"0.00")</f>
        <v>0.00</v>
      </c>
      <c r="AW518" t="str">
        <f t="array" ref="AW518">IFERROR(INDEX(JeffSagarinW[W50],MATCH(AllData[[#This Row],[TEAM]]&amp;"|"&amp;AllData[[#This Row],[YEAR]],JeffSagarinW[TEAM]&amp;"|"&amp;JeffSagarinW[YEAR],0)),"0.00")</f>
        <v>0.00</v>
      </c>
      <c r="AX518" t="str">
        <f t="array" ref="AX518">IFERROR(INDEX(ESPNW[PTS],MATCH(AllData[[#This Row],[TEAM]]&amp;"|"&amp;AllData[[#This Row],[YEAR]],ESPNW[TEAM]&amp;"|"&amp;ESPNW[YEAR],0)),"0.00")</f>
        <v>0.00</v>
      </c>
    </row>
    <row r="519" spans="9:50" x14ac:dyDescent="0.2">
      <c r="I519" t="s">
        <v>312</v>
      </c>
      <c r="J519">
        <v>74.05</v>
      </c>
      <c r="K519">
        <v>80.83</v>
      </c>
      <c r="L519">
        <v>2019</v>
      </c>
      <c r="AO519" t="s">
        <v>312</v>
      </c>
      <c r="AP519">
        <v>74.05</v>
      </c>
      <c r="AQ519">
        <v>80.83</v>
      </c>
      <c r="AR519">
        <v>2019</v>
      </c>
      <c r="AT519" t="str">
        <f t="array" ref="AT519">IFERROR(INDEX(JeffSagarinW[JS_RATING],MATCH(AllData[[#This Row],[TEAM]]&amp;"|"&amp;AllData[[#This Row],[YEAR]],JeffSagarinW[TEAM]&amp;"|"&amp;JeffSagarinW[YEAR],0)),"0.00")</f>
        <v>0.00</v>
      </c>
      <c r="AU519" t="str">
        <f t="array" ref="AU519">IFERROR(INDEX(JeffSagarinW[JS_SOS],MATCH(AllData[[#This Row],[TEAM]]&amp;"|"&amp;AllData[[#This Row],[YEAR]],JeffSagarinW[TEAM]&amp;"|"&amp;JeffSagarinW[YEAR],0)),"0.00")</f>
        <v>0.00</v>
      </c>
      <c r="AV519" t="str">
        <f t="array" ref="AV519">IFERROR(INDEX(JeffSagarinW[W25],MATCH(AllData[[#This Row],[TEAM]]&amp;"|"&amp;AllData[[#This Row],[YEAR]],JeffSagarinW[TEAM]&amp;"|"&amp;JeffSagarinW[YEAR],0)),"0.00")</f>
        <v>0.00</v>
      </c>
      <c r="AW519" t="str">
        <f t="array" ref="AW519">IFERROR(INDEX(JeffSagarinW[W50],MATCH(AllData[[#This Row],[TEAM]]&amp;"|"&amp;AllData[[#This Row],[YEAR]],JeffSagarinW[TEAM]&amp;"|"&amp;JeffSagarinW[YEAR],0)),"0.00")</f>
        <v>0.00</v>
      </c>
      <c r="AX519" t="str">
        <f t="array" ref="AX519">IFERROR(INDEX(ESPNW[PTS],MATCH(AllData[[#This Row],[TEAM]]&amp;"|"&amp;AllData[[#This Row],[YEAR]],ESPNW[TEAM]&amp;"|"&amp;ESPNW[YEAR],0)),"0.00")</f>
        <v>0.00</v>
      </c>
    </row>
    <row r="520" spans="9:50" x14ac:dyDescent="0.2">
      <c r="I520" t="s">
        <v>64</v>
      </c>
      <c r="J520">
        <v>74.599999999999994</v>
      </c>
      <c r="K520">
        <v>80.53</v>
      </c>
      <c r="L520">
        <v>2019</v>
      </c>
      <c r="AO520" t="s">
        <v>64</v>
      </c>
      <c r="AP520">
        <v>74.599999999999994</v>
      </c>
      <c r="AQ520">
        <v>80.53</v>
      </c>
      <c r="AR520">
        <v>2019</v>
      </c>
      <c r="AT520" t="str">
        <f t="array" ref="AT520">IFERROR(INDEX(JeffSagarinW[JS_RATING],MATCH(AllData[[#This Row],[TEAM]]&amp;"|"&amp;AllData[[#This Row],[YEAR]],JeffSagarinW[TEAM]&amp;"|"&amp;JeffSagarinW[YEAR],0)),"0.00")</f>
        <v>0.00</v>
      </c>
      <c r="AU520" t="str">
        <f t="array" ref="AU520">IFERROR(INDEX(JeffSagarinW[JS_SOS],MATCH(AllData[[#This Row],[TEAM]]&amp;"|"&amp;AllData[[#This Row],[YEAR]],JeffSagarinW[TEAM]&amp;"|"&amp;JeffSagarinW[YEAR],0)),"0.00")</f>
        <v>0.00</v>
      </c>
      <c r="AV520" t="str">
        <f t="array" ref="AV520">IFERROR(INDEX(JeffSagarinW[W25],MATCH(AllData[[#This Row],[TEAM]]&amp;"|"&amp;AllData[[#This Row],[YEAR]],JeffSagarinW[TEAM]&amp;"|"&amp;JeffSagarinW[YEAR],0)),"0.00")</f>
        <v>0.00</v>
      </c>
      <c r="AW520" t="str">
        <f t="array" ref="AW520">IFERROR(INDEX(JeffSagarinW[W50],MATCH(AllData[[#This Row],[TEAM]]&amp;"|"&amp;AllData[[#This Row],[YEAR]],JeffSagarinW[TEAM]&amp;"|"&amp;JeffSagarinW[YEAR],0)),"0.00")</f>
        <v>0.00</v>
      </c>
      <c r="AX520" t="str">
        <f t="array" ref="AX520">IFERROR(INDEX(ESPNW[PTS],MATCH(AllData[[#This Row],[TEAM]]&amp;"|"&amp;AllData[[#This Row],[YEAR]],ESPNW[TEAM]&amp;"|"&amp;ESPNW[YEAR],0)),"0.00")</f>
        <v>0.00</v>
      </c>
    </row>
    <row r="521" spans="9:50" x14ac:dyDescent="0.2">
      <c r="I521" t="s">
        <v>351</v>
      </c>
      <c r="J521">
        <v>68.430000000000007</v>
      </c>
      <c r="K521">
        <v>80.430000000000007</v>
      </c>
      <c r="L521">
        <v>2019</v>
      </c>
      <c r="AO521" t="s">
        <v>351</v>
      </c>
      <c r="AP521">
        <v>68.430000000000007</v>
      </c>
      <c r="AQ521">
        <v>80.430000000000007</v>
      </c>
      <c r="AR521">
        <v>2019</v>
      </c>
      <c r="AT521" t="str">
        <f t="array" ref="AT521">IFERROR(INDEX(JeffSagarinW[JS_RATING],MATCH(AllData[[#This Row],[TEAM]]&amp;"|"&amp;AllData[[#This Row],[YEAR]],JeffSagarinW[TEAM]&amp;"|"&amp;JeffSagarinW[YEAR],0)),"0.00")</f>
        <v>0.00</v>
      </c>
      <c r="AU521" t="str">
        <f t="array" ref="AU521">IFERROR(INDEX(JeffSagarinW[JS_SOS],MATCH(AllData[[#This Row],[TEAM]]&amp;"|"&amp;AllData[[#This Row],[YEAR]],JeffSagarinW[TEAM]&amp;"|"&amp;JeffSagarinW[YEAR],0)),"0.00")</f>
        <v>0.00</v>
      </c>
      <c r="AV521" t="str">
        <f t="array" ref="AV521">IFERROR(INDEX(JeffSagarinW[W25],MATCH(AllData[[#This Row],[TEAM]]&amp;"|"&amp;AllData[[#This Row],[YEAR]],JeffSagarinW[TEAM]&amp;"|"&amp;JeffSagarinW[YEAR],0)),"0.00")</f>
        <v>0.00</v>
      </c>
      <c r="AW521" t="str">
        <f t="array" ref="AW521">IFERROR(INDEX(JeffSagarinW[W50],MATCH(AllData[[#This Row],[TEAM]]&amp;"|"&amp;AllData[[#This Row],[YEAR]],JeffSagarinW[TEAM]&amp;"|"&amp;JeffSagarinW[YEAR],0)),"0.00")</f>
        <v>0.00</v>
      </c>
      <c r="AX521" t="str">
        <f t="array" ref="AX521">IFERROR(INDEX(ESPNW[PTS],MATCH(AllData[[#This Row],[TEAM]]&amp;"|"&amp;AllData[[#This Row],[YEAR]],ESPNW[TEAM]&amp;"|"&amp;ESPNW[YEAR],0)),"0.00")</f>
        <v>0.00</v>
      </c>
    </row>
    <row r="522" spans="9:50" x14ac:dyDescent="0.2">
      <c r="I522" t="s">
        <v>421</v>
      </c>
      <c r="J522">
        <v>69.64</v>
      </c>
      <c r="K522">
        <v>80.430000000000007</v>
      </c>
      <c r="L522">
        <v>2019</v>
      </c>
      <c r="AO522" t="s">
        <v>421</v>
      </c>
      <c r="AP522">
        <v>69.64</v>
      </c>
      <c r="AQ522">
        <v>80.430000000000007</v>
      </c>
      <c r="AR522">
        <v>2019</v>
      </c>
      <c r="AT522" t="str">
        <f t="array" ref="AT522">IFERROR(INDEX(JeffSagarinW[JS_RATING],MATCH(AllData[[#This Row],[TEAM]]&amp;"|"&amp;AllData[[#This Row],[YEAR]],JeffSagarinW[TEAM]&amp;"|"&amp;JeffSagarinW[YEAR],0)),"0.00")</f>
        <v>0.00</v>
      </c>
      <c r="AU522" t="str">
        <f t="array" ref="AU522">IFERROR(INDEX(JeffSagarinW[JS_SOS],MATCH(AllData[[#This Row],[TEAM]]&amp;"|"&amp;AllData[[#This Row],[YEAR]],JeffSagarinW[TEAM]&amp;"|"&amp;JeffSagarinW[YEAR],0)),"0.00")</f>
        <v>0.00</v>
      </c>
      <c r="AV522" t="str">
        <f t="array" ref="AV522">IFERROR(INDEX(JeffSagarinW[W25],MATCH(AllData[[#This Row],[TEAM]]&amp;"|"&amp;AllData[[#This Row],[YEAR]],JeffSagarinW[TEAM]&amp;"|"&amp;JeffSagarinW[YEAR],0)),"0.00")</f>
        <v>0.00</v>
      </c>
      <c r="AW522" t="str">
        <f t="array" ref="AW522">IFERROR(INDEX(JeffSagarinW[W50],MATCH(AllData[[#This Row],[TEAM]]&amp;"|"&amp;AllData[[#This Row],[YEAR]],JeffSagarinW[TEAM]&amp;"|"&amp;JeffSagarinW[YEAR],0)),"0.00")</f>
        <v>0.00</v>
      </c>
      <c r="AX522" t="str">
        <f t="array" ref="AX522">IFERROR(INDEX(ESPNW[PTS],MATCH(AllData[[#This Row],[TEAM]]&amp;"|"&amp;AllData[[#This Row],[YEAR]],ESPNW[TEAM]&amp;"|"&amp;ESPNW[YEAR],0)),"0.00")</f>
        <v>0.00</v>
      </c>
    </row>
    <row r="523" spans="9:50" x14ac:dyDescent="0.2">
      <c r="I523" t="s">
        <v>420</v>
      </c>
      <c r="J523">
        <v>72.03</v>
      </c>
      <c r="K523">
        <v>80.22</v>
      </c>
      <c r="L523">
        <v>2019</v>
      </c>
      <c r="AO523" t="s">
        <v>420</v>
      </c>
      <c r="AP523">
        <v>72.03</v>
      </c>
      <c r="AQ523">
        <v>80.22</v>
      </c>
      <c r="AR523">
        <v>2019</v>
      </c>
      <c r="AT523" t="str">
        <f t="array" ref="AT523">IFERROR(INDEX(JeffSagarinW[JS_RATING],MATCH(AllData[[#This Row],[TEAM]]&amp;"|"&amp;AllData[[#This Row],[YEAR]],JeffSagarinW[TEAM]&amp;"|"&amp;JeffSagarinW[YEAR],0)),"0.00")</f>
        <v>0.00</v>
      </c>
      <c r="AU523" t="str">
        <f t="array" ref="AU523">IFERROR(INDEX(JeffSagarinW[JS_SOS],MATCH(AllData[[#This Row],[TEAM]]&amp;"|"&amp;AllData[[#This Row],[YEAR]],JeffSagarinW[TEAM]&amp;"|"&amp;JeffSagarinW[YEAR],0)),"0.00")</f>
        <v>0.00</v>
      </c>
      <c r="AV523" t="str">
        <f t="array" ref="AV523">IFERROR(INDEX(JeffSagarinW[W25],MATCH(AllData[[#This Row],[TEAM]]&amp;"|"&amp;AllData[[#This Row],[YEAR]],JeffSagarinW[TEAM]&amp;"|"&amp;JeffSagarinW[YEAR],0)),"0.00")</f>
        <v>0.00</v>
      </c>
      <c r="AW523" t="str">
        <f t="array" ref="AW523">IFERROR(INDEX(JeffSagarinW[W50],MATCH(AllData[[#This Row],[TEAM]]&amp;"|"&amp;AllData[[#This Row],[YEAR]],JeffSagarinW[TEAM]&amp;"|"&amp;JeffSagarinW[YEAR],0)),"0.00")</f>
        <v>0.00</v>
      </c>
      <c r="AX523" t="str">
        <f t="array" ref="AX523">IFERROR(INDEX(ESPNW[PTS],MATCH(AllData[[#This Row],[TEAM]]&amp;"|"&amp;AllData[[#This Row],[YEAR]],ESPNW[TEAM]&amp;"|"&amp;ESPNW[YEAR],0)),"0.00")</f>
        <v>0.00</v>
      </c>
    </row>
    <row r="524" spans="9:50" x14ac:dyDescent="0.2">
      <c r="I524" t="s">
        <v>412</v>
      </c>
      <c r="J524">
        <v>63.77</v>
      </c>
      <c r="K524">
        <v>80.099999999999994</v>
      </c>
      <c r="L524">
        <v>2019</v>
      </c>
      <c r="AO524" t="s">
        <v>412</v>
      </c>
      <c r="AP524">
        <v>63.77</v>
      </c>
      <c r="AQ524">
        <v>80.099999999999994</v>
      </c>
      <c r="AR524">
        <v>2019</v>
      </c>
      <c r="AT524" t="str">
        <f t="array" ref="AT524">IFERROR(INDEX(JeffSagarinW[JS_RATING],MATCH(AllData[[#This Row],[TEAM]]&amp;"|"&amp;AllData[[#This Row],[YEAR]],JeffSagarinW[TEAM]&amp;"|"&amp;JeffSagarinW[YEAR],0)),"0.00")</f>
        <v>0.00</v>
      </c>
      <c r="AU524" t="str">
        <f t="array" ref="AU524">IFERROR(INDEX(JeffSagarinW[JS_SOS],MATCH(AllData[[#This Row],[TEAM]]&amp;"|"&amp;AllData[[#This Row],[YEAR]],JeffSagarinW[TEAM]&amp;"|"&amp;JeffSagarinW[YEAR],0)),"0.00")</f>
        <v>0.00</v>
      </c>
      <c r="AV524" t="str">
        <f t="array" ref="AV524">IFERROR(INDEX(JeffSagarinW[W25],MATCH(AllData[[#This Row],[TEAM]]&amp;"|"&amp;AllData[[#This Row],[YEAR]],JeffSagarinW[TEAM]&amp;"|"&amp;JeffSagarinW[YEAR],0)),"0.00")</f>
        <v>0.00</v>
      </c>
      <c r="AW524" t="str">
        <f t="array" ref="AW524">IFERROR(INDEX(JeffSagarinW[W50],MATCH(AllData[[#This Row],[TEAM]]&amp;"|"&amp;AllData[[#This Row],[YEAR]],JeffSagarinW[TEAM]&amp;"|"&amp;JeffSagarinW[YEAR],0)),"0.00")</f>
        <v>0.00</v>
      </c>
      <c r="AX524" t="str">
        <f t="array" ref="AX524">IFERROR(INDEX(ESPNW[PTS],MATCH(AllData[[#This Row],[TEAM]]&amp;"|"&amp;AllData[[#This Row],[YEAR]],ESPNW[TEAM]&amp;"|"&amp;ESPNW[YEAR],0)),"0.00")</f>
        <v>0.00</v>
      </c>
    </row>
    <row r="525" spans="9:50" x14ac:dyDescent="0.2">
      <c r="I525" t="s">
        <v>364</v>
      </c>
      <c r="J525">
        <v>69.75</v>
      </c>
      <c r="K525">
        <v>78.88</v>
      </c>
      <c r="L525">
        <v>2019</v>
      </c>
      <c r="AO525" t="s">
        <v>364</v>
      </c>
      <c r="AP525">
        <v>69.75</v>
      </c>
      <c r="AQ525">
        <v>78.88</v>
      </c>
      <c r="AR525">
        <v>2019</v>
      </c>
      <c r="AT525" t="str">
        <f t="array" ref="AT525">IFERROR(INDEX(JeffSagarinW[JS_RATING],MATCH(AllData[[#This Row],[TEAM]]&amp;"|"&amp;AllData[[#This Row],[YEAR]],JeffSagarinW[TEAM]&amp;"|"&amp;JeffSagarinW[YEAR],0)),"0.00")</f>
        <v>0.00</v>
      </c>
      <c r="AU525" t="str">
        <f t="array" ref="AU525">IFERROR(INDEX(JeffSagarinW[JS_SOS],MATCH(AllData[[#This Row],[TEAM]]&amp;"|"&amp;AllData[[#This Row],[YEAR]],JeffSagarinW[TEAM]&amp;"|"&amp;JeffSagarinW[YEAR],0)),"0.00")</f>
        <v>0.00</v>
      </c>
      <c r="AV525" t="str">
        <f t="array" ref="AV525">IFERROR(INDEX(JeffSagarinW[W25],MATCH(AllData[[#This Row],[TEAM]]&amp;"|"&amp;AllData[[#This Row],[YEAR]],JeffSagarinW[TEAM]&amp;"|"&amp;JeffSagarinW[YEAR],0)),"0.00")</f>
        <v>0.00</v>
      </c>
      <c r="AW525" t="str">
        <f t="array" ref="AW525">IFERROR(INDEX(JeffSagarinW[W50],MATCH(AllData[[#This Row],[TEAM]]&amp;"|"&amp;AllData[[#This Row],[YEAR]],JeffSagarinW[TEAM]&amp;"|"&amp;JeffSagarinW[YEAR],0)),"0.00")</f>
        <v>0.00</v>
      </c>
      <c r="AX525" t="str">
        <f t="array" ref="AX525">IFERROR(INDEX(ESPNW[PTS],MATCH(AllData[[#This Row],[TEAM]]&amp;"|"&amp;AllData[[#This Row],[YEAR]],ESPNW[TEAM]&amp;"|"&amp;ESPNW[YEAR],0)),"0.00")</f>
        <v>0.00</v>
      </c>
    </row>
    <row r="526" spans="9:50" x14ac:dyDescent="0.2">
      <c r="I526" t="s">
        <v>396</v>
      </c>
      <c r="J526">
        <v>67.67</v>
      </c>
      <c r="K526">
        <v>78.64</v>
      </c>
      <c r="L526">
        <v>2019</v>
      </c>
      <c r="AO526" t="s">
        <v>396</v>
      </c>
      <c r="AP526">
        <v>67.67</v>
      </c>
      <c r="AQ526">
        <v>78.64</v>
      </c>
      <c r="AR526">
        <v>2019</v>
      </c>
      <c r="AT526" t="str">
        <f t="array" ref="AT526">IFERROR(INDEX(JeffSagarinW[JS_RATING],MATCH(AllData[[#This Row],[TEAM]]&amp;"|"&amp;AllData[[#This Row],[YEAR]],JeffSagarinW[TEAM]&amp;"|"&amp;JeffSagarinW[YEAR],0)),"0.00")</f>
        <v>0.00</v>
      </c>
      <c r="AU526" t="str">
        <f t="array" ref="AU526">IFERROR(INDEX(JeffSagarinW[JS_SOS],MATCH(AllData[[#This Row],[TEAM]]&amp;"|"&amp;AllData[[#This Row],[YEAR]],JeffSagarinW[TEAM]&amp;"|"&amp;JeffSagarinW[YEAR],0)),"0.00")</f>
        <v>0.00</v>
      </c>
      <c r="AV526" t="str">
        <f t="array" ref="AV526">IFERROR(INDEX(JeffSagarinW[W25],MATCH(AllData[[#This Row],[TEAM]]&amp;"|"&amp;AllData[[#This Row],[YEAR]],JeffSagarinW[TEAM]&amp;"|"&amp;JeffSagarinW[YEAR],0)),"0.00")</f>
        <v>0.00</v>
      </c>
      <c r="AW526" t="str">
        <f t="array" ref="AW526">IFERROR(INDEX(JeffSagarinW[W50],MATCH(AllData[[#This Row],[TEAM]]&amp;"|"&amp;AllData[[#This Row],[YEAR]],JeffSagarinW[TEAM]&amp;"|"&amp;JeffSagarinW[YEAR],0)),"0.00")</f>
        <v>0.00</v>
      </c>
      <c r="AX526" t="str">
        <f t="array" ref="AX526">IFERROR(INDEX(ESPNW[PTS],MATCH(AllData[[#This Row],[TEAM]]&amp;"|"&amp;AllData[[#This Row],[YEAR]],ESPNW[TEAM]&amp;"|"&amp;ESPNW[YEAR],0)),"0.00")</f>
        <v>0.00</v>
      </c>
    </row>
    <row r="527" spans="9:50" x14ac:dyDescent="0.2">
      <c r="I527" t="s">
        <v>380</v>
      </c>
      <c r="J527">
        <v>70.400000000000006</v>
      </c>
      <c r="K527">
        <v>78.45</v>
      </c>
      <c r="L527">
        <v>2019</v>
      </c>
      <c r="AO527" t="s">
        <v>380</v>
      </c>
      <c r="AP527">
        <v>70.400000000000006</v>
      </c>
      <c r="AQ527">
        <v>78.45</v>
      </c>
      <c r="AR527">
        <v>2019</v>
      </c>
      <c r="AT527" t="str">
        <f t="array" ref="AT527">IFERROR(INDEX(JeffSagarinW[JS_RATING],MATCH(AllData[[#This Row],[TEAM]]&amp;"|"&amp;AllData[[#This Row],[YEAR]],JeffSagarinW[TEAM]&amp;"|"&amp;JeffSagarinW[YEAR],0)),"0.00")</f>
        <v>0.00</v>
      </c>
      <c r="AU527" t="str">
        <f t="array" ref="AU527">IFERROR(INDEX(JeffSagarinW[JS_SOS],MATCH(AllData[[#This Row],[TEAM]]&amp;"|"&amp;AllData[[#This Row],[YEAR]],JeffSagarinW[TEAM]&amp;"|"&amp;JeffSagarinW[YEAR],0)),"0.00")</f>
        <v>0.00</v>
      </c>
      <c r="AV527" t="str">
        <f t="array" ref="AV527">IFERROR(INDEX(JeffSagarinW[W25],MATCH(AllData[[#This Row],[TEAM]]&amp;"|"&amp;AllData[[#This Row],[YEAR]],JeffSagarinW[TEAM]&amp;"|"&amp;JeffSagarinW[YEAR],0)),"0.00")</f>
        <v>0.00</v>
      </c>
      <c r="AW527" t="str">
        <f t="array" ref="AW527">IFERROR(INDEX(JeffSagarinW[W50],MATCH(AllData[[#This Row],[TEAM]]&amp;"|"&amp;AllData[[#This Row],[YEAR]],JeffSagarinW[TEAM]&amp;"|"&amp;JeffSagarinW[YEAR],0)),"0.00")</f>
        <v>0.00</v>
      </c>
      <c r="AX527" t="str">
        <f t="array" ref="AX527">IFERROR(INDEX(ESPNW[PTS],MATCH(AllData[[#This Row],[TEAM]]&amp;"|"&amp;AllData[[#This Row],[YEAR]],ESPNW[TEAM]&amp;"|"&amp;ESPNW[YEAR],0)),"0.00")</f>
        <v>0.00</v>
      </c>
    </row>
    <row r="528" spans="9:50" x14ac:dyDescent="0.2">
      <c r="I528" t="s">
        <v>300</v>
      </c>
      <c r="J528">
        <v>71.42</v>
      </c>
      <c r="K528">
        <v>78.38</v>
      </c>
      <c r="L528">
        <v>2019</v>
      </c>
      <c r="AO528" t="s">
        <v>300</v>
      </c>
      <c r="AP528">
        <v>71.42</v>
      </c>
      <c r="AQ528">
        <v>78.38</v>
      </c>
      <c r="AR528">
        <v>2019</v>
      </c>
      <c r="AT528" t="str">
        <f t="array" ref="AT528">IFERROR(INDEX(JeffSagarinW[JS_RATING],MATCH(AllData[[#This Row],[TEAM]]&amp;"|"&amp;AllData[[#This Row],[YEAR]],JeffSagarinW[TEAM]&amp;"|"&amp;JeffSagarinW[YEAR],0)),"0.00")</f>
        <v>0.00</v>
      </c>
      <c r="AU528" t="str">
        <f t="array" ref="AU528">IFERROR(INDEX(JeffSagarinW[JS_SOS],MATCH(AllData[[#This Row],[TEAM]]&amp;"|"&amp;AllData[[#This Row],[YEAR]],JeffSagarinW[TEAM]&amp;"|"&amp;JeffSagarinW[YEAR],0)),"0.00")</f>
        <v>0.00</v>
      </c>
      <c r="AV528" t="str">
        <f t="array" ref="AV528">IFERROR(INDEX(JeffSagarinW[W25],MATCH(AllData[[#This Row],[TEAM]]&amp;"|"&amp;AllData[[#This Row],[YEAR]],JeffSagarinW[TEAM]&amp;"|"&amp;JeffSagarinW[YEAR],0)),"0.00")</f>
        <v>0.00</v>
      </c>
      <c r="AW528" t="str">
        <f t="array" ref="AW528">IFERROR(INDEX(JeffSagarinW[W50],MATCH(AllData[[#This Row],[TEAM]]&amp;"|"&amp;AllData[[#This Row],[YEAR]],JeffSagarinW[TEAM]&amp;"|"&amp;JeffSagarinW[YEAR],0)),"0.00")</f>
        <v>0.00</v>
      </c>
      <c r="AX528" t="str">
        <f t="array" ref="AX528">IFERROR(INDEX(ESPNW[PTS],MATCH(AllData[[#This Row],[TEAM]]&amp;"|"&amp;AllData[[#This Row],[YEAR]],ESPNW[TEAM]&amp;"|"&amp;ESPNW[YEAR],0)),"0.00")</f>
        <v>0.00</v>
      </c>
    </row>
    <row r="529" spans="9:50" x14ac:dyDescent="0.2">
      <c r="I529" t="s">
        <v>342</v>
      </c>
      <c r="J529">
        <v>68.23</v>
      </c>
      <c r="K529">
        <v>78.19</v>
      </c>
      <c r="L529">
        <v>2019</v>
      </c>
      <c r="AO529" t="s">
        <v>342</v>
      </c>
      <c r="AP529">
        <v>68.23</v>
      </c>
      <c r="AQ529">
        <v>78.19</v>
      </c>
      <c r="AR529">
        <v>2019</v>
      </c>
      <c r="AT529" t="str">
        <f t="array" ref="AT529">IFERROR(INDEX(JeffSagarinW[JS_RATING],MATCH(AllData[[#This Row],[TEAM]]&amp;"|"&amp;AllData[[#This Row],[YEAR]],JeffSagarinW[TEAM]&amp;"|"&amp;JeffSagarinW[YEAR],0)),"0.00")</f>
        <v>0.00</v>
      </c>
      <c r="AU529" t="str">
        <f t="array" ref="AU529">IFERROR(INDEX(JeffSagarinW[JS_SOS],MATCH(AllData[[#This Row],[TEAM]]&amp;"|"&amp;AllData[[#This Row],[YEAR]],JeffSagarinW[TEAM]&amp;"|"&amp;JeffSagarinW[YEAR],0)),"0.00")</f>
        <v>0.00</v>
      </c>
      <c r="AV529" t="str">
        <f t="array" ref="AV529">IFERROR(INDEX(JeffSagarinW[W25],MATCH(AllData[[#This Row],[TEAM]]&amp;"|"&amp;AllData[[#This Row],[YEAR]],JeffSagarinW[TEAM]&amp;"|"&amp;JeffSagarinW[YEAR],0)),"0.00")</f>
        <v>0.00</v>
      </c>
      <c r="AW529" t="str">
        <f t="array" ref="AW529">IFERROR(INDEX(JeffSagarinW[W50],MATCH(AllData[[#This Row],[TEAM]]&amp;"|"&amp;AllData[[#This Row],[YEAR]],JeffSagarinW[TEAM]&amp;"|"&amp;JeffSagarinW[YEAR],0)),"0.00")</f>
        <v>0.00</v>
      </c>
      <c r="AX529" t="str">
        <f t="array" ref="AX529">IFERROR(INDEX(ESPNW[PTS],MATCH(AllData[[#This Row],[TEAM]]&amp;"|"&amp;AllData[[#This Row],[YEAR]],ESPNW[TEAM]&amp;"|"&amp;ESPNW[YEAR],0)),"0.00")</f>
        <v>0.00</v>
      </c>
    </row>
    <row r="530" spans="9:50" x14ac:dyDescent="0.2">
      <c r="I530" t="s">
        <v>376</v>
      </c>
      <c r="J530">
        <v>69.16</v>
      </c>
      <c r="K530">
        <v>78.17</v>
      </c>
      <c r="L530">
        <v>2019</v>
      </c>
      <c r="AO530" t="s">
        <v>376</v>
      </c>
      <c r="AP530">
        <v>69.16</v>
      </c>
      <c r="AQ530">
        <v>78.17</v>
      </c>
      <c r="AR530">
        <v>2019</v>
      </c>
      <c r="AT530" t="str">
        <f t="array" ref="AT530">IFERROR(INDEX(JeffSagarinW[JS_RATING],MATCH(AllData[[#This Row],[TEAM]]&amp;"|"&amp;AllData[[#This Row],[YEAR]],JeffSagarinW[TEAM]&amp;"|"&amp;JeffSagarinW[YEAR],0)),"0.00")</f>
        <v>0.00</v>
      </c>
      <c r="AU530" t="str">
        <f t="array" ref="AU530">IFERROR(INDEX(JeffSagarinW[JS_SOS],MATCH(AllData[[#This Row],[TEAM]]&amp;"|"&amp;AllData[[#This Row],[YEAR]],JeffSagarinW[TEAM]&amp;"|"&amp;JeffSagarinW[YEAR],0)),"0.00")</f>
        <v>0.00</v>
      </c>
      <c r="AV530" t="str">
        <f t="array" ref="AV530">IFERROR(INDEX(JeffSagarinW[W25],MATCH(AllData[[#This Row],[TEAM]]&amp;"|"&amp;AllData[[#This Row],[YEAR]],JeffSagarinW[TEAM]&amp;"|"&amp;JeffSagarinW[YEAR],0)),"0.00")</f>
        <v>0.00</v>
      </c>
      <c r="AW530" t="str">
        <f t="array" ref="AW530">IFERROR(INDEX(JeffSagarinW[W50],MATCH(AllData[[#This Row],[TEAM]]&amp;"|"&amp;AllData[[#This Row],[YEAR]],JeffSagarinW[TEAM]&amp;"|"&amp;JeffSagarinW[YEAR],0)),"0.00")</f>
        <v>0.00</v>
      </c>
      <c r="AX530" t="str">
        <f t="array" ref="AX530">IFERROR(INDEX(ESPNW[PTS],MATCH(AllData[[#This Row],[TEAM]]&amp;"|"&amp;AllData[[#This Row],[YEAR]],ESPNW[TEAM]&amp;"|"&amp;ESPNW[YEAR],0)),"0.00")</f>
        <v>0.00</v>
      </c>
    </row>
    <row r="531" spans="9:50" x14ac:dyDescent="0.2">
      <c r="I531" t="s">
        <v>379</v>
      </c>
      <c r="J531">
        <v>63.9</v>
      </c>
      <c r="K531">
        <v>76.97</v>
      </c>
      <c r="L531">
        <v>2019</v>
      </c>
      <c r="AO531" t="s">
        <v>379</v>
      </c>
      <c r="AP531">
        <v>63.9</v>
      </c>
      <c r="AQ531">
        <v>76.97</v>
      </c>
      <c r="AR531">
        <v>2019</v>
      </c>
      <c r="AT531" t="str">
        <f t="array" ref="AT531">IFERROR(INDEX(JeffSagarinW[JS_RATING],MATCH(AllData[[#This Row],[TEAM]]&amp;"|"&amp;AllData[[#This Row],[YEAR]],JeffSagarinW[TEAM]&amp;"|"&amp;JeffSagarinW[YEAR],0)),"0.00")</f>
        <v>0.00</v>
      </c>
      <c r="AU531" t="str">
        <f t="array" ref="AU531">IFERROR(INDEX(JeffSagarinW[JS_SOS],MATCH(AllData[[#This Row],[TEAM]]&amp;"|"&amp;AllData[[#This Row],[YEAR]],JeffSagarinW[TEAM]&amp;"|"&amp;JeffSagarinW[YEAR],0)),"0.00")</f>
        <v>0.00</v>
      </c>
      <c r="AV531" t="str">
        <f t="array" ref="AV531">IFERROR(INDEX(JeffSagarinW[W25],MATCH(AllData[[#This Row],[TEAM]]&amp;"|"&amp;AllData[[#This Row],[YEAR]],JeffSagarinW[TEAM]&amp;"|"&amp;JeffSagarinW[YEAR],0)),"0.00")</f>
        <v>0.00</v>
      </c>
      <c r="AW531" t="str">
        <f t="array" ref="AW531">IFERROR(INDEX(JeffSagarinW[W50],MATCH(AllData[[#This Row],[TEAM]]&amp;"|"&amp;AllData[[#This Row],[YEAR]],JeffSagarinW[TEAM]&amp;"|"&amp;JeffSagarinW[YEAR],0)),"0.00")</f>
        <v>0.00</v>
      </c>
      <c r="AX531" t="str">
        <f t="array" ref="AX531">IFERROR(INDEX(ESPNW[PTS],MATCH(AllData[[#This Row],[TEAM]]&amp;"|"&amp;AllData[[#This Row],[YEAR]],ESPNW[TEAM]&amp;"|"&amp;ESPNW[YEAR],0)),"0.00")</f>
        <v>0.00</v>
      </c>
    </row>
    <row r="532" spans="9:50" x14ac:dyDescent="0.2">
      <c r="I532" t="s">
        <v>157</v>
      </c>
      <c r="J532">
        <v>68.69</v>
      </c>
      <c r="K532">
        <v>76.819999999999993</v>
      </c>
      <c r="L532">
        <v>2019</v>
      </c>
      <c r="AO532" t="s">
        <v>157</v>
      </c>
      <c r="AP532">
        <v>68.69</v>
      </c>
      <c r="AQ532">
        <v>76.819999999999993</v>
      </c>
      <c r="AR532">
        <v>2019</v>
      </c>
      <c r="AT532" t="str">
        <f t="array" ref="AT532">IFERROR(INDEX(JeffSagarinW[JS_RATING],MATCH(AllData[[#This Row],[TEAM]]&amp;"|"&amp;AllData[[#This Row],[YEAR]],JeffSagarinW[TEAM]&amp;"|"&amp;JeffSagarinW[YEAR],0)),"0.00")</f>
        <v>0.00</v>
      </c>
      <c r="AU532" t="str">
        <f t="array" ref="AU532">IFERROR(INDEX(JeffSagarinW[JS_SOS],MATCH(AllData[[#This Row],[TEAM]]&amp;"|"&amp;AllData[[#This Row],[YEAR]],JeffSagarinW[TEAM]&amp;"|"&amp;JeffSagarinW[YEAR],0)),"0.00")</f>
        <v>0.00</v>
      </c>
      <c r="AV532" t="str">
        <f t="array" ref="AV532">IFERROR(INDEX(JeffSagarinW[W25],MATCH(AllData[[#This Row],[TEAM]]&amp;"|"&amp;AllData[[#This Row],[YEAR]],JeffSagarinW[TEAM]&amp;"|"&amp;JeffSagarinW[YEAR],0)),"0.00")</f>
        <v>0.00</v>
      </c>
      <c r="AW532" t="str">
        <f t="array" ref="AW532">IFERROR(INDEX(JeffSagarinW[W50],MATCH(AllData[[#This Row],[TEAM]]&amp;"|"&amp;AllData[[#This Row],[YEAR]],JeffSagarinW[TEAM]&amp;"|"&amp;JeffSagarinW[YEAR],0)),"0.00")</f>
        <v>0.00</v>
      </c>
      <c r="AX532" t="str">
        <f t="array" ref="AX532">IFERROR(INDEX(ESPNW[PTS],MATCH(AllData[[#This Row],[TEAM]]&amp;"|"&amp;AllData[[#This Row],[YEAR]],ESPNW[TEAM]&amp;"|"&amp;ESPNW[YEAR],0)),"0.00")</f>
        <v>0.00</v>
      </c>
    </row>
    <row r="533" spans="9:50" x14ac:dyDescent="0.2">
      <c r="I533" t="s">
        <v>442</v>
      </c>
      <c r="J533">
        <v>70.209999999999994</v>
      </c>
      <c r="K533">
        <v>76.62</v>
      </c>
      <c r="L533">
        <v>2019</v>
      </c>
      <c r="AO533" t="s">
        <v>442</v>
      </c>
      <c r="AP533">
        <v>70.209999999999994</v>
      </c>
      <c r="AQ533">
        <v>76.62</v>
      </c>
      <c r="AR533">
        <v>2019</v>
      </c>
      <c r="AT533" t="str">
        <f t="array" ref="AT533">IFERROR(INDEX(JeffSagarinW[JS_RATING],MATCH(AllData[[#This Row],[TEAM]]&amp;"|"&amp;AllData[[#This Row],[YEAR]],JeffSagarinW[TEAM]&amp;"|"&amp;JeffSagarinW[YEAR],0)),"0.00")</f>
        <v>0.00</v>
      </c>
      <c r="AU533" t="str">
        <f t="array" ref="AU533">IFERROR(INDEX(JeffSagarinW[JS_SOS],MATCH(AllData[[#This Row],[TEAM]]&amp;"|"&amp;AllData[[#This Row],[YEAR]],JeffSagarinW[TEAM]&amp;"|"&amp;JeffSagarinW[YEAR],0)),"0.00")</f>
        <v>0.00</v>
      </c>
      <c r="AV533" t="str">
        <f t="array" ref="AV533">IFERROR(INDEX(JeffSagarinW[W25],MATCH(AllData[[#This Row],[TEAM]]&amp;"|"&amp;AllData[[#This Row],[YEAR]],JeffSagarinW[TEAM]&amp;"|"&amp;JeffSagarinW[YEAR],0)),"0.00")</f>
        <v>0.00</v>
      </c>
      <c r="AW533" t="str">
        <f t="array" ref="AW533">IFERROR(INDEX(JeffSagarinW[W50],MATCH(AllData[[#This Row],[TEAM]]&amp;"|"&amp;AllData[[#This Row],[YEAR]],JeffSagarinW[TEAM]&amp;"|"&amp;JeffSagarinW[YEAR],0)),"0.00")</f>
        <v>0.00</v>
      </c>
      <c r="AX533" t="str">
        <f t="array" ref="AX533">IFERROR(INDEX(ESPNW[PTS],MATCH(AllData[[#This Row],[TEAM]]&amp;"|"&amp;AllData[[#This Row],[YEAR]],ESPNW[TEAM]&amp;"|"&amp;ESPNW[YEAR],0)),"0.00")</f>
        <v>0.00</v>
      </c>
    </row>
    <row r="534" spans="9:50" x14ac:dyDescent="0.2">
      <c r="I534" t="s">
        <v>393</v>
      </c>
      <c r="J534">
        <v>70.180000000000007</v>
      </c>
      <c r="K534">
        <v>76.44</v>
      </c>
      <c r="L534">
        <v>2019</v>
      </c>
      <c r="AO534" t="s">
        <v>393</v>
      </c>
      <c r="AP534">
        <v>70.180000000000007</v>
      </c>
      <c r="AQ534">
        <v>76.44</v>
      </c>
      <c r="AR534">
        <v>2019</v>
      </c>
      <c r="AT534" t="str">
        <f t="array" ref="AT534">IFERROR(INDEX(JeffSagarinW[JS_RATING],MATCH(AllData[[#This Row],[TEAM]]&amp;"|"&amp;AllData[[#This Row],[YEAR]],JeffSagarinW[TEAM]&amp;"|"&amp;JeffSagarinW[YEAR],0)),"0.00")</f>
        <v>0.00</v>
      </c>
      <c r="AU534" t="str">
        <f t="array" ref="AU534">IFERROR(INDEX(JeffSagarinW[JS_SOS],MATCH(AllData[[#This Row],[TEAM]]&amp;"|"&amp;AllData[[#This Row],[YEAR]],JeffSagarinW[TEAM]&amp;"|"&amp;JeffSagarinW[YEAR],0)),"0.00")</f>
        <v>0.00</v>
      </c>
      <c r="AV534" t="str">
        <f t="array" ref="AV534">IFERROR(INDEX(JeffSagarinW[W25],MATCH(AllData[[#This Row],[TEAM]]&amp;"|"&amp;AllData[[#This Row],[YEAR]],JeffSagarinW[TEAM]&amp;"|"&amp;JeffSagarinW[YEAR],0)),"0.00")</f>
        <v>0.00</v>
      </c>
      <c r="AW534" t="str">
        <f t="array" ref="AW534">IFERROR(INDEX(JeffSagarinW[W50],MATCH(AllData[[#This Row],[TEAM]]&amp;"|"&amp;AllData[[#This Row],[YEAR]],JeffSagarinW[TEAM]&amp;"|"&amp;JeffSagarinW[YEAR],0)),"0.00")</f>
        <v>0.00</v>
      </c>
      <c r="AX534" t="str">
        <f t="array" ref="AX534">IFERROR(INDEX(ESPNW[PTS],MATCH(AllData[[#This Row],[TEAM]]&amp;"|"&amp;AllData[[#This Row],[YEAR]],ESPNW[TEAM]&amp;"|"&amp;ESPNW[YEAR],0)),"0.00")</f>
        <v>0.00</v>
      </c>
    </row>
    <row r="535" spans="9:50" x14ac:dyDescent="0.2">
      <c r="I535" t="s">
        <v>387</v>
      </c>
      <c r="J535">
        <v>68.72</v>
      </c>
      <c r="K535">
        <v>76.17</v>
      </c>
      <c r="L535">
        <v>2019</v>
      </c>
      <c r="AO535" t="s">
        <v>387</v>
      </c>
      <c r="AP535">
        <v>68.72</v>
      </c>
      <c r="AQ535">
        <v>76.17</v>
      </c>
      <c r="AR535">
        <v>2019</v>
      </c>
      <c r="AT535" t="str">
        <f t="array" ref="AT535">IFERROR(INDEX(JeffSagarinW[JS_RATING],MATCH(AllData[[#This Row],[TEAM]]&amp;"|"&amp;AllData[[#This Row],[YEAR]],JeffSagarinW[TEAM]&amp;"|"&amp;JeffSagarinW[YEAR],0)),"0.00")</f>
        <v>0.00</v>
      </c>
      <c r="AU535" t="str">
        <f t="array" ref="AU535">IFERROR(INDEX(JeffSagarinW[JS_SOS],MATCH(AllData[[#This Row],[TEAM]]&amp;"|"&amp;AllData[[#This Row],[YEAR]],JeffSagarinW[TEAM]&amp;"|"&amp;JeffSagarinW[YEAR],0)),"0.00")</f>
        <v>0.00</v>
      </c>
      <c r="AV535" t="str">
        <f t="array" ref="AV535">IFERROR(INDEX(JeffSagarinW[W25],MATCH(AllData[[#This Row],[TEAM]]&amp;"|"&amp;AllData[[#This Row],[YEAR]],JeffSagarinW[TEAM]&amp;"|"&amp;JeffSagarinW[YEAR],0)),"0.00")</f>
        <v>0.00</v>
      </c>
      <c r="AW535" t="str">
        <f t="array" ref="AW535">IFERROR(INDEX(JeffSagarinW[W50],MATCH(AllData[[#This Row],[TEAM]]&amp;"|"&amp;AllData[[#This Row],[YEAR]],JeffSagarinW[TEAM]&amp;"|"&amp;JeffSagarinW[YEAR],0)),"0.00")</f>
        <v>0.00</v>
      </c>
      <c r="AX535" t="str">
        <f t="array" ref="AX535">IFERROR(INDEX(ESPNW[PTS],MATCH(AllData[[#This Row],[TEAM]]&amp;"|"&amp;AllData[[#This Row],[YEAR]],ESPNW[TEAM]&amp;"|"&amp;ESPNW[YEAR],0)),"0.00")</f>
        <v>0.00</v>
      </c>
    </row>
    <row r="536" spans="9:50" x14ac:dyDescent="0.2">
      <c r="I536" t="s">
        <v>1844</v>
      </c>
      <c r="J536">
        <v>63.89</v>
      </c>
      <c r="K536">
        <v>76.150000000000006</v>
      </c>
      <c r="L536">
        <v>2019</v>
      </c>
      <c r="AO536" t="s">
        <v>1844</v>
      </c>
      <c r="AP536">
        <v>63.89</v>
      </c>
      <c r="AQ536">
        <v>76.150000000000006</v>
      </c>
      <c r="AR536">
        <v>2019</v>
      </c>
      <c r="AT536" t="str">
        <f t="array" ref="AT536">IFERROR(INDEX(JeffSagarinW[JS_RATING],MATCH(AllData[[#This Row],[TEAM]]&amp;"|"&amp;AllData[[#This Row],[YEAR]],JeffSagarinW[TEAM]&amp;"|"&amp;JeffSagarinW[YEAR],0)),"0.00")</f>
        <v>0.00</v>
      </c>
      <c r="AU536" t="str">
        <f t="array" ref="AU536">IFERROR(INDEX(JeffSagarinW[JS_SOS],MATCH(AllData[[#This Row],[TEAM]]&amp;"|"&amp;AllData[[#This Row],[YEAR]],JeffSagarinW[TEAM]&amp;"|"&amp;JeffSagarinW[YEAR],0)),"0.00")</f>
        <v>0.00</v>
      </c>
      <c r="AV536" t="str">
        <f t="array" ref="AV536">IFERROR(INDEX(JeffSagarinW[W25],MATCH(AllData[[#This Row],[TEAM]]&amp;"|"&amp;AllData[[#This Row],[YEAR]],JeffSagarinW[TEAM]&amp;"|"&amp;JeffSagarinW[YEAR],0)),"0.00")</f>
        <v>0.00</v>
      </c>
      <c r="AW536" t="str">
        <f t="array" ref="AW536">IFERROR(INDEX(JeffSagarinW[W50],MATCH(AllData[[#This Row],[TEAM]]&amp;"|"&amp;AllData[[#This Row],[YEAR]],JeffSagarinW[TEAM]&amp;"|"&amp;JeffSagarinW[YEAR],0)),"0.00")</f>
        <v>0.00</v>
      </c>
      <c r="AX536" t="str">
        <f t="array" ref="AX536">IFERROR(INDEX(ESPNW[PTS],MATCH(AllData[[#This Row],[TEAM]]&amp;"|"&amp;AllData[[#This Row],[YEAR]],ESPNW[TEAM]&amp;"|"&amp;ESPNW[YEAR],0)),"0.00")</f>
        <v>0.00</v>
      </c>
    </row>
    <row r="537" spans="9:50" x14ac:dyDescent="0.2">
      <c r="I537" t="s">
        <v>367</v>
      </c>
      <c r="J537">
        <v>70.3</v>
      </c>
      <c r="K537">
        <v>76</v>
      </c>
      <c r="L537">
        <v>2019</v>
      </c>
      <c r="AO537" t="s">
        <v>367</v>
      </c>
      <c r="AP537">
        <v>70.3</v>
      </c>
      <c r="AQ537">
        <v>76</v>
      </c>
      <c r="AR537">
        <v>2019</v>
      </c>
      <c r="AT537" t="str">
        <f t="array" ref="AT537">IFERROR(INDEX(JeffSagarinW[JS_RATING],MATCH(AllData[[#This Row],[TEAM]]&amp;"|"&amp;AllData[[#This Row],[YEAR]],JeffSagarinW[TEAM]&amp;"|"&amp;JeffSagarinW[YEAR],0)),"0.00")</f>
        <v>0.00</v>
      </c>
      <c r="AU537" t="str">
        <f t="array" ref="AU537">IFERROR(INDEX(JeffSagarinW[JS_SOS],MATCH(AllData[[#This Row],[TEAM]]&amp;"|"&amp;AllData[[#This Row],[YEAR]],JeffSagarinW[TEAM]&amp;"|"&amp;JeffSagarinW[YEAR],0)),"0.00")</f>
        <v>0.00</v>
      </c>
      <c r="AV537" t="str">
        <f t="array" ref="AV537">IFERROR(INDEX(JeffSagarinW[W25],MATCH(AllData[[#This Row],[TEAM]]&amp;"|"&amp;AllData[[#This Row],[YEAR]],JeffSagarinW[TEAM]&amp;"|"&amp;JeffSagarinW[YEAR],0)),"0.00")</f>
        <v>0.00</v>
      </c>
      <c r="AW537" t="str">
        <f t="array" ref="AW537">IFERROR(INDEX(JeffSagarinW[W50],MATCH(AllData[[#This Row],[TEAM]]&amp;"|"&amp;AllData[[#This Row],[YEAR]],JeffSagarinW[TEAM]&amp;"|"&amp;JeffSagarinW[YEAR],0)),"0.00")</f>
        <v>0.00</v>
      </c>
      <c r="AX537" t="str">
        <f t="array" ref="AX537">IFERROR(INDEX(ESPNW[PTS],MATCH(AllData[[#This Row],[TEAM]]&amp;"|"&amp;AllData[[#This Row],[YEAR]],ESPNW[TEAM]&amp;"|"&amp;ESPNW[YEAR],0)),"0.00")</f>
        <v>0.00</v>
      </c>
    </row>
    <row r="538" spans="9:50" x14ac:dyDescent="0.2">
      <c r="I538" t="s">
        <v>297</v>
      </c>
      <c r="J538">
        <v>68.900000000000006</v>
      </c>
      <c r="K538">
        <v>75.33</v>
      </c>
      <c r="L538">
        <v>2019</v>
      </c>
      <c r="AO538" t="s">
        <v>297</v>
      </c>
      <c r="AP538">
        <v>68.900000000000006</v>
      </c>
      <c r="AQ538">
        <v>75.33</v>
      </c>
      <c r="AR538">
        <v>2019</v>
      </c>
      <c r="AT538" t="str">
        <f t="array" ref="AT538">IFERROR(INDEX(JeffSagarinW[JS_RATING],MATCH(AllData[[#This Row],[TEAM]]&amp;"|"&amp;AllData[[#This Row],[YEAR]],JeffSagarinW[TEAM]&amp;"|"&amp;JeffSagarinW[YEAR],0)),"0.00")</f>
        <v>0.00</v>
      </c>
      <c r="AU538" t="str">
        <f t="array" ref="AU538">IFERROR(INDEX(JeffSagarinW[JS_SOS],MATCH(AllData[[#This Row],[TEAM]]&amp;"|"&amp;AllData[[#This Row],[YEAR]],JeffSagarinW[TEAM]&amp;"|"&amp;JeffSagarinW[YEAR],0)),"0.00")</f>
        <v>0.00</v>
      </c>
      <c r="AV538" t="str">
        <f t="array" ref="AV538">IFERROR(INDEX(JeffSagarinW[W25],MATCH(AllData[[#This Row],[TEAM]]&amp;"|"&amp;AllData[[#This Row],[YEAR]],JeffSagarinW[TEAM]&amp;"|"&amp;JeffSagarinW[YEAR],0)),"0.00")</f>
        <v>0.00</v>
      </c>
      <c r="AW538" t="str">
        <f t="array" ref="AW538">IFERROR(INDEX(JeffSagarinW[W50],MATCH(AllData[[#This Row],[TEAM]]&amp;"|"&amp;AllData[[#This Row],[YEAR]],JeffSagarinW[TEAM]&amp;"|"&amp;JeffSagarinW[YEAR],0)),"0.00")</f>
        <v>0.00</v>
      </c>
      <c r="AX538" t="str">
        <f t="array" ref="AX538">IFERROR(INDEX(ESPNW[PTS],MATCH(AllData[[#This Row],[TEAM]]&amp;"|"&amp;AllData[[#This Row],[YEAR]],ESPNW[TEAM]&amp;"|"&amp;ESPNW[YEAR],0)),"0.00")</f>
        <v>0.00</v>
      </c>
    </row>
    <row r="539" spans="9:50" x14ac:dyDescent="0.2">
      <c r="I539" t="s">
        <v>432</v>
      </c>
      <c r="J539">
        <v>65.849999999999994</v>
      </c>
      <c r="K539">
        <v>75.22</v>
      </c>
      <c r="L539">
        <v>2019</v>
      </c>
      <c r="AO539" t="s">
        <v>432</v>
      </c>
      <c r="AP539">
        <v>65.849999999999994</v>
      </c>
      <c r="AQ539">
        <v>75.22</v>
      </c>
      <c r="AR539">
        <v>2019</v>
      </c>
      <c r="AT539" t="str">
        <f t="array" ref="AT539">IFERROR(INDEX(JeffSagarinW[JS_RATING],MATCH(AllData[[#This Row],[TEAM]]&amp;"|"&amp;AllData[[#This Row],[YEAR]],JeffSagarinW[TEAM]&amp;"|"&amp;JeffSagarinW[YEAR],0)),"0.00")</f>
        <v>0.00</v>
      </c>
      <c r="AU539" t="str">
        <f t="array" ref="AU539">IFERROR(INDEX(JeffSagarinW[JS_SOS],MATCH(AllData[[#This Row],[TEAM]]&amp;"|"&amp;AllData[[#This Row],[YEAR]],JeffSagarinW[TEAM]&amp;"|"&amp;JeffSagarinW[YEAR],0)),"0.00")</f>
        <v>0.00</v>
      </c>
      <c r="AV539" t="str">
        <f t="array" ref="AV539">IFERROR(INDEX(JeffSagarinW[W25],MATCH(AllData[[#This Row],[TEAM]]&amp;"|"&amp;AllData[[#This Row],[YEAR]],JeffSagarinW[TEAM]&amp;"|"&amp;JeffSagarinW[YEAR],0)),"0.00")</f>
        <v>0.00</v>
      </c>
      <c r="AW539" t="str">
        <f t="array" ref="AW539">IFERROR(INDEX(JeffSagarinW[W50],MATCH(AllData[[#This Row],[TEAM]]&amp;"|"&amp;AllData[[#This Row],[YEAR]],JeffSagarinW[TEAM]&amp;"|"&amp;JeffSagarinW[YEAR],0)),"0.00")</f>
        <v>0.00</v>
      </c>
      <c r="AX539" t="str">
        <f t="array" ref="AX539">IFERROR(INDEX(ESPNW[PTS],MATCH(AllData[[#This Row],[TEAM]]&amp;"|"&amp;AllData[[#This Row],[YEAR]],ESPNW[TEAM]&amp;"|"&amp;ESPNW[YEAR],0)),"0.00")</f>
        <v>0.00</v>
      </c>
    </row>
    <row r="540" spans="9:50" x14ac:dyDescent="0.2">
      <c r="I540" t="s">
        <v>1835</v>
      </c>
      <c r="J540">
        <v>59.65</v>
      </c>
      <c r="K540">
        <v>75.2</v>
      </c>
      <c r="L540">
        <v>2019</v>
      </c>
      <c r="AO540" t="s">
        <v>1835</v>
      </c>
      <c r="AP540">
        <v>59.65</v>
      </c>
      <c r="AQ540">
        <v>75.2</v>
      </c>
      <c r="AR540">
        <v>2019</v>
      </c>
      <c r="AT540" t="str">
        <f t="array" ref="AT540">IFERROR(INDEX(JeffSagarinW[JS_RATING],MATCH(AllData[[#This Row],[TEAM]]&amp;"|"&amp;AllData[[#This Row],[YEAR]],JeffSagarinW[TEAM]&amp;"|"&amp;JeffSagarinW[YEAR],0)),"0.00")</f>
        <v>0.00</v>
      </c>
      <c r="AU540" t="str">
        <f t="array" ref="AU540">IFERROR(INDEX(JeffSagarinW[JS_SOS],MATCH(AllData[[#This Row],[TEAM]]&amp;"|"&amp;AllData[[#This Row],[YEAR]],JeffSagarinW[TEAM]&amp;"|"&amp;JeffSagarinW[YEAR],0)),"0.00")</f>
        <v>0.00</v>
      </c>
      <c r="AV540" t="str">
        <f t="array" ref="AV540">IFERROR(INDEX(JeffSagarinW[W25],MATCH(AllData[[#This Row],[TEAM]]&amp;"|"&amp;AllData[[#This Row],[YEAR]],JeffSagarinW[TEAM]&amp;"|"&amp;JeffSagarinW[YEAR],0)),"0.00")</f>
        <v>0.00</v>
      </c>
      <c r="AW540" t="str">
        <f t="array" ref="AW540">IFERROR(INDEX(JeffSagarinW[W50],MATCH(AllData[[#This Row],[TEAM]]&amp;"|"&amp;AllData[[#This Row],[YEAR]],JeffSagarinW[TEAM]&amp;"|"&amp;JeffSagarinW[YEAR],0)),"0.00")</f>
        <v>0.00</v>
      </c>
      <c r="AX540" t="str">
        <f t="array" ref="AX540">IFERROR(INDEX(ESPNW[PTS],MATCH(AllData[[#This Row],[TEAM]]&amp;"|"&amp;AllData[[#This Row],[YEAR]],ESPNW[TEAM]&amp;"|"&amp;ESPNW[YEAR],0)),"0.00")</f>
        <v>0.00</v>
      </c>
    </row>
    <row r="541" spans="9:50" x14ac:dyDescent="0.2">
      <c r="I541" t="s">
        <v>381</v>
      </c>
      <c r="J541">
        <v>69.84</v>
      </c>
      <c r="K541">
        <v>74.91</v>
      </c>
      <c r="L541">
        <v>2019</v>
      </c>
      <c r="AO541" t="s">
        <v>381</v>
      </c>
      <c r="AP541">
        <v>69.84</v>
      </c>
      <c r="AQ541">
        <v>74.91</v>
      </c>
      <c r="AR541">
        <v>2019</v>
      </c>
      <c r="AT541" t="str">
        <f t="array" ref="AT541">IFERROR(INDEX(JeffSagarinW[JS_RATING],MATCH(AllData[[#This Row],[TEAM]]&amp;"|"&amp;AllData[[#This Row],[YEAR]],JeffSagarinW[TEAM]&amp;"|"&amp;JeffSagarinW[YEAR],0)),"0.00")</f>
        <v>0.00</v>
      </c>
      <c r="AU541" t="str">
        <f t="array" ref="AU541">IFERROR(INDEX(JeffSagarinW[JS_SOS],MATCH(AllData[[#This Row],[TEAM]]&amp;"|"&amp;AllData[[#This Row],[YEAR]],JeffSagarinW[TEAM]&amp;"|"&amp;JeffSagarinW[YEAR],0)),"0.00")</f>
        <v>0.00</v>
      </c>
      <c r="AV541" t="str">
        <f t="array" ref="AV541">IFERROR(INDEX(JeffSagarinW[W25],MATCH(AllData[[#This Row],[TEAM]]&amp;"|"&amp;AllData[[#This Row],[YEAR]],JeffSagarinW[TEAM]&amp;"|"&amp;JeffSagarinW[YEAR],0)),"0.00")</f>
        <v>0.00</v>
      </c>
      <c r="AW541" t="str">
        <f t="array" ref="AW541">IFERROR(INDEX(JeffSagarinW[W50],MATCH(AllData[[#This Row],[TEAM]]&amp;"|"&amp;AllData[[#This Row],[YEAR]],JeffSagarinW[TEAM]&amp;"|"&amp;JeffSagarinW[YEAR],0)),"0.00")</f>
        <v>0.00</v>
      </c>
      <c r="AX541" t="str">
        <f t="array" ref="AX541">IFERROR(INDEX(ESPNW[PTS],MATCH(AllData[[#This Row],[TEAM]]&amp;"|"&amp;AllData[[#This Row],[YEAR]],ESPNW[TEAM]&amp;"|"&amp;ESPNW[YEAR],0)),"0.00")</f>
        <v>0.00</v>
      </c>
    </row>
    <row r="542" spans="9:50" x14ac:dyDescent="0.2">
      <c r="I542" t="s">
        <v>335</v>
      </c>
      <c r="J542">
        <v>73.03</v>
      </c>
      <c r="K542">
        <v>74.72</v>
      </c>
      <c r="L542">
        <v>2019</v>
      </c>
      <c r="AO542" t="s">
        <v>335</v>
      </c>
      <c r="AP542">
        <v>73.03</v>
      </c>
      <c r="AQ542">
        <v>74.72</v>
      </c>
      <c r="AR542">
        <v>2019</v>
      </c>
      <c r="AT542" t="str">
        <f t="array" ref="AT542">IFERROR(INDEX(JeffSagarinW[JS_RATING],MATCH(AllData[[#This Row],[TEAM]]&amp;"|"&amp;AllData[[#This Row],[YEAR]],JeffSagarinW[TEAM]&amp;"|"&amp;JeffSagarinW[YEAR],0)),"0.00")</f>
        <v>0.00</v>
      </c>
      <c r="AU542" t="str">
        <f t="array" ref="AU542">IFERROR(INDEX(JeffSagarinW[JS_SOS],MATCH(AllData[[#This Row],[TEAM]]&amp;"|"&amp;AllData[[#This Row],[YEAR]],JeffSagarinW[TEAM]&amp;"|"&amp;JeffSagarinW[YEAR],0)),"0.00")</f>
        <v>0.00</v>
      </c>
      <c r="AV542" t="str">
        <f t="array" ref="AV542">IFERROR(INDEX(JeffSagarinW[W25],MATCH(AllData[[#This Row],[TEAM]]&amp;"|"&amp;AllData[[#This Row],[YEAR]],JeffSagarinW[TEAM]&amp;"|"&amp;JeffSagarinW[YEAR],0)),"0.00")</f>
        <v>0.00</v>
      </c>
      <c r="AW542" t="str">
        <f t="array" ref="AW542">IFERROR(INDEX(JeffSagarinW[W50],MATCH(AllData[[#This Row],[TEAM]]&amp;"|"&amp;AllData[[#This Row],[YEAR]],JeffSagarinW[TEAM]&amp;"|"&amp;JeffSagarinW[YEAR],0)),"0.00")</f>
        <v>0.00</v>
      </c>
      <c r="AX542" t="str">
        <f t="array" ref="AX542">IFERROR(INDEX(ESPNW[PTS],MATCH(AllData[[#This Row],[TEAM]]&amp;"|"&amp;AllData[[#This Row],[YEAR]],ESPNW[TEAM]&amp;"|"&amp;ESPNW[YEAR],0)),"0.00")</f>
        <v>0.00</v>
      </c>
    </row>
    <row r="543" spans="9:50" x14ac:dyDescent="0.2">
      <c r="I543" t="s">
        <v>404</v>
      </c>
      <c r="J543">
        <v>67.930000000000007</v>
      </c>
      <c r="K543">
        <v>74.69</v>
      </c>
      <c r="L543">
        <v>2019</v>
      </c>
      <c r="AO543" t="s">
        <v>404</v>
      </c>
      <c r="AP543">
        <v>67.930000000000007</v>
      </c>
      <c r="AQ543">
        <v>74.69</v>
      </c>
      <c r="AR543">
        <v>2019</v>
      </c>
      <c r="AT543" t="str">
        <f t="array" ref="AT543">IFERROR(INDEX(JeffSagarinW[JS_RATING],MATCH(AllData[[#This Row],[TEAM]]&amp;"|"&amp;AllData[[#This Row],[YEAR]],JeffSagarinW[TEAM]&amp;"|"&amp;JeffSagarinW[YEAR],0)),"0.00")</f>
        <v>0.00</v>
      </c>
      <c r="AU543" t="str">
        <f t="array" ref="AU543">IFERROR(INDEX(JeffSagarinW[JS_SOS],MATCH(AllData[[#This Row],[TEAM]]&amp;"|"&amp;AllData[[#This Row],[YEAR]],JeffSagarinW[TEAM]&amp;"|"&amp;JeffSagarinW[YEAR],0)),"0.00")</f>
        <v>0.00</v>
      </c>
      <c r="AV543" t="str">
        <f t="array" ref="AV543">IFERROR(INDEX(JeffSagarinW[W25],MATCH(AllData[[#This Row],[TEAM]]&amp;"|"&amp;AllData[[#This Row],[YEAR]],JeffSagarinW[TEAM]&amp;"|"&amp;JeffSagarinW[YEAR],0)),"0.00")</f>
        <v>0.00</v>
      </c>
      <c r="AW543" t="str">
        <f t="array" ref="AW543">IFERROR(INDEX(JeffSagarinW[W50],MATCH(AllData[[#This Row],[TEAM]]&amp;"|"&amp;AllData[[#This Row],[YEAR]],JeffSagarinW[TEAM]&amp;"|"&amp;JeffSagarinW[YEAR],0)),"0.00")</f>
        <v>0.00</v>
      </c>
      <c r="AX543" t="str">
        <f t="array" ref="AX543">IFERROR(INDEX(ESPNW[PTS],MATCH(AllData[[#This Row],[TEAM]]&amp;"|"&amp;AllData[[#This Row],[YEAR]],ESPNW[TEAM]&amp;"|"&amp;ESPNW[YEAR],0)),"0.00")</f>
        <v>0.00</v>
      </c>
    </row>
    <row r="544" spans="9:50" x14ac:dyDescent="0.2">
      <c r="I544" t="s">
        <v>348</v>
      </c>
      <c r="J544">
        <v>66.02</v>
      </c>
      <c r="K544">
        <v>74.22</v>
      </c>
      <c r="L544">
        <v>2019</v>
      </c>
      <c r="AO544" t="s">
        <v>348</v>
      </c>
      <c r="AP544">
        <v>66.02</v>
      </c>
      <c r="AQ544">
        <v>74.22</v>
      </c>
      <c r="AR544">
        <v>2019</v>
      </c>
      <c r="AT544" t="str">
        <f t="array" ref="AT544">IFERROR(INDEX(JeffSagarinW[JS_RATING],MATCH(AllData[[#This Row],[TEAM]]&amp;"|"&amp;AllData[[#This Row],[YEAR]],JeffSagarinW[TEAM]&amp;"|"&amp;JeffSagarinW[YEAR],0)),"0.00")</f>
        <v>0.00</v>
      </c>
      <c r="AU544" t="str">
        <f t="array" ref="AU544">IFERROR(INDEX(JeffSagarinW[JS_SOS],MATCH(AllData[[#This Row],[TEAM]]&amp;"|"&amp;AllData[[#This Row],[YEAR]],JeffSagarinW[TEAM]&amp;"|"&amp;JeffSagarinW[YEAR],0)),"0.00")</f>
        <v>0.00</v>
      </c>
      <c r="AV544" t="str">
        <f t="array" ref="AV544">IFERROR(INDEX(JeffSagarinW[W25],MATCH(AllData[[#This Row],[TEAM]]&amp;"|"&amp;AllData[[#This Row],[YEAR]],JeffSagarinW[TEAM]&amp;"|"&amp;JeffSagarinW[YEAR],0)),"0.00")</f>
        <v>0.00</v>
      </c>
      <c r="AW544" t="str">
        <f t="array" ref="AW544">IFERROR(INDEX(JeffSagarinW[W50],MATCH(AllData[[#This Row],[TEAM]]&amp;"|"&amp;AllData[[#This Row],[YEAR]],JeffSagarinW[TEAM]&amp;"|"&amp;JeffSagarinW[YEAR],0)),"0.00")</f>
        <v>0.00</v>
      </c>
      <c r="AX544" t="str">
        <f t="array" ref="AX544">IFERROR(INDEX(ESPNW[PTS],MATCH(AllData[[#This Row],[TEAM]]&amp;"|"&amp;AllData[[#This Row],[YEAR]],ESPNW[TEAM]&amp;"|"&amp;ESPNW[YEAR],0)),"0.00")</f>
        <v>0.00</v>
      </c>
    </row>
    <row r="545" spans="9:50" x14ac:dyDescent="0.2">
      <c r="I545" t="s">
        <v>332</v>
      </c>
      <c r="J545">
        <v>69.91</v>
      </c>
      <c r="K545">
        <v>74.099999999999994</v>
      </c>
      <c r="L545">
        <v>2019</v>
      </c>
      <c r="AO545" t="s">
        <v>332</v>
      </c>
      <c r="AP545">
        <v>69.91</v>
      </c>
      <c r="AQ545">
        <v>74.099999999999994</v>
      </c>
      <c r="AR545">
        <v>2019</v>
      </c>
      <c r="AT545" t="str">
        <f t="array" ref="AT545">IFERROR(INDEX(JeffSagarinW[JS_RATING],MATCH(AllData[[#This Row],[TEAM]]&amp;"|"&amp;AllData[[#This Row],[YEAR]],JeffSagarinW[TEAM]&amp;"|"&amp;JeffSagarinW[YEAR],0)),"0.00")</f>
        <v>0.00</v>
      </c>
      <c r="AU545" t="str">
        <f t="array" ref="AU545">IFERROR(INDEX(JeffSagarinW[JS_SOS],MATCH(AllData[[#This Row],[TEAM]]&amp;"|"&amp;AllData[[#This Row],[YEAR]],JeffSagarinW[TEAM]&amp;"|"&amp;JeffSagarinW[YEAR],0)),"0.00")</f>
        <v>0.00</v>
      </c>
      <c r="AV545" t="str">
        <f t="array" ref="AV545">IFERROR(INDEX(JeffSagarinW[W25],MATCH(AllData[[#This Row],[TEAM]]&amp;"|"&amp;AllData[[#This Row],[YEAR]],JeffSagarinW[TEAM]&amp;"|"&amp;JeffSagarinW[YEAR],0)),"0.00")</f>
        <v>0.00</v>
      </c>
      <c r="AW545" t="str">
        <f t="array" ref="AW545">IFERROR(INDEX(JeffSagarinW[W50],MATCH(AllData[[#This Row],[TEAM]]&amp;"|"&amp;AllData[[#This Row],[YEAR]],JeffSagarinW[TEAM]&amp;"|"&amp;JeffSagarinW[YEAR],0)),"0.00")</f>
        <v>0.00</v>
      </c>
      <c r="AX545" t="str">
        <f t="array" ref="AX545">IFERROR(INDEX(ESPNW[PTS],MATCH(AllData[[#This Row],[TEAM]]&amp;"|"&amp;AllData[[#This Row],[YEAR]],ESPNW[TEAM]&amp;"|"&amp;ESPNW[YEAR],0)),"0.00")</f>
        <v>0.00</v>
      </c>
    </row>
    <row r="546" spans="9:50" x14ac:dyDescent="0.2">
      <c r="I546" t="s">
        <v>386</v>
      </c>
      <c r="J546">
        <v>70.95</v>
      </c>
      <c r="K546">
        <v>73.900000000000006</v>
      </c>
      <c r="L546">
        <v>2019</v>
      </c>
      <c r="AO546" t="s">
        <v>386</v>
      </c>
      <c r="AP546">
        <v>70.95</v>
      </c>
      <c r="AQ546">
        <v>73.900000000000006</v>
      </c>
      <c r="AR546">
        <v>2019</v>
      </c>
      <c r="AT546" t="str">
        <f t="array" ref="AT546">IFERROR(INDEX(JeffSagarinW[JS_RATING],MATCH(AllData[[#This Row],[TEAM]]&amp;"|"&amp;AllData[[#This Row],[YEAR]],JeffSagarinW[TEAM]&amp;"|"&amp;JeffSagarinW[YEAR],0)),"0.00")</f>
        <v>0.00</v>
      </c>
      <c r="AU546" t="str">
        <f t="array" ref="AU546">IFERROR(INDEX(JeffSagarinW[JS_SOS],MATCH(AllData[[#This Row],[TEAM]]&amp;"|"&amp;AllData[[#This Row],[YEAR]],JeffSagarinW[TEAM]&amp;"|"&amp;JeffSagarinW[YEAR],0)),"0.00")</f>
        <v>0.00</v>
      </c>
      <c r="AV546" t="str">
        <f t="array" ref="AV546">IFERROR(INDEX(JeffSagarinW[W25],MATCH(AllData[[#This Row],[TEAM]]&amp;"|"&amp;AllData[[#This Row],[YEAR]],JeffSagarinW[TEAM]&amp;"|"&amp;JeffSagarinW[YEAR],0)),"0.00")</f>
        <v>0.00</v>
      </c>
      <c r="AW546" t="str">
        <f t="array" ref="AW546">IFERROR(INDEX(JeffSagarinW[W50],MATCH(AllData[[#This Row],[TEAM]]&amp;"|"&amp;AllData[[#This Row],[YEAR]],JeffSagarinW[TEAM]&amp;"|"&amp;JeffSagarinW[YEAR],0)),"0.00")</f>
        <v>0.00</v>
      </c>
      <c r="AX546" t="str">
        <f t="array" ref="AX546">IFERROR(INDEX(ESPNW[PTS],MATCH(AllData[[#This Row],[TEAM]]&amp;"|"&amp;AllData[[#This Row],[YEAR]],ESPNW[TEAM]&amp;"|"&amp;ESPNW[YEAR],0)),"0.00")</f>
        <v>0.00</v>
      </c>
    </row>
    <row r="547" spans="9:50" x14ac:dyDescent="0.2">
      <c r="I547" t="s">
        <v>359</v>
      </c>
      <c r="J547">
        <v>66.739999999999995</v>
      </c>
      <c r="K547">
        <v>73.72</v>
      </c>
      <c r="L547">
        <v>2019</v>
      </c>
      <c r="AO547" t="s">
        <v>359</v>
      </c>
      <c r="AP547">
        <v>66.739999999999995</v>
      </c>
      <c r="AQ547">
        <v>73.72</v>
      </c>
      <c r="AR547">
        <v>2019</v>
      </c>
      <c r="AT547" t="str">
        <f t="array" ref="AT547">IFERROR(INDEX(JeffSagarinW[JS_RATING],MATCH(AllData[[#This Row],[TEAM]]&amp;"|"&amp;AllData[[#This Row],[YEAR]],JeffSagarinW[TEAM]&amp;"|"&amp;JeffSagarinW[YEAR],0)),"0.00")</f>
        <v>0.00</v>
      </c>
      <c r="AU547" t="str">
        <f t="array" ref="AU547">IFERROR(INDEX(JeffSagarinW[JS_SOS],MATCH(AllData[[#This Row],[TEAM]]&amp;"|"&amp;AllData[[#This Row],[YEAR]],JeffSagarinW[TEAM]&amp;"|"&amp;JeffSagarinW[YEAR],0)),"0.00")</f>
        <v>0.00</v>
      </c>
      <c r="AV547" t="str">
        <f t="array" ref="AV547">IFERROR(INDEX(JeffSagarinW[W25],MATCH(AllData[[#This Row],[TEAM]]&amp;"|"&amp;AllData[[#This Row],[YEAR]],JeffSagarinW[TEAM]&amp;"|"&amp;JeffSagarinW[YEAR],0)),"0.00")</f>
        <v>0.00</v>
      </c>
      <c r="AW547" t="str">
        <f t="array" ref="AW547">IFERROR(INDEX(JeffSagarinW[W50],MATCH(AllData[[#This Row],[TEAM]]&amp;"|"&amp;AllData[[#This Row],[YEAR]],JeffSagarinW[TEAM]&amp;"|"&amp;JeffSagarinW[YEAR],0)),"0.00")</f>
        <v>0.00</v>
      </c>
      <c r="AX547" t="str">
        <f t="array" ref="AX547">IFERROR(INDEX(ESPNW[PTS],MATCH(AllData[[#This Row],[TEAM]]&amp;"|"&amp;AllData[[#This Row],[YEAR]],ESPNW[TEAM]&amp;"|"&amp;ESPNW[YEAR],0)),"0.00")</f>
        <v>0.00</v>
      </c>
    </row>
    <row r="548" spans="9:50" x14ac:dyDescent="0.2">
      <c r="I548" t="s">
        <v>314</v>
      </c>
      <c r="J548">
        <v>68.83</v>
      </c>
      <c r="K548">
        <v>73.260000000000005</v>
      </c>
      <c r="L548">
        <v>2019</v>
      </c>
      <c r="AO548" t="s">
        <v>314</v>
      </c>
      <c r="AP548">
        <v>68.83</v>
      </c>
      <c r="AQ548">
        <v>73.260000000000005</v>
      </c>
      <c r="AR548">
        <v>2019</v>
      </c>
      <c r="AT548" t="str">
        <f t="array" ref="AT548">IFERROR(INDEX(JeffSagarinW[JS_RATING],MATCH(AllData[[#This Row],[TEAM]]&amp;"|"&amp;AllData[[#This Row],[YEAR]],JeffSagarinW[TEAM]&amp;"|"&amp;JeffSagarinW[YEAR],0)),"0.00")</f>
        <v>0.00</v>
      </c>
      <c r="AU548" t="str">
        <f t="array" ref="AU548">IFERROR(INDEX(JeffSagarinW[JS_SOS],MATCH(AllData[[#This Row],[TEAM]]&amp;"|"&amp;AllData[[#This Row],[YEAR]],JeffSagarinW[TEAM]&amp;"|"&amp;JeffSagarinW[YEAR],0)),"0.00")</f>
        <v>0.00</v>
      </c>
      <c r="AV548" t="str">
        <f t="array" ref="AV548">IFERROR(INDEX(JeffSagarinW[W25],MATCH(AllData[[#This Row],[TEAM]]&amp;"|"&amp;AllData[[#This Row],[YEAR]],JeffSagarinW[TEAM]&amp;"|"&amp;JeffSagarinW[YEAR],0)),"0.00")</f>
        <v>0.00</v>
      </c>
      <c r="AW548" t="str">
        <f t="array" ref="AW548">IFERROR(INDEX(JeffSagarinW[W50],MATCH(AllData[[#This Row],[TEAM]]&amp;"|"&amp;AllData[[#This Row],[YEAR]],JeffSagarinW[TEAM]&amp;"|"&amp;JeffSagarinW[YEAR],0)),"0.00")</f>
        <v>0.00</v>
      </c>
      <c r="AX548" t="str">
        <f t="array" ref="AX548">IFERROR(INDEX(ESPNW[PTS],MATCH(AllData[[#This Row],[TEAM]]&amp;"|"&amp;AllData[[#This Row],[YEAR]],ESPNW[TEAM]&amp;"|"&amp;ESPNW[YEAR],0)),"0.00")</f>
        <v>0.00</v>
      </c>
    </row>
    <row r="549" spans="9:50" x14ac:dyDescent="0.2">
      <c r="I549" t="s">
        <v>317</v>
      </c>
      <c r="J549">
        <v>68.55</v>
      </c>
      <c r="K549">
        <v>73.22</v>
      </c>
      <c r="L549">
        <v>2019</v>
      </c>
      <c r="AO549" t="s">
        <v>317</v>
      </c>
      <c r="AP549">
        <v>68.55</v>
      </c>
      <c r="AQ549">
        <v>73.22</v>
      </c>
      <c r="AR549">
        <v>2019</v>
      </c>
      <c r="AT549" t="str">
        <f t="array" ref="AT549">IFERROR(INDEX(JeffSagarinW[JS_RATING],MATCH(AllData[[#This Row],[TEAM]]&amp;"|"&amp;AllData[[#This Row],[YEAR]],JeffSagarinW[TEAM]&amp;"|"&amp;JeffSagarinW[YEAR],0)),"0.00")</f>
        <v>0.00</v>
      </c>
      <c r="AU549" t="str">
        <f t="array" ref="AU549">IFERROR(INDEX(JeffSagarinW[JS_SOS],MATCH(AllData[[#This Row],[TEAM]]&amp;"|"&amp;AllData[[#This Row],[YEAR]],JeffSagarinW[TEAM]&amp;"|"&amp;JeffSagarinW[YEAR],0)),"0.00")</f>
        <v>0.00</v>
      </c>
      <c r="AV549" t="str">
        <f t="array" ref="AV549">IFERROR(INDEX(JeffSagarinW[W25],MATCH(AllData[[#This Row],[TEAM]]&amp;"|"&amp;AllData[[#This Row],[YEAR]],JeffSagarinW[TEAM]&amp;"|"&amp;JeffSagarinW[YEAR],0)),"0.00")</f>
        <v>0.00</v>
      </c>
      <c r="AW549" t="str">
        <f t="array" ref="AW549">IFERROR(INDEX(JeffSagarinW[W50],MATCH(AllData[[#This Row],[TEAM]]&amp;"|"&amp;AllData[[#This Row],[YEAR]],JeffSagarinW[TEAM]&amp;"|"&amp;JeffSagarinW[YEAR],0)),"0.00")</f>
        <v>0.00</v>
      </c>
      <c r="AX549" t="str">
        <f t="array" ref="AX549">IFERROR(INDEX(ESPNW[PTS],MATCH(AllData[[#This Row],[TEAM]]&amp;"|"&amp;AllData[[#This Row],[YEAR]],ESPNW[TEAM]&amp;"|"&amp;ESPNW[YEAR],0)),"0.00")</f>
        <v>0.00</v>
      </c>
    </row>
    <row r="550" spans="9:50" x14ac:dyDescent="0.2">
      <c r="I550" t="s">
        <v>1857</v>
      </c>
      <c r="J550">
        <v>59.01</v>
      </c>
      <c r="K550">
        <v>73.209999999999994</v>
      </c>
      <c r="L550">
        <v>2019</v>
      </c>
      <c r="AO550" t="s">
        <v>1857</v>
      </c>
      <c r="AP550">
        <v>59.01</v>
      </c>
      <c r="AQ550">
        <v>73.209999999999994</v>
      </c>
      <c r="AR550">
        <v>2019</v>
      </c>
      <c r="AT550" t="str">
        <f t="array" ref="AT550">IFERROR(INDEX(JeffSagarinW[JS_RATING],MATCH(AllData[[#This Row],[TEAM]]&amp;"|"&amp;AllData[[#This Row],[YEAR]],JeffSagarinW[TEAM]&amp;"|"&amp;JeffSagarinW[YEAR],0)),"0.00")</f>
        <v>0.00</v>
      </c>
      <c r="AU550" t="str">
        <f t="array" ref="AU550">IFERROR(INDEX(JeffSagarinW[JS_SOS],MATCH(AllData[[#This Row],[TEAM]]&amp;"|"&amp;AllData[[#This Row],[YEAR]],JeffSagarinW[TEAM]&amp;"|"&amp;JeffSagarinW[YEAR],0)),"0.00")</f>
        <v>0.00</v>
      </c>
      <c r="AV550" t="str">
        <f t="array" ref="AV550">IFERROR(INDEX(JeffSagarinW[W25],MATCH(AllData[[#This Row],[TEAM]]&amp;"|"&amp;AllData[[#This Row],[YEAR]],JeffSagarinW[TEAM]&amp;"|"&amp;JeffSagarinW[YEAR],0)),"0.00")</f>
        <v>0.00</v>
      </c>
      <c r="AW550" t="str">
        <f t="array" ref="AW550">IFERROR(INDEX(JeffSagarinW[W50],MATCH(AllData[[#This Row],[TEAM]]&amp;"|"&amp;AllData[[#This Row],[YEAR]],JeffSagarinW[TEAM]&amp;"|"&amp;JeffSagarinW[YEAR],0)),"0.00")</f>
        <v>0.00</v>
      </c>
      <c r="AX550" t="str">
        <f t="array" ref="AX550">IFERROR(INDEX(ESPNW[PTS],MATCH(AllData[[#This Row],[TEAM]]&amp;"|"&amp;AllData[[#This Row],[YEAR]],ESPNW[TEAM]&amp;"|"&amp;ESPNW[YEAR],0)),"0.00")</f>
        <v>0.00</v>
      </c>
    </row>
    <row r="551" spans="9:50" x14ac:dyDescent="0.2">
      <c r="I551" t="s">
        <v>1063</v>
      </c>
      <c r="J551">
        <v>61.14</v>
      </c>
      <c r="K551">
        <v>73.099999999999994</v>
      </c>
      <c r="L551">
        <v>2019</v>
      </c>
      <c r="AO551" t="s">
        <v>1063</v>
      </c>
      <c r="AP551">
        <v>61.14</v>
      </c>
      <c r="AQ551">
        <v>73.099999999999994</v>
      </c>
      <c r="AR551">
        <v>2019</v>
      </c>
      <c r="AT551" t="str">
        <f t="array" ref="AT551">IFERROR(INDEX(JeffSagarinW[JS_RATING],MATCH(AllData[[#This Row],[TEAM]]&amp;"|"&amp;AllData[[#This Row],[YEAR]],JeffSagarinW[TEAM]&amp;"|"&amp;JeffSagarinW[YEAR],0)),"0.00")</f>
        <v>0.00</v>
      </c>
      <c r="AU551" t="str">
        <f t="array" ref="AU551">IFERROR(INDEX(JeffSagarinW[JS_SOS],MATCH(AllData[[#This Row],[TEAM]]&amp;"|"&amp;AllData[[#This Row],[YEAR]],JeffSagarinW[TEAM]&amp;"|"&amp;JeffSagarinW[YEAR],0)),"0.00")</f>
        <v>0.00</v>
      </c>
      <c r="AV551" t="str">
        <f t="array" ref="AV551">IFERROR(INDEX(JeffSagarinW[W25],MATCH(AllData[[#This Row],[TEAM]]&amp;"|"&amp;AllData[[#This Row],[YEAR]],JeffSagarinW[TEAM]&amp;"|"&amp;JeffSagarinW[YEAR],0)),"0.00")</f>
        <v>0.00</v>
      </c>
      <c r="AW551" t="str">
        <f t="array" ref="AW551">IFERROR(INDEX(JeffSagarinW[W50],MATCH(AllData[[#This Row],[TEAM]]&amp;"|"&amp;AllData[[#This Row],[YEAR]],JeffSagarinW[TEAM]&amp;"|"&amp;JeffSagarinW[YEAR],0)),"0.00")</f>
        <v>0.00</v>
      </c>
      <c r="AX551" t="str">
        <f t="array" ref="AX551">IFERROR(INDEX(ESPNW[PTS],MATCH(AllData[[#This Row],[TEAM]]&amp;"|"&amp;AllData[[#This Row],[YEAR]],ESPNW[TEAM]&amp;"|"&amp;ESPNW[YEAR],0)),"0.00")</f>
        <v>0.00</v>
      </c>
    </row>
    <row r="552" spans="9:50" x14ac:dyDescent="0.2">
      <c r="I552" t="s">
        <v>371</v>
      </c>
      <c r="J552">
        <v>71.430000000000007</v>
      </c>
      <c r="K552">
        <v>73.06</v>
      </c>
      <c r="L552">
        <v>2019</v>
      </c>
      <c r="AO552" t="s">
        <v>371</v>
      </c>
      <c r="AP552">
        <v>71.430000000000007</v>
      </c>
      <c r="AQ552">
        <v>73.06</v>
      </c>
      <c r="AR552">
        <v>2019</v>
      </c>
      <c r="AT552" t="str">
        <f t="array" ref="AT552">IFERROR(INDEX(JeffSagarinW[JS_RATING],MATCH(AllData[[#This Row],[TEAM]]&amp;"|"&amp;AllData[[#This Row],[YEAR]],JeffSagarinW[TEAM]&amp;"|"&amp;JeffSagarinW[YEAR],0)),"0.00")</f>
        <v>0.00</v>
      </c>
      <c r="AU552" t="str">
        <f t="array" ref="AU552">IFERROR(INDEX(JeffSagarinW[JS_SOS],MATCH(AllData[[#This Row],[TEAM]]&amp;"|"&amp;AllData[[#This Row],[YEAR]],JeffSagarinW[TEAM]&amp;"|"&amp;JeffSagarinW[YEAR],0)),"0.00")</f>
        <v>0.00</v>
      </c>
      <c r="AV552" t="str">
        <f t="array" ref="AV552">IFERROR(INDEX(JeffSagarinW[W25],MATCH(AllData[[#This Row],[TEAM]]&amp;"|"&amp;AllData[[#This Row],[YEAR]],JeffSagarinW[TEAM]&amp;"|"&amp;JeffSagarinW[YEAR],0)),"0.00")</f>
        <v>0.00</v>
      </c>
      <c r="AW552" t="str">
        <f t="array" ref="AW552">IFERROR(INDEX(JeffSagarinW[W50],MATCH(AllData[[#This Row],[TEAM]]&amp;"|"&amp;AllData[[#This Row],[YEAR]],JeffSagarinW[TEAM]&amp;"|"&amp;JeffSagarinW[YEAR],0)),"0.00")</f>
        <v>0.00</v>
      </c>
      <c r="AX552" t="str">
        <f t="array" ref="AX552">IFERROR(INDEX(ESPNW[PTS],MATCH(AllData[[#This Row],[TEAM]]&amp;"|"&amp;AllData[[#This Row],[YEAR]],ESPNW[TEAM]&amp;"|"&amp;ESPNW[YEAR],0)),"0.00")</f>
        <v>0.00</v>
      </c>
    </row>
    <row r="553" spans="9:50" x14ac:dyDescent="0.2">
      <c r="I553" t="s">
        <v>9</v>
      </c>
      <c r="J553">
        <v>68.44</v>
      </c>
      <c r="K553">
        <v>72.94</v>
      </c>
      <c r="L553">
        <v>2019</v>
      </c>
      <c r="AO553" t="s">
        <v>9</v>
      </c>
      <c r="AP553">
        <v>68.44</v>
      </c>
      <c r="AQ553">
        <v>72.94</v>
      </c>
      <c r="AR553">
        <v>2019</v>
      </c>
      <c r="AT553" t="str">
        <f t="array" ref="AT553">IFERROR(INDEX(JeffSagarinW[JS_RATING],MATCH(AllData[[#This Row],[TEAM]]&amp;"|"&amp;AllData[[#This Row],[YEAR]],JeffSagarinW[TEAM]&amp;"|"&amp;JeffSagarinW[YEAR],0)),"0.00")</f>
        <v>0.00</v>
      </c>
      <c r="AU553" t="str">
        <f t="array" ref="AU553">IFERROR(INDEX(JeffSagarinW[JS_SOS],MATCH(AllData[[#This Row],[TEAM]]&amp;"|"&amp;AllData[[#This Row],[YEAR]],JeffSagarinW[TEAM]&amp;"|"&amp;JeffSagarinW[YEAR],0)),"0.00")</f>
        <v>0.00</v>
      </c>
      <c r="AV553" t="str">
        <f t="array" ref="AV553">IFERROR(INDEX(JeffSagarinW[W25],MATCH(AllData[[#This Row],[TEAM]]&amp;"|"&amp;AllData[[#This Row],[YEAR]],JeffSagarinW[TEAM]&amp;"|"&amp;JeffSagarinW[YEAR],0)),"0.00")</f>
        <v>0.00</v>
      </c>
      <c r="AW553" t="str">
        <f t="array" ref="AW553">IFERROR(INDEX(JeffSagarinW[W50],MATCH(AllData[[#This Row],[TEAM]]&amp;"|"&amp;AllData[[#This Row],[YEAR]],JeffSagarinW[TEAM]&amp;"|"&amp;JeffSagarinW[YEAR],0)),"0.00")</f>
        <v>0.00</v>
      </c>
      <c r="AX553" t="str">
        <f t="array" ref="AX553">IFERROR(INDEX(ESPNW[PTS],MATCH(AllData[[#This Row],[TEAM]]&amp;"|"&amp;AllData[[#This Row],[YEAR]],ESPNW[TEAM]&amp;"|"&amp;ESPNW[YEAR],0)),"0.00")</f>
        <v>0.00</v>
      </c>
    </row>
    <row r="554" spans="9:50" x14ac:dyDescent="0.2">
      <c r="I554" t="s">
        <v>408</v>
      </c>
      <c r="J554">
        <v>70.709999999999994</v>
      </c>
      <c r="K554">
        <v>72.84</v>
      </c>
      <c r="L554">
        <v>2019</v>
      </c>
      <c r="AO554" t="s">
        <v>408</v>
      </c>
      <c r="AP554">
        <v>70.709999999999994</v>
      </c>
      <c r="AQ554">
        <v>72.84</v>
      </c>
      <c r="AR554">
        <v>2019</v>
      </c>
      <c r="AT554" t="str">
        <f t="array" ref="AT554">IFERROR(INDEX(JeffSagarinW[JS_RATING],MATCH(AllData[[#This Row],[TEAM]]&amp;"|"&amp;AllData[[#This Row],[YEAR]],JeffSagarinW[TEAM]&amp;"|"&amp;JeffSagarinW[YEAR],0)),"0.00")</f>
        <v>0.00</v>
      </c>
      <c r="AU554" t="str">
        <f t="array" ref="AU554">IFERROR(INDEX(JeffSagarinW[JS_SOS],MATCH(AllData[[#This Row],[TEAM]]&amp;"|"&amp;AllData[[#This Row],[YEAR]],JeffSagarinW[TEAM]&amp;"|"&amp;JeffSagarinW[YEAR],0)),"0.00")</f>
        <v>0.00</v>
      </c>
      <c r="AV554" t="str">
        <f t="array" ref="AV554">IFERROR(INDEX(JeffSagarinW[W25],MATCH(AllData[[#This Row],[TEAM]]&amp;"|"&amp;AllData[[#This Row],[YEAR]],JeffSagarinW[TEAM]&amp;"|"&amp;JeffSagarinW[YEAR],0)),"0.00")</f>
        <v>0.00</v>
      </c>
      <c r="AW554" t="str">
        <f t="array" ref="AW554">IFERROR(INDEX(JeffSagarinW[W50],MATCH(AllData[[#This Row],[TEAM]]&amp;"|"&amp;AllData[[#This Row],[YEAR]],JeffSagarinW[TEAM]&amp;"|"&amp;JeffSagarinW[YEAR],0)),"0.00")</f>
        <v>0.00</v>
      </c>
      <c r="AX554" t="str">
        <f t="array" ref="AX554">IFERROR(INDEX(ESPNW[PTS],MATCH(AllData[[#This Row],[TEAM]]&amp;"|"&amp;AllData[[#This Row],[YEAR]],ESPNW[TEAM]&amp;"|"&amp;ESPNW[YEAR],0)),"0.00")</f>
        <v>0.00</v>
      </c>
    </row>
    <row r="555" spans="9:50" x14ac:dyDescent="0.2">
      <c r="I555" t="s">
        <v>1068</v>
      </c>
      <c r="J555">
        <v>61.94</v>
      </c>
      <c r="K555">
        <v>72.75</v>
      </c>
      <c r="L555">
        <v>2019</v>
      </c>
      <c r="AO555" t="s">
        <v>1068</v>
      </c>
      <c r="AP555">
        <v>61.94</v>
      </c>
      <c r="AQ555">
        <v>72.75</v>
      </c>
      <c r="AR555">
        <v>2019</v>
      </c>
      <c r="AT555" t="str">
        <f t="array" ref="AT555">IFERROR(INDEX(JeffSagarinW[JS_RATING],MATCH(AllData[[#This Row],[TEAM]]&amp;"|"&amp;AllData[[#This Row],[YEAR]],JeffSagarinW[TEAM]&amp;"|"&amp;JeffSagarinW[YEAR],0)),"0.00")</f>
        <v>0.00</v>
      </c>
      <c r="AU555" t="str">
        <f t="array" ref="AU555">IFERROR(INDEX(JeffSagarinW[JS_SOS],MATCH(AllData[[#This Row],[TEAM]]&amp;"|"&amp;AllData[[#This Row],[YEAR]],JeffSagarinW[TEAM]&amp;"|"&amp;JeffSagarinW[YEAR],0)),"0.00")</f>
        <v>0.00</v>
      </c>
      <c r="AV555" t="str">
        <f t="array" ref="AV555">IFERROR(INDEX(JeffSagarinW[W25],MATCH(AllData[[#This Row],[TEAM]]&amp;"|"&amp;AllData[[#This Row],[YEAR]],JeffSagarinW[TEAM]&amp;"|"&amp;JeffSagarinW[YEAR],0)),"0.00")</f>
        <v>0.00</v>
      </c>
      <c r="AW555" t="str">
        <f t="array" ref="AW555">IFERROR(INDEX(JeffSagarinW[W50],MATCH(AllData[[#This Row],[TEAM]]&amp;"|"&amp;AllData[[#This Row],[YEAR]],JeffSagarinW[TEAM]&amp;"|"&amp;JeffSagarinW[YEAR],0)),"0.00")</f>
        <v>0.00</v>
      </c>
      <c r="AX555" t="str">
        <f t="array" ref="AX555">IFERROR(INDEX(ESPNW[PTS],MATCH(AllData[[#This Row],[TEAM]]&amp;"|"&amp;AllData[[#This Row],[YEAR]],ESPNW[TEAM]&amp;"|"&amp;ESPNW[YEAR],0)),"0.00")</f>
        <v>0.00</v>
      </c>
    </row>
    <row r="556" spans="9:50" x14ac:dyDescent="0.2">
      <c r="I556" t="s">
        <v>309</v>
      </c>
      <c r="J556">
        <v>60.78</v>
      </c>
      <c r="K556">
        <v>72.73</v>
      </c>
      <c r="L556">
        <v>2019</v>
      </c>
      <c r="AO556" t="s">
        <v>309</v>
      </c>
      <c r="AP556">
        <v>60.78</v>
      </c>
      <c r="AQ556">
        <v>72.73</v>
      </c>
      <c r="AR556">
        <v>2019</v>
      </c>
      <c r="AT556" t="str">
        <f t="array" ref="AT556">IFERROR(INDEX(JeffSagarinW[JS_RATING],MATCH(AllData[[#This Row],[TEAM]]&amp;"|"&amp;AllData[[#This Row],[YEAR]],JeffSagarinW[TEAM]&amp;"|"&amp;JeffSagarinW[YEAR],0)),"0.00")</f>
        <v>0.00</v>
      </c>
      <c r="AU556" t="str">
        <f t="array" ref="AU556">IFERROR(INDEX(JeffSagarinW[JS_SOS],MATCH(AllData[[#This Row],[TEAM]]&amp;"|"&amp;AllData[[#This Row],[YEAR]],JeffSagarinW[TEAM]&amp;"|"&amp;JeffSagarinW[YEAR],0)),"0.00")</f>
        <v>0.00</v>
      </c>
      <c r="AV556" t="str">
        <f t="array" ref="AV556">IFERROR(INDEX(JeffSagarinW[W25],MATCH(AllData[[#This Row],[TEAM]]&amp;"|"&amp;AllData[[#This Row],[YEAR]],JeffSagarinW[TEAM]&amp;"|"&amp;JeffSagarinW[YEAR],0)),"0.00")</f>
        <v>0.00</v>
      </c>
      <c r="AW556" t="str">
        <f t="array" ref="AW556">IFERROR(INDEX(JeffSagarinW[W50],MATCH(AllData[[#This Row],[TEAM]]&amp;"|"&amp;AllData[[#This Row],[YEAR]],JeffSagarinW[TEAM]&amp;"|"&amp;JeffSagarinW[YEAR],0)),"0.00")</f>
        <v>0.00</v>
      </c>
      <c r="AX556" t="str">
        <f t="array" ref="AX556">IFERROR(INDEX(ESPNW[PTS],MATCH(AllData[[#This Row],[TEAM]]&amp;"|"&amp;AllData[[#This Row],[YEAR]],ESPNW[TEAM]&amp;"|"&amp;ESPNW[YEAR],0)),"0.00")</f>
        <v>0.00</v>
      </c>
    </row>
    <row r="557" spans="9:50" x14ac:dyDescent="0.2">
      <c r="I557" t="s">
        <v>417</v>
      </c>
      <c r="J557">
        <v>63.85</v>
      </c>
      <c r="K557">
        <v>72.53</v>
      </c>
      <c r="L557">
        <v>2019</v>
      </c>
      <c r="AO557" t="s">
        <v>417</v>
      </c>
      <c r="AP557">
        <v>63.85</v>
      </c>
      <c r="AQ557">
        <v>72.53</v>
      </c>
      <c r="AR557">
        <v>2019</v>
      </c>
      <c r="AT557" t="str">
        <f t="array" ref="AT557">IFERROR(INDEX(JeffSagarinW[JS_RATING],MATCH(AllData[[#This Row],[TEAM]]&amp;"|"&amp;AllData[[#This Row],[YEAR]],JeffSagarinW[TEAM]&amp;"|"&amp;JeffSagarinW[YEAR],0)),"0.00")</f>
        <v>0.00</v>
      </c>
      <c r="AU557" t="str">
        <f t="array" ref="AU557">IFERROR(INDEX(JeffSagarinW[JS_SOS],MATCH(AllData[[#This Row],[TEAM]]&amp;"|"&amp;AllData[[#This Row],[YEAR]],JeffSagarinW[TEAM]&amp;"|"&amp;JeffSagarinW[YEAR],0)),"0.00")</f>
        <v>0.00</v>
      </c>
      <c r="AV557" t="str">
        <f t="array" ref="AV557">IFERROR(INDEX(JeffSagarinW[W25],MATCH(AllData[[#This Row],[TEAM]]&amp;"|"&amp;AllData[[#This Row],[YEAR]],JeffSagarinW[TEAM]&amp;"|"&amp;JeffSagarinW[YEAR],0)),"0.00")</f>
        <v>0.00</v>
      </c>
      <c r="AW557" t="str">
        <f t="array" ref="AW557">IFERROR(INDEX(JeffSagarinW[W50],MATCH(AllData[[#This Row],[TEAM]]&amp;"|"&amp;AllData[[#This Row],[YEAR]],JeffSagarinW[TEAM]&amp;"|"&amp;JeffSagarinW[YEAR],0)),"0.00")</f>
        <v>0.00</v>
      </c>
      <c r="AX557" t="str">
        <f t="array" ref="AX557">IFERROR(INDEX(ESPNW[PTS],MATCH(AllData[[#This Row],[TEAM]]&amp;"|"&amp;AllData[[#This Row],[YEAR]],ESPNW[TEAM]&amp;"|"&amp;ESPNW[YEAR],0)),"0.00")</f>
        <v>0.00</v>
      </c>
    </row>
    <row r="558" spans="9:50" x14ac:dyDescent="0.2">
      <c r="I558" t="s">
        <v>1861</v>
      </c>
      <c r="J558">
        <v>59.83</v>
      </c>
      <c r="K558">
        <v>72.53</v>
      </c>
      <c r="L558">
        <v>2019</v>
      </c>
      <c r="AO558" t="s">
        <v>1861</v>
      </c>
      <c r="AP558">
        <v>59.83</v>
      </c>
      <c r="AQ558">
        <v>72.53</v>
      </c>
      <c r="AR558">
        <v>2019</v>
      </c>
      <c r="AT558" t="str">
        <f t="array" ref="AT558">IFERROR(INDEX(JeffSagarinW[JS_RATING],MATCH(AllData[[#This Row],[TEAM]]&amp;"|"&amp;AllData[[#This Row],[YEAR]],JeffSagarinW[TEAM]&amp;"|"&amp;JeffSagarinW[YEAR],0)),"0.00")</f>
        <v>0.00</v>
      </c>
      <c r="AU558" t="str">
        <f t="array" ref="AU558">IFERROR(INDEX(JeffSagarinW[JS_SOS],MATCH(AllData[[#This Row],[TEAM]]&amp;"|"&amp;AllData[[#This Row],[YEAR]],JeffSagarinW[TEAM]&amp;"|"&amp;JeffSagarinW[YEAR],0)),"0.00")</f>
        <v>0.00</v>
      </c>
      <c r="AV558" t="str">
        <f t="array" ref="AV558">IFERROR(INDEX(JeffSagarinW[W25],MATCH(AllData[[#This Row],[TEAM]]&amp;"|"&amp;AllData[[#This Row],[YEAR]],JeffSagarinW[TEAM]&amp;"|"&amp;JeffSagarinW[YEAR],0)),"0.00")</f>
        <v>0.00</v>
      </c>
      <c r="AW558" t="str">
        <f t="array" ref="AW558">IFERROR(INDEX(JeffSagarinW[W50],MATCH(AllData[[#This Row],[TEAM]]&amp;"|"&amp;AllData[[#This Row],[YEAR]],JeffSagarinW[TEAM]&amp;"|"&amp;JeffSagarinW[YEAR],0)),"0.00")</f>
        <v>0.00</v>
      </c>
      <c r="AX558" t="str">
        <f t="array" ref="AX558">IFERROR(INDEX(ESPNW[PTS],MATCH(AllData[[#This Row],[TEAM]]&amp;"|"&amp;AllData[[#This Row],[YEAR]],ESPNW[TEAM]&amp;"|"&amp;ESPNW[YEAR],0)),"0.00")</f>
        <v>0.00</v>
      </c>
    </row>
    <row r="559" spans="9:50" x14ac:dyDescent="0.2">
      <c r="I559" t="s">
        <v>431</v>
      </c>
      <c r="J559">
        <v>71.069999999999993</v>
      </c>
      <c r="K559">
        <v>72.03</v>
      </c>
      <c r="L559">
        <v>2019</v>
      </c>
      <c r="AO559" t="s">
        <v>431</v>
      </c>
      <c r="AP559">
        <v>71.069999999999993</v>
      </c>
      <c r="AQ559">
        <v>72.03</v>
      </c>
      <c r="AR559">
        <v>2019</v>
      </c>
      <c r="AT559" t="str">
        <f t="array" ref="AT559">IFERROR(INDEX(JeffSagarinW[JS_RATING],MATCH(AllData[[#This Row],[TEAM]]&amp;"|"&amp;AllData[[#This Row],[YEAR]],JeffSagarinW[TEAM]&amp;"|"&amp;JeffSagarinW[YEAR],0)),"0.00")</f>
        <v>0.00</v>
      </c>
      <c r="AU559" t="str">
        <f t="array" ref="AU559">IFERROR(INDEX(JeffSagarinW[JS_SOS],MATCH(AllData[[#This Row],[TEAM]]&amp;"|"&amp;AllData[[#This Row],[YEAR]],JeffSagarinW[TEAM]&amp;"|"&amp;JeffSagarinW[YEAR],0)),"0.00")</f>
        <v>0.00</v>
      </c>
      <c r="AV559" t="str">
        <f t="array" ref="AV559">IFERROR(INDEX(JeffSagarinW[W25],MATCH(AllData[[#This Row],[TEAM]]&amp;"|"&amp;AllData[[#This Row],[YEAR]],JeffSagarinW[TEAM]&amp;"|"&amp;JeffSagarinW[YEAR],0)),"0.00")</f>
        <v>0.00</v>
      </c>
      <c r="AW559" t="str">
        <f t="array" ref="AW559">IFERROR(INDEX(JeffSagarinW[W50],MATCH(AllData[[#This Row],[TEAM]]&amp;"|"&amp;AllData[[#This Row],[YEAR]],JeffSagarinW[TEAM]&amp;"|"&amp;JeffSagarinW[YEAR],0)),"0.00")</f>
        <v>0.00</v>
      </c>
      <c r="AX559" t="str">
        <f t="array" ref="AX559">IFERROR(INDEX(ESPNW[PTS],MATCH(AllData[[#This Row],[TEAM]]&amp;"|"&amp;AllData[[#This Row],[YEAR]],ESPNW[TEAM]&amp;"|"&amp;ESPNW[YEAR],0)),"0.00")</f>
        <v>0.00</v>
      </c>
    </row>
    <row r="560" spans="9:50" x14ac:dyDescent="0.2">
      <c r="I560" t="s">
        <v>429</v>
      </c>
      <c r="J560">
        <v>65.41</v>
      </c>
      <c r="K560">
        <v>71.959999999999994</v>
      </c>
      <c r="L560">
        <v>2019</v>
      </c>
      <c r="AO560" t="s">
        <v>429</v>
      </c>
      <c r="AP560">
        <v>65.41</v>
      </c>
      <c r="AQ560">
        <v>71.959999999999994</v>
      </c>
      <c r="AR560">
        <v>2019</v>
      </c>
      <c r="AT560" t="str">
        <f t="array" ref="AT560">IFERROR(INDEX(JeffSagarinW[JS_RATING],MATCH(AllData[[#This Row],[TEAM]]&amp;"|"&amp;AllData[[#This Row],[YEAR]],JeffSagarinW[TEAM]&amp;"|"&amp;JeffSagarinW[YEAR],0)),"0.00")</f>
        <v>0.00</v>
      </c>
      <c r="AU560" t="str">
        <f t="array" ref="AU560">IFERROR(INDEX(JeffSagarinW[JS_SOS],MATCH(AllData[[#This Row],[TEAM]]&amp;"|"&amp;AllData[[#This Row],[YEAR]],JeffSagarinW[TEAM]&amp;"|"&amp;JeffSagarinW[YEAR],0)),"0.00")</f>
        <v>0.00</v>
      </c>
      <c r="AV560" t="str">
        <f t="array" ref="AV560">IFERROR(INDEX(JeffSagarinW[W25],MATCH(AllData[[#This Row],[TEAM]]&amp;"|"&amp;AllData[[#This Row],[YEAR]],JeffSagarinW[TEAM]&amp;"|"&amp;JeffSagarinW[YEAR],0)),"0.00")</f>
        <v>0.00</v>
      </c>
      <c r="AW560" t="str">
        <f t="array" ref="AW560">IFERROR(INDEX(JeffSagarinW[W50],MATCH(AllData[[#This Row],[TEAM]]&amp;"|"&amp;AllData[[#This Row],[YEAR]],JeffSagarinW[TEAM]&amp;"|"&amp;JeffSagarinW[YEAR],0)),"0.00")</f>
        <v>0.00</v>
      </c>
      <c r="AX560" t="str">
        <f t="array" ref="AX560">IFERROR(INDEX(ESPNW[PTS],MATCH(AllData[[#This Row],[TEAM]]&amp;"|"&amp;AllData[[#This Row],[YEAR]],ESPNW[TEAM]&amp;"|"&amp;ESPNW[YEAR],0)),"0.00")</f>
        <v>0.00</v>
      </c>
    </row>
    <row r="561" spans="9:50" x14ac:dyDescent="0.2">
      <c r="I561" t="s">
        <v>438</v>
      </c>
      <c r="J561">
        <v>65.67</v>
      </c>
      <c r="K561">
        <v>71.88</v>
      </c>
      <c r="L561">
        <v>2019</v>
      </c>
      <c r="AO561" t="s">
        <v>438</v>
      </c>
      <c r="AP561">
        <v>65.67</v>
      </c>
      <c r="AQ561">
        <v>71.88</v>
      </c>
      <c r="AR561">
        <v>2019</v>
      </c>
      <c r="AT561" t="str">
        <f t="array" ref="AT561">IFERROR(INDEX(JeffSagarinW[JS_RATING],MATCH(AllData[[#This Row],[TEAM]]&amp;"|"&amp;AllData[[#This Row],[YEAR]],JeffSagarinW[TEAM]&amp;"|"&amp;JeffSagarinW[YEAR],0)),"0.00")</f>
        <v>0.00</v>
      </c>
      <c r="AU561" t="str">
        <f t="array" ref="AU561">IFERROR(INDEX(JeffSagarinW[JS_SOS],MATCH(AllData[[#This Row],[TEAM]]&amp;"|"&amp;AllData[[#This Row],[YEAR]],JeffSagarinW[TEAM]&amp;"|"&amp;JeffSagarinW[YEAR],0)),"0.00")</f>
        <v>0.00</v>
      </c>
      <c r="AV561" t="str">
        <f t="array" ref="AV561">IFERROR(INDEX(JeffSagarinW[W25],MATCH(AllData[[#This Row],[TEAM]]&amp;"|"&amp;AllData[[#This Row],[YEAR]],JeffSagarinW[TEAM]&amp;"|"&amp;JeffSagarinW[YEAR],0)),"0.00")</f>
        <v>0.00</v>
      </c>
      <c r="AW561" t="str">
        <f t="array" ref="AW561">IFERROR(INDEX(JeffSagarinW[W50],MATCH(AllData[[#This Row],[TEAM]]&amp;"|"&amp;AllData[[#This Row],[YEAR]],JeffSagarinW[TEAM]&amp;"|"&amp;JeffSagarinW[YEAR],0)),"0.00")</f>
        <v>0.00</v>
      </c>
      <c r="AX561" t="str">
        <f t="array" ref="AX561">IFERROR(INDEX(ESPNW[PTS],MATCH(AllData[[#This Row],[TEAM]]&amp;"|"&amp;AllData[[#This Row],[YEAR]],ESPNW[TEAM]&amp;"|"&amp;ESPNW[YEAR],0)),"0.00")</f>
        <v>0.00</v>
      </c>
    </row>
    <row r="562" spans="9:50" x14ac:dyDescent="0.2">
      <c r="I562" t="s">
        <v>410</v>
      </c>
      <c r="J562">
        <v>70.319999999999993</v>
      </c>
      <c r="K562">
        <v>71.709999999999994</v>
      </c>
      <c r="L562">
        <v>2019</v>
      </c>
      <c r="AO562" t="s">
        <v>410</v>
      </c>
      <c r="AP562">
        <v>70.319999999999993</v>
      </c>
      <c r="AQ562">
        <v>71.709999999999994</v>
      </c>
      <c r="AR562">
        <v>2019</v>
      </c>
      <c r="AT562" t="str">
        <f t="array" ref="AT562">IFERROR(INDEX(JeffSagarinW[JS_RATING],MATCH(AllData[[#This Row],[TEAM]]&amp;"|"&amp;AllData[[#This Row],[YEAR]],JeffSagarinW[TEAM]&amp;"|"&amp;JeffSagarinW[YEAR],0)),"0.00")</f>
        <v>0.00</v>
      </c>
      <c r="AU562" t="str">
        <f t="array" ref="AU562">IFERROR(INDEX(JeffSagarinW[JS_SOS],MATCH(AllData[[#This Row],[TEAM]]&amp;"|"&amp;AllData[[#This Row],[YEAR]],JeffSagarinW[TEAM]&amp;"|"&amp;JeffSagarinW[YEAR],0)),"0.00")</f>
        <v>0.00</v>
      </c>
      <c r="AV562" t="str">
        <f t="array" ref="AV562">IFERROR(INDEX(JeffSagarinW[W25],MATCH(AllData[[#This Row],[TEAM]]&amp;"|"&amp;AllData[[#This Row],[YEAR]],JeffSagarinW[TEAM]&amp;"|"&amp;JeffSagarinW[YEAR],0)),"0.00")</f>
        <v>0.00</v>
      </c>
      <c r="AW562" t="str">
        <f t="array" ref="AW562">IFERROR(INDEX(JeffSagarinW[W50],MATCH(AllData[[#This Row],[TEAM]]&amp;"|"&amp;AllData[[#This Row],[YEAR]],JeffSagarinW[TEAM]&amp;"|"&amp;JeffSagarinW[YEAR],0)),"0.00")</f>
        <v>0.00</v>
      </c>
      <c r="AX562" t="str">
        <f t="array" ref="AX562">IFERROR(INDEX(ESPNW[PTS],MATCH(AllData[[#This Row],[TEAM]]&amp;"|"&amp;AllData[[#This Row],[YEAR]],ESPNW[TEAM]&amp;"|"&amp;ESPNW[YEAR],0)),"0.00")</f>
        <v>0.00</v>
      </c>
    </row>
    <row r="563" spans="9:50" x14ac:dyDescent="0.2">
      <c r="I563" t="s">
        <v>382</v>
      </c>
      <c r="J563">
        <v>70.44</v>
      </c>
      <c r="K563">
        <v>71.489999999999995</v>
      </c>
      <c r="L563">
        <v>2019</v>
      </c>
      <c r="AO563" t="s">
        <v>382</v>
      </c>
      <c r="AP563">
        <v>70.44</v>
      </c>
      <c r="AQ563">
        <v>71.489999999999995</v>
      </c>
      <c r="AR563">
        <v>2019</v>
      </c>
      <c r="AT563" t="str">
        <f t="array" ref="AT563">IFERROR(INDEX(JeffSagarinW[JS_RATING],MATCH(AllData[[#This Row],[TEAM]]&amp;"|"&amp;AllData[[#This Row],[YEAR]],JeffSagarinW[TEAM]&amp;"|"&amp;JeffSagarinW[YEAR],0)),"0.00")</f>
        <v>0.00</v>
      </c>
      <c r="AU563" t="str">
        <f t="array" ref="AU563">IFERROR(INDEX(JeffSagarinW[JS_SOS],MATCH(AllData[[#This Row],[TEAM]]&amp;"|"&amp;AllData[[#This Row],[YEAR]],JeffSagarinW[TEAM]&amp;"|"&amp;JeffSagarinW[YEAR],0)),"0.00")</f>
        <v>0.00</v>
      </c>
      <c r="AV563" t="str">
        <f t="array" ref="AV563">IFERROR(INDEX(JeffSagarinW[W25],MATCH(AllData[[#This Row],[TEAM]]&amp;"|"&amp;AllData[[#This Row],[YEAR]],JeffSagarinW[TEAM]&amp;"|"&amp;JeffSagarinW[YEAR],0)),"0.00")</f>
        <v>0.00</v>
      </c>
      <c r="AW563" t="str">
        <f t="array" ref="AW563">IFERROR(INDEX(JeffSagarinW[W50],MATCH(AllData[[#This Row],[TEAM]]&amp;"|"&amp;AllData[[#This Row],[YEAR]],JeffSagarinW[TEAM]&amp;"|"&amp;JeffSagarinW[YEAR],0)),"0.00")</f>
        <v>0.00</v>
      </c>
      <c r="AX563" t="str">
        <f t="array" ref="AX563">IFERROR(INDEX(ESPNW[PTS],MATCH(AllData[[#This Row],[TEAM]]&amp;"|"&amp;AllData[[#This Row],[YEAR]],ESPNW[TEAM]&amp;"|"&amp;ESPNW[YEAR],0)),"0.00")</f>
        <v>0.00</v>
      </c>
    </row>
    <row r="564" spans="9:50" x14ac:dyDescent="0.2">
      <c r="I564" t="s">
        <v>304</v>
      </c>
      <c r="J564">
        <v>68.319999999999993</v>
      </c>
      <c r="K564">
        <v>71.34</v>
      </c>
      <c r="L564">
        <v>2019</v>
      </c>
      <c r="AO564" t="s">
        <v>304</v>
      </c>
      <c r="AP564">
        <v>68.319999999999993</v>
      </c>
      <c r="AQ564">
        <v>71.34</v>
      </c>
      <c r="AR564">
        <v>2019</v>
      </c>
      <c r="AT564" t="str">
        <f t="array" ref="AT564">IFERROR(INDEX(JeffSagarinW[JS_RATING],MATCH(AllData[[#This Row],[TEAM]]&amp;"|"&amp;AllData[[#This Row],[YEAR]],JeffSagarinW[TEAM]&amp;"|"&amp;JeffSagarinW[YEAR],0)),"0.00")</f>
        <v>0.00</v>
      </c>
      <c r="AU564" t="str">
        <f t="array" ref="AU564">IFERROR(INDEX(JeffSagarinW[JS_SOS],MATCH(AllData[[#This Row],[TEAM]]&amp;"|"&amp;AllData[[#This Row],[YEAR]],JeffSagarinW[TEAM]&amp;"|"&amp;JeffSagarinW[YEAR],0)),"0.00")</f>
        <v>0.00</v>
      </c>
      <c r="AV564" t="str">
        <f t="array" ref="AV564">IFERROR(INDEX(JeffSagarinW[W25],MATCH(AllData[[#This Row],[TEAM]]&amp;"|"&amp;AllData[[#This Row],[YEAR]],JeffSagarinW[TEAM]&amp;"|"&amp;JeffSagarinW[YEAR],0)),"0.00")</f>
        <v>0.00</v>
      </c>
      <c r="AW564" t="str">
        <f t="array" ref="AW564">IFERROR(INDEX(JeffSagarinW[W50],MATCH(AllData[[#This Row],[TEAM]]&amp;"|"&amp;AllData[[#This Row],[YEAR]],JeffSagarinW[TEAM]&amp;"|"&amp;JeffSagarinW[YEAR],0)),"0.00")</f>
        <v>0.00</v>
      </c>
      <c r="AX564" t="str">
        <f t="array" ref="AX564">IFERROR(INDEX(ESPNW[PTS],MATCH(AllData[[#This Row],[TEAM]]&amp;"|"&amp;AllData[[#This Row],[YEAR]],ESPNW[TEAM]&amp;"|"&amp;ESPNW[YEAR],0)),"0.00")</f>
        <v>0.00</v>
      </c>
    </row>
    <row r="565" spans="9:50" x14ac:dyDescent="0.2">
      <c r="I565" t="s">
        <v>333</v>
      </c>
      <c r="J565">
        <v>60.21</v>
      </c>
      <c r="K565">
        <v>71.14</v>
      </c>
      <c r="L565">
        <v>2019</v>
      </c>
      <c r="AO565" t="s">
        <v>333</v>
      </c>
      <c r="AP565">
        <v>60.21</v>
      </c>
      <c r="AQ565">
        <v>71.14</v>
      </c>
      <c r="AR565">
        <v>2019</v>
      </c>
      <c r="AT565" t="str">
        <f t="array" ref="AT565">IFERROR(INDEX(JeffSagarinW[JS_RATING],MATCH(AllData[[#This Row],[TEAM]]&amp;"|"&amp;AllData[[#This Row],[YEAR]],JeffSagarinW[TEAM]&amp;"|"&amp;JeffSagarinW[YEAR],0)),"0.00")</f>
        <v>0.00</v>
      </c>
      <c r="AU565" t="str">
        <f t="array" ref="AU565">IFERROR(INDEX(JeffSagarinW[JS_SOS],MATCH(AllData[[#This Row],[TEAM]]&amp;"|"&amp;AllData[[#This Row],[YEAR]],JeffSagarinW[TEAM]&amp;"|"&amp;JeffSagarinW[YEAR],0)),"0.00")</f>
        <v>0.00</v>
      </c>
      <c r="AV565" t="str">
        <f t="array" ref="AV565">IFERROR(INDEX(JeffSagarinW[W25],MATCH(AllData[[#This Row],[TEAM]]&amp;"|"&amp;AllData[[#This Row],[YEAR]],JeffSagarinW[TEAM]&amp;"|"&amp;JeffSagarinW[YEAR],0)),"0.00")</f>
        <v>0.00</v>
      </c>
      <c r="AW565" t="str">
        <f t="array" ref="AW565">IFERROR(INDEX(JeffSagarinW[W50],MATCH(AllData[[#This Row],[TEAM]]&amp;"|"&amp;AllData[[#This Row],[YEAR]],JeffSagarinW[TEAM]&amp;"|"&amp;JeffSagarinW[YEAR],0)),"0.00")</f>
        <v>0.00</v>
      </c>
      <c r="AX565" t="str">
        <f t="array" ref="AX565">IFERROR(INDEX(ESPNW[PTS],MATCH(AllData[[#This Row],[TEAM]]&amp;"|"&amp;AllData[[#This Row],[YEAR]],ESPNW[TEAM]&amp;"|"&amp;ESPNW[YEAR],0)),"0.00")</f>
        <v>0.00</v>
      </c>
    </row>
    <row r="566" spans="9:50" x14ac:dyDescent="0.2">
      <c r="I566" t="s">
        <v>361</v>
      </c>
      <c r="J566">
        <v>72.430000000000007</v>
      </c>
      <c r="K566">
        <v>71.02</v>
      </c>
      <c r="L566">
        <v>2019</v>
      </c>
      <c r="AO566" t="s">
        <v>361</v>
      </c>
      <c r="AP566">
        <v>72.430000000000007</v>
      </c>
      <c r="AQ566">
        <v>71.02</v>
      </c>
      <c r="AR566">
        <v>2019</v>
      </c>
      <c r="AT566" t="str">
        <f t="array" ref="AT566">IFERROR(INDEX(JeffSagarinW[JS_RATING],MATCH(AllData[[#This Row],[TEAM]]&amp;"|"&amp;AllData[[#This Row],[YEAR]],JeffSagarinW[TEAM]&amp;"|"&amp;JeffSagarinW[YEAR],0)),"0.00")</f>
        <v>0.00</v>
      </c>
      <c r="AU566" t="str">
        <f t="array" ref="AU566">IFERROR(INDEX(JeffSagarinW[JS_SOS],MATCH(AllData[[#This Row],[TEAM]]&amp;"|"&amp;AllData[[#This Row],[YEAR]],JeffSagarinW[TEAM]&amp;"|"&amp;JeffSagarinW[YEAR],0)),"0.00")</f>
        <v>0.00</v>
      </c>
      <c r="AV566" t="str">
        <f t="array" ref="AV566">IFERROR(INDEX(JeffSagarinW[W25],MATCH(AllData[[#This Row],[TEAM]]&amp;"|"&amp;AllData[[#This Row],[YEAR]],JeffSagarinW[TEAM]&amp;"|"&amp;JeffSagarinW[YEAR],0)),"0.00")</f>
        <v>0.00</v>
      </c>
      <c r="AW566" t="str">
        <f t="array" ref="AW566">IFERROR(INDEX(JeffSagarinW[W50],MATCH(AllData[[#This Row],[TEAM]]&amp;"|"&amp;AllData[[#This Row],[YEAR]],JeffSagarinW[TEAM]&amp;"|"&amp;JeffSagarinW[YEAR],0)),"0.00")</f>
        <v>0.00</v>
      </c>
      <c r="AX566" t="str">
        <f t="array" ref="AX566">IFERROR(INDEX(ESPNW[PTS],MATCH(AllData[[#This Row],[TEAM]]&amp;"|"&amp;AllData[[#This Row],[YEAR]],ESPNW[TEAM]&amp;"|"&amp;ESPNW[YEAR],0)),"0.00")</f>
        <v>0.00</v>
      </c>
    </row>
    <row r="567" spans="9:50" x14ac:dyDescent="0.2">
      <c r="I567" t="s">
        <v>1050</v>
      </c>
      <c r="J567">
        <v>66.349999999999994</v>
      </c>
      <c r="K567">
        <v>70.98</v>
      </c>
      <c r="L567">
        <v>2019</v>
      </c>
      <c r="AO567" t="s">
        <v>1050</v>
      </c>
      <c r="AP567">
        <v>66.349999999999994</v>
      </c>
      <c r="AQ567">
        <v>70.98</v>
      </c>
      <c r="AR567">
        <v>2019</v>
      </c>
      <c r="AT567" t="str">
        <f t="array" ref="AT567">IFERROR(INDEX(JeffSagarinW[JS_RATING],MATCH(AllData[[#This Row],[TEAM]]&amp;"|"&amp;AllData[[#This Row],[YEAR]],JeffSagarinW[TEAM]&amp;"|"&amp;JeffSagarinW[YEAR],0)),"0.00")</f>
        <v>0.00</v>
      </c>
      <c r="AU567" t="str">
        <f t="array" ref="AU567">IFERROR(INDEX(JeffSagarinW[JS_SOS],MATCH(AllData[[#This Row],[TEAM]]&amp;"|"&amp;AllData[[#This Row],[YEAR]],JeffSagarinW[TEAM]&amp;"|"&amp;JeffSagarinW[YEAR],0)),"0.00")</f>
        <v>0.00</v>
      </c>
      <c r="AV567" t="str">
        <f t="array" ref="AV567">IFERROR(INDEX(JeffSagarinW[W25],MATCH(AllData[[#This Row],[TEAM]]&amp;"|"&amp;AllData[[#This Row],[YEAR]],JeffSagarinW[TEAM]&amp;"|"&amp;JeffSagarinW[YEAR],0)),"0.00")</f>
        <v>0.00</v>
      </c>
      <c r="AW567" t="str">
        <f t="array" ref="AW567">IFERROR(INDEX(JeffSagarinW[W50],MATCH(AllData[[#This Row],[TEAM]]&amp;"|"&amp;AllData[[#This Row],[YEAR]],JeffSagarinW[TEAM]&amp;"|"&amp;JeffSagarinW[YEAR],0)),"0.00")</f>
        <v>0.00</v>
      </c>
      <c r="AX567" t="str">
        <f t="array" ref="AX567">IFERROR(INDEX(ESPNW[PTS],MATCH(AllData[[#This Row],[TEAM]]&amp;"|"&amp;AllData[[#This Row],[YEAR]],ESPNW[TEAM]&amp;"|"&amp;ESPNW[YEAR],0)),"0.00")</f>
        <v>0.00</v>
      </c>
    </row>
    <row r="568" spans="9:50" x14ac:dyDescent="0.2">
      <c r="I568" t="s">
        <v>352</v>
      </c>
      <c r="J568">
        <v>64.040000000000006</v>
      </c>
      <c r="K568">
        <v>70.95</v>
      </c>
      <c r="L568">
        <v>2019</v>
      </c>
      <c r="AO568" t="s">
        <v>352</v>
      </c>
      <c r="AP568">
        <v>64.040000000000006</v>
      </c>
      <c r="AQ568">
        <v>70.95</v>
      </c>
      <c r="AR568">
        <v>2019</v>
      </c>
      <c r="AT568" t="str">
        <f t="array" ref="AT568">IFERROR(INDEX(JeffSagarinW[JS_RATING],MATCH(AllData[[#This Row],[TEAM]]&amp;"|"&amp;AllData[[#This Row],[YEAR]],JeffSagarinW[TEAM]&amp;"|"&amp;JeffSagarinW[YEAR],0)),"0.00")</f>
        <v>0.00</v>
      </c>
      <c r="AU568" t="str">
        <f t="array" ref="AU568">IFERROR(INDEX(JeffSagarinW[JS_SOS],MATCH(AllData[[#This Row],[TEAM]]&amp;"|"&amp;AllData[[#This Row],[YEAR]],JeffSagarinW[TEAM]&amp;"|"&amp;JeffSagarinW[YEAR],0)),"0.00")</f>
        <v>0.00</v>
      </c>
      <c r="AV568" t="str">
        <f t="array" ref="AV568">IFERROR(INDEX(JeffSagarinW[W25],MATCH(AllData[[#This Row],[TEAM]]&amp;"|"&amp;AllData[[#This Row],[YEAR]],JeffSagarinW[TEAM]&amp;"|"&amp;JeffSagarinW[YEAR],0)),"0.00")</f>
        <v>0.00</v>
      </c>
      <c r="AW568" t="str">
        <f t="array" ref="AW568">IFERROR(INDEX(JeffSagarinW[W50],MATCH(AllData[[#This Row],[TEAM]]&amp;"|"&amp;AllData[[#This Row],[YEAR]],JeffSagarinW[TEAM]&amp;"|"&amp;JeffSagarinW[YEAR],0)),"0.00")</f>
        <v>0.00</v>
      </c>
      <c r="AX568" t="str">
        <f t="array" ref="AX568">IFERROR(INDEX(ESPNW[PTS],MATCH(AllData[[#This Row],[TEAM]]&amp;"|"&amp;AllData[[#This Row],[YEAR]],ESPNW[TEAM]&amp;"|"&amp;ESPNW[YEAR],0)),"0.00")</f>
        <v>0.00</v>
      </c>
    </row>
    <row r="569" spans="9:50" x14ac:dyDescent="0.2">
      <c r="I569" t="s">
        <v>319</v>
      </c>
      <c r="J569">
        <v>64.77</v>
      </c>
      <c r="K569">
        <v>70.900000000000006</v>
      </c>
      <c r="L569">
        <v>2019</v>
      </c>
      <c r="AO569" t="s">
        <v>319</v>
      </c>
      <c r="AP569">
        <v>64.77</v>
      </c>
      <c r="AQ569">
        <v>70.900000000000006</v>
      </c>
      <c r="AR569">
        <v>2019</v>
      </c>
      <c r="AT569" t="str">
        <f t="array" ref="AT569">IFERROR(INDEX(JeffSagarinW[JS_RATING],MATCH(AllData[[#This Row],[TEAM]]&amp;"|"&amp;AllData[[#This Row],[YEAR]],JeffSagarinW[TEAM]&amp;"|"&amp;JeffSagarinW[YEAR],0)),"0.00")</f>
        <v>0.00</v>
      </c>
      <c r="AU569" t="str">
        <f t="array" ref="AU569">IFERROR(INDEX(JeffSagarinW[JS_SOS],MATCH(AllData[[#This Row],[TEAM]]&amp;"|"&amp;AllData[[#This Row],[YEAR]],JeffSagarinW[TEAM]&amp;"|"&amp;JeffSagarinW[YEAR],0)),"0.00")</f>
        <v>0.00</v>
      </c>
      <c r="AV569" t="str">
        <f t="array" ref="AV569">IFERROR(INDEX(JeffSagarinW[W25],MATCH(AllData[[#This Row],[TEAM]]&amp;"|"&amp;AllData[[#This Row],[YEAR]],JeffSagarinW[TEAM]&amp;"|"&amp;JeffSagarinW[YEAR],0)),"0.00")</f>
        <v>0.00</v>
      </c>
      <c r="AW569" t="str">
        <f t="array" ref="AW569">IFERROR(INDEX(JeffSagarinW[W50],MATCH(AllData[[#This Row],[TEAM]]&amp;"|"&amp;AllData[[#This Row],[YEAR]],JeffSagarinW[TEAM]&amp;"|"&amp;JeffSagarinW[YEAR],0)),"0.00")</f>
        <v>0.00</v>
      </c>
      <c r="AX569" t="str">
        <f t="array" ref="AX569">IFERROR(INDEX(ESPNW[PTS],MATCH(AllData[[#This Row],[TEAM]]&amp;"|"&amp;AllData[[#This Row],[YEAR]],ESPNW[TEAM]&amp;"|"&amp;ESPNW[YEAR],0)),"0.00")</f>
        <v>0.00</v>
      </c>
    </row>
    <row r="570" spans="9:50" x14ac:dyDescent="0.2">
      <c r="I570" t="s">
        <v>439</v>
      </c>
      <c r="J570">
        <v>65.75</v>
      </c>
      <c r="K570">
        <v>70.78</v>
      </c>
      <c r="L570">
        <v>2019</v>
      </c>
      <c r="AO570" t="s">
        <v>439</v>
      </c>
      <c r="AP570">
        <v>65.75</v>
      </c>
      <c r="AQ570">
        <v>70.78</v>
      </c>
      <c r="AR570">
        <v>2019</v>
      </c>
      <c r="AT570" t="str">
        <f t="array" ref="AT570">IFERROR(INDEX(JeffSagarinW[JS_RATING],MATCH(AllData[[#This Row],[TEAM]]&amp;"|"&amp;AllData[[#This Row],[YEAR]],JeffSagarinW[TEAM]&amp;"|"&amp;JeffSagarinW[YEAR],0)),"0.00")</f>
        <v>0.00</v>
      </c>
      <c r="AU570" t="str">
        <f t="array" ref="AU570">IFERROR(INDEX(JeffSagarinW[JS_SOS],MATCH(AllData[[#This Row],[TEAM]]&amp;"|"&amp;AllData[[#This Row],[YEAR]],JeffSagarinW[TEAM]&amp;"|"&amp;JeffSagarinW[YEAR],0)),"0.00")</f>
        <v>0.00</v>
      </c>
      <c r="AV570" t="str">
        <f t="array" ref="AV570">IFERROR(INDEX(JeffSagarinW[W25],MATCH(AllData[[#This Row],[TEAM]]&amp;"|"&amp;AllData[[#This Row],[YEAR]],JeffSagarinW[TEAM]&amp;"|"&amp;JeffSagarinW[YEAR],0)),"0.00")</f>
        <v>0.00</v>
      </c>
      <c r="AW570" t="str">
        <f t="array" ref="AW570">IFERROR(INDEX(JeffSagarinW[W50],MATCH(AllData[[#This Row],[TEAM]]&amp;"|"&amp;AllData[[#This Row],[YEAR]],JeffSagarinW[TEAM]&amp;"|"&amp;JeffSagarinW[YEAR],0)),"0.00")</f>
        <v>0.00</v>
      </c>
      <c r="AX570" t="str">
        <f t="array" ref="AX570">IFERROR(INDEX(ESPNW[PTS],MATCH(AllData[[#This Row],[TEAM]]&amp;"|"&amp;AllData[[#This Row],[YEAR]],ESPNW[TEAM]&amp;"|"&amp;ESPNW[YEAR],0)),"0.00")</f>
        <v>0.00</v>
      </c>
    </row>
    <row r="571" spans="9:50" x14ac:dyDescent="0.2">
      <c r="I571" t="s">
        <v>315</v>
      </c>
      <c r="J571">
        <v>54.71</v>
      </c>
      <c r="K571">
        <v>70.73</v>
      </c>
      <c r="L571">
        <v>2019</v>
      </c>
      <c r="AO571" t="s">
        <v>315</v>
      </c>
      <c r="AP571">
        <v>54.71</v>
      </c>
      <c r="AQ571">
        <v>70.73</v>
      </c>
      <c r="AR571">
        <v>2019</v>
      </c>
      <c r="AT571" t="str">
        <f t="array" ref="AT571">IFERROR(INDEX(JeffSagarinW[JS_RATING],MATCH(AllData[[#This Row],[TEAM]]&amp;"|"&amp;AllData[[#This Row],[YEAR]],JeffSagarinW[TEAM]&amp;"|"&amp;JeffSagarinW[YEAR],0)),"0.00")</f>
        <v>0.00</v>
      </c>
      <c r="AU571" t="str">
        <f t="array" ref="AU571">IFERROR(INDEX(JeffSagarinW[JS_SOS],MATCH(AllData[[#This Row],[TEAM]]&amp;"|"&amp;AllData[[#This Row],[YEAR]],JeffSagarinW[TEAM]&amp;"|"&amp;JeffSagarinW[YEAR],0)),"0.00")</f>
        <v>0.00</v>
      </c>
      <c r="AV571" t="str">
        <f t="array" ref="AV571">IFERROR(INDEX(JeffSagarinW[W25],MATCH(AllData[[#This Row],[TEAM]]&amp;"|"&amp;AllData[[#This Row],[YEAR]],JeffSagarinW[TEAM]&amp;"|"&amp;JeffSagarinW[YEAR],0)),"0.00")</f>
        <v>0.00</v>
      </c>
      <c r="AW571" t="str">
        <f t="array" ref="AW571">IFERROR(INDEX(JeffSagarinW[W50],MATCH(AllData[[#This Row],[TEAM]]&amp;"|"&amp;AllData[[#This Row],[YEAR]],JeffSagarinW[TEAM]&amp;"|"&amp;JeffSagarinW[YEAR],0)),"0.00")</f>
        <v>0.00</v>
      </c>
      <c r="AX571" t="str">
        <f t="array" ref="AX571">IFERROR(INDEX(ESPNW[PTS],MATCH(AllData[[#This Row],[TEAM]]&amp;"|"&amp;AllData[[#This Row],[YEAR]],ESPNW[TEAM]&amp;"|"&amp;ESPNW[YEAR],0)),"0.00")</f>
        <v>0.00</v>
      </c>
    </row>
    <row r="572" spans="9:50" x14ac:dyDescent="0.2">
      <c r="I572" t="s">
        <v>373</v>
      </c>
      <c r="J572">
        <v>69.23</v>
      </c>
      <c r="K572">
        <v>70.69</v>
      </c>
      <c r="L572">
        <v>2019</v>
      </c>
      <c r="AO572" t="s">
        <v>373</v>
      </c>
      <c r="AP572">
        <v>69.23</v>
      </c>
      <c r="AQ572">
        <v>70.69</v>
      </c>
      <c r="AR572">
        <v>2019</v>
      </c>
      <c r="AT572" t="str">
        <f t="array" ref="AT572">IFERROR(INDEX(JeffSagarinW[JS_RATING],MATCH(AllData[[#This Row],[TEAM]]&amp;"|"&amp;AllData[[#This Row],[YEAR]],JeffSagarinW[TEAM]&amp;"|"&amp;JeffSagarinW[YEAR],0)),"0.00")</f>
        <v>0.00</v>
      </c>
      <c r="AU572" t="str">
        <f t="array" ref="AU572">IFERROR(INDEX(JeffSagarinW[JS_SOS],MATCH(AllData[[#This Row],[TEAM]]&amp;"|"&amp;AllData[[#This Row],[YEAR]],JeffSagarinW[TEAM]&amp;"|"&amp;JeffSagarinW[YEAR],0)),"0.00")</f>
        <v>0.00</v>
      </c>
      <c r="AV572" t="str">
        <f t="array" ref="AV572">IFERROR(INDEX(JeffSagarinW[W25],MATCH(AllData[[#This Row],[TEAM]]&amp;"|"&amp;AllData[[#This Row],[YEAR]],JeffSagarinW[TEAM]&amp;"|"&amp;JeffSagarinW[YEAR],0)),"0.00")</f>
        <v>0.00</v>
      </c>
      <c r="AW572" t="str">
        <f t="array" ref="AW572">IFERROR(INDEX(JeffSagarinW[W50],MATCH(AllData[[#This Row],[TEAM]]&amp;"|"&amp;AllData[[#This Row],[YEAR]],JeffSagarinW[TEAM]&amp;"|"&amp;JeffSagarinW[YEAR],0)),"0.00")</f>
        <v>0.00</v>
      </c>
      <c r="AX572" t="str">
        <f t="array" ref="AX572">IFERROR(INDEX(ESPNW[PTS],MATCH(AllData[[#This Row],[TEAM]]&amp;"|"&amp;AllData[[#This Row],[YEAR]],ESPNW[TEAM]&amp;"|"&amp;ESPNW[YEAR],0)),"0.00")</f>
        <v>0.00</v>
      </c>
    </row>
    <row r="573" spans="9:50" x14ac:dyDescent="0.2">
      <c r="I573" t="s">
        <v>436</v>
      </c>
      <c r="J573">
        <v>61.46</v>
      </c>
      <c r="K573">
        <v>70.680000000000007</v>
      </c>
      <c r="L573">
        <v>2019</v>
      </c>
      <c r="AO573" t="s">
        <v>436</v>
      </c>
      <c r="AP573">
        <v>61.46</v>
      </c>
      <c r="AQ573">
        <v>70.680000000000007</v>
      </c>
      <c r="AR573">
        <v>2019</v>
      </c>
      <c r="AT573" t="str">
        <f t="array" ref="AT573">IFERROR(INDEX(JeffSagarinW[JS_RATING],MATCH(AllData[[#This Row],[TEAM]]&amp;"|"&amp;AllData[[#This Row],[YEAR]],JeffSagarinW[TEAM]&amp;"|"&amp;JeffSagarinW[YEAR],0)),"0.00")</f>
        <v>0.00</v>
      </c>
      <c r="AU573" t="str">
        <f t="array" ref="AU573">IFERROR(INDEX(JeffSagarinW[JS_SOS],MATCH(AllData[[#This Row],[TEAM]]&amp;"|"&amp;AllData[[#This Row],[YEAR]],JeffSagarinW[TEAM]&amp;"|"&amp;JeffSagarinW[YEAR],0)),"0.00")</f>
        <v>0.00</v>
      </c>
      <c r="AV573" t="str">
        <f t="array" ref="AV573">IFERROR(INDEX(JeffSagarinW[W25],MATCH(AllData[[#This Row],[TEAM]]&amp;"|"&amp;AllData[[#This Row],[YEAR]],JeffSagarinW[TEAM]&amp;"|"&amp;JeffSagarinW[YEAR],0)),"0.00")</f>
        <v>0.00</v>
      </c>
      <c r="AW573" t="str">
        <f t="array" ref="AW573">IFERROR(INDEX(JeffSagarinW[W50],MATCH(AllData[[#This Row],[TEAM]]&amp;"|"&amp;AllData[[#This Row],[YEAR]],JeffSagarinW[TEAM]&amp;"|"&amp;JeffSagarinW[YEAR],0)),"0.00")</f>
        <v>0.00</v>
      </c>
      <c r="AX573" t="str">
        <f t="array" ref="AX573">IFERROR(INDEX(ESPNW[PTS],MATCH(AllData[[#This Row],[TEAM]]&amp;"|"&amp;AllData[[#This Row],[YEAR]],ESPNW[TEAM]&amp;"|"&amp;ESPNW[YEAR],0)),"0.00")</f>
        <v>0.00</v>
      </c>
    </row>
    <row r="574" spans="9:50" x14ac:dyDescent="0.2">
      <c r="I574" t="s">
        <v>353</v>
      </c>
      <c r="J574">
        <v>68.3</v>
      </c>
      <c r="K574">
        <v>70.66</v>
      </c>
      <c r="L574">
        <v>2019</v>
      </c>
      <c r="AO574" t="s">
        <v>353</v>
      </c>
      <c r="AP574">
        <v>68.3</v>
      </c>
      <c r="AQ574">
        <v>70.66</v>
      </c>
      <c r="AR574">
        <v>2019</v>
      </c>
      <c r="AT574" t="str">
        <f t="array" ref="AT574">IFERROR(INDEX(JeffSagarinW[JS_RATING],MATCH(AllData[[#This Row],[TEAM]]&amp;"|"&amp;AllData[[#This Row],[YEAR]],JeffSagarinW[TEAM]&amp;"|"&amp;JeffSagarinW[YEAR],0)),"0.00")</f>
        <v>0.00</v>
      </c>
      <c r="AU574" t="str">
        <f t="array" ref="AU574">IFERROR(INDEX(JeffSagarinW[JS_SOS],MATCH(AllData[[#This Row],[TEAM]]&amp;"|"&amp;AllData[[#This Row],[YEAR]],JeffSagarinW[TEAM]&amp;"|"&amp;JeffSagarinW[YEAR],0)),"0.00")</f>
        <v>0.00</v>
      </c>
      <c r="AV574" t="str">
        <f t="array" ref="AV574">IFERROR(INDEX(JeffSagarinW[W25],MATCH(AllData[[#This Row],[TEAM]]&amp;"|"&amp;AllData[[#This Row],[YEAR]],JeffSagarinW[TEAM]&amp;"|"&amp;JeffSagarinW[YEAR],0)),"0.00")</f>
        <v>0.00</v>
      </c>
      <c r="AW574" t="str">
        <f t="array" ref="AW574">IFERROR(INDEX(JeffSagarinW[W50],MATCH(AllData[[#This Row],[TEAM]]&amp;"|"&amp;AllData[[#This Row],[YEAR]],JeffSagarinW[TEAM]&amp;"|"&amp;JeffSagarinW[YEAR],0)),"0.00")</f>
        <v>0.00</v>
      </c>
      <c r="AX574" t="str">
        <f t="array" ref="AX574">IFERROR(INDEX(ESPNW[PTS],MATCH(AllData[[#This Row],[TEAM]]&amp;"|"&amp;AllData[[#This Row],[YEAR]],ESPNW[TEAM]&amp;"|"&amp;ESPNW[YEAR],0)),"0.00")</f>
        <v>0.00</v>
      </c>
    </row>
    <row r="575" spans="9:50" x14ac:dyDescent="0.2">
      <c r="I575" t="s">
        <v>305</v>
      </c>
      <c r="J575">
        <v>69.099999999999994</v>
      </c>
      <c r="K575">
        <v>70.61</v>
      </c>
      <c r="L575">
        <v>2019</v>
      </c>
      <c r="AO575" t="s">
        <v>305</v>
      </c>
      <c r="AP575">
        <v>69.099999999999994</v>
      </c>
      <c r="AQ575">
        <v>70.61</v>
      </c>
      <c r="AR575">
        <v>2019</v>
      </c>
      <c r="AT575" t="str">
        <f t="array" ref="AT575">IFERROR(INDEX(JeffSagarinW[JS_RATING],MATCH(AllData[[#This Row],[TEAM]]&amp;"|"&amp;AllData[[#This Row],[YEAR]],JeffSagarinW[TEAM]&amp;"|"&amp;JeffSagarinW[YEAR],0)),"0.00")</f>
        <v>0.00</v>
      </c>
      <c r="AU575" t="str">
        <f t="array" ref="AU575">IFERROR(INDEX(JeffSagarinW[JS_SOS],MATCH(AllData[[#This Row],[TEAM]]&amp;"|"&amp;AllData[[#This Row],[YEAR]],JeffSagarinW[TEAM]&amp;"|"&amp;JeffSagarinW[YEAR],0)),"0.00")</f>
        <v>0.00</v>
      </c>
      <c r="AV575" t="str">
        <f t="array" ref="AV575">IFERROR(INDEX(JeffSagarinW[W25],MATCH(AllData[[#This Row],[TEAM]]&amp;"|"&amp;AllData[[#This Row],[YEAR]],JeffSagarinW[TEAM]&amp;"|"&amp;JeffSagarinW[YEAR],0)),"0.00")</f>
        <v>0.00</v>
      </c>
      <c r="AW575" t="str">
        <f t="array" ref="AW575">IFERROR(INDEX(JeffSagarinW[W50],MATCH(AllData[[#This Row],[TEAM]]&amp;"|"&amp;AllData[[#This Row],[YEAR]],JeffSagarinW[TEAM]&amp;"|"&amp;JeffSagarinW[YEAR],0)),"0.00")</f>
        <v>0.00</v>
      </c>
      <c r="AX575" t="str">
        <f t="array" ref="AX575">IFERROR(INDEX(ESPNW[PTS],MATCH(AllData[[#This Row],[TEAM]]&amp;"|"&amp;AllData[[#This Row],[YEAR]],ESPNW[TEAM]&amp;"|"&amp;ESPNW[YEAR],0)),"0.00")</f>
        <v>0.00</v>
      </c>
    </row>
    <row r="576" spans="9:50" x14ac:dyDescent="0.2">
      <c r="I576" t="s">
        <v>302</v>
      </c>
      <c r="J576">
        <v>57.4</v>
      </c>
      <c r="K576">
        <v>70.56</v>
      </c>
      <c r="L576">
        <v>2019</v>
      </c>
      <c r="AO576" t="s">
        <v>302</v>
      </c>
      <c r="AP576">
        <v>57.4</v>
      </c>
      <c r="AQ576">
        <v>70.56</v>
      </c>
      <c r="AR576">
        <v>2019</v>
      </c>
      <c r="AT576" t="str">
        <f t="array" ref="AT576">IFERROR(INDEX(JeffSagarinW[JS_RATING],MATCH(AllData[[#This Row],[TEAM]]&amp;"|"&amp;AllData[[#This Row],[YEAR]],JeffSagarinW[TEAM]&amp;"|"&amp;JeffSagarinW[YEAR],0)),"0.00")</f>
        <v>0.00</v>
      </c>
      <c r="AU576" t="str">
        <f t="array" ref="AU576">IFERROR(INDEX(JeffSagarinW[JS_SOS],MATCH(AllData[[#This Row],[TEAM]]&amp;"|"&amp;AllData[[#This Row],[YEAR]],JeffSagarinW[TEAM]&amp;"|"&amp;JeffSagarinW[YEAR],0)),"0.00")</f>
        <v>0.00</v>
      </c>
      <c r="AV576" t="str">
        <f t="array" ref="AV576">IFERROR(INDEX(JeffSagarinW[W25],MATCH(AllData[[#This Row],[TEAM]]&amp;"|"&amp;AllData[[#This Row],[YEAR]],JeffSagarinW[TEAM]&amp;"|"&amp;JeffSagarinW[YEAR],0)),"0.00")</f>
        <v>0.00</v>
      </c>
      <c r="AW576" t="str">
        <f t="array" ref="AW576">IFERROR(INDEX(JeffSagarinW[W50],MATCH(AllData[[#This Row],[TEAM]]&amp;"|"&amp;AllData[[#This Row],[YEAR]],JeffSagarinW[TEAM]&amp;"|"&amp;JeffSagarinW[YEAR],0)),"0.00")</f>
        <v>0.00</v>
      </c>
      <c r="AX576" t="str">
        <f t="array" ref="AX576">IFERROR(INDEX(ESPNW[PTS],MATCH(AllData[[#This Row],[TEAM]]&amp;"|"&amp;AllData[[#This Row],[YEAR]],ESPNW[TEAM]&amp;"|"&amp;ESPNW[YEAR],0)),"0.00")</f>
        <v>0.00</v>
      </c>
    </row>
    <row r="577" spans="9:50" x14ac:dyDescent="0.2">
      <c r="I577" t="s">
        <v>339</v>
      </c>
      <c r="J577">
        <v>69.849999999999994</v>
      </c>
      <c r="K577">
        <v>70.510000000000005</v>
      </c>
      <c r="L577">
        <v>2019</v>
      </c>
      <c r="AO577" t="s">
        <v>339</v>
      </c>
      <c r="AP577">
        <v>69.849999999999994</v>
      </c>
      <c r="AQ577">
        <v>70.510000000000005</v>
      </c>
      <c r="AR577">
        <v>2019</v>
      </c>
      <c r="AT577" t="str">
        <f t="array" ref="AT577">IFERROR(INDEX(JeffSagarinW[JS_RATING],MATCH(AllData[[#This Row],[TEAM]]&amp;"|"&amp;AllData[[#This Row],[YEAR]],JeffSagarinW[TEAM]&amp;"|"&amp;JeffSagarinW[YEAR],0)),"0.00")</f>
        <v>0.00</v>
      </c>
      <c r="AU577" t="str">
        <f t="array" ref="AU577">IFERROR(INDEX(JeffSagarinW[JS_SOS],MATCH(AllData[[#This Row],[TEAM]]&amp;"|"&amp;AllData[[#This Row],[YEAR]],JeffSagarinW[TEAM]&amp;"|"&amp;JeffSagarinW[YEAR],0)),"0.00")</f>
        <v>0.00</v>
      </c>
      <c r="AV577" t="str">
        <f t="array" ref="AV577">IFERROR(INDEX(JeffSagarinW[W25],MATCH(AllData[[#This Row],[TEAM]]&amp;"|"&amp;AllData[[#This Row],[YEAR]],JeffSagarinW[TEAM]&amp;"|"&amp;JeffSagarinW[YEAR],0)),"0.00")</f>
        <v>0.00</v>
      </c>
      <c r="AW577" t="str">
        <f t="array" ref="AW577">IFERROR(INDEX(JeffSagarinW[W50],MATCH(AllData[[#This Row],[TEAM]]&amp;"|"&amp;AllData[[#This Row],[YEAR]],JeffSagarinW[TEAM]&amp;"|"&amp;JeffSagarinW[YEAR],0)),"0.00")</f>
        <v>0.00</v>
      </c>
      <c r="AX577" t="str">
        <f t="array" ref="AX577">IFERROR(INDEX(ESPNW[PTS],MATCH(AllData[[#This Row],[TEAM]]&amp;"|"&amp;AllData[[#This Row],[YEAR]],ESPNW[TEAM]&amp;"|"&amp;ESPNW[YEAR],0)),"0.00")</f>
        <v>0.00</v>
      </c>
    </row>
    <row r="578" spans="9:50" x14ac:dyDescent="0.2">
      <c r="I578" t="s">
        <v>324</v>
      </c>
      <c r="J578">
        <v>58.25</v>
      </c>
      <c r="K578">
        <v>70.27</v>
      </c>
      <c r="L578">
        <v>2019</v>
      </c>
      <c r="AO578" t="s">
        <v>324</v>
      </c>
      <c r="AP578">
        <v>58.25</v>
      </c>
      <c r="AQ578">
        <v>70.27</v>
      </c>
      <c r="AR578">
        <v>2019</v>
      </c>
      <c r="AT578" t="str">
        <f t="array" ref="AT578">IFERROR(INDEX(JeffSagarinW[JS_RATING],MATCH(AllData[[#This Row],[TEAM]]&amp;"|"&amp;AllData[[#This Row],[YEAR]],JeffSagarinW[TEAM]&amp;"|"&amp;JeffSagarinW[YEAR],0)),"0.00")</f>
        <v>0.00</v>
      </c>
      <c r="AU578" t="str">
        <f t="array" ref="AU578">IFERROR(INDEX(JeffSagarinW[JS_SOS],MATCH(AllData[[#This Row],[TEAM]]&amp;"|"&amp;AllData[[#This Row],[YEAR]],JeffSagarinW[TEAM]&amp;"|"&amp;JeffSagarinW[YEAR],0)),"0.00")</f>
        <v>0.00</v>
      </c>
      <c r="AV578" t="str">
        <f t="array" ref="AV578">IFERROR(INDEX(JeffSagarinW[W25],MATCH(AllData[[#This Row],[TEAM]]&amp;"|"&amp;AllData[[#This Row],[YEAR]],JeffSagarinW[TEAM]&amp;"|"&amp;JeffSagarinW[YEAR],0)),"0.00")</f>
        <v>0.00</v>
      </c>
      <c r="AW578" t="str">
        <f t="array" ref="AW578">IFERROR(INDEX(JeffSagarinW[W50],MATCH(AllData[[#This Row],[TEAM]]&amp;"|"&amp;AllData[[#This Row],[YEAR]],JeffSagarinW[TEAM]&amp;"|"&amp;JeffSagarinW[YEAR],0)),"0.00")</f>
        <v>0.00</v>
      </c>
      <c r="AX578" t="str">
        <f t="array" ref="AX578">IFERROR(INDEX(ESPNW[PTS],MATCH(AllData[[#This Row],[TEAM]]&amp;"|"&amp;AllData[[#This Row],[YEAR]],ESPNW[TEAM]&amp;"|"&amp;ESPNW[YEAR],0)),"0.00")</f>
        <v>0.00</v>
      </c>
    </row>
    <row r="579" spans="9:50" x14ac:dyDescent="0.2">
      <c r="I579" t="s">
        <v>1853</v>
      </c>
      <c r="J579">
        <v>57.62</v>
      </c>
      <c r="K579">
        <v>70.22</v>
      </c>
      <c r="L579">
        <v>2019</v>
      </c>
      <c r="AO579" t="s">
        <v>1853</v>
      </c>
      <c r="AP579">
        <v>57.62</v>
      </c>
      <c r="AQ579">
        <v>70.22</v>
      </c>
      <c r="AR579">
        <v>2019</v>
      </c>
      <c r="AT579" t="str">
        <f t="array" ref="AT579">IFERROR(INDEX(JeffSagarinW[JS_RATING],MATCH(AllData[[#This Row],[TEAM]]&amp;"|"&amp;AllData[[#This Row],[YEAR]],JeffSagarinW[TEAM]&amp;"|"&amp;JeffSagarinW[YEAR],0)),"0.00")</f>
        <v>0.00</v>
      </c>
      <c r="AU579" t="str">
        <f t="array" ref="AU579">IFERROR(INDEX(JeffSagarinW[JS_SOS],MATCH(AllData[[#This Row],[TEAM]]&amp;"|"&amp;AllData[[#This Row],[YEAR]],JeffSagarinW[TEAM]&amp;"|"&amp;JeffSagarinW[YEAR],0)),"0.00")</f>
        <v>0.00</v>
      </c>
      <c r="AV579" t="str">
        <f t="array" ref="AV579">IFERROR(INDEX(JeffSagarinW[W25],MATCH(AllData[[#This Row],[TEAM]]&amp;"|"&amp;AllData[[#This Row],[YEAR]],JeffSagarinW[TEAM]&amp;"|"&amp;JeffSagarinW[YEAR],0)),"0.00")</f>
        <v>0.00</v>
      </c>
      <c r="AW579" t="str">
        <f t="array" ref="AW579">IFERROR(INDEX(JeffSagarinW[W50],MATCH(AllData[[#This Row],[TEAM]]&amp;"|"&amp;AllData[[#This Row],[YEAR]],JeffSagarinW[TEAM]&amp;"|"&amp;JeffSagarinW[YEAR],0)),"0.00")</f>
        <v>0.00</v>
      </c>
      <c r="AX579" t="str">
        <f t="array" ref="AX579">IFERROR(INDEX(ESPNW[PTS],MATCH(AllData[[#This Row],[TEAM]]&amp;"|"&amp;AllData[[#This Row],[YEAR]],ESPNW[TEAM]&amp;"|"&amp;ESPNW[YEAR],0)),"0.00")</f>
        <v>0.00</v>
      </c>
    </row>
    <row r="580" spans="9:50" x14ac:dyDescent="0.2">
      <c r="I580" t="s">
        <v>109</v>
      </c>
      <c r="J580">
        <v>63.42</v>
      </c>
      <c r="K580">
        <v>69.91</v>
      </c>
      <c r="L580">
        <v>2019</v>
      </c>
      <c r="AO580" t="s">
        <v>109</v>
      </c>
      <c r="AP580">
        <v>63.42</v>
      </c>
      <c r="AQ580">
        <v>69.91</v>
      </c>
      <c r="AR580">
        <v>2019</v>
      </c>
      <c r="AT580" t="str">
        <f t="array" ref="AT580">IFERROR(INDEX(JeffSagarinW[JS_RATING],MATCH(AllData[[#This Row],[TEAM]]&amp;"|"&amp;AllData[[#This Row],[YEAR]],JeffSagarinW[TEAM]&amp;"|"&amp;JeffSagarinW[YEAR],0)),"0.00")</f>
        <v>0.00</v>
      </c>
      <c r="AU580" t="str">
        <f t="array" ref="AU580">IFERROR(INDEX(JeffSagarinW[JS_SOS],MATCH(AllData[[#This Row],[TEAM]]&amp;"|"&amp;AllData[[#This Row],[YEAR]],JeffSagarinW[TEAM]&amp;"|"&amp;JeffSagarinW[YEAR],0)),"0.00")</f>
        <v>0.00</v>
      </c>
      <c r="AV580" t="str">
        <f t="array" ref="AV580">IFERROR(INDEX(JeffSagarinW[W25],MATCH(AllData[[#This Row],[TEAM]]&amp;"|"&amp;AllData[[#This Row],[YEAR]],JeffSagarinW[TEAM]&amp;"|"&amp;JeffSagarinW[YEAR],0)),"0.00")</f>
        <v>0.00</v>
      </c>
      <c r="AW580" t="str">
        <f t="array" ref="AW580">IFERROR(INDEX(JeffSagarinW[W50],MATCH(AllData[[#This Row],[TEAM]]&amp;"|"&amp;AllData[[#This Row],[YEAR]],JeffSagarinW[TEAM]&amp;"|"&amp;JeffSagarinW[YEAR],0)),"0.00")</f>
        <v>0.00</v>
      </c>
      <c r="AX580" t="str">
        <f t="array" ref="AX580">IFERROR(INDEX(ESPNW[PTS],MATCH(AllData[[#This Row],[TEAM]]&amp;"|"&amp;AllData[[#This Row],[YEAR]],ESPNW[TEAM]&amp;"|"&amp;ESPNW[YEAR],0)),"0.00")</f>
        <v>0.00</v>
      </c>
    </row>
    <row r="581" spans="9:50" x14ac:dyDescent="0.2">
      <c r="I581" t="s">
        <v>370</v>
      </c>
      <c r="J581">
        <v>63.99</v>
      </c>
      <c r="K581">
        <v>69.760000000000005</v>
      </c>
      <c r="L581">
        <v>2019</v>
      </c>
      <c r="AO581" t="s">
        <v>370</v>
      </c>
      <c r="AP581">
        <v>63.99</v>
      </c>
      <c r="AQ581">
        <v>69.760000000000005</v>
      </c>
      <c r="AR581">
        <v>2019</v>
      </c>
      <c r="AT581" t="str">
        <f t="array" ref="AT581">IFERROR(INDEX(JeffSagarinW[JS_RATING],MATCH(AllData[[#This Row],[TEAM]]&amp;"|"&amp;AllData[[#This Row],[YEAR]],JeffSagarinW[TEAM]&amp;"|"&amp;JeffSagarinW[YEAR],0)),"0.00")</f>
        <v>0.00</v>
      </c>
      <c r="AU581" t="str">
        <f t="array" ref="AU581">IFERROR(INDEX(JeffSagarinW[JS_SOS],MATCH(AllData[[#This Row],[TEAM]]&amp;"|"&amp;AllData[[#This Row],[YEAR]],JeffSagarinW[TEAM]&amp;"|"&amp;JeffSagarinW[YEAR],0)),"0.00")</f>
        <v>0.00</v>
      </c>
      <c r="AV581" t="str">
        <f t="array" ref="AV581">IFERROR(INDEX(JeffSagarinW[W25],MATCH(AllData[[#This Row],[TEAM]]&amp;"|"&amp;AllData[[#This Row],[YEAR]],JeffSagarinW[TEAM]&amp;"|"&amp;JeffSagarinW[YEAR],0)),"0.00")</f>
        <v>0.00</v>
      </c>
      <c r="AW581" t="str">
        <f t="array" ref="AW581">IFERROR(INDEX(JeffSagarinW[W50],MATCH(AllData[[#This Row],[TEAM]]&amp;"|"&amp;AllData[[#This Row],[YEAR]],JeffSagarinW[TEAM]&amp;"|"&amp;JeffSagarinW[YEAR],0)),"0.00")</f>
        <v>0.00</v>
      </c>
      <c r="AX581" t="str">
        <f t="array" ref="AX581">IFERROR(INDEX(ESPNW[PTS],MATCH(AllData[[#This Row],[TEAM]]&amp;"|"&amp;AllData[[#This Row],[YEAR]],ESPNW[TEAM]&amp;"|"&amp;ESPNW[YEAR],0)),"0.00")</f>
        <v>0.00</v>
      </c>
    </row>
    <row r="582" spans="9:50" x14ac:dyDescent="0.2">
      <c r="I582" t="s">
        <v>391</v>
      </c>
      <c r="J582">
        <v>60.84</v>
      </c>
      <c r="K582">
        <v>69.67</v>
      </c>
      <c r="L582">
        <v>2019</v>
      </c>
      <c r="AO582" t="s">
        <v>391</v>
      </c>
      <c r="AP582">
        <v>60.84</v>
      </c>
      <c r="AQ582">
        <v>69.67</v>
      </c>
      <c r="AR582">
        <v>2019</v>
      </c>
      <c r="AT582" t="str">
        <f t="array" ref="AT582">IFERROR(INDEX(JeffSagarinW[JS_RATING],MATCH(AllData[[#This Row],[TEAM]]&amp;"|"&amp;AllData[[#This Row],[YEAR]],JeffSagarinW[TEAM]&amp;"|"&amp;JeffSagarinW[YEAR],0)),"0.00")</f>
        <v>0.00</v>
      </c>
      <c r="AU582" t="str">
        <f t="array" ref="AU582">IFERROR(INDEX(JeffSagarinW[JS_SOS],MATCH(AllData[[#This Row],[TEAM]]&amp;"|"&amp;AllData[[#This Row],[YEAR]],JeffSagarinW[TEAM]&amp;"|"&amp;JeffSagarinW[YEAR],0)),"0.00")</f>
        <v>0.00</v>
      </c>
      <c r="AV582" t="str">
        <f t="array" ref="AV582">IFERROR(INDEX(JeffSagarinW[W25],MATCH(AllData[[#This Row],[TEAM]]&amp;"|"&amp;AllData[[#This Row],[YEAR]],JeffSagarinW[TEAM]&amp;"|"&amp;JeffSagarinW[YEAR],0)),"0.00")</f>
        <v>0.00</v>
      </c>
      <c r="AW582" t="str">
        <f t="array" ref="AW582">IFERROR(INDEX(JeffSagarinW[W50],MATCH(AllData[[#This Row],[TEAM]]&amp;"|"&amp;AllData[[#This Row],[YEAR]],JeffSagarinW[TEAM]&amp;"|"&amp;JeffSagarinW[YEAR],0)),"0.00")</f>
        <v>0.00</v>
      </c>
      <c r="AX582" t="str">
        <f t="array" ref="AX582">IFERROR(INDEX(ESPNW[PTS],MATCH(AllData[[#This Row],[TEAM]]&amp;"|"&amp;AllData[[#This Row],[YEAR]],ESPNW[TEAM]&amp;"|"&amp;ESPNW[YEAR],0)),"0.00")</f>
        <v>0.00</v>
      </c>
    </row>
    <row r="583" spans="9:50" x14ac:dyDescent="0.2">
      <c r="I583" t="s">
        <v>357</v>
      </c>
      <c r="J583">
        <v>60.48</v>
      </c>
      <c r="K583">
        <v>69.319999999999993</v>
      </c>
      <c r="L583">
        <v>2019</v>
      </c>
      <c r="AO583" t="s">
        <v>357</v>
      </c>
      <c r="AP583">
        <v>60.48</v>
      </c>
      <c r="AQ583">
        <v>69.319999999999993</v>
      </c>
      <c r="AR583">
        <v>2019</v>
      </c>
      <c r="AT583" t="str">
        <f t="array" ref="AT583">IFERROR(INDEX(JeffSagarinW[JS_RATING],MATCH(AllData[[#This Row],[TEAM]]&amp;"|"&amp;AllData[[#This Row],[YEAR]],JeffSagarinW[TEAM]&amp;"|"&amp;JeffSagarinW[YEAR],0)),"0.00")</f>
        <v>0.00</v>
      </c>
      <c r="AU583" t="str">
        <f t="array" ref="AU583">IFERROR(INDEX(JeffSagarinW[JS_SOS],MATCH(AllData[[#This Row],[TEAM]]&amp;"|"&amp;AllData[[#This Row],[YEAR]],JeffSagarinW[TEAM]&amp;"|"&amp;JeffSagarinW[YEAR],0)),"0.00")</f>
        <v>0.00</v>
      </c>
      <c r="AV583" t="str">
        <f t="array" ref="AV583">IFERROR(INDEX(JeffSagarinW[W25],MATCH(AllData[[#This Row],[TEAM]]&amp;"|"&amp;AllData[[#This Row],[YEAR]],JeffSagarinW[TEAM]&amp;"|"&amp;JeffSagarinW[YEAR],0)),"0.00")</f>
        <v>0.00</v>
      </c>
      <c r="AW583" t="str">
        <f t="array" ref="AW583">IFERROR(INDEX(JeffSagarinW[W50],MATCH(AllData[[#This Row],[TEAM]]&amp;"|"&amp;AllData[[#This Row],[YEAR]],JeffSagarinW[TEAM]&amp;"|"&amp;JeffSagarinW[YEAR],0)),"0.00")</f>
        <v>0.00</v>
      </c>
      <c r="AX583" t="str">
        <f t="array" ref="AX583">IFERROR(INDEX(ESPNW[PTS],MATCH(AllData[[#This Row],[TEAM]]&amp;"|"&amp;AllData[[#This Row],[YEAR]],ESPNW[TEAM]&amp;"|"&amp;ESPNW[YEAR],0)),"0.00")</f>
        <v>0.00</v>
      </c>
    </row>
    <row r="584" spans="9:50" x14ac:dyDescent="0.2">
      <c r="I584" t="s">
        <v>350</v>
      </c>
      <c r="J584">
        <v>69.510000000000005</v>
      </c>
      <c r="K584">
        <v>69.260000000000005</v>
      </c>
      <c r="L584">
        <v>2019</v>
      </c>
      <c r="AO584" t="s">
        <v>350</v>
      </c>
      <c r="AP584">
        <v>69.510000000000005</v>
      </c>
      <c r="AQ584">
        <v>69.260000000000005</v>
      </c>
      <c r="AR584">
        <v>2019</v>
      </c>
      <c r="AT584" t="str">
        <f t="array" ref="AT584">IFERROR(INDEX(JeffSagarinW[JS_RATING],MATCH(AllData[[#This Row],[TEAM]]&amp;"|"&amp;AllData[[#This Row],[YEAR]],JeffSagarinW[TEAM]&amp;"|"&amp;JeffSagarinW[YEAR],0)),"0.00")</f>
        <v>0.00</v>
      </c>
      <c r="AU584" t="str">
        <f t="array" ref="AU584">IFERROR(INDEX(JeffSagarinW[JS_SOS],MATCH(AllData[[#This Row],[TEAM]]&amp;"|"&amp;AllData[[#This Row],[YEAR]],JeffSagarinW[TEAM]&amp;"|"&amp;JeffSagarinW[YEAR],0)),"0.00")</f>
        <v>0.00</v>
      </c>
      <c r="AV584" t="str">
        <f t="array" ref="AV584">IFERROR(INDEX(JeffSagarinW[W25],MATCH(AllData[[#This Row],[TEAM]]&amp;"|"&amp;AllData[[#This Row],[YEAR]],JeffSagarinW[TEAM]&amp;"|"&amp;JeffSagarinW[YEAR],0)),"0.00")</f>
        <v>0.00</v>
      </c>
      <c r="AW584" t="str">
        <f t="array" ref="AW584">IFERROR(INDEX(JeffSagarinW[W50],MATCH(AllData[[#This Row],[TEAM]]&amp;"|"&amp;AllData[[#This Row],[YEAR]],JeffSagarinW[TEAM]&amp;"|"&amp;JeffSagarinW[YEAR],0)),"0.00")</f>
        <v>0.00</v>
      </c>
      <c r="AX584" t="str">
        <f t="array" ref="AX584">IFERROR(INDEX(ESPNW[PTS],MATCH(AllData[[#This Row],[TEAM]]&amp;"|"&amp;AllData[[#This Row],[YEAR]],ESPNW[TEAM]&amp;"|"&amp;ESPNW[YEAR],0)),"0.00")</f>
        <v>0.00</v>
      </c>
    </row>
    <row r="585" spans="9:50" x14ac:dyDescent="0.2">
      <c r="I585" t="s">
        <v>428</v>
      </c>
      <c r="J585">
        <v>62.06</v>
      </c>
      <c r="K585">
        <v>69.22</v>
      </c>
      <c r="L585">
        <v>2019</v>
      </c>
      <c r="AO585" t="s">
        <v>428</v>
      </c>
      <c r="AP585">
        <v>62.06</v>
      </c>
      <c r="AQ585">
        <v>69.22</v>
      </c>
      <c r="AR585">
        <v>2019</v>
      </c>
      <c r="AT585" t="str">
        <f t="array" ref="AT585">IFERROR(INDEX(JeffSagarinW[JS_RATING],MATCH(AllData[[#This Row],[TEAM]]&amp;"|"&amp;AllData[[#This Row],[YEAR]],JeffSagarinW[TEAM]&amp;"|"&amp;JeffSagarinW[YEAR],0)),"0.00")</f>
        <v>0.00</v>
      </c>
      <c r="AU585" t="str">
        <f t="array" ref="AU585">IFERROR(INDEX(JeffSagarinW[JS_SOS],MATCH(AllData[[#This Row],[TEAM]]&amp;"|"&amp;AllData[[#This Row],[YEAR]],JeffSagarinW[TEAM]&amp;"|"&amp;JeffSagarinW[YEAR],0)),"0.00")</f>
        <v>0.00</v>
      </c>
      <c r="AV585" t="str">
        <f t="array" ref="AV585">IFERROR(INDEX(JeffSagarinW[W25],MATCH(AllData[[#This Row],[TEAM]]&amp;"|"&amp;AllData[[#This Row],[YEAR]],JeffSagarinW[TEAM]&amp;"|"&amp;JeffSagarinW[YEAR],0)),"0.00")</f>
        <v>0.00</v>
      </c>
      <c r="AW585" t="str">
        <f t="array" ref="AW585">IFERROR(INDEX(JeffSagarinW[W50],MATCH(AllData[[#This Row],[TEAM]]&amp;"|"&amp;AllData[[#This Row],[YEAR]],JeffSagarinW[TEAM]&amp;"|"&amp;JeffSagarinW[YEAR],0)),"0.00")</f>
        <v>0.00</v>
      </c>
      <c r="AX585" t="str">
        <f t="array" ref="AX585">IFERROR(INDEX(ESPNW[PTS],MATCH(AllData[[#This Row],[TEAM]]&amp;"|"&amp;AllData[[#This Row],[YEAR]],ESPNW[TEAM]&amp;"|"&amp;ESPNW[YEAR],0)),"0.00")</f>
        <v>0.00</v>
      </c>
    </row>
    <row r="586" spans="9:50" x14ac:dyDescent="0.2">
      <c r="I586" t="s">
        <v>366</v>
      </c>
      <c r="J586">
        <v>70.19</v>
      </c>
      <c r="K586">
        <v>68.790000000000006</v>
      </c>
      <c r="L586">
        <v>2019</v>
      </c>
      <c r="AO586" t="s">
        <v>366</v>
      </c>
      <c r="AP586">
        <v>70.19</v>
      </c>
      <c r="AQ586">
        <v>68.790000000000006</v>
      </c>
      <c r="AR586">
        <v>2019</v>
      </c>
      <c r="AT586" t="str">
        <f t="array" ref="AT586">IFERROR(INDEX(JeffSagarinW[JS_RATING],MATCH(AllData[[#This Row],[TEAM]]&amp;"|"&amp;AllData[[#This Row],[YEAR]],JeffSagarinW[TEAM]&amp;"|"&amp;JeffSagarinW[YEAR],0)),"0.00")</f>
        <v>0.00</v>
      </c>
      <c r="AU586" t="str">
        <f t="array" ref="AU586">IFERROR(INDEX(JeffSagarinW[JS_SOS],MATCH(AllData[[#This Row],[TEAM]]&amp;"|"&amp;AllData[[#This Row],[YEAR]],JeffSagarinW[TEAM]&amp;"|"&amp;JeffSagarinW[YEAR],0)),"0.00")</f>
        <v>0.00</v>
      </c>
      <c r="AV586" t="str">
        <f t="array" ref="AV586">IFERROR(INDEX(JeffSagarinW[W25],MATCH(AllData[[#This Row],[TEAM]]&amp;"|"&amp;AllData[[#This Row],[YEAR]],JeffSagarinW[TEAM]&amp;"|"&amp;JeffSagarinW[YEAR],0)),"0.00")</f>
        <v>0.00</v>
      </c>
      <c r="AW586" t="str">
        <f t="array" ref="AW586">IFERROR(INDEX(JeffSagarinW[W50],MATCH(AllData[[#This Row],[TEAM]]&amp;"|"&amp;AllData[[#This Row],[YEAR]],JeffSagarinW[TEAM]&amp;"|"&amp;JeffSagarinW[YEAR],0)),"0.00")</f>
        <v>0.00</v>
      </c>
      <c r="AX586" t="str">
        <f t="array" ref="AX586">IFERROR(INDEX(ESPNW[PTS],MATCH(AllData[[#This Row],[TEAM]]&amp;"|"&amp;AllData[[#This Row],[YEAR]],ESPNW[TEAM]&amp;"|"&amp;ESPNW[YEAR],0)),"0.00")</f>
        <v>0.00</v>
      </c>
    </row>
    <row r="587" spans="9:50" x14ac:dyDescent="0.2">
      <c r="I587" t="s">
        <v>392</v>
      </c>
      <c r="J587">
        <v>69.319999999999993</v>
      </c>
      <c r="K587">
        <v>68.489999999999995</v>
      </c>
      <c r="L587">
        <v>2019</v>
      </c>
      <c r="AO587" t="s">
        <v>392</v>
      </c>
      <c r="AP587">
        <v>69.319999999999993</v>
      </c>
      <c r="AQ587">
        <v>68.489999999999995</v>
      </c>
      <c r="AR587">
        <v>2019</v>
      </c>
      <c r="AT587" t="str">
        <f t="array" ref="AT587">IFERROR(INDEX(JeffSagarinW[JS_RATING],MATCH(AllData[[#This Row],[TEAM]]&amp;"|"&amp;AllData[[#This Row],[YEAR]],JeffSagarinW[TEAM]&amp;"|"&amp;JeffSagarinW[YEAR],0)),"0.00")</f>
        <v>0.00</v>
      </c>
      <c r="AU587" t="str">
        <f t="array" ref="AU587">IFERROR(INDEX(JeffSagarinW[JS_SOS],MATCH(AllData[[#This Row],[TEAM]]&amp;"|"&amp;AllData[[#This Row],[YEAR]],JeffSagarinW[TEAM]&amp;"|"&amp;JeffSagarinW[YEAR],0)),"0.00")</f>
        <v>0.00</v>
      </c>
      <c r="AV587" t="str">
        <f t="array" ref="AV587">IFERROR(INDEX(JeffSagarinW[W25],MATCH(AllData[[#This Row],[TEAM]]&amp;"|"&amp;AllData[[#This Row],[YEAR]],JeffSagarinW[TEAM]&amp;"|"&amp;JeffSagarinW[YEAR],0)),"0.00")</f>
        <v>0.00</v>
      </c>
      <c r="AW587" t="str">
        <f t="array" ref="AW587">IFERROR(INDEX(JeffSagarinW[W50],MATCH(AllData[[#This Row],[TEAM]]&amp;"|"&amp;AllData[[#This Row],[YEAR]],JeffSagarinW[TEAM]&amp;"|"&amp;JeffSagarinW[YEAR],0)),"0.00")</f>
        <v>0.00</v>
      </c>
      <c r="AX587" t="str">
        <f t="array" ref="AX587">IFERROR(INDEX(ESPNW[PTS],MATCH(AllData[[#This Row],[TEAM]]&amp;"|"&amp;AllData[[#This Row],[YEAR]],ESPNW[TEAM]&amp;"|"&amp;ESPNW[YEAR],0)),"0.00")</f>
        <v>0.00</v>
      </c>
    </row>
    <row r="588" spans="9:50" x14ac:dyDescent="0.2">
      <c r="I588" t="s">
        <v>383</v>
      </c>
      <c r="J588">
        <v>69.75</v>
      </c>
      <c r="K588">
        <v>68.06</v>
      </c>
      <c r="L588">
        <v>2019</v>
      </c>
      <c r="AO588" t="s">
        <v>383</v>
      </c>
      <c r="AP588">
        <v>69.75</v>
      </c>
      <c r="AQ588">
        <v>68.06</v>
      </c>
      <c r="AR588">
        <v>2019</v>
      </c>
      <c r="AT588" t="str">
        <f t="array" ref="AT588">IFERROR(INDEX(JeffSagarinW[JS_RATING],MATCH(AllData[[#This Row],[TEAM]]&amp;"|"&amp;AllData[[#This Row],[YEAR]],JeffSagarinW[TEAM]&amp;"|"&amp;JeffSagarinW[YEAR],0)),"0.00")</f>
        <v>0.00</v>
      </c>
      <c r="AU588" t="str">
        <f t="array" ref="AU588">IFERROR(INDEX(JeffSagarinW[JS_SOS],MATCH(AllData[[#This Row],[TEAM]]&amp;"|"&amp;AllData[[#This Row],[YEAR]],JeffSagarinW[TEAM]&amp;"|"&amp;JeffSagarinW[YEAR],0)),"0.00")</f>
        <v>0.00</v>
      </c>
      <c r="AV588" t="str">
        <f t="array" ref="AV588">IFERROR(INDEX(JeffSagarinW[W25],MATCH(AllData[[#This Row],[TEAM]]&amp;"|"&amp;AllData[[#This Row],[YEAR]],JeffSagarinW[TEAM]&amp;"|"&amp;JeffSagarinW[YEAR],0)),"0.00")</f>
        <v>0.00</v>
      </c>
      <c r="AW588" t="str">
        <f t="array" ref="AW588">IFERROR(INDEX(JeffSagarinW[W50],MATCH(AllData[[#This Row],[TEAM]]&amp;"|"&amp;AllData[[#This Row],[YEAR]],JeffSagarinW[TEAM]&amp;"|"&amp;JeffSagarinW[YEAR],0)),"0.00")</f>
        <v>0.00</v>
      </c>
      <c r="AX588" t="str">
        <f t="array" ref="AX588">IFERROR(INDEX(ESPNW[PTS],MATCH(AllData[[#This Row],[TEAM]]&amp;"|"&amp;AllData[[#This Row],[YEAR]],ESPNW[TEAM]&amp;"|"&amp;ESPNW[YEAR],0)),"0.00")</f>
        <v>0.00</v>
      </c>
    </row>
    <row r="589" spans="9:50" x14ac:dyDescent="0.2">
      <c r="I589" t="s">
        <v>385</v>
      </c>
      <c r="J589">
        <v>71.8</v>
      </c>
      <c r="K589">
        <v>67.98</v>
      </c>
      <c r="L589">
        <v>2019</v>
      </c>
      <c r="AO589" t="s">
        <v>385</v>
      </c>
      <c r="AP589">
        <v>71.8</v>
      </c>
      <c r="AQ589">
        <v>67.98</v>
      </c>
      <c r="AR589">
        <v>2019</v>
      </c>
      <c r="AT589" t="str">
        <f t="array" ref="AT589">IFERROR(INDEX(JeffSagarinW[JS_RATING],MATCH(AllData[[#This Row],[TEAM]]&amp;"|"&amp;AllData[[#This Row],[YEAR]],JeffSagarinW[TEAM]&amp;"|"&amp;JeffSagarinW[YEAR],0)),"0.00")</f>
        <v>0.00</v>
      </c>
      <c r="AU589" t="str">
        <f t="array" ref="AU589">IFERROR(INDEX(JeffSagarinW[JS_SOS],MATCH(AllData[[#This Row],[TEAM]]&amp;"|"&amp;AllData[[#This Row],[YEAR]],JeffSagarinW[TEAM]&amp;"|"&amp;JeffSagarinW[YEAR],0)),"0.00")</f>
        <v>0.00</v>
      </c>
      <c r="AV589" t="str">
        <f t="array" ref="AV589">IFERROR(INDEX(JeffSagarinW[W25],MATCH(AllData[[#This Row],[TEAM]]&amp;"|"&amp;AllData[[#This Row],[YEAR]],JeffSagarinW[TEAM]&amp;"|"&amp;JeffSagarinW[YEAR],0)),"0.00")</f>
        <v>0.00</v>
      </c>
      <c r="AW589" t="str">
        <f t="array" ref="AW589">IFERROR(INDEX(JeffSagarinW[W50],MATCH(AllData[[#This Row],[TEAM]]&amp;"|"&amp;AllData[[#This Row],[YEAR]],JeffSagarinW[TEAM]&amp;"|"&amp;JeffSagarinW[YEAR],0)),"0.00")</f>
        <v>0.00</v>
      </c>
      <c r="AX589" t="str">
        <f t="array" ref="AX589">IFERROR(INDEX(ESPNW[PTS],MATCH(AllData[[#This Row],[TEAM]]&amp;"|"&amp;AllData[[#This Row],[YEAR]],ESPNW[TEAM]&amp;"|"&amp;ESPNW[YEAR],0)),"0.00")</f>
        <v>0.00</v>
      </c>
    </row>
    <row r="590" spans="9:50" x14ac:dyDescent="0.2">
      <c r="I590" t="s">
        <v>441</v>
      </c>
      <c r="J590">
        <v>58.36</v>
      </c>
      <c r="K590">
        <v>67.91</v>
      </c>
      <c r="L590">
        <v>2019</v>
      </c>
      <c r="AO590" t="s">
        <v>441</v>
      </c>
      <c r="AP590">
        <v>58.36</v>
      </c>
      <c r="AQ590">
        <v>67.91</v>
      </c>
      <c r="AR590">
        <v>2019</v>
      </c>
      <c r="AT590" t="str">
        <f t="array" ref="AT590">IFERROR(INDEX(JeffSagarinW[JS_RATING],MATCH(AllData[[#This Row],[TEAM]]&amp;"|"&amp;AllData[[#This Row],[YEAR]],JeffSagarinW[TEAM]&amp;"|"&amp;JeffSagarinW[YEAR],0)),"0.00")</f>
        <v>0.00</v>
      </c>
      <c r="AU590" t="str">
        <f t="array" ref="AU590">IFERROR(INDEX(JeffSagarinW[JS_SOS],MATCH(AllData[[#This Row],[TEAM]]&amp;"|"&amp;AllData[[#This Row],[YEAR]],JeffSagarinW[TEAM]&amp;"|"&amp;JeffSagarinW[YEAR],0)),"0.00")</f>
        <v>0.00</v>
      </c>
      <c r="AV590" t="str">
        <f t="array" ref="AV590">IFERROR(INDEX(JeffSagarinW[W25],MATCH(AllData[[#This Row],[TEAM]]&amp;"|"&amp;AllData[[#This Row],[YEAR]],JeffSagarinW[TEAM]&amp;"|"&amp;JeffSagarinW[YEAR],0)),"0.00")</f>
        <v>0.00</v>
      </c>
      <c r="AW590" t="str">
        <f t="array" ref="AW590">IFERROR(INDEX(JeffSagarinW[W50],MATCH(AllData[[#This Row],[TEAM]]&amp;"|"&amp;AllData[[#This Row],[YEAR]],JeffSagarinW[TEAM]&amp;"|"&amp;JeffSagarinW[YEAR],0)),"0.00")</f>
        <v>0.00</v>
      </c>
      <c r="AX590" t="str">
        <f t="array" ref="AX590">IFERROR(INDEX(ESPNW[PTS],MATCH(AllData[[#This Row],[TEAM]]&amp;"|"&amp;AllData[[#This Row],[YEAR]],ESPNW[TEAM]&amp;"|"&amp;ESPNW[YEAR],0)),"0.00")</f>
        <v>0.00</v>
      </c>
    </row>
    <row r="591" spans="9:50" x14ac:dyDescent="0.2">
      <c r="I591" t="s">
        <v>1858</v>
      </c>
      <c r="J591">
        <v>56.14</v>
      </c>
      <c r="K591">
        <v>67.739999999999995</v>
      </c>
      <c r="L591">
        <v>2019</v>
      </c>
      <c r="AO591" t="s">
        <v>1858</v>
      </c>
      <c r="AP591">
        <v>56.14</v>
      </c>
      <c r="AQ591">
        <v>67.739999999999995</v>
      </c>
      <c r="AR591">
        <v>2019</v>
      </c>
      <c r="AT591" t="str">
        <f t="array" ref="AT591">IFERROR(INDEX(JeffSagarinW[JS_RATING],MATCH(AllData[[#This Row],[TEAM]]&amp;"|"&amp;AllData[[#This Row],[YEAR]],JeffSagarinW[TEAM]&amp;"|"&amp;JeffSagarinW[YEAR],0)),"0.00")</f>
        <v>0.00</v>
      </c>
      <c r="AU591" t="str">
        <f t="array" ref="AU591">IFERROR(INDEX(JeffSagarinW[JS_SOS],MATCH(AllData[[#This Row],[TEAM]]&amp;"|"&amp;AllData[[#This Row],[YEAR]],JeffSagarinW[TEAM]&amp;"|"&amp;JeffSagarinW[YEAR],0)),"0.00")</f>
        <v>0.00</v>
      </c>
      <c r="AV591" t="str">
        <f t="array" ref="AV591">IFERROR(INDEX(JeffSagarinW[W25],MATCH(AllData[[#This Row],[TEAM]]&amp;"|"&amp;AllData[[#This Row],[YEAR]],JeffSagarinW[TEAM]&amp;"|"&amp;JeffSagarinW[YEAR],0)),"0.00")</f>
        <v>0.00</v>
      </c>
      <c r="AW591" t="str">
        <f t="array" ref="AW591">IFERROR(INDEX(JeffSagarinW[W50],MATCH(AllData[[#This Row],[TEAM]]&amp;"|"&amp;AllData[[#This Row],[YEAR]],JeffSagarinW[TEAM]&amp;"|"&amp;JeffSagarinW[YEAR],0)),"0.00")</f>
        <v>0.00</v>
      </c>
      <c r="AX591" t="str">
        <f t="array" ref="AX591">IFERROR(INDEX(ESPNW[PTS],MATCH(AllData[[#This Row],[TEAM]]&amp;"|"&amp;AllData[[#This Row],[YEAR]],ESPNW[TEAM]&amp;"|"&amp;ESPNW[YEAR],0)),"0.00")</f>
        <v>0.00</v>
      </c>
    </row>
    <row r="592" spans="9:50" x14ac:dyDescent="0.2">
      <c r="I592" t="s">
        <v>294</v>
      </c>
      <c r="J592">
        <v>62.46</v>
      </c>
      <c r="K592">
        <v>67.62</v>
      </c>
      <c r="L592">
        <v>2019</v>
      </c>
      <c r="AO592" t="s">
        <v>294</v>
      </c>
      <c r="AP592">
        <v>62.46</v>
      </c>
      <c r="AQ592">
        <v>67.62</v>
      </c>
      <c r="AR592">
        <v>2019</v>
      </c>
      <c r="AT592" t="str">
        <f t="array" ref="AT592">IFERROR(INDEX(JeffSagarinW[JS_RATING],MATCH(AllData[[#This Row],[TEAM]]&amp;"|"&amp;AllData[[#This Row],[YEAR]],JeffSagarinW[TEAM]&amp;"|"&amp;JeffSagarinW[YEAR],0)),"0.00")</f>
        <v>0.00</v>
      </c>
      <c r="AU592" t="str">
        <f t="array" ref="AU592">IFERROR(INDEX(JeffSagarinW[JS_SOS],MATCH(AllData[[#This Row],[TEAM]]&amp;"|"&amp;AllData[[#This Row],[YEAR]],JeffSagarinW[TEAM]&amp;"|"&amp;JeffSagarinW[YEAR],0)),"0.00")</f>
        <v>0.00</v>
      </c>
      <c r="AV592" t="str">
        <f t="array" ref="AV592">IFERROR(INDEX(JeffSagarinW[W25],MATCH(AllData[[#This Row],[TEAM]]&amp;"|"&amp;AllData[[#This Row],[YEAR]],JeffSagarinW[TEAM]&amp;"|"&amp;JeffSagarinW[YEAR],0)),"0.00")</f>
        <v>0.00</v>
      </c>
      <c r="AW592" t="str">
        <f t="array" ref="AW592">IFERROR(INDEX(JeffSagarinW[W50],MATCH(AllData[[#This Row],[TEAM]]&amp;"|"&amp;AllData[[#This Row],[YEAR]],JeffSagarinW[TEAM]&amp;"|"&amp;JeffSagarinW[YEAR],0)),"0.00")</f>
        <v>0.00</v>
      </c>
      <c r="AX592" t="str">
        <f t="array" ref="AX592">IFERROR(INDEX(ESPNW[PTS],MATCH(AllData[[#This Row],[TEAM]]&amp;"|"&amp;AllData[[#This Row],[YEAR]],ESPNW[TEAM]&amp;"|"&amp;ESPNW[YEAR],0)),"0.00")</f>
        <v>0.00</v>
      </c>
    </row>
    <row r="593" spans="9:50" x14ac:dyDescent="0.2">
      <c r="I593" t="s">
        <v>338</v>
      </c>
      <c r="J593">
        <v>59.89</v>
      </c>
      <c r="K593">
        <v>67.349999999999994</v>
      </c>
      <c r="L593">
        <v>2019</v>
      </c>
      <c r="AO593" t="s">
        <v>338</v>
      </c>
      <c r="AP593">
        <v>59.89</v>
      </c>
      <c r="AQ593">
        <v>67.349999999999994</v>
      </c>
      <c r="AR593">
        <v>2019</v>
      </c>
      <c r="AT593" t="str">
        <f t="array" ref="AT593">IFERROR(INDEX(JeffSagarinW[JS_RATING],MATCH(AllData[[#This Row],[TEAM]]&amp;"|"&amp;AllData[[#This Row],[YEAR]],JeffSagarinW[TEAM]&amp;"|"&amp;JeffSagarinW[YEAR],0)),"0.00")</f>
        <v>0.00</v>
      </c>
      <c r="AU593" t="str">
        <f t="array" ref="AU593">IFERROR(INDEX(JeffSagarinW[JS_SOS],MATCH(AllData[[#This Row],[TEAM]]&amp;"|"&amp;AllData[[#This Row],[YEAR]],JeffSagarinW[TEAM]&amp;"|"&amp;JeffSagarinW[YEAR],0)),"0.00")</f>
        <v>0.00</v>
      </c>
      <c r="AV593" t="str">
        <f t="array" ref="AV593">IFERROR(INDEX(JeffSagarinW[W25],MATCH(AllData[[#This Row],[TEAM]]&amp;"|"&amp;AllData[[#This Row],[YEAR]],JeffSagarinW[TEAM]&amp;"|"&amp;JeffSagarinW[YEAR],0)),"0.00")</f>
        <v>0.00</v>
      </c>
      <c r="AW593" t="str">
        <f t="array" ref="AW593">IFERROR(INDEX(JeffSagarinW[W50],MATCH(AllData[[#This Row],[TEAM]]&amp;"|"&amp;AllData[[#This Row],[YEAR]],JeffSagarinW[TEAM]&amp;"|"&amp;JeffSagarinW[YEAR],0)),"0.00")</f>
        <v>0.00</v>
      </c>
      <c r="AX593" t="str">
        <f t="array" ref="AX593">IFERROR(INDEX(ESPNW[PTS],MATCH(AllData[[#This Row],[TEAM]]&amp;"|"&amp;AllData[[#This Row],[YEAR]],ESPNW[TEAM]&amp;"|"&amp;ESPNW[YEAR],0)),"0.00")</f>
        <v>0.00</v>
      </c>
    </row>
    <row r="594" spans="9:50" x14ac:dyDescent="0.2">
      <c r="I594" t="s">
        <v>407</v>
      </c>
      <c r="J594">
        <v>66.81</v>
      </c>
      <c r="K594">
        <v>67.27</v>
      </c>
      <c r="L594">
        <v>2019</v>
      </c>
      <c r="AO594" t="s">
        <v>407</v>
      </c>
      <c r="AP594">
        <v>66.81</v>
      </c>
      <c r="AQ594">
        <v>67.27</v>
      </c>
      <c r="AR594">
        <v>2019</v>
      </c>
      <c r="AT594" t="str">
        <f t="array" ref="AT594">IFERROR(INDEX(JeffSagarinW[JS_RATING],MATCH(AllData[[#This Row],[TEAM]]&amp;"|"&amp;AllData[[#This Row],[YEAR]],JeffSagarinW[TEAM]&amp;"|"&amp;JeffSagarinW[YEAR],0)),"0.00")</f>
        <v>0.00</v>
      </c>
      <c r="AU594" t="str">
        <f t="array" ref="AU594">IFERROR(INDEX(JeffSagarinW[JS_SOS],MATCH(AllData[[#This Row],[TEAM]]&amp;"|"&amp;AllData[[#This Row],[YEAR]],JeffSagarinW[TEAM]&amp;"|"&amp;JeffSagarinW[YEAR],0)),"0.00")</f>
        <v>0.00</v>
      </c>
      <c r="AV594" t="str">
        <f t="array" ref="AV594">IFERROR(INDEX(JeffSagarinW[W25],MATCH(AllData[[#This Row],[TEAM]]&amp;"|"&amp;AllData[[#This Row],[YEAR]],JeffSagarinW[TEAM]&amp;"|"&amp;JeffSagarinW[YEAR],0)),"0.00")</f>
        <v>0.00</v>
      </c>
      <c r="AW594" t="str">
        <f t="array" ref="AW594">IFERROR(INDEX(JeffSagarinW[W50],MATCH(AllData[[#This Row],[TEAM]]&amp;"|"&amp;AllData[[#This Row],[YEAR]],JeffSagarinW[TEAM]&amp;"|"&amp;JeffSagarinW[YEAR],0)),"0.00")</f>
        <v>0.00</v>
      </c>
      <c r="AX594" t="str">
        <f t="array" ref="AX594">IFERROR(INDEX(ESPNW[PTS],MATCH(AllData[[#This Row],[TEAM]]&amp;"|"&amp;AllData[[#This Row],[YEAR]],ESPNW[TEAM]&amp;"|"&amp;ESPNW[YEAR],0)),"0.00")</f>
        <v>0.00</v>
      </c>
    </row>
    <row r="595" spans="9:50" x14ac:dyDescent="0.2">
      <c r="I595" t="s">
        <v>298</v>
      </c>
      <c r="J595">
        <v>73.12</v>
      </c>
      <c r="K595">
        <v>66.98</v>
      </c>
      <c r="L595">
        <v>2019</v>
      </c>
      <c r="AO595" t="s">
        <v>298</v>
      </c>
      <c r="AP595">
        <v>73.12</v>
      </c>
      <c r="AQ595">
        <v>66.98</v>
      </c>
      <c r="AR595">
        <v>2019</v>
      </c>
      <c r="AT595" t="str">
        <f t="array" ref="AT595">IFERROR(INDEX(JeffSagarinW[JS_RATING],MATCH(AllData[[#This Row],[TEAM]]&amp;"|"&amp;AllData[[#This Row],[YEAR]],JeffSagarinW[TEAM]&amp;"|"&amp;JeffSagarinW[YEAR],0)),"0.00")</f>
        <v>0.00</v>
      </c>
      <c r="AU595" t="str">
        <f t="array" ref="AU595">IFERROR(INDEX(JeffSagarinW[JS_SOS],MATCH(AllData[[#This Row],[TEAM]]&amp;"|"&amp;AllData[[#This Row],[YEAR]],JeffSagarinW[TEAM]&amp;"|"&amp;JeffSagarinW[YEAR],0)),"0.00")</f>
        <v>0.00</v>
      </c>
      <c r="AV595" t="str">
        <f t="array" ref="AV595">IFERROR(INDEX(JeffSagarinW[W25],MATCH(AllData[[#This Row],[TEAM]]&amp;"|"&amp;AllData[[#This Row],[YEAR]],JeffSagarinW[TEAM]&amp;"|"&amp;JeffSagarinW[YEAR],0)),"0.00")</f>
        <v>0.00</v>
      </c>
      <c r="AW595" t="str">
        <f t="array" ref="AW595">IFERROR(INDEX(JeffSagarinW[W50],MATCH(AllData[[#This Row],[TEAM]]&amp;"|"&amp;AllData[[#This Row],[YEAR]],JeffSagarinW[TEAM]&amp;"|"&amp;JeffSagarinW[YEAR],0)),"0.00")</f>
        <v>0.00</v>
      </c>
      <c r="AX595" t="str">
        <f t="array" ref="AX595">IFERROR(INDEX(ESPNW[PTS],MATCH(AllData[[#This Row],[TEAM]]&amp;"|"&amp;AllData[[#This Row],[YEAR]],ESPNW[TEAM]&amp;"|"&amp;ESPNW[YEAR],0)),"0.00")</f>
        <v>0.00</v>
      </c>
    </row>
    <row r="596" spans="9:50" x14ac:dyDescent="0.2">
      <c r="I596" t="s">
        <v>1864</v>
      </c>
      <c r="J596">
        <v>58.28</v>
      </c>
      <c r="K596">
        <v>66.92</v>
      </c>
      <c r="L596">
        <v>2019</v>
      </c>
      <c r="AO596" t="s">
        <v>1864</v>
      </c>
      <c r="AP596">
        <v>58.28</v>
      </c>
      <c r="AQ596">
        <v>66.92</v>
      </c>
      <c r="AR596">
        <v>2019</v>
      </c>
      <c r="AT596" t="str">
        <f t="array" ref="AT596">IFERROR(INDEX(JeffSagarinW[JS_RATING],MATCH(AllData[[#This Row],[TEAM]]&amp;"|"&amp;AllData[[#This Row],[YEAR]],JeffSagarinW[TEAM]&amp;"|"&amp;JeffSagarinW[YEAR],0)),"0.00")</f>
        <v>0.00</v>
      </c>
      <c r="AU596" t="str">
        <f t="array" ref="AU596">IFERROR(INDEX(JeffSagarinW[JS_SOS],MATCH(AllData[[#This Row],[TEAM]]&amp;"|"&amp;AllData[[#This Row],[YEAR]],JeffSagarinW[TEAM]&amp;"|"&amp;JeffSagarinW[YEAR],0)),"0.00")</f>
        <v>0.00</v>
      </c>
      <c r="AV596" t="str">
        <f t="array" ref="AV596">IFERROR(INDEX(JeffSagarinW[W25],MATCH(AllData[[#This Row],[TEAM]]&amp;"|"&amp;AllData[[#This Row],[YEAR]],JeffSagarinW[TEAM]&amp;"|"&amp;JeffSagarinW[YEAR],0)),"0.00")</f>
        <v>0.00</v>
      </c>
      <c r="AW596" t="str">
        <f t="array" ref="AW596">IFERROR(INDEX(JeffSagarinW[W50],MATCH(AllData[[#This Row],[TEAM]]&amp;"|"&amp;AllData[[#This Row],[YEAR]],JeffSagarinW[TEAM]&amp;"|"&amp;JeffSagarinW[YEAR],0)),"0.00")</f>
        <v>0.00</v>
      </c>
      <c r="AX596" t="str">
        <f t="array" ref="AX596">IFERROR(INDEX(ESPNW[PTS],MATCH(AllData[[#This Row],[TEAM]]&amp;"|"&amp;AllData[[#This Row],[YEAR]],ESPNW[TEAM]&amp;"|"&amp;ESPNW[YEAR],0)),"0.00")</f>
        <v>0.00</v>
      </c>
    </row>
    <row r="597" spans="9:50" x14ac:dyDescent="0.2">
      <c r="I597" t="s">
        <v>1875</v>
      </c>
      <c r="J597">
        <v>57.77</v>
      </c>
      <c r="K597">
        <v>66.87</v>
      </c>
      <c r="L597">
        <v>2019</v>
      </c>
      <c r="AO597" t="s">
        <v>1875</v>
      </c>
      <c r="AP597">
        <v>57.77</v>
      </c>
      <c r="AQ597">
        <v>66.87</v>
      </c>
      <c r="AR597">
        <v>2019</v>
      </c>
      <c r="AT597" t="str">
        <f t="array" ref="AT597">IFERROR(INDEX(JeffSagarinW[JS_RATING],MATCH(AllData[[#This Row],[TEAM]]&amp;"|"&amp;AllData[[#This Row],[YEAR]],JeffSagarinW[TEAM]&amp;"|"&amp;JeffSagarinW[YEAR],0)),"0.00")</f>
        <v>0.00</v>
      </c>
      <c r="AU597" t="str">
        <f t="array" ref="AU597">IFERROR(INDEX(JeffSagarinW[JS_SOS],MATCH(AllData[[#This Row],[TEAM]]&amp;"|"&amp;AllData[[#This Row],[YEAR]],JeffSagarinW[TEAM]&amp;"|"&amp;JeffSagarinW[YEAR],0)),"0.00")</f>
        <v>0.00</v>
      </c>
      <c r="AV597" t="str">
        <f t="array" ref="AV597">IFERROR(INDEX(JeffSagarinW[W25],MATCH(AllData[[#This Row],[TEAM]]&amp;"|"&amp;AllData[[#This Row],[YEAR]],JeffSagarinW[TEAM]&amp;"|"&amp;JeffSagarinW[YEAR],0)),"0.00")</f>
        <v>0.00</v>
      </c>
      <c r="AW597" t="str">
        <f t="array" ref="AW597">IFERROR(INDEX(JeffSagarinW[W50],MATCH(AllData[[#This Row],[TEAM]]&amp;"|"&amp;AllData[[#This Row],[YEAR]],JeffSagarinW[TEAM]&amp;"|"&amp;JeffSagarinW[YEAR],0)),"0.00")</f>
        <v>0.00</v>
      </c>
      <c r="AX597" t="str">
        <f t="array" ref="AX597">IFERROR(INDEX(ESPNW[PTS],MATCH(AllData[[#This Row],[TEAM]]&amp;"|"&amp;AllData[[#This Row],[YEAR]],ESPNW[TEAM]&amp;"|"&amp;ESPNW[YEAR],0)),"0.00")</f>
        <v>0.00</v>
      </c>
    </row>
    <row r="598" spans="9:50" x14ac:dyDescent="0.2">
      <c r="I598" t="s">
        <v>1865</v>
      </c>
      <c r="J598">
        <v>54.2</v>
      </c>
      <c r="K598">
        <v>66.709999999999994</v>
      </c>
      <c r="L598">
        <v>2019</v>
      </c>
      <c r="AO598" t="s">
        <v>1865</v>
      </c>
      <c r="AP598">
        <v>54.2</v>
      </c>
      <c r="AQ598">
        <v>66.709999999999994</v>
      </c>
      <c r="AR598">
        <v>2019</v>
      </c>
      <c r="AT598" t="str">
        <f t="array" ref="AT598">IFERROR(INDEX(JeffSagarinW[JS_RATING],MATCH(AllData[[#This Row],[TEAM]]&amp;"|"&amp;AllData[[#This Row],[YEAR]],JeffSagarinW[TEAM]&amp;"|"&amp;JeffSagarinW[YEAR],0)),"0.00")</f>
        <v>0.00</v>
      </c>
      <c r="AU598" t="str">
        <f t="array" ref="AU598">IFERROR(INDEX(JeffSagarinW[JS_SOS],MATCH(AllData[[#This Row],[TEAM]]&amp;"|"&amp;AllData[[#This Row],[YEAR]],JeffSagarinW[TEAM]&amp;"|"&amp;JeffSagarinW[YEAR],0)),"0.00")</f>
        <v>0.00</v>
      </c>
      <c r="AV598" t="str">
        <f t="array" ref="AV598">IFERROR(INDEX(JeffSagarinW[W25],MATCH(AllData[[#This Row],[TEAM]]&amp;"|"&amp;AllData[[#This Row],[YEAR]],JeffSagarinW[TEAM]&amp;"|"&amp;JeffSagarinW[YEAR],0)),"0.00")</f>
        <v>0.00</v>
      </c>
      <c r="AW598" t="str">
        <f t="array" ref="AW598">IFERROR(INDEX(JeffSagarinW[W50],MATCH(AllData[[#This Row],[TEAM]]&amp;"|"&amp;AllData[[#This Row],[YEAR]],JeffSagarinW[TEAM]&amp;"|"&amp;JeffSagarinW[YEAR],0)),"0.00")</f>
        <v>0.00</v>
      </c>
      <c r="AX598" t="str">
        <f t="array" ref="AX598">IFERROR(INDEX(ESPNW[PTS],MATCH(AllData[[#This Row],[TEAM]]&amp;"|"&amp;AllData[[#This Row],[YEAR]],ESPNW[TEAM]&amp;"|"&amp;ESPNW[YEAR],0)),"0.00")</f>
        <v>0.00</v>
      </c>
    </row>
    <row r="599" spans="9:50" x14ac:dyDescent="0.2">
      <c r="I599" t="s">
        <v>329</v>
      </c>
      <c r="J599">
        <v>66.680000000000007</v>
      </c>
      <c r="K599">
        <v>66.58</v>
      </c>
      <c r="L599">
        <v>2019</v>
      </c>
      <c r="AO599" t="s">
        <v>329</v>
      </c>
      <c r="AP599">
        <v>66.680000000000007</v>
      </c>
      <c r="AQ599">
        <v>66.58</v>
      </c>
      <c r="AR599">
        <v>2019</v>
      </c>
      <c r="AT599" t="str">
        <f t="array" ref="AT599">IFERROR(INDEX(JeffSagarinW[JS_RATING],MATCH(AllData[[#This Row],[TEAM]]&amp;"|"&amp;AllData[[#This Row],[YEAR]],JeffSagarinW[TEAM]&amp;"|"&amp;JeffSagarinW[YEAR],0)),"0.00")</f>
        <v>0.00</v>
      </c>
      <c r="AU599" t="str">
        <f t="array" ref="AU599">IFERROR(INDEX(JeffSagarinW[JS_SOS],MATCH(AllData[[#This Row],[TEAM]]&amp;"|"&amp;AllData[[#This Row],[YEAR]],JeffSagarinW[TEAM]&amp;"|"&amp;JeffSagarinW[YEAR],0)),"0.00")</f>
        <v>0.00</v>
      </c>
      <c r="AV599" t="str">
        <f t="array" ref="AV599">IFERROR(INDEX(JeffSagarinW[W25],MATCH(AllData[[#This Row],[TEAM]]&amp;"|"&amp;AllData[[#This Row],[YEAR]],JeffSagarinW[TEAM]&amp;"|"&amp;JeffSagarinW[YEAR],0)),"0.00")</f>
        <v>0.00</v>
      </c>
      <c r="AW599" t="str">
        <f t="array" ref="AW599">IFERROR(INDEX(JeffSagarinW[W50],MATCH(AllData[[#This Row],[TEAM]]&amp;"|"&amp;AllData[[#This Row],[YEAR]],JeffSagarinW[TEAM]&amp;"|"&amp;JeffSagarinW[YEAR],0)),"0.00")</f>
        <v>0.00</v>
      </c>
      <c r="AX599" t="str">
        <f t="array" ref="AX599">IFERROR(INDEX(ESPNW[PTS],MATCH(AllData[[#This Row],[TEAM]]&amp;"|"&amp;AllData[[#This Row],[YEAR]],ESPNW[TEAM]&amp;"|"&amp;ESPNW[YEAR],0)),"0.00")</f>
        <v>0.00</v>
      </c>
    </row>
    <row r="600" spans="9:50" x14ac:dyDescent="0.2">
      <c r="I600" t="s">
        <v>336</v>
      </c>
      <c r="J600">
        <v>74.319999999999993</v>
      </c>
      <c r="K600">
        <v>66.540000000000006</v>
      </c>
      <c r="L600">
        <v>2019</v>
      </c>
      <c r="AO600" t="s">
        <v>336</v>
      </c>
      <c r="AP600">
        <v>74.319999999999993</v>
      </c>
      <c r="AQ600">
        <v>66.540000000000006</v>
      </c>
      <c r="AR600">
        <v>2019</v>
      </c>
      <c r="AT600" t="str">
        <f t="array" ref="AT600">IFERROR(INDEX(JeffSagarinW[JS_RATING],MATCH(AllData[[#This Row],[TEAM]]&amp;"|"&amp;AllData[[#This Row],[YEAR]],JeffSagarinW[TEAM]&amp;"|"&amp;JeffSagarinW[YEAR],0)),"0.00")</f>
        <v>0.00</v>
      </c>
      <c r="AU600" t="str">
        <f t="array" ref="AU600">IFERROR(INDEX(JeffSagarinW[JS_SOS],MATCH(AllData[[#This Row],[TEAM]]&amp;"|"&amp;AllData[[#This Row],[YEAR]],JeffSagarinW[TEAM]&amp;"|"&amp;JeffSagarinW[YEAR],0)),"0.00")</f>
        <v>0.00</v>
      </c>
      <c r="AV600" t="str">
        <f t="array" ref="AV600">IFERROR(INDEX(JeffSagarinW[W25],MATCH(AllData[[#This Row],[TEAM]]&amp;"|"&amp;AllData[[#This Row],[YEAR]],JeffSagarinW[TEAM]&amp;"|"&amp;JeffSagarinW[YEAR],0)),"0.00")</f>
        <v>0.00</v>
      </c>
      <c r="AW600" t="str">
        <f t="array" ref="AW600">IFERROR(INDEX(JeffSagarinW[W50],MATCH(AllData[[#This Row],[TEAM]]&amp;"|"&amp;AllData[[#This Row],[YEAR]],JeffSagarinW[TEAM]&amp;"|"&amp;JeffSagarinW[YEAR],0)),"0.00")</f>
        <v>0.00</v>
      </c>
      <c r="AX600" t="str">
        <f t="array" ref="AX600">IFERROR(INDEX(ESPNW[PTS],MATCH(AllData[[#This Row],[TEAM]]&amp;"|"&amp;AllData[[#This Row],[YEAR]],ESPNW[TEAM]&amp;"|"&amp;ESPNW[YEAR],0)),"0.00")</f>
        <v>0.00</v>
      </c>
    </row>
    <row r="601" spans="9:50" x14ac:dyDescent="0.2">
      <c r="I601" t="s">
        <v>296</v>
      </c>
      <c r="J601">
        <v>72.349999999999994</v>
      </c>
      <c r="K601">
        <v>66.39</v>
      </c>
      <c r="L601">
        <v>2019</v>
      </c>
      <c r="AO601" t="s">
        <v>296</v>
      </c>
      <c r="AP601">
        <v>72.349999999999994</v>
      </c>
      <c r="AQ601">
        <v>66.39</v>
      </c>
      <c r="AR601">
        <v>2019</v>
      </c>
      <c r="AT601" t="str">
        <f t="array" ref="AT601">IFERROR(INDEX(JeffSagarinW[JS_RATING],MATCH(AllData[[#This Row],[TEAM]]&amp;"|"&amp;AllData[[#This Row],[YEAR]],JeffSagarinW[TEAM]&amp;"|"&amp;JeffSagarinW[YEAR],0)),"0.00")</f>
        <v>0.00</v>
      </c>
      <c r="AU601" t="str">
        <f t="array" ref="AU601">IFERROR(INDEX(JeffSagarinW[JS_SOS],MATCH(AllData[[#This Row],[TEAM]]&amp;"|"&amp;AllData[[#This Row],[YEAR]],JeffSagarinW[TEAM]&amp;"|"&amp;JeffSagarinW[YEAR],0)),"0.00")</f>
        <v>0.00</v>
      </c>
      <c r="AV601" t="str">
        <f t="array" ref="AV601">IFERROR(INDEX(JeffSagarinW[W25],MATCH(AllData[[#This Row],[TEAM]]&amp;"|"&amp;AllData[[#This Row],[YEAR]],JeffSagarinW[TEAM]&amp;"|"&amp;JeffSagarinW[YEAR],0)),"0.00")</f>
        <v>0.00</v>
      </c>
      <c r="AW601" t="str">
        <f t="array" ref="AW601">IFERROR(INDEX(JeffSagarinW[W50],MATCH(AllData[[#This Row],[TEAM]]&amp;"|"&amp;AllData[[#This Row],[YEAR]],JeffSagarinW[TEAM]&amp;"|"&amp;JeffSagarinW[YEAR],0)),"0.00")</f>
        <v>0.00</v>
      </c>
      <c r="AX601" t="str">
        <f t="array" ref="AX601">IFERROR(INDEX(ESPNW[PTS],MATCH(AllData[[#This Row],[TEAM]]&amp;"|"&amp;AllData[[#This Row],[YEAR]],ESPNW[TEAM]&amp;"|"&amp;ESPNW[YEAR],0)),"0.00")</f>
        <v>0.00</v>
      </c>
    </row>
    <row r="602" spans="9:50" x14ac:dyDescent="0.2">
      <c r="I602" t="s">
        <v>2</v>
      </c>
      <c r="J602">
        <v>58.58</v>
      </c>
      <c r="K602">
        <v>66.349999999999994</v>
      </c>
      <c r="L602">
        <v>2019</v>
      </c>
      <c r="AO602" t="s">
        <v>2</v>
      </c>
      <c r="AP602">
        <v>58.58</v>
      </c>
      <c r="AQ602">
        <v>66.349999999999994</v>
      </c>
      <c r="AR602">
        <v>2019</v>
      </c>
      <c r="AT602" t="str">
        <f t="array" ref="AT602">IFERROR(INDEX(JeffSagarinW[JS_RATING],MATCH(AllData[[#This Row],[TEAM]]&amp;"|"&amp;AllData[[#This Row],[YEAR]],JeffSagarinW[TEAM]&amp;"|"&amp;JeffSagarinW[YEAR],0)),"0.00")</f>
        <v>0.00</v>
      </c>
      <c r="AU602" t="str">
        <f t="array" ref="AU602">IFERROR(INDEX(JeffSagarinW[JS_SOS],MATCH(AllData[[#This Row],[TEAM]]&amp;"|"&amp;AllData[[#This Row],[YEAR]],JeffSagarinW[TEAM]&amp;"|"&amp;JeffSagarinW[YEAR],0)),"0.00")</f>
        <v>0.00</v>
      </c>
      <c r="AV602" t="str">
        <f t="array" ref="AV602">IFERROR(INDEX(JeffSagarinW[W25],MATCH(AllData[[#This Row],[TEAM]]&amp;"|"&amp;AllData[[#This Row],[YEAR]],JeffSagarinW[TEAM]&amp;"|"&amp;JeffSagarinW[YEAR],0)),"0.00")</f>
        <v>0.00</v>
      </c>
      <c r="AW602" t="str">
        <f t="array" ref="AW602">IFERROR(INDEX(JeffSagarinW[W50],MATCH(AllData[[#This Row],[TEAM]]&amp;"|"&amp;AllData[[#This Row],[YEAR]],JeffSagarinW[TEAM]&amp;"|"&amp;JeffSagarinW[YEAR],0)),"0.00")</f>
        <v>0.00</v>
      </c>
      <c r="AX602" t="str">
        <f t="array" ref="AX602">IFERROR(INDEX(ESPNW[PTS],MATCH(AllData[[#This Row],[TEAM]]&amp;"|"&amp;AllData[[#This Row],[YEAR]],ESPNW[TEAM]&amp;"|"&amp;ESPNW[YEAR],0)),"0.00")</f>
        <v>0.00</v>
      </c>
    </row>
    <row r="603" spans="9:50" x14ac:dyDescent="0.2">
      <c r="I603" t="s">
        <v>1825</v>
      </c>
      <c r="J603">
        <v>59.91</v>
      </c>
      <c r="K603">
        <v>66.28</v>
      </c>
      <c r="L603">
        <v>2019</v>
      </c>
      <c r="AO603" t="s">
        <v>1825</v>
      </c>
      <c r="AP603">
        <v>59.91</v>
      </c>
      <c r="AQ603">
        <v>66.28</v>
      </c>
      <c r="AR603">
        <v>2019</v>
      </c>
      <c r="AT603" t="str">
        <f t="array" ref="AT603">IFERROR(INDEX(JeffSagarinW[JS_RATING],MATCH(AllData[[#This Row],[TEAM]]&amp;"|"&amp;AllData[[#This Row],[YEAR]],JeffSagarinW[TEAM]&amp;"|"&amp;JeffSagarinW[YEAR],0)),"0.00")</f>
        <v>0.00</v>
      </c>
      <c r="AU603" t="str">
        <f t="array" ref="AU603">IFERROR(INDEX(JeffSagarinW[JS_SOS],MATCH(AllData[[#This Row],[TEAM]]&amp;"|"&amp;AllData[[#This Row],[YEAR]],JeffSagarinW[TEAM]&amp;"|"&amp;JeffSagarinW[YEAR],0)),"0.00")</f>
        <v>0.00</v>
      </c>
      <c r="AV603" t="str">
        <f t="array" ref="AV603">IFERROR(INDEX(JeffSagarinW[W25],MATCH(AllData[[#This Row],[TEAM]]&amp;"|"&amp;AllData[[#This Row],[YEAR]],JeffSagarinW[TEAM]&amp;"|"&amp;JeffSagarinW[YEAR],0)),"0.00")</f>
        <v>0.00</v>
      </c>
      <c r="AW603" t="str">
        <f t="array" ref="AW603">IFERROR(INDEX(JeffSagarinW[W50],MATCH(AllData[[#This Row],[TEAM]]&amp;"|"&amp;AllData[[#This Row],[YEAR]],JeffSagarinW[TEAM]&amp;"|"&amp;JeffSagarinW[YEAR],0)),"0.00")</f>
        <v>0.00</v>
      </c>
      <c r="AX603" t="str">
        <f t="array" ref="AX603">IFERROR(INDEX(ESPNW[PTS],MATCH(AllData[[#This Row],[TEAM]]&amp;"|"&amp;AllData[[#This Row],[YEAR]],ESPNW[TEAM]&amp;"|"&amp;ESPNW[YEAR],0)),"0.00")</f>
        <v>0.00</v>
      </c>
    </row>
    <row r="604" spans="9:50" x14ac:dyDescent="0.2">
      <c r="I604" t="s">
        <v>347</v>
      </c>
      <c r="J604">
        <v>66.72</v>
      </c>
      <c r="K604">
        <v>66.17</v>
      </c>
      <c r="L604">
        <v>2019</v>
      </c>
      <c r="AO604" t="s">
        <v>347</v>
      </c>
      <c r="AP604">
        <v>66.72</v>
      </c>
      <c r="AQ604">
        <v>66.17</v>
      </c>
      <c r="AR604">
        <v>2019</v>
      </c>
      <c r="AT604" t="str">
        <f t="array" ref="AT604">IFERROR(INDEX(JeffSagarinW[JS_RATING],MATCH(AllData[[#This Row],[TEAM]]&amp;"|"&amp;AllData[[#This Row],[YEAR]],JeffSagarinW[TEAM]&amp;"|"&amp;JeffSagarinW[YEAR],0)),"0.00")</f>
        <v>0.00</v>
      </c>
      <c r="AU604" t="str">
        <f t="array" ref="AU604">IFERROR(INDEX(JeffSagarinW[JS_SOS],MATCH(AllData[[#This Row],[TEAM]]&amp;"|"&amp;AllData[[#This Row],[YEAR]],JeffSagarinW[TEAM]&amp;"|"&amp;JeffSagarinW[YEAR],0)),"0.00")</f>
        <v>0.00</v>
      </c>
      <c r="AV604" t="str">
        <f t="array" ref="AV604">IFERROR(INDEX(JeffSagarinW[W25],MATCH(AllData[[#This Row],[TEAM]]&amp;"|"&amp;AllData[[#This Row],[YEAR]],JeffSagarinW[TEAM]&amp;"|"&amp;JeffSagarinW[YEAR],0)),"0.00")</f>
        <v>0.00</v>
      </c>
      <c r="AW604" t="str">
        <f t="array" ref="AW604">IFERROR(INDEX(JeffSagarinW[W50],MATCH(AllData[[#This Row],[TEAM]]&amp;"|"&amp;AllData[[#This Row],[YEAR]],JeffSagarinW[TEAM]&amp;"|"&amp;JeffSagarinW[YEAR],0)),"0.00")</f>
        <v>0.00</v>
      </c>
      <c r="AX604" t="str">
        <f t="array" ref="AX604">IFERROR(INDEX(ESPNW[PTS],MATCH(AllData[[#This Row],[TEAM]]&amp;"|"&amp;AllData[[#This Row],[YEAR]],ESPNW[TEAM]&amp;"|"&amp;ESPNW[YEAR],0)),"0.00")</f>
        <v>0.00</v>
      </c>
    </row>
    <row r="605" spans="9:50" x14ac:dyDescent="0.2">
      <c r="I605" t="s">
        <v>327</v>
      </c>
      <c r="J605">
        <v>70.209999999999994</v>
      </c>
      <c r="K605">
        <v>66.040000000000006</v>
      </c>
      <c r="L605">
        <v>2019</v>
      </c>
      <c r="AO605" t="s">
        <v>327</v>
      </c>
      <c r="AP605">
        <v>70.209999999999994</v>
      </c>
      <c r="AQ605">
        <v>66.040000000000006</v>
      </c>
      <c r="AR605">
        <v>2019</v>
      </c>
      <c r="AT605" t="str">
        <f t="array" ref="AT605">IFERROR(INDEX(JeffSagarinW[JS_RATING],MATCH(AllData[[#This Row],[TEAM]]&amp;"|"&amp;AllData[[#This Row],[YEAR]],JeffSagarinW[TEAM]&amp;"|"&amp;JeffSagarinW[YEAR],0)),"0.00")</f>
        <v>0.00</v>
      </c>
      <c r="AU605" t="str">
        <f t="array" ref="AU605">IFERROR(INDEX(JeffSagarinW[JS_SOS],MATCH(AllData[[#This Row],[TEAM]]&amp;"|"&amp;AllData[[#This Row],[YEAR]],JeffSagarinW[TEAM]&amp;"|"&amp;JeffSagarinW[YEAR],0)),"0.00")</f>
        <v>0.00</v>
      </c>
      <c r="AV605" t="str">
        <f t="array" ref="AV605">IFERROR(INDEX(JeffSagarinW[W25],MATCH(AllData[[#This Row],[TEAM]]&amp;"|"&amp;AllData[[#This Row],[YEAR]],JeffSagarinW[TEAM]&amp;"|"&amp;JeffSagarinW[YEAR],0)),"0.00")</f>
        <v>0.00</v>
      </c>
      <c r="AW605" t="str">
        <f t="array" ref="AW605">IFERROR(INDEX(JeffSagarinW[W50],MATCH(AllData[[#This Row],[TEAM]]&amp;"|"&amp;AllData[[#This Row],[YEAR]],JeffSagarinW[TEAM]&amp;"|"&amp;JeffSagarinW[YEAR],0)),"0.00")</f>
        <v>0.00</v>
      </c>
      <c r="AX605" t="str">
        <f t="array" ref="AX605">IFERROR(INDEX(ESPNW[PTS],MATCH(AllData[[#This Row],[TEAM]]&amp;"|"&amp;AllData[[#This Row],[YEAR]],ESPNW[TEAM]&amp;"|"&amp;ESPNW[YEAR],0)),"0.00")</f>
        <v>0.00</v>
      </c>
    </row>
    <row r="606" spans="9:50" x14ac:dyDescent="0.2">
      <c r="I606" t="s">
        <v>1873</v>
      </c>
      <c r="J606">
        <v>57.64</v>
      </c>
      <c r="K606">
        <v>66.02</v>
      </c>
      <c r="L606">
        <v>2019</v>
      </c>
      <c r="AO606" t="s">
        <v>1873</v>
      </c>
      <c r="AP606">
        <v>57.64</v>
      </c>
      <c r="AQ606">
        <v>66.02</v>
      </c>
      <c r="AR606">
        <v>2019</v>
      </c>
      <c r="AT606" t="str">
        <f t="array" ref="AT606">IFERROR(INDEX(JeffSagarinW[JS_RATING],MATCH(AllData[[#This Row],[TEAM]]&amp;"|"&amp;AllData[[#This Row],[YEAR]],JeffSagarinW[TEAM]&amp;"|"&amp;JeffSagarinW[YEAR],0)),"0.00")</f>
        <v>0.00</v>
      </c>
      <c r="AU606" t="str">
        <f t="array" ref="AU606">IFERROR(INDEX(JeffSagarinW[JS_SOS],MATCH(AllData[[#This Row],[TEAM]]&amp;"|"&amp;AllData[[#This Row],[YEAR]],JeffSagarinW[TEAM]&amp;"|"&amp;JeffSagarinW[YEAR],0)),"0.00")</f>
        <v>0.00</v>
      </c>
      <c r="AV606" t="str">
        <f t="array" ref="AV606">IFERROR(INDEX(JeffSagarinW[W25],MATCH(AllData[[#This Row],[TEAM]]&amp;"|"&amp;AllData[[#This Row],[YEAR]],JeffSagarinW[TEAM]&amp;"|"&amp;JeffSagarinW[YEAR],0)),"0.00")</f>
        <v>0.00</v>
      </c>
      <c r="AW606" t="str">
        <f t="array" ref="AW606">IFERROR(INDEX(JeffSagarinW[W50],MATCH(AllData[[#This Row],[TEAM]]&amp;"|"&amp;AllData[[#This Row],[YEAR]],JeffSagarinW[TEAM]&amp;"|"&amp;JeffSagarinW[YEAR],0)),"0.00")</f>
        <v>0.00</v>
      </c>
      <c r="AX606" t="str">
        <f t="array" ref="AX606">IFERROR(INDEX(ESPNW[PTS],MATCH(AllData[[#This Row],[TEAM]]&amp;"|"&amp;AllData[[#This Row],[YEAR]],ESPNW[TEAM]&amp;"|"&amp;ESPNW[YEAR],0)),"0.00")</f>
        <v>0.00</v>
      </c>
    </row>
    <row r="607" spans="9:50" x14ac:dyDescent="0.2">
      <c r="I607" t="s">
        <v>355</v>
      </c>
      <c r="J607">
        <v>72.23</v>
      </c>
      <c r="K607">
        <v>103.67</v>
      </c>
      <c r="L607">
        <v>2020</v>
      </c>
      <c r="AO607" t="s">
        <v>355</v>
      </c>
      <c r="AP607">
        <v>72.23</v>
      </c>
      <c r="AQ607">
        <v>103.67</v>
      </c>
      <c r="AR607">
        <v>2020</v>
      </c>
      <c r="AT607" t="str">
        <f t="array" ref="AT607">IFERROR(INDEX(JeffSagarinW[JS_RATING],MATCH(AllData[[#This Row],[TEAM]]&amp;"|"&amp;AllData[[#This Row],[YEAR]],JeffSagarinW[TEAM]&amp;"|"&amp;JeffSagarinW[YEAR],0)),"0.00")</f>
        <v>0.00</v>
      </c>
      <c r="AU607" t="str">
        <f t="array" ref="AU607">IFERROR(INDEX(JeffSagarinW[JS_SOS],MATCH(AllData[[#This Row],[TEAM]]&amp;"|"&amp;AllData[[#This Row],[YEAR]],JeffSagarinW[TEAM]&amp;"|"&amp;JeffSagarinW[YEAR],0)),"0.00")</f>
        <v>0.00</v>
      </c>
      <c r="AV607" t="str">
        <f t="array" ref="AV607">IFERROR(INDEX(JeffSagarinW[W25],MATCH(AllData[[#This Row],[TEAM]]&amp;"|"&amp;AllData[[#This Row],[YEAR]],JeffSagarinW[TEAM]&amp;"|"&amp;JeffSagarinW[YEAR],0)),"0.00")</f>
        <v>0.00</v>
      </c>
      <c r="AW607" t="str">
        <f t="array" ref="AW607">IFERROR(INDEX(JeffSagarinW[W50],MATCH(AllData[[#This Row],[TEAM]]&amp;"|"&amp;AllData[[#This Row],[YEAR]],JeffSagarinW[TEAM]&amp;"|"&amp;JeffSagarinW[YEAR],0)),"0.00")</f>
        <v>0.00</v>
      </c>
      <c r="AX607">
        <f t="array" ref="AX607">IFERROR(INDEX(ESPNW[PTS],MATCH(AllData[[#This Row],[TEAM]]&amp;"|"&amp;AllData[[#This Row],[YEAR]],ESPNW[TEAM]&amp;"|"&amp;ESPNW[YEAR],0)),"0.00")</f>
        <v>724</v>
      </c>
    </row>
    <row r="608" spans="9:50" x14ac:dyDescent="0.2">
      <c r="I608" t="s">
        <v>420</v>
      </c>
      <c r="J608">
        <v>71.63</v>
      </c>
      <c r="K608">
        <v>99.48</v>
      </c>
      <c r="L608">
        <v>2020</v>
      </c>
      <c r="AO608" t="s">
        <v>420</v>
      </c>
      <c r="AP608">
        <v>71.63</v>
      </c>
      <c r="AQ608">
        <v>99.48</v>
      </c>
      <c r="AR608">
        <v>2020</v>
      </c>
      <c r="AT608" t="str">
        <f t="array" ref="AT608">IFERROR(INDEX(JeffSagarinW[JS_RATING],MATCH(AllData[[#This Row],[TEAM]]&amp;"|"&amp;AllData[[#This Row],[YEAR]],JeffSagarinW[TEAM]&amp;"|"&amp;JeffSagarinW[YEAR],0)),"0.00")</f>
        <v>0.00</v>
      </c>
      <c r="AU608" t="str">
        <f t="array" ref="AU608">IFERROR(INDEX(JeffSagarinW[JS_SOS],MATCH(AllData[[#This Row],[TEAM]]&amp;"|"&amp;AllData[[#This Row],[YEAR]],JeffSagarinW[TEAM]&amp;"|"&amp;JeffSagarinW[YEAR],0)),"0.00")</f>
        <v>0.00</v>
      </c>
      <c r="AV608" t="str">
        <f t="array" ref="AV608">IFERROR(INDEX(JeffSagarinW[W25],MATCH(AllData[[#This Row],[TEAM]]&amp;"|"&amp;AllData[[#This Row],[YEAR]],JeffSagarinW[TEAM]&amp;"|"&amp;JeffSagarinW[YEAR],0)),"0.00")</f>
        <v>0.00</v>
      </c>
      <c r="AW608" t="str">
        <f t="array" ref="AW608">IFERROR(INDEX(JeffSagarinW[W50],MATCH(AllData[[#This Row],[TEAM]]&amp;"|"&amp;AllData[[#This Row],[YEAR]],JeffSagarinW[TEAM]&amp;"|"&amp;JeffSagarinW[YEAR],0)),"0.00")</f>
        <v>0.00</v>
      </c>
      <c r="AX608">
        <f t="array" ref="AX608">IFERROR(INDEX(ESPNW[PTS],MATCH(AllData[[#This Row],[TEAM]]&amp;"|"&amp;AllData[[#This Row],[YEAR]],ESPNW[TEAM]&amp;"|"&amp;ESPNW[YEAR],0)),"0.00")</f>
        <v>746</v>
      </c>
    </row>
    <row r="609" spans="9:50" x14ac:dyDescent="0.2">
      <c r="I609" t="s">
        <v>378</v>
      </c>
      <c r="J609">
        <v>69.459999999999994</v>
      </c>
      <c r="K609">
        <v>98.64</v>
      </c>
      <c r="L609">
        <v>2020</v>
      </c>
      <c r="AO609" t="s">
        <v>378</v>
      </c>
      <c r="AP609">
        <v>69.459999999999994</v>
      </c>
      <c r="AQ609">
        <v>98.64</v>
      </c>
      <c r="AR609">
        <v>2020</v>
      </c>
      <c r="AT609" t="str">
        <f t="array" ref="AT609">IFERROR(INDEX(JeffSagarinW[JS_RATING],MATCH(AllData[[#This Row],[TEAM]]&amp;"|"&amp;AllData[[#This Row],[YEAR]],JeffSagarinW[TEAM]&amp;"|"&amp;JeffSagarinW[YEAR],0)),"0.00")</f>
        <v>0.00</v>
      </c>
      <c r="AU609" t="str">
        <f t="array" ref="AU609">IFERROR(INDEX(JeffSagarinW[JS_SOS],MATCH(AllData[[#This Row],[TEAM]]&amp;"|"&amp;AllData[[#This Row],[YEAR]],JeffSagarinW[TEAM]&amp;"|"&amp;JeffSagarinW[YEAR],0)),"0.00")</f>
        <v>0.00</v>
      </c>
      <c r="AV609" t="str">
        <f t="array" ref="AV609">IFERROR(INDEX(JeffSagarinW[W25],MATCH(AllData[[#This Row],[TEAM]]&amp;"|"&amp;AllData[[#This Row],[YEAR]],JeffSagarinW[TEAM]&amp;"|"&amp;JeffSagarinW[YEAR],0)),"0.00")</f>
        <v>0.00</v>
      </c>
      <c r="AW609" t="str">
        <f t="array" ref="AW609">IFERROR(INDEX(JeffSagarinW[W50],MATCH(AllData[[#This Row],[TEAM]]&amp;"|"&amp;AllData[[#This Row],[YEAR]],JeffSagarinW[TEAM]&amp;"|"&amp;JeffSagarinW[YEAR],0)),"0.00")</f>
        <v>0.00</v>
      </c>
      <c r="AX609">
        <f t="array" ref="AX609">IFERROR(INDEX(ESPNW[PTS],MATCH(AllData[[#This Row],[TEAM]]&amp;"|"&amp;AllData[[#This Row],[YEAR]],ESPNW[TEAM]&amp;"|"&amp;ESPNW[YEAR],0)),"0.00")</f>
        <v>676</v>
      </c>
    </row>
    <row r="610" spans="9:50" x14ac:dyDescent="0.2">
      <c r="I610" t="s">
        <v>341</v>
      </c>
      <c r="J610">
        <v>68.680000000000007</v>
      </c>
      <c r="K610">
        <v>97.12</v>
      </c>
      <c r="L610">
        <v>2020</v>
      </c>
      <c r="AO610" t="s">
        <v>341</v>
      </c>
      <c r="AP610">
        <v>68.680000000000007</v>
      </c>
      <c r="AQ610">
        <v>97.12</v>
      </c>
      <c r="AR610">
        <v>2020</v>
      </c>
      <c r="AT610" t="str">
        <f t="array" ref="AT610">IFERROR(INDEX(JeffSagarinW[JS_RATING],MATCH(AllData[[#This Row],[TEAM]]&amp;"|"&amp;AllData[[#This Row],[YEAR]],JeffSagarinW[TEAM]&amp;"|"&amp;JeffSagarinW[YEAR],0)),"0.00")</f>
        <v>0.00</v>
      </c>
      <c r="AU610" t="str">
        <f t="array" ref="AU610">IFERROR(INDEX(JeffSagarinW[JS_SOS],MATCH(AllData[[#This Row],[TEAM]]&amp;"|"&amp;AllData[[#This Row],[YEAR]],JeffSagarinW[TEAM]&amp;"|"&amp;JeffSagarinW[YEAR],0)),"0.00")</f>
        <v>0.00</v>
      </c>
      <c r="AV610" t="str">
        <f t="array" ref="AV610">IFERROR(INDEX(JeffSagarinW[W25],MATCH(AllData[[#This Row],[TEAM]]&amp;"|"&amp;AllData[[#This Row],[YEAR]],JeffSagarinW[TEAM]&amp;"|"&amp;JeffSagarinW[YEAR],0)),"0.00")</f>
        <v>0.00</v>
      </c>
      <c r="AW610" t="str">
        <f t="array" ref="AW610">IFERROR(INDEX(JeffSagarinW[W50],MATCH(AllData[[#This Row],[TEAM]]&amp;"|"&amp;AllData[[#This Row],[YEAR]],JeffSagarinW[TEAM]&amp;"|"&amp;JeffSagarinW[YEAR],0)),"0.00")</f>
        <v>0.00</v>
      </c>
      <c r="AX610" t="str">
        <f t="array" ref="AX610">IFERROR(INDEX(ESPNW[PTS],MATCH(AllData[[#This Row],[TEAM]]&amp;"|"&amp;AllData[[#This Row],[YEAR]],ESPNW[TEAM]&amp;"|"&amp;ESPNW[YEAR],0)),"0.00")</f>
        <v>0.00</v>
      </c>
    </row>
    <row r="611" spans="9:50" x14ac:dyDescent="0.2">
      <c r="I611" t="s">
        <v>351</v>
      </c>
      <c r="J611">
        <v>69.13</v>
      </c>
      <c r="K611">
        <v>96.24</v>
      </c>
      <c r="L611">
        <v>2020</v>
      </c>
      <c r="AO611" t="s">
        <v>351</v>
      </c>
      <c r="AP611">
        <v>69.13</v>
      </c>
      <c r="AQ611">
        <v>96.24</v>
      </c>
      <c r="AR611">
        <v>2020</v>
      </c>
      <c r="AT611" t="str">
        <f t="array" ref="AT611">IFERROR(INDEX(JeffSagarinW[JS_RATING],MATCH(AllData[[#This Row],[TEAM]]&amp;"|"&amp;AllData[[#This Row],[YEAR]],JeffSagarinW[TEAM]&amp;"|"&amp;JeffSagarinW[YEAR],0)),"0.00")</f>
        <v>0.00</v>
      </c>
      <c r="AU611" t="str">
        <f t="array" ref="AU611">IFERROR(INDEX(JeffSagarinW[JS_SOS],MATCH(AllData[[#This Row],[TEAM]]&amp;"|"&amp;AllData[[#This Row],[YEAR]],JeffSagarinW[TEAM]&amp;"|"&amp;JeffSagarinW[YEAR],0)),"0.00")</f>
        <v>0.00</v>
      </c>
      <c r="AV611" t="str">
        <f t="array" ref="AV611">IFERROR(INDEX(JeffSagarinW[W25],MATCH(AllData[[#This Row],[TEAM]]&amp;"|"&amp;AllData[[#This Row],[YEAR]],JeffSagarinW[TEAM]&amp;"|"&amp;JeffSagarinW[YEAR],0)),"0.00")</f>
        <v>0.00</v>
      </c>
      <c r="AW611" t="str">
        <f t="array" ref="AW611">IFERROR(INDEX(JeffSagarinW[W50],MATCH(AllData[[#This Row],[TEAM]]&amp;"|"&amp;AllData[[#This Row],[YEAR]],JeffSagarinW[TEAM]&amp;"|"&amp;JeffSagarinW[YEAR],0)),"0.00")</f>
        <v>0.00</v>
      </c>
      <c r="AX611">
        <f t="array" ref="AX611">IFERROR(INDEX(ESPNW[PTS],MATCH(AllData[[#This Row],[TEAM]]&amp;"|"&amp;AllData[[#This Row],[YEAR]],ESPNW[TEAM]&amp;"|"&amp;ESPNW[YEAR],0)),"0.00")</f>
        <v>654</v>
      </c>
    </row>
    <row r="612" spans="9:50" x14ac:dyDescent="0.2">
      <c r="I612" t="s">
        <v>427</v>
      </c>
      <c r="J612">
        <v>67.89</v>
      </c>
      <c r="K612">
        <v>87.5</v>
      </c>
      <c r="L612">
        <v>2020</v>
      </c>
      <c r="AO612" t="s">
        <v>427</v>
      </c>
      <c r="AP612">
        <v>67.89</v>
      </c>
      <c r="AQ612">
        <v>87.5</v>
      </c>
      <c r="AR612">
        <v>2020</v>
      </c>
      <c r="AT612" t="str">
        <f t="array" ref="AT612">IFERROR(INDEX(JeffSagarinW[JS_RATING],MATCH(AllData[[#This Row],[TEAM]]&amp;"|"&amp;AllData[[#This Row],[YEAR]],JeffSagarinW[TEAM]&amp;"|"&amp;JeffSagarinW[YEAR],0)),"0.00")</f>
        <v>0.00</v>
      </c>
      <c r="AU612" t="str">
        <f t="array" ref="AU612">IFERROR(INDEX(JeffSagarinW[JS_SOS],MATCH(AllData[[#This Row],[TEAM]]&amp;"|"&amp;AllData[[#This Row],[YEAR]],JeffSagarinW[TEAM]&amp;"|"&amp;JeffSagarinW[YEAR],0)),"0.00")</f>
        <v>0.00</v>
      </c>
      <c r="AV612" t="str">
        <f t="array" ref="AV612">IFERROR(INDEX(JeffSagarinW[W25],MATCH(AllData[[#This Row],[TEAM]]&amp;"|"&amp;AllData[[#This Row],[YEAR]],JeffSagarinW[TEAM]&amp;"|"&amp;JeffSagarinW[YEAR],0)),"0.00")</f>
        <v>0.00</v>
      </c>
      <c r="AW612" t="str">
        <f t="array" ref="AW612">IFERROR(INDEX(JeffSagarinW[W50],MATCH(AllData[[#This Row],[TEAM]]&amp;"|"&amp;AllData[[#This Row],[YEAR]],JeffSagarinW[TEAM]&amp;"|"&amp;JeffSagarinW[YEAR],0)),"0.00")</f>
        <v>0.00</v>
      </c>
      <c r="AX612" t="str">
        <f t="array" ref="AX612">IFERROR(INDEX(ESPNW[PTS],MATCH(AllData[[#This Row],[TEAM]]&amp;"|"&amp;AllData[[#This Row],[YEAR]],ESPNW[TEAM]&amp;"|"&amp;ESPNW[YEAR],0)),"0.00")</f>
        <v>0.00</v>
      </c>
    </row>
    <row r="613" spans="9:50" x14ac:dyDescent="0.2">
      <c r="I613" t="s">
        <v>334</v>
      </c>
      <c r="J613">
        <v>73.13</v>
      </c>
      <c r="K613">
        <v>86.38</v>
      </c>
      <c r="L613">
        <v>2020</v>
      </c>
      <c r="AO613" t="s">
        <v>334</v>
      </c>
      <c r="AP613">
        <v>73.13</v>
      </c>
      <c r="AQ613">
        <v>86.38</v>
      </c>
      <c r="AR613">
        <v>2020</v>
      </c>
      <c r="AT613" t="str">
        <f t="array" ref="AT613">IFERROR(INDEX(JeffSagarinW[JS_RATING],MATCH(AllData[[#This Row],[TEAM]]&amp;"|"&amp;AllData[[#This Row],[YEAR]],JeffSagarinW[TEAM]&amp;"|"&amp;JeffSagarinW[YEAR],0)),"0.00")</f>
        <v>0.00</v>
      </c>
      <c r="AU613" t="str">
        <f t="array" ref="AU613">IFERROR(INDEX(JeffSagarinW[JS_SOS],MATCH(AllData[[#This Row],[TEAM]]&amp;"|"&amp;AllData[[#This Row],[YEAR]],JeffSagarinW[TEAM]&amp;"|"&amp;JeffSagarinW[YEAR],0)),"0.00")</f>
        <v>0.00</v>
      </c>
      <c r="AV613" t="str">
        <f t="array" ref="AV613">IFERROR(INDEX(JeffSagarinW[W25],MATCH(AllData[[#This Row],[TEAM]]&amp;"|"&amp;AllData[[#This Row],[YEAR]],JeffSagarinW[TEAM]&amp;"|"&amp;JeffSagarinW[YEAR],0)),"0.00")</f>
        <v>0.00</v>
      </c>
      <c r="AW613" t="str">
        <f t="array" ref="AW613">IFERROR(INDEX(JeffSagarinW[W50],MATCH(AllData[[#This Row],[TEAM]]&amp;"|"&amp;AllData[[#This Row],[YEAR]],JeffSagarinW[TEAM]&amp;"|"&amp;JeffSagarinW[YEAR],0)),"0.00")</f>
        <v>0.00</v>
      </c>
      <c r="AX613">
        <f t="array" ref="AX613">IFERROR(INDEX(ESPNW[PTS],MATCH(AllData[[#This Row],[TEAM]]&amp;"|"&amp;AllData[[#This Row],[YEAR]],ESPNW[TEAM]&amp;"|"&amp;ESPNW[YEAR],0)),"0.00")</f>
        <v>560</v>
      </c>
    </row>
    <row r="614" spans="9:50" x14ac:dyDescent="0.2">
      <c r="I614" t="s">
        <v>388</v>
      </c>
      <c r="J614">
        <v>68.44</v>
      </c>
      <c r="K614">
        <v>86.06</v>
      </c>
      <c r="L614">
        <v>2020</v>
      </c>
      <c r="AO614" t="s">
        <v>388</v>
      </c>
      <c r="AP614">
        <v>68.44</v>
      </c>
      <c r="AQ614">
        <v>86.06</v>
      </c>
      <c r="AR614">
        <v>2020</v>
      </c>
      <c r="AT614" t="str">
        <f t="array" ref="AT614">IFERROR(INDEX(JeffSagarinW[JS_RATING],MATCH(AllData[[#This Row],[TEAM]]&amp;"|"&amp;AllData[[#This Row],[YEAR]],JeffSagarinW[TEAM]&amp;"|"&amp;JeffSagarinW[YEAR],0)),"0.00")</f>
        <v>0.00</v>
      </c>
      <c r="AU614" t="str">
        <f t="array" ref="AU614">IFERROR(INDEX(JeffSagarinW[JS_SOS],MATCH(AllData[[#This Row],[TEAM]]&amp;"|"&amp;AllData[[#This Row],[YEAR]],JeffSagarinW[TEAM]&amp;"|"&amp;JeffSagarinW[YEAR],0)),"0.00")</f>
        <v>0.00</v>
      </c>
      <c r="AV614" t="str">
        <f t="array" ref="AV614">IFERROR(INDEX(JeffSagarinW[W25],MATCH(AllData[[#This Row],[TEAM]]&amp;"|"&amp;AllData[[#This Row],[YEAR]],JeffSagarinW[TEAM]&amp;"|"&amp;JeffSagarinW[YEAR],0)),"0.00")</f>
        <v>0.00</v>
      </c>
      <c r="AW614" t="str">
        <f t="array" ref="AW614">IFERROR(INDEX(JeffSagarinW[W50],MATCH(AllData[[#This Row],[TEAM]]&amp;"|"&amp;AllData[[#This Row],[YEAR]],JeffSagarinW[TEAM]&amp;"|"&amp;JeffSagarinW[YEAR],0)),"0.00")</f>
        <v>0.00</v>
      </c>
      <c r="AX614">
        <f t="array" ref="AX614">IFERROR(INDEX(ESPNW[PTS],MATCH(AllData[[#This Row],[TEAM]]&amp;"|"&amp;AllData[[#This Row],[YEAR]],ESPNW[TEAM]&amp;"|"&amp;ESPNW[YEAR],0)),"0.00")</f>
        <v>588</v>
      </c>
    </row>
    <row r="615" spans="9:50" x14ac:dyDescent="0.2">
      <c r="I615" t="s">
        <v>386</v>
      </c>
      <c r="J615">
        <v>70.83</v>
      </c>
      <c r="K615">
        <v>85.11</v>
      </c>
      <c r="L615">
        <v>2020</v>
      </c>
      <c r="AO615" t="s">
        <v>386</v>
      </c>
      <c r="AP615">
        <v>70.83</v>
      </c>
      <c r="AQ615">
        <v>85.11</v>
      </c>
      <c r="AR615">
        <v>2020</v>
      </c>
      <c r="AT615" t="str">
        <f t="array" ref="AT615">IFERROR(INDEX(JeffSagarinW[JS_RATING],MATCH(AllData[[#This Row],[TEAM]]&amp;"|"&amp;AllData[[#This Row],[YEAR]],JeffSagarinW[TEAM]&amp;"|"&amp;JeffSagarinW[YEAR],0)),"0.00")</f>
        <v>0.00</v>
      </c>
      <c r="AU615" t="str">
        <f t="array" ref="AU615">IFERROR(INDEX(JeffSagarinW[JS_SOS],MATCH(AllData[[#This Row],[TEAM]]&amp;"|"&amp;AllData[[#This Row],[YEAR]],JeffSagarinW[TEAM]&amp;"|"&amp;JeffSagarinW[YEAR],0)),"0.00")</f>
        <v>0.00</v>
      </c>
      <c r="AV615" t="str">
        <f t="array" ref="AV615">IFERROR(INDEX(JeffSagarinW[W25],MATCH(AllData[[#This Row],[TEAM]]&amp;"|"&amp;AllData[[#This Row],[YEAR]],JeffSagarinW[TEAM]&amp;"|"&amp;JeffSagarinW[YEAR],0)),"0.00")</f>
        <v>0.00</v>
      </c>
      <c r="AW615" t="str">
        <f t="array" ref="AW615">IFERROR(INDEX(JeffSagarinW[W50],MATCH(AllData[[#This Row],[TEAM]]&amp;"|"&amp;AllData[[#This Row],[YEAR]],JeffSagarinW[TEAM]&amp;"|"&amp;JeffSagarinW[YEAR],0)),"0.00")</f>
        <v>0.00</v>
      </c>
      <c r="AX615">
        <f t="array" ref="AX615">IFERROR(INDEX(ESPNW[PTS],MATCH(AllData[[#This Row],[TEAM]]&amp;"|"&amp;AllData[[#This Row],[YEAR]],ESPNW[TEAM]&amp;"|"&amp;ESPNW[YEAR],0)),"0.00")</f>
        <v>194</v>
      </c>
    </row>
    <row r="616" spans="9:50" x14ac:dyDescent="0.2">
      <c r="I616" t="s">
        <v>363</v>
      </c>
      <c r="J616">
        <v>67.680000000000007</v>
      </c>
      <c r="K616">
        <v>84.29</v>
      </c>
      <c r="L616">
        <v>2020</v>
      </c>
      <c r="AO616" t="s">
        <v>363</v>
      </c>
      <c r="AP616">
        <v>67.680000000000007</v>
      </c>
      <c r="AQ616">
        <v>84.29</v>
      </c>
      <c r="AR616">
        <v>2020</v>
      </c>
      <c r="AT616" t="str">
        <f t="array" ref="AT616">IFERROR(INDEX(JeffSagarinW[JS_RATING],MATCH(AllData[[#This Row],[TEAM]]&amp;"|"&amp;AllData[[#This Row],[YEAR]],JeffSagarinW[TEAM]&amp;"|"&amp;JeffSagarinW[YEAR],0)),"0.00")</f>
        <v>0.00</v>
      </c>
      <c r="AU616" t="str">
        <f t="array" ref="AU616">IFERROR(INDEX(JeffSagarinW[JS_SOS],MATCH(AllData[[#This Row],[TEAM]]&amp;"|"&amp;AllData[[#This Row],[YEAR]],JeffSagarinW[TEAM]&amp;"|"&amp;JeffSagarinW[YEAR],0)),"0.00")</f>
        <v>0.00</v>
      </c>
      <c r="AV616" t="str">
        <f t="array" ref="AV616">IFERROR(INDEX(JeffSagarinW[W25],MATCH(AllData[[#This Row],[TEAM]]&amp;"|"&amp;AllData[[#This Row],[YEAR]],JeffSagarinW[TEAM]&amp;"|"&amp;JeffSagarinW[YEAR],0)),"0.00")</f>
        <v>0.00</v>
      </c>
      <c r="AW616" t="str">
        <f t="array" ref="AW616">IFERROR(INDEX(JeffSagarinW[W50],MATCH(AllData[[#This Row],[TEAM]]&amp;"|"&amp;AllData[[#This Row],[YEAR]],JeffSagarinW[TEAM]&amp;"|"&amp;JeffSagarinW[YEAR],0)),"0.00")</f>
        <v>0.00</v>
      </c>
      <c r="AX616" t="str">
        <f t="array" ref="AX616">IFERROR(INDEX(ESPNW[PTS],MATCH(AllData[[#This Row],[TEAM]]&amp;"|"&amp;AllData[[#This Row],[YEAR]],ESPNW[TEAM]&amp;"|"&amp;ESPNW[YEAR],0)),"0.00")</f>
        <v>0.00</v>
      </c>
    </row>
    <row r="617" spans="9:50" x14ac:dyDescent="0.2">
      <c r="I617" t="s">
        <v>430</v>
      </c>
      <c r="J617">
        <v>70.150000000000006</v>
      </c>
      <c r="K617">
        <v>83.76</v>
      </c>
      <c r="L617">
        <v>2020</v>
      </c>
      <c r="AO617" t="s">
        <v>430</v>
      </c>
      <c r="AP617">
        <v>70.150000000000006</v>
      </c>
      <c r="AQ617">
        <v>83.76</v>
      </c>
      <c r="AR617">
        <v>2020</v>
      </c>
      <c r="AT617" t="str">
        <f t="array" ref="AT617">IFERROR(INDEX(JeffSagarinW[JS_RATING],MATCH(AllData[[#This Row],[TEAM]]&amp;"|"&amp;AllData[[#This Row],[YEAR]],JeffSagarinW[TEAM]&amp;"|"&amp;JeffSagarinW[YEAR],0)),"0.00")</f>
        <v>0.00</v>
      </c>
      <c r="AU617" t="str">
        <f t="array" ref="AU617">IFERROR(INDEX(JeffSagarinW[JS_SOS],MATCH(AllData[[#This Row],[TEAM]]&amp;"|"&amp;AllData[[#This Row],[YEAR]],JeffSagarinW[TEAM]&amp;"|"&amp;JeffSagarinW[YEAR],0)),"0.00")</f>
        <v>0.00</v>
      </c>
      <c r="AV617" t="str">
        <f t="array" ref="AV617">IFERROR(INDEX(JeffSagarinW[W25],MATCH(AllData[[#This Row],[TEAM]]&amp;"|"&amp;AllData[[#This Row],[YEAR]],JeffSagarinW[TEAM]&amp;"|"&amp;JeffSagarinW[YEAR],0)),"0.00")</f>
        <v>0.00</v>
      </c>
      <c r="AW617" t="str">
        <f t="array" ref="AW617">IFERROR(INDEX(JeffSagarinW[W50],MATCH(AllData[[#This Row],[TEAM]]&amp;"|"&amp;AllData[[#This Row],[YEAR]],JeffSagarinW[TEAM]&amp;"|"&amp;JeffSagarinW[YEAR],0)),"0.00")</f>
        <v>0.00</v>
      </c>
      <c r="AX617" t="str">
        <f t="array" ref="AX617">IFERROR(INDEX(ESPNW[PTS],MATCH(AllData[[#This Row],[TEAM]]&amp;"|"&amp;AllData[[#This Row],[YEAR]],ESPNW[TEAM]&amp;"|"&amp;ESPNW[YEAR],0)),"0.00")</f>
        <v>0.00</v>
      </c>
    </row>
    <row r="618" spans="9:50" x14ac:dyDescent="0.2">
      <c r="I618" t="s">
        <v>1857</v>
      </c>
      <c r="J618">
        <v>56.69</v>
      </c>
      <c r="K618">
        <v>83.62</v>
      </c>
      <c r="L618">
        <v>2020</v>
      </c>
      <c r="AO618" t="s">
        <v>1857</v>
      </c>
      <c r="AP618">
        <v>56.69</v>
      </c>
      <c r="AQ618">
        <v>83.62</v>
      </c>
      <c r="AR618">
        <v>2020</v>
      </c>
      <c r="AT618" t="str">
        <f t="array" ref="AT618">IFERROR(INDEX(JeffSagarinW[JS_RATING],MATCH(AllData[[#This Row],[TEAM]]&amp;"|"&amp;AllData[[#This Row],[YEAR]],JeffSagarinW[TEAM]&amp;"|"&amp;JeffSagarinW[YEAR],0)),"0.00")</f>
        <v>0.00</v>
      </c>
      <c r="AU618" t="str">
        <f t="array" ref="AU618">IFERROR(INDEX(JeffSagarinW[JS_SOS],MATCH(AllData[[#This Row],[TEAM]]&amp;"|"&amp;AllData[[#This Row],[YEAR]],JeffSagarinW[TEAM]&amp;"|"&amp;JeffSagarinW[YEAR],0)),"0.00")</f>
        <v>0.00</v>
      </c>
      <c r="AV618" t="str">
        <f t="array" ref="AV618">IFERROR(INDEX(JeffSagarinW[W25],MATCH(AllData[[#This Row],[TEAM]]&amp;"|"&amp;AllData[[#This Row],[YEAR]],JeffSagarinW[TEAM]&amp;"|"&amp;JeffSagarinW[YEAR],0)),"0.00")</f>
        <v>0.00</v>
      </c>
      <c r="AW618" t="str">
        <f t="array" ref="AW618">IFERROR(INDEX(JeffSagarinW[W50],MATCH(AllData[[#This Row],[TEAM]]&amp;"|"&amp;AllData[[#This Row],[YEAR]],JeffSagarinW[TEAM]&amp;"|"&amp;JeffSagarinW[YEAR],0)),"0.00")</f>
        <v>0.00</v>
      </c>
      <c r="AX618">
        <f t="array" ref="AX618">IFERROR(INDEX(ESPNW[PTS],MATCH(AllData[[#This Row],[TEAM]]&amp;"|"&amp;AllData[[#This Row],[YEAR]],ESPNW[TEAM]&amp;"|"&amp;ESPNW[YEAR],0)),"0.00")</f>
        <v>259</v>
      </c>
    </row>
    <row r="619" spans="9:50" x14ac:dyDescent="0.2">
      <c r="I619" t="s">
        <v>364</v>
      </c>
      <c r="J619">
        <v>68.81</v>
      </c>
      <c r="K619">
        <v>83.29</v>
      </c>
      <c r="L619">
        <v>2020</v>
      </c>
      <c r="AO619" t="s">
        <v>364</v>
      </c>
      <c r="AP619">
        <v>68.81</v>
      </c>
      <c r="AQ619">
        <v>83.29</v>
      </c>
      <c r="AR619">
        <v>2020</v>
      </c>
      <c r="AT619" t="str">
        <f t="array" ref="AT619">IFERROR(INDEX(JeffSagarinW[JS_RATING],MATCH(AllData[[#This Row],[TEAM]]&amp;"|"&amp;AllData[[#This Row],[YEAR]],JeffSagarinW[TEAM]&amp;"|"&amp;JeffSagarinW[YEAR],0)),"0.00")</f>
        <v>0.00</v>
      </c>
      <c r="AU619" t="str">
        <f t="array" ref="AU619">IFERROR(INDEX(JeffSagarinW[JS_SOS],MATCH(AllData[[#This Row],[TEAM]]&amp;"|"&amp;AllData[[#This Row],[YEAR]],JeffSagarinW[TEAM]&amp;"|"&amp;JeffSagarinW[YEAR],0)),"0.00")</f>
        <v>0.00</v>
      </c>
      <c r="AV619" t="str">
        <f t="array" ref="AV619">IFERROR(INDEX(JeffSagarinW[W25],MATCH(AllData[[#This Row],[TEAM]]&amp;"|"&amp;AllData[[#This Row],[YEAR]],JeffSagarinW[TEAM]&amp;"|"&amp;JeffSagarinW[YEAR],0)),"0.00")</f>
        <v>0.00</v>
      </c>
      <c r="AW619" t="str">
        <f t="array" ref="AW619">IFERROR(INDEX(JeffSagarinW[W50],MATCH(AllData[[#This Row],[TEAM]]&amp;"|"&amp;AllData[[#This Row],[YEAR]],JeffSagarinW[TEAM]&amp;"|"&amp;JeffSagarinW[YEAR],0)),"0.00")</f>
        <v>0.00</v>
      </c>
      <c r="AX619">
        <f t="array" ref="AX619">IFERROR(INDEX(ESPNW[PTS],MATCH(AllData[[#This Row],[TEAM]]&amp;"|"&amp;AllData[[#This Row],[YEAR]],ESPNW[TEAM]&amp;"|"&amp;ESPNW[YEAR],0)),"0.00")</f>
        <v>385</v>
      </c>
    </row>
    <row r="620" spans="9:50" x14ac:dyDescent="0.2">
      <c r="I620" t="s">
        <v>317</v>
      </c>
      <c r="J620">
        <v>67.19</v>
      </c>
      <c r="K620">
        <v>83.18</v>
      </c>
      <c r="L620">
        <v>2020</v>
      </c>
      <c r="AO620" t="s">
        <v>317</v>
      </c>
      <c r="AP620">
        <v>67.19</v>
      </c>
      <c r="AQ620">
        <v>83.18</v>
      </c>
      <c r="AR620">
        <v>2020</v>
      </c>
      <c r="AT620" t="str">
        <f t="array" ref="AT620">IFERROR(INDEX(JeffSagarinW[JS_RATING],MATCH(AllData[[#This Row],[TEAM]]&amp;"|"&amp;AllData[[#This Row],[YEAR]],JeffSagarinW[TEAM]&amp;"|"&amp;JeffSagarinW[YEAR],0)),"0.00")</f>
        <v>0.00</v>
      </c>
      <c r="AU620" t="str">
        <f t="array" ref="AU620">IFERROR(INDEX(JeffSagarinW[JS_SOS],MATCH(AllData[[#This Row],[TEAM]]&amp;"|"&amp;AllData[[#This Row],[YEAR]],JeffSagarinW[TEAM]&amp;"|"&amp;JeffSagarinW[YEAR],0)),"0.00")</f>
        <v>0.00</v>
      </c>
      <c r="AV620" t="str">
        <f t="array" ref="AV620">IFERROR(INDEX(JeffSagarinW[W25],MATCH(AllData[[#This Row],[TEAM]]&amp;"|"&amp;AllData[[#This Row],[YEAR]],JeffSagarinW[TEAM]&amp;"|"&amp;JeffSagarinW[YEAR],0)),"0.00")</f>
        <v>0.00</v>
      </c>
      <c r="AW620" t="str">
        <f t="array" ref="AW620">IFERROR(INDEX(JeffSagarinW[W50],MATCH(AllData[[#This Row],[TEAM]]&amp;"|"&amp;AllData[[#This Row],[YEAR]],JeffSagarinW[TEAM]&amp;"|"&amp;JeffSagarinW[YEAR],0)),"0.00")</f>
        <v>0.00</v>
      </c>
      <c r="AX620">
        <f t="array" ref="AX620">IFERROR(INDEX(ESPNW[PTS],MATCH(AllData[[#This Row],[TEAM]]&amp;"|"&amp;AllData[[#This Row],[YEAR]],ESPNW[TEAM]&amp;"|"&amp;ESPNW[YEAR],0)),"0.00")</f>
        <v>97</v>
      </c>
    </row>
    <row r="621" spans="9:50" x14ac:dyDescent="0.2">
      <c r="I621" t="s">
        <v>428</v>
      </c>
      <c r="J621">
        <v>58.61</v>
      </c>
      <c r="K621">
        <v>83.13</v>
      </c>
      <c r="L621">
        <v>2020</v>
      </c>
      <c r="AO621" t="s">
        <v>428</v>
      </c>
      <c r="AP621">
        <v>58.61</v>
      </c>
      <c r="AQ621">
        <v>83.13</v>
      </c>
      <c r="AR621">
        <v>2020</v>
      </c>
      <c r="AT621" t="str">
        <f t="array" ref="AT621">IFERROR(INDEX(JeffSagarinW[JS_RATING],MATCH(AllData[[#This Row],[TEAM]]&amp;"|"&amp;AllData[[#This Row],[YEAR]],JeffSagarinW[TEAM]&amp;"|"&amp;JeffSagarinW[YEAR],0)),"0.00")</f>
        <v>0.00</v>
      </c>
      <c r="AU621" t="str">
        <f t="array" ref="AU621">IFERROR(INDEX(JeffSagarinW[JS_SOS],MATCH(AllData[[#This Row],[TEAM]]&amp;"|"&amp;AllData[[#This Row],[YEAR]],JeffSagarinW[TEAM]&amp;"|"&amp;JeffSagarinW[YEAR],0)),"0.00")</f>
        <v>0.00</v>
      </c>
      <c r="AV621" t="str">
        <f t="array" ref="AV621">IFERROR(INDEX(JeffSagarinW[W25],MATCH(AllData[[#This Row],[TEAM]]&amp;"|"&amp;AllData[[#This Row],[YEAR]],JeffSagarinW[TEAM]&amp;"|"&amp;JeffSagarinW[YEAR],0)),"0.00")</f>
        <v>0.00</v>
      </c>
      <c r="AW621" t="str">
        <f t="array" ref="AW621">IFERROR(INDEX(JeffSagarinW[W50],MATCH(AllData[[#This Row],[TEAM]]&amp;"|"&amp;AllData[[#This Row],[YEAR]],JeffSagarinW[TEAM]&amp;"|"&amp;JeffSagarinW[YEAR],0)),"0.00")</f>
        <v>0.00</v>
      </c>
      <c r="AX621">
        <f t="array" ref="AX621">IFERROR(INDEX(ESPNW[PTS],MATCH(AllData[[#This Row],[TEAM]]&amp;"|"&amp;AllData[[#This Row],[YEAR]],ESPNW[TEAM]&amp;"|"&amp;ESPNW[YEAR],0)),"0.00")</f>
        <v>163</v>
      </c>
    </row>
    <row r="622" spans="9:50" x14ac:dyDescent="0.2">
      <c r="I622" t="s">
        <v>421</v>
      </c>
      <c r="J622">
        <v>70.09</v>
      </c>
      <c r="K622">
        <v>83.05</v>
      </c>
      <c r="L622">
        <v>2020</v>
      </c>
      <c r="AO622" t="s">
        <v>421</v>
      </c>
      <c r="AP622">
        <v>70.09</v>
      </c>
      <c r="AQ622">
        <v>83.05</v>
      </c>
      <c r="AR622">
        <v>2020</v>
      </c>
      <c r="AT622" t="str">
        <f t="array" ref="AT622">IFERROR(INDEX(JeffSagarinW[JS_RATING],MATCH(AllData[[#This Row],[TEAM]]&amp;"|"&amp;AllData[[#This Row],[YEAR]],JeffSagarinW[TEAM]&amp;"|"&amp;JeffSagarinW[YEAR],0)),"0.00")</f>
        <v>0.00</v>
      </c>
      <c r="AU622" t="str">
        <f t="array" ref="AU622">IFERROR(INDEX(JeffSagarinW[JS_SOS],MATCH(AllData[[#This Row],[TEAM]]&amp;"|"&amp;AllData[[#This Row],[YEAR]],JeffSagarinW[TEAM]&amp;"|"&amp;JeffSagarinW[YEAR],0)),"0.00")</f>
        <v>0.00</v>
      </c>
      <c r="AV622" t="str">
        <f t="array" ref="AV622">IFERROR(INDEX(JeffSagarinW[W25],MATCH(AllData[[#This Row],[TEAM]]&amp;"|"&amp;AllData[[#This Row],[YEAR]],JeffSagarinW[TEAM]&amp;"|"&amp;JeffSagarinW[YEAR],0)),"0.00")</f>
        <v>0.00</v>
      </c>
      <c r="AW622" t="str">
        <f t="array" ref="AW622">IFERROR(INDEX(JeffSagarinW[W50],MATCH(AllData[[#This Row],[TEAM]]&amp;"|"&amp;AllData[[#This Row],[YEAR]],JeffSagarinW[TEAM]&amp;"|"&amp;JeffSagarinW[YEAR],0)),"0.00")</f>
        <v>0.00</v>
      </c>
      <c r="AX622">
        <f t="array" ref="AX622">IFERROR(INDEX(ESPNW[PTS],MATCH(AllData[[#This Row],[TEAM]]&amp;"|"&amp;AllData[[#This Row],[YEAR]],ESPNW[TEAM]&amp;"|"&amp;ESPNW[YEAR],0)),"0.00")</f>
        <v>246</v>
      </c>
    </row>
    <row r="623" spans="9:50" x14ac:dyDescent="0.2">
      <c r="I623" t="s">
        <v>393</v>
      </c>
      <c r="J623">
        <v>67.760000000000005</v>
      </c>
      <c r="K623">
        <v>81.95</v>
      </c>
      <c r="L623">
        <v>2020</v>
      </c>
      <c r="AO623" t="s">
        <v>393</v>
      </c>
      <c r="AP623">
        <v>67.760000000000005</v>
      </c>
      <c r="AQ623">
        <v>81.95</v>
      </c>
      <c r="AR623">
        <v>2020</v>
      </c>
      <c r="AT623" t="str">
        <f t="array" ref="AT623">IFERROR(INDEX(JeffSagarinW[JS_RATING],MATCH(AllData[[#This Row],[TEAM]]&amp;"|"&amp;AllData[[#This Row],[YEAR]],JeffSagarinW[TEAM]&amp;"|"&amp;JeffSagarinW[YEAR],0)),"0.00")</f>
        <v>0.00</v>
      </c>
      <c r="AU623" t="str">
        <f t="array" ref="AU623">IFERROR(INDEX(JeffSagarinW[JS_SOS],MATCH(AllData[[#This Row],[TEAM]]&amp;"|"&amp;AllData[[#This Row],[YEAR]],JeffSagarinW[TEAM]&amp;"|"&amp;JeffSagarinW[YEAR],0)),"0.00")</f>
        <v>0.00</v>
      </c>
      <c r="AV623" t="str">
        <f t="array" ref="AV623">IFERROR(INDEX(JeffSagarinW[W25],MATCH(AllData[[#This Row],[TEAM]]&amp;"|"&amp;AllData[[#This Row],[YEAR]],JeffSagarinW[TEAM]&amp;"|"&amp;JeffSagarinW[YEAR],0)),"0.00")</f>
        <v>0.00</v>
      </c>
      <c r="AW623" t="str">
        <f t="array" ref="AW623">IFERROR(INDEX(JeffSagarinW[W50],MATCH(AllData[[#This Row],[TEAM]]&amp;"|"&amp;AllData[[#This Row],[YEAR]],JeffSagarinW[TEAM]&amp;"|"&amp;JeffSagarinW[YEAR],0)),"0.00")</f>
        <v>0.00</v>
      </c>
      <c r="AX623">
        <f t="array" ref="AX623">IFERROR(INDEX(ESPNW[PTS],MATCH(AllData[[#This Row],[TEAM]]&amp;"|"&amp;AllData[[#This Row],[YEAR]],ESPNW[TEAM]&amp;"|"&amp;ESPNW[YEAR],0)),"0.00")</f>
        <v>394</v>
      </c>
    </row>
    <row r="624" spans="9:50" x14ac:dyDescent="0.2">
      <c r="I624" t="s">
        <v>297</v>
      </c>
      <c r="J624">
        <v>67.94</v>
      </c>
      <c r="K624">
        <v>81.45</v>
      </c>
      <c r="L624">
        <v>2020</v>
      </c>
      <c r="AO624" t="s">
        <v>297</v>
      </c>
      <c r="AP624">
        <v>67.94</v>
      </c>
      <c r="AQ624">
        <v>81.45</v>
      </c>
      <c r="AR624">
        <v>2020</v>
      </c>
      <c r="AT624" t="str">
        <f t="array" ref="AT624">IFERROR(INDEX(JeffSagarinW[JS_RATING],MATCH(AllData[[#This Row],[TEAM]]&amp;"|"&amp;AllData[[#This Row],[YEAR]],JeffSagarinW[TEAM]&amp;"|"&amp;JeffSagarinW[YEAR],0)),"0.00")</f>
        <v>0.00</v>
      </c>
      <c r="AU624" t="str">
        <f t="array" ref="AU624">IFERROR(INDEX(JeffSagarinW[JS_SOS],MATCH(AllData[[#This Row],[TEAM]]&amp;"|"&amp;AllData[[#This Row],[YEAR]],JeffSagarinW[TEAM]&amp;"|"&amp;JeffSagarinW[YEAR],0)),"0.00")</f>
        <v>0.00</v>
      </c>
      <c r="AV624" t="str">
        <f t="array" ref="AV624">IFERROR(INDEX(JeffSagarinW[W25],MATCH(AllData[[#This Row],[TEAM]]&amp;"|"&amp;AllData[[#This Row],[YEAR]],JeffSagarinW[TEAM]&amp;"|"&amp;JeffSagarinW[YEAR],0)),"0.00")</f>
        <v>0.00</v>
      </c>
      <c r="AW624" t="str">
        <f t="array" ref="AW624">IFERROR(INDEX(JeffSagarinW[W50],MATCH(AllData[[#This Row],[TEAM]]&amp;"|"&amp;AllData[[#This Row],[YEAR]],JeffSagarinW[TEAM]&amp;"|"&amp;JeffSagarinW[YEAR],0)),"0.00")</f>
        <v>0.00</v>
      </c>
      <c r="AX624" t="str">
        <f t="array" ref="AX624">IFERROR(INDEX(ESPNW[PTS],MATCH(AllData[[#This Row],[TEAM]]&amp;"|"&amp;AllData[[#This Row],[YEAR]],ESPNW[TEAM]&amp;"|"&amp;ESPNW[YEAR],0)),"0.00")</f>
        <v>0.00</v>
      </c>
    </row>
    <row r="625" spans="9:50" x14ac:dyDescent="0.2">
      <c r="I625" t="s">
        <v>64</v>
      </c>
      <c r="J625">
        <v>69.739999999999995</v>
      </c>
      <c r="K625">
        <v>81.23</v>
      </c>
      <c r="L625">
        <v>2020</v>
      </c>
      <c r="AO625" t="s">
        <v>64</v>
      </c>
      <c r="AP625">
        <v>69.739999999999995</v>
      </c>
      <c r="AQ625">
        <v>81.23</v>
      </c>
      <c r="AR625">
        <v>2020</v>
      </c>
      <c r="AT625" t="str">
        <f t="array" ref="AT625">IFERROR(INDEX(JeffSagarinW[JS_RATING],MATCH(AllData[[#This Row],[TEAM]]&amp;"|"&amp;AllData[[#This Row],[YEAR]],JeffSagarinW[TEAM]&amp;"|"&amp;JeffSagarinW[YEAR],0)),"0.00")</f>
        <v>0.00</v>
      </c>
      <c r="AU625" t="str">
        <f t="array" ref="AU625">IFERROR(INDEX(JeffSagarinW[JS_SOS],MATCH(AllData[[#This Row],[TEAM]]&amp;"|"&amp;AllData[[#This Row],[YEAR]],JeffSagarinW[TEAM]&amp;"|"&amp;JeffSagarinW[YEAR],0)),"0.00")</f>
        <v>0.00</v>
      </c>
      <c r="AV625" t="str">
        <f t="array" ref="AV625">IFERROR(INDEX(JeffSagarinW[W25],MATCH(AllData[[#This Row],[TEAM]]&amp;"|"&amp;AllData[[#This Row],[YEAR]],JeffSagarinW[TEAM]&amp;"|"&amp;JeffSagarinW[YEAR],0)),"0.00")</f>
        <v>0.00</v>
      </c>
      <c r="AW625" t="str">
        <f t="array" ref="AW625">IFERROR(INDEX(JeffSagarinW[W50],MATCH(AllData[[#This Row],[TEAM]]&amp;"|"&amp;AllData[[#This Row],[YEAR]],JeffSagarinW[TEAM]&amp;"|"&amp;JeffSagarinW[YEAR],0)),"0.00")</f>
        <v>0.00</v>
      </c>
      <c r="AX625">
        <f t="array" ref="AX625">IFERROR(INDEX(ESPNW[PTS],MATCH(AllData[[#This Row],[TEAM]]&amp;"|"&amp;AllData[[#This Row],[YEAR]],ESPNW[TEAM]&amp;"|"&amp;ESPNW[YEAR],0)),"0.00")</f>
        <v>501</v>
      </c>
    </row>
    <row r="626" spans="9:50" x14ac:dyDescent="0.2">
      <c r="I626" t="s">
        <v>442</v>
      </c>
      <c r="J626">
        <v>63.94</v>
      </c>
      <c r="K626">
        <v>79.930000000000007</v>
      </c>
      <c r="L626">
        <v>2020</v>
      </c>
      <c r="AO626" t="s">
        <v>442</v>
      </c>
      <c r="AP626">
        <v>63.94</v>
      </c>
      <c r="AQ626">
        <v>79.930000000000007</v>
      </c>
      <c r="AR626">
        <v>2020</v>
      </c>
      <c r="AT626" t="str">
        <f t="array" ref="AT626">IFERROR(INDEX(JeffSagarinW[JS_RATING],MATCH(AllData[[#This Row],[TEAM]]&amp;"|"&amp;AllData[[#This Row],[YEAR]],JeffSagarinW[TEAM]&amp;"|"&amp;JeffSagarinW[YEAR],0)),"0.00")</f>
        <v>0.00</v>
      </c>
      <c r="AU626" t="str">
        <f t="array" ref="AU626">IFERROR(INDEX(JeffSagarinW[JS_SOS],MATCH(AllData[[#This Row],[TEAM]]&amp;"|"&amp;AllData[[#This Row],[YEAR]],JeffSagarinW[TEAM]&amp;"|"&amp;JeffSagarinW[YEAR],0)),"0.00")</f>
        <v>0.00</v>
      </c>
      <c r="AV626" t="str">
        <f t="array" ref="AV626">IFERROR(INDEX(JeffSagarinW[W25],MATCH(AllData[[#This Row],[TEAM]]&amp;"|"&amp;AllData[[#This Row],[YEAR]],JeffSagarinW[TEAM]&amp;"|"&amp;JeffSagarinW[YEAR],0)),"0.00")</f>
        <v>0.00</v>
      </c>
      <c r="AW626" t="str">
        <f t="array" ref="AW626">IFERROR(INDEX(JeffSagarinW[W50],MATCH(AllData[[#This Row],[TEAM]]&amp;"|"&amp;AllData[[#This Row],[YEAR]],JeffSagarinW[TEAM]&amp;"|"&amp;JeffSagarinW[YEAR],0)),"0.00")</f>
        <v>0.00</v>
      </c>
      <c r="AX626">
        <f t="array" ref="AX626">IFERROR(INDEX(ESPNW[PTS],MATCH(AllData[[#This Row],[TEAM]]&amp;"|"&amp;AllData[[#This Row],[YEAR]],ESPNW[TEAM]&amp;"|"&amp;ESPNW[YEAR],0)),"0.00")</f>
        <v>298</v>
      </c>
    </row>
    <row r="627" spans="9:50" x14ac:dyDescent="0.2">
      <c r="I627" t="s">
        <v>342</v>
      </c>
      <c r="J627">
        <v>67.34</v>
      </c>
      <c r="K627">
        <v>79.81</v>
      </c>
      <c r="L627">
        <v>2020</v>
      </c>
      <c r="AO627" t="s">
        <v>342</v>
      </c>
      <c r="AP627">
        <v>67.34</v>
      </c>
      <c r="AQ627">
        <v>79.81</v>
      </c>
      <c r="AR627">
        <v>2020</v>
      </c>
      <c r="AT627" t="str">
        <f t="array" ref="AT627">IFERROR(INDEX(JeffSagarinW[JS_RATING],MATCH(AllData[[#This Row],[TEAM]]&amp;"|"&amp;AllData[[#This Row],[YEAR]],JeffSagarinW[TEAM]&amp;"|"&amp;JeffSagarinW[YEAR],0)),"0.00")</f>
        <v>0.00</v>
      </c>
      <c r="AU627" t="str">
        <f t="array" ref="AU627">IFERROR(INDEX(JeffSagarinW[JS_SOS],MATCH(AllData[[#This Row],[TEAM]]&amp;"|"&amp;AllData[[#This Row],[YEAR]],JeffSagarinW[TEAM]&amp;"|"&amp;JeffSagarinW[YEAR],0)),"0.00")</f>
        <v>0.00</v>
      </c>
      <c r="AV627" t="str">
        <f t="array" ref="AV627">IFERROR(INDEX(JeffSagarinW[W25],MATCH(AllData[[#This Row],[TEAM]]&amp;"|"&amp;AllData[[#This Row],[YEAR]],JeffSagarinW[TEAM]&amp;"|"&amp;JeffSagarinW[YEAR],0)),"0.00")</f>
        <v>0.00</v>
      </c>
      <c r="AW627" t="str">
        <f t="array" ref="AW627">IFERROR(INDEX(JeffSagarinW[W50],MATCH(AllData[[#This Row],[TEAM]]&amp;"|"&amp;AllData[[#This Row],[YEAR]],JeffSagarinW[TEAM]&amp;"|"&amp;JeffSagarinW[YEAR],0)),"0.00")</f>
        <v>0.00</v>
      </c>
      <c r="AX627">
        <f t="array" ref="AX627">IFERROR(INDEX(ESPNW[PTS],MATCH(AllData[[#This Row],[TEAM]]&amp;"|"&amp;AllData[[#This Row],[YEAR]],ESPNW[TEAM]&amp;"|"&amp;ESPNW[YEAR],0)),"0.00")</f>
        <v>283</v>
      </c>
    </row>
    <row r="628" spans="9:50" x14ac:dyDescent="0.2">
      <c r="I628" t="s">
        <v>362</v>
      </c>
      <c r="J628">
        <v>68.959999999999994</v>
      </c>
      <c r="K628">
        <v>79.569999999999993</v>
      </c>
      <c r="L628">
        <v>2020</v>
      </c>
      <c r="AO628" t="s">
        <v>362</v>
      </c>
      <c r="AP628">
        <v>68.959999999999994</v>
      </c>
      <c r="AQ628">
        <v>79.569999999999993</v>
      </c>
      <c r="AR628">
        <v>2020</v>
      </c>
      <c r="AT628" t="str">
        <f t="array" ref="AT628">IFERROR(INDEX(JeffSagarinW[JS_RATING],MATCH(AllData[[#This Row],[TEAM]]&amp;"|"&amp;AllData[[#This Row],[YEAR]],JeffSagarinW[TEAM]&amp;"|"&amp;JeffSagarinW[YEAR],0)),"0.00")</f>
        <v>0.00</v>
      </c>
      <c r="AU628" t="str">
        <f t="array" ref="AU628">IFERROR(INDEX(JeffSagarinW[JS_SOS],MATCH(AllData[[#This Row],[TEAM]]&amp;"|"&amp;AllData[[#This Row],[YEAR]],JeffSagarinW[TEAM]&amp;"|"&amp;JeffSagarinW[YEAR],0)),"0.00")</f>
        <v>0.00</v>
      </c>
      <c r="AV628" t="str">
        <f t="array" ref="AV628">IFERROR(INDEX(JeffSagarinW[W25],MATCH(AllData[[#This Row],[TEAM]]&amp;"|"&amp;AllData[[#This Row],[YEAR]],JeffSagarinW[TEAM]&amp;"|"&amp;JeffSagarinW[YEAR],0)),"0.00")</f>
        <v>0.00</v>
      </c>
      <c r="AW628" t="str">
        <f t="array" ref="AW628">IFERROR(INDEX(JeffSagarinW[W50],MATCH(AllData[[#This Row],[TEAM]]&amp;"|"&amp;AllData[[#This Row],[YEAR]],JeffSagarinW[TEAM]&amp;"|"&amp;JeffSagarinW[YEAR],0)),"0.00")</f>
        <v>0.00</v>
      </c>
      <c r="AX628" t="str">
        <f t="array" ref="AX628">IFERROR(INDEX(ESPNW[PTS],MATCH(AllData[[#This Row],[TEAM]]&amp;"|"&amp;AllData[[#This Row],[YEAR]],ESPNW[TEAM]&amp;"|"&amp;ESPNW[YEAR],0)),"0.00")</f>
        <v>0.00</v>
      </c>
    </row>
    <row r="629" spans="9:50" x14ac:dyDescent="0.2">
      <c r="I629" t="s">
        <v>385</v>
      </c>
      <c r="J629">
        <v>71.459999999999994</v>
      </c>
      <c r="K629">
        <v>79.099999999999994</v>
      </c>
      <c r="L629">
        <v>2020</v>
      </c>
      <c r="AO629" t="s">
        <v>385</v>
      </c>
      <c r="AP629">
        <v>71.459999999999994</v>
      </c>
      <c r="AQ629">
        <v>79.099999999999994</v>
      </c>
      <c r="AR629">
        <v>2020</v>
      </c>
      <c r="AT629" t="str">
        <f t="array" ref="AT629">IFERROR(INDEX(JeffSagarinW[JS_RATING],MATCH(AllData[[#This Row],[TEAM]]&amp;"|"&amp;AllData[[#This Row],[YEAR]],JeffSagarinW[TEAM]&amp;"|"&amp;JeffSagarinW[YEAR],0)),"0.00")</f>
        <v>0.00</v>
      </c>
      <c r="AU629" t="str">
        <f t="array" ref="AU629">IFERROR(INDEX(JeffSagarinW[JS_SOS],MATCH(AllData[[#This Row],[TEAM]]&amp;"|"&amp;AllData[[#This Row],[YEAR]],JeffSagarinW[TEAM]&amp;"|"&amp;JeffSagarinW[YEAR],0)),"0.00")</f>
        <v>0.00</v>
      </c>
      <c r="AV629" t="str">
        <f t="array" ref="AV629">IFERROR(INDEX(JeffSagarinW[W25],MATCH(AllData[[#This Row],[TEAM]]&amp;"|"&amp;AllData[[#This Row],[YEAR]],JeffSagarinW[TEAM]&amp;"|"&amp;JeffSagarinW[YEAR],0)),"0.00")</f>
        <v>0.00</v>
      </c>
      <c r="AW629" t="str">
        <f t="array" ref="AW629">IFERROR(INDEX(JeffSagarinW[W50],MATCH(AllData[[#This Row],[TEAM]]&amp;"|"&amp;AllData[[#This Row],[YEAR]],JeffSagarinW[TEAM]&amp;"|"&amp;JeffSagarinW[YEAR],0)),"0.00")</f>
        <v>0.00</v>
      </c>
      <c r="AX629" t="str">
        <f t="array" ref="AX629">IFERROR(INDEX(ESPNW[PTS],MATCH(AllData[[#This Row],[TEAM]]&amp;"|"&amp;AllData[[#This Row],[YEAR]],ESPNW[TEAM]&amp;"|"&amp;ESPNW[YEAR],0)),"0.00")</f>
        <v>0.00</v>
      </c>
    </row>
    <row r="630" spans="9:50" x14ac:dyDescent="0.2">
      <c r="I630" t="s">
        <v>157</v>
      </c>
      <c r="J630">
        <v>69.48</v>
      </c>
      <c r="K630">
        <v>78.77</v>
      </c>
      <c r="L630">
        <v>2020</v>
      </c>
      <c r="AO630" t="s">
        <v>157</v>
      </c>
      <c r="AP630">
        <v>69.48</v>
      </c>
      <c r="AQ630">
        <v>78.77</v>
      </c>
      <c r="AR630">
        <v>2020</v>
      </c>
      <c r="AT630" t="str">
        <f t="array" ref="AT630">IFERROR(INDEX(JeffSagarinW[JS_RATING],MATCH(AllData[[#This Row],[TEAM]]&amp;"|"&amp;AllData[[#This Row],[YEAR]],JeffSagarinW[TEAM]&amp;"|"&amp;JeffSagarinW[YEAR],0)),"0.00")</f>
        <v>0.00</v>
      </c>
      <c r="AU630" t="str">
        <f t="array" ref="AU630">IFERROR(INDEX(JeffSagarinW[JS_SOS],MATCH(AllData[[#This Row],[TEAM]]&amp;"|"&amp;AllData[[#This Row],[YEAR]],JeffSagarinW[TEAM]&amp;"|"&amp;JeffSagarinW[YEAR],0)),"0.00")</f>
        <v>0.00</v>
      </c>
      <c r="AV630" t="str">
        <f t="array" ref="AV630">IFERROR(INDEX(JeffSagarinW[W25],MATCH(AllData[[#This Row],[TEAM]]&amp;"|"&amp;AllData[[#This Row],[YEAR]],JeffSagarinW[TEAM]&amp;"|"&amp;JeffSagarinW[YEAR],0)),"0.00")</f>
        <v>0.00</v>
      </c>
      <c r="AW630" t="str">
        <f t="array" ref="AW630">IFERROR(INDEX(JeffSagarinW[W50],MATCH(AllData[[#This Row],[TEAM]]&amp;"|"&amp;AllData[[#This Row],[YEAR]],JeffSagarinW[TEAM]&amp;"|"&amp;JeffSagarinW[YEAR],0)),"0.00")</f>
        <v>0.00</v>
      </c>
      <c r="AX630" t="str">
        <f t="array" ref="AX630">IFERROR(INDEX(ESPNW[PTS],MATCH(AllData[[#This Row],[TEAM]]&amp;"|"&amp;AllData[[#This Row],[YEAR]],ESPNW[TEAM]&amp;"|"&amp;ESPNW[YEAR],0)),"0.00")</f>
        <v>0.00</v>
      </c>
    </row>
    <row r="631" spans="9:50" x14ac:dyDescent="0.2">
      <c r="I631" t="s">
        <v>315</v>
      </c>
      <c r="J631">
        <v>56.03</v>
      </c>
      <c r="K631">
        <v>78.37</v>
      </c>
      <c r="L631">
        <v>2020</v>
      </c>
      <c r="AO631" t="s">
        <v>315</v>
      </c>
      <c r="AP631">
        <v>56.03</v>
      </c>
      <c r="AQ631">
        <v>78.37</v>
      </c>
      <c r="AR631">
        <v>2020</v>
      </c>
      <c r="AT631" t="str">
        <f t="array" ref="AT631">IFERROR(INDEX(JeffSagarinW[JS_RATING],MATCH(AllData[[#This Row],[TEAM]]&amp;"|"&amp;AllData[[#This Row],[YEAR]],JeffSagarinW[TEAM]&amp;"|"&amp;JeffSagarinW[YEAR],0)),"0.00")</f>
        <v>0.00</v>
      </c>
      <c r="AU631" t="str">
        <f t="array" ref="AU631">IFERROR(INDEX(JeffSagarinW[JS_SOS],MATCH(AllData[[#This Row],[TEAM]]&amp;"|"&amp;AllData[[#This Row],[YEAR]],JeffSagarinW[TEAM]&amp;"|"&amp;JeffSagarinW[YEAR],0)),"0.00")</f>
        <v>0.00</v>
      </c>
      <c r="AV631" t="str">
        <f t="array" ref="AV631">IFERROR(INDEX(JeffSagarinW[W25],MATCH(AllData[[#This Row],[TEAM]]&amp;"|"&amp;AllData[[#This Row],[YEAR]],JeffSagarinW[TEAM]&amp;"|"&amp;JeffSagarinW[YEAR],0)),"0.00")</f>
        <v>0.00</v>
      </c>
      <c r="AW631" t="str">
        <f t="array" ref="AW631">IFERROR(INDEX(JeffSagarinW[W50],MATCH(AllData[[#This Row],[TEAM]]&amp;"|"&amp;AllData[[#This Row],[YEAR]],JeffSagarinW[TEAM]&amp;"|"&amp;JeffSagarinW[YEAR],0)),"0.00")</f>
        <v>0.00</v>
      </c>
      <c r="AX631" t="str">
        <f t="array" ref="AX631">IFERROR(INDEX(ESPNW[PTS],MATCH(AllData[[#This Row],[TEAM]]&amp;"|"&amp;AllData[[#This Row],[YEAR]],ESPNW[TEAM]&amp;"|"&amp;ESPNW[YEAR],0)),"0.00")</f>
        <v>0.00</v>
      </c>
    </row>
    <row r="632" spans="9:50" x14ac:dyDescent="0.2">
      <c r="I632" t="s">
        <v>379</v>
      </c>
      <c r="J632">
        <v>61.55</v>
      </c>
      <c r="K632">
        <v>78.34</v>
      </c>
      <c r="L632">
        <v>2020</v>
      </c>
      <c r="AO632" t="s">
        <v>379</v>
      </c>
      <c r="AP632">
        <v>61.55</v>
      </c>
      <c r="AQ632">
        <v>78.34</v>
      </c>
      <c r="AR632">
        <v>2020</v>
      </c>
      <c r="AT632" t="str">
        <f t="array" ref="AT632">IFERROR(INDEX(JeffSagarinW[JS_RATING],MATCH(AllData[[#This Row],[TEAM]]&amp;"|"&amp;AllData[[#This Row],[YEAR]],JeffSagarinW[TEAM]&amp;"|"&amp;JeffSagarinW[YEAR],0)),"0.00")</f>
        <v>0.00</v>
      </c>
      <c r="AU632" t="str">
        <f t="array" ref="AU632">IFERROR(INDEX(JeffSagarinW[JS_SOS],MATCH(AllData[[#This Row],[TEAM]]&amp;"|"&amp;AllData[[#This Row],[YEAR]],JeffSagarinW[TEAM]&amp;"|"&amp;JeffSagarinW[YEAR],0)),"0.00")</f>
        <v>0.00</v>
      </c>
      <c r="AV632" t="str">
        <f t="array" ref="AV632">IFERROR(INDEX(JeffSagarinW[W25],MATCH(AllData[[#This Row],[TEAM]]&amp;"|"&amp;AllData[[#This Row],[YEAR]],JeffSagarinW[TEAM]&amp;"|"&amp;JeffSagarinW[YEAR],0)),"0.00")</f>
        <v>0.00</v>
      </c>
      <c r="AW632" t="str">
        <f t="array" ref="AW632">IFERROR(INDEX(JeffSagarinW[W50],MATCH(AllData[[#This Row],[TEAM]]&amp;"|"&amp;AllData[[#This Row],[YEAR]],JeffSagarinW[TEAM]&amp;"|"&amp;JeffSagarinW[YEAR],0)),"0.00")</f>
        <v>0.00</v>
      </c>
      <c r="AX632">
        <f t="array" ref="AX632">IFERROR(INDEX(ESPNW[PTS],MATCH(AllData[[#This Row],[TEAM]]&amp;"|"&amp;AllData[[#This Row],[YEAR]],ESPNW[TEAM]&amp;"|"&amp;ESPNW[YEAR],0)),"0.00")</f>
        <v>359</v>
      </c>
    </row>
    <row r="633" spans="9:50" x14ac:dyDescent="0.2">
      <c r="I633" t="s">
        <v>387</v>
      </c>
      <c r="J633">
        <v>69.34</v>
      </c>
      <c r="K633">
        <v>78.040000000000006</v>
      </c>
      <c r="L633">
        <v>2020</v>
      </c>
      <c r="AO633" t="s">
        <v>387</v>
      </c>
      <c r="AP633">
        <v>69.34</v>
      </c>
      <c r="AQ633">
        <v>78.040000000000006</v>
      </c>
      <c r="AR633">
        <v>2020</v>
      </c>
      <c r="AT633" t="str">
        <f t="array" ref="AT633">IFERROR(INDEX(JeffSagarinW[JS_RATING],MATCH(AllData[[#This Row],[TEAM]]&amp;"|"&amp;AllData[[#This Row],[YEAR]],JeffSagarinW[TEAM]&amp;"|"&amp;JeffSagarinW[YEAR],0)),"0.00")</f>
        <v>0.00</v>
      </c>
      <c r="AU633" t="str">
        <f t="array" ref="AU633">IFERROR(INDEX(JeffSagarinW[JS_SOS],MATCH(AllData[[#This Row],[TEAM]]&amp;"|"&amp;AllData[[#This Row],[YEAR]],JeffSagarinW[TEAM]&amp;"|"&amp;JeffSagarinW[YEAR],0)),"0.00")</f>
        <v>0.00</v>
      </c>
      <c r="AV633" t="str">
        <f t="array" ref="AV633">IFERROR(INDEX(JeffSagarinW[W25],MATCH(AllData[[#This Row],[TEAM]]&amp;"|"&amp;AllData[[#This Row],[YEAR]],JeffSagarinW[TEAM]&amp;"|"&amp;JeffSagarinW[YEAR],0)),"0.00")</f>
        <v>0.00</v>
      </c>
      <c r="AW633" t="str">
        <f t="array" ref="AW633">IFERROR(INDEX(JeffSagarinW[W50],MATCH(AllData[[#This Row],[TEAM]]&amp;"|"&amp;AllData[[#This Row],[YEAR]],JeffSagarinW[TEAM]&amp;"|"&amp;JeffSagarinW[YEAR],0)),"0.00")</f>
        <v>0.00</v>
      </c>
      <c r="AX633" t="str">
        <f t="array" ref="AX633">IFERROR(INDEX(ESPNW[PTS],MATCH(AllData[[#This Row],[TEAM]]&amp;"|"&amp;AllData[[#This Row],[YEAR]],ESPNW[TEAM]&amp;"|"&amp;ESPNW[YEAR],0)),"0.00")</f>
        <v>0.00</v>
      </c>
    </row>
    <row r="634" spans="9:50" x14ac:dyDescent="0.2">
      <c r="I634" t="s">
        <v>304</v>
      </c>
      <c r="J634">
        <v>67.41</v>
      </c>
      <c r="K634">
        <v>77.58</v>
      </c>
      <c r="L634">
        <v>2020</v>
      </c>
      <c r="AO634" t="s">
        <v>304</v>
      </c>
      <c r="AP634">
        <v>67.41</v>
      </c>
      <c r="AQ634">
        <v>77.58</v>
      </c>
      <c r="AR634">
        <v>2020</v>
      </c>
      <c r="AT634" t="str">
        <f t="array" ref="AT634">IFERROR(INDEX(JeffSagarinW[JS_RATING],MATCH(AllData[[#This Row],[TEAM]]&amp;"|"&amp;AllData[[#This Row],[YEAR]],JeffSagarinW[TEAM]&amp;"|"&amp;JeffSagarinW[YEAR],0)),"0.00")</f>
        <v>0.00</v>
      </c>
      <c r="AU634" t="str">
        <f t="array" ref="AU634">IFERROR(INDEX(JeffSagarinW[JS_SOS],MATCH(AllData[[#This Row],[TEAM]]&amp;"|"&amp;AllData[[#This Row],[YEAR]],JeffSagarinW[TEAM]&amp;"|"&amp;JeffSagarinW[YEAR],0)),"0.00")</f>
        <v>0.00</v>
      </c>
      <c r="AV634" t="str">
        <f t="array" ref="AV634">IFERROR(INDEX(JeffSagarinW[W25],MATCH(AllData[[#This Row],[TEAM]]&amp;"|"&amp;AllData[[#This Row],[YEAR]],JeffSagarinW[TEAM]&amp;"|"&amp;JeffSagarinW[YEAR],0)),"0.00")</f>
        <v>0.00</v>
      </c>
      <c r="AW634" t="str">
        <f t="array" ref="AW634">IFERROR(INDEX(JeffSagarinW[W50],MATCH(AllData[[#This Row],[TEAM]]&amp;"|"&amp;AllData[[#This Row],[YEAR]],JeffSagarinW[TEAM]&amp;"|"&amp;JeffSagarinW[YEAR],0)),"0.00")</f>
        <v>0.00</v>
      </c>
      <c r="AX634" t="str">
        <f t="array" ref="AX634">IFERROR(INDEX(ESPNW[PTS],MATCH(AllData[[#This Row],[TEAM]]&amp;"|"&amp;AllData[[#This Row],[YEAR]],ESPNW[TEAM]&amp;"|"&amp;ESPNW[YEAR],0)),"0.00")</f>
        <v>0.00</v>
      </c>
    </row>
    <row r="635" spans="9:50" x14ac:dyDescent="0.2">
      <c r="I635" t="s">
        <v>314</v>
      </c>
      <c r="J635">
        <v>67.59</v>
      </c>
      <c r="K635">
        <v>77.510000000000005</v>
      </c>
      <c r="L635">
        <v>2020</v>
      </c>
      <c r="AO635" t="s">
        <v>314</v>
      </c>
      <c r="AP635">
        <v>67.59</v>
      </c>
      <c r="AQ635">
        <v>77.510000000000005</v>
      </c>
      <c r="AR635">
        <v>2020</v>
      </c>
      <c r="AT635" t="str">
        <f t="array" ref="AT635">IFERROR(INDEX(JeffSagarinW[JS_RATING],MATCH(AllData[[#This Row],[TEAM]]&amp;"|"&amp;AllData[[#This Row],[YEAR]],JeffSagarinW[TEAM]&amp;"|"&amp;JeffSagarinW[YEAR],0)),"0.00")</f>
        <v>0.00</v>
      </c>
      <c r="AU635" t="str">
        <f t="array" ref="AU635">IFERROR(INDEX(JeffSagarinW[JS_SOS],MATCH(AllData[[#This Row],[TEAM]]&amp;"|"&amp;AllData[[#This Row],[YEAR]],JeffSagarinW[TEAM]&amp;"|"&amp;JeffSagarinW[YEAR],0)),"0.00")</f>
        <v>0.00</v>
      </c>
      <c r="AV635" t="str">
        <f t="array" ref="AV635">IFERROR(INDEX(JeffSagarinW[W25],MATCH(AllData[[#This Row],[TEAM]]&amp;"|"&amp;AllData[[#This Row],[YEAR]],JeffSagarinW[TEAM]&amp;"|"&amp;JeffSagarinW[YEAR],0)),"0.00")</f>
        <v>0.00</v>
      </c>
      <c r="AW635" t="str">
        <f t="array" ref="AW635">IFERROR(INDEX(JeffSagarinW[W50],MATCH(AllData[[#This Row],[TEAM]]&amp;"|"&amp;AllData[[#This Row],[YEAR]],JeffSagarinW[TEAM]&amp;"|"&amp;JeffSagarinW[YEAR],0)),"0.00")</f>
        <v>0.00</v>
      </c>
      <c r="AX635" t="str">
        <f t="array" ref="AX635">IFERROR(INDEX(ESPNW[PTS],MATCH(AllData[[#This Row],[TEAM]]&amp;"|"&amp;AllData[[#This Row],[YEAR]],ESPNW[TEAM]&amp;"|"&amp;ESPNW[YEAR],0)),"0.00")</f>
        <v>0.00</v>
      </c>
    </row>
    <row r="636" spans="9:50" x14ac:dyDescent="0.2">
      <c r="I636" t="s">
        <v>300</v>
      </c>
      <c r="J636">
        <v>69.8</v>
      </c>
      <c r="K636">
        <v>77.02</v>
      </c>
      <c r="L636">
        <v>2020</v>
      </c>
      <c r="AO636" t="s">
        <v>300</v>
      </c>
      <c r="AP636">
        <v>69.8</v>
      </c>
      <c r="AQ636">
        <v>77.02</v>
      </c>
      <c r="AR636">
        <v>2020</v>
      </c>
      <c r="AT636" t="str">
        <f t="array" ref="AT636">IFERROR(INDEX(JeffSagarinW[JS_RATING],MATCH(AllData[[#This Row],[TEAM]]&amp;"|"&amp;AllData[[#This Row],[YEAR]],JeffSagarinW[TEAM]&amp;"|"&amp;JeffSagarinW[YEAR],0)),"0.00")</f>
        <v>0.00</v>
      </c>
      <c r="AU636" t="str">
        <f t="array" ref="AU636">IFERROR(INDEX(JeffSagarinW[JS_SOS],MATCH(AllData[[#This Row],[TEAM]]&amp;"|"&amp;AllData[[#This Row],[YEAR]],JeffSagarinW[TEAM]&amp;"|"&amp;JeffSagarinW[YEAR],0)),"0.00")</f>
        <v>0.00</v>
      </c>
      <c r="AV636" t="str">
        <f t="array" ref="AV636">IFERROR(INDEX(JeffSagarinW[W25],MATCH(AllData[[#This Row],[TEAM]]&amp;"|"&amp;AllData[[#This Row],[YEAR]],JeffSagarinW[TEAM]&amp;"|"&amp;JeffSagarinW[YEAR],0)),"0.00")</f>
        <v>0.00</v>
      </c>
      <c r="AW636" t="str">
        <f t="array" ref="AW636">IFERROR(INDEX(JeffSagarinW[W50],MATCH(AllData[[#This Row],[TEAM]]&amp;"|"&amp;AllData[[#This Row],[YEAR]],JeffSagarinW[TEAM]&amp;"|"&amp;JeffSagarinW[YEAR],0)),"0.00")</f>
        <v>0.00</v>
      </c>
      <c r="AX636" t="str">
        <f t="array" ref="AX636">IFERROR(INDEX(ESPNW[PTS],MATCH(AllData[[#This Row],[TEAM]]&amp;"|"&amp;AllData[[#This Row],[YEAR]],ESPNW[TEAM]&amp;"|"&amp;ESPNW[YEAR],0)),"0.00")</f>
        <v>0.00</v>
      </c>
    </row>
    <row r="637" spans="9:50" x14ac:dyDescent="0.2">
      <c r="I637" t="s">
        <v>369</v>
      </c>
      <c r="J637">
        <v>68.69</v>
      </c>
      <c r="K637">
        <v>76.91</v>
      </c>
      <c r="L637">
        <v>2020</v>
      </c>
      <c r="AO637" t="s">
        <v>369</v>
      </c>
      <c r="AP637">
        <v>68.69</v>
      </c>
      <c r="AQ637">
        <v>76.91</v>
      </c>
      <c r="AR637">
        <v>2020</v>
      </c>
      <c r="AT637" t="str">
        <f t="array" ref="AT637">IFERROR(INDEX(JeffSagarinW[JS_RATING],MATCH(AllData[[#This Row],[TEAM]]&amp;"|"&amp;AllData[[#This Row],[YEAR]],JeffSagarinW[TEAM]&amp;"|"&amp;JeffSagarinW[YEAR],0)),"0.00")</f>
        <v>0.00</v>
      </c>
      <c r="AU637" t="str">
        <f t="array" ref="AU637">IFERROR(INDEX(JeffSagarinW[JS_SOS],MATCH(AllData[[#This Row],[TEAM]]&amp;"|"&amp;AllData[[#This Row],[YEAR]],JeffSagarinW[TEAM]&amp;"|"&amp;JeffSagarinW[YEAR],0)),"0.00")</f>
        <v>0.00</v>
      </c>
      <c r="AV637" t="str">
        <f t="array" ref="AV637">IFERROR(INDEX(JeffSagarinW[W25],MATCH(AllData[[#This Row],[TEAM]]&amp;"|"&amp;AllData[[#This Row],[YEAR]],JeffSagarinW[TEAM]&amp;"|"&amp;JeffSagarinW[YEAR],0)),"0.00")</f>
        <v>0.00</v>
      </c>
      <c r="AW637" t="str">
        <f t="array" ref="AW637">IFERROR(INDEX(JeffSagarinW[W50],MATCH(AllData[[#This Row],[TEAM]]&amp;"|"&amp;AllData[[#This Row],[YEAR]],JeffSagarinW[TEAM]&amp;"|"&amp;JeffSagarinW[YEAR],0)),"0.00")</f>
        <v>0.00</v>
      </c>
      <c r="AX637">
        <f t="array" ref="AX637">IFERROR(INDEX(ESPNW[PTS],MATCH(AllData[[#This Row],[TEAM]]&amp;"|"&amp;AllData[[#This Row],[YEAR]],ESPNW[TEAM]&amp;"|"&amp;ESPNW[YEAR],0)),"0.00")</f>
        <v>174</v>
      </c>
    </row>
    <row r="638" spans="9:50" x14ac:dyDescent="0.2">
      <c r="I638" t="s">
        <v>332</v>
      </c>
      <c r="J638">
        <v>67.12</v>
      </c>
      <c r="K638">
        <v>76.33</v>
      </c>
      <c r="L638">
        <v>2020</v>
      </c>
      <c r="AO638" t="s">
        <v>332</v>
      </c>
      <c r="AP638">
        <v>67.12</v>
      </c>
      <c r="AQ638">
        <v>76.33</v>
      </c>
      <c r="AR638">
        <v>2020</v>
      </c>
      <c r="AT638" t="str">
        <f t="array" ref="AT638">IFERROR(INDEX(JeffSagarinW[JS_RATING],MATCH(AllData[[#This Row],[TEAM]]&amp;"|"&amp;AllData[[#This Row],[YEAR]],JeffSagarinW[TEAM]&amp;"|"&amp;JeffSagarinW[YEAR],0)),"0.00")</f>
        <v>0.00</v>
      </c>
      <c r="AU638" t="str">
        <f t="array" ref="AU638">IFERROR(INDEX(JeffSagarinW[JS_SOS],MATCH(AllData[[#This Row],[TEAM]]&amp;"|"&amp;AllData[[#This Row],[YEAR]],JeffSagarinW[TEAM]&amp;"|"&amp;JeffSagarinW[YEAR],0)),"0.00")</f>
        <v>0.00</v>
      </c>
      <c r="AV638" t="str">
        <f t="array" ref="AV638">IFERROR(INDEX(JeffSagarinW[W25],MATCH(AllData[[#This Row],[TEAM]]&amp;"|"&amp;AllData[[#This Row],[YEAR]],JeffSagarinW[TEAM]&amp;"|"&amp;JeffSagarinW[YEAR],0)),"0.00")</f>
        <v>0.00</v>
      </c>
      <c r="AW638" t="str">
        <f t="array" ref="AW638">IFERROR(INDEX(JeffSagarinW[W50],MATCH(AllData[[#This Row],[TEAM]]&amp;"|"&amp;AllData[[#This Row],[YEAR]],JeffSagarinW[TEAM]&amp;"|"&amp;JeffSagarinW[YEAR],0)),"0.00")</f>
        <v>0.00</v>
      </c>
      <c r="AX638" t="str">
        <f t="array" ref="AX638">IFERROR(INDEX(ESPNW[PTS],MATCH(AllData[[#This Row],[TEAM]]&amp;"|"&amp;AllData[[#This Row],[YEAR]],ESPNW[TEAM]&amp;"|"&amp;ESPNW[YEAR],0)),"0.00")</f>
        <v>0.00</v>
      </c>
    </row>
    <row r="639" spans="9:50" x14ac:dyDescent="0.2">
      <c r="I639" t="s">
        <v>432</v>
      </c>
      <c r="J639">
        <v>67.17</v>
      </c>
      <c r="K639">
        <v>76.209999999999994</v>
      </c>
      <c r="L639">
        <v>2020</v>
      </c>
      <c r="AO639" t="s">
        <v>432</v>
      </c>
      <c r="AP639">
        <v>67.17</v>
      </c>
      <c r="AQ639">
        <v>76.209999999999994</v>
      </c>
      <c r="AR639">
        <v>2020</v>
      </c>
      <c r="AT639" t="str">
        <f t="array" ref="AT639">IFERROR(INDEX(JeffSagarinW[JS_RATING],MATCH(AllData[[#This Row],[TEAM]]&amp;"|"&amp;AllData[[#This Row],[YEAR]],JeffSagarinW[TEAM]&amp;"|"&amp;JeffSagarinW[YEAR],0)),"0.00")</f>
        <v>0.00</v>
      </c>
      <c r="AU639" t="str">
        <f t="array" ref="AU639">IFERROR(INDEX(JeffSagarinW[JS_SOS],MATCH(AllData[[#This Row],[TEAM]]&amp;"|"&amp;AllData[[#This Row],[YEAR]],JeffSagarinW[TEAM]&amp;"|"&amp;JeffSagarinW[YEAR],0)),"0.00")</f>
        <v>0.00</v>
      </c>
      <c r="AV639" t="str">
        <f t="array" ref="AV639">IFERROR(INDEX(JeffSagarinW[W25],MATCH(AllData[[#This Row],[TEAM]]&amp;"|"&amp;AllData[[#This Row],[YEAR]],JeffSagarinW[TEAM]&amp;"|"&amp;JeffSagarinW[YEAR],0)),"0.00")</f>
        <v>0.00</v>
      </c>
      <c r="AW639" t="str">
        <f t="array" ref="AW639">IFERROR(INDEX(JeffSagarinW[W50],MATCH(AllData[[#This Row],[TEAM]]&amp;"|"&amp;AllData[[#This Row],[YEAR]],JeffSagarinW[TEAM]&amp;"|"&amp;JeffSagarinW[YEAR],0)),"0.00")</f>
        <v>0.00</v>
      </c>
      <c r="AX639" t="str">
        <f t="array" ref="AX639">IFERROR(INDEX(ESPNW[PTS],MATCH(AllData[[#This Row],[TEAM]]&amp;"|"&amp;AllData[[#This Row],[YEAR]],ESPNW[TEAM]&amp;"|"&amp;ESPNW[YEAR],0)),"0.00")</f>
        <v>0.00</v>
      </c>
    </row>
    <row r="640" spans="9:50" x14ac:dyDescent="0.2">
      <c r="I640" t="s">
        <v>361</v>
      </c>
      <c r="J640">
        <v>69.680000000000007</v>
      </c>
      <c r="K640">
        <v>75.86</v>
      </c>
      <c r="L640">
        <v>2020</v>
      </c>
      <c r="AO640" t="s">
        <v>361</v>
      </c>
      <c r="AP640">
        <v>69.680000000000007</v>
      </c>
      <c r="AQ640">
        <v>75.86</v>
      </c>
      <c r="AR640">
        <v>2020</v>
      </c>
      <c r="AT640" t="str">
        <f t="array" ref="AT640">IFERROR(INDEX(JeffSagarinW[JS_RATING],MATCH(AllData[[#This Row],[TEAM]]&amp;"|"&amp;AllData[[#This Row],[YEAR]],JeffSagarinW[TEAM]&amp;"|"&amp;JeffSagarinW[YEAR],0)),"0.00")</f>
        <v>0.00</v>
      </c>
      <c r="AU640" t="str">
        <f t="array" ref="AU640">IFERROR(INDEX(JeffSagarinW[JS_SOS],MATCH(AllData[[#This Row],[TEAM]]&amp;"|"&amp;AllData[[#This Row],[YEAR]],JeffSagarinW[TEAM]&amp;"|"&amp;JeffSagarinW[YEAR],0)),"0.00")</f>
        <v>0.00</v>
      </c>
      <c r="AV640" t="str">
        <f t="array" ref="AV640">IFERROR(INDEX(JeffSagarinW[W25],MATCH(AllData[[#This Row],[TEAM]]&amp;"|"&amp;AllData[[#This Row],[YEAR]],JeffSagarinW[TEAM]&amp;"|"&amp;JeffSagarinW[YEAR],0)),"0.00")</f>
        <v>0.00</v>
      </c>
      <c r="AW640" t="str">
        <f t="array" ref="AW640">IFERROR(INDEX(JeffSagarinW[W50],MATCH(AllData[[#This Row],[TEAM]]&amp;"|"&amp;AllData[[#This Row],[YEAR]],JeffSagarinW[TEAM]&amp;"|"&amp;JeffSagarinW[YEAR],0)),"0.00")</f>
        <v>0.00</v>
      </c>
      <c r="AX640" t="str">
        <f t="array" ref="AX640">IFERROR(INDEX(ESPNW[PTS],MATCH(AllData[[#This Row],[TEAM]]&amp;"|"&amp;AllData[[#This Row],[YEAR]],ESPNW[TEAM]&amp;"|"&amp;ESPNW[YEAR],0)),"0.00")</f>
        <v>0.00</v>
      </c>
    </row>
    <row r="641" spans="9:50" x14ac:dyDescent="0.2">
      <c r="I641" t="s">
        <v>312</v>
      </c>
      <c r="J641">
        <v>69.739999999999995</v>
      </c>
      <c r="K641">
        <v>75.64</v>
      </c>
      <c r="L641">
        <v>2020</v>
      </c>
      <c r="AO641" t="s">
        <v>312</v>
      </c>
      <c r="AP641">
        <v>69.739999999999995</v>
      </c>
      <c r="AQ641">
        <v>75.64</v>
      </c>
      <c r="AR641">
        <v>2020</v>
      </c>
      <c r="AT641" t="str">
        <f t="array" ref="AT641">IFERROR(INDEX(JeffSagarinW[JS_RATING],MATCH(AllData[[#This Row],[TEAM]]&amp;"|"&amp;AllData[[#This Row],[YEAR]],JeffSagarinW[TEAM]&amp;"|"&amp;JeffSagarinW[YEAR],0)),"0.00")</f>
        <v>0.00</v>
      </c>
      <c r="AU641" t="str">
        <f t="array" ref="AU641">IFERROR(INDEX(JeffSagarinW[JS_SOS],MATCH(AllData[[#This Row],[TEAM]]&amp;"|"&amp;AllData[[#This Row],[YEAR]],JeffSagarinW[TEAM]&amp;"|"&amp;JeffSagarinW[YEAR],0)),"0.00")</f>
        <v>0.00</v>
      </c>
      <c r="AV641" t="str">
        <f t="array" ref="AV641">IFERROR(INDEX(JeffSagarinW[W25],MATCH(AllData[[#This Row],[TEAM]]&amp;"|"&amp;AllData[[#This Row],[YEAR]],JeffSagarinW[TEAM]&amp;"|"&amp;JeffSagarinW[YEAR],0)),"0.00")</f>
        <v>0.00</v>
      </c>
      <c r="AW641" t="str">
        <f t="array" ref="AW641">IFERROR(INDEX(JeffSagarinW[W50],MATCH(AllData[[#This Row],[TEAM]]&amp;"|"&amp;AllData[[#This Row],[YEAR]],JeffSagarinW[TEAM]&amp;"|"&amp;JeffSagarinW[YEAR],0)),"0.00")</f>
        <v>0.00</v>
      </c>
      <c r="AX641" t="str">
        <f t="array" ref="AX641">IFERROR(INDEX(ESPNW[PTS],MATCH(AllData[[#This Row],[TEAM]]&amp;"|"&amp;AllData[[#This Row],[YEAR]],ESPNW[TEAM]&amp;"|"&amp;ESPNW[YEAR],0)),"0.00")</f>
        <v>0.00</v>
      </c>
    </row>
    <row r="642" spans="9:50" x14ac:dyDescent="0.2">
      <c r="I642" t="s">
        <v>1068</v>
      </c>
      <c r="J642">
        <v>61.28</v>
      </c>
      <c r="K642">
        <v>75.540000000000006</v>
      </c>
      <c r="L642">
        <v>2020</v>
      </c>
      <c r="AO642" t="s">
        <v>1068</v>
      </c>
      <c r="AP642">
        <v>61.28</v>
      </c>
      <c r="AQ642">
        <v>75.540000000000006</v>
      </c>
      <c r="AR642">
        <v>2020</v>
      </c>
      <c r="AT642" t="str">
        <f t="array" ref="AT642">IFERROR(INDEX(JeffSagarinW[JS_RATING],MATCH(AllData[[#This Row],[TEAM]]&amp;"|"&amp;AllData[[#This Row],[YEAR]],JeffSagarinW[TEAM]&amp;"|"&amp;JeffSagarinW[YEAR],0)),"0.00")</f>
        <v>0.00</v>
      </c>
      <c r="AU642" t="str">
        <f t="array" ref="AU642">IFERROR(INDEX(JeffSagarinW[JS_SOS],MATCH(AllData[[#This Row],[TEAM]]&amp;"|"&amp;AllData[[#This Row],[YEAR]],JeffSagarinW[TEAM]&amp;"|"&amp;JeffSagarinW[YEAR],0)),"0.00")</f>
        <v>0.00</v>
      </c>
      <c r="AV642" t="str">
        <f t="array" ref="AV642">IFERROR(INDEX(JeffSagarinW[W25],MATCH(AllData[[#This Row],[TEAM]]&amp;"|"&amp;AllData[[#This Row],[YEAR]],JeffSagarinW[TEAM]&amp;"|"&amp;JeffSagarinW[YEAR],0)),"0.00")</f>
        <v>0.00</v>
      </c>
      <c r="AW642" t="str">
        <f t="array" ref="AW642">IFERROR(INDEX(JeffSagarinW[W50],MATCH(AllData[[#This Row],[TEAM]]&amp;"|"&amp;AllData[[#This Row],[YEAR]],JeffSagarinW[TEAM]&amp;"|"&amp;JeffSagarinW[YEAR],0)),"0.00")</f>
        <v>0.00</v>
      </c>
      <c r="AX642" t="str">
        <f t="array" ref="AX642">IFERROR(INDEX(ESPNW[PTS],MATCH(AllData[[#This Row],[TEAM]]&amp;"|"&amp;AllData[[#This Row],[YEAR]],ESPNW[TEAM]&amp;"|"&amp;ESPNW[YEAR],0)),"0.00")</f>
        <v>0.00</v>
      </c>
    </row>
    <row r="643" spans="9:50" x14ac:dyDescent="0.2">
      <c r="I643" t="s">
        <v>392</v>
      </c>
      <c r="J643">
        <v>64.31</v>
      </c>
      <c r="K643">
        <v>75.42</v>
      </c>
      <c r="L643">
        <v>2020</v>
      </c>
      <c r="AO643" t="s">
        <v>392</v>
      </c>
      <c r="AP643">
        <v>64.31</v>
      </c>
      <c r="AQ643">
        <v>75.42</v>
      </c>
      <c r="AR643">
        <v>2020</v>
      </c>
      <c r="AT643" t="str">
        <f t="array" ref="AT643">IFERROR(INDEX(JeffSagarinW[JS_RATING],MATCH(AllData[[#This Row],[TEAM]]&amp;"|"&amp;AllData[[#This Row],[YEAR]],JeffSagarinW[TEAM]&amp;"|"&amp;JeffSagarinW[YEAR],0)),"0.00")</f>
        <v>0.00</v>
      </c>
      <c r="AU643" t="str">
        <f t="array" ref="AU643">IFERROR(INDEX(JeffSagarinW[JS_SOS],MATCH(AllData[[#This Row],[TEAM]]&amp;"|"&amp;AllData[[#This Row],[YEAR]],JeffSagarinW[TEAM]&amp;"|"&amp;JeffSagarinW[YEAR],0)),"0.00")</f>
        <v>0.00</v>
      </c>
      <c r="AV643" t="str">
        <f t="array" ref="AV643">IFERROR(INDEX(JeffSagarinW[W25],MATCH(AllData[[#This Row],[TEAM]]&amp;"|"&amp;AllData[[#This Row],[YEAR]],JeffSagarinW[TEAM]&amp;"|"&amp;JeffSagarinW[YEAR],0)),"0.00")</f>
        <v>0.00</v>
      </c>
      <c r="AW643" t="str">
        <f t="array" ref="AW643">IFERROR(INDEX(JeffSagarinW[W50],MATCH(AllData[[#This Row],[TEAM]]&amp;"|"&amp;AllData[[#This Row],[YEAR]],JeffSagarinW[TEAM]&amp;"|"&amp;JeffSagarinW[YEAR],0)),"0.00")</f>
        <v>0.00</v>
      </c>
      <c r="AX643" t="str">
        <f t="array" ref="AX643">IFERROR(INDEX(ESPNW[PTS],MATCH(AllData[[#This Row],[TEAM]]&amp;"|"&amp;AllData[[#This Row],[YEAR]],ESPNW[TEAM]&amp;"|"&amp;ESPNW[YEAR],0)),"0.00")</f>
        <v>0.00</v>
      </c>
    </row>
    <row r="644" spans="9:50" x14ac:dyDescent="0.2">
      <c r="I644" t="s">
        <v>382</v>
      </c>
      <c r="J644">
        <v>70.010000000000005</v>
      </c>
      <c r="K644">
        <v>74.680000000000007</v>
      </c>
      <c r="L644">
        <v>2020</v>
      </c>
      <c r="AO644" t="s">
        <v>382</v>
      </c>
      <c r="AP644">
        <v>70.010000000000005</v>
      </c>
      <c r="AQ644">
        <v>74.680000000000007</v>
      </c>
      <c r="AR644">
        <v>2020</v>
      </c>
      <c r="AT644" t="str">
        <f t="array" ref="AT644">IFERROR(INDEX(JeffSagarinW[JS_RATING],MATCH(AllData[[#This Row],[TEAM]]&amp;"|"&amp;AllData[[#This Row],[YEAR]],JeffSagarinW[TEAM]&amp;"|"&amp;JeffSagarinW[YEAR],0)),"0.00")</f>
        <v>0.00</v>
      </c>
      <c r="AU644" t="str">
        <f t="array" ref="AU644">IFERROR(INDEX(JeffSagarinW[JS_SOS],MATCH(AllData[[#This Row],[TEAM]]&amp;"|"&amp;AllData[[#This Row],[YEAR]],JeffSagarinW[TEAM]&amp;"|"&amp;JeffSagarinW[YEAR],0)),"0.00")</f>
        <v>0.00</v>
      </c>
      <c r="AV644" t="str">
        <f t="array" ref="AV644">IFERROR(INDEX(JeffSagarinW[W25],MATCH(AllData[[#This Row],[TEAM]]&amp;"|"&amp;AllData[[#This Row],[YEAR]],JeffSagarinW[TEAM]&amp;"|"&amp;JeffSagarinW[YEAR],0)),"0.00")</f>
        <v>0.00</v>
      </c>
      <c r="AW644" t="str">
        <f t="array" ref="AW644">IFERROR(INDEX(JeffSagarinW[W50],MATCH(AllData[[#This Row],[TEAM]]&amp;"|"&amp;AllData[[#This Row],[YEAR]],JeffSagarinW[TEAM]&amp;"|"&amp;JeffSagarinW[YEAR],0)),"0.00")</f>
        <v>0.00</v>
      </c>
      <c r="AX644" t="str">
        <f t="array" ref="AX644">IFERROR(INDEX(ESPNW[PTS],MATCH(AllData[[#This Row],[TEAM]]&amp;"|"&amp;AllData[[#This Row],[YEAR]],ESPNW[TEAM]&amp;"|"&amp;ESPNW[YEAR],0)),"0.00")</f>
        <v>0.00</v>
      </c>
    </row>
    <row r="645" spans="9:50" x14ac:dyDescent="0.2">
      <c r="I645" t="s">
        <v>347</v>
      </c>
      <c r="J645">
        <v>67.3</v>
      </c>
      <c r="K645">
        <v>74.55</v>
      </c>
      <c r="L645">
        <v>2020</v>
      </c>
      <c r="AO645" t="s">
        <v>347</v>
      </c>
      <c r="AP645">
        <v>67.3</v>
      </c>
      <c r="AQ645">
        <v>74.55</v>
      </c>
      <c r="AR645">
        <v>2020</v>
      </c>
      <c r="AT645" t="str">
        <f t="array" ref="AT645">IFERROR(INDEX(JeffSagarinW[JS_RATING],MATCH(AllData[[#This Row],[TEAM]]&amp;"|"&amp;AllData[[#This Row],[YEAR]],JeffSagarinW[TEAM]&amp;"|"&amp;JeffSagarinW[YEAR],0)),"0.00")</f>
        <v>0.00</v>
      </c>
      <c r="AU645" t="str">
        <f t="array" ref="AU645">IFERROR(INDEX(JeffSagarinW[JS_SOS],MATCH(AllData[[#This Row],[TEAM]]&amp;"|"&amp;AllData[[#This Row],[YEAR]],JeffSagarinW[TEAM]&amp;"|"&amp;JeffSagarinW[YEAR],0)),"0.00")</f>
        <v>0.00</v>
      </c>
      <c r="AV645" t="str">
        <f t="array" ref="AV645">IFERROR(INDEX(JeffSagarinW[W25],MATCH(AllData[[#This Row],[TEAM]]&amp;"|"&amp;AllData[[#This Row],[YEAR]],JeffSagarinW[TEAM]&amp;"|"&amp;JeffSagarinW[YEAR],0)),"0.00")</f>
        <v>0.00</v>
      </c>
      <c r="AW645" t="str">
        <f t="array" ref="AW645">IFERROR(INDEX(JeffSagarinW[W50],MATCH(AllData[[#This Row],[TEAM]]&amp;"|"&amp;AllData[[#This Row],[YEAR]],JeffSagarinW[TEAM]&amp;"|"&amp;JeffSagarinW[YEAR],0)),"0.00")</f>
        <v>0.00</v>
      </c>
      <c r="AX645" t="str">
        <f t="array" ref="AX645">IFERROR(INDEX(ESPNW[PTS],MATCH(AllData[[#This Row],[TEAM]]&amp;"|"&amp;AllData[[#This Row],[YEAR]],ESPNW[TEAM]&amp;"|"&amp;ESPNW[YEAR],0)),"0.00")</f>
        <v>0.00</v>
      </c>
    </row>
    <row r="646" spans="9:50" x14ac:dyDescent="0.2">
      <c r="I646" t="s">
        <v>439</v>
      </c>
      <c r="J646">
        <v>64.290000000000006</v>
      </c>
      <c r="K646">
        <v>74.17</v>
      </c>
      <c r="L646">
        <v>2020</v>
      </c>
      <c r="AO646" t="s">
        <v>439</v>
      </c>
      <c r="AP646">
        <v>64.290000000000006</v>
      </c>
      <c r="AQ646">
        <v>74.17</v>
      </c>
      <c r="AR646">
        <v>2020</v>
      </c>
      <c r="AT646" t="str">
        <f t="array" ref="AT646">IFERROR(INDEX(JeffSagarinW[JS_RATING],MATCH(AllData[[#This Row],[TEAM]]&amp;"|"&amp;AllData[[#This Row],[YEAR]],JeffSagarinW[TEAM]&amp;"|"&amp;JeffSagarinW[YEAR],0)),"0.00")</f>
        <v>0.00</v>
      </c>
      <c r="AU646" t="str">
        <f t="array" ref="AU646">IFERROR(INDEX(JeffSagarinW[JS_SOS],MATCH(AllData[[#This Row],[TEAM]]&amp;"|"&amp;AllData[[#This Row],[YEAR]],JeffSagarinW[TEAM]&amp;"|"&amp;JeffSagarinW[YEAR],0)),"0.00")</f>
        <v>0.00</v>
      </c>
      <c r="AV646" t="str">
        <f t="array" ref="AV646">IFERROR(INDEX(JeffSagarinW[W25],MATCH(AllData[[#This Row],[TEAM]]&amp;"|"&amp;AllData[[#This Row],[YEAR]],JeffSagarinW[TEAM]&amp;"|"&amp;JeffSagarinW[YEAR],0)),"0.00")</f>
        <v>0.00</v>
      </c>
      <c r="AW646" t="str">
        <f t="array" ref="AW646">IFERROR(INDEX(JeffSagarinW[W50],MATCH(AllData[[#This Row],[TEAM]]&amp;"|"&amp;AllData[[#This Row],[YEAR]],JeffSagarinW[TEAM]&amp;"|"&amp;JeffSagarinW[YEAR],0)),"0.00")</f>
        <v>0.00</v>
      </c>
      <c r="AX646" t="str">
        <f t="array" ref="AX646">IFERROR(INDEX(ESPNW[PTS],MATCH(AllData[[#This Row],[TEAM]]&amp;"|"&amp;AllData[[#This Row],[YEAR]],ESPNW[TEAM]&amp;"|"&amp;ESPNW[YEAR],0)),"0.00")</f>
        <v>0.00</v>
      </c>
    </row>
    <row r="647" spans="9:50" x14ac:dyDescent="0.2">
      <c r="I647" t="s">
        <v>368</v>
      </c>
      <c r="J647">
        <v>63.75</v>
      </c>
      <c r="K647">
        <v>74.069999999999993</v>
      </c>
      <c r="L647">
        <v>2020</v>
      </c>
      <c r="AO647" t="s">
        <v>368</v>
      </c>
      <c r="AP647">
        <v>63.75</v>
      </c>
      <c r="AQ647">
        <v>74.069999999999993</v>
      </c>
      <c r="AR647">
        <v>2020</v>
      </c>
      <c r="AT647" t="str">
        <f t="array" ref="AT647">IFERROR(INDEX(JeffSagarinW[JS_RATING],MATCH(AllData[[#This Row],[TEAM]]&amp;"|"&amp;AllData[[#This Row],[YEAR]],JeffSagarinW[TEAM]&amp;"|"&amp;JeffSagarinW[YEAR],0)),"0.00")</f>
        <v>0.00</v>
      </c>
      <c r="AU647" t="str">
        <f t="array" ref="AU647">IFERROR(INDEX(JeffSagarinW[JS_SOS],MATCH(AllData[[#This Row],[TEAM]]&amp;"|"&amp;AllData[[#This Row],[YEAR]],JeffSagarinW[TEAM]&amp;"|"&amp;JeffSagarinW[YEAR],0)),"0.00")</f>
        <v>0.00</v>
      </c>
      <c r="AV647" t="str">
        <f t="array" ref="AV647">IFERROR(INDEX(JeffSagarinW[W25],MATCH(AllData[[#This Row],[TEAM]]&amp;"|"&amp;AllData[[#This Row],[YEAR]],JeffSagarinW[TEAM]&amp;"|"&amp;JeffSagarinW[YEAR],0)),"0.00")</f>
        <v>0.00</v>
      </c>
      <c r="AW647" t="str">
        <f t="array" ref="AW647">IFERROR(INDEX(JeffSagarinW[W50],MATCH(AllData[[#This Row],[TEAM]]&amp;"|"&amp;AllData[[#This Row],[YEAR]],JeffSagarinW[TEAM]&amp;"|"&amp;JeffSagarinW[YEAR],0)),"0.00")</f>
        <v>0.00</v>
      </c>
      <c r="AX647" t="str">
        <f t="array" ref="AX647">IFERROR(INDEX(ESPNW[PTS],MATCH(AllData[[#This Row],[TEAM]]&amp;"|"&amp;AllData[[#This Row],[YEAR]],ESPNW[TEAM]&amp;"|"&amp;ESPNW[YEAR],0)),"0.00")</f>
        <v>0.00</v>
      </c>
    </row>
    <row r="648" spans="9:50" x14ac:dyDescent="0.2">
      <c r="I648" t="s">
        <v>339</v>
      </c>
      <c r="J648">
        <v>71.599999999999994</v>
      </c>
      <c r="K648">
        <v>73.98</v>
      </c>
      <c r="L648">
        <v>2020</v>
      </c>
      <c r="AO648" t="s">
        <v>339</v>
      </c>
      <c r="AP648">
        <v>71.599999999999994</v>
      </c>
      <c r="AQ648">
        <v>73.98</v>
      </c>
      <c r="AR648">
        <v>2020</v>
      </c>
      <c r="AT648" t="str">
        <f t="array" ref="AT648">IFERROR(INDEX(JeffSagarinW[JS_RATING],MATCH(AllData[[#This Row],[TEAM]]&amp;"|"&amp;AllData[[#This Row],[YEAR]],JeffSagarinW[TEAM]&amp;"|"&amp;JeffSagarinW[YEAR],0)),"0.00")</f>
        <v>0.00</v>
      </c>
      <c r="AU648" t="str">
        <f t="array" ref="AU648">IFERROR(INDEX(JeffSagarinW[JS_SOS],MATCH(AllData[[#This Row],[TEAM]]&amp;"|"&amp;AllData[[#This Row],[YEAR]],JeffSagarinW[TEAM]&amp;"|"&amp;JeffSagarinW[YEAR],0)),"0.00")</f>
        <v>0.00</v>
      </c>
      <c r="AV648" t="str">
        <f t="array" ref="AV648">IFERROR(INDEX(JeffSagarinW[W25],MATCH(AllData[[#This Row],[TEAM]]&amp;"|"&amp;AllData[[#This Row],[YEAR]],JeffSagarinW[TEAM]&amp;"|"&amp;JeffSagarinW[YEAR],0)),"0.00")</f>
        <v>0.00</v>
      </c>
      <c r="AW648" t="str">
        <f t="array" ref="AW648">IFERROR(INDEX(JeffSagarinW[W50],MATCH(AllData[[#This Row],[TEAM]]&amp;"|"&amp;AllData[[#This Row],[YEAR]],JeffSagarinW[TEAM]&amp;"|"&amp;JeffSagarinW[YEAR],0)),"0.00")</f>
        <v>0.00</v>
      </c>
      <c r="AX648" t="str">
        <f t="array" ref="AX648">IFERROR(INDEX(ESPNW[PTS],MATCH(AllData[[#This Row],[TEAM]]&amp;"|"&amp;AllData[[#This Row],[YEAR]],ESPNW[TEAM]&amp;"|"&amp;ESPNW[YEAR],0)),"0.00")</f>
        <v>0.00</v>
      </c>
    </row>
    <row r="649" spans="9:50" x14ac:dyDescent="0.2">
      <c r="I649" t="s">
        <v>407</v>
      </c>
      <c r="J649">
        <v>63.9</v>
      </c>
      <c r="K649">
        <v>73.959999999999994</v>
      </c>
      <c r="L649">
        <v>2020</v>
      </c>
      <c r="AO649" t="s">
        <v>407</v>
      </c>
      <c r="AP649">
        <v>63.9</v>
      </c>
      <c r="AQ649">
        <v>73.959999999999994</v>
      </c>
      <c r="AR649">
        <v>2020</v>
      </c>
      <c r="AT649" t="str">
        <f t="array" ref="AT649">IFERROR(INDEX(JeffSagarinW[JS_RATING],MATCH(AllData[[#This Row],[TEAM]]&amp;"|"&amp;AllData[[#This Row],[YEAR]],JeffSagarinW[TEAM]&amp;"|"&amp;JeffSagarinW[YEAR],0)),"0.00")</f>
        <v>0.00</v>
      </c>
      <c r="AU649" t="str">
        <f t="array" ref="AU649">IFERROR(INDEX(JeffSagarinW[JS_SOS],MATCH(AllData[[#This Row],[TEAM]]&amp;"|"&amp;AllData[[#This Row],[YEAR]],JeffSagarinW[TEAM]&amp;"|"&amp;JeffSagarinW[YEAR],0)),"0.00")</f>
        <v>0.00</v>
      </c>
      <c r="AV649" t="str">
        <f t="array" ref="AV649">IFERROR(INDEX(JeffSagarinW[W25],MATCH(AllData[[#This Row],[TEAM]]&amp;"|"&amp;AllData[[#This Row],[YEAR]],JeffSagarinW[TEAM]&amp;"|"&amp;JeffSagarinW[YEAR],0)),"0.00")</f>
        <v>0.00</v>
      </c>
      <c r="AW649" t="str">
        <f t="array" ref="AW649">IFERROR(INDEX(JeffSagarinW[W50],MATCH(AllData[[#This Row],[TEAM]]&amp;"|"&amp;AllData[[#This Row],[YEAR]],JeffSagarinW[TEAM]&amp;"|"&amp;JeffSagarinW[YEAR],0)),"0.00")</f>
        <v>0.00</v>
      </c>
      <c r="AX649" t="str">
        <f t="array" ref="AX649">IFERROR(INDEX(ESPNW[PTS],MATCH(AllData[[#This Row],[TEAM]]&amp;"|"&amp;AllData[[#This Row],[YEAR]],ESPNW[TEAM]&amp;"|"&amp;ESPNW[YEAR],0)),"0.00")</f>
        <v>0.00</v>
      </c>
    </row>
    <row r="650" spans="9:50" x14ac:dyDescent="0.2">
      <c r="I650" t="s">
        <v>1835</v>
      </c>
      <c r="J650">
        <v>55.39</v>
      </c>
      <c r="K650">
        <v>73.73</v>
      </c>
      <c r="L650">
        <v>2020</v>
      </c>
      <c r="AO650" t="s">
        <v>1835</v>
      </c>
      <c r="AP650">
        <v>55.39</v>
      </c>
      <c r="AQ650">
        <v>73.73</v>
      </c>
      <c r="AR650">
        <v>2020</v>
      </c>
      <c r="AT650" t="str">
        <f t="array" ref="AT650">IFERROR(INDEX(JeffSagarinW[JS_RATING],MATCH(AllData[[#This Row],[TEAM]]&amp;"|"&amp;AllData[[#This Row],[YEAR]],JeffSagarinW[TEAM]&amp;"|"&amp;JeffSagarinW[YEAR],0)),"0.00")</f>
        <v>0.00</v>
      </c>
      <c r="AU650" t="str">
        <f t="array" ref="AU650">IFERROR(INDEX(JeffSagarinW[JS_SOS],MATCH(AllData[[#This Row],[TEAM]]&amp;"|"&amp;AllData[[#This Row],[YEAR]],JeffSagarinW[TEAM]&amp;"|"&amp;JeffSagarinW[YEAR],0)),"0.00")</f>
        <v>0.00</v>
      </c>
      <c r="AV650" t="str">
        <f t="array" ref="AV650">IFERROR(INDEX(JeffSagarinW[W25],MATCH(AllData[[#This Row],[TEAM]]&amp;"|"&amp;AllData[[#This Row],[YEAR]],JeffSagarinW[TEAM]&amp;"|"&amp;JeffSagarinW[YEAR],0)),"0.00")</f>
        <v>0.00</v>
      </c>
      <c r="AW650" t="str">
        <f t="array" ref="AW650">IFERROR(INDEX(JeffSagarinW[W50],MATCH(AllData[[#This Row],[TEAM]]&amp;"|"&amp;AllData[[#This Row],[YEAR]],JeffSagarinW[TEAM]&amp;"|"&amp;JeffSagarinW[YEAR],0)),"0.00")</f>
        <v>0.00</v>
      </c>
      <c r="AX650" t="str">
        <f t="array" ref="AX650">IFERROR(INDEX(ESPNW[PTS],MATCH(AllData[[#This Row],[TEAM]]&amp;"|"&amp;AllData[[#This Row],[YEAR]],ESPNW[TEAM]&amp;"|"&amp;ESPNW[YEAR],0)),"0.00")</f>
        <v>0.00</v>
      </c>
    </row>
    <row r="651" spans="9:50" x14ac:dyDescent="0.2">
      <c r="I651" t="s">
        <v>1063</v>
      </c>
      <c r="J651">
        <v>61.41</v>
      </c>
      <c r="K651">
        <v>73.28</v>
      </c>
      <c r="L651">
        <v>2020</v>
      </c>
      <c r="AO651" t="s">
        <v>1063</v>
      </c>
      <c r="AP651">
        <v>61.41</v>
      </c>
      <c r="AQ651">
        <v>73.28</v>
      </c>
      <c r="AR651">
        <v>2020</v>
      </c>
      <c r="AT651" t="str">
        <f t="array" ref="AT651">IFERROR(INDEX(JeffSagarinW[JS_RATING],MATCH(AllData[[#This Row],[TEAM]]&amp;"|"&amp;AllData[[#This Row],[YEAR]],JeffSagarinW[TEAM]&amp;"|"&amp;JeffSagarinW[YEAR],0)),"0.00")</f>
        <v>0.00</v>
      </c>
      <c r="AU651" t="str">
        <f t="array" ref="AU651">IFERROR(INDEX(JeffSagarinW[JS_SOS],MATCH(AllData[[#This Row],[TEAM]]&amp;"|"&amp;AllData[[#This Row],[YEAR]],JeffSagarinW[TEAM]&amp;"|"&amp;JeffSagarinW[YEAR],0)),"0.00")</f>
        <v>0.00</v>
      </c>
      <c r="AV651" t="str">
        <f t="array" ref="AV651">IFERROR(INDEX(JeffSagarinW[W25],MATCH(AllData[[#This Row],[TEAM]]&amp;"|"&amp;AllData[[#This Row],[YEAR]],JeffSagarinW[TEAM]&amp;"|"&amp;JeffSagarinW[YEAR],0)),"0.00")</f>
        <v>0.00</v>
      </c>
      <c r="AW651" t="str">
        <f t="array" ref="AW651">IFERROR(INDEX(JeffSagarinW[W50],MATCH(AllData[[#This Row],[TEAM]]&amp;"|"&amp;AllData[[#This Row],[YEAR]],JeffSagarinW[TEAM]&amp;"|"&amp;JeffSagarinW[YEAR],0)),"0.00")</f>
        <v>0.00</v>
      </c>
      <c r="AX651" t="str">
        <f t="array" ref="AX651">IFERROR(INDEX(ESPNW[PTS],MATCH(AllData[[#This Row],[TEAM]]&amp;"|"&amp;AllData[[#This Row],[YEAR]],ESPNW[TEAM]&amp;"|"&amp;ESPNW[YEAR],0)),"0.00")</f>
        <v>0.00</v>
      </c>
    </row>
    <row r="652" spans="9:50" x14ac:dyDescent="0.2">
      <c r="I652" t="s">
        <v>323</v>
      </c>
      <c r="J652">
        <v>66.12</v>
      </c>
      <c r="K652">
        <v>73.180000000000007</v>
      </c>
      <c r="L652">
        <v>2020</v>
      </c>
      <c r="AO652" t="s">
        <v>323</v>
      </c>
      <c r="AP652">
        <v>66.12</v>
      </c>
      <c r="AQ652">
        <v>73.180000000000007</v>
      </c>
      <c r="AR652">
        <v>2020</v>
      </c>
      <c r="AT652" t="str">
        <f t="array" ref="AT652">IFERROR(INDEX(JeffSagarinW[JS_RATING],MATCH(AllData[[#This Row],[TEAM]]&amp;"|"&amp;AllData[[#This Row],[YEAR]],JeffSagarinW[TEAM]&amp;"|"&amp;JeffSagarinW[YEAR],0)),"0.00")</f>
        <v>0.00</v>
      </c>
      <c r="AU652" t="str">
        <f t="array" ref="AU652">IFERROR(INDEX(JeffSagarinW[JS_SOS],MATCH(AllData[[#This Row],[TEAM]]&amp;"|"&amp;AllData[[#This Row],[YEAR]],JeffSagarinW[TEAM]&amp;"|"&amp;JeffSagarinW[YEAR],0)),"0.00")</f>
        <v>0.00</v>
      </c>
      <c r="AV652" t="str">
        <f t="array" ref="AV652">IFERROR(INDEX(JeffSagarinW[W25],MATCH(AllData[[#This Row],[TEAM]]&amp;"|"&amp;AllData[[#This Row],[YEAR]],JeffSagarinW[TEAM]&amp;"|"&amp;JeffSagarinW[YEAR],0)),"0.00")</f>
        <v>0.00</v>
      </c>
      <c r="AW652" t="str">
        <f t="array" ref="AW652">IFERROR(INDEX(JeffSagarinW[W50],MATCH(AllData[[#This Row],[TEAM]]&amp;"|"&amp;AllData[[#This Row],[YEAR]],JeffSagarinW[TEAM]&amp;"|"&amp;JeffSagarinW[YEAR],0)),"0.00")</f>
        <v>0.00</v>
      </c>
      <c r="AX652" t="str">
        <f t="array" ref="AX652">IFERROR(INDEX(ESPNW[PTS],MATCH(AllData[[#This Row],[TEAM]]&amp;"|"&amp;AllData[[#This Row],[YEAR]],ESPNW[TEAM]&amp;"|"&amp;ESPNW[YEAR],0)),"0.00")</f>
        <v>0.00</v>
      </c>
    </row>
    <row r="653" spans="9:50" x14ac:dyDescent="0.2">
      <c r="I653" t="s">
        <v>9</v>
      </c>
      <c r="J653">
        <v>68.73</v>
      </c>
      <c r="K653">
        <v>73.06</v>
      </c>
      <c r="L653">
        <v>2020</v>
      </c>
      <c r="AO653" t="s">
        <v>9</v>
      </c>
      <c r="AP653">
        <v>68.73</v>
      </c>
      <c r="AQ653">
        <v>73.06</v>
      </c>
      <c r="AR653">
        <v>2020</v>
      </c>
      <c r="AT653" t="str">
        <f t="array" ref="AT653">IFERROR(INDEX(JeffSagarinW[JS_RATING],MATCH(AllData[[#This Row],[TEAM]]&amp;"|"&amp;AllData[[#This Row],[YEAR]],JeffSagarinW[TEAM]&amp;"|"&amp;JeffSagarinW[YEAR],0)),"0.00")</f>
        <v>0.00</v>
      </c>
      <c r="AU653" t="str">
        <f t="array" ref="AU653">IFERROR(INDEX(JeffSagarinW[JS_SOS],MATCH(AllData[[#This Row],[TEAM]]&amp;"|"&amp;AllData[[#This Row],[YEAR]],JeffSagarinW[TEAM]&amp;"|"&amp;JeffSagarinW[YEAR],0)),"0.00")</f>
        <v>0.00</v>
      </c>
      <c r="AV653" t="str">
        <f t="array" ref="AV653">IFERROR(INDEX(JeffSagarinW[W25],MATCH(AllData[[#This Row],[TEAM]]&amp;"|"&amp;AllData[[#This Row],[YEAR]],JeffSagarinW[TEAM]&amp;"|"&amp;JeffSagarinW[YEAR],0)),"0.00")</f>
        <v>0.00</v>
      </c>
      <c r="AW653" t="str">
        <f t="array" ref="AW653">IFERROR(INDEX(JeffSagarinW[W50],MATCH(AllData[[#This Row],[TEAM]]&amp;"|"&amp;AllData[[#This Row],[YEAR]],JeffSagarinW[TEAM]&amp;"|"&amp;JeffSagarinW[YEAR],0)),"0.00")</f>
        <v>0.00</v>
      </c>
      <c r="AX653" t="str">
        <f t="array" ref="AX653">IFERROR(INDEX(ESPNW[PTS],MATCH(AllData[[#This Row],[TEAM]]&amp;"|"&amp;AllData[[#This Row],[YEAR]],ESPNW[TEAM]&amp;"|"&amp;ESPNW[YEAR],0)),"0.00")</f>
        <v>0.00</v>
      </c>
    </row>
    <row r="654" spans="9:50" x14ac:dyDescent="0.2">
      <c r="I654" t="s">
        <v>350</v>
      </c>
      <c r="J654">
        <v>71.37</v>
      </c>
      <c r="K654">
        <v>72.900000000000006</v>
      </c>
      <c r="L654">
        <v>2020</v>
      </c>
      <c r="AO654" t="s">
        <v>350</v>
      </c>
      <c r="AP654">
        <v>71.37</v>
      </c>
      <c r="AQ654">
        <v>72.900000000000006</v>
      </c>
      <c r="AR654">
        <v>2020</v>
      </c>
      <c r="AT654" t="str">
        <f t="array" ref="AT654">IFERROR(INDEX(JeffSagarinW[JS_RATING],MATCH(AllData[[#This Row],[TEAM]]&amp;"|"&amp;AllData[[#This Row],[YEAR]],JeffSagarinW[TEAM]&amp;"|"&amp;JeffSagarinW[YEAR],0)),"0.00")</f>
        <v>0.00</v>
      </c>
      <c r="AU654" t="str">
        <f t="array" ref="AU654">IFERROR(INDEX(JeffSagarinW[JS_SOS],MATCH(AllData[[#This Row],[TEAM]]&amp;"|"&amp;AllData[[#This Row],[YEAR]],JeffSagarinW[TEAM]&amp;"|"&amp;JeffSagarinW[YEAR],0)),"0.00")</f>
        <v>0.00</v>
      </c>
      <c r="AV654" t="str">
        <f t="array" ref="AV654">IFERROR(INDEX(JeffSagarinW[W25],MATCH(AllData[[#This Row],[TEAM]]&amp;"|"&amp;AllData[[#This Row],[YEAR]],JeffSagarinW[TEAM]&amp;"|"&amp;JeffSagarinW[YEAR],0)),"0.00")</f>
        <v>0.00</v>
      </c>
      <c r="AW654" t="str">
        <f t="array" ref="AW654">IFERROR(INDEX(JeffSagarinW[W50],MATCH(AllData[[#This Row],[TEAM]]&amp;"|"&amp;AllData[[#This Row],[YEAR]],JeffSagarinW[TEAM]&amp;"|"&amp;JeffSagarinW[YEAR],0)),"0.00")</f>
        <v>0.00</v>
      </c>
      <c r="AX654" t="str">
        <f t="array" ref="AX654">IFERROR(INDEX(ESPNW[PTS],MATCH(AllData[[#This Row],[TEAM]]&amp;"|"&amp;AllData[[#This Row],[YEAR]],ESPNW[TEAM]&amp;"|"&amp;ESPNW[YEAR],0)),"0.00")</f>
        <v>0.00</v>
      </c>
    </row>
    <row r="655" spans="9:50" x14ac:dyDescent="0.2">
      <c r="I655" t="s">
        <v>396</v>
      </c>
      <c r="J655">
        <v>69.94</v>
      </c>
      <c r="K655">
        <v>72.64</v>
      </c>
      <c r="L655">
        <v>2020</v>
      </c>
      <c r="AO655" t="s">
        <v>396</v>
      </c>
      <c r="AP655">
        <v>69.94</v>
      </c>
      <c r="AQ655">
        <v>72.64</v>
      </c>
      <c r="AR655">
        <v>2020</v>
      </c>
      <c r="AT655" t="str">
        <f t="array" ref="AT655">IFERROR(INDEX(JeffSagarinW[JS_RATING],MATCH(AllData[[#This Row],[TEAM]]&amp;"|"&amp;AllData[[#This Row],[YEAR]],JeffSagarinW[TEAM]&amp;"|"&amp;JeffSagarinW[YEAR],0)),"0.00")</f>
        <v>0.00</v>
      </c>
      <c r="AU655" t="str">
        <f t="array" ref="AU655">IFERROR(INDEX(JeffSagarinW[JS_SOS],MATCH(AllData[[#This Row],[TEAM]]&amp;"|"&amp;AllData[[#This Row],[YEAR]],JeffSagarinW[TEAM]&amp;"|"&amp;JeffSagarinW[YEAR],0)),"0.00")</f>
        <v>0.00</v>
      </c>
      <c r="AV655" t="str">
        <f t="array" ref="AV655">IFERROR(INDEX(JeffSagarinW[W25],MATCH(AllData[[#This Row],[TEAM]]&amp;"|"&amp;AllData[[#This Row],[YEAR]],JeffSagarinW[TEAM]&amp;"|"&amp;JeffSagarinW[YEAR],0)),"0.00")</f>
        <v>0.00</v>
      </c>
      <c r="AW655" t="str">
        <f t="array" ref="AW655">IFERROR(INDEX(JeffSagarinW[W50],MATCH(AllData[[#This Row],[TEAM]]&amp;"|"&amp;AllData[[#This Row],[YEAR]],JeffSagarinW[TEAM]&amp;"|"&amp;JeffSagarinW[YEAR],0)),"0.00")</f>
        <v>0.00</v>
      </c>
      <c r="AX655" t="str">
        <f t="array" ref="AX655">IFERROR(INDEX(ESPNW[PTS],MATCH(AllData[[#This Row],[TEAM]]&amp;"|"&amp;AllData[[#This Row],[YEAR]],ESPNW[TEAM]&amp;"|"&amp;ESPNW[YEAR],0)),"0.00")</f>
        <v>0.00</v>
      </c>
    </row>
    <row r="656" spans="9:50" x14ac:dyDescent="0.2">
      <c r="I656" t="s">
        <v>412</v>
      </c>
      <c r="J656">
        <v>59.11</v>
      </c>
      <c r="K656">
        <v>72.55</v>
      </c>
      <c r="L656">
        <v>2020</v>
      </c>
      <c r="AO656" t="s">
        <v>412</v>
      </c>
      <c r="AP656">
        <v>59.11</v>
      </c>
      <c r="AQ656">
        <v>72.55</v>
      </c>
      <c r="AR656">
        <v>2020</v>
      </c>
      <c r="AT656" t="str">
        <f t="array" ref="AT656">IFERROR(INDEX(JeffSagarinW[JS_RATING],MATCH(AllData[[#This Row],[TEAM]]&amp;"|"&amp;AllData[[#This Row],[YEAR]],JeffSagarinW[TEAM]&amp;"|"&amp;JeffSagarinW[YEAR],0)),"0.00")</f>
        <v>0.00</v>
      </c>
      <c r="AU656" t="str">
        <f t="array" ref="AU656">IFERROR(INDEX(JeffSagarinW[JS_SOS],MATCH(AllData[[#This Row],[TEAM]]&amp;"|"&amp;AllData[[#This Row],[YEAR]],JeffSagarinW[TEAM]&amp;"|"&amp;JeffSagarinW[YEAR],0)),"0.00")</f>
        <v>0.00</v>
      </c>
      <c r="AV656" t="str">
        <f t="array" ref="AV656">IFERROR(INDEX(JeffSagarinW[W25],MATCH(AllData[[#This Row],[TEAM]]&amp;"|"&amp;AllData[[#This Row],[YEAR]],JeffSagarinW[TEAM]&amp;"|"&amp;JeffSagarinW[YEAR],0)),"0.00")</f>
        <v>0.00</v>
      </c>
      <c r="AW656" t="str">
        <f t="array" ref="AW656">IFERROR(INDEX(JeffSagarinW[W50],MATCH(AllData[[#This Row],[TEAM]]&amp;"|"&amp;AllData[[#This Row],[YEAR]],JeffSagarinW[TEAM]&amp;"|"&amp;JeffSagarinW[YEAR],0)),"0.00")</f>
        <v>0.00</v>
      </c>
      <c r="AX656" t="str">
        <f t="array" ref="AX656">IFERROR(INDEX(ESPNW[PTS],MATCH(AllData[[#This Row],[TEAM]]&amp;"|"&amp;AllData[[#This Row],[YEAR]],ESPNW[TEAM]&amp;"|"&amp;ESPNW[YEAR],0)),"0.00")</f>
        <v>0.00</v>
      </c>
    </row>
    <row r="657" spans="9:50" x14ac:dyDescent="0.2">
      <c r="I657" t="s">
        <v>431</v>
      </c>
      <c r="J657">
        <v>69.8</v>
      </c>
      <c r="K657">
        <v>72.31</v>
      </c>
      <c r="L657">
        <v>2020</v>
      </c>
      <c r="AO657" t="s">
        <v>431</v>
      </c>
      <c r="AP657">
        <v>69.8</v>
      </c>
      <c r="AQ657">
        <v>72.31</v>
      </c>
      <c r="AR657">
        <v>2020</v>
      </c>
      <c r="AT657" t="str">
        <f t="array" ref="AT657">IFERROR(INDEX(JeffSagarinW[JS_RATING],MATCH(AllData[[#This Row],[TEAM]]&amp;"|"&amp;AllData[[#This Row],[YEAR]],JeffSagarinW[TEAM]&amp;"|"&amp;JeffSagarinW[YEAR],0)),"0.00")</f>
        <v>0.00</v>
      </c>
      <c r="AU657" t="str">
        <f t="array" ref="AU657">IFERROR(INDEX(JeffSagarinW[JS_SOS],MATCH(AllData[[#This Row],[TEAM]]&amp;"|"&amp;AllData[[#This Row],[YEAR]],JeffSagarinW[TEAM]&amp;"|"&amp;JeffSagarinW[YEAR],0)),"0.00")</f>
        <v>0.00</v>
      </c>
      <c r="AV657" t="str">
        <f t="array" ref="AV657">IFERROR(INDEX(JeffSagarinW[W25],MATCH(AllData[[#This Row],[TEAM]]&amp;"|"&amp;AllData[[#This Row],[YEAR]],JeffSagarinW[TEAM]&amp;"|"&amp;JeffSagarinW[YEAR],0)),"0.00")</f>
        <v>0.00</v>
      </c>
      <c r="AW657" t="str">
        <f t="array" ref="AW657">IFERROR(INDEX(JeffSagarinW[W50],MATCH(AllData[[#This Row],[TEAM]]&amp;"|"&amp;AllData[[#This Row],[YEAR]],JeffSagarinW[TEAM]&amp;"|"&amp;JeffSagarinW[YEAR],0)),"0.00")</f>
        <v>0.00</v>
      </c>
      <c r="AX657" t="str">
        <f t="array" ref="AX657">IFERROR(INDEX(ESPNW[PTS],MATCH(AllData[[#This Row],[TEAM]]&amp;"|"&amp;AllData[[#This Row],[YEAR]],ESPNW[TEAM]&amp;"|"&amp;ESPNW[YEAR],0)),"0.00")</f>
        <v>0.00</v>
      </c>
    </row>
    <row r="658" spans="9:50" x14ac:dyDescent="0.2">
      <c r="I658" t="s">
        <v>380</v>
      </c>
      <c r="J658">
        <v>69.69</v>
      </c>
      <c r="K658">
        <v>72.209999999999994</v>
      </c>
      <c r="L658">
        <v>2020</v>
      </c>
      <c r="AO658" t="s">
        <v>380</v>
      </c>
      <c r="AP658">
        <v>69.69</v>
      </c>
      <c r="AQ658">
        <v>72.209999999999994</v>
      </c>
      <c r="AR658">
        <v>2020</v>
      </c>
      <c r="AT658" t="str">
        <f t="array" ref="AT658">IFERROR(INDEX(JeffSagarinW[JS_RATING],MATCH(AllData[[#This Row],[TEAM]]&amp;"|"&amp;AllData[[#This Row],[YEAR]],JeffSagarinW[TEAM]&amp;"|"&amp;JeffSagarinW[YEAR],0)),"0.00")</f>
        <v>0.00</v>
      </c>
      <c r="AU658" t="str">
        <f t="array" ref="AU658">IFERROR(INDEX(JeffSagarinW[JS_SOS],MATCH(AllData[[#This Row],[TEAM]]&amp;"|"&amp;AllData[[#This Row],[YEAR]],JeffSagarinW[TEAM]&amp;"|"&amp;JeffSagarinW[YEAR],0)),"0.00")</f>
        <v>0.00</v>
      </c>
      <c r="AV658" t="str">
        <f t="array" ref="AV658">IFERROR(INDEX(JeffSagarinW[W25],MATCH(AllData[[#This Row],[TEAM]]&amp;"|"&amp;AllData[[#This Row],[YEAR]],JeffSagarinW[TEAM]&amp;"|"&amp;JeffSagarinW[YEAR],0)),"0.00")</f>
        <v>0.00</v>
      </c>
      <c r="AW658" t="str">
        <f t="array" ref="AW658">IFERROR(INDEX(JeffSagarinW[W50],MATCH(AllData[[#This Row],[TEAM]]&amp;"|"&amp;AllData[[#This Row],[YEAR]],JeffSagarinW[TEAM]&amp;"|"&amp;JeffSagarinW[YEAR],0)),"0.00")</f>
        <v>0.00</v>
      </c>
      <c r="AX658" t="str">
        <f t="array" ref="AX658">IFERROR(INDEX(ESPNW[PTS],MATCH(AllData[[#This Row],[TEAM]]&amp;"|"&amp;AllData[[#This Row],[YEAR]],ESPNW[TEAM]&amp;"|"&amp;ESPNW[YEAR],0)),"0.00")</f>
        <v>0.00</v>
      </c>
    </row>
    <row r="659" spans="9:50" x14ac:dyDescent="0.2">
      <c r="I659" t="s">
        <v>352</v>
      </c>
      <c r="J659">
        <v>63.32</v>
      </c>
      <c r="K659">
        <v>72.06</v>
      </c>
      <c r="L659">
        <v>2020</v>
      </c>
      <c r="AO659" t="s">
        <v>352</v>
      </c>
      <c r="AP659">
        <v>63.32</v>
      </c>
      <c r="AQ659">
        <v>72.06</v>
      </c>
      <c r="AR659">
        <v>2020</v>
      </c>
      <c r="AT659" t="str">
        <f t="array" ref="AT659">IFERROR(INDEX(JeffSagarinW[JS_RATING],MATCH(AllData[[#This Row],[TEAM]]&amp;"|"&amp;AllData[[#This Row],[YEAR]],JeffSagarinW[TEAM]&amp;"|"&amp;JeffSagarinW[YEAR],0)),"0.00")</f>
        <v>0.00</v>
      </c>
      <c r="AU659" t="str">
        <f t="array" ref="AU659">IFERROR(INDEX(JeffSagarinW[JS_SOS],MATCH(AllData[[#This Row],[TEAM]]&amp;"|"&amp;AllData[[#This Row],[YEAR]],JeffSagarinW[TEAM]&amp;"|"&amp;JeffSagarinW[YEAR],0)),"0.00")</f>
        <v>0.00</v>
      </c>
      <c r="AV659" t="str">
        <f t="array" ref="AV659">IFERROR(INDEX(JeffSagarinW[W25],MATCH(AllData[[#This Row],[TEAM]]&amp;"|"&amp;AllData[[#This Row],[YEAR]],JeffSagarinW[TEAM]&amp;"|"&amp;JeffSagarinW[YEAR],0)),"0.00")</f>
        <v>0.00</v>
      </c>
      <c r="AW659" t="str">
        <f t="array" ref="AW659">IFERROR(INDEX(JeffSagarinW[W50],MATCH(AllData[[#This Row],[TEAM]]&amp;"|"&amp;AllData[[#This Row],[YEAR]],JeffSagarinW[TEAM]&amp;"|"&amp;JeffSagarinW[YEAR],0)),"0.00")</f>
        <v>0.00</v>
      </c>
      <c r="AX659" t="str">
        <f t="array" ref="AX659">IFERROR(INDEX(ESPNW[PTS],MATCH(AllData[[#This Row],[TEAM]]&amp;"|"&amp;AllData[[#This Row],[YEAR]],ESPNW[TEAM]&amp;"|"&amp;ESPNW[YEAR],0)),"0.00")</f>
        <v>0.00</v>
      </c>
    </row>
    <row r="660" spans="9:50" x14ac:dyDescent="0.2">
      <c r="I660" t="s">
        <v>410</v>
      </c>
      <c r="J660">
        <v>67.23</v>
      </c>
      <c r="K660">
        <v>71.900000000000006</v>
      </c>
      <c r="L660">
        <v>2020</v>
      </c>
      <c r="AO660" t="s">
        <v>410</v>
      </c>
      <c r="AP660">
        <v>67.23</v>
      </c>
      <c r="AQ660">
        <v>71.900000000000006</v>
      </c>
      <c r="AR660">
        <v>2020</v>
      </c>
      <c r="AT660" t="str">
        <f t="array" ref="AT660">IFERROR(INDEX(JeffSagarinW[JS_RATING],MATCH(AllData[[#This Row],[TEAM]]&amp;"|"&amp;AllData[[#This Row],[YEAR]],JeffSagarinW[TEAM]&amp;"|"&amp;JeffSagarinW[YEAR],0)),"0.00")</f>
        <v>0.00</v>
      </c>
      <c r="AU660" t="str">
        <f t="array" ref="AU660">IFERROR(INDEX(JeffSagarinW[JS_SOS],MATCH(AllData[[#This Row],[TEAM]]&amp;"|"&amp;AllData[[#This Row],[YEAR]],JeffSagarinW[TEAM]&amp;"|"&amp;JeffSagarinW[YEAR],0)),"0.00")</f>
        <v>0.00</v>
      </c>
      <c r="AV660" t="str">
        <f t="array" ref="AV660">IFERROR(INDEX(JeffSagarinW[W25],MATCH(AllData[[#This Row],[TEAM]]&amp;"|"&amp;AllData[[#This Row],[YEAR]],JeffSagarinW[TEAM]&amp;"|"&amp;JeffSagarinW[YEAR],0)),"0.00")</f>
        <v>0.00</v>
      </c>
      <c r="AW660" t="str">
        <f t="array" ref="AW660">IFERROR(INDEX(JeffSagarinW[W50],MATCH(AllData[[#This Row],[TEAM]]&amp;"|"&amp;AllData[[#This Row],[YEAR]],JeffSagarinW[TEAM]&amp;"|"&amp;JeffSagarinW[YEAR],0)),"0.00")</f>
        <v>0.00</v>
      </c>
      <c r="AX660" t="str">
        <f t="array" ref="AX660">IFERROR(INDEX(ESPNW[PTS],MATCH(AllData[[#This Row],[TEAM]]&amp;"|"&amp;AllData[[#This Row],[YEAR]],ESPNW[TEAM]&amp;"|"&amp;ESPNW[YEAR],0)),"0.00")</f>
        <v>0.00</v>
      </c>
    </row>
    <row r="661" spans="9:50" x14ac:dyDescent="0.2">
      <c r="I661" t="s">
        <v>381</v>
      </c>
      <c r="J661">
        <v>69</v>
      </c>
      <c r="K661">
        <v>71.540000000000006</v>
      </c>
      <c r="L661">
        <v>2020</v>
      </c>
      <c r="AO661" t="s">
        <v>381</v>
      </c>
      <c r="AP661">
        <v>69</v>
      </c>
      <c r="AQ661">
        <v>71.540000000000006</v>
      </c>
      <c r="AR661">
        <v>2020</v>
      </c>
      <c r="AT661" t="str">
        <f t="array" ref="AT661">IFERROR(INDEX(JeffSagarinW[JS_RATING],MATCH(AllData[[#This Row],[TEAM]]&amp;"|"&amp;AllData[[#This Row],[YEAR]],JeffSagarinW[TEAM]&amp;"|"&amp;JeffSagarinW[YEAR],0)),"0.00")</f>
        <v>0.00</v>
      </c>
      <c r="AU661" t="str">
        <f t="array" ref="AU661">IFERROR(INDEX(JeffSagarinW[JS_SOS],MATCH(AllData[[#This Row],[TEAM]]&amp;"|"&amp;AllData[[#This Row],[YEAR]],JeffSagarinW[TEAM]&amp;"|"&amp;JeffSagarinW[YEAR],0)),"0.00")</f>
        <v>0.00</v>
      </c>
      <c r="AV661" t="str">
        <f t="array" ref="AV661">IFERROR(INDEX(JeffSagarinW[W25],MATCH(AllData[[#This Row],[TEAM]]&amp;"|"&amp;AllData[[#This Row],[YEAR]],JeffSagarinW[TEAM]&amp;"|"&amp;JeffSagarinW[YEAR],0)),"0.00")</f>
        <v>0.00</v>
      </c>
      <c r="AW661" t="str">
        <f t="array" ref="AW661">IFERROR(INDEX(JeffSagarinW[W50],MATCH(AllData[[#This Row],[TEAM]]&amp;"|"&amp;AllData[[#This Row],[YEAR]],JeffSagarinW[TEAM]&amp;"|"&amp;JeffSagarinW[YEAR],0)),"0.00")</f>
        <v>0.00</v>
      </c>
      <c r="AX661" t="str">
        <f t="array" ref="AX661">IFERROR(INDEX(ESPNW[PTS],MATCH(AllData[[#This Row],[TEAM]]&amp;"|"&amp;AllData[[#This Row],[YEAR]],ESPNW[TEAM]&amp;"|"&amp;ESPNW[YEAR],0)),"0.00")</f>
        <v>0.00</v>
      </c>
    </row>
    <row r="662" spans="9:50" x14ac:dyDescent="0.2">
      <c r="I662" t="s">
        <v>1446</v>
      </c>
      <c r="J662">
        <v>56.12</v>
      </c>
      <c r="K662">
        <v>71.349999999999994</v>
      </c>
      <c r="L662">
        <v>2020</v>
      </c>
      <c r="AO662" t="s">
        <v>1446</v>
      </c>
      <c r="AP662">
        <v>56.12</v>
      </c>
      <c r="AQ662">
        <v>71.349999999999994</v>
      </c>
      <c r="AR662">
        <v>2020</v>
      </c>
      <c r="AT662" t="str">
        <f t="array" ref="AT662">IFERROR(INDEX(JeffSagarinW[JS_RATING],MATCH(AllData[[#This Row],[TEAM]]&amp;"|"&amp;AllData[[#This Row],[YEAR]],JeffSagarinW[TEAM]&amp;"|"&amp;JeffSagarinW[YEAR],0)),"0.00")</f>
        <v>0.00</v>
      </c>
      <c r="AU662" t="str">
        <f t="array" ref="AU662">IFERROR(INDEX(JeffSagarinW[JS_SOS],MATCH(AllData[[#This Row],[TEAM]]&amp;"|"&amp;AllData[[#This Row],[YEAR]],JeffSagarinW[TEAM]&amp;"|"&amp;JeffSagarinW[YEAR],0)),"0.00")</f>
        <v>0.00</v>
      </c>
      <c r="AV662" t="str">
        <f t="array" ref="AV662">IFERROR(INDEX(JeffSagarinW[W25],MATCH(AllData[[#This Row],[TEAM]]&amp;"|"&amp;AllData[[#This Row],[YEAR]],JeffSagarinW[TEAM]&amp;"|"&amp;JeffSagarinW[YEAR],0)),"0.00")</f>
        <v>0.00</v>
      </c>
      <c r="AW662" t="str">
        <f t="array" ref="AW662">IFERROR(INDEX(JeffSagarinW[W50],MATCH(AllData[[#This Row],[TEAM]]&amp;"|"&amp;AllData[[#This Row],[YEAR]],JeffSagarinW[TEAM]&amp;"|"&amp;JeffSagarinW[YEAR],0)),"0.00")</f>
        <v>0.00</v>
      </c>
      <c r="AX662" t="str">
        <f t="array" ref="AX662">IFERROR(INDEX(ESPNW[PTS],MATCH(AllData[[#This Row],[TEAM]]&amp;"|"&amp;AllData[[#This Row],[YEAR]],ESPNW[TEAM]&amp;"|"&amp;ESPNW[YEAR],0)),"0.00")</f>
        <v>0.00</v>
      </c>
    </row>
    <row r="663" spans="9:50" x14ac:dyDescent="0.2">
      <c r="I663" t="s">
        <v>1861</v>
      </c>
      <c r="J663">
        <v>59.97</v>
      </c>
      <c r="K663">
        <v>71.34</v>
      </c>
      <c r="L663">
        <v>2020</v>
      </c>
      <c r="AO663" t="s">
        <v>1861</v>
      </c>
      <c r="AP663">
        <v>59.97</v>
      </c>
      <c r="AQ663">
        <v>71.34</v>
      </c>
      <c r="AR663">
        <v>2020</v>
      </c>
      <c r="AT663" t="str">
        <f t="array" ref="AT663">IFERROR(INDEX(JeffSagarinW[JS_RATING],MATCH(AllData[[#This Row],[TEAM]]&amp;"|"&amp;AllData[[#This Row],[YEAR]],JeffSagarinW[TEAM]&amp;"|"&amp;JeffSagarinW[YEAR],0)),"0.00")</f>
        <v>0.00</v>
      </c>
      <c r="AU663" t="str">
        <f t="array" ref="AU663">IFERROR(INDEX(JeffSagarinW[JS_SOS],MATCH(AllData[[#This Row],[TEAM]]&amp;"|"&amp;AllData[[#This Row],[YEAR]],JeffSagarinW[TEAM]&amp;"|"&amp;JeffSagarinW[YEAR],0)),"0.00")</f>
        <v>0.00</v>
      </c>
      <c r="AV663" t="str">
        <f t="array" ref="AV663">IFERROR(INDEX(JeffSagarinW[W25],MATCH(AllData[[#This Row],[TEAM]]&amp;"|"&amp;AllData[[#This Row],[YEAR]],JeffSagarinW[TEAM]&amp;"|"&amp;JeffSagarinW[YEAR],0)),"0.00")</f>
        <v>0.00</v>
      </c>
      <c r="AW663" t="str">
        <f t="array" ref="AW663">IFERROR(INDEX(JeffSagarinW[W50],MATCH(AllData[[#This Row],[TEAM]]&amp;"|"&amp;AllData[[#This Row],[YEAR]],JeffSagarinW[TEAM]&amp;"|"&amp;JeffSagarinW[YEAR],0)),"0.00")</f>
        <v>0.00</v>
      </c>
      <c r="AX663" t="str">
        <f t="array" ref="AX663">IFERROR(INDEX(ESPNW[PTS],MATCH(AllData[[#This Row],[TEAM]]&amp;"|"&amp;AllData[[#This Row],[YEAR]],ESPNW[TEAM]&amp;"|"&amp;ESPNW[YEAR],0)),"0.00")</f>
        <v>0.00</v>
      </c>
    </row>
    <row r="664" spans="9:50" x14ac:dyDescent="0.2">
      <c r="I664" t="s">
        <v>441</v>
      </c>
      <c r="J664">
        <v>55.97</v>
      </c>
      <c r="K664">
        <v>71.2</v>
      </c>
      <c r="L664">
        <v>2020</v>
      </c>
      <c r="AO664" t="s">
        <v>441</v>
      </c>
      <c r="AP664">
        <v>55.97</v>
      </c>
      <c r="AQ664">
        <v>71.2</v>
      </c>
      <c r="AR664">
        <v>2020</v>
      </c>
      <c r="AT664" t="str">
        <f t="array" ref="AT664">IFERROR(INDEX(JeffSagarinW[JS_RATING],MATCH(AllData[[#This Row],[TEAM]]&amp;"|"&amp;AllData[[#This Row],[YEAR]],JeffSagarinW[TEAM]&amp;"|"&amp;JeffSagarinW[YEAR],0)),"0.00")</f>
        <v>0.00</v>
      </c>
      <c r="AU664" t="str">
        <f t="array" ref="AU664">IFERROR(INDEX(JeffSagarinW[JS_SOS],MATCH(AllData[[#This Row],[TEAM]]&amp;"|"&amp;AllData[[#This Row],[YEAR]],JeffSagarinW[TEAM]&amp;"|"&amp;JeffSagarinW[YEAR],0)),"0.00")</f>
        <v>0.00</v>
      </c>
      <c r="AV664" t="str">
        <f t="array" ref="AV664">IFERROR(INDEX(JeffSagarinW[W25],MATCH(AllData[[#This Row],[TEAM]]&amp;"|"&amp;AllData[[#This Row],[YEAR]],JeffSagarinW[TEAM]&amp;"|"&amp;JeffSagarinW[YEAR],0)),"0.00")</f>
        <v>0.00</v>
      </c>
      <c r="AW664" t="str">
        <f t="array" ref="AW664">IFERROR(INDEX(JeffSagarinW[W50],MATCH(AllData[[#This Row],[TEAM]]&amp;"|"&amp;AllData[[#This Row],[YEAR]],JeffSagarinW[TEAM]&amp;"|"&amp;JeffSagarinW[YEAR],0)),"0.00")</f>
        <v>0.00</v>
      </c>
      <c r="AX664" t="str">
        <f t="array" ref="AX664">IFERROR(INDEX(ESPNW[PTS],MATCH(AllData[[#This Row],[TEAM]]&amp;"|"&amp;AllData[[#This Row],[YEAR]],ESPNW[TEAM]&amp;"|"&amp;ESPNW[YEAR],0)),"0.00")</f>
        <v>0.00</v>
      </c>
    </row>
    <row r="665" spans="9:50" x14ac:dyDescent="0.2">
      <c r="I665" t="s">
        <v>1050</v>
      </c>
      <c r="J665">
        <v>65.5</v>
      </c>
      <c r="K665">
        <v>71.19</v>
      </c>
      <c r="L665">
        <v>2020</v>
      </c>
      <c r="AO665" t="s">
        <v>1050</v>
      </c>
      <c r="AP665">
        <v>65.5</v>
      </c>
      <c r="AQ665">
        <v>71.19</v>
      </c>
      <c r="AR665">
        <v>2020</v>
      </c>
      <c r="AT665" t="str">
        <f t="array" ref="AT665">IFERROR(INDEX(JeffSagarinW[JS_RATING],MATCH(AllData[[#This Row],[TEAM]]&amp;"|"&amp;AllData[[#This Row],[YEAR]],JeffSagarinW[TEAM]&amp;"|"&amp;JeffSagarinW[YEAR],0)),"0.00")</f>
        <v>0.00</v>
      </c>
      <c r="AU665" t="str">
        <f t="array" ref="AU665">IFERROR(INDEX(JeffSagarinW[JS_SOS],MATCH(AllData[[#This Row],[TEAM]]&amp;"|"&amp;AllData[[#This Row],[YEAR]],JeffSagarinW[TEAM]&amp;"|"&amp;JeffSagarinW[YEAR],0)),"0.00")</f>
        <v>0.00</v>
      </c>
      <c r="AV665" t="str">
        <f t="array" ref="AV665">IFERROR(INDEX(JeffSagarinW[W25],MATCH(AllData[[#This Row],[TEAM]]&amp;"|"&amp;AllData[[#This Row],[YEAR]],JeffSagarinW[TEAM]&amp;"|"&amp;JeffSagarinW[YEAR],0)),"0.00")</f>
        <v>0.00</v>
      </c>
      <c r="AW665" t="str">
        <f t="array" ref="AW665">IFERROR(INDEX(JeffSagarinW[W50],MATCH(AllData[[#This Row],[TEAM]]&amp;"|"&amp;AllData[[#This Row],[YEAR]],JeffSagarinW[TEAM]&amp;"|"&amp;JeffSagarinW[YEAR],0)),"0.00")</f>
        <v>0.00</v>
      </c>
      <c r="AX665" t="str">
        <f t="array" ref="AX665">IFERROR(INDEX(ESPNW[PTS],MATCH(AllData[[#This Row],[TEAM]]&amp;"|"&amp;AllData[[#This Row],[YEAR]],ESPNW[TEAM]&amp;"|"&amp;ESPNW[YEAR],0)),"0.00")</f>
        <v>0.00</v>
      </c>
    </row>
    <row r="666" spans="9:50" x14ac:dyDescent="0.2">
      <c r="I666" t="s">
        <v>319</v>
      </c>
      <c r="J666">
        <v>69.760000000000005</v>
      </c>
      <c r="K666">
        <v>71.13</v>
      </c>
      <c r="L666">
        <v>2020</v>
      </c>
      <c r="AO666" t="s">
        <v>319</v>
      </c>
      <c r="AP666">
        <v>69.760000000000005</v>
      </c>
      <c r="AQ666">
        <v>71.13</v>
      </c>
      <c r="AR666">
        <v>2020</v>
      </c>
      <c r="AT666" t="str">
        <f t="array" ref="AT666">IFERROR(INDEX(JeffSagarinW[JS_RATING],MATCH(AllData[[#This Row],[TEAM]]&amp;"|"&amp;AllData[[#This Row],[YEAR]],JeffSagarinW[TEAM]&amp;"|"&amp;JeffSagarinW[YEAR],0)),"0.00")</f>
        <v>0.00</v>
      </c>
      <c r="AU666" t="str">
        <f t="array" ref="AU666">IFERROR(INDEX(JeffSagarinW[JS_SOS],MATCH(AllData[[#This Row],[TEAM]]&amp;"|"&amp;AllData[[#This Row],[YEAR]],JeffSagarinW[TEAM]&amp;"|"&amp;JeffSagarinW[YEAR],0)),"0.00")</f>
        <v>0.00</v>
      </c>
      <c r="AV666" t="str">
        <f t="array" ref="AV666">IFERROR(INDEX(JeffSagarinW[W25],MATCH(AllData[[#This Row],[TEAM]]&amp;"|"&amp;AllData[[#This Row],[YEAR]],JeffSagarinW[TEAM]&amp;"|"&amp;JeffSagarinW[YEAR],0)),"0.00")</f>
        <v>0.00</v>
      </c>
      <c r="AW666" t="str">
        <f t="array" ref="AW666">IFERROR(INDEX(JeffSagarinW[W50],MATCH(AllData[[#This Row],[TEAM]]&amp;"|"&amp;AllData[[#This Row],[YEAR]],JeffSagarinW[TEAM]&amp;"|"&amp;JeffSagarinW[YEAR],0)),"0.00")</f>
        <v>0.00</v>
      </c>
      <c r="AX666" t="str">
        <f t="array" ref="AX666">IFERROR(INDEX(ESPNW[PTS],MATCH(AllData[[#This Row],[TEAM]]&amp;"|"&amp;AllData[[#This Row],[YEAR]],ESPNW[TEAM]&amp;"|"&amp;ESPNW[YEAR],0)),"0.00")</f>
        <v>0.00</v>
      </c>
    </row>
    <row r="667" spans="9:50" x14ac:dyDescent="0.2">
      <c r="I667" t="s">
        <v>371</v>
      </c>
      <c r="J667">
        <v>65.510000000000005</v>
      </c>
      <c r="K667">
        <v>71.06</v>
      </c>
      <c r="L667">
        <v>2020</v>
      </c>
      <c r="AO667" t="s">
        <v>371</v>
      </c>
      <c r="AP667">
        <v>65.510000000000005</v>
      </c>
      <c r="AQ667">
        <v>71.06</v>
      </c>
      <c r="AR667">
        <v>2020</v>
      </c>
      <c r="AT667" t="str">
        <f t="array" ref="AT667">IFERROR(INDEX(JeffSagarinW[JS_RATING],MATCH(AllData[[#This Row],[TEAM]]&amp;"|"&amp;AllData[[#This Row],[YEAR]],JeffSagarinW[TEAM]&amp;"|"&amp;JeffSagarinW[YEAR],0)),"0.00")</f>
        <v>0.00</v>
      </c>
      <c r="AU667" t="str">
        <f t="array" ref="AU667">IFERROR(INDEX(JeffSagarinW[JS_SOS],MATCH(AllData[[#This Row],[TEAM]]&amp;"|"&amp;AllData[[#This Row],[YEAR]],JeffSagarinW[TEAM]&amp;"|"&amp;JeffSagarinW[YEAR],0)),"0.00")</f>
        <v>0.00</v>
      </c>
      <c r="AV667" t="str">
        <f t="array" ref="AV667">IFERROR(INDEX(JeffSagarinW[W25],MATCH(AllData[[#This Row],[TEAM]]&amp;"|"&amp;AllData[[#This Row],[YEAR]],JeffSagarinW[TEAM]&amp;"|"&amp;JeffSagarinW[YEAR],0)),"0.00")</f>
        <v>0.00</v>
      </c>
      <c r="AW667" t="str">
        <f t="array" ref="AW667">IFERROR(INDEX(JeffSagarinW[W50],MATCH(AllData[[#This Row],[TEAM]]&amp;"|"&amp;AllData[[#This Row],[YEAR]],JeffSagarinW[TEAM]&amp;"|"&amp;JeffSagarinW[YEAR],0)),"0.00")</f>
        <v>0.00</v>
      </c>
      <c r="AX667" t="str">
        <f t="array" ref="AX667">IFERROR(INDEX(ESPNW[PTS],MATCH(AllData[[#This Row],[TEAM]]&amp;"|"&amp;AllData[[#This Row],[YEAR]],ESPNW[TEAM]&amp;"|"&amp;ESPNW[YEAR],0)),"0.00")</f>
        <v>0.00</v>
      </c>
    </row>
    <row r="668" spans="9:50" x14ac:dyDescent="0.2">
      <c r="I668" t="s">
        <v>1825</v>
      </c>
      <c r="J668">
        <v>53.17</v>
      </c>
      <c r="K668">
        <v>70.75</v>
      </c>
      <c r="L668">
        <v>2020</v>
      </c>
      <c r="AO668" t="s">
        <v>1825</v>
      </c>
      <c r="AP668">
        <v>53.17</v>
      </c>
      <c r="AQ668">
        <v>70.75</v>
      </c>
      <c r="AR668">
        <v>2020</v>
      </c>
      <c r="AT668" t="str">
        <f t="array" ref="AT668">IFERROR(INDEX(JeffSagarinW[JS_RATING],MATCH(AllData[[#This Row],[TEAM]]&amp;"|"&amp;AllData[[#This Row],[YEAR]],JeffSagarinW[TEAM]&amp;"|"&amp;JeffSagarinW[YEAR],0)),"0.00")</f>
        <v>0.00</v>
      </c>
      <c r="AU668" t="str">
        <f t="array" ref="AU668">IFERROR(INDEX(JeffSagarinW[JS_SOS],MATCH(AllData[[#This Row],[TEAM]]&amp;"|"&amp;AllData[[#This Row],[YEAR]],JeffSagarinW[TEAM]&amp;"|"&amp;JeffSagarinW[YEAR],0)),"0.00")</f>
        <v>0.00</v>
      </c>
      <c r="AV668" t="str">
        <f t="array" ref="AV668">IFERROR(INDEX(JeffSagarinW[W25],MATCH(AllData[[#This Row],[TEAM]]&amp;"|"&amp;AllData[[#This Row],[YEAR]],JeffSagarinW[TEAM]&amp;"|"&amp;JeffSagarinW[YEAR],0)),"0.00")</f>
        <v>0.00</v>
      </c>
      <c r="AW668" t="str">
        <f t="array" ref="AW668">IFERROR(INDEX(JeffSagarinW[W50],MATCH(AllData[[#This Row],[TEAM]]&amp;"|"&amp;AllData[[#This Row],[YEAR]],JeffSagarinW[TEAM]&amp;"|"&amp;JeffSagarinW[YEAR],0)),"0.00")</f>
        <v>0.00</v>
      </c>
      <c r="AX668" t="str">
        <f t="array" ref="AX668">IFERROR(INDEX(ESPNW[PTS],MATCH(AllData[[#This Row],[TEAM]]&amp;"|"&amp;AllData[[#This Row],[YEAR]],ESPNW[TEAM]&amp;"|"&amp;ESPNW[YEAR],0)),"0.00")</f>
        <v>0.00</v>
      </c>
    </row>
    <row r="669" spans="9:50" x14ac:dyDescent="0.2">
      <c r="I669" t="s">
        <v>298</v>
      </c>
      <c r="J669">
        <v>69.069999999999993</v>
      </c>
      <c r="K669">
        <v>70.290000000000006</v>
      </c>
      <c r="L669">
        <v>2020</v>
      </c>
      <c r="AO669" t="s">
        <v>298</v>
      </c>
      <c r="AP669">
        <v>69.069999999999993</v>
      </c>
      <c r="AQ669">
        <v>70.290000000000006</v>
      </c>
      <c r="AR669">
        <v>2020</v>
      </c>
      <c r="AT669" t="str">
        <f t="array" ref="AT669">IFERROR(INDEX(JeffSagarinW[JS_RATING],MATCH(AllData[[#This Row],[TEAM]]&amp;"|"&amp;AllData[[#This Row],[YEAR]],JeffSagarinW[TEAM]&amp;"|"&amp;JeffSagarinW[YEAR],0)),"0.00")</f>
        <v>0.00</v>
      </c>
      <c r="AU669" t="str">
        <f t="array" ref="AU669">IFERROR(INDEX(JeffSagarinW[JS_SOS],MATCH(AllData[[#This Row],[TEAM]]&amp;"|"&amp;AllData[[#This Row],[YEAR]],JeffSagarinW[TEAM]&amp;"|"&amp;JeffSagarinW[YEAR],0)),"0.00")</f>
        <v>0.00</v>
      </c>
      <c r="AV669" t="str">
        <f t="array" ref="AV669">IFERROR(INDEX(JeffSagarinW[W25],MATCH(AllData[[#This Row],[TEAM]]&amp;"|"&amp;AllData[[#This Row],[YEAR]],JeffSagarinW[TEAM]&amp;"|"&amp;JeffSagarinW[YEAR],0)),"0.00")</f>
        <v>0.00</v>
      </c>
      <c r="AW669" t="str">
        <f t="array" ref="AW669">IFERROR(INDEX(JeffSagarinW[W50],MATCH(AllData[[#This Row],[TEAM]]&amp;"|"&amp;AllData[[#This Row],[YEAR]],JeffSagarinW[TEAM]&amp;"|"&amp;JeffSagarinW[YEAR],0)),"0.00")</f>
        <v>0.00</v>
      </c>
      <c r="AX669" t="str">
        <f t="array" ref="AX669">IFERROR(INDEX(ESPNW[PTS],MATCH(AllData[[#This Row],[TEAM]]&amp;"|"&amp;AllData[[#This Row],[YEAR]],ESPNW[TEAM]&amp;"|"&amp;ESPNW[YEAR],0)),"0.00")</f>
        <v>0.00</v>
      </c>
    </row>
    <row r="670" spans="9:50" x14ac:dyDescent="0.2">
      <c r="I670" t="s">
        <v>416</v>
      </c>
      <c r="J670">
        <v>57.38</v>
      </c>
      <c r="K670">
        <v>70.03</v>
      </c>
      <c r="L670">
        <v>2020</v>
      </c>
      <c r="AO670" t="s">
        <v>416</v>
      </c>
      <c r="AP670">
        <v>57.38</v>
      </c>
      <c r="AQ670">
        <v>70.03</v>
      </c>
      <c r="AR670">
        <v>2020</v>
      </c>
      <c r="AT670" t="str">
        <f t="array" ref="AT670">IFERROR(INDEX(JeffSagarinW[JS_RATING],MATCH(AllData[[#This Row],[TEAM]]&amp;"|"&amp;AllData[[#This Row],[YEAR]],JeffSagarinW[TEAM]&amp;"|"&amp;JeffSagarinW[YEAR],0)),"0.00")</f>
        <v>0.00</v>
      </c>
      <c r="AU670" t="str">
        <f t="array" ref="AU670">IFERROR(INDEX(JeffSagarinW[JS_SOS],MATCH(AllData[[#This Row],[TEAM]]&amp;"|"&amp;AllData[[#This Row],[YEAR]],JeffSagarinW[TEAM]&amp;"|"&amp;JeffSagarinW[YEAR],0)),"0.00")</f>
        <v>0.00</v>
      </c>
      <c r="AV670" t="str">
        <f t="array" ref="AV670">IFERROR(INDEX(JeffSagarinW[W25],MATCH(AllData[[#This Row],[TEAM]]&amp;"|"&amp;AllData[[#This Row],[YEAR]],JeffSagarinW[TEAM]&amp;"|"&amp;JeffSagarinW[YEAR],0)),"0.00")</f>
        <v>0.00</v>
      </c>
      <c r="AW670" t="str">
        <f t="array" ref="AW670">IFERROR(INDEX(JeffSagarinW[W50],MATCH(AllData[[#This Row],[TEAM]]&amp;"|"&amp;AllData[[#This Row],[YEAR]],JeffSagarinW[TEAM]&amp;"|"&amp;JeffSagarinW[YEAR],0)),"0.00")</f>
        <v>0.00</v>
      </c>
      <c r="AX670" t="str">
        <f t="array" ref="AX670">IFERROR(INDEX(ESPNW[PTS],MATCH(AllData[[#This Row],[TEAM]]&amp;"|"&amp;AllData[[#This Row],[YEAR]],ESPNW[TEAM]&amp;"|"&amp;ESPNW[YEAR],0)),"0.00")</f>
        <v>0.00</v>
      </c>
    </row>
    <row r="671" spans="9:50" x14ac:dyDescent="0.2">
      <c r="I671" t="s">
        <v>320</v>
      </c>
      <c r="J671">
        <v>61.28</v>
      </c>
      <c r="K671">
        <v>69.87</v>
      </c>
      <c r="L671">
        <v>2020</v>
      </c>
      <c r="AO671" t="s">
        <v>320</v>
      </c>
      <c r="AP671">
        <v>61.28</v>
      </c>
      <c r="AQ671">
        <v>69.87</v>
      </c>
      <c r="AR671">
        <v>2020</v>
      </c>
      <c r="AT671" t="str">
        <f t="array" ref="AT671">IFERROR(INDEX(JeffSagarinW[JS_RATING],MATCH(AllData[[#This Row],[TEAM]]&amp;"|"&amp;AllData[[#This Row],[YEAR]],JeffSagarinW[TEAM]&amp;"|"&amp;JeffSagarinW[YEAR],0)),"0.00")</f>
        <v>0.00</v>
      </c>
      <c r="AU671" t="str">
        <f t="array" ref="AU671">IFERROR(INDEX(JeffSagarinW[JS_SOS],MATCH(AllData[[#This Row],[TEAM]]&amp;"|"&amp;AllData[[#This Row],[YEAR]],JeffSagarinW[TEAM]&amp;"|"&amp;JeffSagarinW[YEAR],0)),"0.00")</f>
        <v>0.00</v>
      </c>
      <c r="AV671" t="str">
        <f t="array" ref="AV671">IFERROR(INDEX(JeffSagarinW[W25],MATCH(AllData[[#This Row],[TEAM]]&amp;"|"&amp;AllData[[#This Row],[YEAR]],JeffSagarinW[TEAM]&amp;"|"&amp;JeffSagarinW[YEAR],0)),"0.00")</f>
        <v>0.00</v>
      </c>
      <c r="AW671" t="str">
        <f t="array" ref="AW671">IFERROR(INDEX(JeffSagarinW[W50],MATCH(AllData[[#This Row],[TEAM]]&amp;"|"&amp;AllData[[#This Row],[YEAR]],JeffSagarinW[TEAM]&amp;"|"&amp;JeffSagarinW[YEAR],0)),"0.00")</f>
        <v>0.00</v>
      </c>
      <c r="AX671" t="str">
        <f t="array" ref="AX671">IFERROR(INDEX(ESPNW[PTS],MATCH(AllData[[#This Row],[TEAM]]&amp;"|"&amp;AllData[[#This Row],[YEAR]],ESPNW[TEAM]&amp;"|"&amp;ESPNW[YEAR],0)),"0.00")</f>
        <v>0.00</v>
      </c>
    </row>
    <row r="672" spans="9:50" x14ac:dyDescent="0.2">
      <c r="I672" t="s">
        <v>404</v>
      </c>
      <c r="J672">
        <v>70.59</v>
      </c>
      <c r="K672">
        <v>69.78</v>
      </c>
      <c r="L672">
        <v>2020</v>
      </c>
      <c r="AO672" t="s">
        <v>404</v>
      </c>
      <c r="AP672">
        <v>70.59</v>
      </c>
      <c r="AQ672">
        <v>69.78</v>
      </c>
      <c r="AR672">
        <v>2020</v>
      </c>
      <c r="AT672" t="str">
        <f t="array" ref="AT672">IFERROR(INDEX(JeffSagarinW[JS_RATING],MATCH(AllData[[#This Row],[TEAM]]&amp;"|"&amp;AllData[[#This Row],[YEAR]],JeffSagarinW[TEAM]&amp;"|"&amp;JeffSagarinW[YEAR],0)),"0.00")</f>
        <v>0.00</v>
      </c>
      <c r="AU672" t="str">
        <f t="array" ref="AU672">IFERROR(INDEX(JeffSagarinW[JS_SOS],MATCH(AllData[[#This Row],[TEAM]]&amp;"|"&amp;AllData[[#This Row],[YEAR]],JeffSagarinW[TEAM]&amp;"|"&amp;JeffSagarinW[YEAR],0)),"0.00")</f>
        <v>0.00</v>
      </c>
      <c r="AV672" t="str">
        <f t="array" ref="AV672">IFERROR(INDEX(JeffSagarinW[W25],MATCH(AllData[[#This Row],[TEAM]]&amp;"|"&amp;AllData[[#This Row],[YEAR]],JeffSagarinW[TEAM]&amp;"|"&amp;JeffSagarinW[YEAR],0)),"0.00")</f>
        <v>0.00</v>
      </c>
      <c r="AW672" t="str">
        <f t="array" ref="AW672">IFERROR(INDEX(JeffSagarinW[W50],MATCH(AllData[[#This Row],[TEAM]]&amp;"|"&amp;AllData[[#This Row],[YEAR]],JeffSagarinW[TEAM]&amp;"|"&amp;JeffSagarinW[YEAR],0)),"0.00")</f>
        <v>0.00</v>
      </c>
      <c r="AX672" t="str">
        <f t="array" ref="AX672">IFERROR(INDEX(ESPNW[PTS],MATCH(AllData[[#This Row],[TEAM]]&amp;"|"&amp;AllData[[#This Row],[YEAR]],ESPNW[TEAM]&amp;"|"&amp;ESPNW[YEAR],0)),"0.00")</f>
        <v>0.00</v>
      </c>
    </row>
    <row r="673" spans="9:50" x14ac:dyDescent="0.2">
      <c r="I673" t="s">
        <v>1878</v>
      </c>
      <c r="J673">
        <v>53.31</v>
      </c>
      <c r="K673">
        <v>69.75</v>
      </c>
      <c r="L673">
        <v>2020</v>
      </c>
      <c r="AO673" t="s">
        <v>1878</v>
      </c>
      <c r="AP673">
        <v>53.31</v>
      </c>
      <c r="AQ673">
        <v>69.75</v>
      </c>
      <c r="AR673">
        <v>2020</v>
      </c>
      <c r="AT673" t="str">
        <f t="array" ref="AT673">IFERROR(INDEX(JeffSagarinW[JS_RATING],MATCH(AllData[[#This Row],[TEAM]]&amp;"|"&amp;AllData[[#This Row],[YEAR]],JeffSagarinW[TEAM]&amp;"|"&amp;JeffSagarinW[YEAR],0)),"0.00")</f>
        <v>0.00</v>
      </c>
      <c r="AU673" t="str">
        <f t="array" ref="AU673">IFERROR(INDEX(JeffSagarinW[JS_SOS],MATCH(AllData[[#This Row],[TEAM]]&amp;"|"&amp;AllData[[#This Row],[YEAR]],JeffSagarinW[TEAM]&amp;"|"&amp;JeffSagarinW[YEAR],0)),"0.00")</f>
        <v>0.00</v>
      </c>
      <c r="AV673" t="str">
        <f t="array" ref="AV673">IFERROR(INDEX(JeffSagarinW[W25],MATCH(AllData[[#This Row],[TEAM]]&amp;"|"&amp;AllData[[#This Row],[YEAR]],JeffSagarinW[TEAM]&amp;"|"&amp;JeffSagarinW[YEAR],0)),"0.00")</f>
        <v>0.00</v>
      </c>
      <c r="AW673" t="str">
        <f t="array" ref="AW673">IFERROR(INDEX(JeffSagarinW[W50],MATCH(AllData[[#This Row],[TEAM]]&amp;"|"&amp;AllData[[#This Row],[YEAR]],JeffSagarinW[TEAM]&amp;"|"&amp;JeffSagarinW[YEAR],0)),"0.00")</f>
        <v>0.00</v>
      </c>
      <c r="AX673" t="str">
        <f t="array" ref="AX673">IFERROR(INDEX(ESPNW[PTS],MATCH(AllData[[#This Row],[TEAM]]&amp;"|"&amp;AllData[[#This Row],[YEAR]],ESPNW[TEAM]&amp;"|"&amp;ESPNW[YEAR],0)),"0.00")</f>
        <v>0.00</v>
      </c>
    </row>
    <row r="674" spans="9:50" x14ac:dyDescent="0.2">
      <c r="I674" t="s">
        <v>359</v>
      </c>
      <c r="J674">
        <v>67.930000000000007</v>
      </c>
      <c r="K674">
        <v>69.44</v>
      </c>
      <c r="L674">
        <v>2020</v>
      </c>
      <c r="AO674" t="s">
        <v>359</v>
      </c>
      <c r="AP674">
        <v>67.930000000000007</v>
      </c>
      <c r="AQ674">
        <v>69.44</v>
      </c>
      <c r="AR674">
        <v>2020</v>
      </c>
      <c r="AT674" t="str">
        <f t="array" ref="AT674">IFERROR(INDEX(JeffSagarinW[JS_RATING],MATCH(AllData[[#This Row],[TEAM]]&amp;"|"&amp;AllData[[#This Row],[YEAR]],JeffSagarinW[TEAM]&amp;"|"&amp;JeffSagarinW[YEAR],0)),"0.00")</f>
        <v>0.00</v>
      </c>
      <c r="AU674" t="str">
        <f t="array" ref="AU674">IFERROR(INDEX(JeffSagarinW[JS_SOS],MATCH(AllData[[#This Row],[TEAM]]&amp;"|"&amp;AllData[[#This Row],[YEAR]],JeffSagarinW[TEAM]&amp;"|"&amp;JeffSagarinW[YEAR],0)),"0.00")</f>
        <v>0.00</v>
      </c>
      <c r="AV674" t="str">
        <f t="array" ref="AV674">IFERROR(INDEX(JeffSagarinW[W25],MATCH(AllData[[#This Row],[TEAM]]&amp;"|"&amp;AllData[[#This Row],[YEAR]],JeffSagarinW[TEAM]&amp;"|"&amp;JeffSagarinW[YEAR],0)),"0.00")</f>
        <v>0.00</v>
      </c>
      <c r="AW674" t="str">
        <f t="array" ref="AW674">IFERROR(INDEX(JeffSagarinW[W50],MATCH(AllData[[#This Row],[TEAM]]&amp;"|"&amp;AllData[[#This Row],[YEAR]],JeffSagarinW[TEAM]&amp;"|"&amp;JeffSagarinW[YEAR],0)),"0.00")</f>
        <v>0.00</v>
      </c>
      <c r="AX674" t="str">
        <f t="array" ref="AX674">IFERROR(INDEX(ESPNW[PTS],MATCH(AllData[[#This Row],[TEAM]]&amp;"|"&amp;AllData[[#This Row],[YEAR]],ESPNW[TEAM]&amp;"|"&amp;ESPNW[YEAR],0)),"0.00")</f>
        <v>0.00</v>
      </c>
    </row>
    <row r="675" spans="9:50" x14ac:dyDescent="0.2">
      <c r="I675" t="s">
        <v>305</v>
      </c>
      <c r="J675">
        <v>62.76</v>
      </c>
      <c r="K675">
        <v>69.42</v>
      </c>
      <c r="L675">
        <v>2020</v>
      </c>
      <c r="AO675" t="s">
        <v>305</v>
      </c>
      <c r="AP675">
        <v>62.76</v>
      </c>
      <c r="AQ675">
        <v>69.42</v>
      </c>
      <c r="AR675">
        <v>2020</v>
      </c>
      <c r="AT675" t="str">
        <f t="array" ref="AT675">IFERROR(INDEX(JeffSagarinW[JS_RATING],MATCH(AllData[[#This Row],[TEAM]]&amp;"|"&amp;AllData[[#This Row],[YEAR]],JeffSagarinW[TEAM]&amp;"|"&amp;JeffSagarinW[YEAR],0)),"0.00")</f>
        <v>0.00</v>
      </c>
      <c r="AU675" t="str">
        <f t="array" ref="AU675">IFERROR(INDEX(JeffSagarinW[JS_SOS],MATCH(AllData[[#This Row],[TEAM]]&amp;"|"&amp;AllData[[#This Row],[YEAR]],JeffSagarinW[TEAM]&amp;"|"&amp;JeffSagarinW[YEAR],0)),"0.00")</f>
        <v>0.00</v>
      </c>
      <c r="AV675" t="str">
        <f t="array" ref="AV675">IFERROR(INDEX(JeffSagarinW[W25],MATCH(AllData[[#This Row],[TEAM]]&amp;"|"&amp;AllData[[#This Row],[YEAR]],JeffSagarinW[TEAM]&amp;"|"&amp;JeffSagarinW[YEAR],0)),"0.00")</f>
        <v>0.00</v>
      </c>
      <c r="AW675" t="str">
        <f t="array" ref="AW675">IFERROR(INDEX(JeffSagarinW[W50],MATCH(AllData[[#This Row],[TEAM]]&amp;"|"&amp;AllData[[#This Row],[YEAR]],JeffSagarinW[TEAM]&amp;"|"&amp;JeffSagarinW[YEAR],0)),"0.00")</f>
        <v>0.00</v>
      </c>
      <c r="AX675" t="str">
        <f t="array" ref="AX675">IFERROR(INDEX(ESPNW[PTS],MATCH(AllData[[#This Row],[TEAM]]&amp;"|"&amp;AllData[[#This Row],[YEAR]],ESPNW[TEAM]&amp;"|"&amp;ESPNW[YEAR],0)),"0.00")</f>
        <v>0.00</v>
      </c>
    </row>
    <row r="676" spans="9:50" x14ac:dyDescent="0.2">
      <c r="I676" t="s">
        <v>446</v>
      </c>
      <c r="J676">
        <v>60.5</v>
      </c>
      <c r="K676">
        <v>69.2</v>
      </c>
      <c r="L676">
        <v>2020</v>
      </c>
      <c r="AO676" t="s">
        <v>446</v>
      </c>
      <c r="AP676">
        <v>60.5</v>
      </c>
      <c r="AQ676">
        <v>69.2</v>
      </c>
      <c r="AR676">
        <v>2020</v>
      </c>
      <c r="AT676" t="str">
        <f t="array" ref="AT676">IFERROR(INDEX(JeffSagarinW[JS_RATING],MATCH(AllData[[#This Row],[TEAM]]&amp;"|"&amp;AllData[[#This Row],[YEAR]],JeffSagarinW[TEAM]&amp;"|"&amp;JeffSagarinW[YEAR],0)),"0.00")</f>
        <v>0.00</v>
      </c>
      <c r="AU676" t="str">
        <f t="array" ref="AU676">IFERROR(INDEX(JeffSagarinW[JS_SOS],MATCH(AllData[[#This Row],[TEAM]]&amp;"|"&amp;AllData[[#This Row],[YEAR]],JeffSagarinW[TEAM]&amp;"|"&amp;JeffSagarinW[YEAR],0)),"0.00")</f>
        <v>0.00</v>
      </c>
      <c r="AV676" t="str">
        <f t="array" ref="AV676">IFERROR(INDEX(JeffSagarinW[W25],MATCH(AllData[[#This Row],[TEAM]]&amp;"|"&amp;AllData[[#This Row],[YEAR]],JeffSagarinW[TEAM]&amp;"|"&amp;JeffSagarinW[YEAR],0)),"0.00")</f>
        <v>0.00</v>
      </c>
      <c r="AW676" t="str">
        <f t="array" ref="AW676">IFERROR(INDEX(JeffSagarinW[W50],MATCH(AllData[[#This Row],[TEAM]]&amp;"|"&amp;AllData[[#This Row],[YEAR]],JeffSagarinW[TEAM]&amp;"|"&amp;JeffSagarinW[YEAR],0)),"0.00")</f>
        <v>0.00</v>
      </c>
      <c r="AX676" t="str">
        <f t="array" ref="AX676">IFERROR(INDEX(ESPNW[PTS],MATCH(AllData[[#This Row],[TEAM]]&amp;"|"&amp;AllData[[#This Row],[YEAR]],ESPNW[TEAM]&amp;"|"&amp;ESPNW[YEAR],0)),"0.00")</f>
        <v>0.00</v>
      </c>
    </row>
    <row r="677" spans="9:50" x14ac:dyDescent="0.2">
      <c r="I677" t="s">
        <v>296</v>
      </c>
      <c r="J677">
        <v>73.12</v>
      </c>
      <c r="K677">
        <v>68.94</v>
      </c>
      <c r="L677">
        <v>2020</v>
      </c>
      <c r="AO677" t="s">
        <v>296</v>
      </c>
      <c r="AP677">
        <v>73.12</v>
      </c>
      <c r="AQ677">
        <v>68.94</v>
      </c>
      <c r="AR677">
        <v>2020</v>
      </c>
      <c r="AT677" t="str">
        <f t="array" ref="AT677">IFERROR(INDEX(JeffSagarinW[JS_RATING],MATCH(AllData[[#This Row],[TEAM]]&amp;"|"&amp;AllData[[#This Row],[YEAR]],JeffSagarinW[TEAM]&amp;"|"&amp;JeffSagarinW[YEAR],0)),"0.00")</f>
        <v>0.00</v>
      </c>
      <c r="AU677" t="str">
        <f t="array" ref="AU677">IFERROR(INDEX(JeffSagarinW[JS_SOS],MATCH(AllData[[#This Row],[TEAM]]&amp;"|"&amp;AllData[[#This Row],[YEAR]],JeffSagarinW[TEAM]&amp;"|"&amp;JeffSagarinW[YEAR],0)),"0.00")</f>
        <v>0.00</v>
      </c>
      <c r="AV677" t="str">
        <f t="array" ref="AV677">IFERROR(INDEX(JeffSagarinW[W25],MATCH(AllData[[#This Row],[TEAM]]&amp;"|"&amp;AllData[[#This Row],[YEAR]],JeffSagarinW[TEAM]&amp;"|"&amp;JeffSagarinW[YEAR],0)),"0.00")</f>
        <v>0.00</v>
      </c>
      <c r="AW677" t="str">
        <f t="array" ref="AW677">IFERROR(INDEX(JeffSagarinW[W50],MATCH(AllData[[#This Row],[TEAM]]&amp;"|"&amp;AllData[[#This Row],[YEAR]],JeffSagarinW[TEAM]&amp;"|"&amp;JeffSagarinW[YEAR],0)),"0.00")</f>
        <v>0.00</v>
      </c>
      <c r="AX677" t="str">
        <f t="array" ref="AX677">IFERROR(INDEX(ESPNW[PTS],MATCH(AllData[[#This Row],[TEAM]]&amp;"|"&amp;AllData[[#This Row],[YEAR]],ESPNW[TEAM]&amp;"|"&amp;ESPNW[YEAR],0)),"0.00")</f>
        <v>0.00</v>
      </c>
    </row>
    <row r="678" spans="9:50" x14ac:dyDescent="0.2">
      <c r="I678" t="s">
        <v>1871</v>
      </c>
      <c r="J678">
        <v>59.61</v>
      </c>
      <c r="K678">
        <v>68.86</v>
      </c>
      <c r="L678">
        <v>2020</v>
      </c>
      <c r="AO678" t="s">
        <v>1871</v>
      </c>
      <c r="AP678">
        <v>59.61</v>
      </c>
      <c r="AQ678">
        <v>68.86</v>
      </c>
      <c r="AR678">
        <v>2020</v>
      </c>
      <c r="AT678" t="str">
        <f t="array" ref="AT678">IFERROR(INDEX(JeffSagarinW[JS_RATING],MATCH(AllData[[#This Row],[TEAM]]&amp;"|"&amp;AllData[[#This Row],[YEAR]],JeffSagarinW[TEAM]&amp;"|"&amp;JeffSagarinW[YEAR],0)),"0.00")</f>
        <v>0.00</v>
      </c>
      <c r="AU678" t="str">
        <f t="array" ref="AU678">IFERROR(INDEX(JeffSagarinW[JS_SOS],MATCH(AllData[[#This Row],[TEAM]]&amp;"|"&amp;AllData[[#This Row],[YEAR]],JeffSagarinW[TEAM]&amp;"|"&amp;JeffSagarinW[YEAR],0)),"0.00")</f>
        <v>0.00</v>
      </c>
      <c r="AV678" t="str">
        <f t="array" ref="AV678">IFERROR(INDEX(JeffSagarinW[W25],MATCH(AllData[[#This Row],[TEAM]]&amp;"|"&amp;AllData[[#This Row],[YEAR]],JeffSagarinW[TEAM]&amp;"|"&amp;JeffSagarinW[YEAR],0)),"0.00")</f>
        <v>0.00</v>
      </c>
      <c r="AW678" t="str">
        <f t="array" ref="AW678">IFERROR(INDEX(JeffSagarinW[W50],MATCH(AllData[[#This Row],[TEAM]]&amp;"|"&amp;AllData[[#This Row],[YEAR]],JeffSagarinW[TEAM]&amp;"|"&amp;JeffSagarinW[YEAR],0)),"0.00")</f>
        <v>0.00</v>
      </c>
      <c r="AX678" t="str">
        <f t="array" ref="AX678">IFERROR(INDEX(ESPNW[PTS],MATCH(AllData[[#This Row],[TEAM]]&amp;"|"&amp;AllData[[#This Row],[YEAR]],ESPNW[TEAM]&amp;"|"&amp;ESPNW[YEAR],0)),"0.00")</f>
        <v>0.00</v>
      </c>
    </row>
    <row r="679" spans="9:50" x14ac:dyDescent="0.2">
      <c r="I679" t="s">
        <v>356</v>
      </c>
      <c r="J679">
        <v>71.42</v>
      </c>
      <c r="K679">
        <v>68.84</v>
      </c>
      <c r="L679">
        <v>2020</v>
      </c>
      <c r="AO679" t="s">
        <v>356</v>
      </c>
      <c r="AP679">
        <v>71.42</v>
      </c>
      <c r="AQ679">
        <v>68.84</v>
      </c>
      <c r="AR679">
        <v>2020</v>
      </c>
      <c r="AT679" t="str">
        <f t="array" ref="AT679">IFERROR(INDEX(JeffSagarinW[JS_RATING],MATCH(AllData[[#This Row],[TEAM]]&amp;"|"&amp;AllData[[#This Row],[YEAR]],JeffSagarinW[TEAM]&amp;"|"&amp;JeffSagarinW[YEAR],0)),"0.00")</f>
        <v>0.00</v>
      </c>
      <c r="AU679" t="str">
        <f t="array" ref="AU679">IFERROR(INDEX(JeffSagarinW[JS_SOS],MATCH(AllData[[#This Row],[TEAM]]&amp;"|"&amp;AllData[[#This Row],[YEAR]],JeffSagarinW[TEAM]&amp;"|"&amp;JeffSagarinW[YEAR],0)),"0.00")</f>
        <v>0.00</v>
      </c>
      <c r="AV679" t="str">
        <f t="array" ref="AV679">IFERROR(INDEX(JeffSagarinW[W25],MATCH(AllData[[#This Row],[TEAM]]&amp;"|"&amp;AllData[[#This Row],[YEAR]],JeffSagarinW[TEAM]&amp;"|"&amp;JeffSagarinW[YEAR],0)),"0.00")</f>
        <v>0.00</v>
      </c>
      <c r="AW679" t="str">
        <f t="array" ref="AW679">IFERROR(INDEX(JeffSagarinW[W50],MATCH(AllData[[#This Row],[TEAM]]&amp;"|"&amp;AllData[[#This Row],[YEAR]],JeffSagarinW[TEAM]&amp;"|"&amp;JeffSagarinW[YEAR],0)),"0.00")</f>
        <v>0.00</v>
      </c>
      <c r="AX679" t="str">
        <f t="array" ref="AX679">IFERROR(INDEX(ESPNW[PTS],MATCH(AllData[[#This Row],[TEAM]]&amp;"|"&amp;AllData[[#This Row],[YEAR]],ESPNW[TEAM]&amp;"|"&amp;ESPNW[YEAR],0)),"0.00")</f>
        <v>0.00</v>
      </c>
    </row>
    <row r="680" spans="9:50" x14ac:dyDescent="0.2">
      <c r="I680" t="s">
        <v>1069</v>
      </c>
      <c r="J680">
        <v>50.2</v>
      </c>
      <c r="K680">
        <v>68.760000000000005</v>
      </c>
      <c r="L680">
        <v>2020</v>
      </c>
      <c r="AO680" t="s">
        <v>1069</v>
      </c>
      <c r="AP680">
        <v>50.2</v>
      </c>
      <c r="AQ680">
        <v>68.760000000000005</v>
      </c>
      <c r="AR680">
        <v>2020</v>
      </c>
      <c r="AT680" t="str">
        <f t="array" ref="AT680">IFERROR(INDEX(JeffSagarinW[JS_RATING],MATCH(AllData[[#This Row],[TEAM]]&amp;"|"&amp;AllData[[#This Row],[YEAR]],JeffSagarinW[TEAM]&amp;"|"&amp;JeffSagarinW[YEAR],0)),"0.00")</f>
        <v>0.00</v>
      </c>
      <c r="AU680" t="str">
        <f t="array" ref="AU680">IFERROR(INDEX(JeffSagarinW[JS_SOS],MATCH(AllData[[#This Row],[TEAM]]&amp;"|"&amp;AllData[[#This Row],[YEAR]],JeffSagarinW[TEAM]&amp;"|"&amp;JeffSagarinW[YEAR],0)),"0.00")</f>
        <v>0.00</v>
      </c>
      <c r="AV680" t="str">
        <f t="array" ref="AV680">IFERROR(INDEX(JeffSagarinW[W25],MATCH(AllData[[#This Row],[TEAM]]&amp;"|"&amp;AllData[[#This Row],[YEAR]],JeffSagarinW[TEAM]&amp;"|"&amp;JeffSagarinW[YEAR],0)),"0.00")</f>
        <v>0.00</v>
      </c>
      <c r="AW680" t="str">
        <f t="array" ref="AW680">IFERROR(INDEX(JeffSagarinW[W50],MATCH(AllData[[#This Row],[TEAM]]&amp;"|"&amp;AllData[[#This Row],[YEAR]],JeffSagarinW[TEAM]&amp;"|"&amp;JeffSagarinW[YEAR],0)),"0.00")</f>
        <v>0.00</v>
      </c>
      <c r="AX680" t="str">
        <f t="array" ref="AX680">IFERROR(INDEX(ESPNW[PTS],MATCH(AllData[[#This Row],[TEAM]]&amp;"|"&amp;AllData[[#This Row],[YEAR]],ESPNW[TEAM]&amp;"|"&amp;ESPNW[YEAR],0)),"0.00")</f>
        <v>0.00</v>
      </c>
    </row>
    <row r="681" spans="9:50" x14ac:dyDescent="0.2">
      <c r="I681" t="s">
        <v>302</v>
      </c>
      <c r="J681">
        <v>54.94</v>
      </c>
      <c r="K681">
        <v>68.47</v>
      </c>
      <c r="L681">
        <v>2020</v>
      </c>
      <c r="AO681" t="s">
        <v>302</v>
      </c>
      <c r="AP681">
        <v>54.94</v>
      </c>
      <c r="AQ681">
        <v>68.47</v>
      </c>
      <c r="AR681">
        <v>2020</v>
      </c>
      <c r="AT681" t="str">
        <f t="array" ref="AT681">IFERROR(INDEX(JeffSagarinW[JS_RATING],MATCH(AllData[[#This Row],[TEAM]]&amp;"|"&amp;AllData[[#This Row],[YEAR]],JeffSagarinW[TEAM]&amp;"|"&amp;JeffSagarinW[YEAR],0)),"0.00")</f>
        <v>0.00</v>
      </c>
      <c r="AU681" t="str">
        <f t="array" ref="AU681">IFERROR(INDEX(JeffSagarinW[JS_SOS],MATCH(AllData[[#This Row],[TEAM]]&amp;"|"&amp;AllData[[#This Row],[YEAR]],JeffSagarinW[TEAM]&amp;"|"&amp;JeffSagarinW[YEAR],0)),"0.00")</f>
        <v>0.00</v>
      </c>
      <c r="AV681" t="str">
        <f t="array" ref="AV681">IFERROR(INDEX(JeffSagarinW[W25],MATCH(AllData[[#This Row],[TEAM]]&amp;"|"&amp;AllData[[#This Row],[YEAR]],JeffSagarinW[TEAM]&amp;"|"&amp;JeffSagarinW[YEAR],0)),"0.00")</f>
        <v>0.00</v>
      </c>
      <c r="AW681" t="str">
        <f t="array" ref="AW681">IFERROR(INDEX(JeffSagarinW[W50],MATCH(AllData[[#This Row],[TEAM]]&amp;"|"&amp;AllData[[#This Row],[YEAR]],JeffSagarinW[TEAM]&amp;"|"&amp;JeffSagarinW[YEAR],0)),"0.00")</f>
        <v>0.00</v>
      </c>
      <c r="AX681" t="str">
        <f t="array" ref="AX681">IFERROR(INDEX(ESPNW[PTS],MATCH(AllData[[#This Row],[TEAM]]&amp;"|"&amp;AllData[[#This Row],[YEAR]],ESPNW[TEAM]&amp;"|"&amp;ESPNW[YEAR],0)),"0.00")</f>
        <v>0.00</v>
      </c>
    </row>
    <row r="682" spans="9:50" x14ac:dyDescent="0.2">
      <c r="I682" t="s">
        <v>330</v>
      </c>
      <c r="J682">
        <v>59.46</v>
      </c>
      <c r="K682">
        <v>68.38</v>
      </c>
      <c r="L682">
        <v>2020</v>
      </c>
      <c r="AO682" t="s">
        <v>330</v>
      </c>
      <c r="AP682">
        <v>59.46</v>
      </c>
      <c r="AQ682">
        <v>68.38</v>
      </c>
      <c r="AR682">
        <v>2020</v>
      </c>
      <c r="AT682" t="str">
        <f t="array" ref="AT682">IFERROR(INDEX(JeffSagarinW[JS_RATING],MATCH(AllData[[#This Row],[TEAM]]&amp;"|"&amp;AllData[[#This Row],[YEAR]],JeffSagarinW[TEAM]&amp;"|"&amp;JeffSagarinW[YEAR],0)),"0.00")</f>
        <v>0.00</v>
      </c>
      <c r="AU682" t="str">
        <f t="array" ref="AU682">IFERROR(INDEX(JeffSagarinW[JS_SOS],MATCH(AllData[[#This Row],[TEAM]]&amp;"|"&amp;AllData[[#This Row],[YEAR]],JeffSagarinW[TEAM]&amp;"|"&amp;JeffSagarinW[YEAR],0)),"0.00")</f>
        <v>0.00</v>
      </c>
      <c r="AV682" t="str">
        <f t="array" ref="AV682">IFERROR(INDEX(JeffSagarinW[W25],MATCH(AllData[[#This Row],[TEAM]]&amp;"|"&amp;AllData[[#This Row],[YEAR]],JeffSagarinW[TEAM]&amp;"|"&amp;JeffSagarinW[YEAR],0)),"0.00")</f>
        <v>0.00</v>
      </c>
      <c r="AW682" t="str">
        <f t="array" ref="AW682">IFERROR(INDEX(JeffSagarinW[W50],MATCH(AllData[[#This Row],[TEAM]]&amp;"|"&amp;AllData[[#This Row],[YEAR]],JeffSagarinW[TEAM]&amp;"|"&amp;JeffSagarinW[YEAR],0)),"0.00")</f>
        <v>0.00</v>
      </c>
      <c r="AX682" t="str">
        <f t="array" ref="AX682">IFERROR(INDEX(ESPNW[PTS],MATCH(AllData[[#This Row],[TEAM]]&amp;"|"&amp;AllData[[#This Row],[YEAR]],ESPNW[TEAM]&amp;"|"&amp;ESPNW[YEAR],0)),"0.00")</f>
        <v>0.00</v>
      </c>
    </row>
    <row r="683" spans="9:50" x14ac:dyDescent="0.2">
      <c r="I683" t="s">
        <v>336</v>
      </c>
      <c r="J683">
        <v>70.61</v>
      </c>
      <c r="K683">
        <v>68.37</v>
      </c>
      <c r="L683">
        <v>2020</v>
      </c>
      <c r="AO683" t="s">
        <v>336</v>
      </c>
      <c r="AP683">
        <v>70.61</v>
      </c>
      <c r="AQ683">
        <v>68.37</v>
      </c>
      <c r="AR683">
        <v>2020</v>
      </c>
      <c r="AT683" t="str">
        <f t="array" ref="AT683">IFERROR(INDEX(JeffSagarinW[JS_RATING],MATCH(AllData[[#This Row],[TEAM]]&amp;"|"&amp;AllData[[#This Row],[YEAR]],JeffSagarinW[TEAM]&amp;"|"&amp;JeffSagarinW[YEAR],0)),"0.00")</f>
        <v>0.00</v>
      </c>
      <c r="AU683" t="str">
        <f t="array" ref="AU683">IFERROR(INDEX(JeffSagarinW[JS_SOS],MATCH(AllData[[#This Row],[TEAM]]&amp;"|"&amp;AllData[[#This Row],[YEAR]],JeffSagarinW[TEAM]&amp;"|"&amp;JeffSagarinW[YEAR],0)),"0.00")</f>
        <v>0.00</v>
      </c>
      <c r="AV683" t="str">
        <f t="array" ref="AV683">IFERROR(INDEX(JeffSagarinW[W25],MATCH(AllData[[#This Row],[TEAM]]&amp;"|"&amp;AllData[[#This Row],[YEAR]],JeffSagarinW[TEAM]&amp;"|"&amp;JeffSagarinW[YEAR],0)),"0.00")</f>
        <v>0.00</v>
      </c>
      <c r="AW683" t="str">
        <f t="array" ref="AW683">IFERROR(INDEX(JeffSagarinW[W50],MATCH(AllData[[#This Row],[TEAM]]&amp;"|"&amp;AllData[[#This Row],[YEAR]],JeffSagarinW[TEAM]&amp;"|"&amp;JeffSagarinW[YEAR],0)),"0.00")</f>
        <v>0.00</v>
      </c>
      <c r="AX683" t="str">
        <f t="array" ref="AX683">IFERROR(INDEX(ESPNW[PTS],MATCH(AllData[[#This Row],[TEAM]]&amp;"|"&amp;AllData[[#This Row],[YEAR]],ESPNW[TEAM]&amp;"|"&amp;ESPNW[YEAR],0)),"0.00")</f>
        <v>0.00</v>
      </c>
    </row>
    <row r="684" spans="9:50" x14ac:dyDescent="0.2">
      <c r="I684" t="s">
        <v>327</v>
      </c>
      <c r="J684">
        <v>69.02</v>
      </c>
      <c r="K684">
        <v>68.14</v>
      </c>
      <c r="L684">
        <v>2020</v>
      </c>
      <c r="AO684" t="s">
        <v>327</v>
      </c>
      <c r="AP684">
        <v>69.02</v>
      </c>
      <c r="AQ684">
        <v>68.14</v>
      </c>
      <c r="AR684">
        <v>2020</v>
      </c>
      <c r="AT684" t="str">
        <f t="array" ref="AT684">IFERROR(INDEX(JeffSagarinW[JS_RATING],MATCH(AllData[[#This Row],[TEAM]]&amp;"|"&amp;AllData[[#This Row],[YEAR]],JeffSagarinW[TEAM]&amp;"|"&amp;JeffSagarinW[YEAR],0)),"0.00")</f>
        <v>0.00</v>
      </c>
      <c r="AU684" t="str">
        <f t="array" ref="AU684">IFERROR(INDEX(JeffSagarinW[JS_SOS],MATCH(AllData[[#This Row],[TEAM]]&amp;"|"&amp;AllData[[#This Row],[YEAR]],JeffSagarinW[TEAM]&amp;"|"&amp;JeffSagarinW[YEAR],0)),"0.00")</f>
        <v>0.00</v>
      </c>
      <c r="AV684" t="str">
        <f t="array" ref="AV684">IFERROR(INDEX(JeffSagarinW[W25],MATCH(AllData[[#This Row],[TEAM]]&amp;"|"&amp;AllData[[#This Row],[YEAR]],JeffSagarinW[TEAM]&amp;"|"&amp;JeffSagarinW[YEAR],0)),"0.00")</f>
        <v>0.00</v>
      </c>
      <c r="AW684" t="str">
        <f t="array" ref="AW684">IFERROR(INDEX(JeffSagarinW[W50],MATCH(AllData[[#This Row],[TEAM]]&amp;"|"&amp;AllData[[#This Row],[YEAR]],JeffSagarinW[TEAM]&amp;"|"&amp;JeffSagarinW[YEAR],0)),"0.00")</f>
        <v>0.00</v>
      </c>
      <c r="AX684" t="str">
        <f t="array" ref="AX684">IFERROR(INDEX(ESPNW[PTS],MATCH(AllData[[#This Row],[TEAM]]&amp;"|"&amp;AllData[[#This Row],[YEAR]],ESPNW[TEAM]&amp;"|"&amp;ESPNW[YEAR],0)),"0.00")</f>
        <v>0.00</v>
      </c>
    </row>
    <row r="685" spans="9:50" x14ac:dyDescent="0.2">
      <c r="I685" t="s">
        <v>338</v>
      </c>
      <c r="J685">
        <v>60.09</v>
      </c>
      <c r="K685">
        <v>68.099999999999994</v>
      </c>
      <c r="L685">
        <v>2020</v>
      </c>
      <c r="AO685" t="s">
        <v>338</v>
      </c>
      <c r="AP685">
        <v>60.09</v>
      </c>
      <c r="AQ685">
        <v>68.099999999999994</v>
      </c>
      <c r="AR685">
        <v>2020</v>
      </c>
      <c r="AT685" t="str">
        <f t="array" ref="AT685">IFERROR(INDEX(JeffSagarinW[JS_RATING],MATCH(AllData[[#This Row],[TEAM]]&amp;"|"&amp;AllData[[#This Row],[YEAR]],JeffSagarinW[TEAM]&amp;"|"&amp;JeffSagarinW[YEAR],0)),"0.00")</f>
        <v>0.00</v>
      </c>
      <c r="AU685" t="str">
        <f t="array" ref="AU685">IFERROR(INDEX(JeffSagarinW[JS_SOS],MATCH(AllData[[#This Row],[TEAM]]&amp;"|"&amp;AllData[[#This Row],[YEAR]],JeffSagarinW[TEAM]&amp;"|"&amp;JeffSagarinW[YEAR],0)),"0.00")</f>
        <v>0.00</v>
      </c>
      <c r="AV685" t="str">
        <f t="array" ref="AV685">IFERROR(INDEX(JeffSagarinW[W25],MATCH(AllData[[#This Row],[TEAM]]&amp;"|"&amp;AllData[[#This Row],[YEAR]],JeffSagarinW[TEAM]&amp;"|"&amp;JeffSagarinW[YEAR],0)),"0.00")</f>
        <v>0.00</v>
      </c>
      <c r="AW685" t="str">
        <f t="array" ref="AW685">IFERROR(INDEX(JeffSagarinW[W50],MATCH(AllData[[#This Row],[TEAM]]&amp;"|"&amp;AllData[[#This Row],[YEAR]],JeffSagarinW[TEAM]&amp;"|"&amp;JeffSagarinW[YEAR],0)),"0.00")</f>
        <v>0.00</v>
      </c>
      <c r="AX685" t="str">
        <f t="array" ref="AX685">IFERROR(INDEX(ESPNW[PTS],MATCH(AllData[[#This Row],[TEAM]]&amp;"|"&amp;AllData[[#This Row],[YEAR]],ESPNW[TEAM]&amp;"|"&amp;ESPNW[YEAR],0)),"0.00")</f>
        <v>0.00</v>
      </c>
    </row>
    <row r="686" spans="9:50" x14ac:dyDescent="0.2">
      <c r="I686" t="s">
        <v>422</v>
      </c>
      <c r="J686">
        <v>66.319999999999993</v>
      </c>
      <c r="K686">
        <v>67.97</v>
      </c>
      <c r="L686">
        <v>2020</v>
      </c>
      <c r="AO686" t="s">
        <v>422</v>
      </c>
      <c r="AP686">
        <v>66.319999999999993</v>
      </c>
      <c r="AQ686">
        <v>67.97</v>
      </c>
      <c r="AR686">
        <v>2020</v>
      </c>
      <c r="AT686" t="str">
        <f t="array" ref="AT686">IFERROR(INDEX(JeffSagarinW[JS_RATING],MATCH(AllData[[#This Row],[TEAM]]&amp;"|"&amp;AllData[[#This Row],[YEAR]],JeffSagarinW[TEAM]&amp;"|"&amp;JeffSagarinW[YEAR],0)),"0.00")</f>
        <v>0.00</v>
      </c>
      <c r="AU686" t="str">
        <f t="array" ref="AU686">IFERROR(INDEX(JeffSagarinW[JS_SOS],MATCH(AllData[[#This Row],[TEAM]]&amp;"|"&amp;AllData[[#This Row],[YEAR]],JeffSagarinW[TEAM]&amp;"|"&amp;JeffSagarinW[YEAR],0)),"0.00")</f>
        <v>0.00</v>
      </c>
      <c r="AV686" t="str">
        <f t="array" ref="AV686">IFERROR(INDEX(JeffSagarinW[W25],MATCH(AllData[[#This Row],[TEAM]]&amp;"|"&amp;AllData[[#This Row],[YEAR]],JeffSagarinW[TEAM]&amp;"|"&amp;JeffSagarinW[YEAR],0)),"0.00")</f>
        <v>0.00</v>
      </c>
      <c r="AW686" t="str">
        <f t="array" ref="AW686">IFERROR(INDEX(JeffSagarinW[W50],MATCH(AllData[[#This Row],[TEAM]]&amp;"|"&amp;AllData[[#This Row],[YEAR]],JeffSagarinW[TEAM]&amp;"|"&amp;JeffSagarinW[YEAR],0)),"0.00")</f>
        <v>0.00</v>
      </c>
      <c r="AX686" t="str">
        <f t="array" ref="AX686">IFERROR(INDEX(ESPNW[PTS],MATCH(AllData[[#This Row],[TEAM]]&amp;"|"&amp;AllData[[#This Row],[YEAR]],ESPNW[TEAM]&amp;"|"&amp;ESPNW[YEAR],0)),"0.00")</f>
        <v>0.00</v>
      </c>
    </row>
    <row r="687" spans="9:50" x14ac:dyDescent="0.2">
      <c r="I687" t="s">
        <v>325</v>
      </c>
      <c r="J687">
        <v>68.44</v>
      </c>
      <c r="K687">
        <v>67.95</v>
      </c>
      <c r="L687">
        <v>2020</v>
      </c>
      <c r="AO687" t="s">
        <v>325</v>
      </c>
      <c r="AP687">
        <v>68.44</v>
      </c>
      <c r="AQ687">
        <v>67.95</v>
      </c>
      <c r="AR687">
        <v>2020</v>
      </c>
      <c r="AT687" t="str">
        <f t="array" ref="AT687">IFERROR(INDEX(JeffSagarinW[JS_RATING],MATCH(AllData[[#This Row],[TEAM]]&amp;"|"&amp;AllData[[#This Row],[YEAR]],JeffSagarinW[TEAM]&amp;"|"&amp;JeffSagarinW[YEAR],0)),"0.00")</f>
        <v>0.00</v>
      </c>
      <c r="AU687" t="str">
        <f t="array" ref="AU687">IFERROR(INDEX(JeffSagarinW[JS_SOS],MATCH(AllData[[#This Row],[TEAM]]&amp;"|"&amp;AllData[[#This Row],[YEAR]],JeffSagarinW[TEAM]&amp;"|"&amp;JeffSagarinW[YEAR],0)),"0.00")</f>
        <v>0.00</v>
      </c>
      <c r="AV687" t="str">
        <f t="array" ref="AV687">IFERROR(INDEX(JeffSagarinW[W25],MATCH(AllData[[#This Row],[TEAM]]&amp;"|"&amp;AllData[[#This Row],[YEAR]],JeffSagarinW[TEAM]&amp;"|"&amp;JeffSagarinW[YEAR],0)),"0.00")</f>
        <v>0.00</v>
      </c>
      <c r="AW687" t="str">
        <f t="array" ref="AW687">IFERROR(INDEX(JeffSagarinW[W50],MATCH(AllData[[#This Row],[TEAM]]&amp;"|"&amp;AllData[[#This Row],[YEAR]],JeffSagarinW[TEAM]&amp;"|"&amp;JeffSagarinW[YEAR],0)),"0.00")</f>
        <v>0.00</v>
      </c>
      <c r="AX687" t="str">
        <f t="array" ref="AX687">IFERROR(INDEX(ESPNW[PTS],MATCH(AllData[[#This Row],[TEAM]]&amp;"|"&amp;AllData[[#This Row],[YEAR]],ESPNW[TEAM]&amp;"|"&amp;ESPNW[YEAR],0)),"0.00")</f>
        <v>0.00</v>
      </c>
    </row>
    <row r="688" spans="9:50" x14ac:dyDescent="0.2">
      <c r="I688" t="s">
        <v>335</v>
      </c>
      <c r="J688">
        <v>71.459999999999994</v>
      </c>
      <c r="K688">
        <v>67.819999999999993</v>
      </c>
      <c r="L688">
        <v>2020</v>
      </c>
      <c r="AO688" t="s">
        <v>335</v>
      </c>
      <c r="AP688">
        <v>71.459999999999994</v>
      </c>
      <c r="AQ688">
        <v>67.819999999999993</v>
      </c>
      <c r="AR688">
        <v>2020</v>
      </c>
      <c r="AT688" t="str">
        <f t="array" ref="AT688">IFERROR(INDEX(JeffSagarinW[JS_RATING],MATCH(AllData[[#This Row],[TEAM]]&amp;"|"&amp;AllData[[#This Row],[YEAR]],JeffSagarinW[TEAM]&amp;"|"&amp;JeffSagarinW[YEAR],0)),"0.00")</f>
        <v>0.00</v>
      </c>
      <c r="AU688" t="str">
        <f t="array" ref="AU688">IFERROR(INDEX(JeffSagarinW[JS_SOS],MATCH(AllData[[#This Row],[TEAM]]&amp;"|"&amp;AllData[[#This Row],[YEAR]],JeffSagarinW[TEAM]&amp;"|"&amp;JeffSagarinW[YEAR],0)),"0.00")</f>
        <v>0.00</v>
      </c>
      <c r="AV688" t="str">
        <f t="array" ref="AV688">IFERROR(INDEX(JeffSagarinW[W25],MATCH(AllData[[#This Row],[TEAM]]&amp;"|"&amp;AllData[[#This Row],[YEAR]],JeffSagarinW[TEAM]&amp;"|"&amp;JeffSagarinW[YEAR],0)),"0.00")</f>
        <v>0.00</v>
      </c>
      <c r="AW688" t="str">
        <f t="array" ref="AW688">IFERROR(INDEX(JeffSagarinW[W50],MATCH(AllData[[#This Row],[TEAM]]&amp;"|"&amp;AllData[[#This Row],[YEAR]],JeffSagarinW[TEAM]&amp;"|"&amp;JeffSagarinW[YEAR],0)),"0.00")</f>
        <v>0.00</v>
      </c>
      <c r="AX688" t="str">
        <f t="array" ref="AX688">IFERROR(INDEX(ESPNW[PTS],MATCH(AllData[[#This Row],[TEAM]]&amp;"|"&amp;AllData[[#This Row],[YEAR]],ESPNW[TEAM]&amp;"|"&amp;ESPNW[YEAR],0)),"0.00")</f>
        <v>0.00</v>
      </c>
    </row>
    <row r="689" spans="9:50" x14ac:dyDescent="0.2">
      <c r="I689" t="s">
        <v>366</v>
      </c>
      <c r="J689">
        <v>64.53</v>
      </c>
      <c r="K689">
        <v>67.7</v>
      </c>
      <c r="L689">
        <v>2020</v>
      </c>
      <c r="AO689" t="s">
        <v>366</v>
      </c>
      <c r="AP689">
        <v>64.53</v>
      </c>
      <c r="AQ689">
        <v>67.7</v>
      </c>
      <c r="AR689">
        <v>2020</v>
      </c>
      <c r="AT689" t="str">
        <f t="array" ref="AT689">IFERROR(INDEX(JeffSagarinW[JS_RATING],MATCH(AllData[[#This Row],[TEAM]]&amp;"|"&amp;AllData[[#This Row],[YEAR]],JeffSagarinW[TEAM]&amp;"|"&amp;JeffSagarinW[YEAR],0)),"0.00")</f>
        <v>0.00</v>
      </c>
      <c r="AU689" t="str">
        <f t="array" ref="AU689">IFERROR(INDEX(JeffSagarinW[JS_SOS],MATCH(AllData[[#This Row],[TEAM]]&amp;"|"&amp;AllData[[#This Row],[YEAR]],JeffSagarinW[TEAM]&amp;"|"&amp;JeffSagarinW[YEAR],0)),"0.00")</f>
        <v>0.00</v>
      </c>
      <c r="AV689" t="str">
        <f t="array" ref="AV689">IFERROR(INDEX(JeffSagarinW[W25],MATCH(AllData[[#This Row],[TEAM]]&amp;"|"&amp;AllData[[#This Row],[YEAR]],JeffSagarinW[TEAM]&amp;"|"&amp;JeffSagarinW[YEAR],0)),"0.00")</f>
        <v>0.00</v>
      </c>
      <c r="AW689" t="str">
        <f t="array" ref="AW689">IFERROR(INDEX(JeffSagarinW[W50],MATCH(AllData[[#This Row],[TEAM]]&amp;"|"&amp;AllData[[#This Row],[YEAR]],JeffSagarinW[TEAM]&amp;"|"&amp;JeffSagarinW[YEAR],0)),"0.00")</f>
        <v>0.00</v>
      </c>
      <c r="AX689" t="str">
        <f t="array" ref="AX689">IFERROR(INDEX(ESPNW[PTS],MATCH(AllData[[#This Row],[TEAM]]&amp;"|"&amp;AllData[[#This Row],[YEAR]],ESPNW[TEAM]&amp;"|"&amp;ESPNW[YEAR],0)),"0.00")</f>
        <v>0.00</v>
      </c>
    </row>
    <row r="690" spans="9:50" x14ac:dyDescent="0.2">
      <c r="I690" t="s">
        <v>1855</v>
      </c>
      <c r="J690">
        <v>58.66</v>
      </c>
      <c r="K690">
        <v>67.59</v>
      </c>
      <c r="L690">
        <v>2020</v>
      </c>
      <c r="AO690" t="s">
        <v>1855</v>
      </c>
      <c r="AP690">
        <v>58.66</v>
      </c>
      <c r="AQ690">
        <v>67.59</v>
      </c>
      <c r="AR690">
        <v>2020</v>
      </c>
      <c r="AT690" t="str">
        <f t="array" ref="AT690">IFERROR(INDEX(JeffSagarinW[JS_RATING],MATCH(AllData[[#This Row],[TEAM]]&amp;"|"&amp;AllData[[#This Row],[YEAR]],JeffSagarinW[TEAM]&amp;"|"&amp;JeffSagarinW[YEAR],0)),"0.00")</f>
        <v>0.00</v>
      </c>
      <c r="AU690" t="str">
        <f t="array" ref="AU690">IFERROR(INDEX(JeffSagarinW[JS_SOS],MATCH(AllData[[#This Row],[TEAM]]&amp;"|"&amp;AllData[[#This Row],[YEAR]],JeffSagarinW[TEAM]&amp;"|"&amp;JeffSagarinW[YEAR],0)),"0.00")</f>
        <v>0.00</v>
      </c>
      <c r="AV690" t="str">
        <f t="array" ref="AV690">IFERROR(INDEX(JeffSagarinW[W25],MATCH(AllData[[#This Row],[TEAM]]&amp;"|"&amp;AllData[[#This Row],[YEAR]],JeffSagarinW[TEAM]&amp;"|"&amp;JeffSagarinW[YEAR],0)),"0.00")</f>
        <v>0.00</v>
      </c>
      <c r="AW690" t="str">
        <f t="array" ref="AW690">IFERROR(INDEX(JeffSagarinW[W50],MATCH(AllData[[#This Row],[TEAM]]&amp;"|"&amp;AllData[[#This Row],[YEAR]],JeffSagarinW[TEAM]&amp;"|"&amp;JeffSagarinW[YEAR],0)),"0.00")</f>
        <v>0.00</v>
      </c>
      <c r="AX690" t="str">
        <f t="array" ref="AX690">IFERROR(INDEX(ESPNW[PTS],MATCH(AllData[[#This Row],[TEAM]]&amp;"|"&amp;AllData[[#This Row],[YEAR]],ESPNW[TEAM]&amp;"|"&amp;ESPNW[YEAR],0)),"0.00")</f>
        <v>0.00</v>
      </c>
    </row>
    <row r="691" spans="9:50" x14ac:dyDescent="0.2">
      <c r="I691" t="s">
        <v>309</v>
      </c>
      <c r="J691">
        <v>59.19</v>
      </c>
      <c r="K691">
        <v>67.56</v>
      </c>
      <c r="L691">
        <v>2020</v>
      </c>
      <c r="AO691" t="s">
        <v>309</v>
      </c>
      <c r="AP691">
        <v>59.19</v>
      </c>
      <c r="AQ691">
        <v>67.56</v>
      </c>
      <c r="AR691">
        <v>2020</v>
      </c>
      <c r="AT691" t="str">
        <f t="array" ref="AT691">IFERROR(INDEX(JeffSagarinW[JS_RATING],MATCH(AllData[[#This Row],[TEAM]]&amp;"|"&amp;AllData[[#This Row],[YEAR]],JeffSagarinW[TEAM]&amp;"|"&amp;JeffSagarinW[YEAR],0)),"0.00")</f>
        <v>0.00</v>
      </c>
      <c r="AU691" t="str">
        <f t="array" ref="AU691">IFERROR(INDEX(JeffSagarinW[JS_SOS],MATCH(AllData[[#This Row],[TEAM]]&amp;"|"&amp;AllData[[#This Row],[YEAR]],JeffSagarinW[TEAM]&amp;"|"&amp;JeffSagarinW[YEAR],0)),"0.00")</f>
        <v>0.00</v>
      </c>
      <c r="AV691" t="str">
        <f t="array" ref="AV691">IFERROR(INDEX(JeffSagarinW[W25],MATCH(AllData[[#This Row],[TEAM]]&amp;"|"&amp;AllData[[#This Row],[YEAR]],JeffSagarinW[TEAM]&amp;"|"&amp;JeffSagarinW[YEAR],0)),"0.00")</f>
        <v>0.00</v>
      </c>
      <c r="AW691" t="str">
        <f t="array" ref="AW691">IFERROR(INDEX(JeffSagarinW[W50],MATCH(AllData[[#This Row],[TEAM]]&amp;"|"&amp;AllData[[#This Row],[YEAR]],JeffSagarinW[TEAM]&amp;"|"&amp;JeffSagarinW[YEAR],0)),"0.00")</f>
        <v>0.00</v>
      </c>
      <c r="AX691" t="str">
        <f t="array" ref="AX691">IFERROR(INDEX(ESPNW[PTS],MATCH(AllData[[#This Row],[TEAM]]&amp;"|"&amp;AllData[[#This Row],[YEAR]],ESPNW[TEAM]&amp;"|"&amp;ESPNW[YEAR],0)),"0.00")</f>
        <v>0.00</v>
      </c>
    </row>
    <row r="692" spans="9:50" x14ac:dyDescent="0.2">
      <c r="I692" t="s">
        <v>415</v>
      </c>
      <c r="J692">
        <v>59.35</v>
      </c>
      <c r="K692">
        <v>67.260000000000005</v>
      </c>
      <c r="L692">
        <v>2020</v>
      </c>
      <c r="AO692" t="s">
        <v>415</v>
      </c>
      <c r="AP692">
        <v>59.35</v>
      </c>
      <c r="AQ692">
        <v>67.260000000000005</v>
      </c>
      <c r="AR692">
        <v>2020</v>
      </c>
      <c r="AT692" t="str">
        <f t="array" ref="AT692">IFERROR(INDEX(JeffSagarinW[JS_RATING],MATCH(AllData[[#This Row],[TEAM]]&amp;"|"&amp;AllData[[#This Row],[YEAR]],JeffSagarinW[TEAM]&amp;"|"&amp;JeffSagarinW[YEAR],0)),"0.00")</f>
        <v>0.00</v>
      </c>
      <c r="AU692" t="str">
        <f t="array" ref="AU692">IFERROR(INDEX(JeffSagarinW[JS_SOS],MATCH(AllData[[#This Row],[TEAM]]&amp;"|"&amp;AllData[[#This Row],[YEAR]],JeffSagarinW[TEAM]&amp;"|"&amp;JeffSagarinW[YEAR],0)),"0.00")</f>
        <v>0.00</v>
      </c>
      <c r="AV692" t="str">
        <f t="array" ref="AV692">IFERROR(INDEX(JeffSagarinW[W25],MATCH(AllData[[#This Row],[TEAM]]&amp;"|"&amp;AllData[[#This Row],[YEAR]],JeffSagarinW[TEAM]&amp;"|"&amp;JeffSagarinW[YEAR],0)),"0.00")</f>
        <v>0.00</v>
      </c>
      <c r="AW692" t="str">
        <f t="array" ref="AW692">IFERROR(INDEX(JeffSagarinW[W50],MATCH(AllData[[#This Row],[TEAM]]&amp;"|"&amp;AllData[[#This Row],[YEAR]],JeffSagarinW[TEAM]&amp;"|"&amp;JeffSagarinW[YEAR],0)),"0.00")</f>
        <v>0.00</v>
      </c>
      <c r="AX692" t="str">
        <f t="array" ref="AX692">IFERROR(INDEX(ESPNW[PTS],MATCH(AllData[[#This Row],[TEAM]]&amp;"|"&amp;AllData[[#This Row],[YEAR]],ESPNW[TEAM]&amp;"|"&amp;ESPNW[YEAR],0)),"0.00")</f>
        <v>0.00</v>
      </c>
    </row>
    <row r="693" spans="9:50" x14ac:dyDescent="0.2">
      <c r="I693" t="s">
        <v>1874</v>
      </c>
      <c r="J693">
        <v>51.81</v>
      </c>
      <c r="K693">
        <v>67.05</v>
      </c>
      <c r="L693">
        <v>2020</v>
      </c>
      <c r="AO693" t="s">
        <v>1874</v>
      </c>
      <c r="AP693">
        <v>51.81</v>
      </c>
      <c r="AQ693">
        <v>67.05</v>
      </c>
      <c r="AR693">
        <v>2020</v>
      </c>
      <c r="AT693" t="str">
        <f t="array" ref="AT693">IFERROR(INDEX(JeffSagarinW[JS_RATING],MATCH(AllData[[#This Row],[TEAM]]&amp;"|"&amp;AllData[[#This Row],[YEAR]],JeffSagarinW[TEAM]&amp;"|"&amp;JeffSagarinW[YEAR],0)),"0.00")</f>
        <v>0.00</v>
      </c>
      <c r="AU693" t="str">
        <f t="array" ref="AU693">IFERROR(INDEX(JeffSagarinW[JS_SOS],MATCH(AllData[[#This Row],[TEAM]]&amp;"|"&amp;AllData[[#This Row],[YEAR]],JeffSagarinW[TEAM]&amp;"|"&amp;JeffSagarinW[YEAR],0)),"0.00")</f>
        <v>0.00</v>
      </c>
      <c r="AV693" t="str">
        <f t="array" ref="AV693">IFERROR(INDEX(JeffSagarinW[W25],MATCH(AllData[[#This Row],[TEAM]]&amp;"|"&amp;AllData[[#This Row],[YEAR]],JeffSagarinW[TEAM]&amp;"|"&amp;JeffSagarinW[YEAR],0)),"0.00")</f>
        <v>0.00</v>
      </c>
      <c r="AW693" t="str">
        <f t="array" ref="AW693">IFERROR(INDEX(JeffSagarinW[W50],MATCH(AllData[[#This Row],[TEAM]]&amp;"|"&amp;AllData[[#This Row],[YEAR]],JeffSagarinW[TEAM]&amp;"|"&amp;JeffSagarinW[YEAR],0)),"0.00")</f>
        <v>0.00</v>
      </c>
      <c r="AX693" t="str">
        <f t="array" ref="AX693">IFERROR(INDEX(ESPNW[PTS],MATCH(AllData[[#This Row],[TEAM]]&amp;"|"&amp;AllData[[#This Row],[YEAR]],ESPNW[TEAM]&amp;"|"&amp;ESPNW[YEAR],0)),"0.00")</f>
        <v>0.00</v>
      </c>
    </row>
    <row r="694" spans="9:50" x14ac:dyDescent="0.2">
      <c r="I694" t="s">
        <v>1840</v>
      </c>
      <c r="J694">
        <v>50.88</v>
      </c>
      <c r="K694">
        <v>67.040000000000006</v>
      </c>
      <c r="L694">
        <v>2020</v>
      </c>
      <c r="AO694" t="s">
        <v>1840</v>
      </c>
      <c r="AP694">
        <v>50.88</v>
      </c>
      <c r="AQ694">
        <v>67.040000000000006</v>
      </c>
      <c r="AR694">
        <v>2020</v>
      </c>
      <c r="AT694" t="str">
        <f t="array" ref="AT694">IFERROR(INDEX(JeffSagarinW[JS_RATING],MATCH(AllData[[#This Row],[TEAM]]&amp;"|"&amp;AllData[[#This Row],[YEAR]],JeffSagarinW[TEAM]&amp;"|"&amp;JeffSagarinW[YEAR],0)),"0.00")</f>
        <v>0.00</v>
      </c>
      <c r="AU694" t="str">
        <f t="array" ref="AU694">IFERROR(INDEX(JeffSagarinW[JS_SOS],MATCH(AllData[[#This Row],[TEAM]]&amp;"|"&amp;AllData[[#This Row],[YEAR]],JeffSagarinW[TEAM]&amp;"|"&amp;JeffSagarinW[YEAR],0)),"0.00")</f>
        <v>0.00</v>
      </c>
      <c r="AV694" t="str">
        <f t="array" ref="AV694">IFERROR(INDEX(JeffSagarinW[W25],MATCH(AllData[[#This Row],[TEAM]]&amp;"|"&amp;AllData[[#This Row],[YEAR]],JeffSagarinW[TEAM]&amp;"|"&amp;JeffSagarinW[YEAR],0)),"0.00")</f>
        <v>0.00</v>
      </c>
      <c r="AW694" t="str">
        <f t="array" ref="AW694">IFERROR(INDEX(JeffSagarinW[W50],MATCH(AllData[[#This Row],[TEAM]]&amp;"|"&amp;AllData[[#This Row],[YEAR]],JeffSagarinW[TEAM]&amp;"|"&amp;JeffSagarinW[YEAR],0)),"0.00")</f>
        <v>0.00</v>
      </c>
      <c r="AX694" t="str">
        <f t="array" ref="AX694">IFERROR(INDEX(ESPNW[PTS],MATCH(AllData[[#This Row],[TEAM]]&amp;"|"&amp;AllData[[#This Row],[YEAR]],ESPNW[TEAM]&amp;"|"&amp;ESPNW[YEAR],0)),"0.00")</f>
        <v>0.00</v>
      </c>
    </row>
    <row r="695" spans="9:50" x14ac:dyDescent="0.2">
      <c r="I695" t="s">
        <v>377</v>
      </c>
      <c r="J695">
        <v>67.88</v>
      </c>
      <c r="K695">
        <v>66.7</v>
      </c>
      <c r="L695">
        <v>2020</v>
      </c>
      <c r="AO695" t="s">
        <v>377</v>
      </c>
      <c r="AP695">
        <v>67.88</v>
      </c>
      <c r="AQ695">
        <v>66.7</v>
      </c>
      <c r="AR695">
        <v>2020</v>
      </c>
      <c r="AT695" t="str">
        <f t="array" ref="AT695">IFERROR(INDEX(JeffSagarinW[JS_RATING],MATCH(AllData[[#This Row],[TEAM]]&amp;"|"&amp;AllData[[#This Row],[YEAR]],JeffSagarinW[TEAM]&amp;"|"&amp;JeffSagarinW[YEAR],0)),"0.00")</f>
        <v>0.00</v>
      </c>
      <c r="AU695" t="str">
        <f t="array" ref="AU695">IFERROR(INDEX(JeffSagarinW[JS_SOS],MATCH(AllData[[#This Row],[TEAM]]&amp;"|"&amp;AllData[[#This Row],[YEAR]],JeffSagarinW[TEAM]&amp;"|"&amp;JeffSagarinW[YEAR],0)),"0.00")</f>
        <v>0.00</v>
      </c>
      <c r="AV695" t="str">
        <f t="array" ref="AV695">IFERROR(INDEX(JeffSagarinW[W25],MATCH(AllData[[#This Row],[TEAM]]&amp;"|"&amp;AllData[[#This Row],[YEAR]],JeffSagarinW[TEAM]&amp;"|"&amp;JeffSagarinW[YEAR],0)),"0.00")</f>
        <v>0.00</v>
      </c>
      <c r="AW695" t="str">
        <f t="array" ref="AW695">IFERROR(INDEX(JeffSagarinW[W50],MATCH(AllData[[#This Row],[TEAM]]&amp;"|"&amp;AllData[[#This Row],[YEAR]],JeffSagarinW[TEAM]&amp;"|"&amp;JeffSagarinW[YEAR],0)),"0.00")</f>
        <v>0.00</v>
      </c>
      <c r="AX695" t="str">
        <f t="array" ref="AX695">IFERROR(INDEX(ESPNW[PTS],MATCH(AllData[[#This Row],[TEAM]]&amp;"|"&amp;AllData[[#This Row],[YEAR]],ESPNW[TEAM]&amp;"|"&amp;ESPNW[YEAR],0)),"0.00")</f>
        <v>0.00</v>
      </c>
    </row>
    <row r="696" spans="9:50" x14ac:dyDescent="0.2">
      <c r="I696" t="s">
        <v>1837</v>
      </c>
      <c r="J696">
        <v>59.84</v>
      </c>
      <c r="K696">
        <v>66.7</v>
      </c>
      <c r="L696">
        <v>2020</v>
      </c>
      <c r="AO696" t="s">
        <v>1837</v>
      </c>
      <c r="AP696">
        <v>59.84</v>
      </c>
      <c r="AQ696">
        <v>66.7</v>
      </c>
      <c r="AR696">
        <v>2020</v>
      </c>
      <c r="AT696" t="str">
        <f t="array" ref="AT696">IFERROR(INDEX(JeffSagarinW[JS_RATING],MATCH(AllData[[#This Row],[TEAM]]&amp;"|"&amp;AllData[[#This Row],[YEAR]],JeffSagarinW[TEAM]&amp;"|"&amp;JeffSagarinW[YEAR],0)),"0.00")</f>
        <v>0.00</v>
      </c>
      <c r="AU696" t="str">
        <f t="array" ref="AU696">IFERROR(INDEX(JeffSagarinW[JS_SOS],MATCH(AllData[[#This Row],[TEAM]]&amp;"|"&amp;AllData[[#This Row],[YEAR]],JeffSagarinW[TEAM]&amp;"|"&amp;JeffSagarinW[YEAR],0)),"0.00")</f>
        <v>0.00</v>
      </c>
      <c r="AV696" t="str">
        <f t="array" ref="AV696">IFERROR(INDEX(JeffSagarinW[W25],MATCH(AllData[[#This Row],[TEAM]]&amp;"|"&amp;AllData[[#This Row],[YEAR]],JeffSagarinW[TEAM]&amp;"|"&amp;JeffSagarinW[YEAR],0)),"0.00")</f>
        <v>0.00</v>
      </c>
      <c r="AW696" t="str">
        <f t="array" ref="AW696">IFERROR(INDEX(JeffSagarinW[W50],MATCH(AllData[[#This Row],[TEAM]]&amp;"|"&amp;AllData[[#This Row],[YEAR]],JeffSagarinW[TEAM]&amp;"|"&amp;JeffSagarinW[YEAR],0)),"0.00")</f>
        <v>0.00</v>
      </c>
      <c r="AX696" t="str">
        <f t="array" ref="AX696">IFERROR(INDEX(ESPNW[PTS],MATCH(AllData[[#This Row],[TEAM]]&amp;"|"&amp;AllData[[#This Row],[YEAR]],ESPNW[TEAM]&amp;"|"&amp;ESPNW[YEAR],0)),"0.00")</f>
        <v>0.00</v>
      </c>
    </row>
    <row r="697" spans="9:50" x14ac:dyDescent="0.2">
      <c r="I697" t="s">
        <v>1067</v>
      </c>
      <c r="J697">
        <v>55.51</v>
      </c>
      <c r="K697">
        <v>66.69</v>
      </c>
      <c r="L697">
        <v>2020</v>
      </c>
      <c r="AO697" t="s">
        <v>1067</v>
      </c>
      <c r="AP697">
        <v>55.51</v>
      </c>
      <c r="AQ697">
        <v>66.69</v>
      </c>
      <c r="AR697">
        <v>2020</v>
      </c>
      <c r="AT697" t="str">
        <f t="array" ref="AT697">IFERROR(INDEX(JeffSagarinW[JS_RATING],MATCH(AllData[[#This Row],[TEAM]]&amp;"|"&amp;AllData[[#This Row],[YEAR]],JeffSagarinW[TEAM]&amp;"|"&amp;JeffSagarinW[YEAR],0)),"0.00")</f>
        <v>0.00</v>
      </c>
      <c r="AU697" t="str">
        <f t="array" ref="AU697">IFERROR(INDEX(JeffSagarinW[JS_SOS],MATCH(AllData[[#This Row],[TEAM]]&amp;"|"&amp;AllData[[#This Row],[YEAR]],JeffSagarinW[TEAM]&amp;"|"&amp;JeffSagarinW[YEAR],0)),"0.00")</f>
        <v>0.00</v>
      </c>
      <c r="AV697" t="str">
        <f t="array" ref="AV697">IFERROR(INDEX(JeffSagarinW[W25],MATCH(AllData[[#This Row],[TEAM]]&amp;"|"&amp;AllData[[#This Row],[YEAR]],JeffSagarinW[TEAM]&amp;"|"&amp;JeffSagarinW[YEAR],0)),"0.00")</f>
        <v>0.00</v>
      </c>
      <c r="AW697" t="str">
        <f t="array" ref="AW697">IFERROR(INDEX(JeffSagarinW[W50],MATCH(AllData[[#This Row],[TEAM]]&amp;"|"&amp;AllData[[#This Row],[YEAR]],JeffSagarinW[TEAM]&amp;"|"&amp;JeffSagarinW[YEAR],0)),"0.00")</f>
        <v>0.00</v>
      </c>
      <c r="AX697" t="str">
        <f t="array" ref="AX697">IFERROR(INDEX(ESPNW[PTS],MATCH(AllData[[#This Row],[TEAM]]&amp;"|"&amp;AllData[[#This Row],[YEAR]],ESPNW[TEAM]&amp;"|"&amp;ESPNW[YEAR],0)),"0.00")</f>
        <v>0.00</v>
      </c>
    </row>
    <row r="698" spans="9:50" x14ac:dyDescent="0.2">
      <c r="I698" t="s">
        <v>109</v>
      </c>
      <c r="J698">
        <v>61.73</v>
      </c>
      <c r="K698">
        <v>66.58</v>
      </c>
      <c r="L698">
        <v>2020</v>
      </c>
      <c r="AO698" t="s">
        <v>109</v>
      </c>
      <c r="AP698">
        <v>61.73</v>
      </c>
      <c r="AQ698">
        <v>66.58</v>
      </c>
      <c r="AR698">
        <v>2020</v>
      </c>
      <c r="AT698" t="str">
        <f t="array" ref="AT698">IFERROR(INDEX(JeffSagarinW[JS_RATING],MATCH(AllData[[#This Row],[TEAM]]&amp;"|"&amp;AllData[[#This Row],[YEAR]],JeffSagarinW[TEAM]&amp;"|"&amp;JeffSagarinW[YEAR],0)),"0.00")</f>
        <v>0.00</v>
      </c>
      <c r="AU698" t="str">
        <f t="array" ref="AU698">IFERROR(INDEX(JeffSagarinW[JS_SOS],MATCH(AllData[[#This Row],[TEAM]]&amp;"|"&amp;AllData[[#This Row],[YEAR]],JeffSagarinW[TEAM]&amp;"|"&amp;JeffSagarinW[YEAR],0)),"0.00")</f>
        <v>0.00</v>
      </c>
      <c r="AV698" t="str">
        <f t="array" ref="AV698">IFERROR(INDEX(JeffSagarinW[W25],MATCH(AllData[[#This Row],[TEAM]]&amp;"|"&amp;AllData[[#This Row],[YEAR]],JeffSagarinW[TEAM]&amp;"|"&amp;JeffSagarinW[YEAR],0)),"0.00")</f>
        <v>0.00</v>
      </c>
      <c r="AW698" t="str">
        <f t="array" ref="AW698">IFERROR(INDEX(JeffSagarinW[W50],MATCH(AllData[[#This Row],[TEAM]]&amp;"|"&amp;AllData[[#This Row],[YEAR]],JeffSagarinW[TEAM]&amp;"|"&amp;JeffSagarinW[YEAR],0)),"0.00")</f>
        <v>0.00</v>
      </c>
      <c r="AX698" t="str">
        <f t="array" ref="AX698">IFERROR(INDEX(ESPNW[PTS],MATCH(AllData[[#This Row],[TEAM]]&amp;"|"&amp;AllData[[#This Row],[YEAR]],ESPNW[TEAM]&amp;"|"&amp;ESPNW[YEAR],0)),"0.00")</f>
        <v>0.00</v>
      </c>
    </row>
    <row r="699" spans="9:50" x14ac:dyDescent="0.2">
      <c r="I699" t="s">
        <v>326</v>
      </c>
      <c r="J699">
        <v>60.14</v>
      </c>
      <c r="K699">
        <v>66.53</v>
      </c>
      <c r="L699">
        <v>2020</v>
      </c>
      <c r="AO699" t="s">
        <v>326</v>
      </c>
      <c r="AP699">
        <v>60.14</v>
      </c>
      <c r="AQ699">
        <v>66.53</v>
      </c>
      <c r="AR699">
        <v>2020</v>
      </c>
      <c r="AT699" t="str">
        <f t="array" ref="AT699">IFERROR(INDEX(JeffSagarinW[JS_RATING],MATCH(AllData[[#This Row],[TEAM]]&amp;"|"&amp;AllData[[#This Row],[YEAR]],JeffSagarinW[TEAM]&amp;"|"&amp;JeffSagarinW[YEAR],0)),"0.00")</f>
        <v>0.00</v>
      </c>
      <c r="AU699" t="str">
        <f t="array" ref="AU699">IFERROR(INDEX(JeffSagarinW[JS_SOS],MATCH(AllData[[#This Row],[TEAM]]&amp;"|"&amp;AllData[[#This Row],[YEAR]],JeffSagarinW[TEAM]&amp;"|"&amp;JeffSagarinW[YEAR],0)),"0.00")</f>
        <v>0.00</v>
      </c>
      <c r="AV699" t="str">
        <f t="array" ref="AV699">IFERROR(INDEX(JeffSagarinW[W25],MATCH(AllData[[#This Row],[TEAM]]&amp;"|"&amp;AllData[[#This Row],[YEAR]],JeffSagarinW[TEAM]&amp;"|"&amp;JeffSagarinW[YEAR],0)),"0.00")</f>
        <v>0.00</v>
      </c>
      <c r="AW699" t="str">
        <f t="array" ref="AW699">IFERROR(INDEX(JeffSagarinW[W50],MATCH(AllData[[#This Row],[TEAM]]&amp;"|"&amp;AllData[[#This Row],[YEAR]],JeffSagarinW[TEAM]&amp;"|"&amp;JeffSagarinW[YEAR],0)),"0.00")</f>
        <v>0.00</v>
      </c>
      <c r="AX699" t="str">
        <f t="array" ref="AX699">IFERROR(INDEX(ESPNW[PTS],MATCH(AllData[[#This Row],[TEAM]]&amp;"|"&amp;AllData[[#This Row],[YEAR]],ESPNW[TEAM]&amp;"|"&amp;ESPNW[YEAR],0)),"0.00")</f>
        <v>0.00</v>
      </c>
    </row>
    <row r="700" spans="9:50" x14ac:dyDescent="0.2">
      <c r="I700" t="s">
        <v>1844</v>
      </c>
      <c r="J700">
        <v>60.76</v>
      </c>
      <c r="K700">
        <v>66.44</v>
      </c>
      <c r="L700">
        <v>2020</v>
      </c>
      <c r="AO700" t="s">
        <v>1844</v>
      </c>
      <c r="AP700">
        <v>60.76</v>
      </c>
      <c r="AQ700">
        <v>66.44</v>
      </c>
      <c r="AR700">
        <v>2020</v>
      </c>
      <c r="AT700" t="str">
        <f t="array" ref="AT700">IFERROR(INDEX(JeffSagarinW[JS_RATING],MATCH(AllData[[#This Row],[TEAM]]&amp;"|"&amp;AllData[[#This Row],[YEAR]],JeffSagarinW[TEAM]&amp;"|"&amp;JeffSagarinW[YEAR],0)),"0.00")</f>
        <v>0.00</v>
      </c>
      <c r="AU700" t="str">
        <f t="array" ref="AU700">IFERROR(INDEX(JeffSagarinW[JS_SOS],MATCH(AllData[[#This Row],[TEAM]]&amp;"|"&amp;AllData[[#This Row],[YEAR]],JeffSagarinW[TEAM]&amp;"|"&amp;JeffSagarinW[YEAR],0)),"0.00")</f>
        <v>0.00</v>
      </c>
      <c r="AV700" t="str">
        <f t="array" ref="AV700">IFERROR(INDEX(JeffSagarinW[W25],MATCH(AllData[[#This Row],[TEAM]]&amp;"|"&amp;AllData[[#This Row],[YEAR]],JeffSagarinW[TEAM]&amp;"|"&amp;JeffSagarinW[YEAR],0)),"0.00")</f>
        <v>0.00</v>
      </c>
      <c r="AW700" t="str">
        <f t="array" ref="AW700">IFERROR(INDEX(JeffSagarinW[W50],MATCH(AllData[[#This Row],[TEAM]]&amp;"|"&amp;AllData[[#This Row],[YEAR]],JeffSagarinW[TEAM]&amp;"|"&amp;JeffSagarinW[YEAR],0)),"0.00")</f>
        <v>0.00</v>
      </c>
      <c r="AX700" t="str">
        <f t="array" ref="AX700">IFERROR(INDEX(ESPNW[PTS],MATCH(AllData[[#This Row],[TEAM]]&amp;"|"&amp;AllData[[#This Row],[YEAR]],ESPNW[TEAM]&amp;"|"&amp;ESPNW[YEAR],0)),"0.00")</f>
        <v>0.00</v>
      </c>
    </row>
    <row r="701" spans="9:50" x14ac:dyDescent="0.2">
      <c r="I701" t="s">
        <v>418</v>
      </c>
      <c r="J701">
        <v>48.5</v>
      </c>
      <c r="K701">
        <v>66.31</v>
      </c>
      <c r="L701">
        <v>2020</v>
      </c>
      <c r="AO701" t="s">
        <v>418</v>
      </c>
      <c r="AP701">
        <v>48.5</v>
      </c>
      <c r="AQ701">
        <v>66.31</v>
      </c>
      <c r="AR701">
        <v>2020</v>
      </c>
      <c r="AT701" t="str">
        <f t="array" ref="AT701">IFERROR(INDEX(JeffSagarinW[JS_RATING],MATCH(AllData[[#This Row],[TEAM]]&amp;"|"&amp;AllData[[#This Row],[YEAR]],JeffSagarinW[TEAM]&amp;"|"&amp;JeffSagarinW[YEAR],0)),"0.00")</f>
        <v>0.00</v>
      </c>
      <c r="AU701" t="str">
        <f t="array" ref="AU701">IFERROR(INDEX(JeffSagarinW[JS_SOS],MATCH(AllData[[#This Row],[TEAM]]&amp;"|"&amp;AllData[[#This Row],[YEAR]],JeffSagarinW[TEAM]&amp;"|"&amp;JeffSagarinW[YEAR],0)),"0.00")</f>
        <v>0.00</v>
      </c>
      <c r="AV701" t="str">
        <f t="array" ref="AV701">IFERROR(INDEX(JeffSagarinW[W25],MATCH(AllData[[#This Row],[TEAM]]&amp;"|"&amp;AllData[[#This Row],[YEAR]],JeffSagarinW[TEAM]&amp;"|"&amp;JeffSagarinW[YEAR],0)),"0.00")</f>
        <v>0.00</v>
      </c>
      <c r="AW701" t="str">
        <f t="array" ref="AW701">IFERROR(INDEX(JeffSagarinW[W50],MATCH(AllData[[#This Row],[TEAM]]&amp;"|"&amp;AllData[[#This Row],[YEAR]],JeffSagarinW[TEAM]&amp;"|"&amp;JeffSagarinW[YEAR],0)),"0.00")</f>
        <v>0.00</v>
      </c>
      <c r="AX701" t="str">
        <f t="array" ref="AX701">IFERROR(INDEX(ESPNW[PTS],MATCH(AllData[[#This Row],[TEAM]]&amp;"|"&amp;AllData[[#This Row],[YEAR]],ESPNW[TEAM]&amp;"|"&amp;ESPNW[YEAR],0)),"0.00")</f>
        <v>0.00</v>
      </c>
    </row>
    <row r="702" spans="9:50" x14ac:dyDescent="0.2">
      <c r="I702" t="s">
        <v>333</v>
      </c>
      <c r="J702">
        <v>55.5</v>
      </c>
      <c r="K702">
        <v>66.290000000000006</v>
      </c>
      <c r="L702">
        <v>2020</v>
      </c>
      <c r="AO702" t="s">
        <v>333</v>
      </c>
      <c r="AP702">
        <v>55.5</v>
      </c>
      <c r="AQ702">
        <v>66.290000000000006</v>
      </c>
      <c r="AR702">
        <v>2020</v>
      </c>
      <c r="AT702" t="str">
        <f t="array" ref="AT702">IFERROR(INDEX(JeffSagarinW[JS_RATING],MATCH(AllData[[#This Row],[TEAM]]&amp;"|"&amp;AllData[[#This Row],[YEAR]],JeffSagarinW[TEAM]&amp;"|"&amp;JeffSagarinW[YEAR],0)),"0.00")</f>
        <v>0.00</v>
      </c>
      <c r="AU702" t="str">
        <f t="array" ref="AU702">IFERROR(INDEX(JeffSagarinW[JS_SOS],MATCH(AllData[[#This Row],[TEAM]]&amp;"|"&amp;AllData[[#This Row],[YEAR]],JeffSagarinW[TEAM]&amp;"|"&amp;JeffSagarinW[YEAR],0)),"0.00")</f>
        <v>0.00</v>
      </c>
      <c r="AV702" t="str">
        <f t="array" ref="AV702">IFERROR(INDEX(JeffSagarinW[W25],MATCH(AllData[[#This Row],[TEAM]]&amp;"|"&amp;AllData[[#This Row],[YEAR]],JeffSagarinW[TEAM]&amp;"|"&amp;JeffSagarinW[YEAR],0)),"0.00")</f>
        <v>0.00</v>
      </c>
      <c r="AW702" t="str">
        <f t="array" ref="AW702">IFERROR(INDEX(JeffSagarinW[W50],MATCH(AllData[[#This Row],[TEAM]]&amp;"|"&amp;AllData[[#This Row],[YEAR]],JeffSagarinW[TEAM]&amp;"|"&amp;JeffSagarinW[YEAR],0)),"0.00")</f>
        <v>0.00</v>
      </c>
      <c r="AX702" t="str">
        <f t="array" ref="AX702">IFERROR(INDEX(ESPNW[PTS],MATCH(AllData[[#This Row],[TEAM]]&amp;"|"&amp;AllData[[#This Row],[YEAR]],ESPNW[TEAM]&amp;"|"&amp;ESPNW[YEAR],0)),"0.00")</f>
        <v>0.00</v>
      </c>
    </row>
    <row r="703" spans="9:50" x14ac:dyDescent="0.2">
      <c r="I703" t="s">
        <v>383</v>
      </c>
      <c r="J703">
        <v>67.400000000000006</v>
      </c>
      <c r="K703">
        <v>66.239999999999995</v>
      </c>
      <c r="L703">
        <v>2020</v>
      </c>
      <c r="AO703" t="s">
        <v>383</v>
      </c>
      <c r="AP703">
        <v>67.400000000000006</v>
      </c>
      <c r="AQ703">
        <v>66.239999999999995</v>
      </c>
      <c r="AR703">
        <v>2020</v>
      </c>
      <c r="AT703" t="str">
        <f t="array" ref="AT703">IFERROR(INDEX(JeffSagarinW[JS_RATING],MATCH(AllData[[#This Row],[TEAM]]&amp;"|"&amp;AllData[[#This Row],[YEAR]],JeffSagarinW[TEAM]&amp;"|"&amp;JeffSagarinW[YEAR],0)),"0.00")</f>
        <v>0.00</v>
      </c>
      <c r="AU703" t="str">
        <f t="array" ref="AU703">IFERROR(INDEX(JeffSagarinW[JS_SOS],MATCH(AllData[[#This Row],[TEAM]]&amp;"|"&amp;AllData[[#This Row],[YEAR]],JeffSagarinW[TEAM]&amp;"|"&amp;JeffSagarinW[YEAR],0)),"0.00")</f>
        <v>0.00</v>
      </c>
      <c r="AV703" t="str">
        <f t="array" ref="AV703">IFERROR(INDEX(JeffSagarinW[W25],MATCH(AllData[[#This Row],[TEAM]]&amp;"|"&amp;AllData[[#This Row],[YEAR]],JeffSagarinW[TEAM]&amp;"|"&amp;JeffSagarinW[YEAR],0)),"0.00")</f>
        <v>0.00</v>
      </c>
      <c r="AW703" t="str">
        <f t="array" ref="AW703">IFERROR(INDEX(JeffSagarinW[W50],MATCH(AllData[[#This Row],[TEAM]]&amp;"|"&amp;AllData[[#This Row],[YEAR]],JeffSagarinW[TEAM]&amp;"|"&amp;JeffSagarinW[YEAR],0)),"0.00")</f>
        <v>0.00</v>
      </c>
      <c r="AX703" t="str">
        <f t="array" ref="AX703">IFERROR(INDEX(ESPNW[PTS],MATCH(AllData[[#This Row],[TEAM]]&amp;"|"&amp;AllData[[#This Row],[YEAR]],ESPNW[TEAM]&amp;"|"&amp;ESPNW[YEAR],0)),"0.00")</f>
        <v>0.00</v>
      </c>
    </row>
    <row r="704" spans="9:50" x14ac:dyDescent="0.2">
      <c r="I704" t="s">
        <v>1057</v>
      </c>
      <c r="J704">
        <v>59.13</v>
      </c>
      <c r="K704">
        <v>66.239999999999995</v>
      </c>
      <c r="L704">
        <v>2020</v>
      </c>
      <c r="AO704" t="s">
        <v>1057</v>
      </c>
      <c r="AP704">
        <v>59.13</v>
      </c>
      <c r="AQ704">
        <v>66.239999999999995</v>
      </c>
      <c r="AR704">
        <v>2020</v>
      </c>
      <c r="AT704" t="str">
        <f t="array" ref="AT704">IFERROR(INDEX(JeffSagarinW[JS_RATING],MATCH(AllData[[#This Row],[TEAM]]&amp;"|"&amp;AllData[[#This Row],[YEAR]],JeffSagarinW[TEAM]&amp;"|"&amp;JeffSagarinW[YEAR],0)),"0.00")</f>
        <v>0.00</v>
      </c>
      <c r="AU704" t="str">
        <f t="array" ref="AU704">IFERROR(INDEX(JeffSagarinW[JS_SOS],MATCH(AllData[[#This Row],[TEAM]]&amp;"|"&amp;AllData[[#This Row],[YEAR]],JeffSagarinW[TEAM]&amp;"|"&amp;JeffSagarinW[YEAR],0)),"0.00")</f>
        <v>0.00</v>
      </c>
      <c r="AV704" t="str">
        <f t="array" ref="AV704">IFERROR(INDEX(JeffSagarinW[W25],MATCH(AllData[[#This Row],[TEAM]]&amp;"|"&amp;AllData[[#This Row],[YEAR]],JeffSagarinW[TEAM]&amp;"|"&amp;JeffSagarinW[YEAR],0)),"0.00")</f>
        <v>0.00</v>
      </c>
      <c r="AW704" t="str">
        <f t="array" ref="AW704">IFERROR(INDEX(JeffSagarinW[W50],MATCH(AllData[[#This Row],[TEAM]]&amp;"|"&amp;AllData[[#This Row],[YEAR]],JeffSagarinW[TEAM]&amp;"|"&amp;JeffSagarinW[YEAR],0)),"0.00")</f>
        <v>0.00</v>
      </c>
      <c r="AX704" t="str">
        <f t="array" ref="AX704">IFERROR(INDEX(ESPNW[PTS],MATCH(AllData[[#This Row],[TEAM]]&amp;"|"&amp;AllData[[#This Row],[YEAR]],ESPNW[TEAM]&amp;"|"&amp;ESPNW[YEAR],0)),"0.00")</f>
        <v>0.00</v>
      </c>
    </row>
    <row r="705" spans="9:50" x14ac:dyDescent="0.2">
      <c r="I705" t="s">
        <v>1877</v>
      </c>
      <c r="J705">
        <v>60.16</v>
      </c>
      <c r="K705">
        <v>66.2</v>
      </c>
      <c r="L705">
        <v>2020</v>
      </c>
      <c r="AO705" t="s">
        <v>1877</v>
      </c>
      <c r="AP705">
        <v>60.16</v>
      </c>
      <c r="AQ705">
        <v>66.2</v>
      </c>
      <c r="AR705">
        <v>2020</v>
      </c>
      <c r="AT705" t="str">
        <f t="array" ref="AT705">IFERROR(INDEX(JeffSagarinW[JS_RATING],MATCH(AllData[[#This Row],[TEAM]]&amp;"|"&amp;AllData[[#This Row],[YEAR]],JeffSagarinW[TEAM]&amp;"|"&amp;JeffSagarinW[YEAR],0)),"0.00")</f>
        <v>0.00</v>
      </c>
      <c r="AU705" t="str">
        <f t="array" ref="AU705">IFERROR(INDEX(JeffSagarinW[JS_SOS],MATCH(AllData[[#This Row],[TEAM]]&amp;"|"&amp;AllData[[#This Row],[YEAR]],JeffSagarinW[TEAM]&amp;"|"&amp;JeffSagarinW[YEAR],0)),"0.00")</f>
        <v>0.00</v>
      </c>
      <c r="AV705" t="str">
        <f t="array" ref="AV705">IFERROR(INDEX(JeffSagarinW[W25],MATCH(AllData[[#This Row],[TEAM]]&amp;"|"&amp;AllData[[#This Row],[YEAR]],JeffSagarinW[TEAM]&amp;"|"&amp;JeffSagarinW[YEAR],0)),"0.00")</f>
        <v>0.00</v>
      </c>
      <c r="AW705" t="str">
        <f t="array" ref="AW705">IFERROR(INDEX(JeffSagarinW[W50],MATCH(AllData[[#This Row],[TEAM]]&amp;"|"&amp;AllData[[#This Row],[YEAR]],JeffSagarinW[TEAM]&amp;"|"&amp;JeffSagarinW[YEAR],0)),"0.00")</f>
        <v>0.00</v>
      </c>
      <c r="AX705" t="str">
        <f t="array" ref="AX705">IFERROR(INDEX(ESPNW[PTS],MATCH(AllData[[#This Row],[TEAM]]&amp;"|"&amp;AllData[[#This Row],[YEAR]],ESPNW[TEAM]&amp;"|"&amp;ESPNW[YEAR],0)),"0.00")</f>
        <v>0.00</v>
      </c>
    </row>
    <row r="706" spans="9:50" x14ac:dyDescent="0.2">
      <c r="I706" t="s">
        <v>1843</v>
      </c>
      <c r="J706">
        <v>61.03</v>
      </c>
      <c r="K706">
        <v>66.08</v>
      </c>
      <c r="L706">
        <v>2020</v>
      </c>
      <c r="AO706" t="s">
        <v>1843</v>
      </c>
      <c r="AP706">
        <v>61.03</v>
      </c>
      <c r="AQ706">
        <v>66.08</v>
      </c>
      <c r="AR706">
        <v>2020</v>
      </c>
      <c r="AT706" t="str">
        <f t="array" ref="AT706">IFERROR(INDEX(JeffSagarinW[JS_RATING],MATCH(AllData[[#This Row],[TEAM]]&amp;"|"&amp;AllData[[#This Row],[YEAR]],JeffSagarinW[TEAM]&amp;"|"&amp;JeffSagarinW[YEAR],0)),"0.00")</f>
        <v>0.00</v>
      </c>
      <c r="AU706" t="str">
        <f t="array" ref="AU706">IFERROR(INDEX(JeffSagarinW[JS_SOS],MATCH(AllData[[#This Row],[TEAM]]&amp;"|"&amp;AllData[[#This Row],[YEAR]],JeffSagarinW[TEAM]&amp;"|"&amp;JeffSagarinW[YEAR],0)),"0.00")</f>
        <v>0.00</v>
      </c>
      <c r="AV706" t="str">
        <f t="array" ref="AV706">IFERROR(INDEX(JeffSagarinW[W25],MATCH(AllData[[#This Row],[TEAM]]&amp;"|"&amp;AllData[[#This Row],[YEAR]],JeffSagarinW[TEAM]&amp;"|"&amp;JeffSagarinW[YEAR],0)),"0.00")</f>
        <v>0.00</v>
      </c>
      <c r="AW706" t="str">
        <f t="array" ref="AW706">IFERROR(INDEX(JeffSagarinW[W50],MATCH(AllData[[#This Row],[TEAM]]&amp;"|"&amp;AllData[[#This Row],[YEAR]],JeffSagarinW[TEAM]&amp;"|"&amp;JeffSagarinW[YEAR],0)),"0.00")</f>
        <v>0.00</v>
      </c>
      <c r="AX706" t="str">
        <f t="array" ref="AX706">IFERROR(INDEX(ESPNW[PTS],MATCH(AllData[[#This Row],[TEAM]]&amp;"|"&amp;AllData[[#This Row],[YEAR]],ESPNW[TEAM]&amp;"|"&amp;ESPNW[YEAR],0)),"0.00")</f>
        <v>0.00</v>
      </c>
    </row>
    <row r="707" spans="9:50" x14ac:dyDescent="0.2">
      <c r="I707" t="s">
        <v>334</v>
      </c>
      <c r="J707">
        <v>78.849999999999994</v>
      </c>
      <c r="K707">
        <v>99.46</v>
      </c>
      <c r="L707">
        <v>2021</v>
      </c>
      <c r="AO707" t="s">
        <v>334</v>
      </c>
      <c r="AP707">
        <v>78.849999999999994</v>
      </c>
      <c r="AQ707">
        <v>99.46</v>
      </c>
      <c r="AR707">
        <v>2021</v>
      </c>
      <c r="AT707" t="str">
        <f t="array" ref="AT707">IFERROR(INDEX(JeffSagarinW[JS_RATING],MATCH(AllData[[#This Row],[TEAM]]&amp;"|"&amp;AllData[[#This Row],[YEAR]],JeffSagarinW[TEAM]&amp;"|"&amp;JeffSagarinW[YEAR],0)),"0.00")</f>
        <v>0.00</v>
      </c>
      <c r="AU707" t="str">
        <f t="array" ref="AU707">IFERROR(INDEX(JeffSagarinW[JS_SOS],MATCH(AllData[[#This Row],[TEAM]]&amp;"|"&amp;AllData[[#This Row],[YEAR]],JeffSagarinW[TEAM]&amp;"|"&amp;JeffSagarinW[YEAR],0)),"0.00")</f>
        <v>0.00</v>
      </c>
      <c r="AV707" t="str">
        <f t="array" ref="AV707">IFERROR(INDEX(JeffSagarinW[W25],MATCH(AllData[[#This Row],[TEAM]]&amp;"|"&amp;AllData[[#This Row],[YEAR]],JeffSagarinW[TEAM]&amp;"|"&amp;JeffSagarinW[YEAR],0)),"0.00")</f>
        <v>0.00</v>
      </c>
      <c r="AW707" t="str">
        <f t="array" ref="AW707">IFERROR(INDEX(JeffSagarinW[W50],MATCH(AllData[[#This Row],[TEAM]]&amp;"|"&amp;AllData[[#This Row],[YEAR]],JeffSagarinW[TEAM]&amp;"|"&amp;JeffSagarinW[YEAR],0)),"0.00")</f>
        <v>0.00</v>
      </c>
      <c r="AX707" t="str">
        <f t="array" ref="AX707">IFERROR(INDEX(ESPNW[PTS],MATCH(AllData[[#This Row],[TEAM]]&amp;"|"&amp;AllData[[#This Row],[YEAR]],ESPNW[TEAM]&amp;"|"&amp;ESPNW[YEAR],0)),"0.00")</f>
        <v>0.00</v>
      </c>
    </row>
    <row r="708" spans="9:50" x14ac:dyDescent="0.2">
      <c r="I708" t="s">
        <v>364</v>
      </c>
      <c r="J708">
        <v>80.900000000000006</v>
      </c>
      <c r="K708">
        <v>99.21</v>
      </c>
      <c r="L708">
        <v>2021</v>
      </c>
      <c r="AO708" t="s">
        <v>364</v>
      </c>
      <c r="AP708">
        <v>80.900000000000006</v>
      </c>
      <c r="AQ708">
        <v>99.21</v>
      </c>
      <c r="AR708">
        <v>2021</v>
      </c>
      <c r="AT708" t="str">
        <f t="array" ref="AT708">IFERROR(INDEX(JeffSagarinW[JS_RATING],MATCH(AllData[[#This Row],[TEAM]]&amp;"|"&amp;AllData[[#This Row],[YEAR]],JeffSagarinW[TEAM]&amp;"|"&amp;JeffSagarinW[YEAR],0)),"0.00")</f>
        <v>0.00</v>
      </c>
      <c r="AU708" t="str">
        <f t="array" ref="AU708">IFERROR(INDEX(JeffSagarinW[JS_SOS],MATCH(AllData[[#This Row],[TEAM]]&amp;"|"&amp;AllData[[#This Row],[YEAR]],JeffSagarinW[TEAM]&amp;"|"&amp;JeffSagarinW[YEAR],0)),"0.00")</f>
        <v>0.00</v>
      </c>
      <c r="AV708" t="str">
        <f t="array" ref="AV708">IFERROR(INDEX(JeffSagarinW[W25],MATCH(AllData[[#This Row],[TEAM]]&amp;"|"&amp;AllData[[#This Row],[YEAR]],JeffSagarinW[TEAM]&amp;"|"&amp;JeffSagarinW[YEAR],0)),"0.00")</f>
        <v>0.00</v>
      </c>
      <c r="AW708" t="str">
        <f t="array" ref="AW708">IFERROR(INDEX(JeffSagarinW[W50],MATCH(AllData[[#This Row],[TEAM]]&amp;"|"&amp;AllData[[#This Row],[YEAR]],JeffSagarinW[TEAM]&amp;"|"&amp;JeffSagarinW[YEAR],0)),"0.00")</f>
        <v>0.00</v>
      </c>
      <c r="AX708" t="str">
        <f t="array" ref="AX708">IFERROR(INDEX(ESPNW[PTS],MATCH(AllData[[#This Row],[TEAM]]&amp;"|"&amp;AllData[[#This Row],[YEAR]],ESPNW[TEAM]&amp;"|"&amp;ESPNW[YEAR],0)),"0.00")</f>
        <v>0.00</v>
      </c>
    </row>
    <row r="709" spans="9:50" x14ac:dyDescent="0.2">
      <c r="I709" t="s">
        <v>341</v>
      </c>
      <c r="J709">
        <v>74.77</v>
      </c>
      <c r="K709">
        <v>98.58</v>
      </c>
      <c r="L709">
        <v>2021</v>
      </c>
      <c r="AO709" t="s">
        <v>341</v>
      </c>
      <c r="AP709">
        <v>74.77</v>
      </c>
      <c r="AQ709">
        <v>98.58</v>
      </c>
      <c r="AR709">
        <v>2021</v>
      </c>
      <c r="AT709" t="str">
        <f t="array" ref="AT709">IFERROR(INDEX(JeffSagarinW[JS_RATING],MATCH(AllData[[#This Row],[TEAM]]&amp;"|"&amp;AllData[[#This Row],[YEAR]],JeffSagarinW[TEAM]&amp;"|"&amp;JeffSagarinW[YEAR],0)),"0.00")</f>
        <v>0.00</v>
      </c>
      <c r="AU709" t="str">
        <f t="array" ref="AU709">IFERROR(INDEX(JeffSagarinW[JS_SOS],MATCH(AllData[[#This Row],[TEAM]]&amp;"|"&amp;AllData[[#This Row],[YEAR]],JeffSagarinW[TEAM]&amp;"|"&amp;JeffSagarinW[YEAR],0)),"0.00")</f>
        <v>0.00</v>
      </c>
      <c r="AV709" t="str">
        <f t="array" ref="AV709">IFERROR(INDEX(JeffSagarinW[W25],MATCH(AllData[[#This Row],[TEAM]]&amp;"|"&amp;AllData[[#This Row],[YEAR]],JeffSagarinW[TEAM]&amp;"|"&amp;JeffSagarinW[YEAR],0)),"0.00")</f>
        <v>0.00</v>
      </c>
      <c r="AW709" t="str">
        <f t="array" ref="AW709">IFERROR(INDEX(JeffSagarinW[W50],MATCH(AllData[[#This Row],[TEAM]]&amp;"|"&amp;AllData[[#This Row],[YEAR]],JeffSagarinW[TEAM]&amp;"|"&amp;JeffSagarinW[YEAR],0)),"0.00")</f>
        <v>0.00</v>
      </c>
      <c r="AX709" t="str">
        <f t="array" ref="AX709">IFERROR(INDEX(ESPNW[PTS],MATCH(AllData[[#This Row],[TEAM]]&amp;"|"&amp;AllData[[#This Row],[YEAR]],ESPNW[TEAM]&amp;"|"&amp;ESPNW[YEAR],0)),"0.00")</f>
        <v>0.00</v>
      </c>
    </row>
    <row r="710" spans="9:50" x14ac:dyDescent="0.2">
      <c r="I710" t="s">
        <v>378</v>
      </c>
      <c r="J710">
        <v>75.290000000000006</v>
      </c>
      <c r="K710">
        <v>98.1</v>
      </c>
      <c r="L710">
        <v>2021</v>
      </c>
      <c r="AO710" t="s">
        <v>378</v>
      </c>
      <c r="AP710">
        <v>75.290000000000006</v>
      </c>
      <c r="AQ710">
        <v>98.1</v>
      </c>
      <c r="AR710">
        <v>2021</v>
      </c>
      <c r="AT710" t="str">
        <f t="array" ref="AT710">IFERROR(INDEX(JeffSagarinW[JS_RATING],MATCH(AllData[[#This Row],[TEAM]]&amp;"|"&amp;AllData[[#This Row],[YEAR]],JeffSagarinW[TEAM]&amp;"|"&amp;JeffSagarinW[YEAR],0)),"0.00")</f>
        <v>0.00</v>
      </c>
      <c r="AU710" t="str">
        <f t="array" ref="AU710">IFERROR(INDEX(JeffSagarinW[JS_SOS],MATCH(AllData[[#This Row],[TEAM]]&amp;"|"&amp;AllData[[#This Row],[YEAR]],JeffSagarinW[TEAM]&amp;"|"&amp;JeffSagarinW[YEAR],0)),"0.00")</f>
        <v>0.00</v>
      </c>
      <c r="AV710" t="str">
        <f t="array" ref="AV710">IFERROR(INDEX(JeffSagarinW[W25],MATCH(AllData[[#This Row],[TEAM]]&amp;"|"&amp;AllData[[#This Row],[YEAR]],JeffSagarinW[TEAM]&amp;"|"&amp;JeffSagarinW[YEAR],0)),"0.00")</f>
        <v>0.00</v>
      </c>
      <c r="AW710" t="str">
        <f t="array" ref="AW710">IFERROR(INDEX(JeffSagarinW[W50],MATCH(AllData[[#This Row],[TEAM]]&amp;"|"&amp;AllData[[#This Row],[YEAR]],JeffSagarinW[TEAM]&amp;"|"&amp;JeffSagarinW[YEAR],0)),"0.00")</f>
        <v>0.00</v>
      </c>
      <c r="AX710" t="str">
        <f t="array" ref="AX710">IFERROR(INDEX(ESPNW[PTS],MATCH(AllData[[#This Row],[TEAM]]&amp;"|"&amp;AllData[[#This Row],[YEAR]],ESPNW[TEAM]&amp;"|"&amp;ESPNW[YEAR],0)),"0.00")</f>
        <v>0.00</v>
      </c>
    </row>
    <row r="711" spans="9:50" x14ac:dyDescent="0.2">
      <c r="I711" t="s">
        <v>420</v>
      </c>
      <c r="J711">
        <v>80.89</v>
      </c>
      <c r="K711">
        <v>97.38</v>
      </c>
      <c r="L711">
        <v>2021</v>
      </c>
      <c r="AO711" t="s">
        <v>420</v>
      </c>
      <c r="AP711">
        <v>80.89</v>
      </c>
      <c r="AQ711">
        <v>97.38</v>
      </c>
      <c r="AR711">
        <v>2021</v>
      </c>
      <c r="AT711" t="str">
        <f t="array" ref="AT711">IFERROR(INDEX(JeffSagarinW[JS_RATING],MATCH(AllData[[#This Row],[TEAM]]&amp;"|"&amp;AllData[[#This Row],[YEAR]],JeffSagarinW[TEAM]&amp;"|"&amp;JeffSagarinW[YEAR],0)),"0.00")</f>
        <v>0.00</v>
      </c>
      <c r="AU711" t="str">
        <f t="array" ref="AU711">IFERROR(INDEX(JeffSagarinW[JS_SOS],MATCH(AllData[[#This Row],[TEAM]]&amp;"|"&amp;AllData[[#This Row],[YEAR]],JeffSagarinW[TEAM]&amp;"|"&amp;JeffSagarinW[YEAR],0)),"0.00")</f>
        <v>0.00</v>
      </c>
      <c r="AV711" t="str">
        <f t="array" ref="AV711">IFERROR(INDEX(JeffSagarinW[W25],MATCH(AllData[[#This Row],[TEAM]]&amp;"|"&amp;AllData[[#This Row],[YEAR]],JeffSagarinW[TEAM]&amp;"|"&amp;JeffSagarinW[YEAR],0)),"0.00")</f>
        <v>0.00</v>
      </c>
      <c r="AW711" t="str">
        <f t="array" ref="AW711">IFERROR(INDEX(JeffSagarinW[W50],MATCH(AllData[[#This Row],[TEAM]]&amp;"|"&amp;AllData[[#This Row],[YEAR]],JeffSagarinW[TEAM]&amp;"|"&amp;JeffSagarinW[YEAR],0)),"0.00")</f>
        <v>0.00</v>
      </c>
      <c r="AX711" t="str">
        <f t="array" ref="AX711">IFERROR(INDEX(ESPNW[PTS],MATCH(AllData[[#This Row],[TEAM]]&amp;"|"&amp;AllData[[#This Row],[YEAR]],ESPNW[TEAM]&amp;"|"&amp;ESPNW[YEAR],0)),"0.00")</f>
        <v>0.00</v>
      </c>
    </row>
    <row r="712" spans="9:50" x14ac:dyDescent="0.2">
      <c r="I712" t="s">
        <v>351</v>
      </c>
      <c r="J712">
        <v>76.2</v>
      </c>
      <c r="K712">
        <v>96.55</v>
      </c>
      <c r="L712">
        <v>2021</v>
      </c>
      <c r="AO712" t="s">
        <v>351</v>
      </c>
      <c r="AP712">
        <v>76.2</v>
      </c>
      <c r="AQ712">
        <v>96.55</v>
      </c>
      <c r="AR712">
        <v>2021</v>
      </c>
      <c r="AT712" t="str">
        <f t="array" ref="AT712">IFERROR(INDEX(JeffSagarinW[JS_RATING],MATCH(AllData[[#This Row],[TEAM]]&amp;"|"&amp;AllData[[#This Row],[YEAR]],JeffSagarinW[TEAM]&amp;"|"&amp;JeffSagarinW[YEAR],0)),"0.00")</f>
        <v>0.00</v>
      </c>
      <c r="AU712" t="str">
        <f t="array" ref="AU712">IFERROR(INDEX(JeffSagarinW[JS_SOS],MATCH(AllData[[#This Row],[TEAM]]&amp;"|"&amp;AllData[[#This Row],[YEAR]],JeffSagarinW[TEAM]&amp;"|"&amp;JeffSagarinW[YEAR],0)),"0.00")</f>
        <v>0.00</v>
      </c>
      <c r="AV712" t="str">
        <f t="array" ref="AV712">IFERROR(INDEX(JeffSagarinW[W25],MATCH(AllData[[#This Row],[TEAM]]&amp;"|"&amp;AllData[[#This Row],[YEAR]],JeffSagarinW[TEAM]&amp;"|"&amp;JeffSagarinW[YEAR],0)),"0.00")</f>
        <v>0.00</v>
      </c>
      <c r="AW712" t="str">
        <f t="array" ref="AW712">IFERROR(INDEX(JeffSagarinW[W50],MATCH(AllData[[#This Row],[TEAM]]&amp;"|"&amp;AllData[[#This Row],[YEAR]],JeffSagarinW[TEAM]&amp;"|"&amp;JeffSagarinW[YEAR],0)),"0.00")</f>
        <v>0.00</v>
      </c>
      <c r="AX712" t="str">
        <f t="array" ref="AX712">IFERROR(INDEX(ESPNW[PTS],MATCH(AllData[[#This Row],[TEAM]]&amp;"|"&amp;AllData[[#This Row],[YEAR]],ESPNW[TEAM]&amp;"|"&amp;ESPNW[YEAR],0)),"0.00")</f>
        <v>0.00</v>
      </c>
    </row>
    <row r="713" spans="9:50" x14ac:dyDescent="0.2">
      <c r="I713" t="s">
        <v>1861</v>
      </c>
      <c r="J713">
        <v>68.2</v>
      </c>
      <c r="K713">
        <v>95</v>
      </c>
      <c r="L713">
        <v>2021</v>
      </c>
      <c r="AO713" t="s">
        <v>1861</v>
      </c>
      <c r="AP713">
        <v>68.2</v>
      </c>
      <c r="AQ713">
        <v>95</v>
      </c>
      <c r="AR713">
        <v>2021</v>
      </c>
      <c r="AT713" t="str">
        <f t="array" ref="AT713">IFERROR(INDEX(JeffSagarinW[JS_RATING],MATCH(AllData[[#This Row],[TEAM]]&amp;"|"&amp;AllData[[#This Row],[YEAR]],JeffSagarinW[TEAM]&amp;"|"&amp;JeffSagarinW[YEAR],0)),"0.00")</f>
        <v>0.00</v>
      </c>
      <c r="AU713" t="str">
        <f t="array" ref="AU713">IFERROR(INDEX(JeffSagarinW[JS_SOS],MATCH(AllData[[#This Row],[TEAM]]&amp;"|"&amp;AllData[[#This Row],[YEAR]],JeffSagarinW[TEAM]&amp;"|"&amp;JeffSagarinW[YEAR],0)),"0.00")</f>
        <v>0.00</v>
      </c>
      <c r="AV713" t="str">
        <f t="array" ref="AV713">IFERROR(INDEX(JeffSagarinW[W25],MATCH(AllData[[#This Row],[TEAM]]&amp;"|"&amp;AllData[[#This Row],[YEAR]],JeffSagarinW[TEAM]&amp;"|"&amp;JeffSagarinW[YEAR],0)),"0.00")</f>
        <v>0.00</v>
      </c>
      <c r="AW713" t="str">
        <f t="array" ref="AW713">IFERROR(INDEX(JeffSagarinW[W50],MATCH(AllData[[#This Row],[TEAM]]&amp;"|"&amp;AllData[[#This Row],[YEAR]],JeffSagarinW[TEAM]&amp;"|"&amp;JeffSagarinW[YEAR],0)),"0.00")</f>
        <v>0.00</v>
      </c>
      <c r="AX713" t="str">
        <f t="array" ref="AX713">IFERROR(INDEX(ESPNW[PTS],MATCH(AllData[[#This Row],[TEAM]]&amp;"|"&amp;AllData[[#This Row],[YEAR]],ESPNW[TEAM]&amp;"|"&amp;ESPNW[YEAR],0)),"0.00")</f>
        <v>0.00</v>
      </c>
    </row>
    <row r="714" spans="9:50" x14ac:dyDescent="0.2">
      <c r="I714" t="s">
        <v>387</v>
      </c>
      <c r="J714">
        <v>77.150000000000006</v>
      </c>
      <c r="K714">
        <v>91.05</v>
      </c>
      <c r="L714">
        <v>2021</v>
      </c>
      <c r="AO714" t="s">
        <v>387</v>
      </c>
      <c r="AP714">
        <v>77.150000000000006</v>
      </c>
      <c r="AQ714">
        <v>91.05</v>
      </c>
      <c r="AR714">
        <v>2021</v>
      </c>
      <c r="AT714" t="str">
        <f t="array" ref="AT714">IFERROR(INDEX(JeffSagarinW[JS_RATING],MATCH(AllData[[#This Row],[TEAM]]&amp;"|"&amp;AllData[[#This Row],[YEAR]],JeffSagarinW[TEAM]&amp;"|"&amp;JeffSagarinW[YEAR],0)),"0.00")</f>
        <v>0.00</v>
      </c>
      <c r="AU714" t="str">
        <f t="array" ref="AU714">IFERROR(INDEX(JeffSagarinW[JS_SOS],MATCH(AllData[[#This Row],[TEAM]]&amp;"|"&amp;AllData[[#This Row],[YEAR]],JeffSagarinW[TEAM]&amp;"|"&amp;JeffSagarinW[YEAR],0)),"0.00")</f>
        <v>0.00</v>
      </c>
      <c r="AV714" t="str">
        <f t="array" ref="AV714">IFERROR(INDEX(JeffSagarinW[W25],MATCH(AllData[[#This Row],[TEAM]]&amp;"|"&amp;AllData[[#This Row],[YEAR]],JeffSagarinW[TEAM]&amp;"|"&amp;JeffSagarinW[YEAR],0)),"0.00")</f>
        <v>0.00</v>
      </c>
      <c r="AW714" t="str">
        <f t="array" ref="AW714">IFERROR(INDEX(JeffSagarinW[W50],MATCH(AllData[[#This Row],[TEAM]]&amp;"|"&amp;AllData[[#This Row],[YEAR]],JeffSagarinW[TEAM]&amp;"|"&amp;JeffSagarinW[YEAR],0)),"0.00")</f>
        <v>0.00</v>
      </c>
      <c r="AX714" t="str">
        <f t="array" ref="AX714">IFERROR(INDEX(ESPNW[PTS],MATCH(AllData[[#This Row],[TEAM]]&amp;"|"&amp;AllData[[#This Row],[YEAR]],ESPNW[TEAM]&amp;"|"&amp;ESPNW[YEAR],0)),"0.00")</f>
        <v>0.00</v>
      </c>
    </row>
    <row r="715" spans="9:50" x14ac:dyDescent="0.2">
      <c r="I715" t="s">
        <v>363</v>
      </c>
      <c r="J715">
        <v>77.12</v>
      </c>
      <c r="K715">
        <v>90.29</v>
      </c>
      <c r="L715">
        <v>2021</v>
      </c>
      <c r="AO715" t="s">
        <v>363</v>
      </c>
      <c r="AP715">
        <v>77.12</v>
      </c>
      <c r="AQ715">
        <v>90.29</v>
      </c>
      <c r="AR715">
        <v>2021</v>
      </c>
      <c r="AT715" t="str">
        <f t="array" ref="AT715">IFERROR(INDEX(JeffSagarinW[JS_RATING],MATCH(AllData[[#This Row],[TEAM]]&amp;"|"&amp;AllData[[#This Row],[YEAR]],JeffSagarinW[TEAM]&amp;"|"&amp;JeffSagarinW[YEAR],0)),"0.00")</f>
        <v>0.00</v>
      </c>
      <c r="AU715" t="str">
        <f t="array" ref="AU715">IFERROR(INDEX(JeffSagarinW[JS_SOS],MATCH(AllData[[#This Row],[TEAM]]&amp;"|"&amp;AllData[[#This Row],[YEAR]],JeffSagarinW[TEAM]&amp;"|"&amp;JeffSagarinW[YEAR],0)),"0.00")</f>
        <v>0.00</v>
      </c>
      <c r="AV715" t="str">
        <f t="array" ref="AV715">IFERROR(INDEX(JeffSagarinW[W25],MATCH(AllData[[#This Row],[TEAM]]&amp;"|"&amp;AllData[[#This Row],[YEAR]],JeffSagarinW[TEAM]&amp;"|"&amp;JeffSagarinW[YEAR],0)),"0.00")</f>
        <v>0.00</v>
      </c>
      <c r="AW715" t="str">
        <f t="array" ref="AW715">IFERROR(INDEX(JeffSagarinW[W50],MATCH(AllData[[#This Row],[TEAM]]&amp;"|"&amp;AllData[[#This Row],[YEAR]],JeffSagarinW[TEAM]&amp;"|"&amp;JeffSagarinW[YEAR],0)),"0.00")</f>
        <v>0.00</v>
      </c>
      <c r="AX715" t="str">
        <f t="array" ref="AX715">IFERROR(INDEX(ESPNW[PTS],MATCH(AllData[[#This Row],[TEAM]]&amp;"|"&amp;AllData[[#This Row],[YEAR]],ESPNW[TEAM]&amp;"|"&amp;ESPNW[YEAR],0)),"0.00")</f>
        <v>0.00</v>
      </c>
    </row>
    <row r="716" spans="9:50" x14ac:dyDescent="0.2">
      <c r="I716" t="s">
        <v>388</v>
      </c>
      <c r="J716">
        <v>75.8</v>
      </c>
      <c r="K716">
        <v>90.11</v>
      </c>
      <c r="L716">
        <v>2021</v>
      </c>
      <c r="AO716" t="s">
        <v>388</v>
      </c>
      <c r="AP716">
        <v>75.8</v>
      </c>
      <c r="AQ716">
        <v>90.11</v>
      </c>
      <c r="AR716">
        <v>2021</v>
      </c>
      <c r="AT716" t="str">
        <f t="array" ref="AT716">IFERROR(INDEX(JeffSagarinW[JS_RATING],MATCH(AllData[[#This Row],[TEAM]]&amp;"|"&amp;AllData[[#This Row],[YEAR]],JeffSagarinW[TEAM]&amp;"|"&amp;JeffSagarinW[YEAR],0)),"0.00")</f>
        <v>0.00</v>
      </c>
      <c r="AU716" t="str">
        <f t="array" ref="AU716">IFERROR(INDEX(JeffSagarinW[JS_SOS],MATCH(AllData[[#This Row],[TEAM]]&amp;"|"&amp;AllData[[#This Row],[YEAR]],JeffSagarinW[TEAM]&amp;"|"&amp;JeffSagarinW[YEAR],0)),"0.00")</f>
        <v>0.00</v>
      </c>
      <c r="AV716" t="str">
        <f t="array" ref="AV716">IFERROR(INDEX(JeffSagarinW[W25],MATCH(AllData[[#This Row],[TEAM]]&amp;"|"&amp;AllData[[#This Row],[YEAR]],JeffSagarinW[TEAM]&amp;"|"&amp;JeffSagarinW[YEAR],0)),"0.00")</f>
        <v>0.00</v>
      </c>
      <c r="AW716" t="str">
        <f t="array" ref="AW716">IFERROR(INDEX(JeffSagarinW[W50],MATCH(AllData[[#This Row],[TEAM]]&amp;"|"&amp;AllData[[#This Row],[YEAR]],JeffSagarinW[TEAM]&amp;"|"&amp;JeffSagarinW[YEAR],0)),"0.00")</f>
        <v>0.00</v>
      </c>
      <c r="AX716" t="str">
        <f t="array" ref="AX716">IFERROR(INDEX(ESPNW[PTS],MATCH(AllData[[#This Row],[TEAM]]&amp;"|"&amp;AllData[[#This Row],[YEAR]],ESPNW[TEAM]&amp;"|"&amp;ESPNW[YEAR],0)),"0.00")</f>
        <v>0.00</v>
      </c>
    </row>
    <row r="717" spans="9:50" x14ac:dyDescent="0.2">
      <c r="I717" t="s">
        <v>365</v>
      </c>
      <c r="J717">
        <v>76.39</v>
      </c>
      <c r="K717">
        <v>89.91</v>
      </c>
      <c r="L717">
        <v>2021</v>
      </c>
      <c r="AO717" t="s">
        <v>365</v>
      </c>
      <c r="AP717">
        <v>76.39</v>
      </c>
      <c r="AQ717">
        <v>89.91</v>
      </c>
      <c r="AR717">
        <v>2021</v>
      </c>
      <c r="AT717" t="str">
        <f t="array" ref="AT717">IFERROR(INDEX(JeffSagarinW[JS_RATING],MATCH(AllData[[#This Row],[TEAM]]&amp;"|"&amp;AllData[[#This Row],[YEAR]],JeffSagarinW[TEAM]&amp;"|"&amp;JeffSagarinW[YEAR],0)),"0.00")</f>
        <v>0.00</v>
      </c>
      <c r="AU717" t="str">
        <f t="array" ref="AU717">IFERROR(INDEX(JeffSagarinW[JS_SOS],MATCH(AllData[[#This Row],[TEAM]]&amp;"|"&amp;AllData[[#This Row],[YEAR]],JeffSagarinW[TEAM]&amp;"|"&amp;JeffSagarinW[YEAR],0)),"0.00")</f>
        <v>0.00</v>
      </c>
      <c r="AV717" t="str">
        <f t="array" ref="AV717">IFERROR(INDEX(JeffSagarinW[W25],MATCH(AllData[[#This Row],[TEAM]]&amp;"|"&amp;AllData[[#This Row],[YEAR]],JeffSagarinW[TEAM]&amp;"|"&amp;JeffSagarinW[YEAR],0)),"0.00")</f>
        <v>0.00</v>
      </c>
      <c r="AW717" t="str">
        <f t="array" ref="AW717">IFERROR(INDEX(JeffSagarinW[W50],MATCH(AllData[[#This Row],[TEAM]]&amp;"|"&amp;AllData[[#This Row],[YEAR]],JeffSagarinW[TEAM]&amp;"|"&amp;JeffSagarinW[YEAR],0)),"0.00")</f>
        <v>0.00</v>
      </c>
      <c r="AX717" t="str">
        <f t="array" ref="AX717">IFERROR(INDEX(ESPNW[PTS],MATCH(AllData[[#This Row],[TEAM]]&amp;"|"&amp;AllData[[#This Row],[YEAR]],ESPNW[TEAM]&amp;"|"&amp;ESPNW[YEAR],0)),"0.00")</f>
        <v>0.00</v>
      </c>
    </row>
    <row r="718" spans="9:50" x14ac:dyDescent="0.2">
      <c r="I718" t="s">
        <v>64</v>
      </c>
      <c r="J718">
        <v>78.790000000000006</v>
      </c>
      <c r="K718">
        <v>89.28</v>
      </c>
      <c r="L718">
        <v>2021</v>
      </c>
      <c r="AO718" t="s">
        <v>64</v>
      </c>
      <c r="AP718">
        <v>78.790000000000006</v>
      </c>
      <c r="AQ718">
        <v>89.28</v>
      </c>
      <c r="AR718">
        <v>2021</v>
      </c>
      <c r="AT718" t="str">
        <f t="array" ref="AT718">IFERROR(INDEX(JeffSagarinW[JS_RATING],MATCH(AllData[[#This Row],[TEAM]]&amp;"|"&amp;AllData[[#This Row],[YEAR]],JeffSagarinW[TEAM]&amp;"|"&amp;JeffSagarinW[YEAR],0)),"0.00")</f>
        <v>0.00</v>
      </c>
      <c r="AU718" t="str">
        <f t="array" ref="AU718">IFERROR(INDEX(JeffSagarinW[JS_SOS],MATCH(AllData[[#This Row],[TEAM]]&amp;"|"&amp;AllData[[#This Row],[YEAR]],JeffSagarinW[TEAM]&amp;"|"&amp;JeffSagarinW[YEAR],0)),"0.00")</f>
        <v>0.00</v>
      </c>
      <c r="AV718" t="str">
        <f t="array" ref="AV718">IFERROR(INDEX(JeffSagarinW[W25],MATCH(AllData[[#This Row],[TEAM]]&amp;"|"&amp;AllData[[#This Row],[YEAR]],JeffSagarinW[TEAM]&amp;"|"&amp;JeffSagarinW[YEAR],0)),"0.00")</f>
        <v>0.00</v>
      </c>
      <c r="AW718" t="str">
        <f t="array" ref="AW718">IFERROR(INDEX(JeffSagarinW[W50],MATCH(AllData[[#This Row],[TEAM]]&amp;"|"&amp;AllData[[#This Row],[YEAR]],JeffSagarinW[TEAM]&amp;"|"&amp;JeffSagarinW[YEAR],0)),"0.00")</f>
        <v>0.00</v>
      </c>
      <c r="AX718" t="str">
        <f t="array" ref="AX718">IFERROR(INDEX(ESPNW[PTS],MATCH(AllData[[#This Row],[TEAM]]&amp;"|"&amp;AllData[[#This Row],[YEAR]],ESPNW[TEAM]&amp;"|"&amp;ESPNW[YEAR],0)),"0.00")</f>
        <v>0.00</v>
      </c>
    </row>
    <row r="719" spans="9:50" x14ac:dyDescent="0.2">
      <c r="I719" t="s">
        <v>300</v>
      </c>
      <c r="J719">
        <v>78.53</v>
      </c>
      <c r="K719">
        <v>88.97</v>
      </c>
      <c r="L719">
        <v>2021</v>
      </c>
      <c r="AO719" t="s">
        <v>300</v>
      </c>
      <c r="AP719">
        <v>78.53</v>
      </c>
      <c r="AQ719">
        <v>88.97</v>
      </c>
      <c r="AR719">
        <v>2021</v>
      </c>
      <c r="AT719" t="str">
        <f t="array" ref="AT719">IFERROR(INDEX(JeffSagarinW[JS_RATING],MATCH(AllData[[#This Row],[TEAM]]&amp;"|"&amp;AllData[[#This Row],[YEAR]],JeffSagarinW[TEAM]&amp;"|"&amp;JeffSagarinW[YEAR],0)),"0.00")</f>
        <v>0.00</v>
      </c>
      <c r="AU719" t="str">
        <f t="array" ref="AU719">IFERROR(INDEX(JeffSagarinW[JS_SOS],MATCH(AllData[[#This Row],[TEAM]]&amp;"|"&amp;AllData[[#This Row],[YEAR]],JeffSagarinW[TEAM]&amp;"|"&amp;JeffSagarinW[YEAR],0)),"0.00")</f>
        <v>0.00</v>
      </c>
      <c r="AV719" t="str">
        <f t="array" ref="AV719">IFERROR(INDEX(JeffSagarinW[W25],MATCH(AllData[[#This Row],[TEAM]]&amp;"|"&amp;AllData[[#This Row],[YEAR]],JeffSagarinW[TEAM]&amp;"|"&amp;JeffSagarinW[YEAR],0)),"0.00")</f>
        <v>0.00</v>
      </c>
      <c r="AW719" t="str">
        <f t="array" ref="AW719">IFERROR(INDEX(JeffSagarinW[W50],MATCH(AllData[[#This Row],[TEAM]]&amp;"|"&amp;AllData[[#This Row],[YEAR]],JeffSagarinW[TEAM]&amp;"|"&amp;JeffSagarinW[YEAR],0)),"0.00")</f>
        <v>0.00</v>
      </c>
      <c r="AX719" t="str">
        <f t="array" ref="AX719">IFERROR(INDEX(ESPNW[PTS],MATCH(AllData[[#This Row],[TEAM]]&amp;"|"&amp;AllData[[#This Row],[YEAR]],ESPNW[TEAM]&amp;"|"&amp;ESPNW[YEAR],0)),"0.00")</f>
        <v>0.00</v>
      </c>
    </row>
    <row r="720" spans="9:50" x14ac:dyDescent="0.2">
      <c r="I720" t="s">
        <v>386</v>
      </c>
      <c r="J720">
        <v>76.22</v>
      </c>
      <c r="K720">
        <v>88.83</v>
      </c>
      <c r="L720">
        <v>2021</v>
      </c>
      <c r="AO720" t="s">
        <v>386</v>
      </c>
      <c r="AP720">
        <v>76.22</v>
      </c>
      <c r="AQ720">
        <v>88.83</v>
      </c>
      <c r="AR720">
        <v>2021</v>
      </c>
      <c r="AT720" t="str">
        <f t="array" ref="AT720">IFERROR(INDEX(JeffSagarinW[JS_RATING],MATCH(AllData[[#This Row],[TEAM]]&amp;"|"&amp;AllData[[#This Row],[YEAR]],JeffSagarinW[TEAM]&amp;"|"&amp;JeffSagarinW[YEAR],0)),"0.00")</f>
        <v>0.00</v>
      </c>
      <c r="AU720" t="str">
        <f t="array" ref="AU720">IFERROR(INDEX(JeffSagarinW[JS_SOS],MATCH(AllData[[#This Row],[TEAM]]&amp;"|"&amp;AllData[[#This Row],[YEAR]],JeffSagarinW[TEAM]&amp;"|"&amp;JeffSagarinW[YEAR],0)),"0.00")</f>
        <v>0.00</v>
      </c>
      <c r="AV720" t="str">
        <f t="array" ref="AV720">IFERROR(INDEX(JeffSagarinW[W25],MATCH(AllData[[#This Row],[TEAM]]&amp;"|"&amp;AllData[[#This Row],[YEAR]],JeffSagarinW[TEAM]&amp;"|"&amp;JeffSagarinW[YEAR],0)),"0.00")</f>
        <v>0.00</v>
      </c>
      <c r="AW720" t="str">
        <f t="array" ref="AW720">IFERROR(INDEX(JeffSagarinW[W50],MATCH(AllData[[#This Row],[TEAM]]&amp;"|"&amp;AllData[[#This Row],[YEAR]],JeffSagarinW[TEAM]&amp;"|"&amp;JeffSagarinW[YEAR],0)),"0.00")</f>
        <v>0.00</v>
      </c>
      <c r="AX720" t="str">
        <f t="array" ref="AX720">IFERROR(INDEX(ESPNW[PTS],MATCH(AllData[[#This Row],[TEAM]]&amp;"|"&amp;AllData[[#This Row],[YEAR]],ESPNW[TEAM]&amp;"|"&amp;ESPNW[YEAR],0)),"0.00")</f>
        <v>0.00</v>
      </c>
    </row>
    <row r="721" spans="9:50" x14ac:dyDescent="0.2">
      <c r="I721" t="s">
        <v>304</v>
      </c>
      <c r="J721">
        <v>78.459999999999994</v>
      </c>
      <c r="K721">
        <v>87.45</v>
      </c>
      <c r="L721">
        <v>2021</v>
      </c>
      <c r="AO721" t="s">
        <v>304</v>
      </c>
      <c r="AP721">
        <v>78.459999999999994</v>
      </c>
      <c r="AQ721">
        <v>87.45</v>
      </c>
      <c r="AR721">
        <v>2021</v>
      </c>
      <c r="AT721" t="str">
        <f t="array" ref="AT721">IFERROR(INDEX(JeffSagarinW[JS_RATING],MATCH(AllData[[#This Row],[TEAM]]&amp;"|"&amp;AllData[[#This Row],[YEAR]],JeffSagarinW[TEAM]&amp;"|"&amp;JeffSagarinW[YEAR],0)),"0.00")</f>
        <v>0.00</v>
      </c>
      <c r="AU721" t="str">
        <f t="array" ref="AU721">IFERROR(INDEX(JeffSagarinW[JS_SOS],MATCH(AllData[[#This Row],[TEAM]]&amp;"|"&amp;AllData[[#This Row],[YEAR]],JeffSagarinW[TEAM]&amp;"|"&amp;JeffSagarinW[YEAR],0)),"0.00")</f>
        <v>0.00</v>
      </c>
      <c r="AV721" t="str">
        <f t="array" ref="AV721">IFERROR(INDEX(JeffSagarinW[W25],MATCH(AllData[[#This Row],[TEAM]]&amp;"|"&amp;AllData[[#This Row],[YEAR]],JeffSagarinW[TEAM]&amp;"|"&amp;JeffSagarinW[YEAR],0)),"0.00")</f>
        <v>0.00</v>
      </c>
      <c r="AW721" t="str">
        <f t="array" ref="AW721">IFERROR(INDEX(JeffSagarinW[W50],MATCH(AllData[[#This Row],[TEAM]]&amp;"|"&amp;AllData[[#This Row],[YEAR]],JeffSagarinW[TEAM]&amp;"|"&amp;JeffSagarinW[YEAR],0)),"0.00")</f>
        <v>0.00</v>
      </c>
      <c r="AX721" t="str">
        <f t="array" ref="AX721">IFERROR(INDEX(ESPNW[PTS],MATCH(AllData[[#This Row],[TEAM]]&amp;"|"&amp;AllData[[#This Row],[YEAR]],ESPNW[TEAM]&amp;"|"&amp;ESPNW[YEAR],0)),"0.00")</f>
        <v>0.00</v>
      </c>
    </row>
    <row r="722" spans="9:50" x14ac:dyDescent="0.2">
      <c r="I722" t="s">
        <v>375</v>
      </c>
      <c r="J722">
        <v>68.48</v>
      </c>
      <c r="K722">
        <v>86.71</v>
      </c>
      <c r="L722">
        <v>2021</v>
      </c>
      <c r="AO722" t="s">
        <v>375</v>
      </c>
      <c r="AP722">
        <v>68.48</v>
      </c>
      <c r="AQ722">
        <v>86.71</v>
      </c>
      <c r="AR722">
        <v>2021</v>
      </c>
      <c r="AT722" t="str">
        <f t="array" ref="AT722">IFERROR(INDEX(JeffSagarinW[JS_RATING],MATCH(AllData[[#This Row],[TEAM]]&amp;"|"&amp;AllData[[#This Row],[YEAR]],JeffSagarinW[TEAM]&amp;"|"&amp;JeffSagarinW[YEAR],0)),"0.00")</f>
        <v>0.00</v>
      </c>
      <c r="AU722" t="str">
        <f t="array" ref="AU722">IFERROR(INDEX(JeffSagarinW[JS_SOS],MATCH(AllData[[#This Row],[TEAM]]&amp;"|"&amp;AllData[[#This Row],[YEAR]],JeffSagarinW[TEAM]&amp;"|"&amp;JeffSagarinW[YEAR],0)),"0.00")</f>
        <v>0.00</v>
      </c>
      <c r="AV722" t="str">
        <f t="array" ref="AV722">IFERROR(INDEX(JeffSagarinW[W25],MATCH(AllData[[#This Row],[TEAM]]&amp;"|"&amp;AllData[[#This Row],[YEAR]],JeffSagarinW[TEAM]&amp;"|"&amp;JeffSagarinW[YEAR],0)),"0.00")</f>
        <v>0.00</v>
      </c>
      <c r="AW722" t="str">
        <f t="array" ref="AW722">IFERROR(INDEX(JeffSagarinW[W50],MATCH(AllData[[#This Row],[TEAM]]&amp;"|"&amp;AllData[[#This Row],[YEAR]],JeffSagarinW[TEAM]&amp;"|"&amp;JeffSagarinW[YEAR],0)),"0.00")</f>
        <v>0.00</v>
      </c>
      <c r="AX722" t="str">
        <f t="array" ref="AX722">IFERROR(INDEX(ESPNW[PTS],MATCH(AllData[[#This Row],[TEAM]]&amp;"|"&amp;AllData[[#This Row],[YEAR]],ESPNW[TEAM]&amp;"|"&amp;ESPNW[YEAR],0)),"0.00")</f>
        <v>0.00</v>
      </c>
    </row>
    <row r="723" spans="9:50" x14ac:dyDescent="0.2">
      <c r="I723" t="s">
        <v>355</v>
      </c>
      <c r="J723">
        <v>78.88</v>
      </c>
      <c r="K723">
        <v>86.56</v>
      </c>
      <c r="L723">
        <v>2021</v>
      </c>
      <c r="AO723" t="s">
        <v>355</v>
      </c>
      <c r="AP723">
        <v>78.88</v>
      </c>
      <c r="AQ723">
        <v>86.56</v>
      </c>
      <c r="AR723">
        <v>2021</v>
      </c>
      <c r="AT723" t="str">
        <f t="array" ref="AT723">IFERROR(INDEX(JeffSagarinW[JS_RATING],MATCH(AllData[[#This Row],[TEAM]]&amp;"|"&amp;AllData[[#This Row],[YEAR]],JeffSagarinW[TEAM]&amp;"|"&amp;JeffSagarinW[YEAR],0)),"0.00")</f>
        <v>0.00</v>
      </c>
      <c r="AU723" t="str">
        <f t="array" ref="AU723">IFERROR(INDEX(JeffSagarinW[JS_SOS],MATCH(AllData[[#This Row],[TEAM]]&amp;"|"&amp;AllData[[#This Row],[YEAR]],JeffSagarinW[TEAM]&amp;"|"&amp;JeffSagarinW[YEAR],0)),"0.00")</f>
        <v>0.00</v>
      </c>
      <c r="AV723" t="str">
        <f t="array" ref="AV723">IFERROR(INDEX(JeffSagarinW[W25],MATCH(AllData[[#This Row],[TEAM]]&amp;"|"&amp;AllData[[#This Row],[YEAR]],JeffSagarinW[TEAM]&amp;"|"&amp;JeffSagarinW[YEAR],0)),"0.00")</f>
        <v>0.00</v>
      </c>
      <c r="AW723" t="str">
        <f t="array" ref="AW723">IFERROR(INDEX(JeffSagarinW[W50],MATCH(AllData[[#This Row],[TEAM]]&amp;"|"&amp;AllData[[#This Row],[YEAR]],JeffSagarinW[TEAM]&amp;"|"&amp;JeffSagarinW[YEAR],0)),"0.00")</f>
        <v>0.00</v>
      </c>
      <c r="AX723" t="str">
        <f t="array" ref="AX723">IFERROR(INDEX(ESPNW[PTS],MATCH(AllData[[#This Row],[TEAM]]&amp;"|"&amp;AllData[[#This Row],[YEAR]],ESPNW[TEAM]&amp;"|"&amp;ESPNW[YEAR],0)),"0.00")</f>
        <v>0.00</v>
      </c>
    </row>
    <row r="724" spans="9:50" x14ac:dyDescent="0.2">
      <c r="I724" t="s">
        <v>319</v>
      </c>
      <c r="J724">
        <v>77.040000000000006</v>
      </c>
      <c r="K724">
        <v>86.29</v>
      </c>
      <c r="L724">
        <v>2021</v>
      </c>
      <c r="AO724" t="s">
        <v>319</v>
      </c>
      <c r="AP724">
        <v>77.040000000000006</v>
      </c>
      <c r="AQ724">
        <v>86.29</v>
      </c>
      <c r="AR724">
        <v>2021</v>
      </c>
      <c r="AT724" t="str">
        <f t="array" ref="AT724">IFERROR(INDEX(JeffSagarinW[JS_RATING],MATCH(AllData[[#This Row],[TEAM]]&amp;"|"&amp;AllData[[#This Row],[YEAR]],JeffSagarinW[TEAM]&amp;"|"&amp;JeffSagarinW[YEAR],0)),"0.00")</f>
        <v>0.00</v>
      </c>
      <c r="AU724" t="str">
        <f t="array" ref="AU724">IFERROR(INDEX(JeffSagarinW[JS_SOS],MATCH(AllData[[#This Row],[TEAM]]&amp;"|"&amp;AllData[[#This Row],[YEAR]],JeffSagarinW[TEAM]&amp;"|"&amp;JeffSagarinW[YEAR],0)),"0.00")</f>
        <v>0.00</v>
      </c>
      <c r="AV724" t="str">
        <f t="array" ref="AV724">IFERROR(INDEX(JeffSagarinW[W25],MATCH(AllData[[#This Row],[TEAM]]&amp;"|"&amp;AllData[[#This Row],[YEAR]],JeffSagarinW[TEAM]&amp;"|"&amp;JeffSagarinW[YEAR],0)),"0.00")</f>
        <v>0.00</v>
      </c>
      <c r="AW724" t="str">
        <f t="array" ref="AW724">IFERROR(INDEX(JeffSagarinW[W50],MATCH(AllData[[#This Row],[TEAM]]&amp;"|"&amp;AllData[[#This Row],[YEAR]],JeffSagarinW[TEAM]&amp;"|"&amp;JeffSagarinW[YEAR],0)),"0.00")</f>
        <v>0.00</v>
      </c>
      <c r="AX724" t="str">
        <f t="array" ref="AX724">IFERROR(INDEX(ESPNW[PTS],MATCH(AllData[[#This Row],[TEAM]]&amp;"|"&amp;AllData[[#This Row],[YEAR]],ESPNW[TEAM]&amp;"|"&amp;ESPNW[YEAR],0)),"0.00")</f>
        <v>0.00</v>
      </c>
    </row>
    <row r="725" spans="9:50" x14ac:dyDescent="0.2">
      <c r="I725" t="s">
        <v>320</v>
      </c>
      <c r="J725">
        <v>69.48</v>
      </c>
      <c r="K725">
        <v>86.24</v>
      </c>
      <c r="L725">
        <v>2021</v>
      </c>
      <c r="AO725" t="s">
        <v>320</v>
      </c>
      <c r="AP725">
        <v>69.48</v>
      </c>
      <c r="AQ725">
        <v>86.24</v>
      </c>
      <c r="AR725">
        <v>2021</v>
      </c>
      <c r="AT725" t="str">
        <f t="array" ref="AT725">IFERROR(INDEX(JeffSagarinW[JS_RATING],MATCH(AllData[[#This Row],[TEAM]]&amp;"|"&amp;AllData[[#This Row],[YEAR]],JeffSagarinW[TEAM]&amp;"|"&amp;JeffSagarinW[YEAR],0)),"0.00")</f>
        <v>0.00</v>
      </c>
      <c r="AU725" t="str">
        <f t="array" ref="AU725">IFERROR(INDEX(JeffSagarinW[JS_SOS],MATCH(AllData[[#This Row],[TEAM]]&amp;"|"&amp;AllData[[#This Row],[YEAR]],JeffSagarinW[TEAM]&amp;"|"&amp;JeffSagarinW[YEAR],0)),"0.00")</f>
        <v>0.00</v>
      </c>
      <c r="AV725" t="str">
        <f t="array" ref="AV725">IFERROR(INDEX(JeffSagarinW[W25],MATCH(AllData[[#This Row],[TEAM]]&amp;"|"&amp;AllData[[#This Row],[YEAR]],JeffSagarinW[TEAM]&amp;"|"&amp;JeffSagarinW[YEAR],0)),"0.00")</f>
        <v>0.00</v>
      </c>
      <c r="AW725" t="str">
        <f t="array" ref="AW725">IFERROR(INDEX(JeffSagarinW[W50],MATCH(AllData[[#This Row],[TEAM]]&amp;"|"&amp;AllData[[#This Row],[YEAR]],JeffSagarinW[TEAM]&amp;"|"&amp;JeffSagarinW[YEAR],0)),"0.00")</f>
        <v>0.00</v>
      </c>
      <c r="AX725" t="str">
        <f t="array" ref="AX725">IFERROR(INDEX(ESPNW[PTS],MATCH(AllData[[#This Row],[TEAM]]&amp;"|"&amp;AllData[[#This Row],[YEAR]],ESPNW[TEAM]&amp;"|"&amp;ESPNW[YEAR],0)),"0.00")</f>
        <v>0.00</v>
      </c>
    </row>
    <row r="726" spans="9:50" x14ac:dyDescent="0.2">
      <c r="I726" t="s">
        <v>421</v>
      </c>
      <c r="J726">
        <v>76.010000000000005</v>
      </c>
      <c r="K726">
        <v>86.06</v>
      </c>
      <c r="L726">
        <v>2021</v>
      </c>
      <c r="AO726" t="s">
        <v>421</v>
      </c>
      <c r="AP726">
        <v>76.010000000000005</v>
      </c>
      <c r="AQ726">
        <v>86.06</v>
      </c>
      <c r="AR726">
        <v>2021</v>
      </c>
      <c r="AT726" t="str">
        <f t="array" ref="AT726">IFERROR(INDEX(JeffSagarinW[JS_RATING],MATCH(AllData[[#This Row],[TEAM]]&amp;"|"&amp;AllData[[#This Row],[YEAR]],JeffSagarinW[TEAM]&amp;"|"&amp;JeffSagarinW[YEAR],0)),"0.00")</f>
        <v>0.00</v>
      </c>
      <c r="AU726" t="str">
        <f t="array" ref="AU726">IFERROR(INDEX(JeffSagarinW[JS_SOS],MATCH(AllData[[#This Row],[TEAM]]&amp;"|"&amp;AllData[[#This Row],[YEAR]],JeffSagarinW[TEAM]&amp;"|"&amp;JeffSagarinW[YEAR],0)),"0.00")</f>
        <v>0.00</v>
      </c>
      <c r="AV726" t="str">
        <f t="array" ref="AV726">IFERROR(INDEX(JeffSagarinW[W25],MATCH(AllData[[#This Row],[TEAM]]&amp;"|"&amp;AllData[[#This Row],[YEAR]],JeffSagarinW[TEAM]&amp;"|"&amp;JeffSagarinW[YEAR],0)),"0.00")</f>
        <v>0.00</v>
      </c>
      <c r="AW726" t="str">
        <f t="array" ref="AW726">IFERROR(INDEX(JeffSagarinW[W50],MATCH(AllData[[#This Row],[TEAM]]&amp;"|"&amp;AllData[[#This Row],[YEAR]],JeffSagarinW[TEAM]&amp;"|"&amp;JeffSagarinW[YEAR],0)),"0.00")</f>
        <v>0.00</v>
      </c>
      <c r="AX726" t="str">
        <f t="array" ref="AX726">IFERROR(INDEX(ESPNW[PTS],MATCH(AllData[[#This Row],[TEAM]]&amp;"|"&amp;AllData[[#This Row],[YEAR]],ESPNW[TEAM]&amp;"|"&amp;ESPNW[YEAR],0)),"0.00")</f>
        <v>0.00</v>
      </c>
    </row>
    <row r="727" spans="9:50" x14ac:dyDescent="0.2">
      <c r="I727" t="s">
        <v>332</v>
      </c>
      <c r="J727">
        <v>78.52</v>
      </c>
      <c r="K727">
        <v>86.04</v>
      </c>
      <c r="L727">
        <v>2021</v>
      </c>
      <c r="AO727" t="s">
        <v>332</v>
      </c>
      <c r="AP727">
        <v>78.52</v>
      </c>
      <c r="AQ727">
        <v>86.04</v>
      </c>
      <c r="AR727">
        <v>2021</v>
      </c>
      <c r="AT727" t="str">
        <f t="array" ref="AT727">IFERROR(INDEX(JeffSagarinW[JS_RATING],MATCH(AllData[[#This Row],[TEAM]]&amp;"|"&amp;AllData[[#This Row],[YEAR]],JeffSagarinW[TEAM]&amp;"|"&amp;JeffSagarinW[YEAR],0)),"0.00")</f>
        <v>0.00</v>
      </c>
      <c r="AU727" t="str">
        <f t="array" ref="AU727">IFERROR(INDEX(JeffSagarinW[JS_SOS],MATCH(AllData[[#This Row],[TEAM]]&amp;"|"&amp;AllData[[#This Row],[YEAR]],JeffSagarinW[TEAM]&amp;"|"&amp;JeffSagarinW[YEAR],0)),"0.00")</f>
        <v>0.00</v>
      </c>
      <c r="AV727" t="str">
        <f t="array" ref="AV727">IFERROR(INDEX(JeffSagarinW[W25],MATCH(AllData[[#This Row],[TEAM]]&amp;"|"&amp;AllData[[#This Row],[YEAR]],JeffSagarinW[TEAM]&amp;"|"&amp;JeffSagarinW[YEAR],0)),"0.00")</f>
        <v>0.00</v>
      </c>
      <c r="AW727" t="str">
        <f t="array" ref="AW727">IFERROR(INDEX(JeffSagarinW[W50],MATCH(AllData[[#This Row],[TEAM]]&amp;"|"&amp;AllData[[#This Row],[YEAR]],JeffSagarinW[TEAM]&amp;"|"&amp;JeffSagarinW[YEAR],0)),"0.00")</f>
        <v>0.00</v>
      </c>
      <c r="AX727" t="str">
        <f t="array" ref="AX727">IFERROR(INDEX(ESPNW[PTS],MATCH(AllData[[#This Row],[TEAM]]&amp;"|"&amp;AllData[[#This Row],[YEAR]],ESPNW[TEAM]&amp;"|"&amp;ESPNW[YEAR],0)),"0.00")</f>
        <v>0.00</v>
      </c>
    </row>
    <row r="728" spans="9:50" x14ac:dyDescent="0.2">
      <c r="I728" t="s">
        <v>318</v>
      </c>
      <c r="J728">
        <v>64.760000000000005</v>
      </c>
      <c r="K728">
        <v>85.95</v>
      </c>
      <c r="L728">
        <v>2021</v>
      </c>
      <c r="AO728" t="s">
        <v>318</v>
      </c>
      <c r="AP728">
        <v>64.760000000000005</v>
      </c>
      <c r="AQ728">
        <v>85.95</v>
      </c>
      <c r="AR728">
        <v>2021</v>
      </c>
      <c r="AT728" t="str">
        <f t="array" ref="AT728">IFERROR(INDEX(JeffSagarinW[JS_RATING],MATCH(AllData[[#This Row],[TEAM]]&amp;"|"&amp;AllData[[#This Row],[YEAR]],JeffSagarinW[TEAM]&amp;"|"&amp;JeffSagarinW[YEAR],0)),"0.00")</f>
        <v>0.00</v>
      </c>
      <c r="AU728" t="str">
        <f t="array" ref="AU728">IFERROR(INDEX(JeffSagarinW[JS_SOS],MATCH(AllData[[#This Row],[TEAM]]&amp;"|"&amp;AllData[[#This Row],[YEAR]],JeffSagarinW[TEAM]&amp;"|"&amp;JeffSagarinW[YEAR],0)),"0.00")</f>
        <v>0.00</v>
      </c>
      <c r="AV728" t="str">
        <f t="array" ref="AV728">IFERROR(INDEX(JeffSagarinW[W25],MATCH(AllData[[#This Row],[TEAM]]&amp;"|"&amp;AllData[[#This Row],[YEAR]],JeffSagarinW[TEAM]&amp;"|"&amp;JeffSagarinW[YEAR],0)),"0.00")</f>
        <v>0.00</v>
      </c>
      <c r="AW728" t="str">
        <f t="array" ref="AW728">IFERROR(INDEX(JeffSagarinW[W50],MATCH(AllData[[#This Row],[TEAM]]&amp;"|"&amp;AllData[[#This Row],[YEAR]],JeffSagarinW[TEAM]&amp;"|"&amp;JeffSagarinW[YEAR],0)),"0.00")</f>
        <v>0.00</v>
      </c>
      <c r="AX728" t="str">
        <f t="array" ref="AX728">IFERROR(INDEX(ESPNW[PTS],MATCH(AllData[[#This Row],[TEAM]]&amp;"|"&amp;AllData[[#This Row],[YEAR]],ESPNW[TEAM]&amp;"|"&amp;ESPNW[YEAR],0)),"0.00")</f>
        <v>0.00</v>
      </c>
    </row>
    <row r="729" spans="9:50" x14ac:dyDescent="0.2">
      <c r="I729" t="s">
        <v>314</v>
      </c>
      <c r="J729">
        <v>71.819999999999993</v>
      </c>
      <c r="K729">
        <v>85.88</v>
      </c>
      <c r="L729">
        <v>2021</v>
      </c>
      <c r="AO729" t="s">
        <v>314</v>
      </c>
      <c r="AP729">
        <v>71.819999999999993</v>
      </c>
      <c r="AQ729">
        <v>85.88</v>
      </c>
      <c r="AR729">
        <v>2021</v>
      </c>
      <c r="AT729" t="str">
        <f t="array" ref="AT729">IFERROR(INDEX(JeffSagarinW[JS_RATING],MATCH(AllData[[#This Row],[TEAM]]&amp;"|"&amp;AllData[[#This Row],[YEAR]],JeffSagarinW[TEAM]&amp;"|"&amp;JeffSagarinW[YEAR],0)),"0.00")</f>
        <v>0.00</v>
      </c>
      <c r="AU729" t="str">
        <f t="array" ref="AU729">IFERROR(INDEX(JeffSagarinW[JS_SOS],MATCH(AllData[[#This Row],[TEAM]]&amp;"|"&amp;AllData[[#This Row],[YEAR]],JeffSagarinW[TEAM]&amp;"|"&amp;JeffSagarinW[YEAR],0)),"0.00")</f>
        <v>0.00</v>
      </c>
      <c r="AV729" t="str">
        <f t="array" ref="AV729">IFERROR(INDEX(JeffSagarinW[W25],MATCH(AllData[[#This Row],[TEAM]]&amp;"|"&amp;AllData[[#This Row],[YEAR]],JeffSagarinW[TEAM]&amp;"|"&amp;JeffSagarinW[YEAR],0)),"0.00")</f>
        <v>0.00</v>
      </c>
      <c r="AW729" t="str">
        <f t="array" ref="AW729">IFERROR(INDEX(JeffSagarinW[W50],MATCH(AllData[[#This Row],[TEAM]]&amp;"|"&amp;AllData[[#This Row],[YEAR]],JeffSagarinW[TEAM]&amp;"|"&amp;JeffSagarinW[YEAR],0)),"0.00")</f>
        <v>0.00</v>
      </c>
      <c r="AX729" t="str">
        <f t="array" ref="AX729">IFERROR(INDEX(ESPNW[PTS],MATCH(AllData[[#This Row],[TEAM]]&amp;"|"&amp;AllData[[#This Row],[YEAR]],ESPNW[TEAM]&amp;"|"&amp;ESPNW[YEAR],0)),"0.00")</f>
        <v>0.00</v>
      </c>
    </row>
    <row r="730" spans="9:50" x14ac:dyDescent="0.2">
      <c r="I730" t="s">
        <v>350</v>
      </c>
      <c r="J730">
        <v>75.64</v>
      </c>
      <c r="K730">
        <v>84.61</v>
      </c>
      <c r="L730">
        <v>2021</v>
      </c>
      <c r="AO730" t="s">
        <v>350</v>
      </c>
      <c r="AP730">
        <v>75.64</v>
      </c>
      <c r="AQ730">
        <v>84.61</v>
      </c>
      <c r="AR730">
        <v>2021</v>
      </c>
      <c r="AT730" t="str">
        <f t="array" ref="AT730">IFERROR(INDEX(JeffSagarinW[JS_RATING],MATCH(AllData[[#This Row],[TEAM]]&amp;"|"&amp;AllData[[#This Row],[YEAR]],JeffSagarinW[TEAM]&amp;"|"&amp;JeffSagarinW[YEAR],0)),"0.00")</f>
        <v>0.00</v>
      </c>
      <c r="AU730" t="str">
        <f t="array" ref="AU730">IFERROR(INDEX(JeffSagarinW[JS_SOS],MATCH(AllData[[#This Row],[TEAM]]&amp;"|"&amp;AllData[[#This Row],[YEAR]],JeffSagarinW[TEAM]&amp;"|"&amp;JeffSagarinW[YEAR],0)),"0.00")</f>
        <v>0.00</v>
      </c>
      <c r="AV730" t="str">
        <f t="array" ref="AV730">IFERROR(INDEX(JeffSagarinW[W25],MATCH(AllData[[#This Row],[TEAM]]&amp;"|"&amp;AllData[[#This Row],[YEAR]],JeffSagarinW[TEAM]&amp;"|"&amp;JeffSagarinW[YEAR],0)),"0.00")</f>
        <v>0.00</v>
      </c>
      <c r="AW730" t="str">
        <f t="array" ref="AW730">IFERROR(INDEX(JeffSagarinW[W50],MATCH(AllData[[#This Row],[TEAM]]&amp;"|"&amp;AllData[[#This Row],[YEAR]],JeffSagarinW[TEAM]&amp;"|"&amp;JeffSagarinW[YEAR],0)),"0.00")</f>
        <v>0.00</v>
      </c>
      <c r="AX730" t="str">
        <f t="array" ref="AX730">IFERROR(INDEX(ESPNW[PTS],MATCH(AllData[[#This Row],[TEAM]]&amp;"|"&amp;AllData[[#This Row],[YEAR]],ESPNW[TEAM]&amp;"|"&amp;ESPNW[YEAR],0)),"0.00")</f>
        <v>0.00</v>
      </c>
    </row>
    <row r="731" spans="9:50" x14ac:dyDescent="0.2">
      <c r="I731" t="s">
        <v>369</v>
      </c>
      <c r="J731">
        <v>79.06</v>
      </c>
      <c r="K731">
        <v>84.5</v>
      </c>
      <c r="L731">
        <v>2021</v>
      </c>
      <c r="AO731" t="s">
        <v>369</v>
      </c>
      <c r="AP731">
        <v>79.06</v>
      </c>
      <c r="AQ731">
        <v>84.5</v>
      </c>
      <c r="AR731">
        <v>2021</v>
      </c>
      <c r="AT731" t="str">
        <f t="array" ref="AT731">IFERROR(INDEX(JeffSagarinW[JS_RATING],MATCH(AllData[[#This Row],[TEAM]]&amp;"|"&amp;AllData[[#This Row],[YEAR]],JeffSagarinW[TEAM]&amp;"|"&amp;JeffSagarinW[YEAR],0)),"0.00")</f>
        <v>0.00</v>
      </c>
      <c r="AU731" t="str">
        <f t="array" ref="AU731">IFERROR(INDEX(JeffSagarinW[JS_SOS],MATCH(AllData[[#This Row],[TEAM]]&amp;"|"&amp;AllData[[#This Row],[YEAR]],JeffSagarinW[TEAM]&amp;"|"&amp;JeffSagarinW[YEAR],0)),"0.00")</f>
        <v>0.00</v>
      </c>
      <c r="AV731" t="str">
        <f t="array" ref="AV731">IFERROR(INDEX(JeffSagarinW[W25],MATCH(AllData[[#This Row],[TEAM]]&amp;"|"&amp;AllData[[#This Row],[YEAR]],JeffSagarinW[TEAM]&amp;"|"&amp;JeffSagarinW[YEAR],0)),"0.00")</f>
        <v>0.00</v>
      </c>
      <c r="AW731" t="str">
        <f t="array" ref="AW731">IFERROR(INDEX(JeffSagarinW[W50],MATCH(AllData[[#This Row],[TEAM]]&amp;"|"&amp;AllData[[#This Row],[YEAR]],JeffSagarinW[TEAM]&amp;"|"&amp;JeffSagarinW[YEAR],0)),"0.00")</f>
        <v>0.00</v>
      </c>
      <c r="AX731" t="str">
        <f t="array" ref="AX731">IFERROR(INDEX(ESPNW[PTS],MATCH(AllData[[#This Row],[TEAM]]&amp;"|"&amp;AllData[[#This Row],[YEAR]],ESPNW[TEAM]&amp;"|"&amp;ESPNW[YEAR],0)),"0.00")</f>
        <v>0.00</v>
      </c>
    </row>
    <row r="732" spans="9:50" x14ac:dyDescent="0.2">
      <c r="I732" t="s">
        <v>1847</v>
      </c>
      <c r="J732">
        <v>63.85</v>
      </c>
      <c r="K732">
        <v>83.9</v>
      </c>
      <c r="L732">
        <v>2021</v>
      </c>
      <c r="AO732" t="s">
        <v>1847</v>
      </c>
      <c r="AP732">
        <v>63.85</v>
      </c>
      <c r="AQ732">
        <v>83.9</v>
      </c>
      <c r="AR732">
        <v>2021</v>
      </c>
      <c r="AT732" t="str">
        <f t="array" ref="AT732">IFERROR(INDEX(JeffSagarinW[JS_RATING],MATCH(AllData[[#This Row],[TEAM]]&amp;"|"&amp;AllData[[#This Row],[YEAR]],JeffSagarinW[TEAM]&amp;"|"&amp;JeffSagarinW[YEAR],0)),"0.00")</f>
        <v>0.00</v>
      </c>
      <c r="AU732" t="str">
        <f t="array" ref="AU732">IFERROR(INDEX(JeffSagarinW[JS_SOS],MATCH(AllData[[#This Row],[TEAM]]&amp;"|"&amp;AllData[[#This Row],[YEAR]],JeffSagarinW[TEAM]&amp;"|"&amp;JeffSagarinW[YEAR],0)),"0.00")</f>
        <v>0.00</v>
      </c>
      <c r="AV732" t="str">
        <f t="array" ref="AV732">IFERROR(INDEX(JeffSagarinW[W25],MATCH(AllData[[#This Row],[TEAM]]&amp;"|"&amp;AllData[[#This Row],[YEAR]],JeffSagarinW[TEAM]&amp;"|"&amp;JeffSagarinW[YEAR],0)),"0.00")</f>
        <v>0.00</v>
      </c>
      <c r="AW732" t="str">
        <f t="array" ref="AW732">IFERROR(INDEX(JeffSagarinW[W50],MATCH(AllData[[#This Row],[TEAM]]&amp;"|"&amp;AllData[[#This Row],[YEAR]],JeffSagarinW[TEAM]&amp;"|"&amp;JeffSagarinW[YEAR],0)),"0.00")</f>
        <v>0.00</v>
      </c>
      <c r="AX732" t="str">
        <f t="array" ref="AX732">IFERROR(INDEX(ESPNW[PTS],MATCH(AllData[[#This Row],[TEAM]]&amp;"|"&amp;AllData[[#This Row],[YEAR]],ESPNW[TEAM]&amp;"|"&amp;ESPNW[YEAR],0)),"0.00")</f>
        <v>0.00</v>
      </c>
    </row>
    <row r="733" spans="9:50" x14ac:dyDescent="0.2">
      <c r="I733" t="s">
        <v>393</v>
      </c>
      <c r="J733">
        <v>78.14</v>
      </c>
      <c r="K733">
        <v>83.57</v>
      </c>
      <c r="L733">
        <v>2021</v>
      </c>
      <c r="AO733" t="s">
        <v>393</v>
      </c>
      <c r="AP733">
        <v>78.14</v>
      </c>
      <c r="AQ733">
        <v>83.57</v>
      </c>
      <c r="AR733">
        <v>2021</v>
      </c>
      <c r="AT733" t="str">
        <f t="array" ref="AT733">IFERROR(INDEX(JeffSagarinW[JS_RATING],MATCH(AllData[[#This Row],[TEAM]]&amp;"|"&amp;AllData[[#This Row],[YEAR]],JeffSagarinW[TEAM]&amp;"|"&amp;JeffSagarinW[YEAR],0)),"0.00")</f>
        <v>0.00</v>
      </c>
      <c r="AU733" t="str">
        <f t="array" ref="AU733">IFERROR(INDEX(JeffSagarinW[JS_SOS],MATCH(AllData[[#This Row],[TEAM]]&amp;"|"&amp;AllData[[#This Row],[YEAR]],JeffSagarinW[TEAM]&amp;"|"&amp;JeffSagarinW[YEAR],0)),"0.00")</f>
        <v>0.00</v>
      </c>
      <c r="AV733" t="str">
        <f t="array" ref="AV733">IFERROR(INDEX(JeffSagarinW[W25],MATCH(AllData[[#This Row],[TEAM]]&amp;"|"&amp;AllData[[#This Row],[YEAR]],JeffSagarinW[TEAM]&amp;"|"&amp;JeffSagarinW[YEAR],0)),"0.00")</f>
        <v>0.00</v>
      </c>
      <c r="AW733" t="str">
        <f t="array" ref="AW733">IFERROR(INDEX(JeffSagarinW[W50],MATCH(AllData[[#This Row],[TEAM]]&amp;"|"&amp;AllData[[#This Row],[YEAR]],JeffSagarinW[TEAM]&amp;"|"&amp;JeffSagarinW[YEAR],0)),"0.00")</f>
        <v>0.00</v>
      </c>
      <c r="AX733" t="str">
        <f t="array" ref="AX733">IFERROR(INDEX(ESPNW[PTS],MATCH(AllData[[#This Row],[TEAM]]&amp;"|"&amp;AllData[[#This Row],[YEAR]],ESPNW[TEAM]&amp;"|"&amp;ESPNW[YEAR],0)),"0.00")</f>
        <v>0.00</v>
      </c>
    </row>
    <row r="734" spans="9:50" x14ac:dyDescent="0.2">
      <c r="I734" t="s">
        <v>430</v>
      </c>
      <c r="J734">
        <v>79.61</v>
      </c>
      <c r="K734">
        <v>83.43</v>
      </c>
      <c r="L734">
        <v>2021</v>
      </c>
      <c r="AO734" t="s">
        <v>430</v>
      </c>
      <c r="AP734">
        <v>79.61</v>
      </c>
      <c r="AQ734">
        <v>83.43</v>
      </c>
      <c r="AR734">
        <v>2021</v>
      </c>
      <c r="AT734" t="str">
        <f t="array" ref="AT734">IFERROR(INDEX(JeffSagarinW[JS_RATING],MATCH(AllData[[#This Row],[TEAM]]&amp;"|"&amp;AllData[[#This Row],[YEAR]],JeffSagarinW[TEAM]&amp;"|"&amp;JeffSagarinW[YEAR],0)),"0.00")</f>
        <v>0.00</v>
      </c>
      <c r="AU734" t="str">
        <f t="array" ref="AU734">IFERROR(INDEX(JeffSagarinW[JS_SOS],MATCH(AllData[[#This Row],[TEAM]]&amp;"|"&amp;AllData[[#This Row],[YEAR]],JeffSagarinW[TEAM]&amp;"|"&amp;JeffSagarinW[YEAR],0)),"0.00")</f>
        <v>0.00</v>
      </c>
      <c r="AV734" t="str">
        <f t="array" ref="AV734">IFERROR(INDEX(JeffSagarinW[W25],MATCH(AllData[[#This Row],[TEAM]]&amp;"|"&amp;AllData[[#This Row],[YEAR]],JeffSagarinW[TEAM]&amp;"|"&amp;JeffSagarinW[YEAR],0)),"0.00")</f>
        <v>0.00</v>
      </c>
      <c r="AW734" t="str">
        <f t="array" ref="AW734">IFERROR(INDEX(JeffSagarinW[W50],MATCH(AllData[[#This Row],[TEAM]]&amp;"|"&amp;AllData[[#This Row],[YEAR]],JeffSagarinW[TEAM]&amp;"|"&amp;JeffSagarinW[YEAR],0)),"0.00")</f>
        <v>0.00</v>
      </c>
      <c r="AX734" t="str">
        <f t="array" ref="AX734">IFERROR(INDEX(ESPNW[PTS],MATCH(AllData[[#This Row],[TEAM]]&amp;"|"&amp;AllData[[#This Row],[YEAR]],ESPNW[TEAM]&amp;"|"&amp;ESPNW[YEAR],0)),"0.00")</f>
        <v>0.00</v>
      </c>
    </row>
    <row r="735" spans="9:50" x14ac:dyDescent="0.2">
      <c r="I735" t="s">
        <v>418</v>
      </c>
      <c r="J735">
        <v>58.31</v>
      </c>
      <c r="K735">
        <v>83.11</v>
      </c>
      <c r="L735">
        <v>2021</v>
      </c>
      <c r="AO735" t="s">
        <v>418</v>
      </c>
      <c r="AP735">
        <v>58.31</v>
      </c>
      <c r="AQ735">
        <v>83.11</v>
      </c>
      <c r="AR735">
        <v>2021</v>
      </c>
      <c r="AT735" t="str">
        <f t="array" ref="AT735">IFERROR(INDEX(JeffSagarinW[JS_RATING],MATCH(AllData[[#This Row],[TEAM]]&amp;"|"&amp;AllData[[#This Row],[YEAR]],JeffSagarinW[TEAM]&amp;"|"&amp;JeffSagarinW[YEAR],0)),"0.00")</f>
        <v>0.00</v>
      </c>
      <c r="AU735" t="str">
        <f t="array" ref="AU735">IFERROR(INDEX(JeffSagarinW[JS_SOS],MATCH(AllData[[#This Row],[TEAM]]&amp;"|"&amp;AllData[[#This Row],[YEAR]],JeffSagarinW[TEAM]&amp;"|"&amp;JeffSagarinW[YEAR],0)),"0.00")</f>
        <v>0.00</v>
      </c>
      <c r="AV735" t="str">
        <f t="array" ref="AV735">IFERROR(INDEX(JeffSagarinW[W25],MATCH(AllData[[#This Row],[TEAM]]&amp;"|"&amp;AllData[[#This Row],[YEAR]],JeffSagarinW[TEAM]&amp;"|"&amp;JeffSagarinW[YEAR],0)),"0.00")</f>
        <v>0.00</v>
      </c>
      <c r="AW735" t="str">
        <f t="array" ref="AW735">IFERROR(INDEX(JeffSagarinW[W50],MATCH(AllData[[#This Row],[TEAM]]&amp;"|"&amp;AllData[[#This Row],[YEAR]],JeffSagarinW[TEAM]&amp;"|"&amp;JeffSagarinW[YEAR],0)),"0.00")</f>
        <v>0.00</v>
      </c>
      <c r="AX735" t="str">
        <f t="array" ref="AX735">IFERROR(INDEX(ESPNW[PTS],MATCH(AllData[[#This Row],[TEAM]]&amp;"|"&amp;AllData[[#This Row],[YEAR]],ESPNW[TEAM]&amp;"|"&amp;ESPNW[YEAR],0)),"0.00")</f>
        <v>0.00</v>
      </c>
    </row>
    <row r="736" spans="9:50" x14ac:dyDescent="0.2">
      <c r="I736" t="s">
        <v>362</v>
      </c>
      <c r="J736">
        <v>77.64</v>
      </c>
      <c r="K736">
        <v>83.09</v>
      </c>
      <c r="L736">
        <v>2021</v>
      </c>
      <c r="AO736" t="s">
        <v>362</v>
      </c>
      <c r="AP736">
        <v>77.64</v>
      </c>
      <c r="AQ736">
        <v>83.09</v>
      </c>
      <c r="AR736">
        <v>2021</v>
      </c>
      <c r="AT736" t="str">
        <f t="array" ref="AT736">IFERROR(INDEX(JeffSagarinW[JS_RATING],MATCH(AllData[[#This Row],[TEAM]]&amp;"|"&amp;AllData[[#This Row],[YEAR]],JeffSagarinW[TEAM]&amp;"|"&amp;JeffSagarinW[YEAR],0)),"0.00")</f>
        <v>0.00</v>
      </c>
      <c r="AU736" t="str">
        <f t="array" ref="AU736">IFERROR(INDEX(JeffSagarinW[JS_SOS],MATCH(AllData[[#This Row],[TEAM]]&amp;"|"&amp;AllData[[#This Row],[YEAR]],JeffSagarinW[TEAM]&amp;"|"&amp;JeffSagarinW[YEAR],0)),"0.00")</f>
        <v>0.00</v>
      </c>
      <c r="AV736" t="str">
        <f t="array" ref="AV736">IFERROR(INDEX(JeffSagarinW[W25],MATCH(AllData[[#This Row],[TEAM]]&amp;"|"&amp;AllData[[#This Row],[YEAR]],JeffSagarinW[TEAM]&amp;"|"&amp;JeffSagarinW[YEAR],0)),"0.00")</f>
        <v>0.00</v>
      </c>
      <c r="AW736" t="str">
        <f t="array" ref="AW736">IFERROR(INDEX(JeffSagarinW[W50],MATCH(AllData[[#This Row],[TEAM]]&amp;"|"&amp;AllData[[#This Row],[YEAR]],JeffSagarinW[TEAM]&amp;"|"&amp;JeffSagarinW[YEAR],0)),"0.00")</f>
        <v>0.00</v>
      </c>
      <c r="AX736" t="str">
        <f t="array" ref="AX736">IFERROR(INDEX(ESPNW[PTS],MATCH(AllData[[#This Row],[TEAM]]&amp;"|"&amp;AllData[[#This Row],[YEAR]],ESPNW[TEAM]&amp;"|"&amp;ESPNW[YEAR],0)),"0.00")</f>
        <v>0.00</v>
      </c>
    </row>
    <row r="737" spans="9:50" x14ac:dyDescent="0.2">
      <c r="I737" t="s">
        <v>312</v>
      </c>
      <c r="J737">
        <v>75.3</v>
      </c>
      <c r="K737">
        <v>82.89</v>
      </c>
      <c r="L737">
        <v>2021</v>
      </c>
      <c r="AO737" t="s">
        <v>312</v>
      </c>
      <c r="AP737">
        <v>75.3</v>
      </c>
      <c r="AQ737">
        <v>82.89</v>
      </c>
      <c r="AR737">
        <v>2021</v>
      </c>
      <c r="AT737" t="str">
        <f t="array" ref="AT737">IFERROR(INDEX(JeffSagarinW[JS_RATING],MATCH(AllData[[#This Row],[TEAM]]&amp;"|"&amp;AllData[[#This Row],[YEAR]],JeffSagarinW[TEAM]&amp;"|"&amp;JeffSagarinW[YEAR],0)),"0.00")</f>
        <v>0.00</v>
      </c>
      <c r="AU737" t="str">
        <f t="array" ref="AU737">IFERROR(INDEX(JeffSagarinW[JS_SOS],MATCH(AllData[[#This Row],[TEAM]]&amp;"|"&amp;AllData[[#This Row],[YEAR]],JeffSagarinW[TEAM]&amp;"|"&amp;JeffSagarinW[YEAR],0)),"0.00")</f>
        <v>0.00</v>
      </c>
      <c r="AV737" t="str">
        <f t="array" ref="AV737">IFERROR(INDEX(JeffSagarinW[W25],MATCH(AllData[[#This Row],[TEAM]]&amp;"|"&amp;AllData[[#This Row],[YEAR]],JeffSagarinW[TEAM]&amp;"|"&amp;JeffSagarinW[YEAR],0)),"0.00")</f>
        <v>0.00</v>
      </c>
      <c r="AW737" t="str">
        <f t="array" ref="AW737">IFERROR(INDEX(JeffSagarinW[W50],MATCH(AllData[[#This Row],[TEAM]]&amp;"|"&amp;AllData[[#This Row],[YEAR]],JeffSagarinW[TEAM]&amp;"|"&amp;JeffSagarinW[YEAR],0)),"0.00")</f>
        <v>0.00</v>
      </c>
      <c r="AX737" t="str">
        <f t="array" ref="AX737">IFERROR(INDEX(ESPNW[PTS],MATCH(AllData[[#This Row],[TEAM]]&amp;"|"&amp;AllData[[#This Row],[YEAR]],ESPNW[TEAM]&amp;"|"&amp;ESPNW[YEAR],0)),"0.00")</f>
        <v>0.00</v>
      </c>
    </row>
    <row r="738" spans="9:50" x14ac:dyDescent="0.2">
      <c r="I738" t="s">
        <v>317</v>
      </c>
      <c r="J738">
        <v>76.069999999999993</v>
      </c>
      <c r="K738">
        <v>82.85</v>
      </c>
      <c r="L738">
        <v>2021</v>
      </c>
      <c r="AO738" t="s">
        <v>317</v>
      </c>
      <c r="AP738">
        <v>76.069999999999993</v>
      </c>
      <c r="AQ738">
        <v>82.85</v>
      </c>
      <c r="AR738">
        <v>2021</v>
      </c>
      <c r="AT738" t="str">
        <f t="array" ref="AT738">IFERROR(INDEX(JeffSagarinW[JS_RATING],MATCH(AllData[[#This Row],[TEAM]]&amp;"|"&amp;AllData[[#This Row],[YEAR]],JeffSagarinW[TEAM]&amp;"|"&amp;JeffSagarinW[YEAR],0)),"0.00")</f>
        <v>0.00</v>
      </c>
      <c r="AU738" t="str">
        <f t="array" ref="AU738">IFERROR(INDEX(JeffSagarinW[JS_SOS],MATCH(AllData[[#This Row],[TEAM]]&amp;"|"&amp;AllData[[#This Row],[YEAR]],JeffSagarinW[TEAM]&amp;"|"&amp;JeffSagarinW[YEAR],0)),"0.00")</f>
        <v>0.00</v>
      </c>
      <c r="AV738" t="str">
        <f t="array" ref="AV738">IFERROR(INDEX(JeffSagarinW[W25],MATCH(AllData[[#This Row],[TEAM]]&amp;"|"&amp;AllData[[#This Row],[YEAR]],JeffSagarinW[TEAM]&amp;"|"&amp;JeffSagarinW[YEAR],0)),"0.00")</f>
        <v>0.00</v>
      </c>
      <c r="AW738" t="str">
        <f t="array" ref="AW738">IFERROR(INDEX(JeffSagarinW[W50],MATCH(AllData[[#This Row],[TEAM]]&amp;"|"&amp;AllData[[#This Row],[YEAR]],JeffSagarinW[TEAM]&amp;"|"&amp;JeffSagarinW[YEAR],0)),"0.00")</f>
        <v>0.00</v>
      </c>
      <c r="AX738" t="str">
        <f t="array" ref="AX738">IFERROR(INDEX(ESPNW[PTS],MATCH(AllData[[#This Row],[TEAM]]&amp;"|"&amp;AllData[[#This Row],[YEAR]],ESPNW[TEAM]&amp;"|"&amp;ESPNW[YEAR],0)),"0.00")</f>
        <v>0.00</v>
      </c>
    </row>
    <row r="739" spans="9:50" x14ac:dyDescent="0.2">
      <c r="I739" t="s">
        <v>379</v>
      </c>
      <c r="J739">
        <v>69.47</v>
      </c>
      <c r="K739">
        <v>82.72</v>
      </c>
      <c r="L739">
        <v>2021</v>
      </c>
      <c r="AO739" t="s">
        <v>379</v>
      </c>
      <c r="AP739">
        <v>69.47</v>
      </c>
      <c r="AQ739">
        <v>82.72</v>
      </c>
      <c r="AR739">
        <v>2021</v>
      </c>
      <c r="AT739" t="str">
        <f t="array" ref="AT739">IFERROR(INDEX(JeffSagarinW[JS_RATING],MATCH(AllData[[#This Row],[TEAM]]&amp;"|"&amp;AllData[[#This Row],[YEAR]],JeffSagarinW[TEAM]&amp;"|"&amp;JeffSagarinW[YEAR],0)),"0.00")</f>
        <v>0.00</v>
      </c>
      <c r="AU739" t="str">
        <f t="array" ref="AU739">IFERROR(INDEX(JeffSagarinW[JS_SOS],MATCH(AllData[[#This Row],[TEAM]]&amp;"|"&amp;AllData[[#This Row],[YEAR]],JeffSagarinW[TEAM]&amp;"|"&amp;JeffSagarinW[YEAR],0)),"0.00")</f>
        <v>0.00</v>
      </c>
      <c r="AV739" t="str">
        <f t="array" ref="AV739">IFERROR(INDEX(JeffSagarinW[W25],MATCH(AllData[[#This Row],[TEAM]]&amp;"|"&amp;AllData[[#This Row],[YEAR]],JeffSagarinW[TEAM]&amp;"|"&amp;JeffSagarinW[YEAR],0)),"0.00")</f>
        <v>0.00</v>
      </c>
      <c r="AW739" t="str">
        <f t="array" ref="AW739">IFERROR(INDEX(JeffSagarinW[W50],MATCH(AllData[[#This Row],[TEAM]]&amp;"|"&amp;AllData[[#This Row],[YEAR]],JeffSagarinW[TEAM]&amp;"|"&amp;JeffSagarinW[YEAR],0)),"0.00")</f>
        <v>0.00</v>
      </c>
      <c r="AX739" t="str">
        <f t="array" ref="AX739">IFERROR(INDEX(ESPNW[PTS],MATCH(AllData[[#This Row],[TEAM]]&amp;"|"&amp;AllData[[#This Row],[YEAR]],ESPNW[TEAM]&amp;"|"&amp;ESPNW[YEAR],0)),"0.00")</f>
        <v>0.00</v>
      </c>
    </row>
    <row r="740" spans="9:50" x14ac:dyDescent="0.2">
      <c r="I740" t="s">
        <v>1872</v>
      </c>
      <c r="J740">
        <v>64</v>
      </c>
      <c r="K740">
        <v>82.58</v>
      </c>
      <c r="L740">
        <v>2021</v>
      </c>
      <c r="AO740" t="s">
        <v>1872</v>
      </c>
      <c r="AP740">
        <v>64</v>
      </c>
      <c r="AQ740">
        <v>82.58</v>
      </c>
      <c r="AR740">
        <v>2021</v>
      </c>
      <c r="AT740" t="str">
        <f t="array" ref="AT740">IFERROR(INDEX(JeffSagarinW[JS_RATING],MATCH(AllData[[#This Row],[TEAM]]&amp;"|"&amp;AllData[[#This Row],[YEAR]],JeffSagarinW[TEAM]&amp;"|"&amp;JeffSagarinW[YEAR],0)),"0.00")</f>
        <v>0.00</v>
      </c>
      <c r="AU740" t="str">
        <f t="array" ref="AU740">IFERROR(INDEX(JeffSagarinW[JS_SOS],MATCH(AllData[[#This Row],[TEAM]]&amp;"|"&amp;AllData[[#This Row],[YEAR]],JeffSagarinW[TEAM]&amp;"|"&amp;JeffSagarinW[YEAR],0)),"0.00")</f>
        <v>0.00</v>
      </c>
      <c r="AV740" t="str">
        <f t="array" ref="AV740">IFERROR(INDEX(JeffSagarinW[W25],MATCH(AllData[[#This Row],[TEAM]]&amp;"|"&amp;AllData[[#This Row],[YEAR]],JeffSagarinW[TEAM]&amp;"|"&amp;JeffSagarinW[YEAR],0)),"0.00")</f>
        <v>0.00</v>
      </c>
      <c r="AW740" t="str">
        <f t="array" ref="AW740">IFERROR(INDEX(JeffSagarinW[W50],MATCH(AllData[[#This Row],[TEAM]]&amp;"|"&amp;AllData[[#This Row],[YEAR]],JeffSagarinW[TEAM]&amp;"|"&amp;JeffSagarinW[YEAR],0)),"0.00")</f>
        <v>0.00</v>
      </c>
      <c r="AX740" t="str">
        <f t="array" ref="AX740">IFERROR(INDEX(ESPNW[PTS],MATCH(AllData[[#This Row],[TEAM]]&amp;"|"&amp;AllData[[#This Row],[YEAR]],ESPNW[TEAM]&amp;"|"&amp;ESPNW[YEAR],0)),"0.00")</f>
        <v>0.00</v>
      </c>
    </row>
    <row r="741" spans="9:50" x14ac:dyDescent="0.2">
      <c r="I741" t="s">
        <v>385</v>
      </c>
      <c r="J741">
        <v>75.319999999999993</v>
      </c>
      <c r="K741">
        <v>82.35</v>
      </c>
      <c r="L741">
        <v>2021</v>
      </c>
      <c r="AO741" t="s">
        <v>385</v>
      </c>
      <c r="AP741">
        <v>75.319999999999993</v>
      </c>
      <c r="AQ741">
        <v>82.35</v>
      </c>
      <c r="AR741">
        <v>2021</v>
      </c>
      <c r="AT741" t="str">
        <f t="array" ref="AT741">IFERROR(INDEX(JeffSagarinW[JS_RATING],MATCH(AllData[[#This Row],[TEAM]]&amp;"|"&amp;AllData[[#This Row],[YEAR]],JeffSagarinW[TEAM]&amp;"|"&amp;JeffSagarinW[YEAR],0)),"0.00")</f>
        <v>0.00</v>
      </c>
      <c r="AU741" t="str">
        <f t="array" ref="AU741">IFERROR(INDEX(JeffSagarinW[JS_SOS],MATCH(AllData[[#This Row],[TEAM]]&amp;"|"&amp;AllData[[#This Row],[YEAR]],JeffSagarinW[TEAM]&amp;"|"&amp;JeffSagarinW[YEAR],0)),"0.00")</f>
        <v>0.00</v>
      </c>
      <c r="AV741" t="str">
        <f t="array" ref="AV741">IFERROR(INDEX(JeffSagarinW[W25],MATCH(AllData[[#This Row],[TEAM]]&amp;"|"&amp;AllData[[#This Row],[YEAR]],JeffSagarinW[TEAM]&amp;"|"&amp;JeffSagarinW[YEAR],0)),"0.00")</f>
        <v>0.00</v>
      </c>
      <c r="AW741" t="str">
        <f t="array" ref="AW741">IFERROR(INDEX(JeffSagarinW[W50],MATCH(AllData[[#This Row],[TEAM]]&amp;"|"&amp;AllData[[#This Row],[YEAR]],JeffSagarinW[TEAM]&amp;"|"&amp;JeffSagarinW[YEAR],0)),"0.00")</f>
        <v>0.00</v>
      </c>
      <c r="AX741" t="str">
        <f t="array" ref="AX741">IFERROR(INDEX(ESPNW[PTS],MATCH(AllData[[#This Row],[TEAM]]&amp;"|"&amp;AllData[[#This Row],[YEAR]],ESPNW[TEAM]&amp;"|"&amp;ESPNW[YEAR],0)),"0.00")</f>
        <v>0.00</v>
      </c>
    </row>
    <row r="742" spans="9:50" x14ac:dyDescent="0.2">
      <c r="I742" t="s">
        <v>342</v>
      </c>
      <c r="J742">
        <v>77.64</v>
      </c>
      <c r="K742">
        <v>82.19</v>
      </c>
      <c r="L742">
        <v>2021</v>
      </c>
      <c r="AO742" t="s">
        <v>342</v>
      </c>
      <c r="AP742">
        <v>77.64</v>
      </c>
      <c r="AQ742">
        <v>82.19</v>
      </c>
      <c r="AR742">
        <v>2021</v>
      </c>
      <c r="AT742" t="str">
        <f t="array" ref="AT742">IFERROR(INDEX(JeffSagarinW[JS_RATING],MATCH(AllData[[#This Row],[TEAM]]&amp;"|"&amp;AllData[[#This Row],[YEAR]],JeffSagarinW[TEAM]&amp;"|"&amp;JeffSagarinW[YEAR],0)),"0.00")</f>
        <v>0.00</v>
      </c>
      <c r="AU742" t="str">
        <f t="array" ref="AU742">IFERROR(INDEX(JeffSagarinW[JS_SOS],MATCH(AllData[[#This Row],[TEAM]]&amp;"|"&amp;AllData[[#This Row],[YEAR]],JeffSagarinW[TEAM]&amp;"|"&amp;JeffSagarinW[YEAR],0)),"0.00")</f>
        <v>0.00</v>
      </c>
      <c r="AV742" t="str">
        <f t="array" ref="AV742">IFERROR(INDEX(JeffSagarinW[W25],MATCH(AllData[[#This Row],[TEAM]]&amp;"|"&amp;AllData[[#This Row],[YEAR]],JeffSagarinW[TEAM]&amp;"|"&amp;JeffSagarinW[YEAR],0)),"0.00")</f>
        <v>0.00</v>
      </c>
      <c r="AW742" t="str">
        <f t="array" ref="AW742">IFERROR(INDEX(JeffSagarinW[W50],MATCH(AllData[[#This Row],[TEAM]]&amp;"|"&amp;AllData[[#This Row],[YEAR]],JeffSagarinW[TEAM]&amp;"|"&amp;JeffSagarinW[YEAR],0)),"0.00")</f>
        <v>0.00</v>
      </c>
      <c r="AX742" t="str">
        <f t="array" ref="AX742">IFERROR(INDEX(ESPNW[PTS],MATCH(AllData[[#This Row],[TEAM]]&amp;"|"&amp;AllData[[#This Row],[YEAR]],ESPNW[TEAM]&amp;"|"&amp;ESPNW[YEAR],0)),"0.00")</f>
        <v>0.00</v>
      </c>
    </row>
    <row r="743" spans="9:50" x14ac:dyDescent="0.2">
      <c r="I743" t="s">
        <v>396</v>
      </c>
      <c r="J743">
        <v>76.62</v>
      </c>
      <c r="K743">
        <v>82.02</v>
      </c>
      <c r="L743">
        <v>2021</v>
      </c>
      <c r="AO743" t="s">
        <v>396</v>
      </c>
      <c r="AP743">
        <v>76.62</v>
      </c>
      <c r="AQ743">
        <v>82.02</v>
      </c>
      <c r="AR743">
        <v>2021</v>
      </c>
      <c r="AT743" t="str">
        <f t="array" ref="AT743">IFERROR(INDEX(JeffSagarinW[JS_RATING],MATCH(AllData[[#This Row],[TEAM]]&amp;"|"&amp;AllData[[#This Row],[YEAR]],JeffSagarinW[TEAM]&amp;"|"&amp;JeffSagarinW[YEAR],0)),"0.00")</f>
        <v>0.00</v>
      </c>
      <c r="AU743" t="str">
        <f t="array" ref="AU743">IFERROR(INDEX(JeffSagarinW[JS_SOS],MATCH(AllData[[#This Row],[TEAM]]&amp;"|"&amp;AllData[[#This Row],[YEAR]],JeffSagarinW[TEAM]&amp;"|"&amp;JeffSagarinW[YEAR],0)),"0.00")</f>
        <v>0.00</v>
      </c>
      <c r="AV743" t="str">
        <f t="array" ref="AV743">IFERROR(INDEX(JeffSagarinW[W25],MATCH(AllData[[#This Row],[TEAM]]&amp;"|"&amp;AllData[[#This Row],[YEAR]],JeffSagarinW[TEAM]&amp;"|"&amp;JeffSagarinW[YEAR],0)),"0.00")</f>
        <v>0.00</v>
      </c>
      <c r="AW743" t="str">
        <f t="array" ref="AW743">IFERROR(INDEX(JeffSagarinW[W50],MATCH(AllData[[#This Row],[TEAM]]&amp;"|"&amp;AllData[[#This Row],[YEAR]],JeffSagarinW[TEAM]&amp;"|"&amp;JeffSagarinW[YEAR],0)),"0.00")</f>
        <v>0.00</v>
      </c>
      <c r="AX743" t="str">
        <f t="array" ref="AX743">IFERROR(INDEX(ESPNW[PTS],MATCH(AllData[[#This Row],[TEAM]]&amp;"|"&amp;AllData[[#This Row],[YEAR]],ESPNW[TEAM]&amp;"|"&amp;ESPNW[YEAR],0)),"0.00")</f>
        <v>0.00</v>
      </c>
    </row>
    <row r="744" spans="9:50" x14ac:dyDescent="0.2">
      <c r="I744" t="s">
        <v>327</v>
      </c>
      <c r="J744">
        <v>75.25</v>
      </c>
      <c r="K744">
        <v>81.86</v>
      </c>
      <c r="L744">
        <v>2021</v>
      </c>
      <c r="AO744" t="s">
        <v>327</v>
      </c>
      <c r="AP744">
        <v>75.25</v>
      </c>
      <c r="AQ744">
        <v>81.86</v>
      </c>
      <c r="AR744">
        <v>2021</v>
      </c>
      <c r="AT744" t="str">
        <f t="array" ref="AT744">IFERROR(INDEX(JeffSagarinW[JS_RATING],MATCH(AllData[[#This Row],[TEAM]]&amp;"|"&amp;AllData[[#This Row],[YEAR]],JeffSagarinW[TEAM]&amp;"|"&amp;JeffSagarinW[YEAR],0)),"0.00")</f>
        <v>0.00</v>
      </c>
      <c r="AU744" t="str">
        <f t="array" ref="AU744">IFERROR(INDEX(JeffSagarinW[JS_SOS],MATCH(AllData[[#This Row],[TEAM]]&amp;"|"&amp;AllData[[#This Row],[YEAR]],JeffSagarinW[TEAM]&amp;"|"&amp;JeffSagarinW[YEAR],0)),"0.00")</f>
        <v>0.00</v>
      </c>
      <c r="AV744" t="str">
        <f t="array" ref="AV744">IFERROR(INDEX(JeffSagarinW[W25],MATCH(AllData[[#This Row],[TEAM]]&amp;"|"&amp;AllData[[#This Row],[YEAR]],JeffSagarinW[TEAM]&amp;"|"&amp;JeffSagarinW[YEAR],0)),"0.00")</f>
        <v>0.00</v>
      </c>
      <c r="AW744" t="str">
        <f t="array" ref="AW744">IFERROR(INDEX(JeffSagarinW[W50],MATCH(AllData[[#This Row],[TEAM]]&amp;"|"&amp;AllData[[#This Row],[YEAR]],JeffSagarinW[TEAM]&amp;"|"&amp;JeffSagarinW[YEAR],0)),"0.00")</f>
        <v>0.00</v>
      </c>
      <c r="AX744" t="str">
        <f t="array" ref="AX744">IFERROR(INDEX(ESPNW[PTS],MATCH(AllData[[#This Row],[TEAM]]&amp;"|"&amp;AllData[[#This Row],[YEAR]],ESPNW[TEAM]&amp;"|"&amp;ESPNW[YEAR],0)),"0.00")</f>
        <v>0.00</v>
      </c>
    </row>
    <row r="745" spans="9:50" x14ac:dyDescent="0.2">
      <c r="I745" t="s">
        <v>1050</v>
      </c>
      <c r="J745">
        <v>72.680000000000007</v>
      </c>
      <c r="K745">
        <v>81.64</v>
      </c>
      <c r="L745">
        <v>2021</v>
      </c>
      <c r="AO745" t="s">
        <v>1050</v>
      </c>
      <c r="AP745">
        <v>72.680000000000007</v>
      </c>
      <c r="AQ745">
        <v>81.64</v>
      </c>
      <c r="AR745">
        <v>2021</v>
      </c>
      <c r="AT745" t="str">
        <f t="array" ref="AT745">IFERROR(INDEX(JeffSagarinW[JS_RATING],MATCH(AllData[[#This Row],[TEAM]]&amp;"|"&amp;AllData[[#This Row],[YEAR]],JeffSagarinW[TEAM]&amp;"|"&amp;JeffSagarinW[YEAR],0)),"0.00")</f>
        <v>0.00</v>
      </c>
      <c r="AU745" t="str">
        <f t="array" ref="AU745">IFERROR(INDEX(JeffSagarinW[JS_SOS],MATCH(AllData[[#This Row],[TEAM]]&amp;"|"&amp;AllData[[#This Row],[YEAR]],JeffSagarinW[TEAM]&amp;"|"&amp;JeffSagarinW[YEAR],0)),"0.00")</f>
        <v>0.00</v>
      </c>
      <c r="AV745" t="str">
        <f t="array" ref="AV745">IFERROR(INDEX(JeffSagarinW[W25],MATCH(AllData[[#This Row],[TEAM]]&amp;"|"&amp;AllData[[#This Row],[YEAR]],JeffSagarinW[TEAM]&amp;"|"&amp;JeffSagarinW[YEAR],0)),"0.00")</f>
        <v>0.00</v>
      </c>
      <c r="AW745" t="str">
        <f t="array" ref="AW745">IFERROR(INDEX(JeffSagarinW[W50],MATCH(AllData[[#This Row],[TEAM]]&amp;"|"&amp;AllData[[#This Row],[YEAR]],JeffSagarinW[TEAM]&amp;"|"&amp;JeffSagarinW[YEAR],0)),"0.00")</f>
        <v>0.00</v>
      </c>
      <c r="AX745" t="str">
        <f t="array" ref="AX745">IFERROR(INDEX(ESPNW[PTS],MATCH(AllData[[#This Row],[TEAM]]&amp;"|"&amp;AllData[[#This Row],[YEAR]],ESPNW[TEAM]&amp;"|"&amp;ESPNW[YEAR],0)),"0.00")</f>
        <v>0.00</v>
      </c>
    </row>
    <row r="746" spans="9:50" x14ac:dyDescent="0.2">
      <c r="I746" t="s">
        <v>1068</v>
      </c>
      <c r="J746">
        <v>69.319999999999993</v>
      </c>
      <c r="K746">
        <v>81.569999999999993</v>
      </c>
      <c r="L746">
        <v>2021</v>
      </c>
      <c r="AO746" t="s">
        <v>1068</v>
      </c>
      <c r="AP746">
        <v>69.319999999999993</v>
      </c>
      <c r="AQ746">
        <v>81.569999999999993</v>
      </c>
      <c r="AR746">
        <v>2021</v>
      </c>
      <c r="AT746" t="str">
        <f t="array" ref="AT746">IFERROR(INDEX(JeffSagarinW[JS_RATING],MATCH(AllData[[#This Row],[TEAM]]&amp;"|"&amp;AllData[[#This Row],[YEAR]],JeffSagarinW[TEAM]&amp;"|"&amp;JeffSagarinW[YEAR],0)),"0.00")</f>
        <v>0.00</v>
      </c>
      <c r="AU746" t="str">
        <f t="array" ref="AU746">IFERROR(INDEX(JeffSagarinW[JS_SOS],MATCH(AllData[[#This Row],[TEAM]]&amp;"|"&amp;AllData[[#This Row],[YEAR]],JeffSagarinW[TEAM]&amp;"|"&amp;JeffSagarinW[YEAR],0)),"0.00")</f>
        <v>0.00</v>
      </c>
      <c r="AV746" t="str">
        <f t="array" ref="AV746">IFERROR(INDEX(JeffSagarinW[W25],MATCH(AllData[[#This Row],[TEAM]]&amp;"|"&amp;AllData[[#This Row],[YEAR]],JeffSagarinW[TEAM]&amp;"|"&amp;JeffSagarinW[YEAR],0)),"0.00")</f>
        <v>0.00</v>
      </c>
      <c r="AW746" t="str">
        <f t="array" ref="AW746">IFERROR(INDEX(JeffSagarinW[W50],MATCH(AllData[[#This Row],[TEAM]]&amp;"|"&amp;AllData[[#This Row],[YEAR]],JeffSagarinW[TEAM]&amp;"|"&amp;JeffSagarinW[YEAR],0)),"0.00")</f>
        <v>0.00</v>
      </c>
      <c r="AX746" t="str">
        <f t="array" ref="AX746">IFERROR(INDEX(ESPNW[PTS],MATCH(AllData[[#This Row],[TEAM]]&amp;"|"&amp;AllData[[#This Row],[YEAR]],ESPNW[TEAM]&amp;"|"&amp;ESPNW[YEAR],0)),"0.00")</f>
        <v>0.00</v>
      </c>
    </row>
    <row r="747" spans="9:50" x14ac:dyDescent="0.2">
      <c r="I747" t="s">
        <v>296</v>
      </c>
      <c r="J747">
        <v>81.47</v>
      </c>
      <c r="K747">
        <v>81.290000000000006</v>
      </c>
      <c r="L747">
        <v>2021</v>
      </c>
      <c r="AO747" t="s">
        <v>296</v>
      </c>
      <c r="AP747">
        <v>81.47</v>
      </c>
      <c r="AQ747">
        <v>81.290000000000006</v>
      </c>
      <c r="AR747">
        <v>2021</v>
      </c>
      <c r="AT747" t="str">
        <f t="array" ref="AT747">IFERROR(INDEX(JeffSagarinW[JS_RATING],MATCH(AllData[[#This Row],[TEAM]]&amp;"|"&amp;AllData[[#This Row],[YEAR]],JeffSagarinW[TEAM]&amp;"|"&amp;JeffSagarinW[YEAR],0)),"0.00")</f>
        <v>0.00</v>
      </c>
      <c r="AU747" t="str">
        <f t="array" ref="AU747">IFERROR(INDEX(JeffSagarinW[JS_SOS],MATCH(AllData[[#This Row],[TEAM]]&amp;"|"&amp;AllData[[#This Row],[YEAR]],JeffSagarinW[TEAM]&amp;"|"&amp;JeffSagarinW[YEAR],0)),"0.00")</f>
        <v>0.00</v>
      </c>
      <c r="AV747" t="str">
        <f t="array" ref="AV747">IFERROR(INDEX(JeffSagarinW[W25],MATCH(AllData[[#This Row],[TEAM]]&amp;"|"&amp;AllData[[#This Row],[YEAR]],JeffSagarinW[TEAM]&amp;"|"&amp;JeffSagarinW[YEAR],0)),"0.00")</f>
        <v>0.00</v>
      </c>
      <c r="AW747" t="str">
        <f t="array" ref="AW747">IFERROR(INDEX(JeffSagarinW[W50],MATCH(AllData[[#This Row],[TEAM]]&amp;"|"&amp;AllData[[#This Row],[YEAR]],JeffSagarinW[TEAM]&amp;"|"&amp;JeffSagarinW[YEAR],0)),"0.00")</f>
        <v>0.00</v>
      </c>
      <c r="AX747" t="str">
        <f t="array" ref="AX747">IFERROR(INDEX(ESPNW[PTS],MATCH(AllData[[#This Row],[TEAM]]&amp;"|"&amp;AllData[[#This Row],[YEAR]],ESPNW[TEAM]&amp;"|"&amp;ESPNW[YEAR],0)),"0.00")</f>
        <v>0.00</v>
      </c>
    </row>
    <row r="748" spans="9:50" x14ac:dyDescent="0.2">
      <c r="I748" t="s">
        <v>109</v>
      </c>
      <c r="J748">
        <v>69.23</v>
      </c>
      <c r="K748">
        <v>81.27</v>
      </c>
      <c r="L748">
        <v>2021</v>
      </c>
      <c r="AO748" t="s">
        <v>109</v>
      </c>
      <c r="AP748">
        <v>69.23</v>
      </c>
      <c r="AQ748">
        <v>81.27</v>
      </c>
      <c r="AR748">
        <v>2021</v>
      </c>
      <c r="AT748" t="str">
        <f t="array" ref="AT748">IFERROR(INDEX(JeffSagarinW[JS_RATING],MATCH(AllData[[#This Row],[TEAM]]&amp;"|"&amp;AllData[[#This Row],[YEAR]],JeffSagarinW[TEAM]&amp;"|"&amp;JeffSagarinW[YEAR],0)),"0.00")</f>
        <v>0.00</v>
      </c>
      <c r="AU748" t="str">
        <f t="array" ref="AU748">IFERROR(INDEX(JeffSagarinW[JS_SOS],MATCH(AllData[[#This Row],[TEAM]]&amp;"|"&amp;AllData[[#This Row],[YEAR]],JeffSagarinW[TEAM]&amp;"|"&amp;JeffSagarinW[YEAR],0)),"0.00")</f>
        <v>0.00</v>
      </c>
      <c r="AV748" t="str">
        <f t="array" ref="AV748">IFERROR(INDEX(JeffSagarinW[W25],MATCH(AllData[[#This Row],[TEAM]]&amp;"|"&amp;AllData[[#This Row],[YEAR]],JeffSagarinW[TEAM]&amp;"|"&amp;JeffSagarinW[YEAR],0)),"0.00")</f>
        <v>0.00</v>
      </c>
      <c r="AW748" t="str">
        <f t="array" ref="AW748">IFERROR(INDEX(JeffSagarinW[W50],MATCH(AllData[[#This Row],[TEAM]]&amp;"|"&amp;AllData[[#This Row],[YEAR]],JeffSagarinW[TEAM]&amp;"|"&amp;JeffSagarinW[YEAR],0)),"0.00")</f>
        <v>0.00</v>
      </c>
      <c r="AX748" t="str">
        <f t="array" ref="AX748">IFERROR(INDEX(ESPNW[PTS],MATCH(AllData[[#This Row],[TEAM]]&amp;"|"&amp;AllData[[#This Row],[YEAR]],ESPNW[TEAM]&amp;"|"&amp;ESPNW[YEAR],0)),"0.00")</f>
        <v>0.00</v>
      </c>
    </row>
    <row r="749" spans="9:50" x14ac:dyDescent="0.2">
      <c r="I749" t="s">
        <v>367</v>
      </c>
      <c r="J749">
        <v>77.78</v>
      </c>
      <c r="K749">
        <v>81</v>
      </c>
      <c r="L749">
        <v>2021</v>
      </c>
      <c r="AO749" t="s">
        <v>367</v>
      </c>
      <c r="AP749">
        <v>77.78</v>
      </c>
      <c r="AQ749">
        <v>81</v>
      </c>
      <c r="AR749">
        <v>2021</v>
      </c>
      <c r="AT749" t="str">
        <f t="array" ref="AT749">IFERROR(INDEX(JeffSagarinW[JS_RATING],MATCH(AllData[[#This Row],[TEAM]]&amp;"|"&amp;AllData[[#This Row],[YEAR]],JeffSagarinW[TEAM]&amp;"|"&amp;JeffSagarinW[YEAR],0)),"0.00")</f>
        <v>0.00</v>
      </c>
      <c r="AU749" t="str">
        <f t="array" ref="AU749">IFERROR(INDEX(JeffSagarinW[JS_SOS],MATCH(AllData[[#This Row],[TEAM]]&amp;"|"&amp;AllData[[#This Row],[YEAR]],JeffSagarinW[TEAM]&amp;"|"&amp;JeffSagarinW[YEAR],0)),"0.00")</f>
        <v>0.00</v>
      </c>
      <c r="AV749" t="str">
        <f t="array" ref="AV749">IFERROR(INDEX(JeffSagarinW[W25],MATCH(AllData[[#This Row],[TEAM]]&amp;"|"&amp;AllData[[#This Row],[YEAR]],JeffSagarinW[TEAM]&amp;"|"&amp;JeffSagarinW[YEAR],0)),"0.00")</f>
        <v>0.00</v>
      </c>
      <c r="AW749" t="str">
        <f t="array" ref="AW749">IFERROR(INDEX(JeffSagarinW[W50],MATCH(AllData[[#This Row],[TEAM]]&amp;"|"&amp;AllData[[#This Row],[YEAR]],JeffSagarinW[TEAM]&amp;"|"&amp;JeffSagarinW[YEAR],0)),"0.00")</f>
        <v>0.00</v>
      </c>
      <c r="AX749" t="str">
        <f t="array" ref="AX749">IFERROR(INDEX(ESPNW[PTS],MATCH(AllData[[#This Row],[TEAM]]&amp;"|"&amp;AllData[[#This Row],[YEAR]],ESPNW[TEAM]&amp;"|"&amp;ESPNW[YEAR],0)),"0.00")</f>
        <v>0.00</v>
      </c>
    </row>
    <row r="750" spans="9:50" x14ac:dyDescent="0.2">
      <c r="I750" t="s">
        <v>381</v>
      </c>
      <c r="J750">
        <v>75.06</v>
      </c>
      <c r="K750">
        <v>80.760000000000005</v>
      </c>
      <c r="L750">
        <v>2021</v>
      </c>
      <c r="AO750" t="s">
        <v>381</v>
      </c>
      <c r="AP750">
        <v>75.06</v>
      </c>
      <c r="AQ750">
        <v>80.760000000000005</v>
      </c>
      <c r="AR750">
        <v>2021</v>
      </c>
      <c r="AT750" t="str">
        <f t="array" ref="AT750">IFERROR(INDEX(JeffSagarinW[JS_RATING],MATCH(AllData[[#This Row],[TEAM]]&amp;"|"&amp;AllData[[#This Row],[YEAR]],JeffSagarinW[TEAM]&amp;"|"&amp;JeffSagarinW[YEAR],0)),"0.00")</f>
        <v>0.00</v>
      </c>
      <c r="AU750" t="str">
        <f t="array" ref="AU750">IFERROR(INDEX(JeffSagarinW[JS_SOS],MATCH(AllData[[#This Row],[TEAM]]&amp;"|"&amp;AllData[[#This Row],[YEAR]],JeffSagarinW[TEAM]&amp;"|"&amp;JeffSagarinW[YEAR],0)),"0.00")</f>
        <v>0.00</v>
      </c>
      <c r="AV750" t="str">
        <f t="array" ref="AV750">IFERROR(INDEX(JeffSagarinW[W25],MATCH(AllData[[#This Row],[TEAM]]&amp;"|"&amp;AllData[[#This Row],[YEAR]],JeffSagarinW[TEAM]&amp;"|"&amp;JeffSagarinW[YEAR],0)),"0.00")</f>
        <v>0.00</v>
      </c>
      <c r="AW750" t="str">
        <f t="array" ref="AW750">IFERROR(INDEX(JeffSagarinW[W50],MATCH(AllData[[#This Row],[TEAM]]&amp;"|"&amp;AllData[[#This Row],[YEAR]],JeffSagarinW[TEAM]&amp;"|"&amp;JeffSagarinW[YEAR],0)),"0.00")</f>
        <v>0.00</v>
      </c>
      <c r="AX750" t="str">
        <f t="array" ref="AX750">IFERROR(INDEX(ESPNW[PTS],MATCH(AllData[[#This Row],[TEAM]]&amp;"|"&amp;AllData[[#This Row],[YEAR]],ESPNW[TEAM]&amp;"|"&amp;ESPNW[YEAR],0)),"0.00")</f>
        <v>0.00</v>
      </c>
    </row>
    <row r="751" spans="9:50" x14ac:dyDescent="0.2">
      <c r="I751" t="s">
        <v>410</v>
      </c>
      <c r="J751">
        <v>77.010000000000005</v>
      </c>
      <c r="K751">
        <v>80.680000000000007</v>
      </c>
      <c r="L751">
        <v>2021</v>
      </c>
      <c r="AO751" t="s">
        <v>410</v>
      </c>
      <c r="AP751">
        <v>77.010000000000005</v>
      </c>
      <c r="AQ751">
        <v>80.680000000000007</v>
      </c>
      <c r="AR751">
        <v>2021</v>
      </c>
      <c r="AT751" t="str">
        <f t="array" ref="AT751">IFERROR(INDEX(JeffSagarinW[JS_RATING],MATCH(AllData[[#This Row],[TEAM]]&amp;"|"&amp;AllData[[#This Row],[YEAR]],JeffSagarinW[TEAM]&amp;"|"&amp;JeffSagarinW[YEAR],0)),"0.00")</f>
        <v>0.00</v>
      </c>
      <c r="AU751" t="str">
        <f t="array" ref="AU751">IFERROR(INDEX(JeffSagarinW[JS_SOS],MATCH(AllData[[#This Row],[TEAM]]&amp;"|"&amp;AllData[[#This Row],[YEAR]],JeffSagarinW[TEAM]&amp;"|"&amp;JeffSagarinW[YEAR],0)),"0.00")</f>
        <v>0.00</v>
      </c>
      <c r="AV751" t="str">
        <f t="array" ref="AV751">IFERROR(INDEX(JeffSagarinW[W25],MATCH(AllData[[#This Row],[TEAM]]&amp;"|"&amp;AllData[[#This Row],[YEAR]],JeffSagarinW[TEAM]&amp;"|"&amp;JeffSagarinW[YEAR],0)),"0.00")</f>
        <v>0.00</v>
      </c>
      <c r="AW751" t="str">
        <f t="array" ref="AW751">IFERROR(INDEX(JeffSagarinW[W50],MATCH(AllData[[#This Row],[TEAM]]&amp;"|"&amp;AllData[[#This Row],[YEAR]],JeffSagarinW[TEAM]&amp;"|"&amp;JeffSagarinW[YEAR],0)),"0.00")</f>
        <v>0.00</v>
      </c>
      <c r="AX751" t="str">
        <f t="array" ref="AX751">IFERROR(INDEX(ESPNW[PTS],MATCH(AllData[[#This Row],[TEAM]]&amp;"|"&amp;AllData[[#This Row],[YEAR]],ESPNW[TEAM]&amp;"|"&amp;ESPNW[YEAR],0)),"0.00")</f>
        <v>0.00</v>
      </c>
    </row>
    <row r="752" spans="9:50" x14ac:dyDescent="0.2">
      <c r="I752" t="s">
        <v>1063</v>
      </c>
      <c r="J752">
        <v>69.12</v>
      </c>
      <c r="K752">
        <v>80.650000000000006</v>
      </c>
      <c r="L752">
        <v>2021</v>
      </c>
      <c r="AO752" t="s">
        <v>1063</v>
      </c>
      <c r="AP752">
        <v>69.12</v>
      </c>
      <c r="AQ752">
        <v>80.650000000000006</v>
      </c>
      <c r="AR752">
        <v>2021</v>
      </c>
      <c r="AT752" t="str">
        <f t="array" ref="AT752">IFERROR(INDEX(JeffSagarinW[JS_RATING],MATCH(AllData[[#This Row],[TEAM]]&amp;"|"&amp;AllData[[#This Row],[YEAR]],JeffSagarinW[TEAM]&amp;"|"&amp;JeffSagarinW[YEAR],0)),"0.00")</f>
        <v>0.00</v>
      </c>
      <c r="AU752" t="str">
        <f t="array" ref="AU752">IFERROR(INDEX(JeffSagarinW[JS_SOS],MATCH(AllData[[#This Row],[TEAM]]&amp;"|"&amp;AllData[[#This Row],[YEAR]],JeffSagarinW[TEAM]&amp;"|"&amp;JeffSagarinW[YEAR],0)),"0.00")</f>
        <v>0.00</v>
      </c>
      <c r="AV752" t="str">
        <f t="array" ref="AV752">IFERROR(INDEX(JeffSagarinW[W25],MATCH(AllData[[#This Row],[TEAM]]&amp;"|"&amp;AllData[[#This Row],[YEAR]],JeffSagarinW[TEAM]&amp;"|"&amp;JeffSagarinW[YEAR],0)),"0.00")</f>
        <v>0.00</v>
      </c>
      <c r="AW752" t="str">
        <f t="array" ref="AW752">IFERROR(INDEX(JeffSagarinW[W50],MATCH(AllData[[#This Row],[TEAM]]&amp;"|"&amp;AllData[[#This Row],[YEAR]],JeffSagarinW[TEAM]&amp;"|"&amp;JeffSagarinW[YEAR],0)),"0.00")</f>
        <v>0.00</v>
      </c>
      <c r="AX752" t="str">
        <f t="array" ref="AX752">IFERROR(INDEX(ESPNW[PTS],MATCH(AllData[[#This Row],[TEAM]]&amp;"|"&amp;AllData[[#This Row],[YEAR]],ESPNW[TEAM]&amp;"|"&amp;ESPNW[YEAR],0)),"0.00")</f>
        <v>0.00</v>
      </c>
    </row>
    <row r="753" spans="9:50" x14ac:dyDescent="0.2">
      <c r="I753" t="s">
        <v>429</v>
      </c>
      <c r="J753">
        <v>71.489999999999995</v>
      </c>
      <c r="K753">
        <v>80.39</v>
      </c>
      <c r="L753">
        <v>2021</v>
      </c>
      <c r="AO753" t="s">
        <v>429</v>
      </c>
      <c r="AP753">
        <v>71.489999999999995</v>
      </c>
      <c r="AQ753">
        <v>80.39</v>
      </c>
      <c r="AR753">
        <v>2021</v>
      </c>
      <c r="AT753" t="str">
        <f t="array" ref="AT753">IFERROR(INDEX(JeffSagarinW[JS_RATING],MATCH(AllData[[#This Row],[TEAM]]&amp;"|"&amp;AllData[[#This Row],[YEAR]],JeffSagarinW[TEAM]&amp;"|"&amp;JeffSagarinW[YEAR],0)),"0.00")</f>
        <v>0.00</v>
      </c>
      <c r="AU753" t="str">
        <f t="array" ref="AU753">IFERROR(INDEX(JeffSagarinW[JS_SOS],MATCH(AllData[[#This Row],[TEAM]]&amp;"|"&amp;AllData[[#This Row],[YEAR]],JeffSagarinW[TEAM]&amp;"|"&amp;JeffSagarinW[YEAR],0)),"0.00")</f>
        <v>0.00</v>
      </c>
      <c r="AV753" t="str">
        <f t="array" ref="AV753">IFERROR(INDEX(JeffSagarinW[W25],MATCH(AllData[[#This Row],[TEAM]]&amp;"|"&amp;AllData[[#This Row],[YEAR]],JeffSagarinW[TEAM]&amp;"|"&amp;JeffSagarinW[YEAR],0)),"0.00")</f>
        <v>0.00</v>
      </c>
      <c r="AW753" t="str">
        <f t="array" ref="AW753">IFERROR(INDEX(JeffSagarinW[W50],MATCH(AllData[[#This Row],[TEAM]]&amp;"|"&amp;AllData[[#This Row],[YEAR]],JeffSagarinW[TEAM]&amp;"|"&amp;JeffSagarinW[YEAR],0)),"0.00")</f>
        <v>0.00</v>
      </c>
      <c r="AX753" t="str">
        <f t="array" ref="AX753">IFERROR(INDEX(ESPNW[PTS],MATCH(AllData[[#This Row],[TEAM]]&amp;"|"&amp;AllData[[#This Row],[YEAR]],ESPNW[TEAM]&amp;"|"&amp;ESPNW[YEAR],0)),"0.00")</f>
        <v>0.00</v>
      </c>
    </row>
    <row r="754" spans="9:50" x14ac:dyDescent="0.2">
      <c r="I754" t="s">
        <v>380</v>
      </c>
      <c r="J754">
        <v>78.06</v>
      </c>
      <c r="K754">
        <v>80.290000000000006</v>
      </c>
      <c r="L754">
        <v>2021</v>
      </c>
      <c r="AO754" t="s">
        <v>380</v>
      </c>
      <c r="AP754">
        <v>78.06</v>
      </c>
      <c r="AQ754">
        <v>80.290000000000006</v>
      </c>
      <c r="AR754">
        <v>2021</v>
      </c>
      <c r="AT754" t="str">
        <f t="array" ref="AT754">IFERROR(INDEX(JeffSagarinW[JS_RATING],MATCH(AllData[[#This Row],[TEAM]]&amp;"|"&amp;AllData[[#This Row],[YEAR]],JeffSagarinW[TEAM]&amp;"|"&amp;JeffSagarinW[YEAR],0)),"0.00")</f>
        <v>0.00</v>
      </c>
      <c r="AU754" t="str">
        <f t="array" ref="AU754">IFERROR(INDEX(JeffSagarinW[JS_SOS],MATCH(AllData[[#This Row],[TEAM]]&amp;"|"&amp;AllData[[#This Row],[YEAR]],JeffSagarinW[TEAM]&amp;"|"&amp;JeffSagarinW[YEAR],0)),"0.00")</f>
        <v>0.00</v>
      </c>
      <c r="AV754" t="str">
        <f t="array" ref="AV754">IFERROR(INDEX(JeffSagarinW[W25],MATCH(AllData[[#This Row],[TEAM]]&amp;"|"&amp;AllData[[#This Row],[YEAR]],JeffSagarinW[TEAM]&amp;"|"&amp;JeffSagarinW[YEAR],0)),"0.00")</f>
        <v>0.00</v>
      </c>
      <c r="AW754" t="str">
        <f t="array" ref="AW754">IFERROR(INDEX(JeffSagarinW[W50],MATCH(AllData[[#This Row],[TEAM]]&amp;"|"&amp;AllData[[#This Row],[YEAR]],JeffSagarinW[TEAM]&amp;"|"&amp;JeffSagarinW[YEAR],0)),"0.00")</f>
        <v>0.00</v>
      </c>
      <c r="AX754" t="str">
        <f t="array" ref="AX754">IFERROR(INDEX(ESPNW[PTS],MATCH(AllData[[#This Row],[TEAM]]&amp;"|"&amp;AllData[[#This Row],[YEAR]],ESPNW[TEAM]&amp;"|"&amp;ESPNW[YEAR],0)),"0.00")</f>
        <v>0.00</v>
      </c>
    </row>
    <row r="755" spans="9:50" x14ac:dyDescent="0.2">
      <c r="I755" t="s">
        <v>371</v>
      </c>
      <c r="J755">
        <v>74.44</v>
      </c>
      <c r="K755">
        <v>79.900000000000006</v>
      </c>
      <c r="L755">
        <v>2021</v>
      </c>
      <c r="AO755" t="s">
        <v>371</v>
      </c>
      <c r="AP755">
        <v>74.44</v>
      </c>
      <c r="AQ755">
        <v>79.900000000000006</v>
      </c>
      <c r="AR755">
        <v>2021</v>
      </c>
      <c r="AT755" t="str">
        <f t="array" ref="AT755">IFERROR(INDEX(JeffSagarinW[JS_RATING],MATCH(AllData[[#This Row],[TEAM]]&amp;"|"&amp;AllData[[#This Row],[YEAR]],JeffSagarinW[TEAM]&amp;"|"&amp;JeffSagarinW[YEAR],0)),"0.00")</f>
        <v>0.00</v>
      </c>
      <c r="AU755" t="str">
        <f t="array" ref="AU755">IFERROR(INDEX(JeffSagarinW[JS_SOS],MATCH(AllData[[#This Row],[TEAM]]&amp;"|"&amp;AllData[[#This Row],[YEAR]],JeffSagarinW[TEAM]&amp;"|"&amp;JeffSagarinW[YEAR],0)),"0.00")</f>
        <v>0.00</v>
      </c>
      <c r="AV755" t="str">
        <f t="array" ref="AV755">IFERROR(INDEX(JeffSagarinW[W25],MATCH(AllData[[#This Row],[TEAM]]&amp;"|"&amp;AllData[[#This Row],[YEAR]],JeffSagarinW[TEAM]&amp;"|"&amp;JeffSagarinW[YEAR],0)),"0.00")</f>
        <v>0.00</v>
      </c>
      <c r="AW755" t="str">
        <f t="array" ref="AW755">IFERROR(INDEX(JeffSagarinW[W50],MATCH(AllData[[#This Row],[TEAM]]&amp;"|"&amp;AllData[[#This Row],[YEAR]],JeffSagarinW[TEAM]&amp;"|"&amp;JeffSagarinW[YEAR],0)),"0.00")</f>
        <v>0.00</v>
      </c>
      <c r="AX755" t="str">
        <f t="array" ref="AX755">IFERROR(INDEX(ESPNW[PTS],MATCH(AllData[[#This Row],[TEAM]]&amp;"|"&amp;AllData[[#This Row],[YEAR]],ESPNW[TEAM]&amp;"|"&amp;ESPNW[YEAR],0)),"0.00")</f>
        <v>0.00</v>
      </c>
    </row>
    <row r="756" spans="9:50" x14ac:dyDescent="0.2">
      <c r="I756" t="s">
        <v>353</v>
      </c>
      <c r="J756">
        <v>71.349999999999994</v>
      </c>
      <c r="K756">
        <v>79.88</v>
      </c>
      <c r="L756">
        <v>2021</v>
      </c>
      <c r="AO756" t="s">
        <v>353</v>
      </c>
      <c r="AP756">
        <v>71.349999999999994</v>
      </c>
      <c r="AQ756">
        <v>79.88</v>
      </c>
      <c r="AR756">
        <v>2021</v>
      </c>
      <c r="AT756" t="str">
        <f t="array" ref="AT756">IFERROR(INDEX(JeffSagarinW[JS_RATING],MATCH(AllData[[#This Row],[TEAM]]&amp;"|"&amp;AllData[[#This Row],[YEAR]],JeffSagarinW[TEAM]&amp;"|"&amp;JeffSagarinW[YEAR],0)),"0.00")</f>
        <v>0.00</v>
      </c>
      <c r="AU756" t="str">
        <f t="array" ref="AU756">IFERROR(INDEX(JeffSagarinW[JS_SOS],MATCH(AllData[[#This Row],[TEAM]]&amp;"|"&amp;AllData[[#This Row],[YEAR]],JeffSagarinW[TEAM]&amp;"|"&amp;JeffSagarinW[YEAR],0)),"0.00")</f>
        <v>0.00</v>
      </c>
      <c r="AV756" t="str">
        <f t="array" ref="AV756">IFERROR(INDEX(JeffSagarinW[W25],MATCH(AllData[[#This Row],[TEAM]]&amp;"|"&amp;AllData[[#This Row],[YEAR]],JeffSagarinW[TEAM]&amp;"|"&amp;JeffSagarinW[YEAR],0)),"0.00")</f>
        <v>0.00</v>
      </c>
      <c r="AW756" t="str">
        <f t="array" ref="AW756">IFERROR(INDEX(JeffSagarinW[W50],MATCH(AllData[[#This Row],[TEAM]]&amp;"|"&amp;AllData[[#This Row],[YEAR]],JeffSagarinW[TEAM]&amp;"|"&amp;JeffSagarinW[YEAR],0)),"0.00")</f>
        <v>0.00</v>
      </c>
      <c r="AX756" t="str">
        <f t="array" ref="AX756">IFERROR(INDEX(ESPNW[PTS],MATCH(AllData[[#This Row],[TEAM]]&amp;"|"&amp;AllData[[#This Row],[YEAR]],ESPNW[TEAM]&amp;"|"&amp;ESPNW[YEAR],0)),"0.00")</f>
        <v>0.00</v>
      </c>
    </row>
    <row r="757" spans="9:50" x14ac:dyDescent="0.2">
      <c r="I757" t="s">
        <v>368</v>
      </c>
      <c r="J757">
        <v>71.84</v>
      </c>
      <c r="K757">
        <v>79.59</v>
      </c>
      <c r="L757">
        <v>2021</v>
      </c>
      <c r="AO757" t="s">
        <v>368</v>
      </c>
      <c r="AP757">
        <v>71.84</v>
      </c>
      <c r="AQ757">
        <v>79.59</v>
      </c>
      <c r="AR757">
        <v>2021</v>
      </c>
      <c r="AT757" t="str">
        <f t="array" ref="AT757">IFERROR(INDEX(JeffSagarinW[JS_RATING],MATCH(AllData[[#This Row],[TEAM]]&amp;"|"&amp;AllData[[#This Row],[YEAR]],JeffSagarinW[TEAM]&amp;"|"&amp;JeffSagarinW[YEAR],0)),"0.00")</f>
        <v>0.00</v>
      </c>
      <c r="AU757" t="str">
        <f t="array" ref="AU757">IFERROR(INDEX(JeffSagarinW[JS_SOS],MATCH(AllData[[#This Row],[TEAM]]&amp;"|"&amp;AllData[[#This Row],[YEAR]],JeffSagarinW[TEAM]&amp;"|"&amp;JeffSagarinW[YEAR],0)),"0.00")</f>
        <v>0.00</v>
      </c>
      <c r="AV757" t="str">
        <f t="array" ref="AV757">IFERROR(INDEX(JeffSagarinW[W25],MATCH(AllData[[#This Row],[TEAM]]&amp;"|"&amp;AllData[[#This Row],[YEAR]],JeffSagarinW[TEAM]&amp;"|"&amp;JeffSagarinW[YEAR],0)),"0.00")</f>
        <v>0.00</v>
      </c>
      <c r="AW757" t="str">
        <f t="array" ref="AW757">IFERROR(INDEX(JeffSagarinW[W50],MATCH(AllData[[#This Row],[TEAM]]&amp;"|"&amp;AllData[[#This Row],[YEAR]],JeffSagarinW[TEAM]&amp;"|"&amp;JeffSagarinW[YEAR],0)),"0.00")</f>
        <v>0.00</v>
      </c>
      <c r="AX757" t="str">
        <f t="array" ref="AX757">IFERROR(INDEX(ESPNW[PTS],MATCH(AllData[[#This Row],[TEAM]]&amp;"|"&amp;AllData[[#This Row],[YEAR]],ESPNW[TEAM]&amp;"|"&amp;ESPNW[YEAR],0)),"0.00")</f>
        <v>0.00</v>
      </c>
    </row>
    <row r="758" spans="9:50" x14ac:dyDescent="0.2">
      <c r="I758" t="s">
        <v>1879</v>
      </c>
      <c r="J758">
        <v>57.26</v>
      </c>
      <c r="K758">
        <v>79.37</v>
      </c>
      <c r="L758">
        <v>2021</v>
      </c>
      <c r="AO758" t="s">
        <v>1879</v>
      </c>
      <c r="AP758">
        <v>57.26</v>
      </c>
      <c r="AQ758">
        <v>79.37</v>
      </c>
      <c r="AR758">
        <v>2021</v>
      </c>
      <c r="AT758" t="str">
        <f t="array" ref="AT758">IFERROR(INDEX(JeffSagarinW[JS_RATING],MATCH(AllData[[#This Row],[TEAM]]&amp;"|"&amp;AllData[[#This Row],[YEAR]],JeffSagarinW[TEAM]&amp;"|"&amp;JeffSagarinW[YEAR],0)),"0.00")</f>
        <v>0.00</v>
      </c>
      <c r="AU758" t="str">
        <f t="array" ref="AU758">IFERROR(INDEX(JeffSagarinW[JS_SOS],MATCH(AllData[[#This Row],[TEAM]]&amp;"|"&amp;AllData[[#This Row],[YEAR]],JeffSagarinW[TEAM]&amp;"|"&amp;JeffSagarinW[YEAR],0)),"0.00")</f>
        <v>0.00</v>
      </c>
      <c r="AV758" t="str">
        <f t="array" ref="AV758">IFERROR(INDEX(JeffSagarinW[W25],MATCH(AllData[[#This Row],[TEAM]]&amp;"|"&amp;AllData[[#This Row],[YEAR]],JeffSagarinW[TEAM]&amp;"|"&amp;JeffSagarinW[YEAR],0)),"0.00")</f>
        <v>0.00</v>
      </c>
      <c r="AW758" t="str">
        <f t="array" ref="AW758">IFERROR(INDEX(JeffSagarinW[W50],MATCH(AllData[[#This Row],[TEAM]]&amp;"|"&amp;AllData[[#This Row],[YEAR]],JeffSagarinW[TEAM]&amp;"|"&amp;JeffSagarinW[YEAR],0)),"0.00")</f>
        <v>0.00</v>
      </c>
      <c r="AX758" t="str">
        <f t="array" ref="AX758">IFERROR(INDEX(ESPNW[PTS],MATCH(AllData[[#This Row],[TEAM]]&amp;"|"&amp;AllData[[#This Row],[YEAR]],ESPNW[TEAM]&amp;"|"&amp;ESPNW[YEAR],0)),"0.00")</f>
        <v>0.00</v>
      </c>
    </row>
    <row r="759" spans="9:50" x14ac:dyDescent="0.2">
      <c r="I759" t="s">
        <v>432</v>
      </c>
      <c r="J759">
        <v>76.87</v>
      </c>
      <c r="K759">
        <v>79.260000000000005</v>
      </c>
      <c r="L759">
        <v>2021</v>
      </c>
      <c r="AO759" t="s">
        <v>432</v>
      </c>
      <c r="AP759">
        <v>76.87</v>
      </c>
      <c r="AQ759">
        <v>79.260000000000005</v>
      </c>
      <c r="AR759">
        <v>2021</v>
      </c>
      <c r="AT759" t="str">
        <f t="array" ref="AT759">IFERROR(INDEX(JeffSagarinW[JS_RATING],MATCH(AllData[[#This Row],[TEAM]]&amp;"|"&amp;AllData[[#This Row],[YEAR]],JeffSagarinW[TEAM]&amp;"|"&amp;JeffSagarinW[YEAR],0)),"0.00")</f>
        <v>0.00</v>
      </c>
      <c r="AU759" t="str">
        <f t="array" ref="AU759">IFERROR(INDEX(JeffSagarinW[JS_SOS],MATCH(AllData[[#This Row],[TEAM]]&amp;"|"&amp;AllData[[#This Row],[YEAR]],JeffSagarinW[TEAM]&amp;"|"&amp;JeffSagarinW[YEAR],0)),"0.00")</f>
        <v>0.00</v>
      </c>
      <c r="AV759" t="str">
        <f t="array" ref="AV759">IFERROR(INDEX(JeffSagarinW[W25],MATCH(AllData[[#This Row],[TEAM]]&amp;"|"&amp;AllData[[#This Row],[YEAR]],JeffSagarinW[TEAM]&amp;"|"&amp;JeffSagarinW[YEAR],0)),"0.00")</f>
        <v>0.00</v>
      </c>
      <c r="AW759" t="str">
        <f t="array" ref="AW759">IFERROR(INDEX(JeffSagarinW[W50],MATCH(AllData[[#This Row],[TEAM]]&amp;"|"&amp;AllData[[#This Row],[YEAR]],JeffSagarinW[TEAM]&amp;"|"&amp;JeffSagarinW[YEAR],0)),"0.00")</f>
        <v>0.00</v>
      </c>
      <c r="AX759" t="str">
        <f t="array" ref="AX759">IFERROR(INDEX(ESPNW[PTS],MATCH(AllData[[#This Row],[TEAM]]&amp;"|"&amp;AllData[[#This Row],[YEAR]],ESPNW[TEAM]&amp;"|"&amp;ESPNW[YEAR],0)),"0.00")</f>
        <v>0.00</v>
      </c>
    </row>
    <row r="760" spans="9:50" x14ac:dyDescent="0.2">
      <c r="I760" t="s">
        <v>427</v>
      </c>
      <c r="J760">
        <v>76.260000000000005</v>
      </c>
      <c r="K760">
        <v>79.19</v>
      </c>
      <c r="L760">
        <v>2021</v>
      </c>
      <c r="AO760" t="s">
        <v>427</v>
      </c>
      <c r="AP760">
        <v>76.260000000000005</v>
      </c>
      <c r="AQ760">
        <v>79.19</v>
      </c>
      <c r="AR760">
        <v>2021</v>
      </c>
      <c r="AT760" t="str">
        <f t="array" ref="AT760">IFERROR(INDEX(JeffSagarinW[JS_RATING],MATCH(AllData[[#This Row],[TEAM]]&amp;"|"&amp;AllData[[#This Row],[YEAR]],JeffSagarinW[TEAM]&amp;"|"&amp;JeffSagarinW[YEAR],0)),"0.00")</f>
        <v>0.00</v>
      </c>
      <c r="AU760" t="str">
        <f t="array" ref="AU760">IFERROR(INDEX(JeffSagarinW[JS_SOS],MATCH(AllData[[#This Row],[TEAM]]&amp;"|"&amp;AllData[[#This Row],[YEAR]],JeffSagarinW[TEAM]&amp;"|"&amp;JeffSagarinW[YEAR],0)),"0.00")</f>
        <v>0.00</v>
      </c>
      <c r="AV760" t="str">
        <f t="array" ref="AV760">IFERROR(INDEX(JeffSagarinW[W25],MATCH(AllData[[#This Row],[TEAM]]&amp;"|"&amp;AllData[[#This Row],[YEAR]],JeffSagarinW[TEAM]&amp;"|"&amp;JeffSagarinW[YEAR],0)),"0.00")</f>
        <v>0.00</v>
      </c>
      <c r="AW760" t="str">
        <f t="array" ref="AW760">IFERROR(INDEX(JeffSagarinW[W50],MATCH(AllData[[#This Row],[TEAM]]&amp;"|"&amp;AllData[[#This Row],[YEAR]],JeffSagarinW[TEAM]&amp;"|"&amp;JeffSagarinW[YEAR],0)),"0.00")</f>
        <v>0.00</v>
      </c>
      <c r="AX760" t="str">
        <f t="array" ref="AX760">IFERROR(INDEX(ESPNW[PTS],MATCH(AllData[[#This Row],[TEAM]]&amp;"|"&amp;AllData[[#This Row],[YEAR]],ESPNW[TEAM]&amp;"|"&amp;ESPNW[YEAR],0)),"0.00")</f>
        <v>0.00</v>
      </c>
    </row>
    <row r="761" spans="9:50" x14ac:dyDescent="0.2">
      <c r="I761" t="s">
        <v>347</v>
      </c>
      <c r="J761">
        <v>77.13</v>
      </c>
      <c r="K761">
        <v>78.849999999999994</v>
      </c>
      <c r="L761">
        <v>2021</v>
      </c>
      <c r="AO761" t="s">
        <v>347</v>
      </c>
      <c r="AP761">
        <v>77.13</v>
      </c>
      <c r="AQ761">
        <v>78.849999999999994</v>
      </c>
      <c r="AR761">
        <v>2021</v>
      </c>
      <c r="AT761" t="str">
        <f t="array" ref="AT761">IFERROR(INDEX(JeffSagarinW[JS_RATING],MATCH(AllData[[#This Row],[TEAM]]&amp;"|"&amp;AllData[[#This Row],[YEAR]],JeffSagarinW[TEAM]&amp;"|"&amp;JeffSagarinW[YEAR],0)),"0.00")</f>
        <v>0.00</v>
      </c>
      <c r="AU761" t="str">
        <f t="array" ref="AU761">IFERROR(INDEX(JeffSagarinW[JS_SOS],MATCH(AllData[[#This Row],[TEAM]]&amp;"|"&amp;AllData[[#This Row],[YEAR]],JeffSagarinW[TEAM]&amp;"|"&amp;JeffSagarinW[YEAR],0)),"0.00")</f>
        <v>0.00</v>
      </c>
      <c r="AV761" t="str">
        <f t="array" ref="AV761">IFERROR(INDEX(JeffSagarinW[W25],MATCH(AllData[[#This Row],[TEAM]]&amp;"|"&amp;AllData[[#This Row],[YEAR]],JeffSagarinW[TEAM]&amp;"|"&amp;JeffSagarinW[YEAR],0)),"0.00")</f>
        <v>0.00</v>
      </c>
      <c r="AW761" t="str">
        <f t="array" ref="AW761">IFERROR(INDEX(JeffSagarinW[W50],MATCH(AllData[[#This Row],[TEAM]]&amp;"|"&amp;AllData[[#This Row],[YEAR]],JeffSagarinW[TEAM]&amp;"|"&amp;JeffSagarinW[YEAR],0)),"0.00")</f>
        <v>0.00</v>
      </c>
      <c r="AX761" t="str">
        <f t="array" ref="AX761">IFERROR(INDEX(ESPNW[PTS],MATCH(AllData[[#This Row],[TEAM]]&amp;"|"&amp;AllData[[#This Row],[YEAR]],ESPNW[TEAM]&amp;"|"&amp;ESPNW[YEAR],0)),"0.00")</f>
        <v>0.00</v>
      </c>
    </row>
    <row r="762" spans="9:50" x14ac:dyDescent="0.2">
      <c r="I762" t="s">
        <v>366</v>
      </c>
      <c r="J762">
        <v>74.819999999999993</v>
      </c>
      <c r="K762">
        <v>78.319999999999993</v>
      </c>
      <c r="L762">
        <v>2021</v>
      </c>
      <c r="AO762" t="s">
        <v>366</v>
      </c>
      <c r="AP762">
        <v>74.819999999999993</v>
      </c>
      <c r="AQ762">
        <v>78.319999999999993</v>
      </c>
      <c r="AR762">
        <v>2021</v>
      </c>
      <c r="AT762" t="str">
        <f t="array" ref="AT762">IFERROR(INDEX(JeffSagarinW[JS_RATING],MATCH(AllData[[#This Row],[TEAM]]&amp;"|"&amp;AllData[[#This Row],[YEAR]],JeffSagarinW[TEAM]&amp;"|"&amp;JeffSagarinW[YEAR],0)),"0.00")</f>
        <v>0.00</v>
      </c>
      <c r="AU762" t="str">
        <f t="array" ref="AU762">IFERROR(INDEX(JeffSagarinW[JS_SOS],MATCH(AllData[[#This Row],[TEAM]]&amp;"|"&amp;AllData[[#This Row],[YEAR]],JeffSagarinW[TEAM]&amp;"|"&amp;JeffSagarinW[YEAR],0)),"0.00")</f>
        <v>0.00</v>
      </c>
      <c r="AV762" t="str">
        <f t="array" ref="AV762">IFERROR(INDEX(JeffSagarinW[W25],MATCH(AllData[[#This Row],[TEAM]]&amp;"|"&amp;AllData[[#This Row],[YEAR]],JeffSagarinW[TEAM]&amp;"|"&amp;JeffSagarinW[YEAR],0)),"0.00")</f>
        <v>0.00</v>
      </c>
      <c r="AW762" t="str">
        <f t="array" ref="AW762">IFERROR(INDEX(JeffSagarinW[W50],MATCH(AllData[[#This Row],[TEAM]]&amp;"|"&amp;AllData[[#This Row],[YEAR]],JeffSagarinW[TEAM]&amp;"|"&amp;JeffSagarinW[YEAR],0)),"0.00")</f>
        <v>0.00</v>
      </c>
      <c r="AX762" t="str">
        <f t="array" ref="AX762">IFERROR(INDEX(ESPNW[PTS],MATCH(AllData[[#This Row],[TEAM]]&amp;"|"&amp;AllData[[#This Row],[YEAR]],ESPNW[TEAM]&amp;"|"&amp;ESPNW[YEAR],0)),"0.00")</f>
        <v>0.00</v>
      </c>
    </row>
    <row r="763" spans="9:50" x14ac:dyDescent="0.2">
      <c r="I763" t="s">
        <v>398</v>
      </c>
      <c r="J763">
        <v>65.180000000000007</v>
      </c>
      <c r="K763">
        <v>78.23</v>
      </c>
      <c r="L763">
        <v>2021</v>
      </c>
      <c r="AO763" t="s">
        <v>398</v>
      </c>
      <c r="AP763">
        <v>65.180000000000007</v>
      </c>
      <c r="AQ763">
        <v>78.23</v>
      </c>
      <c r="AR763">
        <v>2021</v>
      </c>
      <c r="AT763" t="str">
        <f t="array" ref="AT763">IFERROR(INDEX(JeffSagarinW[JS_RATING],MATCH(AllData[[#This Row],[TEAM]]&amp;"|"&amp;AllData[[#This Row],[YEAR]],JeffSagarinW[TEAM]&amp;"|"&amp;JeffSagarinW[YEAR],0)),"0.00")</f>
        <v>0.00</v>
      </c>
      <c r="AU763" t="str">
        <f t="array" ref="AU763">IFERROR(INDEX(JeffSagarinW[JS_SOS],MATCH(AllData[[#This Row],[TEAM]]&amp;"|"&amp;AllData[[#This Row],[YEAR]],JeffSagarinW[TEAM]&amp;"|"&amp;JeffSagarinW[YEAR],0)),"0.00")</f>
        <v>0.00</v>
      </c>
      <c r="AV763" t="str">
        <f t="array" ref="AV763">IFERROR(INDEX(JeffSagarinW[W25],MATCH(AllData[[#This Row],[TEAM]]&amp;"|"&amp;AllData[[#This Row],[YEAR]],JeffSagarinW[TEAM]&amp;"|"&amp;JeffSagarinW[YEAR],0)),"0.00")</f>
        <v>0.00</v>
      </c>
      <c r="AW763" t="str">
        <f t="array" ref="AW763">IFERROR(INDEX(JeffSagarinW[W50],MATCH(AllData[[#This Row],[TEAM]]&amp;"|"&amp;AllData[[#This Row],[YEAR]],JeffSagarinW[TEAM]&amp;"|"&amp;JeffSagarinW[YEAR],0)),"0.00")</f>
        <v>0.00</v>
      </c>
      <c r="AX763" t="str">
        <f t="array" ref="AX763">IFERROR(INDEX(ESPNW[PTS],MATCH(AllData[[#This Row],[TEAM]]&amp;"|"&amp;AllData[[#This Row],[YEAR]],ESPNW[TEAM]&amp;"|"&amp;ESPNW[YEAR],0)),"0.00")</f>
        <v>0.00</v>
      </c>
    </row>
    <row r="764" spans="9:50" x14ac:dyDescent="0.2">
      <c r="I764" t="s">
        <v>1851</v>
      </c>
      <c r="J764">
        <v>68.88</v>
      </c>
      <c r="K764">
        <v>77.59</v>
      </c>
      <c r="L764">
        <v>2021</v>
      </c>
      <c r="AO764" t="s">
        <v>1851</v>
      </c>
      <c r="AP764">
        <v>68.88</v>
      </c>
      <c r="AQ764">
        <v>77.59</v>
      </c>
      <c r="AR764">
        <v>2021</v>
      </c>
      <c r="AT764" t="str">
        <f t="array" ref="AT764">IFERROR(INDEX(JeffSagarinW[JS_RATING],MATCH(AllData[[#This Row],[TEAM]]&amp;"|"&amp;AllData[[#This Row],[YEAR]],JeffSagarinW[TEAM]&amp;"|"&amp;JeffSagarinW[YEAR],0)),"0.00")</f>
        <v>0.00</v>
      </c>
      <c r="AU764" t="str">
        <f t="array" ref="AU764">IFERROR(INDEX(JeffSagarinW[JS_SOS],MATCH(AllData[[#This Row],[TEAM]]&amp;"|"&amp;AllData[[#This Row],[YEAR]],JeffSagarinW[TEAM]&amp;"|"&amp;JeffSagarinW[YEAR],0)),"0.00")</f>
        <v>0.00</v>
      </c>
      <c r="AV764" t="str">
        <f t="array" ref="AV764">IFERROR(INDEX(JeffSagarinW[W25],MATCH(AllData[[#This Row],[TEAM]]&amp;"|"&amp;AllData[[#This Row],[YEAR]],JeffSagarinW[TEAM]&amp;"|"&amp;JeffSagarinW[YEAR],0)),"0.00")</f>
        <v>0.00</v>
      </c>
      <c r="AW764" t="str">
        <f t="array" ref="AW764">IFERROR(INDEX(JeffSagarinW[W50],MATCH(AllData[[#This Row],[TEAM]]&amp;"|"&amp;AllData[[#This Row],[YEAR]],JeffSagarinW[TEAM]&amp;"|"&amp;JeffSagarinW[YEAR],0)),"0.00")</f>
        <v>0.00</v>
      </c>
      <c r="AX764" t="str">
        <f t="array" ref="AX764">IFERROR(INDEX(ESPNW[PTS],MATCH(AllData[[#This Row],[TEAM]]&amp;"|"&amp;AllData[[#This Row],[YEAR]],ESPNW[TEAM]&amp;"|"&amp;ESPNW[YEAR],0)),"0.00")</f>
        <v>0.00</v>
      </c>
    </row>
    <row r="765" spans="9:50" x14ac:dyDescent="0.2">
      <c r="I765" t="s">
        <v>439</v>
      </c>
      <c r="J765">
        <v>71.180000000000007</v>
      </c>
      <c r="K765">
        <v>77.55</v>
      </c>
      <c r="L765">
        <v>2021</v>
      </c>
      <c r="AO765" t="s">
        <v>439</v>
      </c>
      <c r="AP765">
        <v>71.180000000000007</v>
      </c>
      <c r="AQ765">
        <v>77.55</v>
      </c>
      <c r="AR765">
        <v>2021</v>
      </c>
      <c r="AT765" t="str">
        <f t="array" ref="AT765">IFERROR(INDEX(JeffSagarinW[JS_RATING],MATCH(AllData[[#This Row],[TEAM]]&amp;"|"&amp;AllData[[#This Row],[YEAR]],JeffSagarinW[TEAM]&amp;"|"&amp;JeffSagarinW[YEAR],0)),"0.00")</f>
        <v>0.00</v>
      </c>
      <c r="AU765" t="str">
        <f t="array" ref="AU765">IFERROR(INDEX(JeffSagarinW[JS_SOS],MATCH(AllData[[#This Row],[TEAM]]&amp;"|"&amp;AllData[[#This Row],[YEAR]],JeffSagarinW[TEAM]&amp;"|"&amp;JeffSagarinW[YEAR],0)),"0.00")</f>
        <v>0.00</v>
      </c>
      <c r="AV765" t="str">
        <f t="array" ref="AV765">IFERROR(INDEX(JeffSagarinW[W25],MATCH(AllData[[#This Row],[TEAM]]&amp;"|"&amp;AllData[[#This Row],[YEAR]],JeffSagarinW[TEAM]&amp;"|"&amp;JeffSagarinW[YEAR],0)),"0.00")</f>
        <v>0.00</v>
      </c>
      <c r="AW765" t="str">
        <f t="array" ref="AW765">IFERROR(INDEX(JeffSagarinW[W50],MATCH(AllData[[#This Row],[TEAM]]&amp;"|"&amp;AllData[[#This Row],[YEAR]],JeffSagarinW[TEAM]&amp;"|"&amp;JeffSagarinW[YEAR],0)),"0.00")</f>
        <v>0.00</v>
      </c>
      <c r="AX765" t="str">
        <f t="array" ref="AX765">IFERROR(INDEX(ESPNW[PTS],MATCH(AllData[[#This Row],[TEAM]]&amp;"|"&amp;AllData[[#This Row],[YEAR]],ESPNW[TEAM]&amp;"|"&amp;ESPNW[YEAR],0)),"0.00")</f>
        <v>0.00</v>
      </c>
    </row>
    <row r="766" spans="9:50" x14ac:dyDescent="0.2">
      <c r="I766" t="s">
        <v>324</v>
      </c>
      <c r="J766">
        <v>63.68</v>
      </c>
      <c r="K766">
        <v>77.180000000000007</v>
      </c>
      <c r="L766">
        <v>2021</v>
      </c>
      <c r="AO766" t="s">
        <v>324</v>
      </c>
      <c r="AP766">
        <v>63.68</v>
      </c>
      <c r="AQ766">
        <v>77.180000000000007</v>
      </c>
      <c r="AR766">
        <v>2021</v>
      </c>
      <c r="AT766" t="str">
        <f t="array" ref="AT766">IFERROR(INDEX(JeffSagarinW[JS_RATING],MATCH(AllData[[#This Row],[TEAM]]&amp;"|"&amp;AllData[[#This Row],[YEAR]],JeffSagarinW[TEAM]&amp;"|"&amp;JeffSagarinW[YEAR],0)),"0.00")</f>
        <v>0.00</v>
      </c>
      <c r="AU766" t="str">
        <f t="array" ref="AU766">IFERROR(INDEX(JeffSagarinW[JS_SOS],MATCH(AllData[[#This Row],[TEAM]]&amp;"|"&amp;AllData[[#This Row],[YEAR]],JeffSagarinW[TEAM]&amp;"|"&amp;JeffSagarinW[YEAR],0)),"0.00")</f>
        <v>0.00</v>
      </c>
      <c r="AV766" t="str">
        <f t="array" ref="AV766">IFERROR(INDEX(JeffSagarinW[W25],MATCH(AllData[[#This Row],[TEAM]]&amp;"|"&amp;AllData[[#This Row],[YEAR]],JeffSagarinW[TEAM]&amp;"|"&amp;JeffSagarinW[YEAR],0)),"0.00")</f>
        <v>0.00</v>
      </c>
      <c r="AW766" t="str">
        <f t="array" ref="AW766">IFERROR(INDEX(JeffSagarinW[W50],MATCH(AllData[[#This Row],[TEAM]]&amp;"|"&amp;AllData[[#This Row],[YEAR]],JeffSagarinW[TEAM]&amp;"|"&amp;JeffSagarinW[YEAR],0)),"0.00")</f>
        <v>0.00</v>
      </c>
      <c r="AX766" t="str">
        <f t="array" ref="AX766">IFERROR(INDEX(ESPNW[PTS],MATCH(AllData[[#This Row],[TEAM]]&amp;"|"&amp;AllData[[#This Row],[YEAR]],ESPNW[TEAM]&amp;"|"&amp;ESPNW[YEAR],0)),"0.00")</f>
        <v>0.00</v>
      </c>
    </row>
    <row r="767" spans="9:50" x14ac:dyDescent="0.2">
      <c r="I767" t="s">
        <v>358</v>
      </c>
      <c r="J767">
        <v>77.819999999999993</v>
      </c>
      <c r="K767">
        <v>77.069999999999993</v>
      </c>
      <c r="L767">
        <v>2021</v>
      </c>
      <c r="AO767" t="s">
        <v>358</v>
      </c>
      <c r="AP767">
        <v>77.819999999999993</v>
      </c>
      <c r="AQ767">
        <v>77.069999999999993</v>
      </c>
      <c r="AR767">
        <v>2021</v>
      </c>
      <c r="AT767" t="str">
        <f t="array" ref="AT767">IFERROR(INDEX(JeffSagarinW[JS_RATING],MATCH(AllData[[#This Row],[TEAM]]&amp;"|"&amp;AllData[[#This Row],[YEAR]],JeffSagarinW[TEAM]&amp;"|"&amp;JeffSagarinW[YEAR],0)),"0.00")</f>
        <v>0.00</v>
      </c>
      <c r="AU767" t="str">
        <f t="array" ref="AU767">IFERROR(INDEX(JeffSagarinW[JS_SOS],MATCH(AllData[[#This Row],[TEAM]]&amp;"|"&amp;AllData[[#This Row],[YEAR]],JeffSagarinW[TEAM]&amp;"|"&amp;JeffSagarinW[YEAR],0)),"0.00")</f>
        <v>0.00</v>
      </c>
      <c r="AV767" t="str">
        <f t="array" ref="AV767">IFERROR(INDEX(JeffSagarinW[W25],MATCH(AllData[[#This Row],[TEAM]]&amp;"|"&amp;AllData[[#This Row],[YEAR]],JeffSagarinW[TEAM]&amp;"|"&amp;JeffSagarinW[YEAR],0)),"0.00")</f>
        <v>0.00</v>
      </c>
      <c r="AW767" t="str">
        <f t="array" ref="AW767">IFERROR(INDEX(JeffSagarinW[W50],MATCH(AllData[[#This Row],[TEAM]]&amp;"|"&amp;AllData[[#This Row],[YEAR]],JeffSagarinW[TEAM]&amp;"|"&amp;JeffSagarinW[YEAR],0)),"0.00")</f>
        <v>0.00</v>
      </c>
      <c r="AX767" t="str">
        <f t="array" ref="AX767">IFERROR(INDEX(ESPNW[PTS],MATCH(AllData[[#This Row],[TEAM]]&amp;"|"&amp;AllData[[#This Row],[YEAR]],ESPNW[TEAM]&amp;"|"&amp;ESPNW[YEAR],0)),"0.00")</f>
        <v>0.00</v>
      </c>
    </row>
    <row r="768" spans="9:50" x14ac:dyDescent="0.2">
      <c r="I768" t="s">
        <v>1869</v>
      </c>
      <c r="J768">
        <v>55.42</v>
      </c>
      <c r="K768">
        <v>77.06</v>
      </c>
      <c r="L768">
        <v>2021</v>
      </c>
      <c r="AO768" t="s">
        <v>1869</v>
      </c>
      <c r="AP768">
        <v>55.42</v>
      </c>
      <c r="AQ768">
        <v>77.06</v>
      </c>
      <c r="AR768">
        <v>2021</v>
      </c>
      <c r="AT768" t="str">
        <f t="array" ref="AT768">IFERROR(INDEX(JeffSagarinW[JS_RATING],MATCH(AllData[[#This Row],[TEAM]]&amp;"|"&amp;AllData[[#This Row],[YEAR]],JeffSagarinW[TEAM]&amp;"|"&amp;JeffSagarinW[YEAR],0)),"0.00")</f>
        <v>0.00</v>
      </c>
      <c r="AU768" t="str">
        <f t="array" ref="AU768">IFERROR(INDEX(JeffSagarinW[JS_SOS],MATCH(AllData[[#This Row],[TEAM]]&amp;"|"&amp;AllData[[#This Row],[YEAR]],JeffSagarinW[TEAM]&amp;"|"&amp;JeffSagarinW[YEAR],0)),"0.00")</f>
        <v>0.00</v>
      </c>
      <c r="AV768" t="str">
        <f t="array" ref="AV768">IFERROR(INDEX(JeffSagarinW[W25],MATCH(AllData[[#This Row],[TEAM]]&amp;"|"&amp;AllData[[#This Row],[YEAR]],JeffSagarinW[TEAM]&amp;"|"&amp;JeffSagarinW[YEAR],0)),"0.00")</f>
        <v>0.00</v>
      </c>
      <c r="AW768" t="str">
        <f t="array" ref="AW768">IFERROR(INDEX(JeffSagarinW[W50],MATCH(AllData[[#This Row],[TEAM]]&amp;"|"&amp;AllData[[#This Row],[YEAR]],JeffSagarinW[TEAM]&amp;"|"&amp;JeffSagarinW[YEAR],0)),"0.00")</f>
        <v>0.00</v>
      </c>
      <c r="AX768" t="str">
        <f t="array" ref="AX768">IFERROR(INDEX(ESPNW[PTS],MATCH(AllData[[#This Row],[TEAM]]&amp;"|"&amp;AllData[[#This Row],[YEAR]],ESPNW[TEAM]&amp;"|"&amp;ESPNW[YEAR],0)),"0.00")</f>
        <v>0.00</v>
      </c>
    </row>
    <row r="769" spans="9:50" x14ac:dyDescent="0.2">
      <c r="I769" t="s">
        <v>1857</v>
      </c>
      <c r="J769">
        <v>64.59</v>
      </c>
      <c r="K769">
        <v>77.03</v>
      </c>
      <c r="L769">
        <v>2021</v>
      </c>
      <c r="AO769" t="s">
        <v>1857</v>
      </c>
      <c r="AP769">
        <v>64.59</v>
      </c>
      <c r="AQ769">
        <v>77.03</v>
      </c>
      <c r="AR769">
        <v>2021</v>
      </c>
      <c r="AT769" t="str">
        <f t="array" ref="AT769">IFERROR(INDEX(JeffSagarinW[JS_RATING],MATCH(AllData[[#This Row],[TEAM]]&amp;"|"&amp;AllData[[#This Row],[YEAR]],JeffSagarinW[TEAM]&amp;"|"&amp;JeffSagarinW[YEAR],0)),"0.00")</f>
        <v>0.00</v>
      </c>
      <c r="AU769" t="str">
        <f t="array" ref="AU769">IFERROR(INDEX(JeffSagarinW[JS_SOS],MATCH(AllData[[#This Row],[TEAM]]&amp;"|"&amp;AllData[[#This Row],[YEAR]],JeffSagarinW[TEAM]&amp;"|"&amp;JeffSagarinW[YEAR],0)),"0.00")</f>
        <v>0.00</v>
      </c>
      <c r="AV769" t="str">
        <f t="array" ref="AV769">IFERROR(INDEX(JeffSagarinW[W25],MATCH(AllData[[#This Row],[TEAM]]&amp;"|"&amp;AllData[[#This Row],[YEAR]],JeffSagarinW[TEAM]&amp;"|"&amp;JeffSagarinW[YEAR],0)),"0.00")</f>
        <v>0.00</v>
      </c>
      <c r="AW769" t="str">
        <f t="array" ref="AW769">IFERROR(INDEX(JeffSagarinW[W50],MATCH(AllData[[#This Row],[TEAM]]&amp;"|"&amp;AllData[[#This Row],[YEAR]],JeffSagarinW[TEAM]&amp;"|"&amp;JeffSagarinW[YEAR],0)),"0.00")</f>
        <v>0.00</v>
      </c>
      <c r="AX769" t="str">
        <f t="array" ref="AX769">IFERROR(INDEX(ESPNW[PTS],MATCH(AllData[[#This Row],[TEAM]]&amp;"|"&amp;AllData[[#This Row],[YEAR]],ESPNW[TEAM]&amp;"|"&amp;ESPNW[YEAR],0)),"0.00")</f>
        <v>0.00</v>
      </c>
    </row>
    <row r="770" spans="9:50" x14ac:dyDescent="0.2">
      <c r="I770" t="s">
        <v>9</v>
      </c>
      <c r="J770">
        <v>79.819999999999993</v>
      </c>
      <c r="K770">
        <v>77.02</v>
      </c>
      <c r="L770">
        <v>2021</v>
      </c>
      <c r="AO770" t="s">
        <v>9</v>
      </c>
      <c r="AP770">
        <v>79.819999999999993</v>
      </c>
      <c r="AQ770">
        <v>77.02</v>
      </c>
      <c r="AR770">
        <v>2021</v>
      </c>
      <c r="AT770" t="str">
        <f t="array" ref="AT770">IFERROR(INDEX(JeffSagarinW[JS_RATING],MATCH(AllData[[#This Row],[TEAM]]&amp;"|"&amp;AllData[[#This Row],[YEAR]],JeffSagarinW[TEAM]&amp;"|"&amp;JeffSagarinW[YEAR],0)),"0.00")</f>
        <v>0.00</v>
      </c>
      <c r="AU770" t="str">
        <f t="array" ref="AU770">IFERROR(INDEX(JeffSagarinW[JS_SOS],MATCH(AllData[[#This Row],[TEAM]]&amp;"|"&amp;AllData[[#This Row],[YEAR]],JeffSagarinW[TEAM]&amp;"|"&amp;JeffSagarinW[YEAR],0)),"0.00")</f>
        <v>0.00</v>
      </c>
      <c r="AV770" t="str">
        <f t="array" ref="AV770">IFERROR(INDEX(JeffSagarinW[W25],MATCH(AllData[[#This Row],[TEAM]]&amp;"|"&amp;AllData[[#This Row],[YEAR]],JeffSagarinW[TEAM]&amp;"|"&amp;JeffSagarinW[YEAR],0)),"0.00")</f>
        <v>0.00</v>
      </c>
      <c r="AW770" t="str">
        <f t="array" ref="AW770">IFERROR(INDEX(JeffSagarinW[W50],MATCH(AllData[[#This Row],[TEAM]]&amp;"|"&amp;AllData[[#This Row],[YEAR]],JeffSagarinW[TEAM]&amp;"|"&amp;JeffSagarinW[YEAR],0)),"0.00")</f>
        <v>0.00</v>
      </c>
      <c r="AX770" t="str">
        <f t="array" ref="AX770">IFERROR(INDEX(ESPNW[PTS],MATCH(AllData[[#This Row],[TEAM]]&amp;"|"&amp;AllData[[#This Row],[YEAR]],ESPNW[TEAM]&amp;"|"&amp;ESPNW[YEAR],0)),"0.00")</f>
        <v>0.00</v>
      </c>
    </row>
    <row r="771" spans="9:50" x14ac:dyDescent="0.2">
      <c r="I771" t="s">
        <v>376</v>
      </c>
      <c r="J771">
        <v>77.150000000000006</v>
      </c>
      <c r="K771">
        <v>76.86</v>
      </c>
      <c r="L771">
        <v>2021</v>
      </c>
      <c r="AO771" t="s">
        <v>376</v>
      </c>
      <c r="AP771">
        <v>77.150000000000006</v>
      </c>
      <c r="AQ771">
        <v>76.86</v>
      </c>
      <c r="AR771">
        <v>2021</v>
      </c>
      <c r="AT771" t="str">
        <f t="array" ref="AT771">IFERROR(INDEX(JeffSagarinW[JS_RATING],MATCH(AllData[[#This Row],[TEAM]]&amp;"|"&amp;AllData[[#This Row],[YEAR]],JeffSagarinW[TEAM]&amp;"|"&amp;JeffSagarinW[YEAR],0)),"0.00")</f>
        <v>0.00</v>
      </c>
      <c r="AU771" t="str">
        <f t="array" ref="AU771">IFERROR(INDEX(JeffSagarinW[JS_SOS],MATCH(AllData[[#This Row],[TEAM]]&amp;"|"&amp;AllData[[#This Row],[YEAR]],JeffSagarinW[TEAM]&amp;"|"&amp;JeffSagarinW[YEAR],0)),"0.00")</f>
        <v>0.00</v>
      </c>
      <c r="AV771" t="str">
        <f t="array" ref="AV771">IFERROR(INDEX(JeffSagarinW[W25],MATCH(AllData[[#This Row],[TEAM]]&amp;"|"&amp;AllData[[#This Row],[YEAR]],JeffSagarinW[TEAM]&amp;"|"&amp;JeffSagarinW[YEAR],0)),"0.00")</f>
        <v>0.00</v>
      </c>
      <c r="AW771" t="str">
        <f t="array" ref="AW771">IFERROR(INDEX(JeffSagarinW[W50],MATCH(AllData[[#This Row],[TEAM]]&amp;"|"&amp;AllData[[#This Row],[YEAR]],JeffSagarinW[TEAM]&amp;"|"&amp;JeffSagarinW[YEAR],0)),"0.00")</f>
        <v>0.00</v>
      </c>
      <c r="AX771" t="str">
        <f t="array" ref="AX771">IFERROR(INDEX(ESPNW[PTS],MATCH(AllData[[#This Row],[TEAM]]&amp;"|"&amp;AllData[[#This Row],[YEAR]],ESPNW[TEAM]&amp;"|"&amp;ESPNW[YEAR],0)),"0.00")</f>
        <v>0.00</v>
      </c>
    </row>
    <row r="772" spans="9:50" x14ac:dyDescent="0.2">
      <c r="I772" t="s">
        <v>408</v>
      </c>
      <c r="J772">
        <v>73.459999999999994</v>
      </c>
      <c r="K772">
        <v>76.77</v>
      </c>
      <c r="L772">
        <v>2021</v>
      </c>
      <c r="AO772" t="s">
        <v>408</v>
      </c>
      <c r="AP772">
        <v>73.459999999999994</v>
      </c>
      <c r="AQ772">
        <v>76.77</v>
      </c>
      <c r="AR772">
        <v>2021</v>
      </c>
      <c r="AT772" t="str">
        <f t="array" ref="AT772">IFERROR(INDEX(JeffSagarinW[JS_RATING],MATCH(AllData[[#This Row],[TEAM]]&amp;"|"&amp;AllData[[#This Row],[YEAR]],JeffSagarinW[TEAM]&amp;"|"&amp;JeffSagarinW[YEAR],0)),"0.00")</f>
        <v>0.00</v>
      </c>
      <c r="AU772" t="str">
        <f t="array" ref="AU772">IFERROR(INDEX(JeffSagarinW[JS_SOS],MATCH(AllData[[#This Row],[TEAM]]&amp;"|"&amp;AllData[[#This Row],[YEAR]],JeffSagarinW[TEAM]&amp;"|"&amp;JeffSagarinW[YEAR],0)),"0.00")</f>
        <v>0.00</v>
      </c>
      <c r="AV772" t="str">
        <f t="array" ref="AV772">IFERROR(INDEX(JeffSagarinW[W25],MATCH(AllData[[#This Row],[TEAM]]&amp;"|"&amp;AllData[[#This Row],[YEAR]],JeffSagarinW[TEAM]&amp;"|"&amp;JeffSagarinW[YEAR],0)),"0.00")</f>
        <v>0.00</v>
      </c>
      <c r="AW772" t="str">
        <f t="array" ref="AW772">IFERROR(INDEX(JeffSagarinW[W50],MATCH(AllData[[#This Row],[TEAM]]&amp;"|"&amp;AllData[[#This Row],[YEAR]],JeffSagarinW[TEAM]&amp;"|"&amp;JeffSagarinW[YEAR],0)),"0.00")</f>
        <v>0.00</v>
      </c>
      <c r="AX772" t="str">
        <f t="array" ref="AX772">IFERROR(INDEX(ESPNW[PTS],MATCH(AllData[[#This Row],[TEAM]]&amp;"|"&amp;AllData[[#This Row],[YEAR]],ESPNW[TEAM]&amp;"|"&amp;ESPNW[YEAR],0)),"0.00")</f>
        <v>0.00</v>
      </c>
    </row>
    <row r="773" spans="9:50" x14ac:dyDescent="0.2">
      <c r="I773" t="s">
        <v>1855</v>
      </c>
      <c r="J773">
        <v>67.459999999999994</v>
      </c>
      <c r="K773">
        <v>76.760000000000005</v>
      </c>
      <c r="L773">
        <v>2021</v>
      </c>
      <c r="AO773" t="s">
        <v>1855</v>
      </c>
      <c r="AP773">
        <v>67.459999999999994</v>
      </c>
      <c r="AQ773">
        <v>76.760000000000005</v>
      </c>
      <c r="AR773">
        <v>2021</v>
      </c>
      <c r="AT773" t="str">
        <f t="array" ref="AT773">IFERROR(INDEX(JeffSagarinW[JS_RATING],MATCH(AllData[[#This Row],[TEAM]]&amp;"|"&amp;AllData[[#This Row],[YEAR]],JeffSagarinW[TEAM]&amp;"|"&amp;JeffSagarinW[YEAR],0)),"0.00")</f>
        <v>0.00</v>
      </c>
      <c r="AU773" t="str">
        <f t="array" ref="AU773">IFERROR(INDEX(JeffSagarinW[JS_SOS],MATCH(AllData[[#This Row],[TEAM]]&amp;"|"&amp;AllData[[#This Row],[YEAR]],JeffSagarinW[TEAM]&amp;"|"&amp;JeffSagarinW[YEAR],0)),"0.00")</f>
        <v>0.00</v>
      </c>
      <c r="AV773" t="str">
        <f t="array" ref="AV773">IFERROR(INDEX(JeffSagarinW[W25],MATCH(AllData[[#This Row],[TEAM]]&amp;"|"&amp;AllData[[#This Row],[YEAR]],JeffSagarinW[TEAM]&amp;"|"&amp;JeffSagarinW[YEAR],0)),"0.00")</f>
        <v>0.00</v>
      </c>
      <c r="AW773" t="str">
        <f t="array" ref="AW773">IFERROR(INDEX(JeffSagarinW[W50],MATCH(AllData[[#This Row],[TEAM]]&amp;"|"&amp;AllData[[#This Row],[YEAR]],JeffSagarinW[TEAM]&amp;"|"&amp;JeffSagarinW[YEAR],0)),"0.00")</f>
        <v>0.00</v>
      </c>
      <c r="AX773" t="str">
        <f t="array" ref="AX773">IFERROR(INDEX(ESPNW[PTS],MATCH(AllData[[#This Row],[TEAM]]&amp;"|"&amp;AllData[[#This Row],[YEAR]],ESPNW[TEAM]&amp;"|"&amp;ESPNW[YEAR],0)),"0.00")</f>
        <v>0.00</v>
      </c>
    </row>
    <row r="774" spans="9:50" x14ac:dyDescent="0.2">
      <c r="I774" t="s">
        <v>297</v>
      </c>
      <c r="J774">
        <v>78.959999999999994</v>
      </c>
      <c r="K774">
        <v>76.66</v>
      </c>
      <c r="L774">
        <v>2021</v>
      </c>
      <c r="AO774" t="s">
        <v>297</v>
      </c>
      <c r="AP774">
        <v>78.959999999999994</v>
      </c>
      <c r="AQ774">
        <v>76.66</v>
      </c>
      <c r="AR774">
        <v>2021</v>
      </c>
      <c r="AT774" t="str">
        <f t="array" ref="AT774">IFERROR(INDEX(JeffSagarinW[JS_RATING],MATCH(AllData[[#This Row],[TEAM]]&amp;"|"&amp;AllData[[#This Row],[YEAR]],JeffSagarinW[TEAM]&amp;"|"&amp;JeffSagarinW[YEAR],0)),"0.00")</f>
        <v>0.00</v>
      </c>
      <c r="AU774" t="str">
        <f t="array" ref="AU774">IFERROR(INDEX(JeffSagarinW[JS_SOS],MATCH(AllData[[#This Row],[TEAM]]&amp;"|"&amp;AllData[[#This Row],[YEAR]],JeffSagarinW[TEAM]&amp;"|"&amp;JeffSagarinW[YEAR],0)),"0.00")</f>
        <v>0.00</v>
      </c>
      <c r="AV774" t="str">
        <f t="array" ref="AV774">IFERROR(INDEX(JeffSagarinW[W25],MATCH(AllData[[#This Row],[TEAM]]&amp;"|"&amp;AllData[[#This Row],[YEAR]],JeffSagarinW[TEAM]&amp;"|"&amp;JeffSagarinW[YEAR],0)),"0.00")</f>
        <v>0.00</v>
      </c>
      <c r="AW774" t="str">
        <f t="array" ref="AW774">IFERROR(INDEX(JeffSagarinW[W50],MATCH(AllData[[#This Row],[TEAM]]&amp;"|"&amp;AllData[[#This Row],[YEAR]],JeffSagarinW[TEAM]&amp;"|"&amp;JeffSagarinW[YEAR],0)),"0.00")</f>
        <v>0.00</v>
      </c>
      <c r="AX774" t="str">
        <f t="array" ref="AX774">IFERROR(INDEX(ESPNW[PTS],MATCH(AllData[[#This Row],[TEAM]]&amp;"|"&amp;AllData[[#This Row],[YEAR]],ESPNW[TEAM]&amp;"|"&amp;ESPNW[YEAR],0)),"0.00")</f>
        <v>0.00</v>
      </c>
    </row>
    <row r="775" spans="9:50" x14ac:dyDescent="0.2">
      <c r="I775" t="s">
        <v>395</v>
      </c>
      <c r="J775">
        <v>67.540000000000006</v>
      </c>
      <c r="K775">
        <v>76.64</v>
      </c>
      <c r="L775">
        <v>2021</v>
      </c>
      <c r="AO775" t="s">
        <v>395</v>
      </c>
      <c r="AP775">
        <v>67.540000000000006</v>
      </c>
      <c r="AQ775">
        <v>76.64</v>
      </c>
      <c r="AR775">
        <v>2021</v>
      </c>
      <c r="AT775" t="str">
        <f t="array" ref="AT775">IFERROR(INDEX(JeffSagarinW[JS_RATING],MATCH(AllData[[#This Row],[TEAM]]&amp;"|"&amp;AllData[[#This Row],[YEAR]],JeffSagarinW[TEAM]&amp;"|"&amp;JeffSagarinW[YEAR],0)),"0.00")</f>
        <v>0.00</v>
      </c>
      <c r="AU775" t="str">
        <f t="array" ref="AU775">IFERROR(INDEX(JeffSagarinW[JS_SOS],MATCH(AllData[[#This Row],[TEAM]]&amp;"|"&amp;AllData[[#This Row],[YEAR]],JeffSagarinW[TEAM]&amp;"|"&amp;JeffSagarinW[YEAR],0)),"0.00")</f>
        <v>0.00</v>
      </c>
      <c r="AV775" t="str">
        <f t="array" ref="AV775">IFERROR(INDEX(JeffSagarinW[W25],MATCH(AllData[[#This Row],[TEAM]]&amp;"|"&amp;AllData[[#This Row],[YEAR]],JeffSagarinW[TEAM]&amp;"|"&amp;JeffSagarinW[YEAR],0)),"0.00")</f>
        <v>0.00</v>
      </c>
      <c r="AW775" t="str">
        <f t="array" ref="AW775">IFERROR(INDEX(JeffSagarinW[W50],MATCH(AllData[[#This Row],[TEAM]]&amp;"|"&amp;AllData[[#This Row],[YEAR]],JeffSagarinW[TEAM]&amp;"|"&amp;JeffSagarinW[YEAR],0)),"0.00")</f>
        <v>0.00</v>
      </c>
      <c r="AX775" t="str">
        <f t="array" ref="AX775">IFERROR(INDEX(ESPNW[PTS],MATCH(AllData[[#This Row],[TEAM]]&amp;"|"&amp;AllData[[#This Row],[YEAR]],ESPNW[TEAM]&amp;"|"&amp;ESPNW[YEAR],0)),"0.00")</f>
        <v>0.00</v>
      </c>
    </row>
    <row r="776" spans="9:50" x14ac:dyDescent="0.2">
      <c r="I776" t="s">
        <v>1838</v>
      </c>
      <c r="J776">
        <v>64.89</v>
      </c>
      <c r="K776">
        <v>76.56</v>
      </c>
      <c r="L776">
        <v>2021</v>
      </c>
      <c r="AO776" t="s">
        <v>1838</v>
      </c>
      <c r="AP776">
        <v>64.89</v>
      </c>
      <c r="AQ776">
        <v>76.56</v>
      </c>
      <c r="AR776">
        <v>2021</v>
      </c>
      <c r="AT776" t="str">
        <f t="array" ref="AT776">IFERROR(INDEX(JeffSagarinW[JS_RATING],MATCH(AllData[[#This Row],[TEAM]]&amp;"|"&amp;AllData[[#This Row],[YEAR]],JeffSagarinW[TEAM]&amp;"|"&amp;JeffSagarinW[YEAR],0)),"0.00")</f>
        <v>0.00</v>
      </c>
      <c r="AU776" t="str">
        <f t="array" ref="AU776">IFERROR(INDEX(JeffSagarinW[JS_SOS],MATCH(AllData[[#This Row],[TEAM]]&amp;"|"&amp;AllData[[#This Row],[YEAR]],JeffSagarinW[TEAM]&amp;"|"&amp;JeffSagarinW[YEAR],0)),"0.00")</f>
        <v>0.00</v>
      </c>
      <c r="AV776" t="str">
        <f t="array" ref="AV776">IFERROR(INDEX(JeffSagarinW[W25],MATCH(AllData[[#This Row],[TEAM]]&amp;"|"&amp;AllData[[#This Row],[YEAR]],JeffSagarinW[TEAM]&amp;"|"&amp;JeffSagarinW[YEAR],0)),"0.00")</f>
        <v>0.00</v>
      </c>
      <c r="AW776" t="str">
        <f t="array" ref="AW776">IFERROR(INDEX(JeffSagarinW[W50],MATCH(AllData[[#This Row],[TEAM]]&amp;"|"&amp;AllData[[#This Row],[YEAR]],JeffSagarinW[TEAM]&amp;"|"&amp;JeffSagarinW[YEAR],0)),"0.00")</f>
        <v>0.00</v>
      </c>
      <c r="AX776" t="str">
        <f t="array" ref="AX776">IFERROR(INDEX(ESPNW[PTS],MATCH(AllData[[#This Row],[TEAM]]&amp;"|"&amp;AllData[[#This Row],[YEAR]],ESPNW[TEAM]&amp;"|"&amp;ESPNW[YEAR],0)),"0.00")</f>
        <v>0.00</v>
      </c>
    </row>
    <row r="777" spans="9:50" x14ac:dyDescent="0.2">
      <c r="I777" t="s">
        <v>336</v>
      </c>
      <c r="J777">
        <v>77.36</v>
      </c>
      <c r="K777">
        <v>76.38</v>
      </c>
      <c r="L777">
        <v>2021</v>
      </c>
      <c r="AO777" t="s">
        <v>336</v>
      </c>
      <c r="AP777">
        <v>77.36</v>
      </c>
      <c r="AQ777">
        <v>76.38</v>
      </c>
      <c r="AR777">
        <v>2021</v>
      </c>
      <c r="AT777" t="str">
        <f t="array" ref="AT777">IFERROR(INDEX(JeffSagarinW[JS_RATING],MATCH(AllData[[#This Row],[TEAM]]&amp;"|"&amp;AllData[[#This Row],[YEAR]],JeffSagarinW[TEAM]&amp;"|"&amp;JeffSagarinW[YEAR],0)),"0.00")</f>
        <v>0.00</v>
      </c>
      <c r="AU777" t="str">
        <f t="array" ref="AU777">IFERROR(INDEX(JeffSagarinW[JS_SOS],MATCH(AllData[[#This Row],[TEAM]]&amp;"|"&amp;AllData[[#This Row],[YEAR]],JeffSagarinW[TEAM]&amp;"|"&amp;JeffSagarinW[YEAR],0)),"0.00")</f>
        <v>0.00</v>
      </c>
      <c r="AV777" t="str">
        <f t="array" ref="AV777">IFERROR(INDEX(JeffSagarinW[W25],MATCH(AllData[[#This Row],[TEAM]]&amp;"|"&amp;AllData[[#This Row],[YEAR]],JeffSagarinW[TEAM]&amp;"|"&amp;JeffSagarinW[YEAR],0)),"0.00")</f>
        <v>0.00</v>
      </c>
      <c r="AW777" t="str">
        <f t="array" ref="AW777">IFERROR(INDEX(JeffSagarinW[W50],MATCH(AllData[[#This Row],[TEAM]]&amp;"|"&amp;AllData[[#This Row],[YEAR]],JeffSagarinW[TEAM]&amp;"|"&amp;JeffSagarinW[YEAR],0)),"0.00")</f>
        <v>0.00</v>
      </c>
      <c r="AX777" t="str">
        <f t="array" ref="AX777">IFERROR(INDEX(ESPNW[PTS],MATCH(AllData[[#This Row],[TEAM]]&amp;"|"&amp;AllData[[#This Row],[YEAR]],ESPNW[TEAM]&amp;"|"&amp;ESPNW[YEAR],0)),"0.00")</f>
        <v>0.00</v>
      </c>
    </row>
    <row r="778" spans="9:50" x14ac:dyDescent="0.2">
      <c r="I778" t="s">
        <v>422</v>
      </c>
      <c r="J778">
        <v>79.56</v>
      </c>
      <c r="K778">
        <v>76.2</v>
      </c>
      <c r="L778">
        <v>2021</v>
      </c>
      <c r="AO778" t="s">
        <v>422</v>
      </c>
      <c r="AP778">
        <v>79.56</v>
      </c>
      <c r="AQ778">
        <v>76.2</v>
      </c>
      <c r="AR778">
        <v>2021</v>
      </c>
      <c r="AT778" t="str">
        <f t="array" ref="AT778">IFERROR(INDEX(JeffSagarinW[JS_RATING],MATCH(AllData[[#This Row],[TEAM]]&amp;"|"&amp;AllData[[#This Row],[YEAR]],JeffSagarinW[TEAM]&amp;"|"&amp;JeffSagarinW[YEAR],0)),"0.00")</f>
        <v>0.00</v>
      </c>
      <c r="AU778" t="str">
        <f t="array" ref="AU778">IFERROR(INDEX(JeffSagarinW[JS_SOS],MATCH(AllData[[#This Row],[TEAM]]&amp;"|"&amp;AllData[[#This Row],[YEAR]],JeffSagarinW[TEAM]&amp;"|"&amp;JeffSagarinW[YEAR],0)),"0.00")</f>
        <v>0.00</v>
      </c>
      <c r="AV778" t="str">
        <f t="array" ref="AV778">IFERROR(INDEX(JeffSagarinW[W25],MATCH(AllData[[#This Row],[TEAM]]&amp;"|"&amp;AllData[[#This Row],[YEAR]],JeffSagarinW[TEAM]&amp;"|"&amp;JeffSagarinW[YEAR],0)),"0.00")</f>
        <v>0.00</v>
      </c>
      <c r="AW778" t="str">
        <f t="array" ref="AW778">IFERROR(INDEX(JeffSagarinW[W50],MATCH(AllData[[#This Row],[TEAM]]&amp;"|"&amp;AllData[[#This Row],[YEAR]],JeffSagarinW[TEAM]&amp;"|"&amp;JeffSagarinW[YEAR],0)),"0.00")</f>
        <v>0.00</v>
      </c>
      <c r="AX778" t="str">
        <f t="array" ref="AX778">IFERROR(INDEX(ESPNW[PTS],MATCH(AllData[[#This Row],[TEAM]]&amp;"|"&amp;AllData[[#This Row],[YEAR]],ESPNW[TEAM]&amp;"|"&amp;ESPNW[YEAR],0)),"0.00")</f>
        <v>0.00</v>
      </c>
    </row>
    <row r="779" spans="9:50" x14ac:dyDescent="0.2">
      <c r="I779" t="s">
        <v>382</v>
      </c>
      <c r="J779">
        <v>58.06</v>
      </c>
      <c r="K779">
        <v>76.02</v>
      </c>
      <c r="L779">
        <v>2021</v>
      </c>
      <c r="AO779" t="s">
        <v>382</v>
      </c>
      <c r="AP779">
        <v>58.06</v>
      </c>
      <c r="AQ779">
        <v>76.02</v>
      </c>
      <c r="AR779">
        <v>2021</v>
      </c>
      <c r="AT779" t="str">
        <f t="array" ref="AT779">IFERROR(INDEX(JeffSagarinW[JS_RATING],MATCH(AllData[[#This Row],[TEAM]]&amp;"|"&amp;AllData[[#This Row],[YEAR]],JeffSagarinW[TEAM]&amp;"|"&amp;JeffSagarinW[YEAR],0)),"0.00")</f>
        <v>0.00</v>
      </c>
      <c r="AU779" t="str">
        <f t="array" ref="AU779">IFERROR(INDEX(JeffSagarinW[JS_SOS],MATCH(AllData[[#This Row],[TEAM]]&amp;"|"&amp;AllData[[#This Row],[YEAR]],JeffSagarinW[TEAM]&amp;"|"&amp;JeffSagarinW[YEAR],0)),"0.00")</f>
        <v>0.00</v>
      </c>
      <c r="AV779" t="str">
        <f t="array" ref="AV779">IFERROR(INDEX(JeffSagarinW[W25],MATCH(AllData[[#This Row],[TEAM]]&amp;"|"&amp;AllData[[#This Row],[YEAR]],JeffSagarinW[TEAM]&amp;"|"&amp;JeffSagarinW[YEAR],0)),"0.00")</f>
        <v>0.00</v>
      </c>
      <c r="AW779" t="str">
        <f t="array" ref="AW779">IFERROR(INDEX(JeffSagarinW[W50],MATCH(AllData[[#This Row],[TEAM]]&amp;"|"&amp;AllData[[#This Row],[YEAR]],JeffSagarinW[TEAM]&amp;"|"&amp;JeffSagarinW[YEAR],0)),"0.00")</f>
        <v>0.00</v>
      </c>
      <c r="AX779" t="str">
        <f t="array" ref="AX779">IFERROR(INDEX(ESPNW[PTS],MATCH(AllData[[#This Row],[TEAM]]&amp;"|"&amp;AllData[[#This Row],[YEAR]],ESPNW[TEAM]&amp;"|"&amp;ESPNW[YEAR],0)),"0.00")</f>
        <v>0.00</v>
      </c>
    </row>
    <row r="780" spans="9:50" x14ac:dyDescent="0.2">
      <c r="I780" t="s">
        <v>407</v>
      </c>
      <c r="J780">
        <v>68.28</v>
      </c>
      <c r="K780">
        <v>75.900000000000006</v>
      </c>
      <c r="L780">
        <v>2021</v>
      </c>
      <c r="AO780" t="s">
        <v>407</v>
      </c>
      <c r="AP780">
        <v>68.28</v>
      </c>
      <c r="AQ780">
        <v>75.900000000000006</v>
      </c>
      <c r="AR780">
        <v>2021</v>
      </c>
      <c r="AT780" t="str">
        <f t="array" ref="AT780">IFERROR(INDEX(JeffSagarinW[JS_RATING],MATCH(AllData[[#This Row],[TEAM]]&amp;"|"&amp;AllData[[#This Row],[YEAR]],JeffSagarinW[TEAM]&amp;"|"&amp;JeffSagarinW[YEAR],0)),"0.00")</f>
        <v>0.00</v>
      </c>
      <c r="AU780" t="str">
        <f t="array" ref="AU780">IFERROR(INDEX(JeffSagarinW[JS_SOS],MATCH(AllData[[#This Row],[TEAM]]&amp;"|"&amp;AllData[[#This Row],[YEAR]],JeffSagarinW[TEAM]&amp;"|"&amp;JeffSagarinW[YEAR],0)),"0.00")</f>
        <v>0.00</v>
      </c>
      <c r="AV780" t="str">
        <f t="array" ref="AV780">IFERROR(INDEX(JeffSagarinW[W25],MATCH(AllData[[#This Row],[TEAM]]&amp;"|"&amp;AllData[[#This Row],[YEAR]],JeffSagarinW[TEAM]&amp;"|"&amp;JeffSagarinW[YEAR],0)),"0.00")</f>
        <v>0.00</v>
      </c>
      <c r="AW780" t="str">
        <f t="array" ref="AW780">IFERROR(INDEX(JeffSagarinW[W50],MATCH(AllData[[#This Row],[TEAM]]&amp;"|"&amp;AllData[[#This Row],[YEAR]],JeffSagarinW[TEAM]&amp;"|"&amp;JeffSagarinW[YEAR],0)),"0.00")</f>
        <v>0.00</v>
      </c>
      <c r="AX780" t="str">
        <f t="array" ref="AX780">IFERROR(INDEX(ESPNW[PTS],MATCH(AllData[[#This Row],[TEAM]]&amp;"|"&amp;AllData[[#This Row],[YEAR]],ESPNW[TEAM]&amp;"|"&amp;ESPNW[YEAR],0)),"0.00")</f>
        <v>0.00</v>
      </c>
    </row>
    <row r="781" spans="9:50" x14ac:dyDescent="0.2">
      <c r="I781" t="s">
        <v>315</v>
      </c>
      <c r="J781">
        <v>57.13</v>
      </c>
      <c r="K781">
        <v>75.099999999999994</v>
      </c>
      <c r="L781">
        <v>2021</v>
      </c>
      <c r="AO781" t="s">
        <v>315</v>
      </c>
      <c r="AP781">
        <v>57.13</v>
      </c>
      <c r="AQ781">
        <v>75.099999999999994</v>
      </c>
      <c r="AR781">
        <v>2021</v>
      </c>
      <c r="AT781" t="str">
        <f t="array" ref="AT781">IFERROR(INDEX(JeffSagarinW[JS_RATING],MATCH(AllData[[#This Row],[TEAM]]&amp;"|"&amp;AllData[[#This Row],[YEAR]],JeffSagarinW[TEAM]&amp;"|"&amp;JeffSagarinW[YEAR],0)),"0.00")</f>
        <v>0.00</v>
      </c>
      <c r="AU781" t="str">
        <f t="array" ref="AU781">IFERROR(INDEX(JeffSagarinW[JS_SOS],MATCH(AllData[[#This Row],[TEAM]]&amp;"|"&amp;AllData[[#This Row],[YEAR]],JeffSagarinW[TEAM]&amp;"|"&amp;JeffSagarinW[YEAR],0)),"0.00")</f>
        <v>0.00</v>
      </c>
      <c r="AV781" t="str">
        <f t="array" ref="AV781">IFERROR(INDEX(JeffSagarinW[W25],MATCH(AllData[[#This Row],[TEAM]]&amp;"|"&amp;AllData[[#This Row],[YEAR]],JeffSagarinW[TEAM]&amp;"|"&amp;JeffSagarinW[YEAR],0)),"0.00")</f>
        <v>0.00</v>
      </c>
      <c r="AW781" t="str">
        <f t="array" ref="AW781">IFERROR(INDEX(JeffSagarinW[W50],MATCH(AllData[[#This Row],[TEAM]]&amp;"|"&amp;AllData[[#This Row],[YEAR]],JeffSagarinW[TEAM]&amp;"|"&amp;JeffSagarinW[YEAR],0)),"0.00")</f>
        <v>0.00</v>
      </c>
      <c r="AX781" t="str">
        <f t="array" ref="AX781">IFERROR(INDEX(ESPNW[PTS],MATCH(AllData[[#This Row],[TEAM]]&amp;"|"&amp;AllData[[#This Row],[YEAR]],ESPNW[TEAM]&amp;"|"&amp;ESPNW[YEAR],0)),"0.00")</f>
        <v>0.00</v>
      </c>
    </row>
    <row r="782" spans="9:50" x14ac:dyDescent="0.2">
      <c r="I782" t="s">
        <v>1836</v>
      </c>
      <c r="J782">
        <v>66.58</v>
      </c>
      <c r="K782">
        <v>75.09</v>
      </c>
      <c r="L782">
        <v>2021</v>
      </c>
      <c r="AO782" t="s">
        <v>1836</v>
      </c>
      <c r="AP782">
        <v>66.58</v>
      </c>
      <c r="AQ782">
        <v>75.09</v>
      </c>
      <c r="AR782">
        <v>2021</v>
      </c>
      <c r="AT782" t="str">
        <f t="array" ref="AT782">IFERROR(INDEX(JeffSagarinW[JS_RATING],MATCH(AllData[[#This Row],[TEAM]]&amp;"|"&amp;AllData[[#This Row],[YEAR]],JeffSagarinW[TEAM]&amp;"|"&amp;JeffSagarinW[YEAR],0)),"0.00")</f>
        <v>0.00</v>
      </c>
      <c r="AU782" t="str">
        <f t="array" ref="AU782">IFERROR(INDEX(JeffSagarinW[JS_SOS],MATCH(AllData[[#This Row],[TEAM]]&amp;"|"&amp;AllData[[#This Row],[YEAR]],JeffSagarinW[TEAM]&amp;"|"&amp;JeffSagarinW[YEAR],0)),"0.00")</f>
        <v>0.00</v>
      </c>
      <c r="AV782" t="str">
        <f t="array" ref="AV782">IFERROR(INDEX(JeffSagarinW[W25],MATCH(AllData[[#This Row],[TEAM]]&amp;"|"&amp;AllData[[#This Row],[YEAR]],JeffSagarinW[TEAM]&amp;"|"&amp;JeffSagarinW[YEAR],0)),"0.00")</f>
        <v>0.00</v>
      </c>
      <c r="AW782" t="str">
        <f t="array" ref="AW782">IFERROR(INDEX(JeffSagarinW[W50],MATCH(AllData[[#This Row],[TEAM]]&amp;"|"&amp;AllData[[#This Row],[YEAR]],JeffSagarinW[TEAM]&amp;"|"&amp;JeffSagarinW[YEAR],0)),"0.00")</f>
        <v>0.00</v>
      </c>
      <c r="AX782" t="str">
        <f t="array" ref="AX782">IFERROR(INDEX(ESPNW[PTS],MATCH(AllData[[#This Row],[TEAM]]&amp;"|"&amp;AllData[[#This Row],[YEAR]],ESPNW[TEAM]&amp;"|"&amp;ESPNW[YEAR],0)),"0.00")</f>
        <v>0.00</v>
      </c>
    </row>
    <row r="783" spans="9:50" x14ac:dyDescent="0.2">
      <c r="I783" t="s">
        <v>384</v>
      </c>
      <c r="J783">
        <v>73.87</v>
      </c>
      <c r="K783">
        <v>75.08</v>
      </c>
      <c r="L783">
        <v>2021</v>
      </c>
      <c r="AO783" t="s">
        <v>384</v>
      </c>
      <c r="AP783">
        <v>73.87</v>
      </c>
      <c r="AQ783">
        <v>75.08</v>
      </c>
      <c r="AR783">
        <v>2021</v>
      </c>
      <c r="AT783" t="str">
        <f t="array" ref="AT783">IFERROR(INDEX(JeffSagarinW[JS_RATING],MATCH(AllData[[#This Row],[TEAM]]&amp;"|"&amp;AllData[[#This Row],[YEAR]],JeffSagarinW[TEAM]&amp;"|"&amp;JeffSagarinW[YEAR],0)),"0.00")</f>
        <v>0.00</v>
      </c>
      <c r="AU783" t="str">
        <f t="array" ref="AU783">IFERROR(INDEX(JeffSagarinW[JS_SOS],MATCH(AllData[[#This Row],[TEAM]]&amp;"|"&amp;AllData[[#This Row],[YEAR]],JeffSagarinW[TEAM]&amp;"|"&amp;JeffSagarinW[YEAR],0)),"0.00")</f>
        <v>0.00</v>
      </c>
      <c r="AV783" t="str">
        <f t="array" ref="AV783">IFERROR(INDEX(JeffSagarinW[W25],MATCH(AllData[[#This Row],[TEAM]]&amp;"|"&amp;AllData[[#This Row],[YEAR]],JeffSagarinW[TEAM]&amp;"|"&amp;JeffSagarinW[YEAR],0)),"0.00")</f>
        <v>0.00</v>
      </c>
      <c r="AW783" t="str">
        <f t="array" ref="AW783">IFERROR(INDEX(JeffSagarinW[W50],MATCH(AllData[[#This Row],[TEAM]]&amp;"|"&amp;AllData[[#This Row],[YEAR]],JeffSagarinW[TEAM]&amp;"|"&amp;JeffSagarinW[YEAR],0)),"0.00")</f>
        <v>0.00</v>
      </c>
      <c r="AX783" t="str">
        <f t="array" ref="AX783">IFERROR(INDEX(ESPNW[PTS],MATCH(AllData[[#This Row],[TEAM]]&amp;"|"&amp;AllData[[#This Row],[YEAR]],ESPNW[TEAM]&amp;"|"&amp;ESPNW[YEAR],0)),"0.00")</f>
        <v>0.00</v>
      </c>
    </row>
    <row r="784" spans="9:50" x14ac:dyDescent="0.2">
      <c r="I784" t="s">
        <v>412</v>
      </c>
      <c r="J784">
        <v>67.41</v>
      </c>
      <c r="K784">
        <v>74.98</v>
      </c>
      <c r="L784">
        <v>2021</v>
      </c>
      <c r="AO784" t="s">
        <v>412</v>
      </c>
      <c r="AP784">
        <v>67.41</v>
      </c>
      <c r="AQ784">
        <v>74.98</v>
      </c>
      <c r="AR784">
        <v>2021</v>
      </c>
      <c r="AT784" t="str">
        <f t="array" ref="AT784">IFERROR(INDEX(JeffSagarinW[JS_RATING],MATCH(AllData[[#This Row],[TEAM]]&amp;"|"&amp;AllData[[#This Row],[YEAR]],JeffSagarinW[TEAM]&amp;"|"&amp;JeffSagarinW[YEAR],0)),"0.00")</f>
        <v>0.00</v>
      </c>
      <c r="AU784" t="str">
        <f t="array" ref="AU784">IFERROR(INDEX(JeffSagarinW[JS_SOS],MATCH(AllData[[#This Row],[TEAM]]&amp;"|"&amp;AllData[[#This Row],[YEAR]],JeffSagarinW[TEAM]&amp;"|"&amp;JeffSagarinW[YEAR],0)),"0.00")</f>
        <v>0.00</v>
      </c>
      <c r="AV784" t="str">
        <f t="array" ref="AV784">IFERROR(INDEX(JeffSagarinW[W25],MATCH(AllData[[#This Row],[TEAM]]&amp;"|"&amp;AllData[[#This Row],[YEAR]],JeffSagarinW[TEAM]&amp;"|"&amp;JeffSagarinW[YEAR],0)),"0.00")</f>
        <v>0.00</v>
      </c>
      <c r="AW784" t="str">
        <f t="array" ref="AW784">IFERROR(INDEX(JeffSagarinW[W50],MATCH(AllData[[#This Row],[TEAM]]&amp;"|"&amp;AllData[[#This Row],[YEAR]],JeffSagarinW[TEAM]&amp;"|"&amp;JeffSagarinW[YEAR],0)),"0.00")</f>
        <v>0.00</v>
      </c>
      <c r="AX784" t="str">
        <f t="array" ref="AX784">IFERROR(INDEX(ESPNW[PTS],MATCH(AllData[[#This Row],[TEAM]]&amp;"|"&amp;AllData[[#This Row],[YEAR]],ESPNW[TEAM]&amp;"|"&amp;ESPNW[YEAR],0)),"0.00")</f>
        <v>0.00</v>
      </c>
    </row>
    <row r="785" spans="9:50" x14ac:dyDescent="0.2">
      <c r="I785" t="s">
        <v>442</v>
      </c>
      <c r="J785">
        <v>71.319999999999993</v>
      </c>
      <c r="K785">
        <v>74.959999999999994</v>
      </c>
      <c r="L785">
        <v>2021</v>
      </c>
      <c r="AO785" t="s">
        <v>442</v>
      </c>
      <c r="AP785">
        <v>71.319999999999993</v>
      </c>
      <c r="AQ785">
        <v>74.959999999999994</v>
      </c>
      <c r="AR785">
        <v>2021</v>
      </c>
      <c r="AT785" t="str">
        <f t="array" ref="AT785">IFERROR(INDEX(JeffSagarinW[JS_RATING],MATCH(AllData[[#This Row],[TEAM]]&amp;"|"&amp;AllData[[#This Row],[YEAR]],JeffSagarinW[TEAM]&amp;"|"&amp;JeffSagarinW[YEAR],0)),"0.00")</f>
        <v>0.00</v>
      </c>
      <c r="AU785" t="str">
        <f t="array" ref="AU785">IFERROR(INDEX(JeffSagarinW[JS_SOS],MATCH(AllData[[#This Row],[TEAM]]&amp;"|"&amp;AllData[[#This Row],[YEAR]],JeffSagarinW[TEAM]&amp;"|"&amp;JeffSagarinW[YEAR],0)),"0.00")</f>
        <v>0.00</v>
      </c>
      <c r="AV785" t="str">
        <f t="array" ref="AV785">IFERROR(INDEX(JeffSagarinW[W25],MATCH(AllData[[#This Row],[TEAM]]&amp;"|"&amp;AllData[[#This Row],[YEAR]],JeffSagarinW[TEAM]&amp;"|"&amp;JeffSagarinW[YEAR],0)),"0.00")</f>
        <v>0.00</v>
      </c>
      <c r="AW785" t="str">
        <f t="array" ref="AW785">IFERROR(INDEX(JeffSagarinW[W50],MATCH(AllData[[#This Row],[TEAM]]&amp;"|"&amp;AllData[[#This Row],[YEAR]],JeffSagarinW[TEAM]&amp;"|"&amp;JeffSagarinW[YEAR],0)),"0.00")</f>
        <v>0.00</v>
      </c>
      <c r="AX785" t="str">
        <f t="array" ref="AX785">IFERROR(INDEX(ESPNW[PTS],MATCH(AllData[[#This Row],[TEAM]]&amp;"|"&amp;AllData[[#This Row],[YEAR]],ESPNW[TEAM]&amp;"|"&amp;ESPNW[YEAR],0)),"0.00")</f>
        <v>0.00</v>
      </c>
    </row>
    <row r="786" spans="9:50" x14ac:dyDescent="0.2">
      <c r="I786" t="s">
        <v>1862</v>
      </c>
      <c r="J786">
        <v>62.6</v>
      </c>
      <c r="K786">
        <v>74.849999999999994</v>
      </c>
      <c r="L786">
        <v>2021</v>
      </c>
      <c r="AO786" t="s">
        <v>1862</v>
      </c>
      <c r="AP786">
        <v>62.6</v>
      </c>
      <c r="AQ786">
        <v>74.849999999999994</v>
      </c>
      <c r="AR786">
        <v>2021</v>
      </c>
      <c r="AT786" t="str">
        <f t="array" ref="AT786">IFERROR(INDEX(JeffSagarinW[JS_RATING],MATCH(AllData[[#This Row],[TEAM]]&amp;"|"&amp;AllData[[#This Row],[YEAR]],JeffSagarinW[TEAM]&amp;"|"&amp;JeffSagarinW[YEAR],0)),"0.00")</f>
        <v>0.00</v>
      </c>
      <c r="AU786" t="str">
        <f t="array" ref="AU786">IFERROR(INDEX(JeffSagarinW[JS_SOS],MATCH(AllData[[#This Row],[TEAM]]&amp;"|"&amp;AllData[[#This Row],[YEAR]],JeffSagarinW[TEAM]&amp;"|"&amp;JeffSagarinW[YEAR],0)),"0.00")</f>
        <v>0.00</v>
      </c>
      <c r="AV786" t="str">
        <f t="array" ref="AV786">IFERROR(INDEX(JeffSagarinW[W25],MATCH(AllData[[#This Row],[TEAM]]&amp;"|"&amp;AllData[[#This Row],[YEAR]],JeffSagarinW[TEAM]&amp;"|"&amp;JeffSagarinW[YEAR],0)),"0.00")</f>
        <v>0.00</v>
      </c>
      <c r="AW786" t="str">
        <f t="array" ref="AW786">IFERROR(INDEX(JeffSagarinW[W50],MATCH(AllData[[#This Row],[TEAM]]&amp;"|"&amp;AllData[[#This Row],[YEAR]],JeffSagarinW[TEAM]&amp;"|"&amp;JeffSagarinW[YEAR],0)),"0.00")</f>
        <v>0.00</v>
      </c>
      <c r="AX786" t="str">
        <f t="array" ref="AX786">IFERROR(INDEX(ESPNW[PTS],MATCH(AllData[[#This Row],[TEAM]]&amp;"|"&amp;AllData[[#This Row],[YEAR]],ESPNW[TEAM]&amp;"|"&amp;ESPNW[YEAR],0)),"0.00")</f>
        <v>0.00</v>
      </c>
    </row>
    <row r="787" spans="9:50" x14ac:dyDescent="0.2">
      <c r="I787" t="s">
        <v>298</v>
      </c>
      <c r="J787">
        <v>78.739999999999995</v>
      </c>
      <c r="K787">
        <v>74.819999999999993</v>
      </c>
      <c r="L787">
        <v>2021</v>
      </c>
      <c r="AO787" t="s">
        <v>298</v>
      </c>
      <c r="AP787">
        <v>78.739999999999995</v>
      </c>
      <c r="AQ787">
        <v>74.819999999999993</v>
      </c>
      <c r="AR787">
        <v>2021</v>
      </c>
      <c r="AT787" t="str">
        <f t="array" ref="AT787">IFERROR(INDEX(JeffSagarinW[JS_RATING],MATCH(AllData[[#This Row],[TEAM]]&amp;"|"&amp;AllData[[#This Row],[YEAR]],JeffSagarinW[TEAM]&amp;"|"&amp;JeffSagarinW[YEAR],0)),"0.00")</f>
        <v>0.00</v>
      </c>
      <c r="AU787" t="str">
        <f t="array" ref="AU787">IFERROR(INDEX(JeffSagarinW[JS_SOS],MATCH(AllData[[#This Row],[TEAM]]&amp;"|"&amp;AllData[[#This Row],[YEAR]],JeffSagarinW[TEAM]&amp;"|"&amp;JeffSagarinW[YEAR],0)),"0.00")</f>
        <v>0.00</v>
      </c>
      <c r="AV787" t="str">
        <f t="array" ref="AV787">IFERROR(INDEX(JeffSagarinW[W25],MATCH(AllData[[#This Row],[TEAM]]&amp;"|"&amp;AllData[[#This Row],[YEAR]],JeffSagarinW[TEAM]&amp;"|"&amp;JeffSagarinW[YEAR],0)),"0.00")</f>
        <v>0.00</v>
      </c>
      <c r="AW787" t="str">
        <f t="array" ref="AW787">IFERROR(INDEX(JeffSagarinW[W50],MATCH(AllData[[#This Row],[TEAM]]&amp;"|"&amp;AllData[[#This Row],[YEAR]],JeffSagarinW[TEAM]&amp;"|"&amp;JeffSagarinW[YEAR],0)),"0.00")</f>
        <v>0.00</v>
      </c>
      <c r="AX787" t="str">
        <f t="array" ref="AX787">IFERROR(INDEX(ESPNW[PTS],MATCH(AllData[[#This Row],[TEAM]]&amp;"|"&amp;AllData[[#This Row],[YEAR]],ESPNW[TEAM]&amp;"|"&amp;ESPNW[YEAR],0)),"0.00")</f>
        <v>0.00</v>
      </c>
    </row>
    <row r="788" spans="9:50" x14ac:dyDescent="0.2">
      <c r="I788" t="s">
        <v>414</v>
      </c>
      <c r="J788">
        <v>62.15</v>
      </c>
      <c r="K788">
        <v>74.739999999999995</v>
      </c>
      <c r="L788">
        <v>2021</v>
      </c>
      <c r="AO788" t="s">
        <v>414</v>
      </c>
      <c r="AP788">
        <v>62.15</v>
      </c>
      <c r="AQ788">
        <v>74.739999999999995</v>
      </c>
      <c r="AR788">
        <v>2021</v>
      </c>
      <c r="AT788" t="str">
        <f t="array" ref="AT788">IFERROR(INDEX(JeffSagarinW[JS_RATING],MATCH(AllData[[#This Row],[TEAM]]&amp;"|"&amp;AllData[[#This Row],[YEAR]],JeffSagarinW[TEAM]&amp;"|"&amp;JeffSagarinW[YEAR],0)),"0.00")</f>
        <v>0.00</v>
      </c>
      <c r="AU788" t="str">
        <f t="array" ref="AU788">IFERROR(INDEX(JeffSagarinW[JS_SOS],MATCH(AllData[[#This Row],[TEAM]]&amp;"|"&amp;AllData[[#This Row],[YEAR]],JeffSagarinW[TEAM]&amp;"|"&amp;JeffSagarinW[YEAR],0)),"0.00")</f>
        <v>0.00</v>
      </c>
      <c r="AV788" t="str">
        <f t="array" ref="AV788">IFERROR(INDEX(JeffSagarinW[W25],MATCH(AllData[[#This Row],[TEAM]]&amp;"|"&amp;AllData[[#This Row],[YEAR]],JeffSagarinW[TEAM]&amp;"|"&amp;JeffSagarinW[YEAR],0)),"0.00")</f>
        <v>0.00</v>
      </c>
      <c r="AW788" t="str">
        <f t="array" ref="AW788">IFERROR(INDEX(JeffSagarinW[W50],MATCH(AllData[[#This Row],[TEAM]]&amp;"|"&amp;AllData[[#This Row],[YEAR]],JeffSagarinW[TEAM]&amp;"|"&amp;JeffSagarinW[YEAR],0)),"0.00")</f>
        <v>0.00</v>
      </c>
      <c r="AX788" t="str">
        <f t="array" ref="AX788">IFERROR(INDEX(ESPNW[PTS],MATCH(AllData[[#This Row],[TEAM]]&amp;"|"&amp;AllData[[#This Row],[YEAR]],ESPNW[TEAM]&amp;"|"&amp;ESPNW[YEAR],0)),"0.00")</f>
        <v>0.00</v>
      </c>
    </row>
    <row r="789" spans="9:50" x14ac:dyDescent="0.2">
      <c r="I789" t="s">
        <v>326</v>
      </c>
      <c r="J789">
        <v>66.7</v>
      </c>
      <c r="K789">
        <v>74.650000000000006</v>
      </c>
      <c r="L789">
        <v>2021</v>
      </c>
      <c r="AO789" t="s">
        <v>326</v>
      </c>
      <c r="AP789">
        <v>66.7</v>
      </c>
      <c r="AQ789">
        <v>74.650000000000006</v>
      </c>
      <c r="AR789">
        <v>2021</v>
      </c>
      <c r="AT789" t="str">
        <f t="array" ref="AT789">IFERROR(INDEX(JeffSagarinW[JS_RATING],MATCH(AllData[[#This Row],[TEAM]]&amp;"|"&amp;AllData[[#This Row],[YEAR]],JeffSagarinW[TEAM]&amp;"|"&amp;JeffSagarinW[YEAR],0)),"0.00")</f>
        <v>0.00</v>
      </c>
      <c r="AU789" t="str">
        <f t="array" ref="AU789">IFERROR(INDEX(JeffSagarinW[JS_SOS],MATCH(AllData[[#This Row],[TEAM]]&amp;"|"&amp;AllData[[#This Row],[YEAR]],JeffSagarinW[TEAM]&amp;"|"&amp;JeffSagarinW[YEAR],0)),"0.00")</f>
        <v>0.00</v>
      </c>
      <c r="AV789" t="str">
        <f t="array" ref="AV789">IFERROR(INDEX(JeffSagarinW[W25],MATCH(AllData[[#This Row],[TEAM]]&amp;"|"&amp;AllData[[#This Row],[YEAR]],JeffSagarinW[TEAM]&amp;"|"&amp;JeffSagarinW[YEAR],0)),"0.00")</f>
        <v>0.00</v>
      </c>
      <c r="AW789" t="str">
        <f t="array" ref="AW789">IFERROR(INDEX(JeffSagarinW[W50],MATCH(AllData[[#This Row],[TEAM]]&amp;"|"&amp;AllData[[#This Row],[YEAR]],JeffSagarinW[TEAM]&amp;"|"&amp;JeffSagarinW[YEAR],0)),"0.00")</f>
        <v>0.00</v>
      </c>
      <c r="AX789" t="str">
        <f t="array" ref="AX789">IFERROR(INDEX(ESPNW[PTS],MATCH(AllData[[#This Row],[TEAM]]&amp;"|"&amp;AllData[[#This Row],[YEAR]],ESPNW[TEAM]&amp;"|"&amp;ESPNW[YEAR],0)),"0.00")</f>
        <v>0.00</v>
      </c>
    </row>
    <row r="790" spans="9:50" x14ac:dyDescent="0.2">
      <c r="I790" t="s">
        <v>309</v>
      </c>
      <c r="J790">
        <v>67.67</v>
      </c>
      <c r="K790">
        <v>74.47</v>
      </c>
      <c r="L790">
        <v>2021</v>
      </c>
      <c r="AO790" t="s">
        <v>309</v>
      </c>
      <c r="AP790">
        <v>67.67</v>
      </c>
      <c r="AQ790">
        <v>74.47</v>
      </c>
      <c r="AR790">
        <v>2021</v>
      </c>
      <c r="AT790" t="str">
        <f t="array" ref="AT790">IFERROR(INDEX(JeffSagarinW[JS_RATING],MATCH(AllData[[#This Row],[TEAM]]&amp;"|"&amp;AllData[[#This Row],[YEAR]],JeffSagarinW[TEAM]&amp;"|"&amp;JeffSagarinW[YEAR],0)),"0.00")</f>
        <v>0.00</v>
      </c>
      <c r="AU790" t="str">
        <f t="array" ref="AU790">IFERROR(INDEX(JeffSagarinW[JS_SOS],MATCH(AllData[[#This Row],[TEAM]]&amp;"|"&amp;AllData[[#This Row],[YEAR]],JeffSagarinW[TEAM]&amp;"|"&amp;JeffSagarinW[YEAR],0)),"0.00")</f>
        <v>0.00</v>
      </c>
      <c r="AV790" t="str">
        <f t="array" ref="AV790">IFERROR(INDEX(JeffSagarinW[W25],MATCH(AllData[[#This Row],[TEAM]]&amp;"|"&amp;AllData[[#This Row],[YEAR]],JeffSagarinW[TEAM]&amp;"|"&amp;JeffSagarinW[YEAR],0)),"0.00")</f>
        <v>0.00</v>
      </c>
      <c r="AW790" t="str">
        <f t="array" ref="AW790">IFERROR(INDEX(JeffSagarinW[W50],MATCH(AllData[[#This Row],[TEAM]]&amp;"|"&amp;AllData[[#This Row],[YEAR]],JeffSagarinW[TEAM]&amp;"|"&amp;JeffSagarinW[YEAR],0)),"0.00")</f>
        <v>0.00</v>
      </c>
      <c r="AX790" t="str">
        <f t="array" ref="AX790">IFERROR(INDEX(ESPNW[PTS],MATCH(AllData[[#This Row],[TEAM]]&amp;"|"&amp;AllData[[#This Row],[YEAR]],ESPNW[TEAM]&amp;"|"&amp;ESPNW[YEAR],0)),"0.00")</f>
        <v>0.00</v>
      </c>
    </row>
    <row r="791" spans="9:50" x14ac:dyDescent="0.2">
      <c r="I791" t="s">
        <v>1060</v>
      </c>
      <c r="J791">
        <v>63.85</v>
      </c>
      <c r="K791">
        <v>74.17</v>
      </c>
      <c r="L791">
        <v>2021</v>
      </c>
      <c r="AO791" t="s">
        <v>1060</v>
      </c>
      <c r="AP791">
        <v>63.85</v>
      </c>
      <c r="AQ791">
        <v>74.17</v>
      </c>
      <c r="AR791">
        <v>2021</v>
      </c>
      <c r="AT791" t="str">
        <f t="array" ref="AT791">IFERROR(INDEX(JeffSagarinW[JS_RATING],MATCH(AllData[[#This Row],[TEAM]]&amp;"|"&amp;AllData[[#This Row],[YEAR]],JeffSagarinW[TEAM]&amp;"|"&amp;JeffSagarinW[YEAR],0)),"0.00")</f>
        <v>0.00</v>
      </c>
      <c r="AU791" t="str">
        <f t="array" ref="AU791">IFERROR(INDEX(JeffSagarinW[JS_SOS],MATCH(AllData[[#This Row],[TEAM]]&amp;"|"&amp;AllData[[#This Row],[YEAR]],JeffSagarinW[TEAM]&amp;"|"&amp;JeffSagarinW[YEAR],0)),"0.00")</f>
        <v>0.00</v>
      </c>
      <c r="AV791" t="str">
        <f t="array" ref="AV791">IFERROR(INDEX(JeffSagarinW[W25],MATCH(AllData[[#This Row],[TEAM]]&amp;"|"&amp;AllData[[#This Row],[YEAR]],JeffSagarinW[TEAM]&amp;"|"&amp;JeffSagarinW[YEAR],0)),"0.00")</f>
        <v>0.00</v>
      </c>
      <c r="AW791" t="str">
        <f t="array" ref="AW791">IFERROR(INDEX(JeffSagarinW[W50],MATCH(AllData[[#This Row],[TEAM]]&amp;"|"&amp;AllData[[#This Row],[YEAR]],JeffSagarinW[TEAM]&amp;"|"&amp;JeffSagarinW[YEAR],0)),"0.00")</f>
        <v>0.00</v>
      </c>
      <c r="AX791" t="str">
        <f t="array" ref="AX791">IFERROR(INDEX(ESPNW[PTS],MATCH(AllData[[#This Row],[TEAM]]&amp;"|"&amp;AllData[[#This Row],[YEAR]],ESPNW[TEAM]&amp;"|"&amp;ESPNW[YEAR],0)),"0.00")</f>
        <v>0.00</v>
      </c>
    </row>
    <row r="792" spans="9:50" x14ac:dyDescent="0.2">
      <c r="I792" t="s">
        <v>323</v>
      </c>
      <c r="J792">
        <v>75.31</v>
      </c>
      <c r="K792">
        <v>73.87</v>
      </c>
      <c r="L792">
        <v>2021</v>
      </c>
      <c r="AO792" t="s">
        <v>323</v>
      </c>
      <c r="AP792">
        <v>75.31</v>
      </c>
      <c r="AQ792">
        <v>73.87</v>
      </c>
      <c r="AR792">
        <v>2021</v>
      </c>
      <c r="AT792" t="str">
        <f t="array" ref="AT792">IFERROR(INDEX(JeffSagarinW[JS_RATING],MATCH(AllData[[#This Row],[TEAM]]&amp;"|"&amp;AllData[[#This Row],[YEAR]],JeffSagarinW[TEAM]&amp;"|"&amp;JeffSagarinW[YEAR],0)),"0.00")</f>
        <v>0.00</v>
      </c>
      <c r="AU792" t="str">
        <f t="array" ref="AU792">IFERROR(INDEX(JeffSagarinW[JS_SOS],MATCH(AllData[[#This Row],[TEAM]]&amp;"|"&amp;AllData[[#This Row],[YEAR]],JeffSagarinW[TEAM]&amp;"|"&amp;JeffSagarinW[YEAR],0)),"0.00")</f>
        <v>0.00</v>
      </c>
      <c r="AV792" t="str">
        <f t="array" ref="AV792">IFERROR(INDEX(JeffSagarinW[W25],MATCH(AllData[[#This Row],[TEAM]]&amp;"|"&amp;AllData[[#This Row],[YEAR]],JeffSagarinW[TEAM]&amp;"|"&amp;JeffSagarinW[YEAR],0)),"0.00")</f>
        <v>0.00</v>
      </c>
      <c r="AW792" t="str">
        <f t="array" ref="AW792">IFERROR(INDEX(JeffSagarinW[W50],MATCH(AllData[[#This Row],[TEAM]]&amp;"|"&amp;AllData[[#This Row],[YEAR]],JeffSagarinW[TEAM]&amp;"|"&amp;JeffSagarinW[YEAR],0)),"0.00")</f>
        <v>0.00</v>
      </c>
      <c r="AX792" t="str">
        <f t="array" ref="AX792">IFERROR(INDEX(ESPNW[PTS],MATCH(AllData[[#This Row],[TEAM]]&amp;"|"&amp;AllData[[#This Row],[YEAR]],ESPNW[TEAM]&amp;"|"&amp;ESPNW[YEAR],0)),"0.00")</f>
        <v>0.00</v>
      </c>
    </row>
    <row r="793" spans="9:50" x14ac:dyDescent="0.2">
      <c r="I793" t="s">
        <v>361</v>
      </c>
      <c r="J793">
        <v>75.900000000000006</v>
      </c>
      <c r="K793">
        <v>73.86</v>
      </c>
      <c r="L793">
        <v>2021</v>
      </c>
      <c r="AO793" t="s">
        <v>361</v>
      </c>
      <c r="AP793">
        <v>75.900000000000006</v>
      </c>
      <c r="AQ793">
        <v>73.86</v>
      </c>
      <c r="AR793">
        <v>2021</v>
      </c>
      <c r="AT793" t="str">
        <f t="array" ref="AT793">IFERROR(INDEX(JeffSagarinW[JS_RATING],MATCH(AllData[[#This Row],[TEAM]]&amp;"|"&amp;AllData[[#This Row],[YEAR]],JeffSagarinW[TEAM]&amp;"|"&amp;JeffSagarinW[YEAR],0)),"0.00")</f>
        <v>0.00</v>
      </c>
      <c r="AU793" t="str">
        <f t="array" ref="AU793">IFERROR(INDEX(JeffSagarinW[JS_SOS],MATCH(AllData[[#This Row],[TEAM]]&amp;"|"&amp;AllData[[#This Row],[YEAR]],JeffSagarinW[TEAM]&amp;"|"&amp;JeffSagarinW[YEAR],0)),"0.00")</f>
        <v>0.00</v>
      </c>
      <c r="AV793" t="str">
        <f t="array" ref="AV793">IFERROR(INDEX(JeffSagarinW[W25],MATCH(AllData[[#This Row],[TEAM]]&amp;"|"&amp;AllData[[#This Row],[YEAR]],JeffSagarinW[TEAM]&amp;"|"&amp;JeffSagarinW[YEAR],0)),"0.00")</f>
        <v>0.00</v>
      </c>
      <c r="AW793" t="str">
        <f t="array" ref="AW793">IFERROR(INDEX(JeffSagarinW[W50],MATCH(AllData[[#This Row],[TEAM]]&amp;"|"&amp;AllData[[#This Row],[YEAR]],JeffSagarinW[TEAM]&amp;"|"&amp;JeffSagarinW[YEAR],0)),"0.00")</f>
        <v>0.00</v>
      </c>
      <c r="AX793" t="str">
        <f t="array" ref="AX793">IFERROR(INDEX(ESPNW[PTS],MATCH(AllData[[#This Row],[TEAM]]&amp;"|"&amp;AllData[[#This Row],[YEAR]],ESPNW[TEAM]&amp;"|"&amp;ESPNW[YEAR],0)),"0.00")</f>
        <v>0.00</v>
      </c>
    </row>
    <row r="794" spans="9:50" x14ac:dyDescent="0.2">
      <c r="I794" t="s">
        <v>357</v>
      </c>
      <c r="J794">
        <v>62.29</v>
      </c>
      <c r="K794">
        <v>73.459999999999994</v>
      </c>
      <c r="L794">
        <v>2021</v>
      </c>
      <c r="AO794" t="s">
        <v>357</v>
      </c>
      <c r="AP794">
        <v>62.29</v>
      </c>
      <c r="AQ794">
        <v>73.459999999999994</v>
      </c>
      <c r="AR794">
        <v>2021</v>
      </c>
      <c r="AT794" t="str">
        <f t="array" ref="AT794">IFERROR(INDEX(JeffSagarinW[JS_RATING],MATCH(AllData[[#This Row],[TEAM]]&amp;"|"&amp;AllData[[#This Row],[YEAR]],JeffSagarinW[TEAM]&amp;"|"&amp;JeffSagarinW[YEAR],0)),"0.00")</f>
        <v>0.00</v>
      </c>
      <c r="AU794" t="str">
        <f t="array" ref="AU794">IFERROR(INDEX(JeffSagarinW[JS_SOS],MATCH(AllData[[#This Row],[TEAM]]&amp;"|"&amp;AllData[[#This Row],[YEAR]],JeffSagarinW[TEAM]&amp;"|"&amp;JeffSagarinW[YEAR],0)),"0.00")</f>
        <v>0.00</v>
      </c>
      <c r="AV794" t="str">
        <f t="array" ref="AV794">IFERROR(INDEX(JeffSagarinW[W25],MATCH(AllData[[#This Row],[TEAM]]&amp;"|"&amp;AllData[[#This Row],[YEAR]],JeffSagarinW[TEAM]&amp;"|"&amp;JeffSagarinW[YEAR],0)),"0.00")</f>
        <v>0.00</v>
      </c>
      <c r="AW794" t="str">
        <f t="array" ref="AW794">IFERROR(INDEX(JeffSagarinW[W50],MATCH(AllData[[#This Row],[TEAM]]&amp;"|"&amp;AllData[[#This Row],[YEAR]],JeffSagarinW[TEAM]&amp;"|"&amp;JeffSagarinW[YEAR],0)),"0.00")</f>
        <v>0.00</v>
      </c>
      <c r="AX794" t="str">
        <f t="array" ref="AX794">IFERROR(INDEX(ESPNW[PTS],MATCH(AllData[[#This Row],[TEAM]]&amp;"|"&amp;AllData[[#This Row],[YEAR]],ESPNW[TEAM]&amp;"|"&amp;ESPNW[YEAR],0)),"0.00")</f>
        <v>0.00</v>
      </c>
    </row>
    <row r="795" spans="9:50" x14ac:dyDescent="0.2">
      <c r="I795" t="s">
        <v>431</v>
      </c>
      <c r="J795">
        <v>78.34</v>
      </c>
      <c r="K795">
        <v>73.099999999999994</v>
      </c>
      <c r="L795">
        <v>2021</v>
      </c>
      <c r="AO795" t="s">
        <v>431</v>
      </c>
      <c r="AP795">
        <v>78.34</v>
      </c>
      <c r="AQ795">
        <v>73.099999999999994</v>
      </c>
      <c r="AR795">
        <v>2021</v>
      </c>
      <c r="AT795" t="str">
        <f t="array" ref="AT795">IFERROR(INDEX(JeffSagarinW[JS_RATING],MATCH(AllData[[#This Row],[TEAM]]&amp;"|"&amp;AllData[[#This Row],[YEAR]],JeffSagarinW[TEAM]&amp;"|"&amp;JeffSagarinW[YEAR],0)),"0.00")</f>
        <v>0.00</v>
      </c>
      <c r="AU795" t="str">
        <f t="array" ref="AU795">IFERROR(INDEX(JeffSagarinW[JS_SOS],MATCH(AllData[[#This Row],[TEAM]]&amp;"|"&amp;AllData[[#This Row],[YEAR]],JeffSagarinW[TEAM]&amp;"|"&amp;JeffSagarinW[YEAR],0)),"0.00")</f>
        <v>0.00</v>
      </c>
      <c r="AV795" t="str">
        <f t="array" ref="AV795">IFERROR(INDEX(JeffSagarinW[W25],MATCH(AllData[[#This Row],[TEAM]]&amp;"|"&amp;AllData[[#This Row],[YEAR]],JeffSagarinW[TEAM]&amp;"|"&amp;JeffSagarinW[YEAR],0)),"0.00")</f>
        <v>0.00</v>
      </c>
      <c r="AW795" t="str">
        <f t="array" ref="AW795">IFERROR(INDEX(JeffSagarinW[W50],MATCH(AllData[[#This Row],[TEAM]]&amp;"|"&amp;AllData[[#This Row],[YEAR]],JeffSagarinW[TEAM]&amp;"|"&amp;JeffSagarinW[YEAR],0)),"0.00")</f>
        <v>0.00</v>
      </c>
      <c r="AX795" t="str">
        <f t="array" ref="AX795">IFERROR(INDEX(ESPNW[PTS],MATCH(AllData[[#This Row],[TEAM]]&amp;"|"&amp;AllData[[#This Row],[YEAR]],ESPNW[TEAM]&amp;"|"&amp;ESPNW[YEAR],0)),"0.00")</f>
        <v>0.00</v>
      </c>
    </row>
    <row r="796" spans="9:50" x14ac:dyDescent="0.2">
      <c r="I796" t="s">
        <v>404</v>
      </c>
      <c r="J796">
        <v>81.17</v>
      </c>
      <c r="K796">
        <v>72.8</v>
      </c>
      <c r="L796">
        <v>2021</v>
      </c>
      <c r="AO796" t="s">
        <v>404</v>
      </c>
      <c r="AP796">
        <v>81.17</v>
      </c>
      <c r="AQ796">
        <v>72.8</v>
      </c>
      <c r="AR796">
        <v>2021</v>
      </c>
      <c r="AT796" t="str">
        <f t="array" ref="AT796">IFERROR(INDEX(JeffSagarinW[JS_RATING],MATCH(AllData[[#This Row],[TEAM]]&amp;"|"&amp;AllData[[#This Row],[YEAR]],JeffSagarinW[TEAM]&amp;"|"&amp;JeffSagarinW[YEAR],0)),"0.00")</f>
        <v>0.00</v>
      </c>
      <c r="AU796" t="str">
        <f t="array" ref="AU796">IFERROR(INDEX(JeffSagarinW[JS_SOS],MATCH(AllData[[#This Row],[TEAM]]&amp;"|"&amp;AllData[[#This Row],[YEAR]],JeffSagarinW[TEAM]&amp;"|"&amp;JeffSagarinW[YEAR],0)),"0.00")</f>
        <v>0.00</v>
      </c>
      <c r="AV796" t="str">
        <f t="array" ref="AV796">IFERROR(INDEX(JeffSagarinW[W25],MATCH(AllData[[#This Row],[TEAM]]&amp;"|"&amp;AllData[[#This Row],[YEAR]],JeffSagarinW[TEAM]&amp;"|"&amp;JeffSagarinW[YEAR],0)),"0.00")</f>
        <v>0.00</v>
      </c>
      <c r="AW796" t="str">
        <f t="array" ref="AW796">IFERROR(INDEX(JeffSagarinW[W50],MATCH(AllData[[#This Row],[TEAM]]&amp;"|"&amp;AllData[[#This Row],[YEAR]],JeffSagarinW[TEAM]&amp;"|"&amp;JeffSagarinW[YEAR],0)),"0.00")</f>
        <v>0.00</v>
      </c>
      <c r="AX796" t="str">
        <f t="array" ref="AX796">IFERROR(INDEX(ESPNW[PTS],MATCH(AllData[[#This Row],[TEAM]]&amp;"|"&amp;AllData[[#This Row],[YEAR]],ESPNW[TEAM]&amp;"|"&amp;ESPNW[YEAR],0)),"0.00")</f>
        <v>0.00</v>
      </c>
    </row>
    <row r="797" spans="9:50" x14ac:dyDescent="0.2">
      <c r="I797" t="s">
        <v>349</v>
      </c>
      <c r="J797">
        <v>63.5</v>
      </c>
      <c r="K797">
        <v>72.760000000000005</v>
      </c>
      <c r="L797">
        <v>2021</v>
      </c>
      <c r="AO797" t="s">
        <v>349</v>
      </c>
      <c r="AP797">
        <v>63.5</v>
      </c>
      <c r="AQ797">
        <v>72.760000000000005</v>
      </c>
      <c r="AR797">
        <v>2021</v>
      </c>
      <c r="AT797" t="str">
        <f t="array" ref="AT797">IFERROR(INDEX(JeffSagarinW[JS_RATING],MATCH(AllData[[#This Row],[TEAM]]&amp;"|"&amp;AllData[[#This Row],[YEAR]],JeffSagarinW[TEAM]&amp;"|"&amp;JeffSagarinW[YEAR],0)),"0.00")</f>
        <v>0.00</v>
      </c>
      <c r="AU797" t="str">
        <f t="array" ref="AU797">IFERROR(INDEX(JeffSagarinW[JS_SOS],MATCH(AllData[[#This Row],[TEAM]]&amp;"|"&amp;AllData[[#This Row],[YEAR]],JeffSagarinW[TEAM]&amp;"|"&amp;JeffSagarinW[YEAR],0)),"0.00")</f>
        <v>0.00</v>
      </c>
      <c r="AV797" t="str">
        <f t="array" ref="AV797">IFERROR(INDEX(JeffSagarinW[W25],MATCH(AllData[[#This Row],[TEAM]]&amp;"|"&amp;AllData[[#This Row],[YEAR]],JeffSagarinW[TEAM]&amp;"|"&amp;JeffSagarinW[YEAR],0)),"0.00")</f>
        <v>0.00</v>
      </c>
      <c r="AW797" t="str">
        <f t="array" ref="AW797">IFERROR(INDEX(JeffSagarinW[W50],MATCH(AllData[[#This Row],[TEAM]]&amp;"|"&amp;AllData[[#This Row],[YEAR]],JeffSagarinW[TEAM]&amp;"|"&amp;JeffSagarinW[YEAR],0)),"0.00")</f>
        <v>0.00</v>
      </c>
      <c r="AX797" t="str">
        <f t="array" ref="AX797">IFERROR(INDEX(ESPNW[PTS],MATCH(AllData[[#This Row],[TEAM]]&amp;"|"&amp;AllData[[#This Row],[YEAR]],ESPNW[TEAM]&amp;"|"&amp;ESPNW[YEAR],0)),"0.00")</f>
        <v>0.00</v>
      </c>
    </row>
    <row r="798" spans="9:50" x14ac:dyDescent="0.2">
      <c r="I798" t="s">
        <v>402</v>
      </c>
      <c r="J798">
        <v>76.13</v>
      </c>
      <c r="K798">
        <v>72.59</v>
      </c>
      <c r="L798">
        <v>2021</v>
      </c>
      <c r="AO798" t="s">
        <v>402</v>
      </c>
      <c r="AP798">
        <v>76.13</v>
      </c>
      <c r="AQ798">
        <v>72.59</v>
      </c>
      <c r="AR798">
        <v>2021</v>
      </c>
      <c r="AT798" t="str">
        <f t="array" ref="AT798">IFERROR(INDEX(JeffSagarinW[JS_RATING],MATCH(AllData[[#This Row],[TEAM]]&amp;"|"&amp;AllData[[#This Row],[YEAR]],JeffSagarinW[TEAM]&amp;"|"&amp;JeffSagarinW[YEAR],0)),"0.00")</f>
        <v>0.00</v>
      </c>
      <c r="AU798" t="str">
        <f t="array" ref="AU798">IFERROR(INDEX(JeffSagarinW[JS_SOS],MATCH(AllData[[#This Row],[TEAM]]&amp;"|"&amp;AllData[[#This Row],[YEAR]],JeffSagarinW[TEAM]&amp;"|"&amp;JeffSagarinW[YEAR],0)),"0.00")</f>
        <v>0.00</v>
      </c>
      <c r="AV798" t="str">
        <f t="array" ref="AV798">IFERROR(INDEX(JeffSagarinW[W25],MATCH(AllData[[#This Row],[TEAM]]&amp;"|"&amp;AllData[[#This Row],[YEAR]],JeffSagarinW[TEAM]&amp;"|"&amp;JeffSagarinW[YEAR],0)),"0.00")</f>
        <v>0.00</v>
      </c>
      <c r="AW798" t="str">
        <f t="array" ref="AW798">IFERROR(INDEX(JeffSagarinW[W50],MATCH(AllData[[#This Row],[TEAM]]&amp;"|"&amp;AllData[[#This Row],[YEAR]],JeffSagarinW[TEAM]&amp;"|"&amp;JeffSagarinW[YEAR],0)),"0.00")</f>
        <v>0.00</v>
      </c>
      <c r="AX798" t="str">
        <f t="array" ref="AX798">IFERROR(INDEX(ESPNW[PTS],MATCH(AllData[[#This Row],[TEAM]]&amp;"|"&amp;AllData[[#This Row],[YEAR]],ESPNW[TEAM]&amp;"|"&amp;ESPNW[YEAR],0)),"0.00")</f>
        <v>0.00</v>
      </c>
    </row>
    <row r="799" spans="9:50" x14ac:dyDescent="0.2">
      <c r="I799" t="s">
        <v>1856</v>
      </c>
      <c r="J799">
        <v>56.11</v>
      </c>
      <c r="K799">
        <v>72.48</v>
      </c>
      <c r="L799">
        <v>2021</v>
      </c>
      <c r="AO799" t="s">
        <v>1856</v>
      </c>
      <c r="AP799">
        <v>56.11</v>
      </c>
      <c r="AQ799">
        <v>72.48</v>
      </c>
      <c r="AR799">
        <v>2021</v>
      </c>
      <c r="AT799" t="str">
        <f t="array" ref="AT799">IFERROR(INDEX(JeffSagarinW[JS_RATING],MATCH(AllData[[#This Row],[TEAM]]&amp;"|"&amp;AllData[[#This Row],[YEAR]],JeffSagarinW[TEAM]&amp;"|"&amp;JeffSagarinW[YEAR],0)),"0.00")</f>
        <v>0.00</v>
      </c>
      <c r="AU799" t="str">
        <f t="array" ref="AU799">IFERROR(INDEX(JeffSagarinW[JS_SOS],MATCH(AllData[[#This Row],[TEAM]]&amp;"|"&amp;AllData[[#This Row],[YEAR]],JeffSagarinW[TEAM]&amp;"|"&amp;JeffSagarinW[YEAR],0)),"0.00")</f>
        <v>0.00</v>
      </c>
      <c r="AV799" t="str">
        <f t="array" ref="AV799">IFERROR(INDEX(JeffSagarinW[W25],MATCH(AllData[[#This Row],[TEAM]]&amp;"|"&amp;AllData[[#This Row],[YEAR]],JeffSagarinW[TEAM]&amp;"|"&amp;JeffSagarinW[YEAR],0)),"0.00")</f>
        <v>0.00</v>
      </c>
      <c r="AW799" t="str">
        <f t="array" ref="AW799">IFERROR(INDEX(JeffSagarinW[W50],MATCH(AllData[[#This Row],[TEAM]]&amp;"|"&amp;AllData[[#This Row],[YEAR]],JeffSagarinW[TEAM]&amp;"|"&amp;JeffSagarinW[YEAR],0)),"0.00")</f>
        <v>0.00</v>
      </c>
      <c r="AX799" t="str">
        <f t="array" ref="AX799">IFERROR(INDEX(ESPNW[PTS],MATCH(AllData[[#This Row],[TEAM]]&amp;"|"&amp;AllData[[#This Row],[YEAR]],ESPNW[TEAM]&amp;"|"&amp;ESPNW[YEAR],0)),"0.00")</f>
        <v>0.00</v>
      </c>
    </row>
    <row r="800" spans="9:50" x14ac:dyDescent="0.2">
      <c r="I800" t="s">
        <v>339</v>
      </c>
      <c r="J800">
        <v>77.91</v>
      </c>
      <c r="K800">
        <v>72.27</v>
      </c>
      <c r="L800">
        <v>2021</v>
      </c>
      <c r="AO800" t="s">
        <v>339</v>
      </c>
      <c r="AP800">
        <v>77.91</v>
      </c>
      <c r="AQ800">
        <v>72.27</v>
      </c>
      <c r="AR800">
        <v>2021</v>
      </c>
      <c r="AT800" t="str">
        <f t="array" ref="AT800">IFERROR(INDEX(JeffSagarinW[JS_RATING],MATCH(AllData[[#This Row],[TEAM]]&amp;"|"&amp;AllData[[#This Row],[YEAR]],JeffSagarinW[TEAM]&amp;"|"&amp;JeffSagarinW[YEAR],0)),"0.00")</f>
        <v>0.00</v>
      </c>
      <c r="AU800" t="str">
        <f t="array" ref="AU800">IFERROR(INDEX(JeffSagarinW[JS_SOS],MATCH(AllData[[#This Row],[TEAM]]&amp;"|"&amp;AllData[[#This Row],[YEAR]],JeffSagarinW[TEAM]&amp;"|"&amp;JeffSagarinW[YEAR],0)),"0.00")</f>
        <v>0.00</v>
      </c>
      <c r="AV800" t="str">
        <f t="array" ref="AV800">IFERROR(INDEX(JeffSagarinW[W25],MATCH(AllData[[#This Row],[TEAM]]&amp;"|"&amp;AllData[[#This Row],[YEAR]],JeffSagarinW[TEAM]&amp;"|"&amp;JeffSagarinW[YEAR],0)),"0.00")</f>
        <v>0.00</v>
      </c>
      <c r="AW800" t="str">
        <f t="array" ref="AW800">IFERROR(INDEX(JeffSagarinW[W50],MATCH(AllData[[#This Row],[TEAM]]&amp;"|"&amp;AllData[[#This Row],[YEAR]],JeffSagarinW[TEAM]&amp;"|"&amp;JeffSagarinW[YEAR],0)),"0.00")</f>
        <v>0.00</v>
      </c>
      <c r="AX800" t="str">
        <f t="array" ref="AX800">IFERROR(INDEX(ESPNW[PTS],MATCH(AllData[[#This Row],[TEAM]]&amp;"|"&amp;AllData[[#This Row],[YEAR]],ESPNW[TEAM]&amp;"|"&amp;ESPNW[YEAR],0)),"0.00")</f>
        <v>0.00</v>
      </c>
    </row>
    <row r="801" spans="9:50" x14ac:dyDescent="0.2">
      <c r="I801" t="s">
        <v>1870</v>
      </c>
      <c r="J801">
        <v>58.92</v>
      </c>
      <c r="K801">
        <v>72.09</v>
      </c>
      <c r="L801">
        <v>2021</v>
      </c>
      <c r="AO801" t="s">
        <v>1870</v>
      </c>
      <c r="AP801">
        <v>58.92</v>
      </c>
      <c r="AQ801">
        <v>72.09</v>
      </c>
      <c r="AR801">
        <v>2021</v>
      </c>
      <c r="AT801" t="str">
        <f t="array" ref="AT801">IFERROR(INDEX(JeffSagarinW[JS_RATING],MATCH(AllData[[#This Row],[TEAM]]&amp;"|"&amp;AllData[[#This Row],[YEAR]],JeffSagarinW[TEAM]&amp;"|"&amp;JeffSagarinW[YEAR],0)),"0.00")</f>
        <v>0.00</v>
      </c>
      <c r="AU801" t="str">
        <f t="array" ref="AU801">IFERROR(INDEX(JeffSagarinW[JS_SOS],MATCH(AllData[[#This Row],[TEAM]]&amp;"|"&amp;AllData[[#This Row],[YEAR]],JeffSagarinW[TEAM]&amp;"|"&amp;JeffSagarinW[YEAR],0)),"0.00")</f>
        <v>0.00</v>
      </c>
      <c r="AV801" t="str">
        <f t="array" ref="AV801">IFERROR(INDEX(JeffSagarinW[W25],MATCH(AllData[[#This Row],[TEAM]]&amp;"|"&amp;AllData[[#This Row],[YEAR]],JeffSagarinW[TEAM]&amp;"|"&amp;JeffSagarinW[YEAR],0)),"0.00")</f>
        <v>0.00</v>
      </c>
      <c r="AW801" t="str">
        <f t="array" ref="AW801">IFERROR(INDEX(JeffSagarinW[W50],MATCH(AllData[[#This Row],[TEAM]]&amp;"|"&amp;AllData[[#This Row],[YEAR]],JeffSagarinW[TEAM]&amp;"|"&amp;JeffSagarinW[YEAR],0)),"0.00")</f>
        <v>0.00</v>
      </c>
      <c r="AX801" t="str">
        <f t="array" ref="AX801">IFERROR(INDEX(ESPNW[PTS],MATCH(AllData[[#This Row],[TEAM]]&amp;"|"&amp;AllData[[#This Row],[YEAR]],ESPNW[TEAM]&amp;"|"&amp;ESPNW[YEAR],0)),"0.00")</f>
        <v>0.00</v>
      </c>
    </row>
    <row r="802" spans="9:50" x14ac:dyDescent="0.2">
      <c r="I802" t="s">
        <v>383</v>
      </c>
      <c r="J802">
        <v>74.8</v>
      </c>
      <c r="K802">
        <v>72.069999999999993</v>
      </c>
      <c r="L802">
        <v>2021</v>
      </c>
      <c r="AO802" t="s">
        <v>383</v>
      </c>
      <c r="AP802">
        <v>74.8</v>
      </c>
      <c r="AQ802">
        <v>72.069999999999993</v>
      </c>
      <c r="AR802">
        <v>2021</v>
      </c>
      <c r="AT802" t="str">
        <f t="array" ref="AT802">IFERROR(INDEX(JeffSagarinW[JS_RATING],MATCH(AllData[[#This Row],[TEAM]]&amp;"|"&amp;AllData[[#This Row],[YEAR]],JeffSagarinW[TEAM]&amp;"|"&amp;JeffSagarinW[YEAR],0)),"0.00")</f>
        <v>0.00</v>
      </c>
      <c r="AU802" t="str">
        <f t="array" ref="AU802">IFERROR(INDEX(JeffSagarinW[JS_SOS],MATCH(AllData[[#This Row],[TEAM]]&amp;"|"&amp;AllData[[#This Row],[YEAR]],JeffSagarinW[TEAM]&amp;"|"&amp;JeffSagarinW[YEAR],0)),"0.00")</f>
        <v>0.00</v>
      </c>
      <c r="AV802" t="str">
        <f t="array" ref="AV802">IFERROR(INDEX(JeffSagarinW[W25],MATCH(AllData[[#This Row],[TEAM]]&amp;"|"&amp;AllData[[#This Row],[YEAR]],JeffSagarinW[TEAM]&amp;"|"&amp;JeffSagarinW[YEAR],0)),"0.00")</f>
        <v>0.00</v>
      </c>
      <c r="AW802" t="str">
        <f t="array" ref="AW802">IFERROR(INDEX(JeffSagarinW[W50],MATCH(AllData[[#This Row],[TEAM]]&amp;"|"&amp;AllData[[#This Row],[YEAR]],JeffSagarinW[TEAM]&amp;"|"&amp;JeffSagarinW[YEAR],0)),"0.00")</f>
        <v>0.00</v>
      </c>
      <c r="AX802" t="str">
        <f t="array" ref="AX802">IFERROR(INDEX(ESPNW[PTS],MATCH(AllData[[#This Row],[TEAM]]&amp;"|"&amp;AllData[[#This Row],[YEAR]],ESPNW[TEAM]&amp;"|"&amp;ESPNW[YEAR],0)),"0.00")</f>
        <v>0.00</v>
      </c>
    </row>
    <row r="803" spans="9:50" x14ac:dyDescent="0.2">
      <c r="I803" t="s">
        <v>1844</v>
      </c>
      <c r="J803">
        <v>68.28</v>
      </c>
      <c r="K803">
        <v>71.95</v>
      </c>
      <c r="L803">
        <v>2021</v>
      </c>
      <c r="AO803" t="s">
        <v>1844</v>
      </c>
      <c r="AP803">
        <v>68.28</v>
      </c>
      <c r="AQ803">
        <v>71.95</v>
      </c>
      <c r="AR803">
        <v>2021</v>
      </c>
      <c r="AT803" t="str">
        <f t="array" ref="AT803">IFERROR(INDEX(JeffSagarinW[JS_RATING],MATCH(AllData[[#This Row],[TEAM]]&amp;"|"&amp;AllData[[#This Row],[YEAR]],JeffSagarinW[TEAM]&amp;"|"&amp;JeffSagarinW[YEAR],0)),"0.00")</f>
        <v>0.00</v>
      </c>
      <c r="AU803" t="str">
        <f t="array" ref="AU803">IFERROR(INDEX(JeffSagarinW[JS_SOS],MATCH(AllData[[#This Row],[TEAM]]&amp;"|"&amp;AllData[[#This Row],[YEAR]],JeffSagarinW[TEAM]&amp;"|"&amp;JeffSagarinW[YEAR],0)),"0.00")</f>
        <v>0.00</v>
      </c>
      <c r="AV803" t="str">
        <f t="array" ref="AV803">IFERROR(INDEX(JeffSagarinW[W25],MATCH(AllData[[#This Row],[TEAM]]&amp;"|"&amp;AllData[[#This Row],[YEAR]],JeffSagarinW[TEAM]&amp;"|"&amp;JeffSagarinW[YEAR],0)),"0.00")</f>
        <v>0.00</v>
      </c>
      <c r="AW803" t="str">
        <f t="array" ref="AW803">IFERROR(INDEX(JeffSagarinW[W50],MATCH(AllData[[#This Row],[TEAM]]&amp;"|"&amp;AllData[[#This Row],[YEAR]],JeffSagarinW[TEAM]&amp;"|"&amp;JeffSagarinW[YEAR],0)),"0.00")</f>
        <v>0.00</v>
      </c>
      <c r="AX803" t="str">
        <f t="array" ref="AX803">IFERROR(INDEX(ESPNW[PTS],MATCH(AllData[[#This Row],[TEAM]]&amp;"|"&amp;AllData[[#This Row],[YEAR]],ESPNW[TEAM]&amp;"|"&amp;ESPNW[YEAR],0)),"0.00")</f>
        <v>0.00</v>
      </c>
    </row>
    <row r="804" spans="9:50" x14ac:dyDescent="0.2">
      <c r="I804" t="s">
        <v>1825</v>
      </c>
      <c r="J804">
        <v>61.27</v>
      </c>
      <c r="K804">
        <v>71.739999999999995</v>
      </c>
      <c r="L804">
        <v>2021</v>
      </c>
      <c r="AO804" t="s">
        <v>1825</v>
      </c>
      <c r="AP804">
        <v>61.27</v>
      </c>
      <c r="AQ804">
        <v>71.739999999999995</v>
      </c>
      <c r="AR804">
        <v>2021</v>
      </c>
      <c r="AT804" t="str">
        <f t="array" ref="AT804">IFERROR(INDEX(JeffSagarinW[JS_RATING],MATCH(AllData[[#This Row],[TEAM]]&amp;"|"&amp;AllData[[#This Row],[YEAR]],JeffSagarinW[TEAM]&amp;"|"&amp;JeffSagarinW[YEAR],0)),"0.00")</f>
        <v>0.00</v>
      </c>
      <c r="AU804" t="str">
        <f t="array" ref="AU804">IFERROR(INDEX(JeffSagarinW[JS_SOS],MATCH(AllData[[#This Row],[TEAM]]&amp;"|"&amp;AllData[[#This Row],[YEAR]],JeffSagarinW[TEAM]&amp;"|"&amp;JeffSagarinW[YEAR],0)),"0.00")</f>
        <v>0.00</v>
      </c>
      <c r="AV804" t="str">
        <f t="array" ref="AV804">IFERROR(INDEX(JeffSagarinW[W25],MATCH(AllData[[#This Row],[TEAM]]&amp;"|"&amp;AllData[[#This Row],[YEAR]],JeffSagarinW[TEAM]&amp;"|"&amp;JeffSagarinW[YEAR],0)),"0.00")</f>
        <v>0.00</v>
      </c>
      <c r="AW804" t="str">
        <f t="array" ref="AW804">IFERROR(INDEX(JeffSagarinW[W50],MATCH(AllData[[#This Row],[TEAM]]&amp;"|"&amp;AllData[[#This Row],[YEAR]],JeffSagarinW[TEAM]&amp;"|"&amp;JeffSagarinW[YEAR],0)),"0.00")</f>
        <v>0.00</v>
      </c>
      <c r="AX804" t="str">
        <f t="array" ref="AX804">IFERROR(INDEX(ESPNW[PTS],MATCH(AllData[[#This Row],[TEAM]]&amp;"|"&amp;AllData[[#This Row],[YEAR]],ESPNW[TEAM]&amp;"|"&amp;ESPNW[YEAR],0)),"0.00")</f>
        <v>0.00</v>
      </c>
    </row>
    <row r="805" spans="9:50" x14ac:dyDescent="0.2">
      <c r="I805" t="s">
        <v>330</v>
      </c>
      <c r="J805">
        <v>64.11</v>
      </c>
      <c r="K805">
        <v>71.53</v>
      </c>
      <c r="L805">
        <v>2021</v>
      </c>
      <c r="AO805" t="s">
        <v>330</v>
      </c>
      <c r="AP805">
        <v>64.11</v>
      </c>
      <c r="AQ805">
        <v>71.53</v>
      </c>
      <c r="AR805">
        <v>2021</v>
      </c>
      <c r="AT805" t="str">
        <f t="array" ref="AT805">IFERROR(INDEX(JeffSagarinW[JS_RATING],MATCH(AllData[[#This Row],[TEAM]]&amp;"|"&amp;AllData[[#This Row],[YEAR]],JeffSagarinW[TEAM]&amp;"|"&amp;JeffSagarinW[YEAR],0)),"0.00")</f>
        <v>0.00</v>
      </c>
      <c r="AU805" t="str">
        <f t="array" ref="AU805">IFERROR(INDEX(JeffSagarinW[JS_SOS],MATCH(AllData[[#This Row],[TEAM]]&amp;"|"&amp;AllData[[#This Row],[YEAR]],JeffSagarinW[TEAM]&amp;"|"&amp;JeffSagarinW[YEAR],0)),"0.00")</f>
        <v>0.00</v>
      </c>
      <c r="AV805" t="str">
        <f t="array" ref="AV805">IFERROR(INDEX(JeffSagarinW[W25],MATCH(AllData[[#This Row],[TEAM]]&amp;"|"&amp;AllData[[#This Row],[YEAR]],JeffSagarinW[TEAM]&amp;"|"&amp;JeffSagarinW[YEAR],0)),"0.00")</f>
        <v>0.00</v>
      </c>
      <c r="AW805" t="str">
        <f t="array" ref="AW805">IFERROR(INDEX(JeffSagarinW[W50],MATCH(AllData[[#This Row],[TEAM]]&amp;"|"&amp;AllData[[#This Row],[YEAR]],JeffSagarinW[TEAM]&amp;"|"&amp;JeffSagarinW[YEAR],0)),"0.00")</f>
        <v>0.00</v>
      </c>
      <c r="AX805" t="str">
        <f t="array" ref="AX805">IFERROR(INDEX(ESPNW[PTS],MATCH(AllData[[#This Row],[TEAM]]&amp;"|"&amp;AllData[[#This Row],[YEAR]],ESPNW[TEAM]&amp;"|"&amp;ESPNW[YEAR],0)),"0.00")</f>
        <v>0.00</v>
      </c>
    </row>
    <row r="806" spans="9:50" x14ac:dyDescent="0.2">
      <c r="I806" t="s">
        <v>157</v>
      </c>
      <c r="J806">
        <v>76.180000000000007</v>
      </c>
      <c r="K806">
        <v>70.95</v>
      </c>
      <c r="L806">
        <v>2021</v>
      </c>
      <c r="AO806" t="s">
        <v>157</v>
      </c>
      <c r="AP806">
        <v>76.180000000000007</v>
      </c>
      <c r="AQ806">
        <v>70.95</v>
      </c>
      <c r="AR806">
        <v>2021</v>
      </c>
      <c r="AT806" t="str">
        <f t="array" ref="AT806">IFERROR(INDEX(JeffSagarinW[JS_RATING],MATCH(AllData[[#This Row],[TEAM]]&amp;"|"&amp;AllData[[#This Row],[YEAR]],JeffSagarinW[TEAM]&amp;"|"&amp;JeffSagarinW[YEAR],0)),"0.00")</f>
        <v>0.00</v>
      </c>
      <c r="AU806" t="str">
        <f t="array" ref="AU806">IFERROR(INDEX(JeffSagarinW[JS_SOS],MATCH(AllData[[#This Row],[TEAM]]&amp;"|"&amp;AllData[[#This Row],[YEAR]],JeffSagarinW[TEAM]&amp;"|"&amp;JeffSagarinW[YEAR],0)),"0.00")</f>
        <v>0.00</v>
      </c>
      <c r="AV806" t="str">
        <f t="array" ref="AV806">IFERROR(INDEX(JeffSagarinW[W25],MATCH(AllData[[#This Row],[TEAM]]&amp;"|"&amp;AllData[[#This Row],[YEAR]],JeffSagarinW[TEAM]&amp;"|"&amp;JeffSagarinW[YEAR],0)),"0.00")</f>
        <v>0.00</v>
      </c>
      <c r="AW806" t="str">
        <f t="array" ref="AW806">IFERROR(INDEX(JeffSagarinW[W50],MATCH(AllData[[#This Row],[TEAM]]&amp;"|"&amp;AllData[[#This Row],[YEAR]],JeffSagarinW[TEAM]&amp;"|"&amp;JeffSagarinW[YEAR],0)),"0.00")</f>
        <v>0.00</v>
      </c>
      <c r="AX806" t="str">
        <f t="array" ref="AX806">IFERROR(INDEX(ESPNW[PTS],MATCH(AllData[[#This Row],[TEAM]]&amp;"|"&amp;AllData[[#This Row],[YEAR]],ESPNW[TEAM]&amp;"|"&amp;ESPNW[YEAR],0)),"0.00")</f>
        <v>0.00</v>
      </c>
    </row>
    <row r="807" spans="9:50" x14ac:dyDescent="0.2">
      <c r="I807" t="s">
        <v>334</v>
      </c>
      <c r="J807">
        <v>81.53</v>
      </c>
      <c r="K807">
        <v>100.76</v>
      </c>
      <c r="L807">
        <v>2022</v>
      </c>
      <c r="M807">
        <v>1</v>
      </c>
      <c r="AO807" t="s">
        <v>334</v>
      </c>
      <c r="AP807">
        <v>81.53</v>
      </c>
      <c r="AQ807">
        <v>100.76</v>
      </c>
      <c r="AR807">
        <v>2022</v>
      </c>
      <c r="AS807">
        <v>1</v>
      </c>
      <c r="AT807" t="str">
        <f t="array" ref="AT807">IFERROR(INDEX(JeffSagarinW[JS_RATING],MATCH(AllData[[#This Row],[TEAM]]&amp;"|"&amp;AllData[[#This Row],[YEAR]],JeffSagarinW[TEAM]&amp;"|"&amp;JeffSagarinW[YEAR],0)),"0.00")</f>
        <v>0.00</v>
      </c>
      <c r="AU807" t="str">
        <f t="array" ref="AU807">IFERROR(INDEX(JeffSagarinW[JS_SOS],MATCH(AllData[[#This Row],[TEAM]]&amp;"|"&amp;AllData[[#This Row],[YEAR]],JeffSagarinW[TEAM]&amp;"|"&amp;JeffSagarinW[YEAR],0)),"0.00")</f>
        <v>0.00</v>
      </c>
      <c r="AV807" t="str">
        <f t="array" ref="AV807">IFERROR(INDEX(JeffSagarinW[W25],MATCH(AllData[[#This Row],[TEAM]]&amp;"|"&amp;AllData[[#This Row],[YEAR]],JeffSagarinW[TEAM]&amp;"|"&amp;JeffSagarinW[YEAR],0)),"0.00")</f>
        <v>0.00</v>
      </c>
      <c r="AW807" t="str">
        <f t="array" ref="AW807">IFERROR(INDEX(JeffSagarinW[W50],MATCH(AllData[[#This Row],[TEAM]]&amp;"|"&amp;AllData[[#This Row],[YEAR]],JeffSagarinW[TEAM]&amp;"|"&amp;JeffSagarinW[YEAR],0)),"0.00")</f>
        <v>0.00</v>
      </c>
      <c r="AX807">
        <f t="array" ref="AX807">IFERROR(INDEX(ESPNW[PTS],MATCH(AllData[[#This Row],[TEAM]]&amp;"|"&amp;AllData[[#This Row],[YEAR]],ESPNW[TEAM]&amp;"|"&amp;ESPNW[YEAR],0)),"0.00")</f>
        <v>728</v>
      </c>
    </row>
    <row r="808" spans="9:50" x14ac:dyDescent="0.2">
      <c r="I808" t="s">
        <v>420</v>
      </c>
      <c r="J808">
        <v>81.78</v>
      </c>
      <c r="K808">
        <v>100.37</v>
      </c>
      <c r="L808">
        <v>2022</v>
      </c>
      <c r="M808">
        <v>1</v>
      </c>
      <c r="AO808" t="s">
        <v>420</v>
      </c>
      <c r="AP808">
        <v>81.78</v>
      </c>
      <c r="AQ808">
        <v>100.37</v>
      </c>
      <c r="AR808">
        <v>2022</v>
      </c>
      <c r="AS808">
        <v>1</v>
      </c>
      <c r="AT808" t="str">
        <f t="array" ref="AT808">IFERROR(INDEX(JeffSagarinW[JS_RATING],MATCH(AllData[[#This Row],[TEAM]]&amp;"|"&amp;AllData[[#This Row],[YEAR]],JeffSagarinW[TEAM]&amp;"|"&amp;JeffSagarinW[YEAR],0)),"0.00")</f>
        <v>0.00</v>
      </c>
      <c r="AU808" t="str">
        <f t="array" ref="AU808">IFERROR(INDEX(JeffSagarinW[JS_SOS],MATCH(AllData[[#This Row],[TEAM]]&amp;"|"&amp;AllData[[#This Row],[YEAR]],JeffSagarinW[TEAM]&amp;"|"&amp;JeffSagarinW[YEAR],0)),"0.00")</f>
        <v>0.00</v>
      </c>
      <c r="AV808" t="str">
        <f t="array" ref="AV808">IFERROR(INDEX(JeffSagarinW[W25],MATCH(AllData[[#This Row],[TEAM]]&amp;"|"&amp;AllData[[#This Row],[YEAR]],JeffSagarinW[TEAM]&amp;"|"&amp;JeffSagarinW[YEAR],0)),"0.00")</f>
        <v>0.00</v>
      </c>
      <c r="AW808" t="str">
        <f t="array" ref="AW808">IFERROR(INDEX(JeffSagarinW[W50],MATCH(AllData[[#This Row],[TEAM]]&amp;"|"&amp;AllData[[#This Row],[YEAR]],JeffSagarinW[TEAM]&amp;"|"&amp;JeffSagarinW[YEAR],0)),"0.00")</f>
        <v>0.00</v>
      </c>
      <c r="AX808">
        <f t="array" ref="AX808">IFERROR(INDEX(ESPNW[PTS],MATCH(AllData[[#This Row],[TEAM]]&amp;"|"&amp;AllData[[#This Row],[YEAR]],ESPNW[TEAM]&amp;"|"&amp;ESPNW[YEAR],0)),"0.00")</f>
        <v>739</v>
      </c>
    </row>
    <row r="809" spans="9:50" x14ac:dyDescent="0.2">
      <c r="I809" t="s">
        <v>363</v>
      </c>
      <c r="J809">
        <v>79.63</v>
      </c>
      <c r="K809">
        <v>99.25</v>
      </c>
      <c r="L809">
        <v>2022</v>
      </c>
      <c r="M809">
        <v>1</v>
      </c>
      <c r="AO809" t="s">
        <v>363</v>
      </c>
      <c r="AP809">
        <v>79.63</v>
      </c>
      <c r="AQ809">
        <v>99.25</v>
      </c>
      <c r="AR809">
        <v>2022</v>
      </c>
      <c r="AS809">
        <v>1</v>
      </c>
      <c r="AT809" t="str">
        <f t="array" ref="AT809">IFERROR(INDEX(JeffSagarinW[JS_RATING],MATCH(AllData[[#This Row],[TEAM]]&amp;"|"&amp;AllData[[#This Row],[YEAR]],JeffSagarinW[TEAM]&amp;"|"&amp;JeffSagarinW[YEAR],0)),"0.00")</f>
        <v>0.00</v>
      </c>
      <c r="AU809" t="str">
        <f t="array" ref="AU809">IFERROR(INDEX(JeffSagarinW[JS_SOS],MATCH(AllData[[#This Row],[TEAM]]&amp;"|"&amp;AllData[[#This Row],[YEAR]],JeffSagarinW[TEAM]&amp;"|"&amp;JeffSagarinW[YEAR],0)),"0.00")</f>
        <v>0.00</v>
      </c>
      <c r="AV809" t="str">
        <f t="array" ref="AV809">IFERROR(INDEX(JeffSagarinW[W25],MATCH(AllData[[#This Row],[TEAM]]&amp;"|"&amp;AllData[[#This Row],[YEAR]],JeffSagarinW[TEAM]&amp;"|"&amp;JeffSagarinW[YEAR],0)),"0.00")</f>
        <v>0.00</v>
      </c>
      <c r="AW809" t="str">
        <f t="array" ref="AW809">IFERROR(INDEX(JeffSagarinW[W50],MATCH(AllData[[#This Row],[TEAM]]&amp;"|"&amp;AllData[[#This Row],[YEAR]],JeffSagarinW[TEAM]&amp;"|"&amp;JeffSagarinW[YEAR],0)),"0.00")</f>
        <v>0.00</v>
      </c>
      <c r="AX809" t="str">
        <f t="array" ref="AX809">IFERROR(INDEX(ESPNW[PTS],MATCH(AllData[[#This Row],[TEAM]]&amp;"|"&amp;AllData[[#This Row],[YEAR]],ESPNW[TEAM]&amp;"|"&amp;ESPNW[YEAR],0)),"0.00")</f>
        <v>0.00</v>
      </c>
    </row>
    <row r="810" spans="9:50" x14ac:dyDescent="0.2">
      <c r="I810" t="s">
        <v>341</v>
      </c>
      <c r="J810">
        <v>75.91</v>
      </c>
      <c r="K810">
        <v>98.44</v>
      </c>
      <c r="L810">
        <v>2022</v>
      </c>
      <c r="M810">
        <v>2</v>
      </c>
      <c r="AO810" t="s">
        <v>341</v>
      </c>
      <c r="AP810">
        <v>75.91</v>
      </c>
      <c r="AQ810">
        <v>98.44</v>
      </c>
      <c r="AR810">
        <v>2022</v>
      </c>
      <c r="AS810">
        <v>2</v>
      </c>
      <c r="AT810" t="str">
        <f t="array" ref="AT810">IFERROR(INDEX(JeffSagarinW[JS_RATING],MATCH(AllData[[#This Row],[TEAM]]&amp;"|"&amp;AllData[[#This Row],[YEAR]],JeffSagarinW[TEAM]&amp;"|"&amp;JeffSagarinW[YEAR],0)),"0.00")</f>
        <v>0.00</v>
      </c>
      <c r="AU810" t="str">
        <f t="array" ref="AU810">IFERROR(INDEX(JeffSagarinW[JS_SOS],MATCH(AllData[[#This Row],[TEAM]]&amp;"|"&amp;AllData[[#This Row],[YEAR]],JeffSagarinW[TEAM]&amp;"|"&amp;JeffSagarinW[YEAR],0)),"0.00")</f>
        <v>0.00</v>
      </c>
      <c r="AV810" t="str">
        <f t="array" ref="AV810">IFERROR(INDEX(JeffSagarinW[W25],MATCH(AllData[[#This Row],[TEAM]]&amp;"|"&amp;AllData[[#This Row],[YEAR]],JeffSagarinW[TEAM]&amp;"|"&amp;JeffSagarinW[YEAR],0)),"0.00")</f>
        <v>0.00</v>
      </c>
      <c r="AW810" t="str">
        <f t="array" ref="AW810">IFERROR(INDEX(JeffSagarinW[W50],MATCH(AllData[[#This Row],[TEAM]]&amp;"|"&amp;AllData[[#This Row],[YEAR]],JeffSagarinW[TEAM]&amp;"|"&amp;JeffSagarinW[YEAR],0)),"0.00")</f>
        <v>0.00</v>
      </c>
      <c r="AX810" t="str">
        <f t="array" ref="AX810">IFERROR(INDEX(ESPNW[PTS],MATCH(AllData[[#This Row],[TEAM]]&amp;"|"&amp;AllData[[#This Row],[YEAR]],ESPNW[TEAM]&amp;"|"&amp;ESPNW[YEAR],0)),"0.00")</f>
        <v>0.00</v>
      </c>
    </row>
    <row r="811" spans="9:50" x14ac:dyDescent="0.2">
      <c r="I811" t="s">
        <v>300</v>
      </c>
      <c r="J811">
        <v>79.06</v>
      </c>
      <c r="K811">
        <v>96.43</v>
      </c>
      <c r="L811">
        <v>2022</v>
      </c>
      <c r="M811">
        <v>2</v>
      </c>
      <c r="AO811" t="s">
        <v>300</v>
      </c>
      <c r="AP811">
        <v>79.06</v>
      </c>
      <c r="AQ811">
        <v>96.43</v>
      </c>
      <c r="AR811">
        <v>2022</v>
      </c>
      <c r="AS811">
        <v>2</v>
      </c>
      <c r="AT811" t="str">
        <f t="array" ref="AT811">IFERROR(INDEX(JeffSagarinW[JS_RATING],MATCH(AllData[[#This Row],[TEAM]]&amp;"|"&amp;AllData[[#This Row],[YEAR]],JeffSagarinW[TEAM]&amp;"|"&amp;JeffSagarinW[YEAR],0)),"0.00")</f>
        <v>0.00</v>
      </c>
      <c r="AU811" t="str">
        <f t="array" ref="AU811">IFERROR(INDEX(JeffSagarinW[JS_SOS],MATCH(AllData[[#This Row],[TEAM]]&amp;"|"&amp;AllData[[#This Row],[YEAR]],JeffSagarinW[TEAM]&amp;"|"&amp;JeffSagarinW[YEAR],0)),"0.00")</f>
        <v>0.00</v>
      </c>
      <c r="AV811" t="str">
        <f t="array" ref="AV811">IFERROR(INDEX(JeffSagarinW[W25],MATCH(AllData[[#This Row],[TEAM]]&amp;"|"&amp;AllData[[#This Row],[YEAR]],JeffSagarinW[TEAM]&amp;"|"&amp;JeffSagarinW[YEAR],0)),"0.00")</f>
        <v>0.00</v>
      </c>
      <c r="AW811" t="str">
        <f t="array" ref="AW811">IFERROR(INDEX(JeffSagarinW[W50],MATCH(AllData[[#This Row],[TEAM]]&amp;"|"&amp;AllData[[#This Row],[YEAR]],JeffSagarinW[TEAM]&amp;"|"&amp;JeffSagarinW[YEAR],0)),"0.00")</f>
        <v>0.00</v>
      </c>
      <c r="AX811">
        <f t="array" ref="AX811">IFERROR(INDEX(ESPNW[PTS],MATCH(AllData[[#This Row],[TEAM]]&amp;"|"&amp;AllData[[#This Row],[YEAR]],ESPNW[TEAM]&amp;"|"&amp;ESPNW[YEAR],0)),"0.00")</f>
        <v>599</v>
      </c>
    </row>
    <row r="812" spans="9:50" x14ac:dyDescent="0.2">
      <c r="I812" t="s">
        <v>388</v>
      </c>
      <c r="J812">
        <v>77.98</v>
      </c>
      <c r="K812">
        <v>95.39</v>
      </c>
      <c r="L812">
        <v>2022</v>
      </c>
      <c r="M812">
        <v>1</v>
      </c>
      <c r="AO812" t="s">
        <v>388</v>
      </c>
      <c r="AP812">
        <v>77.98</v>
      </c>
      <c r="AQ812">
        <v>95.39</v>
      </c>
      <c r="AR812">
        <v>2022</v>
      </c>
      <c r="AS812">
        <v>1</v>
      </c>
      <c r="AT812" t="str">
        <f t="array" ref="AT812">IFERROR(INDEX(JeffSagarinW[JS_RATING],MATCH(AllData[[#This Row],[TEAM]]&amp;"|"&amp;AllData[[#This Row],[YEAR]],JeffSagarinW[TEAM]&amp;"|"&amp;JeffSagarinW[YEAR],0)),"0.00")</f>
        <v>0.00</v>
      </c>
      <c r="AU812" t="str">
        <f t="array" ref="AU812">IFERROR(INDEX(JeffSagarinW[JS_SOS],MATCH(AllData[[#This Row],[TEAM]]&amp;"|"&amp;AllData[[#This Row],[YEAR]],JeffSagarinW[TEAM]&amp;"|"&amp;JeffSagarinW[YEAR],0)),"0.00")</f>
        <v>0.00</v>
      </c>
      <c r="AV812" t="str">
        <f t="array" ref="AV812">IFERROR(INDEX(JeffSagarinW[W25],MATCH(AllData[[#This Row],[TEAM]]&amp;"|"&amp;AllData[[#This Row],[YEAR]],JeffSagarinW[TEAM]&amp;"|"&amp;JeffSagarinW[YEAR],0)),"0.00")</f>
        <v>0.00</v>
      </c>
      <c r="AW812" t="str">
        <f t="array" ref="AW812">IFERROR(INDEX(JeffSagarinW[W50],MATCH(AllData[[#This Row],[TEAM]]&amp;"|"&amp;AllData[[#This Row],[YEAR]],JeffSagarinW[TEAM]&amp;"|"&amp;JeffSagarinW[YEAR],0)),"0.00")</f>
        <v>0.00</v>
      </c>
      <c r="AX812">
        <f t="array" ref="AX812">IFERROR(INDEX(ESPNW[PTS],MATCH(AllData[[#This Row],[TEAM]]&amp;"|"&amp;AllData[[#This Row],[YEAR]],ESPNW[TEAM]&amp;"|"&amp;ESPNW[YEAR],0)),"0.00")</f>
        <v>624</v>
      </c>
    </row>
    <row r="813" spans="9:50" x14ac:dyDescent="0.2">
      <c r="I813" t="s">
        <v>371</v>
      </c>
      <c r="J813">
        <v>76.09</v>
      </c>
      <c r="K813">
        <v>94.39</v>
      </c>
      <c r="L813">
        <v>2022</v>
      </c>
      <c r="M813">
        <v>5</v>
      </c>
      <c r="AO813" t="s">
        <v>371</v>
      </c>
      <c r="AP813">
        <v>76.09</v>
      </c>
      <c r="AQ813">
        <v>94.39</v>
      </c>
      <c r="AR813">
        <v>2022</v>
      </c>
      <c r="AS813">
        <v>5</v>
      </c>
      <c r="AT813" t="str">
        <f t="array" ref="AT813">IFERROR(INDEX(JeffSagarinW[JS_RATING],MATCH(AllData[[#This Row],[TEAM]]&amp;"|"&amp;AllData[[#This Row],[YEAR]],JeffSagarinW[TEAM]&amp;"|"&amp;JeffSagarinW[YEAR],0)),"0.00")</f>
        <v>0.00</v>
      </c>
      <c r="AU813" t="str">
        <f t="array" ref="AU813">IFERROR(INDEX(JeffSagarinW[JS_SOS],MATCH(AllData[[#This Row],[TEAM]]&amp;"|"&amp;AllData[[#This Row],[YEAR]],JeffSagarinW[TEAM]&amp;"|"&amp;JeffSagarinW[YEAR],0)),"0.00")</f>
        <v>0.00</v>
      </c>
      <c r="AV813" t="str">
        <f t="array" ref="AV813">IFERROR(INDEX(JeffSagarinW[W25],MATCH(AllData[[#This Row],[TEAM]]&amp;"|"&amp;AllData[[#This Row],[YEAR]],JeffSagarinW[TEAM]&amp;"|"&amp;JeffSagarinW[YEAR],0)),"0.00")</f>
        <v>0.00</v>
      </c>
      <c r="AW813" t="str">
        <f t="array" ref="AW813">IFERROR(INDEX(JeffSagarinW[W50],MATCH(AllData[[#This Row],[TEAM]]&amp;"|"&amp;AllData[[#This Row],[YEAR]],JeffSagarinW[TEAM]&amp;"|"&amp;JeffSagarinW[YEAR],0)),"0.00")</f>
        <v>0.00</v>
      </c>
      <c r="AX813">
        <f t="array" ref="AX813">IFERROR(INDEX(ESPNW[PTS],MATCH(AllData[[#This Row],[TEAM]]&amp;"|"&amp;AllData[[#This Row],[YEAR]],ESPNW[TEAM]&amp;"|"&amp;ESPNW[YEAR],0)),"0.00")</f>
        <v>236</v>
      </c>
    </row>
    <row r="814" spans="9:50" x14ac:dyDescent="0.2">
      <c r="I814" t="s">
        <v>378</v>
      </c>
      <c r="J814">
        <v>77.12</v>
      </c>
      <c r="K814">
        <v>94.02</v>
      </c>
      <c r="L814">
        <v>2022</v>
      </c>
      <c r="M814">
        <v>2</v>
      </c>
      <c r="AO814" t="s">
        <v>378</v>
      </c>
      <c r="AP814">
        <v>77.12</v>
      </c>
      <c r="AQ814">
        <v>94.02</v>
      </c>
      <c r="AR814">
        <v>2022</v>
      </c>
      <c r="AS814">
        <v>2</v>
      </c>
      <c r="AT814" t="str">
        <f t="array" ref="AT814">IFERROR(INDEX(JeffSagarinW[JS_RATING],MATCH(AllData[[#This Row],[TEAM]]&amp;"|"&amp;AllData[[#This Row],[YEAR]],JeffSagarinW[TEAM]&amp;"|"&amp;JeffSagarinW[YEAR],0)),"0.00")</f>
        <v>0.00</v>
      </c>
      <c r="AU814" t="str">
        <f t="array" ref="AU814">IFERROR(INDEX(JeffSagarinW[JS_SOS],MATCH(AllData[[#This Row],[TEAM]]&amp;"|"&amp;AllData[[#This Row],[YEAR]],JeffSagarinW[TEAM]&amp;"|"&amp;JeffSagarinW[YEAR],0)),"0.00")</f>
        <v>0.00</v>
      </c>
      <c r="AV814" t="str">
        <f t="array" ref="AV814">IFERROR(INDEX(JeffSagarinW[W25],MATCH(AllData[[#This Row],[TEAM]]&amp;"|"&amp;AllData[[#This Row],[YEAR]],JeffSagarinW[TEAM]&amp;"|"&amp;JeffSagarinW[YEAR],0)),"0.00")</f>
        <v>0.00</v>
      </c>
      <c r="AW814" t="str">
        <f t="array" ref="AW814">IFERROR(INDEX(JeffSagarinW[W50],MATCH(AllData[[#This Row],[TEAM]]&amp;"|"&amp;AllData[[#This Row],[YEAR]],JeffSagarinW[TEAM]&amp;"|"&amp;JeffSagarinW[YEAR],0)),"0.00")</f>
        <v>0.00</v>
      </c>
      <c r="AX814">
        <f t="array" ref="AX814">IFERROR(INDEX(ESPNW[PTS],MATCH(AllData[[#This Row],[TEAM]]&amp;"|"&amp;AllData[[#This Row],[YEAR]],ESPNW[TEAM]&amp;"|"&amp;ESPNW[YEAR],0)),"0.00")</f>
        <v>597</v>
      </c>
    </row>
    <row r="815" spans="9:50" x14ac:dyDescent="0.2">
      <c r="I815" t="s">
        <v>369</v>
      </c>
      <c r="J815">
        <v>77.97</v>
      </c>
      <c r="K815">
        <v>93.41</v>
      </c>
      <c r="L815">
        <v>2022</v>
      </c>
      <c r="M815">
        <v>2</v>
      </c>
      <c r="AO815" t="s">
        <v>369</v>
      </c>
      <c r="AP815">
        <v>77.97</v>
      </c>
      <c r="AQ815">
        <v>93.41</v>
      </c>
      <c r="AR815">
        <v>2022</v>
      </c>
      <c r="AS815">
        <v>2</v>
      </c>
      <c r="AT815" t="str">
        <f t="array" ref="AT815">IFERROR(INDEX(JeffSagarinW[JS_RATING],MATCH(AllData[[#This Row],[TEAM]]&amp;"|"&amp;AllData[[#This Row],[YEAR]],JeffSagarinW[TEAM]&amp;"|"&amp;JeffSagarinW[YEAR],0)),"0.00")</f>
        <v>0.00</v>
      </c>
      <c r="AU815" t="str">
        <f t="array" ref="AU815">IFERROR(INDEX(JeffSagarinW[JS_SOS],MATCH(AllData[[#This Row],[TEAM]]&amp;"|"&amp;AllData[[#This Row],[YEAR]],JeffSagarinW[TEAM]&amp;"|"&amp;JeffSagarinW[YEAR],0)),"0.00")</f>
        <v>0.00</v>
      </c>
      <c r="AV815" t="str">
        <f t="array" ref="AV815">IFERROR(INDEX(JeffSagarinW[W25],MATCH(AllData[[#This Row],[TEAM]]&amp;"|"&amp;AllData[[#This Row],[YEAR]],JeffSagarinW[TEAM]&amp;"|"&amp;JeffSagarinW[YEAR],0)),"0.00")</f>
        <v>0.00</v>
      </c>
      <c r="AW815" t="str">
        <f t="array" ref="AW815">IFERROR(INDEX(JeffSagarinW[W50],MATCH(AllData[[#This Row],[TEAM]]&amp;"|"&amp;AllData[[#This Row],[YEAR]],JeffSagarinW[TEAM]&amp;"|"&amp;JeffSagarinW[YEAR],0)),"0.00")</f>
        <v>0.00</v>
      </c>
      <c r="AX815">
        <f t="array" ref="AX815">IFERROR(INDEX(ESPNW[PTS],MATCH(AllData[[#This Row],[TEAM]]&amp;"|"&amp;AllData[[#This Row],[YEAR]],ESPNW[TEAM]&amp;"|"&amp;ESPNW[YEAR],0)),"0.00")</f>
        <v>541</v>
      </c>
    </row>
    <row r="816" spans="9:50" x14ac:dyDescent="0.2">
      <c r="I816" t="s">
        <v>386</v>
      </c>
      <c r="J816">
        <v>78.88</v>
      </c>
      <c r="K816">
        <v>90.69</v>
      </c>
      <c r="L816">
        <v>2022</v>
      </c>
      <c r="M816">
        <v>3</v>
      </c>
      <c r="AO816" t="s">
        <v>386</v>
      </c>
      <c r="AP816">
        <v>78.88</v>
      </c>
      <c r="AQ816">
        <v>90.69</v>
      </c>
      <c r="AR816">
        <v>2022</v>
      </c>
      <c r="AS816">
        <v>3</v>
      </c>
      <c r="AT816" t="str">
        <f t="array" ref="AT816">IFERROR(INDEX(JeffSagarinW[JS_RATING],MATCH(AllData[[#This Row],[TEAM]]&amp;"|"&amp;AllData[[#This Row],[YEAR]],JeffSagarinW[TEAM]&amp;"|"&amp;JeffSagarinW[YEAR],0)),"0.00")</f>
        <v>0.00</v>
      </c>
      <c r="AU816" t="str">
        <f t="array" ref="AU816">IFERROR(INDEX(JeffSagarinW[JS_SOS],MATCH(AllData[[#This Row],[TEAM]]&amp;"|"&amp;AllData[[#This Row],[YEAR]],JeffSagarinW[TEAM]&amp;"|"&amp;JeffSagarinW[YEAR],0)),"0.00")</f>
        <v>0.00</v>
      </c>
      <c r="AV816" t="str">
        <f t="array" ref="AV816">IFERROR(INDEX(JeffSagarinW[W25],MATCH(AllData[[#This Row],[TEAM]]&amp;"|"&amp;AllData[[#This Row],[YEAR]],JeffSagarinW[TEAM]&amp;"|"&amp;JeffSagarinW[YEAR],0)),"0.00")</f>
        <v>0.00</v>
      </c>
      <c r="AW816" t="str">
        <f t="array" ref="AW816">IFERROR(INDEX(JeffSagarinW[W50],MATCH(AllData[[#This Row],[TEAM]]&amp;"|"&amp;AllData[[#This Row],[YEAR]],JeffSagarinW[TEAM]&amp;"|"&amp;JeffSagarinW[YEAR],0)),"0.00")</f>
        <v>0.00</v>
      </c>
      <c r="AX816">
        <f t="array" ref="AX816">IFERROR(INDEX(ESPNW[PTS],MATCH(AllData[[#This Row],[TEAM]]&amp;"|"&amp;AllData[[#This Row],[YEAR]],ESPNW[TEAM]&amp;"|"&amp;ESPNW[YEAR],0)),"0.00")</f>
        <v>455</v>
      </c>
    </row>
    <row r="817" spans="9:50" x14ac:dyDescent="0.2">
      <c r="I817" t="s">
        <v>362</v>
      </c>
      <c r="J817">
        <v>77.34</v>
      </c>
      <c r="K817">
        <v>90.63</v>
      </c>
      <c r="L817">
        <v>2022</v>
      </c>
      <c r="M817">
        <v>3</v>
      </c>
      <c r="AO817" t="s">
        <v>362</v>
      </c>
      <c r="AP817">
        <v>77.34</v>
      </c>
      <c r="AQ817">
        <v>90.63</v>
      </c>
      <c r="AR817">
        <v>2022</v>
      </c>
      <c r="AS817">
        <v>3</v>
      </c>
      <c r="AT817" t="str">
        <f t="array" ref="AT817">IFERROR(INDEX(JeffSagarinW[JS_RATING],MATCH(AllData[[#This Row],[TEAM]]&amp;"|"&amp;AllData[[#This Row],[YEAR]],JeffSagarinW[TEAM]&amp;"|"&amp;JeffSagarinW[YEAR],0)),"0.00")</f>
        <v>0.00</v>
      </c>
      <c r="AU817" t="str">
        <f t="array" ref="AU817">IFERROR(INDEX(JeffSagarinW[JS_SOS],MATCH(AllData[[#This Row],[TEAM]]&amp;"|"&amp;AllData[[#This Row],[YEAR]],JeffSagarinW[TEAM]&amp;"|"&amp;JeffSagarinW[YEAR],0)),"0.00")</f>
        <v>0.00</v>
      </c>
      <c r="AV817" t="str">
        <f t="array" ref="AV817">IFERROR(INDEX(JeffSagarinW[W25],MATCH(AllData[[#This Row],[TEAM]]&amp;"|"&amp;AllData[[#This Row],[YEAR]],JeffSagarinW[TEAM]&amp;"|"&amp;JeffSagarinW[YEAR],0)),"0.00")</f>
        <v>0.00</v>
      </c>
      <c r="AW817" t="str">
        <f t="array" ref="AW817">IFERROR(INDEX(JeffSagarinW[W50],MATCH(AllData[[#This Row],[TEAM]]&amp;"|"&amp;AllData[[#This Row],[YEAR]],JeffSagarinW[TEAM]&amp;"|"&amp;JeffSagarinW[YEAR],0)),"0.00")</f>
        <v>0.00</v>
      </c>
      <c r="AX817" t="str">
        <f t="array" ref="AX817">IFERROR(INDEX(ESPNW[PTS],MATCH(AllData[[#This Row],[TEAM]]&amp;"|"&amp;AllData[[#This Row],[YEAR]],ESPNW[TEAM]&amp;"|"&amp;ESPNW[YEAR],0)),"0.00")</f>
        <v>0.00</v>
      </c>
    </row>
    <row r="818" spans="9:50" x14ac:dyDescent="0.2">
      <c r="I818" t="s">
        <v>109</v>
      </c>
      <c r="J818">
        <v>71.760000000000005</v>
      </c>
      <c r="K818">
        <v>90.52</v>
      </c>
      <c r="L818">
        <v>2022</v>
      </c>
      <c r="M818">
        <v>6</v>
      </c>
      <c r="AO818" t="s">
        <v>109</v>
      </c>
      <c r="AP818">
        <v>71.760000000000005</v>
      </c>
      <c r="AQ818">
        <v>90.52</v>
      </c>
      <c r="AR818">
        <v>2022</v>
      </c>
      <c r="AS818">
        <v>6</v>
      </c>
      <c r="AT818" t="str">
        <f t="array" ref="AT818">IFERROR(INDEX(JeffSagarinW[JS_RATING],MATCH(AllData[[#This Row],[TEAM]]&amp;"|"&amp;AllData[[#This Row],[YEAR]],JeffSagarinW[TEAM]&amp;"|"&amp;JeffSagarinW[YEAR],0)),"0.00")</f>
        <v>0.00</v>
      </c>
      <c r="AU818" t="str">
        <f t="array" ref="AU818">IFERROR(INDEX(JeffSagarinW[JS_SOS],MATCH(AllData[[#This Row],[TEAM]]&amp;"|"&amp;AllData[[#This Row],[YEAR]],JeffSagarinW[TEAM]&amp;"|"&amp;JeffSagarinW[YEAR],0)),"0.00")</f>
        <v>0.00</v>
      </c>
      <c r="AV818" t="str">
        <f t="array" ref="AV818">IFERROR(INDEX(JeffSagarinW[W25],MATCH(AllData[[#This Row],[TEAM]]&amp;"|"&amp;AllData[[#This Row],[YEAR]],JeffSagarinW[TEAM]&amp;"|"&amp;JeffSagarinW[YEAR],0)),"0.00")</f>
        <v>0.00</v>
      </c>
      <c r="AW818" t="str">
        <f t="array" ref="AW818">IFERROR(INDEX(JeffSagarinW[W50],MATCH(AllData[[#This Row],[TEAM]]&amp;"|"&amp;AllData[[#This Row],[YEAR]],JeffSagarinW[TEAM]&amp;"|"&amp;JeffSagarinW[YEAR],0)),"0.00")</f>
        <v>0.00</v>
      </c>
      <c r="AX818">
        <f t="array" ref="AX818">IFERROR(INDEX(ESPNW[PTS],MATCH(AllData[[#This Row],[TEAM]]&amp;"|"&amp;AllData[[#This Row],[YEAR]],ESPNW[TEAM]&amp;"|"&amp;ESPNW[YEAR],0)),"0.00")</f>
        <v>201</v>
      </c>
    </row>
    <row r="819" spans="9:50" x14ac:dyDescent="0.2">
      <c r="I819" t="s">
        <v>432</v>
      </c>
      <c r="J819">
        <v>76.98</v>
      </c>
      <c r="K819">
        <v>90.42</v>
      </c>
      <c r="L819">
        <v>2022</v>
      </c>
      <c r="M819">
        <v>5</v>
      </c>
      <c r="AO819" t="s">
        <v>432</v>
      </c>
      <c r="AP819">
        <v>76.98</v>
      </c>
      <c r="AQ819">
        <v>90.42</v>
      </c>
      <c r="AR819">
        <v>2022</v>
      </c>
      <c r="AS819">
        <v>5</v>
      </c>
      <c r="AT819" t="str">
        <f t="array" ref="AT819">IFERROR(INDEX(JeffSagarinW[JS_RATING],MATCH(AllData[[#This Row],[TEAM]]&amp;"|"&amp;AllData[[#This Row],[YEAR]],JeffSagarinW[TEAM]&amp;"|"&amp;JeffSagarinW[YEAR],0)),"0.00")</f>
        <v>0.00</v>
      </c>
      <c r="AU819" t="str">
        <f t="array" ref="AU819">IFERROR(INDEX(JeffSagarinW[JS_SOS],MATCH(AllData[[#This Row],[TEAM]]&amp;"|"&amp;AllData[[#This Row],[YEAR]],JeffSagarinW[TEAM]&amp;"|"&amp;JeffSagarinW[YEAR],0)),"0.00")</f>
        <v>0.00</v>
      </c>
      <c r="AV819" t="str">
        <f t="array" ref="AV819">IFERROR(INDEX(JeffSagarinW[W25],MATCH(AllData[[#This Row],[TEAM]]&amp;"|"&amp;AllData[[#This Row],[YEAR]],JeffSagarinW[TEAM]&amp;"|"&amp;JeffSagarinW[YEAR],0)),"0.00")</f>
        <v>0.00</v>
      </c>
      <c r="AW819" t="str">
        <f t="array" ref="AW819">IFERROR(INDEX(JeffSagarinW[W50],MATCH(AllData[[#This Row],[TEAM]]&amp;"|"&amp;AllData[[#This Row],[YEAR]],JeffSagarinW[TEAM]&amp;"|"&amp;JeffSagarinW[YEAR],0)),"0.00")</f>
        <v>0.00</v>
      </c>
      <c r="AX819">
        <f t="array" ref="AX819">IFERROR(INDEX(ESPNW[PTS],MATCH(AllData[[#This Row],[TEAM]]&amp;"|"&amp;AllData[[#This Row],[YEAR]],ESPNW[TEAM]&amp;"|"&amp;ESPNW[YEAR],0)),"0.00")</f>
        <v>254</v>
      </c>
    </row>
    <row r="820" spans="9:50" x14ac:dyDescent="0.2">
      <c r="I820" t="s">
        <v>379</v>
      </c>
      <c r="J820">
        <v>72.55</v>
      </c>
      <c r="K820">
        <v>88.86</v>
      </c>
      <c r="L820">
        <v>2022</v>
      </c>
      <c r="M820">
        <v>9</v>
      </c>
      <c r="AO820" t="s">
        <v>379</v>
      </c>
      <c r="AP820">
        <v>72.55</v>
      </c>
      <c r="AQ820">
        <v>88.86</v>
      </c>
      <c r="AR820">
        <v>2022</v>
      </c>
      <c r="AS820">
        <v>9</v>
      </c>
      <c r="AT820" t="str">
        <f t="array" ref="AT820">IFERROR(INDEX(JeffSagarinW[JS_RATING],MATCH(AllData[[#This Row],[TEAM]]&amp;"|"&amp;AllData[[#This Row],[YEAR]],JeffSagarinW[TEAM]&amp;"|"&amp;JeffSagarinW[YEAR],0)),"0.00")</f>
        <v>0.00</v>
      </c>
      <c r="AU820" t="str">
        <f t="array" ref="AU820">IFERROR(INDEX(JeffSagarinW[JS_SOS],MATCH(AllData[[#This Row],[TEAM]]&amp;"|"&amp;AllData[[#This Row],[YEAR]],JeffSagarinW[TEAM]&amp;"|"&amp;JeffSagarinW[YEAR],0)),"0.00")</f>
        <v>0.00</v>
      </c>
      <c r="AV820" t="str">
        <f t="array" ref="AV820">IFERROR(INDEX(JeffSagarinW[W25],MATCH(AllData[[#This Row],[TEAM]]&amp;"|"&amp;AllData[[#This Row],[YEAR]],JeffSagarinW[TEAM]&amp;"|"&amp;JeffSagarinW[YEAR],0)),"0.00")</f>
        <v>0.00</v>
      </c>
      <c r="AW820" t="str">
        <f t="array" ref="AW820">IFERROR(INDEX(JeffSagarinW[W50],MATCH(AllData[[#This Row],[TEAM]]&amp;"|"&amp;AllData[[#This Row],[YEAR]],JeffSagarinW[TEAM]&amp;"|"&amp;JeffSagarinW[YEAR],0)),"0.00")</f>
        <v>0.00</v>
      </c>
      <c r="AX820" t="str">
        <f t="array" ref="AX820">IFERROR(INDEX(ESPNW[PTS],MATCH(AllData[[#This Row],[TEAM]]&amp;"|"&amp;AllData[[#This Row],[YEAR]],ESPNW[TEAM]&amp;"|"&amp;ESPNW[YEAR],0)),"0.00")</f>
        <v>0.00</v>
      </c>
    </row>
    <row r="821" spans="9:50" x14ac:dyDescent="0.2">
      <c r="I821" t="s">
        <v>358</v>
      </c>
      <c r="J821">
        <v>77.78</v>
      </c>
      <c r="K821">
        <v>88.57</v>
      </c>
      <c r="L821">
        <v>2022</v>
      </c>
      <c r="M821">
        <v>5</v>
      </c>
      <c r="AO821" t="s">
        <v>358</v>
      </c>
      <c r="AP821">
        <v>77.78</v>
      </c>
      <c r="AQ821">
        <v>88.57</v>
      </c>
      <c r="AR821">
        <v>2022</v>
      </c>
      <c r="AS821">
        <v>5</v>
      </c>
      <c r="AT821" t="str">
        <f t="array" ref="AT821">IFERROR(INDEX(JeffSagarinW[JS_RATING],MATCH(AllData[[#This Row],[TEAM]]&amp;"|"&amp;AllData[[#This Row],[YEAR]],JeffSagarinW[TEAM]&amp;"|"&amp;JeffSagarinW[YEAR],0)),"0.00")</f>
        <v>0.00</v>
      </c>
      <c r="AU821" t="str">
        <f t="array" ref="AU821">IFERROR(INDEX(JeffSagarinW[JS_SOS],MATCH(AllData[[#This Row],[TEAM]]&amp;"|"&amp;AllData[[#This Row],[YEAR]],JeffSagarinW[TEAM]&amp;"|"&amp;JeffSagarinW[YEAR],0)),"0.00")</f>
        <v>0.00</v>
      </c>
      <c r="AV821" t="str">
        <f t="array" ref="AV821">IFERROR(INDEX(JeffSagarinW[W25],MATCH(AllData[[#This Row],[TEAM]]&amp;"|"&amp;AllData[[#This Row],[YEAR]],JeffSagarinW[TEAM]&amp;"|"&amp;JeffSagarinW[YEAR],0)),"0.00")</f>
        <v>0.00</v>
      </c>
      <c r="AW821" t="str">
        <f t="array" ref="AW821">IFERROR(INDEX(JeffSagarinW[W50],MATCH(AllData[[#This Row],[TEAM]]&amp;"|"&amp;AllData[[#This Row],[YEAR]],JeffSagarinW[TEAM]&amp;"|"&amp;JeffSagarinW[YEAR],0)),"0.00")</f>
        <v>0.00</v>
      </c>
      <c r="AX821">
        <f t="array" ref="AX821">IFERROR(INDEX(ESPNW[PTS],MATCH(AllData[[#This Row],[TEAM]]&amp;"|"&amp;AllData[[#This Row],[YEAR]],ESPNW[TEAM]&amp;"|"&amp;ESPNW[YEAR],0)),"0.00")</f>
        <v>159</v>
      </c>
    </row>
    <row r="822" spans="9:50" x14ac:dyDescent="0.2">
      <c r="I822" t="s">
        <v>364</v>
      </c>
      <c r="J822">
        <v>77.03</v>
      </c>
      <c r="K822">
        <v>88.13</v>
      </c>
      <c r="L822">
        <v>2022</v>
      </c>
      <c r="M822">
        <v>4</v>
      </c>
      <c r="AO822" t="s">
        <v>364</v>
      </c>
      <c r="AP822">
        <v>77.03</v>
      </c>
      <c r="AQ822">
        <v>88.13</v>
      </c>
      <c r="AR822">
        <v>2022</v>
      </c>
      <c r="AS822">
        <v>4</v>
      </c>
      <c r="AT822" t="str">
        <f t="array" ref="AT822">IFERROR(INDEX(JeffSagarinW[JS_RATING],MATCH(AllData[[#This Row],[TEAM]]&amp;"|"&amp;AllData[[#This Row],[YEAR]],JeffSagarinW[TEAM]&amp;"|"&amp;JeffSagarinW[YEAR],0)),"0.00")</f>
        <v>0.00</v>
      </c>
      <c r="AU822" t="str">
        <f t="array" ref="AU822">IFERROR(INDEX(JeffSagarinW[JS_SOS],MATCH(AllData[[#This Row],[TEAM]]&amp;"|"&amp;AllData[[#This Row],[YEAR]],JeffSagarinW[TEAM]&amp;"|"&amp;JeffSagarinW[YEAR],0)),"0.00")</f>
        <v>0.00</v>
      </c>
      <c r="AV822" t="str">
        <f t="array" ref="AV822">IFERROR(INDEX(JeffSagarinW[W25],MATCH(AllData[[#This Row],[TEAM]]&amp;"|"&amp;AllData[[#This Row],[YEAR]],JeffSagarinW[TEAM]&amp;"|"&amp;JeffSagarinW[YEAR],0)),"0.00")</f>
        <v>0.00</v>
      </c>
      <c r="AW822" t="str">
        <f t="array" ref="AW822">IFERROR(INDEX(JeffSagarinW[W50],MATCH(AllData[[#This Row],[TEAM]]&amp;"|"&amp;AllData[[#This Row],[YEAR]],JeffSagarinW[TEAM]&amp;"|"&amp;JeffSagarinW[YEAR],0)),"0.00")</f>
        <v>0.00</v>
      </c>
      <c r="AX822">
        <f t="array" ref="AX822">IFERROR(INDEX(ESPNW[PTS],MATCH(AllData[[#This Row],[TEAM]]&amp;"|"&amp;AllData[[#This Row],[YEAR]],ESPNW[TEAM]&amp;"|"&amp;ESPNW[YEAR],0)),"0.00")</f>
        <v>213</v>
      </c>
    </row>
    <row r="823" spans="9:50" x14ac:dyDescent="0.2">
      <c r="I823" t="s">
        <v>439</v>
      </c>
      <c r="J823">
        <v>72.73</v>
      </c>
      <c r="K823">
        <v>88.1</v>
      </c>
      <c r="L823">
        <v>2022</v>
      </c>
      <c r="M823">
        <v>7</v>
      </c>
      <c r="AO823" t="s">
        <v>439</v>
      </c>
      <c r="AP823">
        <v>72.73</v>
      </c>
      <c r="AQ823">
        <v>88.1</v>
      </c>
      <c r="AR823">
        <v>2022</v>
      </c>
      <c r="AS823">
        <v>7</v>
      </c>
      <c r="AT823" t="str">
        <f t="array" ref="AT823">IFERROR(INDEX(JeffSagarinW[JS_RATING],MATCH(AllData[[#This Row],[TEAM]]&amp;"|"&amp;AllData[[#This Row],[YEAR]],JeffSagarinW[TEAM]&amp;"|"&amp;JeffSagarinW[YEAR],0)),"0.00")</f>
        <v>0.00</v>
      </c>
      <c r="AU823" t="str">
        <f t="array" ref="AU823">IFERROR(INDEX(JeffSagarinW[JS_SOS],MATCH(AllData[[#This Row],[TEAM]]&amp;"|"&amp;AllData[[#This Row],[YEAR]],JeffSagarinW[TEAM]&amp;"|"&amp;JeffSagarinW[YEAR],0)),"0.00")</f>
        <v>0.00</v>
      </c>
      <c r="AV823" t="str">
        <f t="array" ref="AV823">IFERROR(INDEX(JeffSagarinW[W25],MATCH(AllData[[#This Row],[TEAM]]&amp;"|"&amp;AllData[[#This Row],[YEAR]],JeffSagarinW[TEAM]&amp;"|"&amp;JeffSagarinW[YEAR],0)),"0.00")</f>
        <v>0.00</v>
      </c>
      <c r="AW823" t="str">
        <f t="array" ref="AW823">IFERROR(INDEX(JeffSagarinW[W50],MATCH(AllData[[#This Row],[TEAM]]&amp;"|"&amp;AllData[[#This Row],[YEAR]],JeffSagarinW[TEAM]&amp;"|"&amp;JeffSagarinW[YEAR],0)),"0.00")</f>
        <v>0.00</v>
      </c>
      <c r="AX823" t="str">
        <f t="array" ref="AX823">IFERROR(INDEX(ESPNW[PTS],MATCH(AllData[[#This Row],[TEAM]]&amp;"|"&amp;AllData[[#This Row],[YEAR]],ESPNW[TEAM]&amp;"|"&amp;ESPNW[YEAR],0)),"0.00")</f>
        <v>0.00</v>
      </c>
    </row>
    <row r="824" spans="9:50" x14ac:dyDescent="0.2">
      <c r="I824" t="s">
        <v>9</v>
      </c>
      <c r="J824">
        <v>75.53</v>
      </c>
      <c r="K824">
        <v>88.06</v>
      </c>
      <c r="L824">
        <v>2022</v>
      </c>
      <c r="M824">
        <v>3</v>
      </c>
      <c r="AO824" t="s">
        <v>9</v>
      </c>
      <c r="AP824">
        <v>75.53</v>
      </c>
      <c r="AQ824">
        <v>88.06</v>
      </c>
      <c r="AR824">
        <v>2022</v>
      </c>
      <c r="AS824">
        <v>3</v>
      </c>
      <c r="AT824" t="str">
        <f t="array" ref="AT824">IFERROR(INDEX(JeffSagarinW[JS_RATING],MATCH(AllData[[#This Row],[TEAM]]&amp;"|"&amp;AllData[[#This Row],[YEAR]],JeffSagarinW[TEAM]&amp;"|"&amp;JeffSagarinW[YEAR],0)),"0.00")</f>
        <v>0.00</v>
      </c>
      <c r="AU824" t="str">
        <f t="array" ref="AU824">IFERROR(INDEX(JeffSagarinW[JS_SOS],MATCH(AllData[[#This Row],[TEAM]]&amp;"|"&amp;AllData[[#This Row],[YEAR]],JeffSagarinW[TEAM]&amp;"|"&amp;JeffSagarinW[YEAR],0)),"0.00")</f>
        <v>0.00</v>
      </c>
      <c r="AV824" t="str">
        <f t="array" ref="AV824">IFERROR(INDEX(JeffSagarinW[W25],MATCH(AllData[[#This Row],[TEAM]]&amp;"|"&amp;AllData[[#This Row],[YEAR]],JeffSagarinW[TEAM]&amp;"|"&amp;JeffSagarinW[YEAR],0)),"0.00")</f>
        <v>0.00</v>
      </c>
      <c r="AW824" t="str">
        <f t="array" ref="AW824">IFERROR(INDEX(JeffSagarinW[W50],MATCH(AllData[[#This Row],[TEAM]]&amp;"|"&amp;AllData[[#This Row],[YEAR]],JeffSagarinW[TEAM]&amp;"|"&amp;JeffSagarinW[YEAR],0)),"0.00")</f>
        <v>0.00</v>
      </c>
      <c r="AX824">
        <f t="array" ref="AX824">IFERROR(INDEX(ESPNW[PTS],MATCH(AllData[[#This Row],[TEAM]]&amp;"|"&amp;AllData[[#This Row],[YEAR]],ESPNW[TEAM]&amp;"|"&amp;ESPNW[YEAR],0)),"0.00")</f>
        <v>505</v>
      </c>
    </row>
    <row r="825" spans="9:50" x14ac:dyDescent="0.2">
      <c r="I825" t="s">
        <v>342</v>
      </c>
      <c r="J825">
        <v>78.510000000000005</v>
      </c>
      <c r="K825">
        <v>87.91</v>
      </c>
      <c r="L825">
        <v>2022</v>
      </c>
      <c r="M825">
        <v>6</v>
      </c>
      <c r="AO825" t="s">
        <v>342</v>
      </c>
      <c r="AP825">
        <v>78.510000000000005</v>
      </c>
      <c r="AQ825">
        <v>87.91</v>
      </c>
      <c r="AR825">
        <v>2022</v>
      </c>
      <c r="AS825">
        <v>6</v>
      </c>
      <c r="AT825" t="str">
        <f t="array" ref="AT825">IFERROR(INDEX(JeffSagarinW[JS_RATING],MATCH(AllData[[#This Row],[TEAM]]&amp;"|"&amp;AllData[[#This Row],[YEAR]],JeffSagarinW[TEAM]&amp;"|"&amp;JeffSagarinW[YEAR],0)),"0.00")</f>
        <v>0.00</v>
      </c>
      <c r="AU825" t="str">
        <f t="array" ref="AU825">IFERROR(INDEX(JeffSagarinW[JS_SOS],MATCH(AllData[[#This Row],[TEAM]]&amp;"|"&amp;AllData[[#This Row],[YEAR]],JeffSagarinW[TEAM]&amp;"|"&amp;JeffSagarinW[YEAR],0)),"0.00")</f>
        <v>0.00</v>
      </c>
      <c r="AV825" t="str">
        <f t="array" ref="AV825">IFERROR(INDEX(JeffSagarinW[W25],MATCH(AllData[[#This Row],[TEAM]]&amp;"|"&amp;AllData[[#This Row],[YEAR]],JeffSagarinW[TEAM]&amp;"|"&amp;JeffSagarinW[YEAR],0)),"0.00")</f>
        <v>0.00</v>
      </c>
      <c r="AW825" t="str">
        <f t="array" ref="AW825">IFERROR(INDEX(JeffSagarinW[W50],MATCH(AllData[[#This Row],[TEAM]]&amp;"|"&amp;AllData[[#This Row],[YEAR]],JeffSagarinW[TEAM]&amp;"|"&amp;JeffSagarinW[YEAR],0)),"0.00")</f>
        <v>0.00</v>
      </c>
      <c r="AX825">
        <f t="array" ref="AX825">IFERROR(INDEX(ESPNW[PTS],MATCH(AllData[[#This Row],[TEAM]]&amp;"|"&amp;AllData[[#This Row],[YEAR]],ESPNW[TEAM]&amp;"|"&amp;ESPNW[YEAR],0)),"0.00")</f>
        <v>301</v>
      </c>
    </row>
    <row r="826" spans="9:50" x14ac:dyDescent="0.2">
      <c r="I826" t="s">
        <v>332</v>
      </c>
      <c r="J826">
        <v>78.67</v>
      </c>
      <c r="K826">
        <v>87.76</v>
      </c>
      <c r="L826">
        <v>2022</v>
      </c>
      <c r="M826">
        <v>4</v>
      </c>
      <c r="AO826" t="s">
        <v>332</v>
      </c>
      <c r="AP826">
        <v>78.67</v>
      </c>
      <c r="AQ826">
        <v>87.76</v>
      </c>
      <c r="AR826">
        <v>2022</v>
      </c>
      <c r="AS826">
        <v>4</v>
      </c>
      <c r="AT826" t="str">
        <f t="array" ref="AT826">IFERROR(INDEX(JeffSagarinW[JS_RATING],MATCH(AllData[[#This Row],[TEAM]]&amp;"|"&amp;AllData[[#This Row],[YEAR]],JeffSagarinW[TEAM]&amp;"|"&amp;JeffSagarinW[YEAR],0)),"0.00")</f>
        <v>0.00</v>
      </c>
      <c r="AU826" t="str">
        <f t="array" ref="AU826">IFERROR(INDEX(JeffSagarinW[JS_SOS],MATCH(AllData[[#This Row],[TEAM]]&amp;"|"&amp;AllData[[#This Row],[YEAR]],JeffSagarinW[TEAM]&amp;"|"&amp;JeffSagarinW[YEAR],0)),"0.00")</f>
        <v>0.00</v>
      </c>
      <c r="AV826" t="str">
        <f t="array" ref="AV826">IFERROR(INDEX(JeffSagarinW[W25],MATCH(AllData[[#This Row],[TEAM]]&amp;"|"&amp;AllData[[#This Row],[YEAR]],JeffSagarinW[TEAM]&amp;"|"&amp;JeffSagarinW[YEAR],0)),"0.00")</f>
        <v>0.00</v>
      </c>
      <c r="AW826" t="str">
        <f t="array" ref="AW826">IFERROR(INDEX(JeffSagarinW[W50],MATCH(AllData[[#This Row],[TEAM]]&amp;"|"&amp;AllData[[#This Row],[YEAR]],JeffSagarinW[TEAM]&amp;"|"&amp;JeffSagarinW[YEAR],0)),"0.00")</f>
        <v>0.00</v>
      </c>
      <c r="AX826">
        <f t="array" ref="AX826">IFERROR(INDEX(ESPNW[PTS],MATCH(AllData[[#This Row],[TEAM]]&amp;"|"&amp;AllData[[#This Row],[YEAR]],ESPNW[TEAM]&amp;"|"&amp;ESPNW[YEAR],0)),"0.00")</f>
        <v>218</v>
      </c>
    </row>
    <row r="827" spans="9:50" x14ac:dyDescent="0.2">
      <c r="I827" t="s">
        <v>387</v>
      </c>
      <c r="J827">
        <v>75.88</v>
      </c>
      <c r="K827">
        <v>87.56</v>
      </c>
      <c r="L827">
        <v>2022</v>
      </c>
      <c r="M827">
        <v>3</v>
      </c>
      <c r="AO827" t="s">
        <v>387</v>
      </c>
      <c r="AP827">
        <v>75.88</v>
      </c>
      <c r="AQ827">
        <v>87.56</v>
      </c>
      <c r="AR827">
        <v>2022</v>
      </c>
      <c r="AS827">
        <v>3</v>
      </c>
      <c r="AT827" t="str">
        <f t="array" ref="AT827">IFERROR(INDEX(JeffSagarinW[JS_RATING],MATCH(AllData[[#This Row],[TEAM]]&amp;"|"&amp;AllData[[#This Row],[YEAR]],JeffSagarinW[TEAM]&amp;"|"&amp;JeffSagarinW[YEAR],0)),"0.00")</f>
        <v>0.00</v>
      </c>
      <c r="AU827" t="str">
        <f t="array" ref="AU827">IFERROR(INDEX(JeffSagarinW[JS_SOS],MATCH(AllData[[#This Row],[TEAM]]&amp;"|"&amp;AllData[[#This Row],[YEAR]],JeffSagarinW[TEAM]&amp;"|"&amp;JeffSagarinW[YEAR],0)),"0.00")</f>
        <v>0.00</v>
      </c>
      <c r="AV827" t="str">
        <f t="array" ref="AV827">IFERROR(INDEX(JeffSagarinW[W25],MATCH(AllData[[#This Row],[TEAM]]&amp;"|"&amp;AllData[[#This Row],[YEAR]],JeffSagarinW[TEAM]&amp;"|"&amp;JeffSagarinW[YEAR],0)),"0.00")</f>
        <v>0.00</v>
      </c>
      <c r="AW827" t="str">
        <f t="array" ref="AW827">IFERROR(INDEX(JeffSagarinW[W50],MATCH(AllData[[#This Row],[TEAM]]&amp;"|"&amp;AllData[[#This Row],[YEAR]],JeffSagarinW[TEAM]&amp;"|"&amp;JeffSagarinW[YEAR],0)),"0.00")</f>
        <v>0.00</v>
      </c>
      <c r="AX827">
        <f t="array" ref="AX827">IFERROR(INDEX(ESPNW[PTS],MATCH(AllData[[#This Row],[TEAM]]&amp;"|"&amp;AllData[[#This Row],[YEAR]],ESPNW[TEAM]&amp;"|"&amp;ESPNW[YEAR],0)),"0.00")</f>
        <v>413</v>
      </c>
    </row>
    <row r="828" spans="9:50" x14ac:dyDescent="0.2">
      <c r="I828" t="s">
        <v>365</v>
      </c>
      <c r="J828">
        <v>75</v>
      </c>
      <c r="K828">
        <v>87.15</v>
      </c>
      <c r="L828">
        <v>2022</v>
      </c>
      <c r="M828">
        <v>7</v>
      </c>
      <c r="AO828" t="s">
        <v>365</v>
      </c>
      <c r="AP828">
        <v>75</v>
      </c>
      <c r="AQ828">
        <v>87.15</v>
      </c>
      <c r="AR828">
        <v>2022</v>
      </c>
      <c r="AS828">
        <v>7</v>
      </c>
      <c r="AT828" t="str">
        <f t="array" ref="AT828">IFERROR(INDEX(JeffSagarinW[JS_RATING],MATCH(AllData[[#This Row],[TEAM]]&amp;"|"&amp;AllData[[#This Row],[YEAR]],JeffSagarinW[TEAM]&amp;"|"&amp;JeffSagarinW[YEAR],0)),"0.00")</f>
        <v>0.00</v>
      </c>
      <c r="AU828" t="str">
        <f t="array" ref="AU828">IFERROR(INDEX(JeffSagarinW[JS_SOS],MATCH(AllData[[#This Row],[TEAM]]&amp;"|"&amp;AllData[[#This Row],[YEAR]],JeffSagarinW[TEAM]&amp;"|"&amp;JeffSagarinW[YEAR],0)),"0.00")</f>
        <v>0.00</v>
      </c>
      <c r="AV828" t="str">
        <f t="array" ref="AV828">IFERROR(INDEX(JeffSagarinW[W25],MATCH(AllData[[#This Row],[TEAM]]&amp;"|"&amp;AllData[[#This Row],[YEAR]],JeffSagarinW[TEAM]&amp;"|"&amp;JeffSagarinW[YEAR],0)),"0.00")</f>
        <v>0.00</v>
      </c>
      <c r="AW828" t="str">
        <f t="array" ref="AW828">IFERROR(INDEX(JeffSagarinW[W50],MATCH(AllData[[#This Row],[TEAM]]&amp;"|"&amp;AllData[[#This Row],[YEAR]],JeffSagarinW[TEAM]&amp;"|"&amp;JeffSagarinW[YEAR],0)),"0.00")</f>
        <v>0.00</v>
      </c>
      <c r="AX828" t="str">
        <f t="array" ref="AX828">IFERROR(INDEX(ESPNW[PTS],MATCH(AllData[[#This Row],[TEAM]]&amp;"|"&amp;AllData[[#This Row],[YEAR]],ESPNW[TEAM]&amp;"|"&amp;ESPNW[YEAR],0)),"0.00")</f>
        <v>0.00</v>
      </c>
    </row>
    <row r="829" spans="9:50" x14ac:dyDescent="0.2">
      <c r="I829" t="s">
        <v>336</v>
      </c>
      <c r="J829">
        <v>79.45</v>
      </c>
      <c r="K829">
        <v>86.99</v>
      </c>
      <c r="L829">
        <v>2022</v>
      </c>
      <c r="M829">
        <v>4</v>
      </c>
      <c r="AO829" t="s">
        <v>336</v>
      </c>
      <c r="AP829">
        <v>79.45</v>
      </c>
      <c r="AQ829">
        <v>86.99</v>
      </c>
      <c r="AR829">
        <v>2022</v>
      </c>
      <c r="AS829">
        <v>4</v>
      </c>
      <c r="AT829" t="str">
        <f t="array" ref="AT829">IFERROR(INDEX(JeffSagarinW[JS_RATING],MATCH(AllData[[#This Row],[TEAM]]&amp;"|"&amp;AllData[[#This Row],[YEAR]],JeffSagarinW[TEAM]&amp;"|"&amp;JeffSagarinW[YEAR],0)),"0.00")</f>
        <v>0.00</v>
      </c>
      <c r="AU829" t="str">
        <f t="array" ref="AU829">IFERROR(INDEX(JeffSagarinW[JS_SOS],MATCH(AllData[[#This Row],[TEAM]]&amp;"|"&amp;AllData[[#This Row],[YEAR]],JeffSagarinW[TEAM]&amp;"|"&amp;JeffSagarinW[YEAR],0)),"0.00")</f>
        <v>0.00</v>
      </c>
      <c r="AV829" t="str">
        <f t="array" ref="AV829">IFERROR(INDEX(JeffSagarinW[W25],MATCH(AllData[[#This Row],[TEAM]]&amp;"|"&amp;AllData[[#This Row],[YEAR]],JeffSagarinW[TEAM]&amp;"|"&amp;JeffSagarinW[YEAR],0)),"0.00")</f>
        <v>0.00</v>
      </c>
      <c r="AW829" t="str">
        <f t="array" ref="AW829">IFERROR(INDEX(JeffSagarinW[W50],MATCH(AllData[[#This Row],[TEAM]]&amp;"|"&amp;AllData[[#This Row],[YEAR]],JeffSagarinW[TEAM]&amp;"|"&amp;JeffSagarinW[YEAR],0)),"0.00")</f>
        <v>0.00</v>
      </c>
      <c r="AX829">
        <f t="array" ref="AX829">IFERROR(INDEX(ESPNW[PTS],MATCH(AllData[[#This Row],[TEAM]]&amp;"|"&amp;AllData[[#This Row],[YEAR]],ESPNW[TEAM]&amp;"|"&amp;ESPNW[YEAR],0)),"0.00")</f>
        <v>156</v>
      </c>
    </row>
    <row r="830" spans="9:50" x14ac:dyDescent="0.2">
      <c r="I830" t="s">
        <v>349</v>
      </c>
      <c r="J830">
        <v>146.61000000000001</v>
      </c>
      <c r="K830">
        <v>86.68</v>
      </c>
      <c r="L830">
        <v>2022</v>
      </c>
      <c r="AO830" t="s">
        <v>349</v>
      </c>
      <c r="AP830">
        <v>146.61000000000001</v>
      </c>
      <c r="AQ830">
        <v>86.68</v>
      </c>
      <c r="AR830">
        <v>2022</v>
      </c>
      <c r="AT830" t="str">
        <f t="array" ref="AT830">IFERROR(INDEX(JeffSagarinW[JS_RATING],MATCH(AllData[[#This Row],[TEAM]]&amp;"|"&amp;AllData[[#This Row],[YEAR]],JeffSagarinW[TEAM]&amp;"|"&amp;JeffSagarinW[YEAR],0)),"0.00")</f>
        <v>0.00</v>
      </c>
      <c r="AU830" t="str">
        <f t="array" ref="AU830">IFERROR(INDEX(JeffSagarinW[JS_SOS],MATCH(AllData[[#This Row],[TEAM]]&amp;"|"&amp;AllData[[#This Row],[YEAR]],JeffSagarinW[TEAM]&amp;"|"&amp;JeffSagarinW[YEAR],0)),"0.00")</f>
        <v>0.00</v>
      </c>
      <c r="AV830" t="str">
        <f t="array" ref="AV830">IFERROR(INDEX(JeffSagarinW[W25],MATCH(AllData[[#This Row],[TEAM]]&amp;"|"&amp;AllData[[#This Row],[YEAR]],JeffSagarinW[TEAM]&amp;"|"&amp;JeffSagarinW[YEAR],0)),"0.00")</f>
        <v>0.00</v>
      </c>
      <c r="AW830" t="str">
        <f t="array" ref="AW830">IFERROR(INDEX(JeffSagarinW[W50],MATCH(AllData[[#This Row],[TEAM]]&amp;"|"&amp;AllData[[#This Row],[YEAR]],JeffSagarinW[TEAM]&amp;"|"&amp;JeffSagarinW[YEAR],0)),"0.00")</f>
        <v>0.00</v>
      </c>
      <c r="AX830" t="str">
        <f t="array" ref="AX830">IFERROR(INDEX(ESPNW[PTS],MATCH(AllData[[#This Row],[TEAM]]&amp;"|"&amp;AllData[[#This Row],[YEAR]],ESPNW[TEAM]&amp;"|"&amp;ESPNW[YEAR],0)),"0.00")</f>
        <v>0.00</v>
      </c>
    </row>
    <row r="831" spans="9:50" x14ac:dyDescent="0.2">
      <c r="I831" t="s">
        <v>351</v>
      </c>
      <c r="J831">
        <v>77.61</v>
      </c>
      <c r="K831">
        <v>86.67</v>
      </c>
      <c r="L831">
        <v>2022</v>
      </c>
      <c r="M831">
        <v>4</v>
      </c>
      <c r="AO831" t="s">
        <v>351</v>
      </c>
      <c r="AP831">
        <v>77.61</v>
      </c>
      <c r="AQ831">
        <v>86.67</v>
      </c>
      <c r="AR831">
        <v>2022</v>
      </c>
      <c r="AS831">
        <v>4</v>
      </c>
      <c r="AT831" t="str">
        <f t="array" ref="AT831">IFERROR(INDEX(JeffSagarinW[JS_RATING],MATCH(AllData[[#This Row],[TEAM]]&amp;"|"&amp;AllData[[#This Row],[YEAR]],JeffSagarinW[TEAM]&amp;"|"&amp;JeffSagarinW[YEAR],0)),"0.00")</f>
        <v>0.00</v>
      </c>
      <c r="AU831" t="str">
        <f t="array" ref="AU831">IFERROR(INDEX(JeffSagarinW[JS_SOS],MATCH(AllData[[#This Row],[TEAM]]&amp;"|"&amp;AllData[[#This Row],[YEAR]],JeffSagarinW[TEAM]&amp;"|"&amp;JeffSagarinW[YEAR],0)),"0.00")</f>
        <v>0.00</v>
      </c>
      <c r="AV831" t="str">
        <f t="array" ref="AV831">IFERROR(INDEX(JeffSagarinW[W25],MATCH(AllData[[#This Row],[TEAM]]&amp;"|"&amp;AllData[[#This Row],[YEAR]],JeffSagarinW[TEAM]&amp;"|"&amp;JeffSagarinW[YEAR],0)),"0.00")</f>
        <v>0.00</v>
      </c>
      <c r="AW831" t="str">
        <f t="array" ref="AW831">IFERROR(INDEX(JeffSagarinW[W50],MATCH(AllData[[#This Row],[TEAM]]&amp;"|"&amp;AllData[[#This Row],[YEAR]],JeffSagarinW[TEAM]&amp;"|"&amp;JeffSagarinW[YEAR],0)),"0.00")</f>
        <v>0.00</v>
      </c>
      <c r="AX831">
        <f t="array" ref="AX831">IFERROR(INDEX(ESPNW[PTS],MATCH(AllData[[#This Row],[TEAM]]&amp;"|"&amp;AllData[[#This Row],[YEAR]],ESPNW[TEAM]&amp;"|"&amp;ESPNW[YEAR],0)),"0.00")</f>
        <v>383</v>
      </c>
    </row>
    <row r="832" spans="9:50" x14ac:dyDescent="0.2">
      <c r="I832" t="s">
        <v>355</v>
      </c>
      <c r="J832">
        <v>76.599999999999994</v>
      </c>
      <c r="K832">
        <v>86.59</v>
      </c>
      <c r="L832">
        <v>2022</v>
      </c>
      <c r="M832">
        <v>5</v>
      </c>
      <c r="AO832" t="s">
        <v>355</v>
      </c>
      <c r="AP832">
        <v>76.599999999999994</v>
      </c>
      <c r="AQ832">
        <v>86.59</v>
      </c>
      <c r="AR832">
        <v>2022</v>
      </c>
      <c r="AS832">
        <v>5</v>
      </c>
      <c r="AT832" t="str">
        <f t="array" ref="AT832">IFERROR(INDEX(JeffSagarinW[JS_RATING],MATCH(AllData[[#This Row],[TEAM]]&amp;"|"&amp;AllData[[#This Row],[YEAR]],JeffSagarinW[TEAM]&amp;"|"&amp;JeffSagarinW[YEAR],0)),"0.00")</f>
        <v>0.00</v>
      </c>
      <c r="AU832" t="str">
        <f t="array" ref="AU832">IFERROR(INDEX(JeffSagarinW[JS_SOS],MATCH(AllData[[#This Row],[TEAM]]&amp;"|"&amp;AllData[[#This Row],[YEAR]],JeffSagarinW[TEAM]&amp;"|"&amp;JeffSagarinW[YEAR],0)),"0.00")</f>
        <v>0.00</v>
      </c>
      <c r="AV832" t="str">
        <f t="array" ref="AV832">IFERROR(INDEX(JeffSagarinW[W25],MATCH(AllData[[#This Row],[TEAM]]&amp;"|"&amp;AllData[[#This Row],[YEAR]],JeffSagarinW[TEAM]&amp;"|"&amp;JeffSagarinW[YEAR],0)),"0.00")</f>
        <v>0.00</v>
      </c>
      <c r="AW832" t="str">
        <f t="array" ref="AW832">IFERROR(INDEX(JeffSagarinW[W50],MATCH(AllData[[#This Row],[TEAM]]&amp;"|"&amp;AllData[[#This Row],[YEAR]],JeffSagarinW[TEAM]&amp;"|"&amp;JeffSagarinW[YEAR],0)),"0.00")</f>
        <v>0.00</v>
      </c>
      <c r="AX832" t="str">
        <f t="array" ref="AX832">IFERROR(INDEX(ESPNW[PTS],MATCH(AllData[[#This Row],[TEAM]]&amp;"|"&amp;AllData[[#This Row],[YEAR]],ESPNW[TEAM]&amp;"|"&amp;ESPNW[YEAR],0)),"0.00")</f>
        <v>0.00</v>
      </c>
    </row>
    <row r="833" spans="9:50" x14ac:dyDescent="0.2">
      <c r="I833" t="s">
        <v>410</v>
      </c>
      <c r="J833">
        <v>72.92</v>
      </c>
      <c r="K833">
        <v>86.48</v>
      </c>
      <c r="L833">
        <v>2022</v>
      </c>
      <c r="M833">
        <v>8</v>
      </c>
      <c r="AO833" t="s">
        <v>410</v>
      </c>
      <c r="AP833">
        <v>72.92</v>
      </c>
      <c r="AQ833">
        <v>86.48</v>
      </c>
      <c r="AR833">
        <v>2022</v>
      </c>
      <c r="AS833">
        <v>8</v>
      </c>
      <c r="AT833" t="str">
        <f t="array" ref="AT833">IFERROR(INDEX(JeffSagarinW[JS_RATING],MATCH(AllData[[#This Row],[TEAM]]&amp;"|"&amp;AllData[[#This Row],[YEAR]],JeffSagarinW[TEAM]&amp;"|"&amp;JeffSagarinW[YEAR],0)),"0.00")</f>
        <v>0.00</v>
      </c>
      <c r="AU833" t="str">
        <f t="array" ref="AU833">IFERROR(INDEX(JeffSagarinW[JS_SOS],MATCH(AllData[[#This Row],[TEAM]]&amp;"|"&amp;AllData[[#This Row],[YEAR]],JeffSagarinW[TEAM]&amp;"|"&amp;JeffSagarinW[YEAR],0)),"0.00")</f>
        <v>0.00</v>
      </c>
      <c r="AV833" t="str">
        <f t="array" ref="AV833">IFERROR(INDEX(JeffSagarinW[W25],MATCH(AllData[[#This Row],[TEAM]]&amp;"|"&amp;AllData[[#This Row],[YEAR]],JeffSagarinW[TEAM]&amp;"|"&amp;JeffSagarinW[YEAR],0)),"0.00")</f>
        <v>0.00</v>
      </c>
      <c r="AW833" t="str">
        <f t="array" ref="AW833">IFERROR(INDEX(JeffSagarinW[W50],MATCH(AllData[[#This Row],[TEAM]]&amp;"|"&amp;AllData[[#This Row],[YEAR]],JeffSagarinW[TEAM]&amp;"|"&amp;JeffSagarinW[YEAR],0)),"0.00")</f>
        <v>0.00</v>
      </c>
      <c r="AX833" t="str">
        <f t="array" ref="AX833">IFERROR(INDEX(ESPNW[PTS],MATCH(AllData[[#This Row],[TEAM]]&amp;"|"&amp;AllData[[#This Row],[YEAR]],ESPNW[TEAM]&amp;"|"&amp;ESPNW[YEAR],0)),"0.00")</f>
        <v>0.00</v>
      </c>
    </row>
    <row r="834" spans="9:50" x14ac:dyDescent="0.2">
      <c r="I834" t="s">
        <v>385</v>
      </c>
      <c r="J834">
        <v>72.45</v>
      </c>
      <c r="K834">
        <v>86.26</v>
      </c>
      <c r="L834">
        <v>2022</v>
      </c>
      <c r="M834">
        <v>6</v>
      </c>
      <c r="AO834" t="s">
        <v>385</v>
      </c>
      <c r="AP834">
        <v>72.45</v>
      </c>
      <c r="AQ834">
        <v>86.26</v>
      </c>
      <c r="AR834">
        <v>2022</v>
      </c>
      <c r="AS834">
        <v>6</v>
      </c>
      <c r="AT834" t="str">
        <f t="array" ref="AT834">IFERROR(INDEX(JeffSagarinW[JS_RATING],MATCH(AllData[[#This Row],[TEAM]]&amp;"|"&amp;AllData[[#This Row],[YEAR]],JeffSagarinW[TEAM]&amp;"|"&amp;JeffSagarinW[YEAR],0)),"0.00")</f>
        <v>0.00</v>
      </c>
      <c r="AU834" t="str">
        <f t="array" ref="AU834">IFERROR(INDEX(JeffSagarinW[JS_SOS],MATCH(AllData[[#This Row],[TEAM]]&amp;"|"&amp;AllData[[#This Row],[YEAR]],JeffSagarinW[TEAM]&amp;"|"&amp;JeffSagarinW[YEAR],0)),"0.00")</f>
        <v>0.00</v>
      </c>
      <c r="AV834" t="str">
        <f t="array" ref="AV834">IFERROR(INDEX(JeffSagarinW[W25],MATCH(AllData[[#This Row],[TEAM]]&amp;"|"&amp;AllData[[#This Row],[YEAR]],JeffSagarinW[TEAM]&amp;"|"&amp;JeffSagarinW[YEAR],0)),"0.00")</f>
        <v>0.00</v>
      </c>
      <c r="AW834" t="str">
        <f t="array" ref="AW834">IFERROR(INDEX(JeffSagarinW[W50],MATCH(AllData[[#This Row],[TEAM]]&amp;"|"&amp;AllData[[#This Row],[YEAR]],JeffSagarinW[TEAM]&amp;"|"&amp;JeffSagarinW[YEAR],0)),"0.00")</f>
        <v>0.00</v>
      </c>
      <c r="AX834" t="str">
        <f t="array" ref="AX834">IFERROR(INDEX(ESPNW[PTS],MATCH(AllData[[#This Row],[TEAM]]&amp;"|"&amp;AllData[[#This Row],[YEAR]],ESPNW[TEAM]&amp;"|"&amp;ESPNW[YEAR],0)),"0.00")</f>
        <v>0.00</v>
      </c>
    </row>
    <row r="835" spans="9:50" x14ac:dyDescent="0.2">
      <c r="I835" t="s">
        <v>1857</v>
      </c>
      <c r="J835">
        <v>67.040000000000006</v>
      </c>
      <c r="K835">
        <v>85.9</v>
      </c>
      <c r="L835">
        <v>2022</v>
      </c>
      <c r="M835">
        <v>10</v>
      </c>
      <c r="AO835" t="s">
        <v>1857</v>
      </c>
      <c r="AP835">
        <v>67.040000000000006</v>
      </c>
      <c r="AQ835">
        <v>85.9</v>
      </c>
      <c r="AR835">
        <v>2022</v>
      </c>
      <c r="AS835">
        <v>10</v>
      </c>
      <c r="AT835" t="str">
        <f t="array" ref="AT835">IFERROR(INDEX(JeffSagarinW[JS_RATING],MATCH(AllData[[#This Row],[TEAM]]&amp;"|"&amp;AllData[[#This Row],[YEAR]],JeffSagarinW[TEAM]&amp;"|"&amp;JeffSagarinW[YEAR],0)),"0.00")</f>
        <v>0.00</v>
      </c>
      <c r="AU835" t="str">
        <f t="array" ref="AU835">IFERROR(INDEX(JeffSagarinW[JS_SOS],MATCH(AllData[[#This Row],[TEAM]]&amp;"|"&amp;AllData[[#This Row],[YEAR]],JeffSagarinW[TEAM]&amp;"|"&amp;JeffSagarinW[YEAR],0)),"0.00")</f>
        <v>0.00</v>
      </c>
      <c r="AV835" t="str">
        <f t="array" ref="AV835">IFERROR(INDEX(JeffSagarinW[W25],MATCH(AllData[[#This Row],[TEAM]]&amp;"|"&amp;AllData[[#This Row],[YEAR]],JeffSagarinW[TEAM]&amp;"|"&amp;JeffSagarinW[YEAR],0)),"0.00")</f>
        <v>0.00</v>
      </c>
      <c r="AW835" t="str">
        <f t="array" ref="AW835">IFERROR(INDEX(JeffSagarinW[W50],MATCH(AllData[[#This Row],[TEAM]]&amp;"|"&amp;AllData[[#This Row],[YEAR]],JeffSagarinW[TEAM]&amp;"|"&amp;JeffSagarinW[YEAR],0)),"0.00")</f>
        <v>0.00</v>
      </c>
      <c r="AX835" t="str">
        <f t="array" ref="AX835">IFERROR(INDEX(ESPNW[PTS],MATCH(AllData[[#This Row],[TEAM]]&amp;"|"&amp;AllData[[#This Row],[YEAR]],ESPNW[TEAM]&amp;"|"&amp;ESPNW[YEAR],0)),"0.00")</f>
        <v>0.00</v>
      </c>
    </row>
    <row r="836" spans="9:50" x14ac:dyDescent="0.2">
      <c r="I836" t="s">
        <v>361</v>
      </c>
      <c r="J836">
        <v>77.92</v>
      </c>
      <c r="K836">
        <v>85.39</v>
      </c>
      <c r="L836">
        <v>2022</v>
      </c>
      <c r="M836">
        <v>9</v>
      </c>
      <c r="AO836" t="s">
        <v>361</v>
      </c>
      <c r="AP836">
        <v>77.92</v>
      </c>
      <c r="AQ836">
        <v>85.39</v>
      </c>
      <c r="AR836">
        <v>2022</v>
      </c>
      <c r="AS836">
        <v>9</v>
      </c>
      <c r="AT836" t="str">
        <f t="array" ref="AT836">IFERROR(INDEX(JeffSagarinW[JS_RATING],MATCH(AllData[[#This Row],[TEAM]]&amp;"|"&amp;AllData[[#This Row],[YEAR]],JeffSagarinW[TEAM]&amp;"|"&amp;JeffSagarinW[YEAR],0)),"0.00")</f>
        <v>0.00</v>
      </c>
      <c r="AU836" t="str">
        <f t="array" ref="AU836">IFERROR(INDEX(JeffSagarinW[JS_SOS],MATCH(AllData[[#This Row],[TEAM]]&amp;"|"&amp;AllData[[#This Row],[YEAR]],JeffSagarinW[TEAM]&amp;"|"&amp;JeffSagarinW[YEAR],0)),"0.00")</f>
        <v>0.00</v>
      </c>
      <c r="AV836" t="str">
        <f t="array" ref="AV836">IFERROR(INDEX(JeffSagarinW[W25],MATCH(AllData[[#This Row],[TEAM]]&amp;"|"&amp;AllData[[#This Row],[YEAR]],JeffSagarinW[TEAM]&amp;"|"&amp;JeffSagarinW[YEAR],0)),"0.00")</f>
        <v>0.00</v>
      </c>
      <c r="AW836" t="str">
        <f t="array" ref="AW836">IFERROR(INDEX(JeffSagarinW[W50],MATCH(AllData[[#This Row],[TEAM]]&amp;"|"&amp;AllData[[#This Row],[YEAR]],JeffSagarinW[TEAM]&amp;"|"&amp;JeffSagarinW[YEAR],0)),"0.00")</f>
        <v>0.00</v>
      </c>
      <c r="AX836" t="str">
        <f t="array" ref="AX836">IFERROR(INDEX(ESPNW[PTS],MATCH(AllData[[#This Row],[TEAM]]&amp;"|"&amp;AllData[[#This Row],[YEAR]],ESPNW[TEAM]&amp;"|"&amp;ESPNW[YEAR],0)),"0.00")</f>
        <v>0.00</v>
      </c>
    </row>
    <row r="837" spans="9:50" x14ac:dyDescent="0.2">
      <c r="I837" t="s">
        <v>418</v>
      </c>
      <c r="J837">
        <v>63.08</v>
      </c>
      <c r="K837">
        <v>85.39</v>
      </c>
      <c r="L837">
        <v>2022</v>
      </c>
      <c r="M837">
        <v>12</v>
      </c>
      <c r="AO837" t="s">
        <v>418</v>
      </c>
      <c r="AP837">
        <v>63.08</v>
      </c>
      <c r="AQ837">
        <v>85.39</v>
      </c>
      <c r="AR837">
        <v>2022</v>
      </c>
      <c r="AS837">
        <v>12</v>
      </c>
      <c r="AT837" t="str">
        <f t="array" ref="AT837">IFERROR(INDEX(JeffSagarinW[JS_RATING],MATCH(AllData[[#This Row],[TEAM]]&amp;"|"&amp;AllData[[#This Row],[YEAR]],JeffSagarinW[TEAM]&amp;"|"&amp;JeffSagarinW[YEAR],0)),"0.00")</f>
        <v>0.00</v>
      </c>
      <c r="AU837" t="str">
        <f t="array" ref="AU837">IFERROR(INDEX(JeffSagarinW[JS_SOS],MATCH(AllData[[#This Row],[TEAM]]&amp;"|"&amp;AllData[[#This Row],[YEAR]],JeffSagarinW[TEAM]&amp;"|"&amp;JeffSagarinW[YEAR],0)),"0.00")</f>
        <v>0.00</v>
      </c>
      <c r="AV837" t="str">
        <f t="array" ref="AV837">IFERROR(INDEX(JeffSagarinW[W25],MATCH(AllData[[#This Row],[TEAM]]&amp;"|"&amp;AllData[[#This Row],[YEAR]],JeffSagarinW[TEAM]&amp;"|"&amp;JeffSagarinW[YEAR],0)),"0.00")</f>
        <v>0.00</v>
      </c>
      <c r="AW837" t="str">
        <f t="array" ref="AW837">IFERROR(INDEX(JeffSagarinW[W50],MATCH(AllData[[#This Row],[TEAM]]&amp;"|"&amp;AllData[[#This Row],[YEAR]],JeffSagarinW[TEAM]&amp;"|"&amp;JeffSagarinW[YEAR],0)),"0.00")</f>
        <v>0.00</v>
      </c>
      <c r="AX837" t="str">
        <f t="array" ref="AX837">IFERROR(INDEX(ESPNW[PTS],MATCH(AllData[[#This Row],[TEAM]]&amp;"|"&amp;AllData[[#This Row],[YEAR]],ESPNW[TEAM]&amp;"|"&amp;ESPNW[YEAR],0)),"0.00")</f>
        <v>0.00</v>
      </c>
    </row>
    <row r="838" spans="9:50" x14ac:dyDescent="0.2">
      <c r="I838" t="s">
        <v>428</v>
      </c>
      <c r="J838">
        <v>65.81</v>
      </c>
      <c r="K838">
        <v>85.32</v>
      </c>
      <c r="L838">
        <v>2022</v>
      </c>
      <c r="M838">
        <v>11</v>
      </c>
      <c r="AO838" t="s">
        <v>428</v>
      </c>
      <c r="AP838">
        <v>65.81</v>
      </c>
      <c r="AQ838">
        <v>85.32</v>
      </c>
      <c r="AR838">
        <v>2022</v>
      </c>
      <c r="AS838">
        <v>11</v>
      </c>
      <c r="AT838" t="str">
        <f t="array" ref="AT838">IFERROR(INDEX(JeffSagarinW[JS_RATING],MATCH(AllData[[#This Row],[TEAM]]&amp;"|"&amp;AllData[[#This Row],[YEAR]],JeffSagarinW[TEAM]&amp;"|"&amp;JeffSagarinW[YEAR],0)),"0.00")</f>
        <v>0.00</v>
      </c>
      <c r="AU838" t="str">
        <f t="array" ref="AU838">IFERROR(INDEX(JeffSagarinW[JS_SOS],MATCH(AllData[[#This Row],[TEAM]]&amp;"|"&amp;AllData[[#This Row],[YEAR]],JeffSagarinW[TEAM]&amp;"|"&amp;JeffSagarinW[YEAR],0)),"0.00")</f>
        <v>0.00</v>
      </c>
      <c r="AV838" t="str">
        <f t="array" ref="AV838">IFERROR(INDEX(JeffSagarinW[W25],MATCH(AllData[[#This Row],[TEAM]]&amp;"|"&amp;AllData[[#This Row],[YEAR]],JeffSagarinW[TEAM]&amp;"|"&amp;JeffSagarinW[YEAR],0)),"0.00")</f>
        <v>0.00</v>
      </c>
      <c r="AW838" t="str">
        <f t="array" ref="AW838">IFERROR(INDEX(JeffSagarinW[W50],MATCH(AllData[[#This Row],[TEAM]]&amp;"|"&amp;AllData[[#This Row],[YEAR]],JeffSagarinW[TEAM]&amp;"|"&amp;JeffSagarinW[YEAR],0)),"0.00")</f>
        <v>0.00</v>
      </c>
      <c r="AX838">
        <f t="array" ref="AX838">IFERROR(INDEX(ESPNW[PTS],MATCH(AllData[[#This Row],[TEAM]]&amp;"|"&amp;AllData[[#This Row],[YEAR]],ESPNW[TEAM]&amp;"|"&amp;ESPNW[YEAR],0)),"0.00")</f>
        <v>46</v>
      </c>
    </row>
    <row r="839" spans="9:50" x14ac:dyDescent="0.2">
      <c r="I839" t="s">
        <v>315</v>
      </c>
      <c r="J839">
        <v>62.96</v>
      </c>
      <c r="K839">
        <v>85.29</v>
      </c>
      <c r="L839">
        <v>2022</v>
      </c>
      <c r="M839">
        <v>12</v>
      </c>
      <c r="AO839" t="s">
        <v>315</v>
      </c>
      <c r="AP839">
        <v>62.96</v>
      </c>
      <c r="AQ839">
        <v>85.29</v>
      </c>
      <c r="AR839">
        <v>2022</v>
      </c>
      <c r="AS839">
        <v>12</v>
      </c>
      <c r="AT839" t="str">
        <f t="array" ref="AT839">IFERROR(INDEX(JeffSagarinW[JS_RATING],MATCH(AllData[[#This Row],[TEAM]]&amp;"|"&amp;AllData[[#This Row],[YEAR]],JeffSagarinW[TEAM]&amp;"|"&amp;JeffSagarinW[YEAR],0)),"0.00")</f>
        <v>0.00</v>
      </c>
      <c r="AU839" t="str">
        <f t="array" ref="AU839">IFERROR(INDEX(JeffSagarinW[JS_SOS],MATCH(AllData[[#This Row],[TEAM]]&amp;"|"&amp;AllData[[#This Row],[YEAR]],JeffSagarinW[TEAM]&amp;"|"&amp;JeffSagarinW[YEAR],0)),"0.00")</f>
        <v>0.00</v>
      </c>
      <c r="AV839" t="str">
        <f t="array" ref="AV839">IFERROR(INDEX(JeffSagarinW[W25],MATCH(AllData[[#This Row],[TEAM]]&amp;"|"&amp;AllData[[#This Row],[YEAR]],JeffSagarinW[TEAM]&amp;"|"&amp;JeffSagarinW[YEAR],0)),"0.00")</f>
        <v>0.00</v>
      </c>
      <c r="AW839" t="str">
        <f t="array" ref="AW839">IFERROR(INDEX(JeffSagarinW[W50],MATCH(AllData[[#This Row],[TEAM]]&amp;"|"&amp;AllData[[#This Row],[YEAR]],JeffSagarinW[TEAM]&amp;"|"&amp;JeffSagarinW[YEAR],0)),"0.00")</f>
        <v>0.00</v>
      </c>
      <c r="AX839">
        <f t="array" ref="AX839">IFERROR(INDEX(ESPNW[PTS],MATCH(AllData[[#This Row],[TEAM]]&amp;"|"&amp;AllData[[#This Row],[YEAR]],ESPNW[TEAM]&amp;"|"&amp;ESPNW[YEAR],0)),"0.00")</f>
        <v>132</v>
      </c>
    </row>
    <row r="840" spans="9:50" x14ac:dyDescent="0.2">
      <c r="I840" t="s">
        <v>317</v>
      </c>
      <c r="J840">
        <v>76.7</v>
      </c>
      <c r="K840">
        <v>84.79</v>
      </c>
      <c r="L840">
        <v>2022</v>
      </c>
      <c r="M840">
        <v>10</v>
      </c>
      <c r="AO840" t="s">
        <v>317</v>
      </c>
      <c r="AP840">
        <v>76.7</v>
      </c>
      <c r="AQ840">
        <v>84.79</v>
      </c>
      <c r="AR840">
        <v>2022</v>
      </c>
      <c r="AS840">
        <v>10</v>
      </c>
      <c r="AT840" t="str">
        <f t="array" ref="AT840">IFERROR(INDEX(JeffSagarinW[JS_RATING],MATCH(AllData[[#This Row],[TEAM]]&amp;"|"&amp;AllData[[#This Row],[YEAR]],JeffSagarinW[TEAM]&amp;"|"&amp;JeffSagarinW[YEAR],0)),"0.00")</f>
        <v>0.00</v>
      </c>
      <c r="AU840" t="str">
        <f t="array" ref="AU840">IFERROR(INDEX(JeffSagarinW[JS_SOS],MATCH(AllData[[#This Row],[TEAM]]&amp;"|"&amp;AllData[[#This Row],[YEAR]],JeffSagarinW[TEAM]&amp;"|"&amp;JeffSagarinW[YEAR],0)),"0.00")</f>
        <v>0.00</v>
      </c>
      <c r="AV840" t="str">
        <f t="array" ref="AV840">IFERROR(INDEX(JeffSagarinW[W25],MATCH(AllData[[#This Row],[TEAM]]&amp;"|"&amp;AllData[[#This Row],[YEAR]],JeffSagarinW[TEAM]&amp;"|"&amp;JeffSagarinW[YEAR],0)),"0.00")</f>
        <v>0.00</v>
      </c>
      <c r="AW840" t="str">
        <f t="array" ref="AW840">IFERROR(INDEX(JeffSagarinW[W50],MATCH(AllData[[#This Row],[TEAM]]&amp;"|"&amp;AllData[[#This Row],[YEAR]],JeffSagarinW[TEAM]&amp;"|"&amp;JeffSagarinW[YEAR],0)),"0.00")</f>
        <v>0.00</v>
      </c>
      <c r="AX840" t="str">
        <f t="array" ref="AX840">IFERROR(INDEX(ESPNW[PTS],MATCH(AllData[[#This Row],[TEAM]]&amp;"|"&amp;AllData[[#This Row],[YEAR]],ESPNW[TEAM]&amp;"|"&amp;ESPNW[YEAR],0)),"0.00")</f>
        <v>0.00</v>
      </c>
    </row>
    <row r="841" spans="9:50" x14ac:dyDescent="0.2">
      <c r="I841" t="s">
        <v>330</v>
      </c>
      <c r="J841">
        <v>67.23</v>
      </c>
      <c r="K841">
        <v>84.72</v>
      </c>
      <c r="L841">
        <v>2022</v>
      </c>
      <c r="M841">
        <v>11</v>
      </c>
      <c r="AO841" t="s">
        <v>330</v>
      </c>
      <c r="AP841">
        <v>67.23</v>
      </c>
      <c r="AQ841">
        <v>84.72</v>
      </c>
      <c r="AR841">
        <v>2022</v>
      </c>
      <c r="AS841">
        <v>11</v>
      </c>
      <c r="AT841" t="str">
        <f t="array" ref="AT841">IFERROR(INDEX(JeffSagarinW[JS_RATING],MATCH(AllData[[#This Row],[TEAM]]&amp;"|"&amp;AllData[[#This Row],[YEAR]],JeffSagarinW[TEAM]&amp;"|"&amp;JeffSagarinW[YEAR],0)),"0.00")</f>
        <v>0.00</v>
      </c>
      <c r="AU841" t="str">
        <f t="array" ref="AU841">IFERROR(INDEX(JeffSagarinW[JS_SOS],MATCH(AllData[[#This Row],[TEAM]]&amp;"|"&amp;AllData[[#This Row],[YEAR]],JeffSagarinW[TEAM]&amp;"|"&amp;JeffSagarinW[YEAR],0)),"0.00")</f>
        <v>0.00</v>
      </c>
      <c r="AV841" t="str">
        <f t="array" ref="AV841">IFERROR(INDEX(JeffSagarinW[W25],MATCH(AllData[[#This Row],[TEAM]]&amp;"|"&amp;AllData[[#This Row],[YEAR]],JeffSagarinW[TEAM]&amp;"|"&amp;JeffSagarinW[YEAR],0)),"0.00")</f>
        <v>0.00</v>
      </c>
      <c r="AW841" t="str">
        <f t="array" ref="AW841">IFERROR(INDEX(JeffSagarinW[W50],MATCH(AllData[[#This Row],[TEAM]]&amp;"|"&amp;AllData[[#This Row],[YEAR]],JeffSagarinW[TEAM]&amp;"|"&amp;JeffSagarinW[YEAR],0)),"0.00")</f>
        <v>0.00</v>
      </c>
      <c r="AX841" t="str">
        <f t="array" ref="AX841">IFERROR(INDEX(ESPNW[PTS],MATCH(AllData[[#This Row],[TEAM]]&amp;"|"&amp;AllData[[#This Row],[YEAR]],ESPNW[TEAM]&amp;"|"&amp;ESPNW[YEAR],0)),"0.00")</f>
        <v>0.00</v>
      </c>
    </row>
    <row r="842" spans="9:50" x14ac:dyDescent="0.2">
      <c r="I842" t="s">
        <v>319</v>
      </c>
      <c r="J842">
        <v>75.55</v>
      </c>
      <c r="K842">
        <v>84.7</v>
      </c>
      <c r="L842">
        <v>2022</v>
      </c>
      <c r="M842">
        <v>6</v>
      </c>
      <c r="AO842" t="s">
        <v>319</v>
      </c>
      <c r="AP842">
        <v>75.55</v>
      </c>
      <c r="AQ842">
        <v>84.7</v>
      </c>
      <c r="AR842">
        <v>2022</v>
      </c>
      <c r="AS842">
        <v>6</v>
      </c>
      <c r="AT842" t="str">
        <f t="array" ref="AT842">IFERROR(INDEX(JeffSagarinW[JS_RATING],MATCH(AllData[[#This Row],[TEAM]]&amp;"|"&amp;AllData[[#This Row],[YEAR]],JeffSagarinW[TEAM]&amp;"|"&amp;JeffSagarinW[YEAR],0)),"0.00")</f>
        <v>0.00</v>
      </c>
      <c r="AU842" t="str">
        <f t="array" ref="AU842">IFERROR(INDEX(JeffSagarinW[JS_SOS],MATCH(AllData[[#This Row],[TEAM]]&amp;"|"&amp;AllData[[#This Row],[YEAR]],JeffSagarinW[TEAM]&amp;"|"&amp;JeffSagarinW[YEAR],0)),"0.00")</f>
        <v>0.00</v>
      </c>
      <c r="AV842" t="str">
        <f t="array" ref="AV842">IFERROR(INDEX(JeffSagarinW[W25],MATCH(AllData[[#This Row],[TEAM]]&amp;"|"&amp;AllData[[#This Row],[YEAR]],JeffSagarinW[TEAM]&amp;"|"&amp;JeffSagarinW[YEAR],0)),"0.00")</f>
        <v>0.00</v>
      </c>
      <c r="AW842" t="str">
        <f t="array" ref="AW842">IFERROR(INDEX(JeffSagarinW[W50],MATCH(AllData[[#This Row],[TEAM]]&amp;"|"&amp;AllData[[#This Row],[YEAR]],JeffSagarinW[TEAM]&amp;"|"&amp;JeffSagarinW[YEAR],0)),"0.00")</f>
        <v>0.00</v>
      </c>
      <c r="AX842" t="str">
        <f t="array" ref="AX842">IFERROR(INDEX(ESPNW[PTS],MATCH(AllData[[#This Row],[TEAM]]&amp;"|"&amp;AllData[[#This Row],[YEAR]],ESPNW[TEAM]&amp;"|"&amp;ESPNW[YEAR],0)),"0.00")</f>
        <v>0.00</v>
      </c>
    </row>
    <row r="843" spans="9:50" x14ac:dyDescent="0.2">
      <c r="I843" t="s">
        <v>404</v>
      </c>
      <c r="J843">
        <v>76.64</v>
      </c>
      <c r="K843">
        <v>84.53</v>
      </c>
      <c r="L843">
        <v>2022</v>
      </c>
      <c r="M843">
        <v>7</v>
      </c>
      <c r="AO843" t="s">
        <v>404</v>
      </c>
      <c r="AP843">
        <v>76.64</v>
      </c>
      <c r="AQ843">
        <v>84.53</v>
      </c>
      <c r="AR843">
        <v>2022</v>
      </c>
      <c r="AS843">
        <v>7</v>
      </c>
      <c r="AT843" t="str">
        <f t="array" ref="AT843">IFERROR(INDEX(JeffSagarinW[JS_RATING],MATCH(AllData[[#This Row],[TEAM]]&amp;"|"&amp;AllData[[#This Row],[YEAR]],JeffSagarinW[TEAM]&amp;"|"&amp;JeffSagarinW[YEAR],0)),"0.00")</f>
        <v>0.00</v>
      </c>
      <c r="AU843" t="str">
        <f t="array" ref="AU843">IFERROR(INDEX(JeffSagarinW[JS_SOS],MATCH(AllData[[#This Row],[TEAM]]&amp;"|"&amp;AllData[[#This Row],[YEAR]],JeffSagarinW[TEAM]&amp;"|"&amp;JeffSagarinW[YEAR],0)),"0.00")</f>
        <v>0.00</v>
      </c>
      <c r="AV843" t="str">
        <f t="array" ref="AV843">IFERROR(INDEX(JeffSagarinW[W25],MATCH(AllData[[#This Row],[TEAM]]&amp;"|"&amp;AllData[[#This Row],[YEAR]],JeffSagarinW[TEAM]&amp;"|"&amp;JeffSagarinW[YEAR],0)),"0.00")</f>
        <v>0.00</v>
      </c>
      <c r="AW843" t="str">
        <f t="array" ref="AW843">IFERROR(INDEX(JeffSagarinW[W50],MATCH(AllData[[#This Row],[TEAM]]&amp;"|"&amp;AllData[[#This Row],[YEAR]],JeffSagarinW[TEAM]&amp;"|"&amp;JeffSagarinW[YEAR],0)),"0.00")</f>
        <v>0.00</v>
      </c>
      <c r="AX843" t="str">
        <f t="array" ref="AX843">IFERROR(INDEX(ESPNW[PTS],MATCH(AllData[[#This Row],[TEAM]]&amp;"|"&amp;AllData[[#This Row],[YEAR]],ESPNW[TEAM]&amp;"|"&amp;ESPNW[YEAR],0)),"0.00")</f>
        <v>0.00</v>
      </c>
    </row>
    <row r="844" spans="9:50" x14ac:dyDescent="0.2">
      <c r="I844" t="s">
        <v>327</v>
      </c>
      <c r="J844">
        <v>76</v>
      </c>
      <c r="K844">
        <v>84.07</v>
      </c>
      <c r="L844">
        <v>2022</v>
      </c>
      <c r="M844">
        <v>7</v>
      </c>
      <c r="AO844" t="s">
        <v>327</v>
      </c>
      <c r="AP844">
        <v>76</v>
      </c>
      <c r="AQ844">
        <v>84.07</v>
      </c>
      <c r="AR844">
        <v>2022</v>
      </c>
      <c r="AS844">
        <v>7</v>
      </c>
      <c r="AT844" t="str">
        <f t="array" ref="AT844">IFERROR(INDEX(JeffSagarinW[JS_RATING],MATCH(AllData[[#This Row],[TEAM]]&amp;"|"&amp;AllData[[#This Row],[YEAR]],JeffSagarinW[TEAM]&amp;"|"&amp;JeffSagarinW[YEAR],0)),"0.00")</f>
        <v>0.00</v>
      </c>
      <c r="AU844" t="str">
        <f t="array" ref="AU844">IFERROR(INDEX(JeffSagarinW[JS_SOS],MATCH(AllData[[#This Row],[TEAM]]&amp;"|"&amp;AllData[[#This Row],[YEAR]],JeffSagarinW[TEAM]&amp;"|"&amp;JeffSagarinW[YEAR],0)),"0.00")</f>
        <v>0.00</v>
      </c>
      <c r="AV844" t="str">
        <f t="array" ref="AV844">IFERROR(INDEX(JeffSagarinW[W25],MATCH(AllData[[#This Row],[TEAM]]&amp;"|"&amp;AllData[[#This Row],[YEAR]],JeffSagarinW[TEAM]&amp;"|"&amp;JeffSagarinW[YEAR],0)),"0.00")</f>
        <v>0.00</v>
      </c>
      <c r="AW844" t="str">
        <f t="array" ref="AW844">IFERROR(INDEX(JeffSagarinW[W50],MATCH(AllData[[#This Row],[TEAM]]&amp;"|"&amp;AllData[[#This Row],[YEAR]],JeffSagarinW[TEAM]&amp;"|"&amp;JeffSagarinW[YEAR],0)),"0.00")</f>
        <v>0.00</v>
      </c>
      <c r="AX844" t="str">
        <f t="array" ref="AX844">IFERROR(INDEX(ESPNW[PTS],MATCH(AllData[[#This Row],[TEAM]]&amp;"|"&amp;AllData[[#This Row],[YEAR]],ESPNW[TEAM]&amp;"|"&amp;ESPNW[YEAR],0)),"0.00")</f>
        <v>0.00</v>
      </c>
    </row>
    <row r="845" spans="9:50" x14ac:dyDescent="0.2">
      <c r="I845" t="s">
        <v>304</v>
      </c>
      <c r="J845">
        <v>75.87</v>
      </c>
      <c r="K845">
        <v>84.04</v>
      </c>
      <c r="L845">
        <v>2022</v>
      </c>
      <c r="M845">
        <v>9</v>
      </c>
      <c r="AO845" t="s">
        <v>304</v>
      </c>
      <c r="AP845">
        <v>75.87</v>
      </c>
      <c r="AQ845">
        <v>84.04</v>
      </c>
      <c r="AR845">
        <v>2022</v>
      </c>
      <c r="AS845">
        <v>9</v>
      </c>
      <c r="AT845" t="str">
        <f t="array" ref="AT845">IFERROR(INDEX(JeffSagarinW[JS_RATING],MATCH(AllData[[#This Row],[TEAM]]&amp;"|"&amp;AllData[[#This Row],[YEAR]],JeffSagarinW[TEAM]&amp;"|"&amp;JeffSagarinW[YEAR],0)),"0.00")</f>
        <v>0.00</v>
      </c>
      <c r="AU845" t="str">
        <f t="array" ref="AU845">IFERROR(INDEX(JeffSagarinW[JS_SOS],MATCH(AllData[[#This Row],[TEAM]]&amp;"|"&amp;AllData[[#This Row],[YEAR]],JeffSagarinW[TEAM]&amp;"|"&amp;JeffSagarinW[YEAR],0)),"0.00")</f>
        <v>0.00</v>
      </c>
      <c r="AV845" t="str">
        <f t="array" ref="AV845">IFERROR(INDEX(JeffSagarinW[W25],MATCH(AllData[[#This Row],[TEAM]]&amp;"|"&amp;AllData[[#This Row],[YEAR]],JeffSagarinW[TEAM]&amp;"|"&amp;JeffSagarinW[YEAR],0)),"0.00")</f>
        <v>0.00</v>
      </c>
      <c r="AW845" t="str">
        <f t="array" ref="AW845">IFERROR(INDEX(JeffSagarinW[W50],MATCH(AllData[[#This Row],[TEAM]]&amp;"|"&amp;AllData[[#This Row],[YEAR]],JeffSagarinW[TEAM]&amp;"|"&amp;JeffSagarinW[YEAR],0)),"0.00")</f>
        <v>0.00</v>
      </c>
      <c r="AX845" t="str">
        <f t="array" ref="AX845">IFERROR(INDEX(ESPNW[PTS],MATCH(AllData[[#This Row],[TEAM]]&amp;"|"&amp;AllData[[#This Row],[YEAR]],ESPNW[TEAM]&amp;"|"&amp;ESPNW[YEAR],0)),"0.00")</f>
        <v>0.00</v>
      </c>
    </row>
    <row r="846" spans="9:50" x14ac:dyDescent="0.2">
      <c r="I846" t="s">
        <v>376</v>
      </c>
      <c r="J846">
        <v>78.510000000000005</v>
      </c>
      <c r="K846">
        <v>83.2</v>
      </c>
      <c r="L846">
        <v>2022</v>
      </c>
      <c r="M846">
        <v>8</v>
      </c>
      <c r="AO846" t="s">
        <v>376</v>
      </c>
      <c r="AP846">
        <v>78.510000000000005</v>
      </c>
      <c r="AQ846">
        <v>83.2</v>
      </c>
      <c r="AR846">
        <v>2022</v>
      </c>
      <c r="AS846">
        <v>8</v>
      </c>
      <c r="AT846" t="str">
        <f t="array" ref="AT846">IFERROR(INDEX(JeffSagarinW[JS_RATING],MATCH(AllData[[#This Row],[TEAM]]&amp;"|"&amp;AllData[[#This Row],[YEAR]],JeffSagarinW[TEAM]&amp;"|"&amp;JeffSagarinW[YEAR],0)),"0.00")</f>
        <v>0.00</v>
      </c>
      <c r="AU846" t="str">
        <f t="array" ref="AU846">IFERROR(INDEX(JeffSagarinW[JS_SOS],MATCH(AllData[[#This Row],[TEAM]]&amp;"|"&amp;AllData[[#This Row],[YEAR]],JeffSagarinW[TEAM]&amp;"|"&amp;JeffSagarinW[YEAR],0)),"0.00")</f>
        <v>0.00</v>
      </c>
      <c r="AV846" t="str">
        <f t="array" ref="AV846">IFERROR(INDEX(JeffSagarinW[W25],MATCH(AllData[[#This Row],[TEAM]]&amp;"|"&amp;AllData[[#This Row],[YEAR]],JeffSagarinW[TEAM]&amp;"|"&amp;JeffSagarinW[YEAR],0)),"0.00")</f>
        <v>0.00</v>
      </c>
      <c r="AW846" t="str">
        <f t="array" ref="AW846">IFERROR(INDEX(JeffSagarinW[W50],MATCH(AllData[[#This Row],[TEAM]]&amp;"|"&amp;AllData[[#This Row],[YEAR]],JeffSagarinW[TEAM]&amp;"|"&amp;JeffSagarinW[YEAR],0)),"0.00")</f>
        <v>0.00</v>
      </c>
      <c r="AX846" t="str">
        <f t="array" ref="AX846">IFERROR(INDEX(ESPNW[PTS],MATCH(AllData[[#This Row],[TEAM]]&amp;"|"&amp;AllData[[#This Row],[YEAR]],ESPNW[TEAM]&amp;"|"&amp;ESPNW[YEAR],0)),"0.00")</f>
        <v>0.00</v>
      </c>
    </row>
    <row r="847" spans="9:50" x14ac:dyDescent="0.2">
      <c r="I847" t="s">
        <v>383</v>
      </c>
      <c r="J847">
        <v>75.5</v>
      </c>
      <c r="K847">
        <v>83.17</v>
      </c>
      <c r="L847">
        <v>2022</v>
      </c>
      <c r="M847">
        <v>8</v>
      </c>
      <c r="AO847" t="s">
        <v>383</v>
      </c>
      <c r="AP847">
        <v>75.5</v>
      </c>
      <c r="AQ847">
        <v>83.17</v>
      </c>
      <c r="AR847">
        <v>2022</v>
      </c>
      <c r="AS847">
        <v>8</v>
      </c>
      <c r="AT847" t="str">
        <f t="array" ref="AT847">IFERROR(INDEX(JeffSagarinW[JS_RATING],MATCH(AllData[[#This Row],[TEAM]]&amp;"|"&amp;AllData[[#This Row],[YEAR]],JeffSagarinW[TEAM]&amp;"|"&amp;JeffSagarinW[YEAR],0)),"0.00")</f>
        <v>0.00</v>
      </c>
      <c r="AU847" t="str">
        <f t="array" ref="AU847">IFERROR(INDEX(JeffSagarinW[JS_SOS],MATCH(AllData[[#This Row],[TEAM]]&amp;"|"&amp;AllData[[#This Row],[YEAR]],JeffSagarinW[TEAM]&amp;"|"&amp;JeffSagarinW[YEAR],0)),"0.00")</f>
        <v>0.00</v>
      </c>
      <c r="AV847" t="str">
        <f t="array" ref="AV847">IFERROR(INDEX(JeffSagarinW[W25],MATCH(AllData[[#This Row],[TEAM]]&amp;"|"&amp;AllData[[#This Row],[YEAR]],JeffSagarinW[TEAM]&amp;"|"&amp;JeffSagarinW[YEAR],0)),"0.00")</f>
        <v>0.00</v>
      </c>
      <c r="AW847" t="str">
        <f t="array" ref="AW847">IFERROR(INDEX(JeffSagarinW[W50],MATCH(AllData[[#This Row],[TEAM]]&amp;"|"&amp;AllData[[#This Row],[YEAR]],JeffSagarinW[TEAM]&amp;"|"&amp;JeffSagarinW[YEAR],0)),"0.00")</f>
        <v>0.00</v>
      </c>
      <c r="AX847" t="str">
        <f t="array" ref="AX847">IFERROR(INDEX(ESPNW[PTS],MATCH(AllData[[#This Row],[TEAM]]&amp;"|"&amp;AllData[[#This Row],[YEAR]],ESPNW[TEAM]&amp;"|"&amp;ESPNW[YEAR],0)),"0.00")</f>
        <v>0.00</v>
      </c>
    </row>
    <row r="848" spans="9:50" x14ac:dyDescent="0.2">
      <c r="I848" t="s">
        <v>366</v>
      </c>
      <c r="J848">
        <v>71.64</v>
      </c>
      <c r="K848">
        <v>82.32</v>
      </c>
      <c r="L848">
        <v>2022</v>
      </c>
      <c r="M848">
        <v>10</v>
      </c>
      <c r="AO848" t="s">
        <v>366</v>
      </c>
      <c r="AP848">
        <v>71.64</v>
      </c>
      <c r="AQ848">
        <v>82.32</v>
      </c>
      <c r="AR848">
        <v>2022</v>
      </c>
      <c r="AS848">
        <v>10</v>
      </c>
      <c r="AT848" t="str">
        <f t="array" ref="AT848">IFERROR(INDEX(JeffSagarinW[JS_RATING],MATCH(AllData[[#This Row],[TEAM]]&amp;"|"&amp;AllData[[#This Row],[YEAR]],JeffSagarinW[TEAM]&amp;"|"&amp;JeffSagarinW[YEAR],0)),"0.00")</f>
        <v>0.00</v>
      </c>
      <c r="AU848" t="str">
        <f t="array" ref="AU848">IFERROR(INDEX(JeffSagarinW[JS_SOS],MATCH(AllData[[#This Row],[TEAM]]&amp;"|"&amp;AllData[[#This Row],[YEAR]],JeffSagarinW[TEAM]&amp;"|"&amp;JeffSagarinW[YEAR],0)),"0.00")</f>
        <v>0.00</v>
      </c>
      <c r="AV848" t="str">
        <f t="array" ref="AV848">IFERROR(INDEX(JeffSagarinW[W25],MATCH(AllData[[#This Row],[TEAM]]&amp;"|"&amp;AllData[[#This Row],[YEAR]],JeffSagarinW[TEAM]&amp;"|"&amp;JeffSagarinW[YEAR],0)),"0.00")</f>
        <v>0.00</v>
      </c>
      <c r="AW848" t="str">
        <f t="array" ref="AW848">IFERROR(INDEX(JeffSagarinW[W50],MATCH(AllData[[#This Row],[TEAM]]&amp;"|"&amp;AllData[[#This Row],[YEAR]],JeffSagarinW[TEAM]&amp;"|"&amp;JeffSagarinW[YEAR],0)),"0.00")</f>
        <v>0.00</v>
      </c>
      <c r="AX848" t="str">
        <f t="array" ref="AX848">IFERROR(INDEX(ESPNW[PTS],MATCH(AllData[[#This Row],[TEAM]]&amp;"|"&amp;AllData[[#This Row],[YEAR]],ESPNW[TEAM]&amp;"|"&amp;ESPNW[YEAR],0)),"0.00")</f>
        <v>0.00</v>
      </c>
    </row>
    <row r="849" spans="9:50" x14ac:dyDescent="0.2">
      <c r="I849" t="s">
        <v>412</v>
      </c>
      <c r="J849">
        <v>66.400000000000006</v>
      </c>
      <c r="K849">
        <v>82.16</v>
      </c>
      <c r="L849">
        <v>2022</v>
      </c>
      <c r="AO849" t="s">
        <v>412</v>
      </c>
      <c r="AP849">
        <v>66.400000000000006</v>
      </c>
      <c r="AQ849">
        <v>82.16</v>
      </c>
      <c r="AR849">
        <v>2022</v>
      </c>
      <c r="AT849" t="str">
        <f t="array" ref="AT849">IFERROR(INDEX(JeffSagarinW[JS_RATING],MATCH(AllData[[#This Row],[TEAM]]&amp;"|"&amp;AllData[[#This Row],[YEAR]],JeffSagarinW[TEAM]&amp;"|"&amp;JeffSagarinW[YEAR],0)),"0.00")</f>
        <v>0.00</v>
      </c>
      <c r="AU849" t="str">
        <f t="array" ref="AU849">IFERROR(INDEX(JeffSagarinW[JS_SOS],MATCH(AllData[[#This Row],[TEAM]]&amp;"|"&amp;AllData[[#This Row],[YEAR]],JeffSagarinW[TEAM]&amp;"|"&amp;JeffSagarinW[YEAR],0)),"0.00")</f>
        <v>0.00</v>
      </c>
      <c r="AV849" t="str">
        <f t="array" ref="AV849">IFERROR(INDEX(JeffSagarinW[W25],MATCH(AllData[[#This Row],[TEAM]]&amp;"|"&amp;AllData[[#This Row],[YEAR]],JeffSagarinW[TEAM]&amp;"|"&amp;JeffSagarinW[YEAR],0)),"0.00")</f>
        <v>0.00</v>
      </c>
      <c r="AW849" t="str">
        <f t="array" ref="AW849">IFERROR(INDEX(JeffSagarinW[W50],MATCH(AllData[[#This Row],[TEAM]]&amp;"|"&amp;AllData[[#This Row],[YEAR]],JeffSagarinW[TEAM]&amp;"|"&amp;JeffSagarinW[YEAR],0)),"0.00")</f>
        <v>0.00</v>
      </c>
      <c r="AX849" t="str">
        <f t="array" ref="AX849">IFERROR(INDEX(ESPNW[PTS],MATCH(AllData[[#This Row],[TEAM]]&amp;"|"&amp;AllData[[#This Row],[YEAR]],ESPNW[TEAM]&amp;"|"&amp;ESPNW[YEAR],0)),"0.00")</f>
        <v>0.00</v>
      </c>
    </row>
    <row r="850" spans="9:50" x14ac:dyDescent="0.2">
      <c r="I850" t="s">
        <v>64</v>
      </c>
      <c r="J850">
        <v>76.400000000000006</v>
      </c>
      <c r="K850">
        <v>82.14</v>
      </c>
      <c r="L850">
        <v>2022</v>
      </c>
      <c r="AO850" t="s">
        <v>64</v>
      </c>
      <c r="AP850">
        <v>76.400000000000006</v>
      </c>
      <c r="AQ850">
        <v>82.14</v>
      </c>
      <c r="AR850">
        <v>2022</v>
      </c>
      <c r="AT850" t="str">
        <f t="array" ref="AT850">IFERROR(INDEX(JeffSagarinW[JS_RATING],MATCH(AllData[[#This Row],[TEAM]]&amp;"|"&amp;AllData[[#This Row],[YEAR]],JeffSagarinW[TEAM]&amp;"|"&amp;JeffSagarinW[YEAR],0)),"0.00")</f>
        <v>0.00</v>
      </c>
      <c r="AU850" t="str">
        <f t="array" ref="AU850">IFERROR(INDEX(JeffSagarinW[JS_SOS],MATCH(AllData[[#This Row],[TEAM]]&amp;"|"&amp;AllData[[#This Row],[YEAR]],JeffSagarinW[TEAM]&amp;"|"&amp;JeffSagarinW[YEAR],0)),"0.00")</f>
        <v>0.00</v>
      </c>
      <c r="AV850" t="str">
        <f t="array" ref="AV850">IFERROR(INDEX(JeffSagarinW[W25],MATCH(AllData[[#This Row],[TEAM]]&amp;"|"&amp;AllData[[#This Row],[YEAR]],JeffSagarinW[TEAM]&amp;"|"&amp;JeffSagarinW[YEAR],0)),"0.00")</f>
        <v>0.00</v>
      </c>
      <c r="AW850" t="str">
        <f t="array" ref="AW850">IFERROR(INDEX(JeffSagarinW[W50],MATCH(AllData[[#This Row],[TEAM]]&amp;"|"&amp;AllData[[#This Row],[YEAR]],JeffSagarinW[TEAM]&amp;"|"&amp;JeffSagarinW[YEAR],0)),"0.00")</f>
        <v>0.00</v>
      </c>
      <c r="AX850" t="str">
        <f t="array" ref="AX850">IFERROR(INDEX(ESPNW[PTS],MATCH(AllData[[#This Row],[TEAM]]&amp;"|"&amp;AllData[[#This Row],[YEAR]],ESPNW[TEAM]&amp;"|"&amp;ESPNW[YEAR],0)),"0.00")</f>
        <v>0.00</v>
      </c>
    </row>
    <row r="851" spans="9:50" x14ac:dyDescent="0.2">
      <c r="I851" t="s">
        <v>339</v>
      </c>
      <c r="J851">
        <v>74.099999999999994</v>
      </c>
      <c r="K851">
        <v>82.02</v>
      </c>
      <c r="L851">
        <v>2022</v>
      </c>
      <c r="AO851" t="s">
        <v>339</v>
      </c>
      <c r="AP851">
        <v>74.099999999999994</v>
      </c>
      <c r="AQ851">
        <v>82.02</v>
      </c>
      <c r="AR851">
        <v>2022</v>
      </c>
      <c r="AT851" t="str">
        <f t="array" ref="AT851">IFERROR(INDEX(JeffSagarinW[JS_RATING],MATCH(AllData[[#This Row],[TEAM]]&amp;"|"&amp;AllData[[#This Row],[YEAR]],JeffSagarinW[TEAM]&amp;"|"&amp;JeffSagarinW[YEAR],0)),"0.00")</f>
        <v>0.00</v>
      </c>
      <c r="AU851" t="str">
        <f t="array" ref="AU851">IFERROR(INDEX(JeffSagarinW[JS_SOS],MATCH(AllData[[#This Row],[TEAM]]&amp;"|"&amp;AllData[[#This Row],[YEAR]],JeffSagarinW[TEAM]&amp;"|"&amp;JeffSagarinW[YEAR],0)),"0.00")</f>
        <v>0.00</v>
      </c>
      <c r="AV851" t="str">
        <f t="array" ref="AV851">IFERROR(INDEX(JeffSagarinW[W25],MATCH(AllData[[#This Row],[TEAM]]&amp;"|"&amp;AllData[[#This Row],[YEAR]],JeffSagarinW[TEAM]&amp;"|"&amp;JeffSagarinW[YEAR],0)),"0.00")</f>
        <v>0.00</v>
      </c>
      <c r="AW851" t="str">
        <f t="array" ref="AW851">IFERROR(INDEX(JeffSagarinW[W50],MATCH(AllData[[#This Row],[TEAM]]&amp;"|"&amp;AllData[[#This Row],[YEAR]],JeffSagarinW[TEAM]&amp;"|"&amp;JeffSagarinW[YEAR],0)),"0.00")</f>
        <v>0.00</v>
      </c>
      <c r="AX851" t="str">
        <f t="array" ref="AX851">IFERROR(INDEX(ESPNW[PTS],MATCH(AllData[[#This Row],[TEAM]]&amp;"|"&amp;AllData[[#This Row],[YEAR]],ESPNW[TEAM]&amp;"|"&amp;ESPNW[YEAR],0)),"0.00")</f>
        <v>0.00</v>
      </c>
    </row>
    <row r="852" spans="9:50" x14ac:dyDescent="0.2">
      <c r="I852" t="s">
        <v>368</v>
      </c>
      <c r="J852">
        <v>69.52</v>
      </c>
      <c r="K852">
        <v>82</v>
      </c>
      <c r="L852">
        <v>2022</v>
      </c>
      <c r="AO852" t="s">
        <v>368</v>
      </c>
      <c r="AP852">
        <v>69.52</v>
      </c>
      <c r="AQ852">
        <v>82</v>
      </c>
      <c r="AR852">
        <v>2022</v>
      </c>
      <c r="AT852" t="str">
        <f t="array" ref="AT852">IFERROR(INDEX(JeffSagarinW[JS_RATING],MATCH(AllData[[#This Row],[TEAM]]&amp;"|"&amp;AllData[[#This Row],[YEAR]],JeffSagarinW[TEAM]&amp;"|"&amp;JeffSagarinW[YEAR],0)),"0.00")</f>
        <v>0.00</v>
      </c>
      <c r="AU852" t="str">
        <f t="array" ref="AU852">IFERROR(INDEX(JeffSagarinW[JS_SOS],MATCH(AllData[[#This Row],[TEAM]]&amp;"|"&amp;AllData[[#This Row],[YEAR]],JeffSagarinW[TEAM]&amp;"|"&amp;JeffSagarinW[YEAR],0)),"0.00")</f>
        <v>0.00</v>
      </c>
      <c r="AV852" t="str">
        <f t="array" ref="AV852">IFERROR(INDEX(JeffSagarinW[W25],MATCH(AllData[[#This Row],[TEAM]]&amp;"|"&amp;AllData[[#This Row],[YEAR]],JeffSagarinW[TEAM]&amp;"|"&amp;JeffSagarinW[YEAR],0)),"0.00")</f>
        <v>0.00</v>
      </c>
      <c r="AW852" t="str">
        <f t="array" ref="AW852">IFERROR(INDEX(JeffSagarinW[W50],MATCH(AllData[[#This Row],[TEAM]]&amp;"|"&amp;AllData[[#This Row],[YEAR]],JeffSagarinW[TEAM]&amp;"|"&amp;JeffSagarinW[YEAR],0)),"0.00")</f>
        <v>0.00</v>
      </c>
      <c r="AX852" t="str">
        <f t="array" ref="AX852">IFERROR(INDEX(ESPNW[PTS],MATCH(AllData[[#This Row],[TEAM]]&amp;"|"&amp;AllData[[#This Row],[YEAR]],ESPNW[TEAM]&amp;"|"&amp;ESPNW[YEAR],0)),"0.00")</f>
        <v>0.00</v>
      </c>
    </row>
    <row r="853" spans="9:50" x14ac:dyDescent="0.2">
      <c r="I853" t="s">
        <v>417</v>
      </c>
      <c r="J853">
        <v>69.709999999999994</v>
      </c>
      <c r="K853">
        <v>81.37</v>
      </c>
      <c r="L853">
        <v>2022</v>
      </c>
      <c r="M853">
        <v>13</v>
      </c>
      <c r="AO853" t="s">
        <v>417</v>
      </c>
      <c r="AP853">
        <v>69.709999999999994</v>
      </c>
      <c r="AQ853">
        <v>81.37</v>
      </c>
      <c r="AR853">
        <v>2022</v>
      </c>
      <c r="AS853">
        <v>13</v>
      </c>
      <c r="AT853" t="str">
        <f t="array" ref="AT853">IFERROR(INDEX(JeffSagarinW[JS_RATING],MATCH(AllData[[#This Row],[TEAM]]&amp;"|"&amp;AllData[[#This Row],[YEAR]],JeffSagarinW[TEAM]&amp;"|"&amp;JeffSagarinW[YEAR],0)),"0.00")</f>
        <v>0.00</v>
      </c>
      <c r="AU853" t="str">
        <f t="array" ref="AU853">IFERROR(INDEX(JeffSagarinW[JS_SOS],MATCH(AllData[[#This Row],[TEAM]]&amp;"|"&amp;AllData[[#This Row],[YEAR]],JeffSagarinW[TEAM]&amp;"|"&amp;JeffSagarinW[YEAR],0)),"0.00")</f>
        <v>0.00</v>
      </c>
      <c r="AV853" t="str">
        <f t="array" ref="AV853">IFERROR(INDEX(JeffSagarinW[W25],MATCH(AllData[[#This Row],[TEAM]]&amp;"|"&amp;AllData[[#This Row],[YEAR]],JeffSagarinW[TEAM]&amp;"|"&amp;JeffSagarinW[YEAR],0)),"0.00")</f>
        <v>0.00</v>
      </c>
      <c r="AW853" t="str">
        <f t="array" ref="AW853">IFERROR(INDEX(JeffSagarinW[W50],MATCH(AllData[[#This Row],[TEAM]]&amp;"|"&amp;AllData[[#This Row],[YEAR]],JeffSagarinW[TEAM]&amp;"|"&amp;JeffSagarinW[YEAR],0)),"0.00")</f>
        <v>0.00</v>
      </c>
      <c r="AX853" t="str">
        <f t="array" ref="AX853">IFERROR(INDEX(ESPNW[PTS],MATCH(AllData[[#This Row],[TEAM]]&amp;"|"&amp;AllData[[#This Row],[YEAR]],ESPNW[TEAM]&amp;"|"&amp;ESPNW[YEAR],0)),"0.00")</f>
        <v>0.00</v>
      </c>
    </row>
    <row r="854" spans="9:50" x14ac:dyDescent="0.2">
      <c r="I854" t="s">
        <v>324</v>
      </c>
      <c r="J854">
        <v>64.709999999999994</v>
      </c>
      <c r="K854">
        <v>81.33</v>
      </c>
      <c r="L854">
        <v>2022</v>
      </c>
      <c r="M854">
        <v>12</v>
      </c>
      <c r="AO854" t="s">
        <v>324</v>
      </c>
      <c r="AP854">
        <v>64.709999999999994</v>
      </c>
      <c r="AQ854">
        <v>81.33</v>
      </c>
      <c r="AR854">
        <v>2022</v>
      </c>
      <c r="AS854">
        <v>12</v>
      </c>
      <c r="AT854" t="str">
        <f t="array" ref="AT854">IFERROR(INDEX(JeffSagarinW[JS_RATING],MATCH(AllData[[#This Row],[TEAM]]&amp;"|"&amp;AllData[[#This Row],[YEAR]],JeffSagarinW[TEAM]&amp;"|"&amp;JeffSagarinW[YEAR],0)),"0.00")</f>
        <v>0.00</v>
      </c>
      <c r="AU854" t="str">
        <f t="array" ref="AU854">IFERROR(INDEX(JeffSagarinW[JS_SOS],MATCH(AllData[[#This Row],[TEAM]]&amp;"|"&amp;AllData[[#This Row],[YEAR]],JeffSagarinW[TEAM]&amp;"|"&amp;JeffSagarinW[YEAR],0)),"0.00")</f>
        <v>0.00</v>
      </c>
      <c r="AV854" t="str">
        <f t="array" ref="AV854">IFERROR(INDEX(JeffSagarinW[W25],MATCH(AllData[[#This Row],[TEAM]]&amp;"|"&amp;AllData[[#This Row],[YEAR]],JeffSagarinW[TEAM]&amp;"|"&amp;JeffSagarinW[YEAR],0)),"0.00")</f>
        <v>0.00</v>
      </c>
      <c r="AW854" t="str">
        <f t="array" ref="AW854">IFERROR(INDEX(JeffSagarinW[W50],MATCH(AllData[[#This Row],[TEAM]]&amp;"|"&amp;AllData[[#This Row],[YEAR]],JeffSagarinW[TEAM]&amp;"|"&amp;JeffSagarinW[YEAR],0)),"0.00")</f>
        <v>0.00</v>
      </c>
      <c r="AX854" t="str">
        <f t="array" ref="AX854">IFERROR(INDEX(ESPNW[PTS],MATCH(AllData[[#This Row],[TEAM]]&amp;"|"&amp;AllData[[#This Row],[YEAR]],ESPNW[TEAM]&amp;"|"&amp;ESPNW[YEAR],0)),"0.00")</f>
        <v>0.00</v>
      </c>
    </row>
    <row r="855" spans="9:50" x14ac:dyDescent="0.2">
      <c r="I855" t="s">
        <v>1050</v>
      </c>
      <c r="J855">
        <v>73.430000000000007</v>
      </c>
      <c r="K855">
        <v>81.2</v>
      </c>
      <c r="L855">
        <v>2022</v>
      </c>
      <c r="M855">
        <v>9</v>
      </c>
      <c r="AO855" t="s">
        <v>1050</v>
      </c>
      <c r="AP855">
        <v>73.430000000000007</v>
      </c>
      <c r="AQ855">
        <v>81.2</v>
      </c>
      <c r="AR855">
        <v>2022</v>
      </c>
      <c r="AS855">
        <v>9</v>
      </c>
      <c r="AT855" t="str">
        <f t="array" ref="AT855">IFERROR(INDEX(JeffSagarinW[JS_RATING],MATCH(AllData[[#This Row],[TEAM]]&amp;"|"&amp;AllData[[#This Row],[YEAR]],JeffSagarinW[TEAM]&amp;"|"&amp;JeffSagarinW[YEAR],0)),"0.00")</f>
        <v>0.00</v>
      </c>
      <c r="AU855" t="str">
        <f t="array" ref="AU855">IFERROR(INDEX(JeffSagarinW[JS_SOS],MATCH(AllData[[#This Row],[TEAM]]&amp;"|"&amp;AllData[[#This Row],[YEAR]],JeffSagarinW[TEAM]&amp;"|"&amp;JeffSagarinW[YEAR],0)),"0.00")</f>
        <v>0.00</v>
      </c>
      <c r="AV855" t="str">
        <f t="array" ref="AV855">IFERROR(INDEX(JeffSagarinW[W25],MATCH(AllData[[#This Row],[TEAM]]&amp;"|"&amp;AllData[[#This Row],[YEAR]],JeffSagarinW[TEAM]&amp;"|"&amp;JeffSagarinW[YEAR],0)),"0.00")</f>
        <v>0.00</v>
      </c>
      <c r="AW855" t="str">
        <f t="array" ref="AW855">IFERROR(INDEX(JeffSagarinW[W50],MATCH(AllData[[#This Row],[TEAM]]&amp;"|"&amp;AllData[[#This Row],[YEAR]],JeffSagarinW[TEAM]&amp;"|"&amp;JeffSagarinW[YEAR],0)),"0.00")</f>
        <v>0.00</v>
      </c>
      <c r="AX855" t="str">
        <f t="array" ref="AX855">IFERROR(INDEX(ESPNW[PTS],MATCH(AllData[[#This Row],[TEAM]]&amp;"|"&amp;AllData[[#This Row],[YEAR]],ESPNW[TEAM]&amp;"|"&amp;ESPNW[YEAR],0)),"0.00")</f>
        <v>0.00</v>
      </c>
    </row>
    <row r="856" spans="9:50" x14ac:dyDescent="0.2">
      <c r="I856" t="s">
        <v>396</v>
      </c>
      <c r="J856">
        <v>78.53</v>
      </c>
      <c r="K856">
        <v>81.02</v>
      </c>
      <c r="L856">
        <v>2022</v>
      </c>
      <c r="AO856" t="s">
        <v>396</v>
      </c>
      <c r="AP856">
        <v>78.53</v>
      </c>
      <c r="AQ856">
        <v>81.02</v>
      </c>
      <c r="AR856">
        <v>2022</v>
      </c>
      <c r="AT856" t="str">
        <f t="array" ref="AT856">IFERROR(INDEX(JeffSagarinW[JS_RATING],MATCH(AllData[[#This Row],[TEAM]]&amp;"|"&amp;AllData[[#This Row],[YEAR]],JeffSagarinW[TEAM]&amp;"|"&amp;JeffSagarinW[YEAR],0)),"0.00")</f>
        <v>0.00</v>
      </c>
      <c r="AU856" t="str">
        <f t="array" ref="AU856">IFERROR(INDEX(JeffSagarinW[JS_SOS],MATCH(AllData[[#This Row],[TEAM]]&amp;"|"&amp;AllData[[#This Row],[YEAR]],JeffSagarinW[TEAM]&amp;"|"&amp;JeffSagarinW[YEAR],0)),"0.00")</f>
        <v>0.00</v>
      </c>
      <c r="AV856" t="str">
        <f t="array" ref="AV856">IFERROR(INDEX(JeffSagarinW[W25],MATCH(AllData[[#This Row],[TEAM]]&amp;"|"&amp;AllData[[#This Row],[YEAR]],JeffSagarinW[TEAM]&amp;"|"&amp;JeffSagarinW[YEAR],0)),"0.00")</f>
        <v>0.00</v>
      </c>
      <c r="AW856" t="str">
        <f t="array" ref="AW856">IFERROR(INDEX(JeffSagarinW[W50],MATCH(AllData[[#This Row],[TEAM]]&amp;"|"&amp;AllData[[#This Row],[YEAR]],JeffSagarinW[TEAM]&amp;"|"&amp;JeffSagarinW[YEAR],0)),"0.00")</f>
        <v>0.00</v>
      </c>
      <c r="AX856" t="str">
        <f t="array" ref="AX856">IFERROR(INDEX(ESPNW[PTS],MATCH(AllData[[#This Row],[TEAM]]&amp;"|"&amp;AllData[[#This Row],[YEAR]],ESPNW[TEAM]&amp;"|"&amp;ESPNW[YEAR],0)),"0.00")</f>
        <v>0.00</v>
      </c>
    </row>
    <row r="857" spans="9:50" x14ac:dyDescent="0.2">
      <c r="I857" t="s">
        <v>1068</v>
      </c>
      <c r="J857">
        <v>68.760000000000005</v>
      </c>
      <c r="K857">
        <v>80.92</v>
      </c>
      <c r="L857">
        <v>2022</v>
      </c>
      <c r="M857">
        <v>11</v>
      </c>
      <c r="AO857" t="s">
        <v>1068</v>
      </c>
      <c r="AP857">
        <v>68.760000000000005</v>
      </c>
      <c r="AQ857">
        <v>80.92</v>
      </c>
      <c r="AR857">
        <v>2022</v>
      </c>
      <c r="AS857">
        <v>11</v>
      </c>
      <c r="AT857" t="str">
        <f t="array" ref="AT857">IFERROR(INDEX(JeffSagarinW[JS_RATING],MATCH(AllData[[#This Row],[TEAM]]&amp;"|"&amp;AllData[[#This Row],[YEAR]],JeffSagarinW[TEAM]&amp;"|"&amp;JeffSagarinW[YEAR],0)),"0.00")</f>
        <v>0.00</v>
      </c>
      <c r="AU857" t="str">
        <f t="array" ref="AU857">IFERROR(INDEX(JeffSagarinW[JS_SOS],MATCH(AllData[[#This Row],[TEAM]]&amp;"|"&amp;AllData[[#This Row],[YEAR]],JeffSagarinW[TEAM]&amp;"|"&amp;JeffSagarinW[YEAR],0)),"0.00")</f>
        <v>0.00</v>
      </c>
      <c r="AV857" t="str">
        <f t="array" ref="AV857">IFERROR(INDEX(JeffSagarinW[W25],MATCH(AllData[[#This Row],[TEAM]]&amp;"|"&amp;AllData[[#This Row],[YEAR]],JeffSagarinW[TEAM]&amp;"|"&amp;JeffSagarinW[YEAR],0)),"0.00")</f>
        <v>0.00</v>
      </c>
      <c r="AW857" t="str">
        <f t="array" ref="AW857">IFERROR(INDEX(JeffSagarinW[W50],MATCH(AllData[[#This Row],[TEAM]]&amp;"|"&amp;AllData[[#This Row],[YEAR]],JeffSagarinW[TEAM]&amp;"|"&amp;JeffSagarinW[YEAR],0)),"0.00")</f>
        <v>0.00</v>
      </c>
      <c r="AX857" t="str">
        <f t="array" ref="AX857">IFERROR(INDEX(ESPNW[PTS],MATCH(AllData[[#This Row],[TEAM]]&amp;"|"&amp;AllData[[#This Row],[YEAR]],ESPNW[TEAM]&amp;"|"&amp;ESPNW[YEAR],0)),"0.00")</f>
        <v>0.00</v>
      </c>
    </row>
    <row r="858" spans="9:50" x14ac:dyDescent="0.2">
      <c r="I858" t="s">
        <v>323</v>
      </c>
      <c r="J858">
        <v>74.55</v>
      </c>
      <c r="K858">
        <v>80.75</v>
      </c>
      <c r="L858">
        <v>2022</v>
      </c>
      <c r="AO858" t="s">
        <v>323</v>
      </c>
      <c r="AP858">
        <v>74.55</v>
      </c>
      <c r="AQ858">
        <v>80.75</v>
      </c>
      <c r="AR858">
        <v>2022</v>
      </c>
      <c r="AT858" t="str">
        <f t="array" ref="AT858">IFERROR(INDEX(JeffSagarinW[JS_RATING],MATCH(AllData[[#This Row],[TEAM]]&amp;"|"&amp;AllData[[#This Row],[YEAR]],JeffSagarinW[TEAM]&amp;"|"&amp;JeffSagarinW[YEAR],0)),"0.00")</f>
        <v>0.00</v>
      </c>
      <c r="AU858" t="str">
        <f t="array" ref="AU858">IFERROR(INDEX(JeffSagarinW[JS_SOS],MATCH(AllData[[#This Row],[TEAM]]&amp;"|"&amp;AllData[[#This Row],[YEAR]],JeffSagarinW[TEAM]&amp;"|"&amp;JeffSagarinW[YEAR],0)),"0.00")</f>
        <v>0.00</v>
      </c>
      <c r="AV858" t="str">
        <f t="array" ref="AV858">IFERROR(INDEX(JeffSagarinW[W25],MATCH(AllData[[#This Row],[TEAM]]&amp;"|"&amp;AllData[[#This Row],[YEAR]],JeffSagarinW[TEAM]&amp;"|"&amp;JeffSagarinW[YEAR],0)),"0.00")</f>
        <v>0.00</v>
      </c>
      <c r="AW858" t="str">
        <f t="array" ref="AW858">IFERROR(INDEX(JeffSagarinW[W50],MATCH(AllData[[#This Row],[TEAM]]&amp;"|"&amp;AllData[[#This Row],[YEAR]],JeffSagarinW[TEAM]&amp;"|"&amp;JeffSagarinW[YEAR],0)),"0.00")</f>
        <v>0.00</v>
      </c>
      <c r="AX858" t="str">
        <f t="array" ref="AX858">IFERROR(INDEX(ESPNW[PTS],MATCH(AllData[[#This Row],[TEAM]]&amp;"|"&amp;AllData[[#This Row],[YEAR]],ESPNW[TEAM]&amp;"|"&amp;ESPNW[YEAR],0)),"0.00")</f>
        <v>0.00</v>
      </c>
    </row>
    <row r="859" spans="9:50" x14ac:dyDescent="0.2">
      <c r="I859" t="s">
        <v>430</v>
      </c>
      <c r="J859">
        <v>78.03</v>
      </c>
      <c r="K859">
        <v>80.52</v>
      </c>
      <c r="L859">
        <v>2022</v>
      </c>
      <c r="AO859" t="s">
        <v>430</v>
      </c>
      <c r="AP859">
        <v>78.03</v>
      </c>
      <c r="AQ859">
        <v>80.52</v>
      </c>
      <c r="AR859">
        <v>2022</v>
      </c>
      <c r="AT859" t="str">
        <f t="array" ref="AT859">IFERROR(INDEX(JeffSagarinW[JS_RATING],MATCH(AllData[[#This Row],[TEAM]]&amp;"|"&amp;AllData[[#This Row],[YEAR]],JeffSagarinW[TEAM]&amp;"|"&amp;JeffSagarinW[YEAR],0)),"0.00")</f>
        <v>0.00</v>
      </c>
      <c r="AU859" t="str">
        <f t="array" ref="AU859">IFERROR(INDEX(JeffSagarinW[JS_SOS],MATCH(AllData[[#This Row],[TEAM]]&amp;"|"&amp;AllData[[#This Row],[YEAR]],JeffSagarinW[TEAM]&amp;"|"&amp;JeffSagarinW[YEAR],0)),"0.00")</f>
        <v>0.00</v>
      </c>
      <c r="AV859" t="str">
        <f t="array" ref="AV859">IFERROR(INDEX(JeffSagarinW[W25],MATCH(AllData[[#This Row],[TEAM]]&amp;"|"&amp;AllData[[#This Row],[YEAR]],JeffSagarinW[TEAM]&amp;"|"&amp;JeffSagarinW[YEAR],0)),"0.00")</f>
        <v>0.00</v>
      </c>
      <c r="AW859" t="str">
        <f t="array" ref="AW859">IFERROR(INDEX(JeffSagarinW[W50],MATCH(AllData[[#This Row],[TEAM]]&amp;"|"&amp;AllData[[#This Row],[YEAR]],JeffSagarinW[TEAM]&amp;"|"&amp;JeffSagarinW[YEAR],0)),"0.00")</f>
        <v>0.00</v>
      </c>
      <c r="AX859" t="str">
        <f t="array" ref="AX859">IFERROR(INDEX(ESPNW[PTS],MATCH(AllData[[#This Row],[TEAM]]&amp;"|"&amp;AllData[[#This Row],[YEAR]],ESPNW[TEAM]&amp;"|"&amp;ESPNW[YEAR],0)),"0.00")</f>
        <v>0.00</v>
      </c>
    </row>
    <row r="860" spans="9:50" x14ac:dyDescent="0.2">
      <c r="I860" t="s">
        <v>347</v>
      </c>
      <c r="J860">
        <v>73.7</v>
      </c>
      <c r="K860">
        <v>79.97</v>
      </c>
      <c r="L860">
        <v>2022</v>
      </c>
      <c r="AO860" t="s">
        <v>347</v>
      </c>
      <c r="AP860">
        <v>73.7</v>
      </c>
      <c r="AQ860">
        <v>79.97</v>
      </c>
      <c r="AR860">
        <v>2022</v>
      </c>
      <c r="AT860" t="str">
        <f t="array" ref="AT860">IFERROR(INDEX(JeffSagarinW[JS_RATING],MATCH(AllData[[#This Row],[TEAM]]&amp;"|"&amp;AllData[[#This Row],[YEAR]],JeffSagarinW[TEAM]&amp;"|"&amp;JeffSagarinW[YEAR],0)),"0.00")</f>
        <v>0.00</v>
      </c>
      <c r="AU860" t="str">
        <f t="array" ref="AU860">IFERROR(INDEX(JeffSagarinW[JS_SOS],MATCH(AllData[[#This Row],[TEAM]]&amp;"|"&amp;AllData[[#This Row],[YEAR]],JeffSagarinW[TEAM]&amp;"|"&amp;JeffSagarinW[YEAR],0)),"0.00")</f>
        <v>0.00</v>
      </c>
      <c r="AV860" t="str">
        <f t="array" ref="AV860">IFERROR(INDEX(JeffSagarinW[W25],MATCH(AllData[[#This Row],[TEAM]]&amp;"|"&amp;AllData[[#This Row],[YEAR]],JeffSagarinW[TEAM]&amp;"|"&amp;JeffSagarinW[YEAR],0)),"0.00")</f>
        <v>0.00</v>
      </c>
      <c r="AW860" t="str">
        <f t="array" ref="AW860">IFERROR(INDEX(JeffSagarinW[W50],MATCH(AllData[[#This Row],[TEAM]]&amp;"|"&amp;AllData[[#This Row],[YEAR]],JeffSagarinW[TEAM]&amp;"|"&amp;JeffSagarinW[YEAR],0)),"0.00")</f>
        <v>0.00</v>
      </c>
      <c r="AX860" t="str">
        <f t="array" ref="AX860">IFERROR(INDEX(ESPNW[PTS],MATCH(AllData[[#This Row],[TEAM]]&amp;"|"&amp;AllData[[#This Row],[YEAR]],ESPNW[TEAM]&amp;"|"&amp;ESPNW[YEAR],0)),"0.00")</f>
        <v>0.00</v>
      </c>
    </row>
    <row r="861" spans="9:50" x14ac:dyDescent="0.2">
      <c r="I861" t="s">
        <v>1825</v>
      </c>
      <c r="J861">
        <v>63.01</v>
      </c>
      <c r="K861">
        <v>79.64</v>
      </c>
      <c r="L861">
        <v>2022</v>
      </c>
      <c r="M861">
        <v>13</v>
      </c>
      <c r="AO861" t="s">
        <v>1825</v>
      </c>
      <c r="AP861">
        <v>63.01</v>
      </c>
      <c r="AQ861">
        <v>79.64</v>
      </c>
      <c r="AR861">
        <v>2022</v>
      </c>
      <c r="AS861">
        <v>13</v>
      </c>
      <c r="AT861" t="str">
        <f t="array" ref="AT861">IFERROR(INDEX(JeffSagarinW[JS_RATING],MATCH(AllData[[#This Row],[TEAM]]&amp;"|"&amp;AllData[[#This Row],[YEAR]],JeffSagarinW[TEAM]&amp;"|"&amp;JeffSagarinW[YEAR],0)),"0.00")</f>
        <v>0.00</v>
      </c>
      <c r="AU861" t="str">
        <f t="array" ref="AU861">IFERROR(INDEX(JeffSagarinW[JS_SOS],MATCH(AllData[[#This Row],[TEAM]]&amp;"|"&amp;AllData[[#This Row],[YEAR]],JeffSagarinW[TEAM]&amp;"|"&amp;JeffSagarinW[YEAR],0)),"0.00")</f>
        <v>0.00</v>
      </c>
      <c r="AV861" t="str">
        <f t="array" ref="AV861">IFERROR(INDEX(JeffSagarinW[W25],MATCH(AllData[[#This Row],[TEAM]]&amp;"|"&amp;AllData[[#This Row],[YEAR]],JeffSagarinW[TEAM]&amp;"|"&amp;JeffSagarinW[YEAR],0)),"0.00")</f>
        <v>0.00</v>
      </c>
      <c r="AW861" t="str">
        <f t="array" ref="AW861">IFERROR(INDEX(JeffSagarinW[W50],MATCH(AllData[[#This Row],[TEAM]]&amp;"|"&amp;AllData[[#This Row],[YEAR]],JeffSagarinW[TEAM]&amp;"|"&amp;JeffSagarinW[YEAR],0)),"0.00")</f>
        <v>0.00</v>
      </c>
      <c r="AX861" t="str">
        <f t="array" ref="AX861">IFERROR(INDEX(ESPNW[PTS],MATCH(AllData[[#This Row],[TEAM]]&amp;"|"&amp;AllData[[#This Row],[YEAR]],ESPNW[TEAM]&amp;"|"&amp;ESPNW[YEAR],0)),"0.00")</f>
        <v>0.00</v>
      </c>
    </row>
    <row r="862" spans="9:50" x14ac:dyDescent="0.2">
      <c r="I862" t="s">
        <v>382</v>
      </c>
      <c r="J862">
        <v>76.63</v>
      </c>
      <c r="K862">
        <v>79.58</v>
      </c>
      <c r="L862">
        <v>2022</v>
      </c>
      <c r="AO862" t="s">
        <v>382</v>
      </c>
      <c r="AP862">
        <v>76.63</v>
      </c>
      <c r="AQ862">
        <v>79.58</v>
      </c>
      <c r="AR862">
        <v>2022</v>
      </c>
      <c r="AT862" t="str">
        <f t="array" ref="AT862">IFERROR(INDEX(JeffSagarinW[JS_RATING],MATCH(AllData[[#This Row],[TEAM]]&amp;"|"&amp;AllData[[#This Row],[YEAR]],JeffSagarinW[TEAM]&amp;"|"&amp;JeffSagarinW[YEAR],0)),"0.00")</f>
        <v>0.00</v>
      </c>
      <c r="AU862" t="str">
        <f t="array" ref="AU862">IFERROR(INDEX(JeffSagarinW[JS_SOS],MATCH(AllData[[#This Row],[TEAM]]&amp;"|"&amp;AllData[[#This Row],[YEAR]],JeffSagarinW[TEAM]&amp;"|"&amp;JeffSagarinW[YEAR],0)),"0.00")</f>
        <v>0.00</v>
      </c>
      <c r="AV862" t="str">
        <f t="array" ref="AV862">IFERROR(INDEX(JeffSagarinW[W25],MATCH(AllData[[#This Row],[TEAM]]&amp;"|"&amp;AllData[[#This Row],[YEAR]],JeffSagarinW[TEAM]&amp;"|"&amp;JeffSagarinW[YEAR],0)),"0.00")</f>
        <v>0.00</v>
      </c>
      <c r="AW862" t="str">
        <f t="array" ref="AW862">IFERROR(INDEX(JeffSagarinW[W50],MATCH(AllData[[#This Row],[TEAM]]&amp;"|"&amp;AllData[[#This Row],[YEAR]],JeffSagarinW[TEAM]&amp;"|"&amp;JeffSagarinW[YEAR],0)),"0.00")</f>
        <v>0.00</v>
      </c>
      <c r="AX862" t="str">
        <f t="array" ref="AX862">IFERROR(INDEX(ESPNW[PTS],MATCH(AllData[[#This Row],[TEAM]]&amp;"|"&amp;AllData[[#This Row],[YEAR]],ESPNW[TEAM]&amp;"|"&amp;ESPNW[YEAR],0)),"0.00")</f>
        <v>0.00</v>
      </c>
    </row>
    <row r="863" spans="9:50" x14ac:dyDescent="0.2">
      <c r="I863" t="s">
        <v>312</v>
      </c>
      <c r="J863">
        <v>76.33</v>
      </c>
      <c r="K863">
        <v>79.52</v>
      </c>
      <c r="L863">
        <v>2022</v>
      </c>
      <c r="AO863" t="s">
        <v>312</v>
      </c>
      <c r="AP863">
        <v>76.33</v>
      </c>
      <c r="AQ863">
        <v>79.52</v>
      </c>
      <c r="AR863">
        <v>2022</v>
      </c>
      <c r="AT863" t="str">
        <f t="array" ref="AT863">IFERROR(INDEX(JeffSagarinW[JS_RATING],MATCH(AllData[[#This Row],[TEAM]]&amp;"|"&amp;AllData[[#This Row],[YEAR]],JeffSagarinW[TEAM]&amp;"|"&amp;JeffSagarinW[YEAR],0)),"0.00")</f>
        <v>0.00</v>
      </c>
      <c r="AU863" t="str">
        <f t="array" ref="AU863">IFERROR(INDEX(JeffSagarinW[JS_SOS],MATCH(AllData[[#This Row],[TEAM]]&amp;"|"&amp;AllData[[#This Row],[YEAR]],JeffSagarinW[TEAM]&amp;"|"&amp;JeffSagarinW[YEAR],0)),"0.00")</f>
        <v>0.00</v>
      </c>
      <c r="AV863" t="str">
        <f t="array" ref="AV863">IFERROR(INDEX(JeffSagarinW[W25],MATCH(AllData[[#This Row],[TEAM]]&amp;"|"&amp;AllData[[#This Row],[YEAR]],JeffSagarinW[TEAM]&amp;"|"&amp;JeffSagarinW[YEAR],0)),"0.00")</f>
        <v>0.00</v>
      </c>
      <c r="AW863" t="str">
        <f t="array" ref="AW863">IFERROR(INDEX(JeffSagarinW[W50],MATCH(AllData[[#This Row],[TEAM]]&amp;"|"&amp;AllData[[#This Row],[YEAR]],JeffSagarinW[TEAM]&amp;"|"&amp;JeffSagarinW[YEAR],0)),"0.00")</f>
        <v>0.00</v>
      </c>
      <c r="AX863" t="str">
        <f t="array" ref="AX863">IFERROR(INDEX(ESPNW[PTS],MATCH(AllData[[#This Row],[TEAM]]&amp;"|"&amp;AllData[[#This Row],[YEAR]],ESPNW[TEAM]&amp;"|"&amp;ESPNW[YEAR],0)),"0.00")</f>
        <v>0.00</v>
      </c>
    </row>
    <row r="864" spans="9:50" x14ac:dyDescent="0.2">
      <c r="I864" t="s">
        <v>384</v>
      </c>
      <c r="J864">
        <v>74.83</v>
      </c>
      <c r="K864">
        <v>79.23</v>
      </c>
      <c r="L864">
        <v>2022</v>
      </c>
      <c r="M864">
        <v>10</v>
      </c>
      <c r="AO864" t="s">
        <v>384</v>
      </c>
      <c r="AP864">
        <v>74.83</v>
      </c>
      <c r="AQ864">
        <v>79.23</v>
      </c>
      <c r="AR864">
        <v>2022</v>
      </c>
      <c r="AS864">
        <v>10</v>
      </c>
      <c r="AT864" t="str">
        <f t="array" ref="AT864">IFERROR(INDEX(JeffSagarinW[JS_RATING],MATCH(AllData[[#This Row],[TEAM]]&amp;"|"&amp;AllData[[#This Row],[YEAR]],JeffSagarinW[TEAM]&amp;"|"&amp;JeffSagarinW[YEAR],0)),"0.00")</f>
        <v>0.00</v>
      </c>
      <c r="AU864" t="str">
        <f t="array" ref="AU864">IFERROR(INDEX(JeffSagarinW[JS_SOS],MATCH(AllData[[#This Row],[TEAM]]&amp;"|"&amp;AllData[[#This Row],[YEAR]],JeffSagarinW[TEAM]&amp;"|"&amp;JeffSagarinW[YEAR],0)),"0.00")</f>
        <v>0.00</v>
      </c>
      <c r="AV864" t="str">
        <f t="array" ref="AV864">IFERROR(INDEX(JeffSagarinW[W25],MATCH(AllData[[#This Row],[TEAM]]&amp;"|"&amp;AllData[[#This Row],[YEAR]],JeffSagarinW[TEAM]&amp;"|"&amp;JeffSagarinW[YEAR],0)),"0.00")</f>
        <v>0.00</v>
      </c>
      <c r="AW864" t="str">
        <f t="array" ref="AW864">IFERROR(INDEX(JeffSagarinW[W50],MATCH(AllData[[#This Row],[TEAM]]&amp;"|"&amp;AllData[[#This Row],[YEAR]],JeffSagarinW[TEAM]&amp;"|"&amp;JeffSagarinW[YEAR],0)),"0.00")</f>
        <v>0.00</v>
      </c>
      <c r="AX864" t="str">
        <f t="array" ref="AX864">IFERROR(INDEX(ESPNW[PTS],MATCH(AllData[[#This Row],[TEAM]]&amp;"|"&amp;AllData[[#This Row],[YEAR]],ESPNW[TEAM]&amp;"|"&amp;ESPNW[YEAR],0)),"0.00")</f>
        <v>0.00</v>
      </c>
    </row>
    <row r="865" spans="9:50" x14ac:dyDescent="0.2">
      <c r="I865" t="s">
        <v>296</v>
      </c>
      <c r="J865">
        <v>78.42</v>
      </c>
      <c r="K865">
        <v>79.209999999999994</v>
      </c>
      <c r="L865">
        <v>2022</v>
      </c>
      <c r="M865">
        <v>8</v>
      </c>
      <c r="AO865" t="s">
        <v>296</v>
      </c>
      <c r="AP865">
        <v>78.42</v>
      </c>
      <c r="AQ865">
        <v>79.209999999999994</v>
      </c>
      <c r="AR865">
        <v>2022</v>
      </c>
      <c r="AS865">
        <v>8</v>
      </c>
      <c r="AT865" t="str">
        <f t="array" ref="AT865">IFERROR(INDEX(JeffSagarinW[JS_RATING],MATCH(AllData[[#This Row],[TEAM]]&amp;"|"&amp;AllData[[#This Row],[YEAR]],JeffSagarinW[TEAM]&amp;"|"&amp;JeffSagarinW[YEAR],0)),"0.00")</f>
        <v>0.00</v>
      </c>
      <c r="AU865" t="str">
        <f t="array" ref="AU865">IFERROR(INDEX(JeffSagarinW[JS_SOS],MATCH(AllData[[#This Row],[TEAM]]&amp;"|"&amp;AllData[[#This Row],[YEAR]],JeffSagarinW[TEAM]&amp;"|"&amp;JeffSagarinW[YEAR],0)),"0.00")</f>
        <v>0.00</v>
      </c>
      <c r="AV865" t="str">
        <f t="array" ref="AV865">IFERROR(INDEX(JeffSagarinW[W25],MATCH(AllData[[#This Row],[TEAM]]&amp;"|"&amp;AllData[[#This Row],[YEAR]],JeffSagarinW[TEAM]&amp;"|"&amp;JeffSagarinW[YEAR],0)),"0.00")</f>
        <v>0.00</v>
      </c>
      <c r="AW865" t="str">
        <f t="array" ref="AW865">IFERROR(INDEX(JeffSagarinW[W50],MATCH(AllData[[#This Row],[TEAM]]&amp;"|"&amp;AllData[[#This Row],[YEAR]],JeffSagarinW[TEAM]&amp;"|"&amp;JeffSagarinW[YEAR],0)),"0.00")</f>
        <v>0.00</v>
      </c>
      <c r="AX865" t="str">
        <f t="array" ref="AX865">IFERROR(INDEX(ESPNW[PTS],MATCH(AllData[[#This Row],[TEAM]]&amp;"|"&amp;AllData[[#This Row],[YEAR]],ESPNW[TEAM]&amp;"|"&amp;ESPNW[YEAR],0)),"0.00")</f>
        <v>0.00</v>
      </c>
    </row>
    <row r="866" spans="9:50" x14ac:dyDescent="0.2">
      <c r="I866" t="s">
        <v>297</v>
      </c>
      <c r="J866">
        <v>75.31</v>
      </c>
      <c r="K866">
        <v>79.02</v>
      </c>
      <c r="L866">
        <v>2022</v>
      </c>
      <c r="AO866" t="s">
        <v>297</v>
      </c>
      <c r="AP866">
        <v>75.31</v>
      </c>
      <c r="AQ866">
        <v>79.02</v>
      </c>
      <c r="AR866">
        <v>2022</v>
      </c>
      <c r="AT866" t="str">
        <f t="array" ref="AT866">IFERROR(INDEX(JeffSagarinW[JS_RATING],MATCH(AllData[[#This Row],[TEAM]]&amp;"|"&amp;AllData[[#This Row],[YEAR]],JeffSagarinW[TEAM]&amp;"|"&amp;JeffSagarinW[YEAR],0)),"0.00")</f>
        <v>0.00</v>
      </c>
      <c r="AU866" t="str">
        <f t="array" ref="AU866">IFERROR(INDEX(JeffSagarinW[JS_SOS],MATCH(AllData[[#This Row],[TEAM]]&amp;"|"&amp;AllData[[#This Row],[YEAR]],JeffSagarinW[TEAM]&amp;"|"&amp;JeffSagarinW[YEAR],0)),"0.00")</f>
        <v>0.00</v>
      </c>
      <c r="AV866" t="str">
        <f t="array" ref="AV866">IFERROR(INDEX(JeffSagarinW[W25],MATCH(AllData[[#This Row],[TEAM]]&amp;"|"&amp;AllData[[#This Row],[YEAR]],JeffSagarinW[TEAM]&amp;"|"&amp;JeffSagarinW[YEAR],0)),"0.00")</f>
        <v>0.00</v>
      </c>
      <c r="AW866" t="str">
        <f t="array" ref="AW866">IFERROR(INDEX(JeffSagarinW[W50],MATCH(AllData[[#This Row],[TEAM]]&amp;"|"&amp;AllData[[#This Row],[YEAR]],JeffSagarinW[TEAM]&amp;"|"&amp;JeffSagarinW[YEAR],0)),"0.00")</f>
        <v>0.00</v>
      </c>
      <c r="AX866" t="str">
        <f t="array" ref="AX866">IFERROR(INDEX(ESPNW[PTS],MATCH(AllData[[#This Row],[TEAM]]&amp;"|"&amp;AllData[[#This Row],[YEAR]],ESPNW[TEAM]&amp;"|"&amp;ESPNW[YEAR],0)),"0.00")</f>
        <v>0.00</v>
      </c>
    </row>
    <row r="867" spans="9:50" x14ac:dyDescent="0.2">
      <c r="I867" t="s">
        <v>320</v>
      </c>
      <c r="J867">
        <v>68.040000000000006</v>
      </c>
      <c r="K867">
        <v>78.98</v>
      </c>
      <c r="L867">
        <v>2022</v>
      </c>
      <c r="AO867" t="s">
        <v>320</v>
      </c>
      <c r="AP867">
        <v>68.040000000000006</v>
      </c>
      <c r="AQ867">
        <v>78.98</v>
      </c>
      <c r="AR867">
        <v>2022</v>
      </c>
      <c r="AT867" t="str">
        <f t="array" ref="AT867">IFERROR(INDEX(JeffSagarinW[JS_RATING],MATCH(AllData[[#This Row],[TEAM]]&amp;"|"&amp;AllData[[#This Row],[YEAR]],JeffSagarinW[TEAM]&amp;"|"&amp;JeffSagarinW[YEAR],0)),"0.00")</f>
        <v>0.00</v>
      </c>
      <c r="AU867" t="str">
        <f t="array" ref="AU867">IFERROR(INDEX(JeffSagarinW[JS_SOS],MATCH(AllData[[#This Row],[TEAM]]&amp;"|"&amp;AllData[[#This Row],[YEAR]],JeffSagarinW[TEAM]&amp;"|"&amp;JeffSagarinW[YEAR],0)),"0.00")</f>
        <v>0.00</v>
      </c>
      <c r="AV867" t="str">
        <f t="array" ref="AV867">IFERROR(INDEX(JeffSagarinW[W25],MATCH(AllData[[#This Row],[TEAM]]&amp;"|"&amp;AllData[[#This Row],[YEAR]],JeffSagarinW[TEAM]&amp;"|"&amp;JeffSagarinW[YEAR],0)),"0.00")</f>
        <v>0.00</v>
      </c>
      <c r="AW867" t="str">
        <f t="array" ref="AW867">IFERROR(INDEX(JeffSagarinW[W50],MATCH(AllData[[#This Row],[TEAM]]&amp;"|"&amp;AllData[[#This Row],[YEAR]],JeffSagarinW[TEAM]&amp;"|"&amp;JeffSagarinW[YEAR],0)),"0.00")</f>
        <v>0.00</v>
      </c>
      <c r="AX867" t="str">
        <f t="array" ref="AX867">IFERROR(INDEX(ESPNW[PTS],MATCH(AllData[[#This Row],[TEAM]]&amp;"|"&amp;AllData[[#This Row],[YEAR]],ESPNW[TEAM]&amp;"|"&amp;ESPNW[YEAR],0)),"0.00")</f>
        <v>0.00</v>
      </c>
    </row>
    <row r="868" spans="9:50" x14ac:dyDescent="0.2">
      <c r="I868" t="s">
        <v>318</v>
      </c>
      <c r="J868">
        <v>65.7</v>
      </c>
      <c r="K868">
        <v>78.87</v>
      </c>
      <c r="L868">
        <v>2022</v>
      </c>
      <c r="M868">
        <v>12</v>
      </c>
      <c r="AO868" t="s">
        <v>318</v>
      </c>
      <c r="AP868">
        <v>65.7</v>
      </c>
      <c r="AQ868">
        <v>78.87</v>
      </c>
      <c r="AR868">
        <v>2022</v>
      </c>
      <c r="AS868">
        <v>12</v>
      </c>
      <c r="AT868" t="str">
        <f t="array" ref="AT868">IFERROR(INDEX(JeffSagarinW[JS_RATING],MATCH(AllData[[#This Row],[TEAM]]&amp;"|"&amp;AllData[[#This Row],[YEAR]],JeffSagarinW[TEAM]&amp;"|"&amp;JeffSagarinW[YEAR],0)),"0.00")</f>
        <v>0.00</v>
      </c>
      <c r="AU868" t="str">
        <f t="array" ref="AU868">IFERROR(INDEX(JeffSagarinW[JS_SOS],MATCH(AllData[[#This Row],[TEAM]]&amp;"|"&amp;AllData[[#This Row],[YEAR]],JeffSagarinW[TEAM]&amp;"|"&amp;JeffSagarinW[YEAR],0)),"0.00")</f>
        <v>0.00</v>
      </c>
      <c r="AV868" t="str">
        <f t="array" ref="AV868">IFERROR(INDEX(JeffSagarinW[W25],MATCH(AllData[[#This Row],[TEAM]]&amp;"|"&amp;AllData[[#This Row],[YEAR]],JeffSagarinW[TEAM]&amp;"|"&amp;JeffSagarinW[YEAR],0)),"0.00")</f>
        <v>0.00</v>
      </c>
      <c r="AW868" t="str">
        <f t="array" ref="AW868">IFERROR(INDEX(JeffSagarinW[W50],MATCH(AllData[[#This Row],[TEAM]]&amp;"|"&amp;AllData[[#This Row],[YEAR]],JeffSagarinW[TEAM]&amp;"|"&amp;JeffSagarinW[YEAR],0)),"0.00")</f>
        <v>0.00</v>
      </c>
      <c r="AX868" t="str">
        <f t="array" ref="AX868">IFERROR(INDEX(ESPNW[PTS],MATCH(AllData[[#This Row],[TEAM]]&amp;"|"&amp;AllData[[#This Row],[YEAR]],ESPNW[TEAM]&amp;"|"&amp;ESPNW[YEAR],0)),"0.00")</f>
        <v>0.00</v>
      </c>
    </row>
    <row r="869" spans="9:50" x14ac:dyDescent="0.2">
      <c r="I869" t="s">
        <v>442</v>
      </c>
      <c r="J869">
        <v>70.989999999999995</v>
      </c>
      <c r="K869">
        <v>78.86</v>
      </c>
      <c r="L869">
        <v>2022</v>
      </c>
      <c r="AO869" t="s">
        <v>442</v>
      </c>
      <c r="AP869">
        <v>70.989999999999995</v>
      </c>
      <c r="AQ869">
        <v>78.86</v>
      </c>
      <c r="AR869">
        <v>2022</v>
      </c>
      <c r="AT869" t="str">
        <f t="array" ref="AT869">IFERROR(INDEX(JeffSagarinW[JS_RATING],MATCH(AllData[[#This Row],[TEAM]]&amp;"|"&amp;AllData[[#This Row],[YEAR]],JeffSagarinW[TEAM]&amp;"|"&amp;JeffSagarinW[YEAR],0)),"0.00")</f>
        <v>0.00</v>
      </c>
      <c r="AU869" t="str">
        <f t="array" ref="AU869">IFERROR(INDEX(JeffSagarinW[JS_SOS],MATCH(AllData[[#This Row],[TEAM]]&amp;"|"&amp;AllData[[#This Row],[YEAR]],JeffSagarinW[TEAM]&amp;"|"&amp;JeffSagarinW[YEAR],0)),"0.00")</f>
        <v>0.00</v>
      </c>
      <c r="AV869" t="str">
        <f t="array" ref="AV869">IFERROR(INDEX(JeffSagarinW[W25],MATCH(AllData[[#This Row],[TEAM]]&amp;"|"&amp;AllData[[#This Row],[YEAR]],JeffSagarinW[TEAM]&amp;"|"&amp;JeffSagarinW[YEAR],0)),"0.00")</f>
        <v>0.00</v>
      </c>
      <c r="AW869" t="str">
        <f t="array" ref="AW869">IFERROR(INDEX(JeffSagarinW[W50],MATCH(AllData[[#This Row],[TEAM]]&amp;"|"&amp;AllData[[#This Row],[YEAR]],JeffSagarinW[TEAM]&amp;"|"&amp;JeffSagarinW[YEAR],0)),"0.00")</f>
        <v>0.00</v>
      </c>
      <c r="AX869" t="str">
        <f t="array" ref="AX869">IFERROR(INDEX(ESPNW[PTS],MATCH(AllData[[#This Row],[TEAM]]&amp;"|"&amp;AllData[[#This Row],[YEAR]],ESPNW[TEAM]&amp;"|"&amp;ESPNW[YEAR],0)),"0.00")</f>
        <v>0.00</v>
      </c>
    </row>
    <row r="870" spans="9:50" x14ac:dyDescent="0.2">
      <c r="I870" t="s">
        <v>393</v>
      </c>
      <c r="J870">
        <v>74.86</v>
      </c>
      <c r="K870">
        <v>78.75</v>
      </c>
      <c r="L870">
        <v>2022</v>
      </c>
      <c r="AO870" t="s">
        <v>393</v>
      </c>
      <c r="AP870">
        <v>74.86</v>
      </c>
      <c r="AQ870">
        <v>78.75</v>
      </c>
      <c r="AR870">
        <v>2022</v>
      </c>
      <c r="AT870" t="str">
        <f t="array" ref="AT870">IFERROR(INDEX(JeffSagarinW[JS_RATING],MATCH(AllData[[#This Row],[TEAM]]&amp;"|"&amp;AllData[[#This Row],[YEAR]],JeffSagarinW[TEAM]&amp;"|"&amp;JeffSagarinW[YEAR],0)),"0.00")</f>
        <v>0.00</v>
      </c>
      <c r="AU870" t="str">
        <f t="array" ref="AU870">IFERROR(INDEX(JeffSagarinW[JS_SOS],MATCH(AllData[[#This Row],[TEAM]]&amp;"|"&amp;AllData[[#This Row],[YEAR]],JeffSagarinW[TEAM]&amp;"|"&amp;JeffSagarinW[YEAR],0)),"0.00")</f>
        <v>0.00</v>
      </c>
      <c r="AV870" t="str">
        <f t="array" ref="AV870">IFERROR(INDEX(JeffSagarinW[W25],MATCH(AllData[[#This Row],[TEAM]]&amp;"|"&amp;AllData[[#This Row],[YEAR]],JeffSagarinW[TEAM]&amp;"|"&amp;JeffSagarinW[YEAR],0)),"0.00")</f>
        <v>0.00</v>
      </c>
      <c r="AW870" t="str">
        <f t="array" ref="AW870">IFERROR(INDEX(JeffSagarinW[W50],MATCH(AllData[[#This Row],[TEAM]]&amp;"|"&amp;AllData[[#This Row],[YEAR]],JeffSagarinW[TEAM]&amp;"|"&amp;JeffSagarinW[YEAR],0)),"0.00")</f>
        <v>0.00</v>
      </c>
      <c r="AX870" t="str">
        <f t="array" ref="AX870">IFERROR(INDEX(ESPNW[PTS],MATCH(AllData[[#This Row],[TEAM]]&amp;"|"&amp;AllData[[#This Row],[YEAR]],ESPNW[TEAM]&amp;"|"&amp;ESPNW[YEAR],0)),"0.00")</f>
        <v>0.00</v>
      </c>
    </row>
    <row r="871" spans="9:50" x14ac:dyDescent="0.2">
      <c r="I871" t="s">
        <v>367</v>
      </c>
      <c r="J871">
        <v>74.88</v>
      </c>
      <c r="K871">
        <v>78.72</v>
      </c>
      <c r="L871">
        <v>2022</v>
      </c>
      <c r="AO871" t="s">
        <v>367</v>
      </c>
      <c r="AP871">
        <v>74.88</v>
      </c>
      <c r="AQ871">
        <v>78.72</v>
      </c>
      <c r="AR871">
        <v>2022</v>
      </c>
      <c r="AT871" t="str">
        <f t="array" ref="AT871">IFERROR(INDEX(JeffSagarinW[JS_RATING],MATCH(AllData[[#This Row],[TEAM]]&amp;"|"&amp;AllData[[#This Row],[YEAR]],JeffSagarinW[TEAM]&amp;"|"&amp;JeffSagarinW[YEAR],0)),"0.00")</f>
        <v>0.00</v>
      </c>
      <c r="AU871" t="str">
        <f t="array" ref="AU871">IFERROR(INDEX(JeffSagarinW[JS_SOS],MATCH(AllData[[#This Row],[TEAM]]&amp;"|"&amp;AllData[[#This Row],[YEAR]],JeffSagarinW[TEAM]&amp;"|"&amp;JeffSagarinW[YEAR],0)),"0.00")</f>
        <v>0.00</v>
      </c>
      <c r="AV871" t="str">
        <f t="array" ref="AV871">IFERROR(INDEX(JeffSagarinW[W25],MATCH(AllData[[#This Row],[TEAM]]&amp;"|"&amp;AllData[[#This Row],[YEAR]],JeffSagarinW[TEAM]&amp;"|"&amp;JeffSagarinW[YEAR],0)),"0.00")</f>
        <v>0.00</v>
      </c>
      <c r="AW871" t="str">
        <f t="array" ref="AW871">IFERROR(INDEX(JeffSagarinW[W50],MATCH(AllData[[#This Row],[TEAM]]&amp;"|"&amp;AllData[[#This Row],[YEAR]],JeffSagarinW[TEAM]&amp;"|"&amp;JeffSagarinW[YEAR],0)),"0.00")</f>
        <v>0.00</v>
      </c>
      <c r="AX871" t="str">
        <f t="array" ref="AX871">IFERROR(INDEX(ESPNW[PTS],MATCH(AllData[[#This Row],[TEAM]]&amp;"|"&amp;AllData[[#This Row],[YEAR]],ESPNW[TEAM]&amp;"|"&amp;ESPNW[YEAR],0)),"0.00")</f>
        <v>0.00</v>
      </c>
    </row>
    <row r="872" spans="9:50" x14ac:dyDescent="0.2">
      <c r="I872" t="s">
        <v>343</v>
      </c>
      <c r="J872">
        <v>64.52</v>
      </c>
      <c r="K872">
        <v>78.680000000000007</v>
      </c>
      <c r="L872">
        <v>2022</v>
      </c>
      <c r="AO872" t="s">
        <v>343</v>
      </c>
      <c r="AP872">
        <v>64.52</v>
      </c>
      <c r="AQ872">
        <v>78.680000000000007</v>
      </c>
      <c r="AR872">
        <v>2022</v>
      </c>
      <c r="AT872" t="str">
        <f t="array" ref="AT872">IFERROR(INDEX(JeffSagarinW[JS_RATING],MATCH(AllData[[#This Row],[TEAM]]&amp;"|"&amp;AllData[[#This Row],[YEAR]],JeffSagarinW[TEAM]&amp;"|"&amp;JeffSagarinW[YEAR],0)),"0.00")</f>
        <v>0.00</v>
      </c>
      <c r="AU872" t="str">
        <f t="array" ref="AU872">IFERROR(INDEX(JeffSagarinW[JS_SOS],MATCH(AllData[[#This Row],[TEAM]]&amp;"|"&amp;AllData[[#This Row],[YEAR]],JeffSagarinW[TEAM]&amp;"|"&amp;JeffSagarinW[YEAR],0)),"0.00")</f>
        <v>0.00</v>
      </c>
      <c r="AV872" t="str">
        <f t="array" ref="AV872">IFERROR(INDEX(JeffSagarinW[W25],MATCH(AllData[[#This Row],[TEAM]]&amp;"|"&amp;AllData[[#This Row],[YEAR]],JeffSagarinW[TEAM]&amp;"|"&amp;JeffSagarinW[YEAR],0)),"0.00")</f>
        <v>0.00</v>
      </c>
      <c r="AW872" t="str">
        <f t="array" ref="AW872">IFERROR(INDEX(JeffSagarinW[W50],MATCH(AllData[[#This Row],[TEAM]]&amp;"|"&amp;AllData[[#This Row],[YEAR]],JeffSagarinW[TEAM]&amp;"|"&amp;JeffSagarinW[YEAR],0)),"0.00")</f>
        <v>0.00</v>
      </c>
      <c r="AX872" t="str">
        <f t="array" ref="AX872">IFERROR(INDEX(ESPNW[PTS],MATCH(AllData[[#This Row],[TEAM]]&amp;"|"&amp;AllData[[#This Row],[YEAR]],ESPNW[TEAM]&amp;"|"&amp;ESPNW[YEAR],0)),"0.00")</f>
        <v>0.00</v>
      </c>
    </row>
    <row r="873" spans="9:50" x14ac:dyDescent="0.2">
      <c r="I873" t="s">
        <v>357</v>
      </c>
      <c r="J873">
        <v>63.72</v>
      </c>
      <c r="K873">
        <v>78.42</v>
      </c>
      <c r="L873">
        <v>2022</v>
      </c>
      <c r="AO873" t="s">
        <v>357</v>
      </c>
      <c r="AP873">
        <v>63.72</v>
      </c>
      <c r="AQ873">
        <v>78.42</v>
      </c>
      <c r="AR873">
        <v>2022</v>
      </c>
      <c r="AT873" t="str">
        <f t="array" ref="AT873">IFERROR(INDEX(JeffSagarinW[JS_RATING],MATCH(AllData[[#This Row],[TEAM]]&amp;"|"&amp;AllData[[#This Row],[YEAR]],JeffSagarinW[TEAM]&amp;"|"&amp;JeffSagarinW[YEAR],0)),"0.00")</f>
        <v>0.00</v>
      </c>
      <c r="AU873" t="str">
        <f t="array" ref="AU873">IFERROR(INDEX(JeffSagarinW[JS_SOS],MATCH(AllData[[#This Row],[TEAM]]&amp;"|"&amp;AllData[[#This Row],[YEAR]],JeffSagarinW[TEAM]&amp;"|"&amp;JeffSagarinW[YEAR],0)),"0.00")</f>
        <v>0.00</v>
      </c>
      <c r="AV873" t="str">
        <f t="array" ref="AV873">IFERROR(INDEX(JeffSagarinW[W25],MATCH(AllData[[#This Row],[TEAM]]&amp;"|"&amp;AllData[[#This Row],[YEAR]],JeffSagarinW[TEAM]&amp;"|"&amp;JeffSagarinW[YEAR],0)),"0.00")</f>
        <v>0.00</v>
      </c>
      <c r="AW873" t="str">
        <f t="array" ref="AW873">IFERROR(INDEX(JeffSagarinW[W50],MATCH(AllData[[#This Row],[TEAM]]&amp;"|"&amp;AllData[[#This Row],[YEAR]],JeffSagarinW[TEAM]&amp;"|"&amp;JeffSagarinW[YEAR],0)),"0.00")</f>
        <v>0.00</v>
      </c>
      <c r="AX873" t="str">
        <f t="array" ref="AX873">IFERROR(INDEX(ESPNW[PTS],MATCH(AllData[[#This Row],[TEAM]]&amp;"|"&amp;AllData[[#This Row],[YEAR]],ESPNW[TEAM]&amp;"|"&amp;ESPNW[YEAR],0)),"0.00")</f>
        <v>0.00</v>
      </c>
    </row>
    <row r="874" spans="9:50" x14ac:dyDescent="0.2">
      <c r="I874" t="s">
        <v>1054</v>
      </c>
      <c r="J874">
        <v>66.38</v>
      </c>
      <c r="K874">
        <v>78.400000000000006</v>
      </c>
      <c r="L874">
        <v>2022</v>
      </c>
      <c r="AO874" t="s">
        <v>1054</v>
      </c>
      <c r="AP874">
        <v>66.38</v>
      </c>
      <c r="AQ874">
        <v>78.400000000000006</v>
      </c>
      <c r="AR874">
        <v>2022</v>
      </c>
      <c r="AT874" t="str">
        <f t="array" ref="AT874">IFERROR(INDEX(JeffSagarinW[JS_RATING],MATCH(AllData[[#This Row],[TEAM]]&amp;"|"&amp;AllData[[#This Row],[YEAR]],JeffSagarinW[TEAM]&amp;"|"&amp;JeffSagarinW[YEAR],0)),"0.00")</f>
        <v>0.00</v>
      </c>
      <c r="AU874" t="str">
        <f t="array" ref="AU874">IFERROR(INDEX(JeffSagarinW[JS_SOS],MATCH(AllData[[#This Row],[TEAM]]&amp;"|"&amp;AllData[[#This Row],[YEAR]],JeffSagarinW[TEAM]&amp;"|"&amp;JeffSagarinW[YEAR],0)),"0.00")</f>
        <v>0.00</v>
      </c>
      <c r="AV874" t="str">
        <f t="array" ref="AV874">IFERROR(INDEX(JeffSagarinW[W25],MATCH(AllData[[#This Row],[TEAM]]&amp;"|"&amp;AllData[[#This Row],[YEAR]],JeffSagarinW[TEAM]&amp;"|"&amp;JeffSagarinW[YEAR],0)),"0.00")</f>
        <v>0.00</v>
      </c>
      <c r="AW874" t="str">
        <f t="array" ref="AW874">IFERROR(INDEX(JeffSagarinW[W50],MATCH(AllData[[#This Row],[TEAM]]&amp;"|"&amp;AllData[[#This Row],[YEAR]],JeffSagarinW[TEAM]&amp;"|"&amp;JeffSagarinW[YEAR],0)),"0.00")</f>
        <v>0.00</v>
      </c>
      <c r="AX874" t="str">
        <f t="array" ref="AX874">IFERROR(INDEX(ESPNW[PTS],MATCH(AllData[[#This Row],[TEAM]]&amp;"|"&amp;AllData[[#This Row],[YEAR]],ESPNW[TEAM]&amp;"|"&amp;ESPNW[YEAR],0)),"0.00")</f>
        <v>0.00</v>
      </c>
    </row>
    <row r="875" spans="9:50" x14ac:dyDescent="0.2">
      <c r="I875" t="s">
        <v>1855</v>
      </c>
      <c r="J875">
        <v>66.16</v>
      </c>
      <c r="K875">
        <v>78.37</v>
      </c>
      <c r="L875">
        <v>2022</v>
      </c>
      <c r="AO875" t="s">
        <v>1855</v>
      </c>
      <c r="AP875">
        <v>66.16</v>
      </c>
      <c r="AQ875">
        <v>78.37</v>
      </c>
      <c r="AR875">
        <v>2022</v>
      </c>
      <c r="AT875" t="str">
        <f t="array" ref="AT875">IFERROR(INDEX(JeffSagarinW[JS_RATING],MATCH(AllData[[#This Row],[TEAM]]&amp;"|"&amp;AllData[[#This Row],[YEAR]],JeffSagarinW[TEAM]&amp;"|"&amp;JeffSagarinW[YEAR],0)),"0.00")</f>
        <v>0.00</v>
      </c>
      <c r="AU875" t="str">
        <f t="array" ref="AU875">IFERROR(INDEX(JeffSagarinW[JS_SOS],MATCH(AllData[[#This Row],[TEAM]]&amp;"|"&amp;AllData[[#This Row],[YEAR]],JeffSagarinW[TEAM]&amp;"|"&amp;JeffSagarinW[YEAR],0)),"0.00")</f>
        <v>0.00</v>
      </c>
      <c r="AV875" t="str">
        <f t="array" ref="AV875">IFERROR(INDEX(JeffSagarinW[W25],MATCH(AllData[[#This Row],[TEAM]]&amp;"|"&amp;AllData[[#This Row],[YEAR]],JeffSagarinW[TEAM]&amp;"|"&amp;JeffSagarinW[YEAR],0)),"0.00")</f>
        <v>0.00</v>
      </c>
      <c r="AW875" t="str">
        <f t="array" ref="AW875">IFERROR(INDEX(JeffSagarinW[W50],MATCH(AllData[[#This Row],[TEAM]]&amp;"|"&amp;AllData[[#This Row],[YEAR]],JeffSagarinW[TEAM]&amp;"|"&amp;JeffSagarinW[YEAR],0)),"0.00")</f>
        <v>0.00</v>
      </c>
      <c r="AX875" t="str">
        <f t="array" ref="AX875">IFERROR(INDEX(ESPNW[PTS],MATCH(AllData[[#This Row],[TEAM]]&amp;"|"&amp;AllData[[#This Row],[YEAR]],ESPNW[TEAM]&amp;"|"&amp;ESPNW[YEAR],0)),"0.00")</f>
        <v>0.00</v>
      </c>
    </row>
    <row r="876" spans="9:50" x14ac:dyDescent="0.2">
      <c r="I876" t="s">
        <v>421</v>
      </c>
      <c r="J876">
        <v>77.63</v>
      </c>
      <c r="K876">
        <v>78.36</v>
      </c>
      <c r="L876">
        <v>2022</v>
      </c>
      <c r="AO876" t="s">
        <v>421</v>
      </c>
      <c r="AP876">
        <v>77.63</v>
      </c>
      <c r="AQ876">
        <v>78.36</v>
      </c>
      <c r="AR876">
        <v>2022</v>
      </c>
      <c r="AT876" t="str">
        <f t="array" ref="AT876">IFERROR(INDEX(JeffSagarinW[JS_RATING],MATCH(AllData[[#This Row],[TEAM]]&amp;"|"&amp;AllData[[#This Row],[YEAR]],JeffSagarinW[TEAM]&amp;"|"&amp;JeffSagarinW[YEAR],0)),"0.00")</f>
        <v>0.00</v>
      </c>
      <c r="AU876" t="str">
        <f t="array" ref="AU876">IFERROR(INDEX(JeffSagarinW[JS_SOS],MATCH(AllData[[#This Row],[TEAM]]&amp;"|"&amp;AllData[[#This Row],[YEAR]],JeffSagarinW[TEAM]&amp;"|"&amp;JeffSagarinW[YEAR],0)),"0.00")</f>
        <v>0.00</v>
      </c>
      <c r="AV876" t="str">
        <f t="array" ref="AV876">IFERROR(INDEX(JeffSagarinW[W25],MATCH(AllData[[#This Row],[TEAM]]&amp;"|"&amp;AllData[[#This Row],[YEAR]],JeffSagarinW[TEAM]&amp;"|"&amp;JeffSagarinW[YEAR],0)),"0.00")</f>
        <v>0.00</v>
      </c>
      <c r="AW876" t="str">
        <f t="array" ref="AW876">IFERROR(INDEX(JeffSagarinW[W50],MATCH(AllData[[#This Row],[TEAM]]&amp;"|"&amp;AllData[[#This Row],[YEAR]],JeffSagarinW[TEAM]&amp;"|"&amp;JeffSagarinW[YEAR],0)),"0.00")</f>
        <v>0.00</v>
      </c>
      <c r="AX876" t="str">
        <f t="array" ref="AX876">IFERROR(INDEX(ESPNW[PTS],MATCH(AllData[[#This Row],[TEAM]]&amp;"|"&amp;AllData[[#This Row],[YEAR]],ESPNW[TEAM]&amp;"|"&amp;ESPNW[YEAR],0)),"0.00")</f>
        <v>0.00</v>
      </c>
    </row>
    <row r="877" spans="9:50" x14ac:dyDescent="0.2">
      <c r="I877" t="s">
        <v>338</v>
      </c>
      <c r="J877">
        <v>66.42</v>
      </c>
      <c r="K877">
        <v>78.010000000000005</v>
      </c>
      <c r="L877">
        <v>2022</v>
      </c>
      <c r="AO877" t="s">
        <v>338</v>
      </c>
      <c r="AP877">
        <v>66.42</v>
      </c>
      <c r="AQ877">
        <v>78.010000000000005</v>
      </c>
      <c r="AR877">
        <v>2022</v>
      </c>
      <c r="AT877" t="str">
        <f t="array" ref="AT877">IFERROR(INDEX(JeffSagarinW[JS_RATING],MATCH(AllData[[#This Row],[TEAM]]&amp;"|"&amp;AllData[[#This Row],[YEAR]],JeffSagarinW[TEAM]&amp;"|"&amp;JeffSagarinW[YEAR],0)),"0.00")</f>
        <v>0.00</v>
      </c>
      <c r="AU877" t="str">
        <f t="array" ref="AU877">IFERROR(INDEX(JeffSagarinW[JS_SOS],MATCH(AllData[[#This Row],[TEAM]]&amp;"|"&amp;AllData[[#This Row],[YEAR]],JeffSagarinW[TEAM]&amp;"|"&amp;JeffSagarinW[YEAR],0)),"0.00")</f>
        <v>0.00</v>
      </c>
      <c r="AV877" t="str">
        <f t="array" ref="AV877">IFERROR(INDEX(JeffSagarinW[W25],MATCH(AllData[[#This Row],[TEAM]]&amp;"|"&amp;AllData[[#This Row],[YEAR]],JeffSagarinW[TEAM]&amp;"|"&amp;JeffSagarinW[YEAR],0)),"0.00")</f>
        <v>0.00</v>
      </c>
      <c r="AW877" t="str">
        <f t="array" ref="AW877">IFERROR(INDEX(JeffSagarinW[W50],MATCH(AllData[[#This Row],[TEAM]]&amp;"|"&amp;AllData[[#This Row],[YEAR]],JeffSagarinW[TEAM]&amp;"|"&amp;JeffSagarinW[YEAR],0)),"0.00")</f>
        <v>0.00</v>
      </c>
      <c r="AX877" t="str">
        <f t="array" ref="AX877">IFERROR(INDEX(ESPNW[PTS],MATCH(AllData[[#This Row],[TEAM]]&amp;"|"&amp;AllData[[#This Row],[YEAR]],ESPNW[TEAM]&amp;"|"&amp;ESPNW[YEAR],0)),"0.00")</f>
        <v>0.00</v>
      </c>
    </row>
    <row r="878" spans="9:50" x14ac:dyDescent="0.2">
      <c r="I878" t="s">
        <v>427</v>
      </c>
      <c r="J878">
        <v>75.14</v>
      </c>
      <c r="K878">
        <v>77.66</v>
      </c>
      <c r="L878">
        <v>2022</v>
      </c>
      <c r="AO878" t="s">
        <v>427</v>
      </c>
      <c r="AP878">
        <v>75.14</v>
      </c>
      <c r="AQ878">
        <v>77.66</v>
      </c>
      <c r="AR878">
        <v>2022</v>
      </c>
      <c r="AT878" t="str">
        <f t="array" ref="AT878">IFERROR(INDEX(JeffSagarinW[JS_RATING],MATCH(AllData[[#This Row],[TEAM]]&amp;"|"&amp;AllData[[#This Row],[YEAR]],JeffSagarinW[TEAM]&amp;"|"&amp;JeffSagarinW[YEAR],0)),"0.00")</f>
        <v>0.00</v>
      </c>
      <c r="AU878" t="str">
        <f t="array" ref="AU878">IFERROR(INDEX(JeffSagarinW[JS_SOS],MATCH(AllData[[#This Row],[TEAM]]&amp;"|"&amp;AllData[[#This Row],[YEAR]],JeffSagarinW[TEAM]&amp;"|"&amp;JeffSagarinW[YEAR],0)),"0.00")</f>
        <v>0.00</v>
      </c>
      <c r="AV878" t="str">
        <f t="array" ref="AV878">IFERROR(INDEX(JeffSagarinW[W25],MATCH(AllData[[#This Row],[TEAM]]&amp;"|"&amp;AllData[[#This Row],[YEAR]],JeffSagarinW[TEAM]&amp;"|"&amp;JeffSagarinW[YEAR],0)),"0.00")</f>
        <v>0.00</v>
      </c>
      <c r="AW878" t="str">
        <f t="array" ref="AW878">IFERROR(INDEX(JeffSagarinW[W50],MATCH(AllData[[#This Row],[TEAM]]&amp;"|"&amp;AllData[[#This Row],[YEAR]],JeffSagarinW[TEAM]&amp;"|"&amp;JeffSagarinW[YEAR],0)),"0.00")</f>
        <v>0.00</v>
      </c>
      <c r="AX878" t="str">
        <f t="array" ref="AX878">IFERROR(INDEX(ESPNW[PTS],MATCH(AllData[[#This Row],[TEAM]]&amp;"|"&amp;AllData[[#This Row],[YEAR]],ESPNW[TEAM]&amp;"|"&amp;ESPNW[YEAR],0)),"0.00")</f>
        <v>0.00</v>
      </c>
    </row>
    <row r="879" spans="9:50" x14ac:dyDescent="0.2">
      <c r="I879" t="s">
        <v>325</v>
      </c>
      <c r="J879">
        <v>75.83</v>
      </c>
      <c r="K879">
        <v>77.33</v>
      </c>
      <c r="L879">
        <v>2022</v>
      </c>
      <c r="AO879" t="s">
        <v>325</v>
      </c>
      <c r="AP879">
        <v>75.83</v>
      </c>
      <c r="AQ879">
        <v>77.33</v>
      </c>
      <c r="AR879">
        <v>2022</v>
      </c>
      <c r="AT879" t="str">
        <f t="array" ref="AT879">IFERROR(INDEX(JeffSagarinW[JS_RATING],MATCH(AllData[[#This Row],[TEAM]]&amp;"|"&amp;AllData[[#This Row],[YEAR]],JeffSagarinW[TEAM]&amp;"|"&amp;JeffSagarinW[YEAR],0)),"0.00")</f>
        <v>0.00</v>
      </c>
      <c r="AU879" t="str">
        <f t="array" ref="AU879">IFERROR(INDEX(JeffSagarinW[JS_SOS],MATCH(AllData[[#This Row],[TEAM]]&amp;"|"&amp;AllData[[#This Row],[YEAR]],JeffSagarinW[TEAM]&amp;"|"&amp;JeffSagarinW[YEAR],0)),"0.00")</f>
        <v>0.00</v>
      </c>
      <c r="AV879" t="str">
        <f t="array" ref="AV879">IFERROR(INDEX(JeffSagarinW[W25],MATCH(AllData[[#This Row],[TEAM]]&amp;"|"&amp;AllData[[#This Row],[YEAR]],JeffSagarinW[TEAM]&amp;"|"&amp;JeffSagarinW[YEAR],0)),"0.00")</f>
        <v>0.00</v>
      </c>
      <c r="AW879" t="str">
        <f t="array" ref="AW879">IFERROR(INDEX(JeffSagarinW[W50],MATCH(AllData[[#This Row],[TEAM]]&amp;"|"&amp;AllData[[#This Row],[YEAR]],JeffSagarinW[TEAM]&amp;"|"&amp;JeffSagarinW[YEAR],0)),"0.00")</f>
        <v>0.00</v>
      </c>
      <c r="AX879" t="str">
        <f t="array" ref="AX879">IFERROR(INDEX(ESPNW[PTS],MATCH(AllData[[#This Row],[TEAM]]&amp;"|"&amp;AllData[[#This Row],[YEAR]],ESPNW[TEAM]&amp;"|"&amp;ESPNW[YEAR],0)),"0.00")</f>
        <v>0.00</v>
      </c>
    </row>
    <row r="880" spans="9:50" x14ac:dyDescent="0.2">
      <c r="I880" t="s">
        <v>1876</v>
      </c>
      <c r="J880">
        <v>57.39</v>
      </c>
      <c r="K880">
        <v>76.8</v>
      </c>
      <c r="L880">
        <v>2022</v>
      </c>
      <c r="M880">
        <v>14</v>
      </c>
      <c r="AO880" t="s">
        <v>1876</v>
      </c>
      <c r="AP880">
        <v>57.39</v>
      </c>
      <c r="AQ880">
        <v>76.8</v>
      </c>
      <c r="AR880">
        <v>2022</v>
      </c>
      <c r="AS880">
        <v>14</v>
      </c>
      <c r="AT880" t="str">
        <f t="array" ref="AT880">IFERROR(INDEX(JeffSagarinW[JS_RATING],MATCH(AllData[[#This Row],[TEAM]]&amp;"|"&amp;AllData[[#This Row],[YEAR]],JeffSagarinW[TEAM]&amp;"|"&amp;JeffSagarinW[YEAR],0)),"0.00")</f>
        <v>0.00</v>
      </c>
      <c r="AU880" t="str">
        <f t="array" ref="AU880">IFERROR(INDEX(JeffSagarinW[JS_SOS],MATCH(AllData[[#This Row],[TEAM]]&amp;"|"&amp;AllData[[#This Row],[YEAR]],JeffSagarinW[TEAM]&amp;"|"&amp;JeffSagarinW[YEAR],0)),"0.00")</f>
        <v>0.00</v>
      </c>
      <c r="AV880" t="str">
        <f t="array" ref="AV880">IFERROR(INDEX(JeffSagarinW[W25],MATCH(AllData[[#This Row],[TEAM]]&amp;"|"&amp;AllData[[#This Row],[YEAR]],JeffSagarinW[TEAM]&amp;"|"&amp;JeffSagarinW[YEAR],0)),"0.00")</f>
        <v>0.00</v>
      </c>
      <c r="AW880" t="str">
        <f t="array" ref="AW880">IFERROR(INDEX(JeffSagarinW[W50],MATCH(AllData[[#This Row],[TEAM]]&amp;"|"&amp;AllData[[#This Row],[YEAR]],JeffSagarinW[TEAM]&amp;"|"&amp;JeffSagarinW[YEAR],0)),"0.00")</f>
        <v>0.00</v>
      </c>
      <c r="AX880" t="str">
        <f t="array" ref="AX880">IFERROR(INDEX(ESPNW[PTS],MATCH(AllData[[#This Row],[TEAM]]&amp;"|"&amp;AllData[[#This Row],[YEAR]],ESPNW[TEAM]&amp;"|"&amp;ESPNW[YEAR],0)),"0.00")</f>
        <v>0.00</v>
      </c>
    </row>
    <row r="881" spans="9:50" x14ac:dyDescent="0.2">
      <c r="I881" t="s">
        <v>381</v>
      </c>
      <c r="J881">
        <v>73.2</v>
      </c>
      <c r="K881">
        <v>76.53</v>
      </c>
      <c r="L881">
        <v>2022</v>
      </c>
      <c r="AO881" t="s">
        <v>381</v>
      </c>
      <c r="AP881">
        <v>73.2</v>
      </c>
      <c r="AQ881">
        <v>76.53</v>
      </c>
      <c r="AR881">
        <v>2022</v>
      </c>
      <c r="AT881" t="str">
        <f t="array" ref="AT881">IFERROR(INDEX(JeffSagarinW[JS_RATING],MATCH(AllData[[#This Row],[TEAM]]&amp;"|"&amp;AllData[[#This Row],[YEAR]],JeffSagarinW[TEAM]&amp;"|"&amp;JeffSagarinW[YEAR],0)),"0.00")</f>
        <v>0.00</v>
      </c>
      <c r="AU881" t="str">
        <f t="array" ref="AU881">IFERROR(INDEX(JeffSagarinW[JS_SOS],MATCH(AllData[[#This Row],[TEAM]]&amp;"|"&amp;AllData[[#This Row],[YEAR]],JeffSagarinW[TEAM]&amp;"|"&amp;JeffSagarinW[YEAR],0)),"0.00")</f>
        <v>0.00</v>
      </c>
      <c r="AV881" t="str">
        <f t="array" ref="AV881">IFERROR(INDEX(JeffSagarinW[W25],MATCH(AllData[[#This Row],[TEAM]]&amp;"|"&amp;AllData[[#This Row],[YEAR]],JeffSagarinW[TEAM]&amp;"|"&amp;JeffSagarinW[YEAR],0)),"0.00")</f>
        <v>0.00</v>
      </c>
      <c r="AW881" t="str">
        <f t="array" ref="AW881">IFERROR(INDEX(JeffSagarinW[W50],MATCH(AllData[[#This Row],[TEAM]]&amp;"|"&amp;AllData[[#This Row],[YEAR]],JeffSagarinW[TEAM]&amp;"|"&amp;JeffSagarinW[YEAR],0)),"0.00")</f>
        <v>0.00</v>
      </c>
      <c r="AX881" t="str">
        <f t="array" ref="AX881">IFERROR(INDEX(ESPNW[PTS],MATCH(AllData[[#This Row],[TEAM]]&amp;"|"&amp;AllData[[#This Row],[YEAR]],ESPNW[TEAM]&amp;"|"&amp;ESPNW[YEAR],0)),"0.00")</f>
        <v>0.00</v>
      </c>
    </row>
    <row r="882" spans="9:50" x14ac:dyDescent="0.2">
      <c r="I882" t="s">
        <v>1071</v>
      </c>
      <c r="J882">
        <v>62.45</v>
      </c>
      <c r="K882">
        <v>76.48</v>
      </c>
      <c r="L882">
        <v>2022</v>
      </c>
      <c r="AO882" t="s">
        <v>1071</v>
      </c>
      <c r="AP882">
        <v>62.45</v>
      </c>
      <c r="AQ882">
        <v>76.48</v>
      </c>
      <c r="AR882">
        <v>2022</v>
      </c>
      <c r="AT882" t="str">
        <f t="array" ref="AT882">IFERROR(INDEX(JeffSagarinW[JS_RATING],MATCH(AllData[[#This Row],[TEAM]]&amp;"|"&amp;AllData[[#This Row],[YEAR]],JeffSagarinW[TEAM]&amp;"|"&amp;JeffSagarinW[YEAR],0)),"0.00")</f>
        <v>0.00</v>
      </c>
      <c r="AU882" t="str">
        <f t="array" ref="AU882">IFERROR(INDEX(JeffSagarinW[JS_SOS],MATCH(AllData[[#This Row],[TEAM]]&amp;"|"&amp;AllData[[#This Row],[YEAR]],JeffSagarinW[TEAM]&amp;"|"&amp;JeffSagarinW[YEAR],0)),"0.00")</f>
        <v>0.00</v>
      </c>
      <c r="AV882" t="str">
        <f t="array" ref="AV882">IFERROR(INDEX(JeffSagarinW[W25],MATCH(AllData[[#This Row],[TEAM]]&amp;"|"&amp;AllData[[#This Row],[YEAR]],JeffSagarinW[TEAM]&amp;"|"&amp;JeffSagarinW[YEAR],0)),"0.00")</f>
        <v>0.00</v>
      </c>
      <c r="AW882" t="str">
        <f t="array" ref="AW882">IFERROR(INDEX(JeffSagarinW[W50],MATCH(AllData[[#This Row],[TEAM]]&amp;"|"&amp;AllData[[#This Row],[YEAR]],JeffSagarinW[TEAM]&amp;"|"&amp;JeffSagarinW[YEAR],0)),"0.00")</f>
        <v>0.00</v>
      </c>
      <c r="AX882" t="str">
        <f t="array" ref="AX882">IFERROR(INDEX(ESPNW[PTS],MATCH(AllData[[#This Row],[TEAM]]&amp;"|"&amp;AllData[[#This Row],[YEAR]],ESPNW[TEAM]&amp;"|"&amp;ESPNW[YEAR],0)),"0.00")</f>
        <v>0.00</v>
      </c>
    </row>
    <row r="883" spans="9:50" x14ac:dyDescent="0.2">
      <c r="I883" t="s">
        <v>353</v>
      </c>
      <c r="J883">
        <v>70.489999999999995</v>
      </c>
      <c r="K883">
        <v>76.34</v>
      </c>
      <c r="L883">
        <v>2022</v>
      </c>
      <c r="M883">
        <v>11</v>
      </c>
      <c r="AO883" t="s">
        <v>353</v>
      </c>
      <c r="AP883">
        <v>70.489999999999995</v>
      </c>
      <c r="AQ883">
        <v>76.34</v>
      </c>
      <c r="AR883">
        <v>2022</v>
      </c>
      <c r="AS883">
        <v>11</v>
      </c>
      <c r="AT883" t="str">
        <f t="array" ref="AT883">IFERROR(INDEX(JeffSagarinW[JS_RATING],MATCH(AllData[[#This Row],[TEAM]]&amp;"|"&amp;AllData[[#This Row],[YEAR]],JeffSagarinW[TEAM]&amp;"|"&amp;JeffSagarinW[YEAR],0)),"0.00")</f>
        <v>0.00</v>
      </c>
      <c r="AU883" t="str">
        <f t="array" ref="AU883">IFERROR(INDEX(JeffSagarinW[JS_SOS],MATCH(AllData[[#This Row],[TEAM]]&amp;"|"&amp;AllData[[#This Row],[YEAR]],JeffSagarinW[TEAM]&amp;"|"&amp;JeffSagarinW[YEAR],0)),"0.00")</f>
        <v>0.00</v>
      </c>
      <c r="AV883" t="str">
        <f t="array" ref="AV883">IFERROR(INDEX(JeffSagarinW[W25],MATCH(AllData[[#This Row],[TEAM]]&amp;"|"&amp;AllData[[#This Row],[YEAR]],JeffSagarinW[TEAM]&amp;"|"&amp;JeffSagarinW[YEAR],0)),"0.00")</f>
        <v>0.00</v>
      </c>
      <c r="AW883" t="str">
        <f t="array" ref="AW883">IFERROR(INDEX(JeffSagarinW[W50],MATCH(AllData[[#This Row],[TEAM]]&amp;"|"&amp;AllData[[#This Row],[YEAR]],JeffSagarinW[TEAM]&amp;"|"&amp;JeffSagarinW[YEAR],0)),"0.00")</f>
        <v>0.00</v>
      </c>
      <c r="AX883" t="str">
        <f t="array" ref="AX883">IFERROR(INDEX(ESPNW[PTS],MATCH(AllData[[#This Row],[TEAM]]&amp;"|"&amp;AllData[[#This Row],[YEAR]],ESPNW[TEAM]&amp;"|"&amp;ESPNW[YEAR],0)),"0.00")</f>
        <v>0.00</v>
      </c>
    </row>
    <row r="884" spans="9:50" x14ac:dyDescent="0.2">
      <c r="I884" t="s">
        <v>350</v>
      </c>
      <c r="J884">
        <v>80.209999999999994</v>
      </c>
      <c r="K884">
        <v>76.05</v>
      </c>
      <c r="L884">
        <v>2022</v>
      </c>
      <c r="AO884" t="s">
        <v>350</v>
      </c>
      <c r="AP884">
        <v>80.209999999999994</v>
      </c>
      <c r="AQ884">
        <v>76.05</v>
      </c>
      <c r="AR884">
        <v>2022</v>
      </c>
      <c r="AT884" t="str">
        <f t="array" ref="AT884">IFERROR(INDEX(JeffSagarinW[JS_RATING],MATCH(AllData[[#This Row],[TEAM]]&amp;"|"&amp;AllData[[#This Row],[YEAR]],JeffSagarinW[TEAM]&amp;"|"&amp;JeffSagarinW[YEAR],0)),"0.00")</f>
        <v>0.00</v>
      </c>
      <c r="AU884" t="str">
        <f t="array" ref="AU884">IFERROR(INDEX(JeffSagarinW[JS_SOS],MATCH(AllData[[#This Row],[TEAM]]&amp;"|"&amp;AllData[[#This Row],[YEAR]],JeffSagarinW[TEAM]&amp;"|"&amp;JeffSagarinW[YEAR],0)),"0.00")</f>
        <v>0.00</v>
      </c>
      <c r="AV884" t="str">
        <f t="array" ref="AV884">IFERROR(INDEX(JeffSagarinW[W25],MATCH(AllData[[#This Row],[TEAM]]&amp;"|"&amp;AllData[[#This Row],[YEAR]],JeffSagarinW[TEAM]&amp;"|"&amp;JeffSagarinW[YEAR],0)),"0.00")</f>
        <v>0.00</v>
      </c>
      <c r="AW884" t="str">
        <f t="array" ref="AW884">IFERROR(INDEX(JeffSagarinW[W50],MATCH(AllData[[#This Row],[TEAM]]&amp;"|"&amp;AllData[[#This Row],[YEAR]],JeffSagarinW[TEAM]&amp;"|"&amp;JeffSagarinW[YEAR],0)),"0.00")</f>
        <v>0.00</v>
      </c>
      <c r="AX884" t="str">
        <f t="array" ref="AX884">IFERROR(INDEX(ESPNW[PTS],MATCH(AllData[[#This Row],[TEAM]]&amp;"|"&amp;AllData[[#This Row],[YEAR]],ESPNW[TEAM]&amp;"|"&amp;ESPNW[YEAR],0)),"0.00")</f>
        <v>0.00</v>
      </c>
    </row>
    <row r="885" spans="9:50" x14ac:dyDescent="0.2">
      <c r="I885" t="s">
        <v>1875</v>
      </c>
      <c r="J885">
        <v>68.72</v>
      </c>
      <c r="K885">
        <v>75.599999999999994</v>
      </c>
      <c r="L885">
        <v>2022</v>
      </c>
      <c r="M885">
        <v>14</v>
      </c>
      <c r="AO885" t="s">
        <v>1875</v>
      </c>
      <c r="AP885">
        <v>68.72</v>
      </c>
      <c r="AQ885">
        <v>75.599999999999994</v>
      </c>
      <c r="AR885">
        <v>2022</v>
      </c>
      <c r="AS885">
        <v>14</v>
      </c>
      <c r="AT885" t="str">
        <f t="array" ref="AT885">IFERROR(INDEX(JeffSagarinW[JS_RATING],MATCH(AllData[[#This Row],[TEAM]]&amp;"|"&amp;AllData[[#This Row],[YEAR]],JeffSagarinW[TEAM]&amp;"|"&amp;JeffSagarinW[YEAR],0)),"0.00")</f>
        <v>0.00</v>
      </c>
      <c r="AU885" t="str">
        <f t="array" ref="AU885">IFERROR(INDEX(JeffSagarinW[JS_SOS],MATCH(AllData[[#This Row],[TEAM]]&amp;"|"&amp;AllData[[#This Row],[YEAR]],JeffSagarinW[TEAM]&amp;"|"&amp;JeffSagarinW[YEAR],0)),"0.00")</f>
        <v>0.00</v>
      </c>
      <c r="AV885" t="str">
        <f t="array" ref="AV885">IFERROR(INDEX(JeffSagarinW[W25],MATCH(AllData[[#This Row],[TEAM]]&amp;"|"&amp;AllData[[#This Row],[YEAR]],JeffSagarinW[TEAM]&amp;"|"&amp;JeffSagarinW[YEAR],0)),"0.00")</f>
        <v>0.00</v>
      </c>
      <c r="AW885" t="str">
        <f t="array" ref="AW885">IFERROR(INDEX(JeffSagarinW[W50],MATCH(AllData[[#This Row],[TEAM]]&amp;"|"&amp;AllData[[#This Row],[YEAR]],JeffSagarinW[TEAM]&amp;"|"&amp;JeffSagarinW[YEAR],0)),"0.00")</f>
        <v>0.00</v>
      </c>
      <c r="AX885" t="str">
        <f t="array" ref="AX885">IFERROR(INDEX(ESPNW[PTS],MATCH(AllData[[#This Row],[TEAM]]&amp;"|"&amp;AllData[[#This Row],[YEAR]],ESPNW[TEAM]&amp;"|"&amp;ESPNW[YEAR],0)),"0.00")</f>
        <v>0.00</v>
      </c>
    </row>
    <row r="886" spans="9:50" x14ac:dyDescent="0.2">
      <c r="I886" t="s">
        <v>422</v>
      </c>
      <c r="J886">
        <v>72.12</v>
      </c>
      <c r="K886">
        <v>75.41</v>
      </c>
      <c r="L886">
        <v>2022</v>
      </c>
      <c r="AO886" t="s">
        <v>422</v>
      </c>
      <c r="AP886">
        <v>72.12</v>
      </c>
      <c r="AQ886">
        <v>75.41</v>
      </c>
      <c r="AR886">
        <v>2022</v>
      </c>
      <c r="AT886" t="str">
        <f t="array" ref="AT886">IFERROR(INDEX(JeffSagarinW[JS_RATING],MATCH(AllData[[#This Row],[TEAM]]&amp;"|"&amp;AllData[[#This Row],[YEAR]],JeffSagarinW[TEAM]&amp;"|"&amp;JeffSagarinW[YEAR],0)),"0.00")</f>
        <v>0.00</v>
      </c>
      <c r="AU886" t="str">
        <f t="array" ref="AU886">IFERROR(INDEX(JeffSagarinW[JS_SOS],MATCH(AllData[[#This Row],[TEAM]]&amp;"|"&amp;AllData[[#This Row],[YEAR]],JeffSagarinW[TEAM]&amp;"|"&amp;JeffSagarinW[YEAR],0)),"0.00")</f>
        <v>0.00</v>
      </c>
      <c r="AV886" t="str">
        <f t="array" ref="AV886">IFERROR(INDEX(JeffSagarinW[W25],MATCH(AllData[[#This Row],[TEAM]]&amp;"|"&amp;AllData[[#This Row],[YEAR]],JeffSagarinW[TEAM]&amp;"|"&amp;JeffSagarinW[YEAR],0)),"0.00")</f>
        <v>0.00</v>
      </c>
      <c r="AW886" t="str">
        <f t="array" ref="AW886">IFERROR(INDEX(JeffSagarinW[W50],MATCH(AllData[[#This Row],[TEAM]]&amp;"|"&amp;AllData[[#This Row],[YEAR]],JeffSagarinW[TEAM]&amp;"|"&amp;JeffSagarinW[YEAR],0)),"0.00")</f>
        <v>0.00</v>
      </c>
      <c r="AX886" t="str">
        <f t="array" ref="AX886">IFERROR(INDEX(ESPNW[PTS],MATCH(AllData[[#This Row],[TEAM]]&amp;"|"&amp;AllData[[#This Row],[YEAR]],ESPNW[TEAM]&amp;"|"&amp;ESPNW[YEAR],0)),"0.00")</f>
        <v>0.00</v>
      </c>
    </row>
    <row r="887" spans="9:50" x14ac:dyDescent="0.2">
      <c r="I887" t="s">
        <v>431</v>
      </c>
      <c r="J887">
        <v>75.98</v>
      </c>
      <c r="K887">
        <v>75.28</v>
      </c>
      <c r="L887">
        <v>2022</v>
      </c>
      <c r="AO887" t="s">
        <v>431</v>
      </c>
      <c r="AP887">
        <v>75.98</v>
      </c>
      <c r="AQ887">
        <v>75.28</v>
      </c>
      <c r="AR887">
        <v>2022</v>
      </c>
      <c r="AT887" t="str">
        <f t="array" ref="AT887">IFERROR(INDEX(JeffSagarinW[JS_RATING],MATCH(AllData[[#This Row],[TEAM]]&amp;"|"&amp;AllData[[#This Row],[YEAR]],JeffSagarinW[TEAM]&amp;"|"&amp;JeffSagarinW[YEAR],0)),"0.00")</f>
        <v>0.00</v>
      </c>
      <c r="AU887" t="str">
        <f t="array" ref="AU887">IFERROR(INDEX(JeffSagarinW[JS_SOS],MATCH(AllData[[#This Row],[TEAM]]&amp;"|"&amp;AllData[[#This Row],[YEAR]],JeffSagarinW[TEAM]&amp;"|"&amp;JeffSagarinW[YEAR],0)),"0.00")</f>
        <v>0.00</v>
      </c>
      <c r="AV887" t="str">
        <f t="array" ref="AV887">IFERROR(INDEX(JeffSagarinW[W25],MATCH(AllData[[#This Row],[TEAM]]&amp;"|"&amp;AllData[[#This Row],[YEAR]],JeffSagarinW[TEAM]&amp;"|"&amp;JeffSagarinW[YEAR],0)),"0.00")</f>
        <v>0.00</v>
      </c>
      <c r="AW887" t="str">
        <f t="array" ref="AW887">IFERROR(INDEX(JeffSagarinW[W50],MATCH(AllData[[#This Row],[TEAM]]&amp;"|"&amp;AllData[[#This Row],[YEAR]],JeffSagarinW[TEAM]&amp;"|"&amp;JeffSagarinW[YEAR],0)),"0.00")</f>
        <v>0.00</v>
      </c>
      <c r="AX887" t="str">
        <f t="array" ref="AX887">IFERROR(INDEX(ESPNW[PTS],MATCH(AllData[[#This Row],[TEAM]]&amp;"|"&amp;AllData[[#This Row],[YEAR]],ESPNW[TEAM]&amp;"|"&amp;ESPNW[YEAR],0)),"0.00")</f>
        <v>0.00</v>
      </c>
    </row>
    <row r="888" spans="9:50" x14ac:dyDescent="0.2">
      <c r="I888" t="s">
        <v>1854</v>
      </c>
      <c r="J888">
        <v>68.14</v>
      </c>
      <c r="K888">
        <v>75.22</v>
      </c>
      <c r="L888">
        <v>2022</v>
      </c>
      <c r="M888">
        <v>14</v>
      </c>
      <c r="AO888" t="s">
        <v>1854</v>
      </c>
      <c r="AP888">
        <v>68.14</v>
      </c>
      <c r="AQ888">
        <v>75.22</v>
      </c>
      <c r="AR888">
        <v>2022</v>
      </c>
      <c r="AS888">
        <v>14</v>
      </c>
      <c r="AT888" t="str">
        <f t="array" ref="AT888">IFERROR(INDEX(JeffSagarinW[JS_RATING],MATCH(AllData[[#This Row],[TEAM]]&amp;"|"&amp;AllData[[#This Row],[YEAR]],JeffSagarinW[TEAM]&amp;"|"&amp;JeffSagarinW[YEAR],0)),"0.00")</f>
        <v>0.00</v>
      </c>
      <c r="AU888" t="str">
        <f t="array" ref="AU888">IFERROR(INDEX(JeffSagarinW[JS_SOS],MATCH(AllData[[#This Row],[TEAM]]&amp;"|"&amp;AllData[[#This Row],[YEAR]],JeffSagarinW[TEAM]&amp;"|"&amp;JeffSagarinW[YEAR],0)),"0.00")</f>
        <v>0.00</v>
      </c>
      <c r="AV888" t="str">
        <f t="array" ref="AV888">IFERROR(INDEX(JeffSagarinW[W25],MATCH(AllData[[#This Row],[TEAM]]&amp;"|"&amp;AllData[[#This Row],[YEAR]],JeffSagarinW[TEAM]&amp;"|"&amp;JeffSagarinW[YEAR],0)),"0.00")</f>
        <v>0.00</v>
      </c>
      <c r="AW888" t="str">
        <f t="array" ref="AW888">IFERROR(INDEX(JeffSagarinW[W50],MATCH(AllData[[#This Row],[TEAM]]&amp;"|"&amp;AllData[[#This Row],[YEAR]],JeffSagarinW[TEAM]&amp;"|"&amp;JeffSagarinW[YEAR],0)),"0.00")</f>
        <v>0.00</v>
      </c>
      <c r="AX888" t="str">
        <f t="array" ref="AX888">IFERROR(INDEX(ESPNW[PTS],MATCH(AllData[[#This Row],[TEAM]]&amp;"|"&amp;AllData[[#This Row],[YEAR]],ESPNW[TEAM]&amp;"|"&amp;ESPNW[YEAR],0)),"0.00")</f>
        <v>0.00</v>
      </c>
    </row>
    <row r="889" spans="9:50" x14ac:dyDescent="0.2">
      <c r="I889" t="s">
        <v>429</v>
      </c>
      <c r="J889">
        <v>72.34</v>
      </c>
      <c r="K889">
        <v>75.19</v>
      </c>
      <c r="L889">
        <v>2022</v>
      </c>
      <c r="AO889" t="s">
        <v>429</v>
      </c>
      <c r="AP889">
        <v>72.34</v>
      </c>
      <c r="AQ889">
        <v>75.19</v>
      </c>
      <c r="AR889">
        <v>2022</v>
      </c>
      <c r="AT889" t="str">
        <f t="array" ref="AT889">IFERROR(INDEX(JeffSagarinW[JS_RATING],MATCH(AllData[[#This Row],[TEAM]]&amp;"|"&amp;AllData[[#This Row],[YEAR]],JeffSagarinW[TEAM]&amp;"|"&amp;JeffSagarinW[YEAR],0)),"0.00")</f>
        <v>0.00</v>
      </c>
      <c r="AU889" t="str">
        <f t="array" ref="AU889">IFERROR(INDEX(JeffSagarinW[JS_SOS],MATCH(AllData[[#This Row],[TEAM]]&amp;"|"&amp;AllData[[#This Row],[YEAR]],JeffSagarinW[TEAM]&amp;"|"&amp;JeffSagarinW[YEAR],0)),"0.00")</f>
        <v>0.00</v>
      </c>
      <c r="AV889" t="str">
        <f t="array" ref="AV889">IFERROR(INDEX(JeffSagarinW[W25],MATCH(AllData[[#This Row],[TEAM]]&amp;"|"&amp;AllData[[#This Row],[YEAR]],JeffSagarinW[TEAM]&amp;"|"&amp;JeffSagarinW[YEAR],0)),"0.00")</f>
        <v>0.00</v>
      </c>
      <c r="AW889" t="str">
        <f t="array" ref="AW889">IFERROR(INDEX(JeffSagarinW[W50],MATCH(AllData[[#This Row],[TEAM]]&amp;"|"&amp;AllData[[#This Row],[YEAR]],JeffSagarinW[TEAM]&amp;"|"&amp;JeffSagarinW[YEAR],0)),"0.00")</f>
        <v>0.00</v>
      </c>
      <c r="AX889" t="str">
        <f t="array" ref="AX889">IFERROR(INDEX(ESPNW[PTS],MATCH(AllData[[#This Row],[TEAM]]&amp;"|"&amp;AllData[[#This Row],[YEAR]],ESPNW[TEAM]&amp;"|"&amp;ESPNW[YEAR],0)),"0.00")</f>
        <v>0.00</v>
      </c>
    </row>
    <row r="890" spans="9:50" x14ac:dyDescent="0.2">
      <c r="I890" t="s">
        <v>1837</v>
      </c>
      <c r="J890">
        <v>69.67</v>
      </c>
      <c r="K890">
        <v>75.05</v>
      </c>
      <c r="L890">
        <v>2022</v>
      </c>
      <c r="AO890" t="s">
        <v>1837</v>
      </c>
      <c r="AP890">
        <v>69.67</v>
      </c>
      <c r="AQ890">
        <v>75.05</v>
      </c>
      <c r="AR890">
        <v>2022</v>
      </c>
      <c r="AT890" t="str">
        <f t="array" ref="AT890">IFERROR(INDEX(JeffSagarinW[JS_RATING],MATCH(AllData[[#This Row],[TEAM]]&amp;"|"&amp;AllData[[#This Row],[YEAR]],JeffSagarinW[TEAM]&amp;"|"&amp;JeffSagarinW[YEAR],0)),"0.00")</f>
        <v>0.00</v>
      </c>
      <c r="AU890" t="str">
        <f t="array" ref="AU890">IFERROR(INDEX(JeffSagarinW[JS_SOS],MATCH(AllData[[#This Row],[TEAM]]&amp;"|"&amp;AllData[[#This Row],[YEAR]],JeffSagarinW[TEAM]&amp;"|"&amp;JeffSagarinW[YEAR],0)),"0.00")</f>
        <v>0.00</v>
      </c>
      <c r="AV890" t="str">
        <f t="array" ref="AV890">IFERROR(INDEX(JeffSagarinW[W25],MATCH(AllData[[#This Row],[TEAM]]&amp;"|"&amp;AllData[[#This Row],[YEAR]],JeffSagarinW[TEAM]&amp;"|"&amp;JeffSagarinW[YEAR],0)),"0.00")</f>
        <v>0.00</v>
      </c>
      <c r="AW890" t="str">
        <f t="array" ref="AW890">IFERROR(INDEX(JeffSagarinW[W50],MATCH(AllData[[#This Row],[TEAM]]&amp;"|"&amp;AllData[[#This Row],[YEAR]],JeffSagarinW[TEAM]&amp;"|"&amp;JeffSagarinW[YEAR],0)),"0.00")</f>
        <v>0.00</v>
      </c>
      <c r="AX890" t="str">
        <f t="array" ref="AX890">IFERROR(INDEX(ESPNW[PTS],MATCH(AllData[[#This Row],[TEAM]]&amp;"|"&amp;AllData[[#This Row],[YEAR]],ESPNW[TEAM]&amp;"|"&amp;ESPNW[YEAR],0)),"0.00")</f>
        <v>0.00</v>
      </c>
    </row>
    <row r="891" spans="9:50" x14ac:dyDescent="0.2">
      <c r="I891" t="s">
        <v>392</v>
      </c>
      <c r="J891">
        <v>78.430000000000007</v>
      </c>
      <c r="K891">
        <v>74.88</v>
      </c>
      <c r="L891">
        <v>2022</v>
      </c>
      <c r="AO891" t="s">
        <v>392</v>
      </c>
      <c r="AP891">
        <v>78.430000000000007</v>
      </c>
      <c r="AQ891">
        <v>74.88</v>
      </c>
      <c r="AR891">
        <v>2022</v>
      </c>
      <c r="AT891" t="str">
        <f t="array" ref="AT891">IFERROR(INDEX(JeffSagarinW[JS_RATING],MATCH(AllData[[#This Row],[TEAM]]&amp;"|"&amp;AllData[[#This Row],[YEAR]],JeffSagarinW[TEAM]&amp;"|"&amp;JeffSagarinW[YEAR],0)),"0.00")</f>
        <v>0.00</v>
      </c>
      <c r="AU891" t="str">
        <f t="array" ref="AU891">IFERROR(INDEX(JeffSagarinW[JS_SOS],MATCH(AllData[[#This Row],[TEAM]]&amp;"|"&amp;AllData[[#This Row],[YEAR]],JeffSagarinW[TEAM]&amp;"|"&amp;JeffSagarinW[YEAR],0)),"0.00")</f>
        <v>0.00</v>
      </c>
      <c r="AV891" t="str">
        <f t="array" ref="AV891">IFERROR(INDEX(JeffSagarinW[W25],MATCH(AllData[[#This Row],[TEAM]]&amp;"|"&amp;AllData[[#This Row],[YEAR]],JeffSagarinW[TEAM]&amp;"|"&amp;JeffSagarinW[YEAR],0)),"0.00")</f>
        <v>0.00</v>
      </c>
      <c r="AW891" t="str">
        <f t="array" ref="AW891">IFERROR(INDEX(JeffSagarinW[W50],MATCH(AllData[[#This Row],[TEAM]]&amp;"|"&amp;AllData[[#This Row],[YEAR]],JeffSagarinW[TEAM]&amp;"|"&amp;JeffSagarinW[YEAR],0)),"0.00")</f>
        <v>0.00</v>
      </c>
      <c r="AX891" t="str">
        <f t="array" ref="AX891">IFERROR(INDEX(ESPNW[PTS],MATCH(AllData[[#This Row],[TEAM]]&amp;"|"&amp;AllData[[#This Row],[YEAR]],ESPNW[TEAM]&amp;"|"&amp;ESPNW[YEAR],0)),"0.00")</f>
        <v>0.00</v>
      </c>
    </row>
    <row r="892" spans="9:50" x14ac:dyDescent="0.2">
      <c r="I892" t="s">
        <v>394</v>
      </c>
      <c r="J892">
        <v>60.53</v>
      </c>
      <c r="K892">
        <v>74.88</v>
      </c>
      <c r="L892">
        <v>2022</v>
      </c>
      <c r="M892">
        <v>15</v>
      </c>
      <c r="AO892" t="s">
        <v>394</v>
      </c>
      <c r="AP892">
        <v>60.53</v>
      </c>
      <c r="AQ892">
        <v>74.88</v>
      </c>
      <c r="AR892">
        <v>2022</v>
      </c>
      <c r="AS892">
        <v>15</v>
      </c>
      <c r="AT892" t="str">
        <f t="array" ref="AT892">IFERROR(INDEX(JeffSagarinW[JS_RATING],MATCH(AllData[[#This Row],[TEAM]]&amp;"|"&amp;AllData[[#This Row],[YEAR]],JeffSagarinW[TEAM]&amp;"|"&amp;JeffSagarinW[YEAR],0)),"0.00")</f>
        <v>0.00</v>
      </c>
      <c r="AU892" t="str">
        <f t="array" ref="AU892">IFERROR(INDEX(JeffSagarinW[JS_SOS],MATCH(AllData[[#This Row],[TEAM]]&amp;"|"&amp;AllData[[#This Row],[YEAR]],JeffSagarinW[TEAM]&amp;"|"&amp;JeffSagarinW[YEAR],0)),"0.00")</f>
        <v>0.00</v>
      </c>
      <c r="AV892" t="str">
        <f t="array" ref="AV892">IFERROR(INDEX(JeffSagarinW[W25],MATCH(AllData[[#This Row],[TEAM]]&amp;"|"&amp;AllData[[#This Row],[YEAR]],JeffSagarinW[TEAM]&amp;"|"&amp;JeffSagarinW[YEAR],0)),"0.00")</f>
        <v>0.00</v>
      </c>
      <c r="AW892" t="str">
        <f t="array" ref="AW892">IFERROR(INDEX(JeffSagarinW[W50],MATCH(AllData[[#This Row],[TEAM]]&amp;"|"&amp;AllData[[#This Row],[YEAR]],JeffSagarinW[TEAM]&amp;"|"&amp;JeffSagarinW[YEAR],0)),"0.00")</f>
        <v>0.00</v>
      </c>
      <c r="AX892" t="str">
        <f t="array" ref="AX892">IFERROR(INDEX(ESPNW[PTS],MATCH(AllData[[#This Row],[TEAM]]&amp;"|"&amp;AllData[[#This Row],[YEAR]],ESPNW[TEAM]&amp;"|"&amp;ESPNW[YEAR],0)),"0.00")</f>
        <v>0.00</v>
      </c>
    </row>
    <row r="893" spans="9:50" x14ac:dyDescent="0.2">
      <c r="I893" t="s">
        <v>359</v>
      </c>
      <c r="J893">
        <v>75.92</v>
      </c>
      <c r="K893">
        <v>74.819999999999993</v>
      </c>
      <c r="L893">
        <v>2022</v>
      </c>
      <c r="AO893" t="s">
        <v>359</v>
      </c>
      <c r="AP893">
        <v>75.92</v>
      </c>
      <c r="AQ893">
        <v>74.819999999999993</v>
      </c>
      <c r="AR893">
        <v>2022</v>
      </c>
      <c r="AT893" t="str">
        <f t="array" ref="AT893">IFERROR(INDEX(JeffSagarinW[JS_RATING],MATCH(AllData[[#This Row],[TEAM]]&amp;"|"&amp;AllData[[#This Row],[YEAR]],JeffSagarinW[TEAM]&amp;"|"&amp;JeffSagarinW[YEAR],0)),"0.00")</f>
        <v>0.00</v>
      </c>
      <c r="AU893" t="str">
        <f t="array" ref="AU893">IFERROR(INDEX(JeffSagarinW[JS_SOS],MATCH(AllData[[#This Row],[TEAM]]&amp;"|"&amp;AllData[[#This Row],[YEAR]],JeffSagarinW[TEAM]&amp;"|"&amp;JeffSagarinW[YEAR],0)),"0.00")</f>
        <v>0.00</v>
      </c>
      <c r="AV893" t="str">
        <f t="array" ref="AV893">IFERROR(INDEX(JeffSagarinW[W25],MATCH(AllData[[#This Row],[TEAM]]&amp;"|"&amp;AllData[[#This Row],[YEAR]],JeffSagarinW[TEAM]&amp;"|"&amp;JeffSagarinW[YEAR],0)),"0.00")</f>
        <v>0.00</v>
      </c>
      <c r="AW893" t="str">
        <f t="array" ref="AW893">IFERROR(INDEX(JeffSagarinW[W50],MATCH(AllData[[#This Row],[TEAM]]&amp;"|"&amp;AllData[[#This Row],[YEAR]],JeffSagarinW[TEAM]&amp;"|"&amp;JeffSagarinW[YEAR],0)),"0.00")</f>
        <v>0.00</v>
      </c>
      <c r="AX893" t="str">
        <f t="array" ref="AX893">IFERROR(INDEX(ESPNW[PTS],MATCH(AllData[[#This Row],[TEAM]]&amp;"|"&amp;AllData[[#This Row],[YEAR]],ESPNW[TEAM]&amp;"|"&amp;ESPNW[YEAR],0)),"0.00")</f>
        <v>0.00</v>
      </c>
    </row>
    <row r="894" spans="9:50" x14ac:dyDescent="0.2">
      <c r="I894" t="s">
        <v>390</v>
      </c>
      <c r="J894">
        <v>63.72</v>
      </c>
      <c r="K894">
        <v>74.64</v>
      </c>
      <c r="L894">
        <v>2022</v>
      </c>
      <c r="AO894" t="s">
        <v>390</v>
      </c>
      <c r="AP894">
        <v>63.72</v>
      </c>
      <c r="AQ894">
        <v>74.64</v>
      </c>
      <c r="AR894">
        <v>2022</v>
      </c>
      <c r="AT894" t="str">
        <f t="array" ref="AT894">IFERROR(INDEX(JeffSagarinW[JS_RATING],MATCH(AllData[[#This Row],[TEAM]]&amp;"|"&amp;AllData[[#This Row],[YEAR]],JeffSagarinW[TEAM]&amp;"|"&amp;JeffSagarinW[YEAR],0)),"0.00")</f>
        <v>0.00</v>
      </c>
      <c r="AU894" t="str">
        <f t="array" ref="AU894">IFERROR(INDEX(JeffSagarinW[JS_SOS],MATCH(AllData[[#This Row],[TEAM]]&amp;"|"&amp;AllData[[#This Row],[YEAR]],JeffSagarinW[TEAM]&amp;"|"&amp;JeffSagarinW[YEAR],0)),"0.00")</f>
        <v>0.00</v>
      </c>
      <c r="AV894" t="str">
        <f t="array" ref="AV894">IFERROR(INDEX(JeffSagarinW[W25],MATCH(AllData[[#This Row],[TEAM]]&amp;"|"&amp;AllData[[#This Row],[YEAR]],JeffSagarinW[TEAM]&amp;"|"&amp;JeffSagarinW[YEAR],0)),"0.00")</f>
        <v>0.00</v>
      </c>
      <c r="AW894" t="str">
        <f t="array" ref="AW894">IFERROR(INDEX(JeffSagarinW[W50],MATCH(AllData[[#This Row],[TEAM]]&amp;"|"&amp;AllData[[#This Row],[YEAR]],JeffSagarinW[TEAM]&amp;"|"&amp;JeffSagarinW[YEAR],0)),"0.00")</f>
        <v>0.00</v>
      </c>
      <c r="AX894" t="str">
        <f t="array" ref="AX894">IFERROR(INDEX(ESPNW[PTS],MATCH(AllData[[#This Row],[TEAM]]&amp;"|"&amp;AllData[[#This Row],[YEAR]],ESPNW[TEAM]&amp;"|"&amp;ESPNW[YEAR],0)),"0.00")</f>
        <v>0.00</v>
      </c>
    </row>
    <row r="895" spans="9:50" x14ac:dyDescent="0.2">
      <c r="I895" t="s">
        <v>1847</v>
      </c>
      <c r="J895">
        <v>63.15</v>
      </c>
      <c r="K895">
        <v>74.62</v>
      </c>
      <c r="L895">
        <v>2022</v>
      </c>
      <c r="M895">
        <v>13</v>
      </c>
      <c r="AO895" t="s">
        <v>1847</v>
      </c>
      <c r="AP895">
        <v>63.15</v>
      </c>
      <c r="AQ895">
        <v>74.62</v>
      </c>
      <c r="AR895">
        <v>2022</v>
      </c>
      <c r="AS895">
        <v>13</v>
      </c>
      <c r="AT895" t="str">
        <f t="array" ref="AT895">IFERROR(INDEX(JeffSagarinW[JS_RATING],MATCH(AllData[[#This Row],[TEAM]]&amp;"|"&amp;AllData[[#This Row],[YEAR]],JeffSagarinW[TEAM]&amp;"|"&amp;JeffSagarinW[YEAR],0)),"0.00")</f>
        <v>0.00</v>
      </c>
      <c r="AU895" t="str">
        <f t="array" ref="AU895">IFERROR(INDEX(JeffSagarinW[JS_SOS],MATCH(AllData[[#This Row],[TEAM]]&amp;"|"&amp;AllData[[#This Row],[YEAR]],JeffSagarinW[TEAM]&amp;"|"&amp;JeffSagarinW[YEAR],0)),"0.00")</f>
        <v>0.00</v>
      </c>
      <c r="AV895" t="str">
        <f t="array" ref="AV895">IFERROR(INDEX(JeffSagarinW[W25],MATCH(AllData[[#This Row],[TEAM]]&amp;"|"&amp;AllData[[#This Row],[YEAR]],JeffSagarinW[TEAM]&amp;"|"&amp;JeffSagarinW[YEAR],0)),"0.00")</f>
        <v>0.00</v>
      </c>
      <c r="AW895" t="str">
        <f t="array" ref="AW895">IFERROR(INDEX(JeffSagarinW[W50],MATCH(AllData[[#This Row],[TEAM]]&amp;"|"&amp;AllData[[#This Row],[YEAR]],JeffSagarinW[TEAM]&amp;"|"&amp;JeffSagarinW[YEAR],0)),"0.00")</f>
        <v>0.00</v>
      </c>
      <c r="AX895" t="str">
        <f t="array" ref="AX895">IFERROR(INDEX(ESPNW[PTS],MATCH(AllData[[#This Row],[TEAM]]&amp;"|"&amp;AllData[[#This Row],[YEAR]],ESPNW[TEAM]&amp;"|"&amp;ESPNW[YEAR],0)),"0.00")</f>
        <v>0.00</v>
      </c>
    </row>
    <row r="896" spans="9:50" x14ac:dyDescent="0.2">
      <c r="I896" t="s">
        <v>1870</v>
      </c>
      <c r="J896">
        <v>63.09</v>
      </c>
      <c r="K896">
        <v>74.599999999999994</v>
      </c>
      <c r="L896">
        <v>2022</v>
      </c>
      <c r="AO896" t="s">
        <v>1870</v>
      </c>
      <c r="AP896">
        <v>63.09</v>
      </c>
      <c r="AQ896">
        <v>74.599999999999994</v>
      </c>
      <c r="AR896">
        <v>2022</v>
      </c>
      <c r="AT896" t="str">
        <f t="array" ref="AT896">IFERROR(INDEX(JeffSagarinW[JS_RATING],MATCH(AllData[[#This Row],[TEAM]]&amp;"|"&amp;AllData[[#This Row],[YEAR]],JeffSagarinW[TEAM]&amp;"|"&amp;JeffSagarinW[YEAR],0)),"0.00")</f>
        <v>0.00</v>
      </c>
      <c r="AU896" t="str">
        <f t="array" ref="AU896">IFERROR(INDEX(JeffSagarinW[JS_SOS],MATCH(AllData[[#This Row],[TEAM]]&amp;"|"&amp;AllData[[#This Row],[YEAR]],JeffSagarinW[TEAM]&amp;"|"&amp;JeffSagarinW[YEAR],0)),"0.00")</f>
        <v>0.00</v>
      </c>
      <c r="AV896" t="str">
        <f t="array" ref="AV896">IFERROR(INDEX(JeffSagarinW[W25],MATCH(AllData[[#This Row],[TEAM]]&amp;"|"&amp;AllData[[#This Row],[YEAR]],JeffSagarinW[TEAM]&amp;"|"&amp;JeffSagarinW[YEAR],0)),"0.00")</f>
        <v>0.00</v>
      </c>
      <c r="AW896" t="str">
        <f t="array" ref="AW896">IFERROR(INDEX(JeffSagarinW[W50],MATCH(AllData[[#This Row],[TEAM]]&amp;"|"&amp;AllData[[#This Row],[YEAR]],JeffSagarinW[TEAM]&amp;"|"&amp;JeffSagarinW[YEAR],0)),"0.00")</f>
        <v>0.00</v>
      </c>
      <c r="AX896" t="str">
        <f t="array" ref="AX896">IFERROR(INDEX(ESPNW[PTS],MATCH(AllData[[#This Row],[TEAM]]&amp;"|"&amp;AllData[[#This Row],[YEAR]],ESPNW[TEAM]&amp;"|"&amp;ESPNW[YEAR],0)),"0.00")</f>
        <v>0.00</v>
      </c>
    </row>
    <row r="897" spans="9:50" x14ac:dyDescent="0.2">
      <c r="I897" t="s">
        <v>1851</v>
      </c>
      <c r="J897">
        <v>66.290000000000006</v>
      </c>
      <c r="K897">
        <v>74.459999999999994</v>
      </c>
      <c r="L897">
        <v>2022</v>
      </c>
      <c r="AO897" t="s">
        <v>1851</v>
      </c>
      <c r="AP897">
        <v>66.290000000000006</v>
      </c>
      <c r="AQ897">
        <v>74.459999999999994</v>
      </c>
      <c r="AR897">
        <v>2022</v>
      </c>
      <c r="AT897" t="str">
        <f t="array" ref="AT897">IFERROR(INDEX(JeffSagarinW[JS_RATING],MATCH(AllData[[#This Row],[TEAM]]&amp;"|"&amp;AllData[[#This Row],[YEAR]],JeffSagarinW[TEAM]&amp;"|"&amp;JeffSagarinW[YEAR],0)),"0.00")</f>
        <v>0.00</v>
      </c>
      <c r="AU897" t="str">
        <f t="array" ref="AU897">IFERROR(INDEX(JeffSagarinW[JS_SOS],MATCH(AllData[[#This Row],[TEAM]]&amp;"|"&amp;AllData[[#This Row],[YEAR]],JeffSagarinW[TEAM]&amp;"|"&amp;JeffSagarinW[YEAR],0)),"0.00")</f>
        <v>0.00</v>
      </c>
      <c r="AV897" t="str">
        <f t="array" ref="AV897">IFERROR(INDEX(JeffSagarinW[W25],MATCH(AllData[[#This Row],[TEAM]]&amp;"|"&amp;AllData[[#This Row],[YEAR]],JeffSagarinW[TEAM]&amp;"|"&amp;JeffSagarinW[YEAR],0)),"0.00")</f>
        <v>0.00</v>
      </c>
      <c r="AW897" t="str">
        <f t="array" ref="AW897">IFERROR(INDEX(JeffSagarinW[W50],MATCH(AllData[[#This Row],[TEAM]]&amp;"|"&amp;AllData[[#This Row],[YEAR]],JeffSagarinW[TEAM]&amp;"|"&amp;JeffSagarinW[YEAR],0)),"0.00")</f>
        <v>0.00</v>
      </c>
      <c r="AX897" t="str">
        <f t="array" ref="AX897">IFERROR(INDEX(ESPNW[PTS],MATCH(AllData[[#This Row],[TEAM]]&amp;"|"&amp;AllData[[#This Row],[YEAR]],ESPNW[TEAM]&amp;"|"&amp;ESPNW[YEAR],0)),"0.00")</f>
        <v>0.00</v>
      </c>
    </row>
    <row r="898" spans="9:50" x14ac:dyDescent="0.2">
      <c r="I898" t="s">
        <v>1057</v>
      </c>
      <c r="J898">
        <v>60.09</v>
      </c>
      <c r="K898">
        <v>74.28</v>
      </c>
      <c r="L898">
        <v>2022</v>
      </c>
      <c r="AO898" t="s">
        <v>1057</v>
      </c>
      <c r="AP898">
        <v>60.09</v>
      </c>
      <c r="AQ898">
        <v>74.28</v>
      </c>
      <c r="AR898">
        <v>2022</v>
      </c>
      <c r="AT898" t="str">
        <f t="array" ref="AT898">IFERROR(INDEX(JeffSagarinW[JS_RATING],MATCH(AllData[[#This Row],[TEAM]]&amp;"|"&amp;AllData[[#This Row],[YEAR]],JeffSagarinW[TEAM]&amp;"|"&amp;JeffSagarinW[YEAR],0)),"0.00")</f>
        <v>0.00</v>
      </c>
      <c r="AU898" t="str">
        <f t="array" ref="AU898">IFERROR(INDEX(JeffSagarinW[JS_SOS],MATCH(AllData[[#This Row],[TEAM]]&amp;"|"&amp;AllData[[#This Row],[YEAR]],JeffSagarinW[TEAM]&amp;"|"&amp;JeffSagarinW[YEAR],0)),"0.00")</f>
        <v>0.00</v>
      </c>
      <c r="AV898" t="str">
        <f t="array" ref="AV898">IFERROR(INDEX(JeffSagarinW[W25],MATCH(AllData[[#This Row],[TEAM]]&amp;"|"&amp;AllData[[#This Row],[YEAR]],JeffSagarinW[TEAM]&amp;"|"&amp;JeffSagarinW[YEAR],0)),"0.00")</f>
        <v>0.00</v>
      </c>
      <c r="AW898" t="str">
        <f t="array" ref="AW898">IFERROR(INDEX(JeffSagarinW[W50],MATCH(AllData[[#This Row],[TEAM]]&amp;"|"&amp;AllData[[#This Row],[YEAR]],JeffSagarinW[TEAM]&amp;"|"&amp;JeffSagarinW[YEAR],0)),"0.00")</f>
        <v>0.00</v>
      </c>
      <c r="AX898" t="str">
        <f t="array" ref="AX898">IFERROR(INDEX(ESPNW[PTS],MATCH(AllData[[#This Row],[TEAM]]&amp;"|"&amp;AllData[[#This Row],[YEAR]],ESPNW[TEAM]&amp;"|"&amp;ESPNW[YEAR],0)),"0.00")</f>
        <v>0.00</v>
      </c>
    </row>
    <row r="899" spans="9:50" x14ac:dyDescent="0.2">
      <c r="I899" t="s">
        <v>298</v>
      </c>
      <c r="J899">
        <v>78.41</v>
      </c>
      <c r="K899">
        <v>74.27</v>
      </c>
      <c r="L899">
        <v>2022</v>
      </c>
      <c r="AO899" t="s">
        <v>298</v>
      </c>
      <c r="AP899">
        <v>78.41</v>
      </c>
      <c r="AQ899">
        <v>74.27</v>
      </c>
      <c r="AR899">
        <v>2022</v>
      </c>
      <c r="AT899" t="str">
        <f t="array" ref="AT899">IFERROR(INDEX(JeffSagarinW[JS_RATING],MATCH(AllData[[#This Row],[TEAM]]&amp;"|"&amp;AllData[[#This Row],[YEAR]],JeffSagarinW[TEAM]&amp;"|"&amp;JeffSagarinW[YEAR],0)),"0.00")</f>
        <v>0.00</v>
      </c>
      <c r="AU899" t="str">
        <f t="array" ref="AU899">IFERROR(INDEX(JeffSagarinW[JS_SOS],MATCH(AllData[[#This Row],[TEAM]]&amp;"|"&amp;AllData[[#This Row],[YEAR]],JeffSagarinW[TEAM]&amp;"|"&amp;JeffSagarinW[YEAR],0)),"0.00")</f>
        <v>0.00</v>
      </c>
      <c r="AV899" t="str">
        <f t="array" ref="AV899">IFERROR(INDEX(JeffSagarinW[W25],MATCH(AllData[[#This Row],[TEAM]]&amp;"|"&amp;AllData[[#This Row],[YEAR]],JeffSagarinW[TEAM]&amp;"|"&amp;JeffSagarinW[YEAR],0)),"0.00")</f>
        <v>0.00</v>
      </c>
      <c r="AW899" t="str">
        <f t="array" ref="AW899">IFERROR(INDEX(JeffSagarinW[W50],MATCH(AllData[[#This Row],[TEAM]]&amp;"|"&amp;AllData[[#This Row],[YEAR]],JeffSagarinW[TEAM]&amp;"|"&amp;JeffSagarinW[YEAR],0)),"0.00")</f>
        <v>0.00</v>
      </c>
      <c r="AX899" t="str">
        <f t="array" ref="AX899">IFERROR(INDEX(ESPNW[PTS],MATCH(AllData[[#This Row],[TEAM]]&amp;"|"&amp;AllData[[#This Row],[YEAR]],ESPNW[TEAM]&amp;"|"&amp;ESPNW[YEAR],0)),"0.00")</f>
        <v>0.00</v>
      </c>
    </row>
    <row r="900" spans="9:50" x14ac:dyDescent="0.2">
      <c r="I900" t="s">
        <v>1063</v>
      </c>
      <c r="J900">
        <v>68.08</v>
      </c>
      <c r="K900">
        <v>74.13</v>
      </c>
      <c r="L900">
        <v>2022</v>
      </c>
      <c r="AO900" t="s">
        <v>1063</v>
      </c>
      <c r="AP900">
        <v>68.08</v>
      </c>
      <c r="AQ900">
        <v>74.13</v>
      </c>
      <c r="AR900">
        <v>2022</v>
      </c>
      <c r="AT900" t="str">
        <f t="array" ref="AT900">IFERROR(INDEX(JeffSagarinW[JS_RATING],MATCH(AllData[[#This Row],[TEAM]]&amp;"|"&amp;AllData[[#This Row],[YEAR]],JeffSagarinW[TEAM]&amp;"|"&amp;JeffSagarinW[YEAR],0)),"0.00")</f>
        <v>0.00</v>
      </c>
      <c r="AU900" t="str">
        <f t="array" ref="AU900">IFERROR(INDEX(JeffSagarinW[JS_SOS],MATCH(AllData[[#This Row],[TEAM]]&amp;"|"&amp;AllData[[#This Row],[YEAR]],JeffSagarinW[TEAM]&amp;"|"&amp;JeffSagarinW[YEAR],0)),"0.00")</f>
        <v>0.00</v>
      </c>
      <c r="AV900" t="str">
        <f t="array" ref="AV900">IFERROR(INDEX(JeffSagarinW[W25],MATCH(AllData[[#This Row],[TEAM]]&amp;"|"&amp;AllData[[#This Row],[YEAR]],JeffSagarinW[TEAM]&amp;"|"&amp;JeffSagarinW[YEAR],0)),"0.00")</f>
        <v>0.00</v>
      </c>
      <c r="AW900" t="str">
        <f t="array" ref="AW900">IFERROR(INDEX(JeffSagarinW[W50],MATCH(AllData[[#This Row],[TEAM]]&amp;"|"&amp;AllData[[#This Row],[YEAR]],JeffSagarinW[TEAM]&amp;"|"&amp;JeffSagarinW[YEAR],0)),"0.00")</f>
        <v>0.00</v>
      </c>
      <c r="AX900" t="str">
        <f t="array" ref="AX900">IFERROR(INDEX(ESPNW[PTS],MATCH(AllData[[#This Row],[TEAM]]&amp;"|"&amp;AllData[[#This Row],[YEAR]],ESPNW[TEAM]&amp;"|"&amp;ESPNW[YEAR],0)),"0.00")</f>
        <v>0.00</v>
      </c>
    </row>
    <row r="901" spans="9:50" x14ac:dyDescent="0.2">
      <c r="I901" t="s">
        <v>1065</v>
      </c>
      <c r="J901">
        <v>64.78</v>
      </c>
      <c r="K901">
        <v>73.87</v>
      </c>
      <c r="L901">
        <v>2022</v>
      </c>
      <c r="AO901" t="s">
        <v>1065</v>
      </c>
      <c r="AP901">
        <v>64.78</v>
      </c>
      <c r="AQ901">
        <v>73.87</v>
      </c>
      <c r="AR901">
        <v>2022</v>
      </c>
      <c r="AT901" t="str">
        <f t="array" ref="AT901">IFERROR(INDEX(JeffSagarinW[JS_RATING],MATCH(AllData[[#This Row],[TEAM]]&amp;"|"&amp;AllData[[#This Row],[YEAR]],JeffSagarinW[TEAM]&amp;"|"&amp;JeffSagarinW[YEAR],0)),"0.00")</f>
        <v>0.00</v>
      </c>
      <c r="AU901" t="str">
        <f t="array" ref="AU901">IFERROR(INDEX(JeffSagarinW[JS_SOS],MATCH(AllData[[#This Row],[TEAM]]&amp;"|"&amp;AllData[[#This Row],[YEAR]],JeffSagarinW[TEAM]&amp;"|"&amp;JeffSagarinW[YEAR],0)),"0.00")</f>
        <v>0.00</v>
      </c>
      <c r="AV901" t="str">
        <f t="array" ref="AV901">IFERROR(INDEX(JeffSagarinW[W25],MATCH(AllData[[#This Row],[TEAM]]&amp;"|"&amp;AllData[[#This Row],[YEAR]],JeffSagarinW[TEAM]&amp;"|"&amp;JeffSagarinW[YEAR],0)),"0.00")</f>
        <v>0.00</v>
      </c>
      <c r="AW901" t="str">
        <f t="array" ref="AW901">IFERROR(INDEX(JeffSagarinW[W50],MATCH(AllData[[#This Row],[TEAM]]&amp;"|"&amp;AllData[[#This Row],[YEAR]],JeffSagarinW[TEAM]&amp;"|"&amp;JeffSagarinW[YEAR],0)),"0.00")</f>
        <v>0.00</v>
      </c>
      <c r="AX901" t="str">
        <f t="array" ref="AX901">IFERROR(INDEX(ESPNW[PTS],MATCH(AllData[[#This Row],[TEAM]]&amp;"|"&amp;AllData[[#This Row],[YEAR]],ESPNW[TEAM]&amp;"|"&amp;ESPNW[YEAR],0)),"0.00")</f>
        <v>0.00</v>
      </c>
    </row>
    <row r="902" spans="9:50" x14ac:dyDescent="0.2">
      <c r="I902" t="s">
        <v>1846</v>
      </c>
      <c r="J902">
        <v>62.51</v>
      </c>
      <c r="K902">
        <v>73.709999999999994</v>
      </c>
      <c r="L902">
        <v>2022</v>
      </c>
      <c r="AO902" t="s">
        <v>1846</v>
      </c>
      <c r="AP902">
        <v>62.51</v>
      </c>
      <c r="AQ902">
        <v>73.709999999999994</v>
      </c>
      <c r="AR902">
        <v>2022</v>
      </c>
      <c r="AT902" t="str">
        <f t="array" ref="AT902">IFERROR(INDEX(JeffSagarinW[JS_RATING],MATCH(AllData[[#This Row],[TEAM]]&amp;"|"&amp;AllData[[#This Row],[YEAR]],JeffSagarinW[TEAM]&amp;"|"&amp;JeffSagarinW[YEAR],0)),"0.00")</f>
        <v>0.00</v>
      </c>
      <c r="AU902" t="str">
        <f t="array" ref="AU902">IFERROR(INDEX(JeffSagarinW[JS_SOS],MATCH(AllData[[#This Row],[TEAM]]&amp;"|"&amp;AllData[[#This Row],[YEAR]],JeffSagarinW[TEAM]&amp;"|"&amp;JeffSagarinW[YEAR],0)),"0.00")</f>
        <v>0.00</v>
      </c>
      <c r="AV902" t="str">
        <f t="array" ref="AV902">IFERROR(INDEX(JeffSagarinW[W25],MATCH(AllData[[#This Row],[TEAM]]&amp;"|"&amp;AllData[[#This Row],[YEAR]],JeffSagarinW[TEAM]&amp;"|"&amp;JeffSagarinW[YEAR],0)),"0.00")</f>
        <v>0.00</v>
      </c>
      <c r="AW902" t="str">
        <f t="array" ref="AW902">IFERROR(INDEX(JeffSagarinW[W50],MATCH(AllData[[#This Row],[TEAM]]&amp;"|"&amp;AllData[[#This Row],[YEAR]],JeffSagarinW[TEAM]&amp;"|"&amp;JeffSagarinW[YEAR],0)),"0.00")</f>
        <v>0.00</v>
      </c>
      <c r="AX902" t="str">
        <f t="array" ref="AX902">IFERROR(INDEX(ESPNW[PTS],MATCH(AllData[[#This Row],[TEAM]]&amp;"|"&amp;AllData[[#This Row],[YEAR]],ESPNW[TEAM]&amp;"|"&amp;ESPNW[YEAR],0)),"0.00")</f>
        <v>0.00</v>
      </c>
    </row>
    <row r="903" spans="9:50" x14ac:dyDescent="0.2">
      <c r="I903" t="s">
        <v>372</v>
      </c>
      <c r="J903">
        <v>76.349999999999994</v>
      </c>
      <c r="K903">
        <v>73.67</v>
      </c>
      <c r="L903">
        <v>2022</v>
      </c>
      <c r="AO903" t="s">
        <v>372</v>
      </c>
      <c r="AP903">
        <v>76.349999999999994</v>
      </c>
      <c r="AQ903">
        <v>73.67</v>
      </c>
      <c r="AR903">
        <v>2022</v>
      </c>
      <c r="AT903" t="str">
        <f t="array" ref="AT903">IFERROR(INDEX(JeffSagarinW[JS_RATING],MATCH(AllData[[#This Row],[TEAM]]&amp;"|"&amp;AllData[[#This Row],[YEAR]],JeffSagarinW[TEAM]&amp;"|"&amp;JeffSagarinW[YEAR],0)),"0.00")</f>
        <v>0.00</v>
      </c>
      <c r="AU903" t="str">
        <f t="array" ref="AU903">IFERROR(INDEX(JeffSagarinW[JS_SOS],MATCH(AllData[[#This Row],[TEAM]]&amp;"|"&amp;AllData[[#This Row],[YEAR]],JeffSagarinW[TEAM]&amp;"|"&amp;JeffSagarinW[YEAR],0)),"0.00")</f>
        <v>0.00</v>
      </c>
      <c r="AV903" t="str">
        <f t="array" ref="AV903">IFERROR(INDEX(JeffSagarinW[W25],MATCH(AllData[[#This Row],[TEAM]]&amp;"|"&amp;AllData[[#This Row],[YEAR]],JeffSagarinW[TEAM]&amp;"|"&amp;JeffSagarinW[YEAR],0)),"0.00")</f>
        <v>0.00</v>
      </c>
      <c r="AW903" t="str">
        <f t="array" ref="AW903">IFERROR(INDEX(JeffSagarinW[W50],MATCH(AllData[[#This Row],[TEAM]]&amp;"|"&amp;AllData[[#This Row],[YEAR]],JeffSagarinW[TEAM]&amp;"|"&amp;JeffSagarinW[YEAR],0)),"0.00")</f>
        <v>0.00</v>
      </c>
      <c r="AX903" t="str">
        <f t="array" ref="AX903">IFERROR(INDEX(ESPNW[PTS],MATCH(AllData[[#This Row],[TEAM]]&amp;"|"&amp;AllData[[#This Row],[YEAR]],ESPNW[TEAM]&amp;"|"&amp;ESPNW[YEAR],0)),"0.00")</f>
        <v>0.00</v>
      </c>
    </row>
    <row r="904" spans="9:50" x14ac:dyDescent="0.2">
      <c r="I904" t="s">
        <v>1877</v>
      </c>
      <c r="J904">
        <v>67.55</v>
      </c>
      <c r="K904">
        <v>73.52</v>
      </c>
      <c r="L904">
        <v>2022</v>
      </c>
      <c r="AO904" t="s">
        <v>1877</v>
      </c>
      <c r="AP904">
        <v>67.55</v>
      </c>
      <c r="AQ904">
        <v>73.52</v>
      </c>
      <c r="AR904">
        <v>2022</v>
      </c>
      <c r="AT904" t="str">
        <f t="array" ref="AT904">IFERROR(INDEX(JeffSagarinW[JS_RATING],MATCH(AllData[[#This Row],[TEAM]]&amp;"|"&amp;AllData[[#This Row],[YEAR]],JeffSagarinW[TEAM]&amp;"|"&amp;JeffSagarinW[YEAR],0)),"0.00")</f>
        <v>0.00</v>
      </c>
      <c r="AU904" t="str">
        <f t="array" ref="AU904">IFERROR(INDEX(JeffSagarinW[JS_SOS],MATCH(AllData[[#This Row],[TEAM]]&amp;"|"&amp;AllData[[#This Row],[YEAR]],JeffSagarinW[TEAM]&amp;"|"&amp;JeffSagarinW[YEAR],0)),"0.00")</f>
        <v>0.00</v>
      </c>
      <c r="AV904" t="str">
        <f t="array" ref="AV904">IFERROR(INDEX(JeffSagarinW[W25],MATCH(AllData[[#This Row],[TEAM]]&amp;"|"&amp;AllData[[#This Row],[YEAR]],JeffSagarinW[TEAM]&amp;"|"&amp;JeffSagarinW[YEAR],0)),"0.00")</f>
        <v>0.00</v>
      </c>
      <c r="AW904" t="str">
        <f t="array" ref="AW904">IFERROR(INDEX(JeffSagarinW[W50],MATCH(AllData[[#This Row],[TEAM]]&amp;"|"&amp;AllData[[#This Row],[YEAR]],JeffSagarinW[TEAM]&amp;"|"&amp;JeffSagarinW[YEAR],0)),"0.00")</f>
        <v>0.00</v>
      </c>
      <c r="AX904" t="str">
        <f t="array" ref="AX904">IFERROR(INDEX(ESPNW[PTS],MATCH(AllData[[#This Row],[TEAM]]&amp;"|"&amp;AllData[[#This Row],[YEAR]],ESPNW[TEAM]&amp;"|"&amp;ESPNW[YEAR],0)),"0.00")</f>
        <v>0.00</v>
      </c>
    </row>
    <row r="905" spans="9:50" x14ac:dyDescent="0.2">
      <c r="I905" t="s">
        <v>1850</v>
      </c>
      <c r="J905">
        <v>68.92</v>
      </c>
      <c r="K905">
        <v>73.33</v>
      </c>
      <c r="L905">
        <v>2022</v>
      </c>
      <c r="AO905" t="s">
        <v>1850</v>
      </c>
      <c r="AP905">
        <v>68.92</v>
      </c>
      <c r="AQ905">
        <v>73.33</v>
      </c>
      <c r="AR905">
        <v>2022</v>
      </c>
      <c r="AT905" t="str">
        <f t="array" ref="AT905">IFERROR(INDEX(JeffSagarinW[JS_RATING],MATCH(AllData[[#This Row],[TEAM]]&amp;"|"&amp;AllData[[#This Row],[YEAR]],JeffSagarinW[TEAM]&amp;"|"&amp;JeffSagarinW[YEAR],0)),"0.00")</f>
        <v>0.00</v>
      </c>
      <c r="AU905" t="str">
        <f t="array" ref="AU905">IFERROR(INDEX(JeffSagarinW[JS_SOS],MATCH(AllData[[#This Row],[TEAM]]&amp;"|"&amp;AllData[[#This Row],[YEAR]],JeffSagarinW[TEAM]&amp;"|"&amp;JeffSagarinW[YEAR],0)),"0.00")</f>
        <v>0.00</v>
      </c>
      <c r="AV905" t="str">
        <f t="array" ref="AV905">IFERROR(INDEX(JeffSagarinW[W25],MATCH(AllData[[#This Row],[TEAM]]&amp;"|"&amp;AllData[[#This Row],[YEAR]],JeffSagarinW[TEAM]&amp;"|"&amp;JeffSagarinW[YEAR],0)),"0.00")</f>
        <v>0.00</v>
      </c>
      <c r="AW905" t="str">
        <f t="array" ref="AW905">IFERROR(INDEX(JeffSagarinW[W50],MATCH(AllData[[#This Row],[TEAM]]&amp;"|"&amp;AllData[[#This Row],[YEAR]],JeffSagarinW[TEAM]&amp;"|"&amp;JeffSagarinW[YEAR],0)),"0.00")</f>
        <v>0.00</v>
      </c>
      <c r="AX905" t="str">
        <f t="array" ref="AX905">IFERROR(INDEX(ESPNW[PTS],MATCH(AllData[[#This Row],[TEAM]]&amp;"|"&amp;AllData[[#This Row],[YEAR]],ESPNW[TEAM]&amp;"|"&amp;ESPNW[YEAR],0)),"0.00")</f>
        <v>0.00</v>
      </c>
    </row>
    <row r="906" spans="9:50" x14ac:dyDescent="0.2">
      <c r="I906" t="s">
        <v>407</v>
      </c>
      <c r="J906">
        <v>70.61</v>
      </c>
      <c r="K906">
        <v>73.19</v>
      </c>
      <c r="L906">
        <v>2022</v>
      </c>
      <c r="AO906" t="s">
        <v>407</v>
      </c>
      <c r="AP906">
        <v>70.61</v>
      </c>
      <c r="AQ906">
        <v>73.19</v>
      </c>
      <c r="AR906">
        <v>2022</v>
      </c>
      <c r="AT906" t="str">
        <f t="array" ref="AT906">IFERROR(INDEX(JeffSagarinW[JS_RATING],MATCH(AllData[[#This Row],[TEAM]]&amp;"|"&amp;AllData[[#This Row],[YEAR]],JeffSagarinW[TEAM]&amp;"|"&amp;JeffSagarinW[YEAR],0)),"0.00")</f>
        <v>0.00</v>
      </c>
      <c r="AU906" t="str">
        <f t="array" ref="AU906">IFERROR(INDEX(JeffSagarinW[JS_SOS],MATCH(AllData[[#This Row],[TEAM]]&amp;"|"&amp;AllData[[#This Row],[YEAR]],JeffSagarinW[TEAM]&amp;"|"&amp;JeffSagarinW[YEAR],0)),"0.00")</f>
        <v>0.00</v>
      </c>
      <c r="AV906" t="str">
        <f t="array" ref="AV906">IFERROR(INDEX(JeffSagarinW[W25],MATCH(AllData[[#This Row],[TEAM]]&amp;"|"&amp;AllData[[#This Row],[YEAR]],JeffSagarinW[TEAM]&amp;"|"&amp;JeffSagarinW[YEAR],0)),"0.00")</f>
        <v>0.00</v>
      </c>
      <c r="AW906" t="str">
        <f t="array" ref="AW906">IFERROR(INDEX(JeffSagarinW[W50],MATCH(AllData[[#This Row],[TEAM]]&amp;"|"&amp;AllData[[#This Row],[YEAR]],JeffSagarinW[TEAM]&amp;"|"&amp;JeffSagarinW[YEAR],0)),"0.00")</f>
        <v>0.00</v>
      </c>
      <c r="AX906" t="str">
        <f t="array" ref="AX906">IFERROR(INDEX(ESPNW[PTS],MATCH(AllData[[#This Row],[TEAM]]&amp;"|"&amp;AllData[[#This Row],[YEAR]],ESPNW[TEAM]&amp;"|"&amp;ESPNW[YEAR],0)),"0.00")</f>
        <v>0.00</v>
      </c>
    </row>
    <row r="907" spans="9:50" x14ac:dyDescent="0.2">
      <c r="I907" t="s">
        <v>438</v>
      </c>
      <c r="J907">
        <v>74.819999999999993</v>
      </c>
      <c r="K907">
        <v>73.08</v>
      </c>
      <c r="L907">
        <v>2022</v>
      </c>
      <c r="AO907" t="s">
        <v>438</v>
      </c>
      <c r="AP907">
        <v>74.819999999999993</v>
      </c>
      <c r="AQ907">
        <v>73.08</v>
      </c>
      <c r="AR907">
        <v>2022</v>
      </c>
      <c r="AT907" s="9" t="str">
        <f t="array" ref="AT907">IFERROR(INDEX(JeffSagarinW[JS_RATING],MATCH(AllData[[#This Row],[TEAM]]&amp;"|"&amp;AllData[[#This Row],[YEAR]],JeffSagarinW[TEAM]&amp;"|"&amp;JeffSagarinW[YEAR],0)),"0.00")</f>
        <v>0.00</v>
      </c>
      <c r="AU907" s="9" t="str">
        <f t="array" ref="AU907">IFERROR(INDEX(JeffSagarinW[JS_SOS],MATCH(AllData[[#This Row],[TEAM]]&amp;"|"&amp;AllData[[#This Row],[YEAR]],JeffSagarinW[TEAM]&amp;"|"&amp;JeffSagarinW[YEAR],0)),"0.00")</f>
        <v>0.00</v>
      </c>
      <c r="AV907" s="9" t="str">
        <f t="array" ref="AV907">IFERROR(INDEX(JeffSagarinW[W25],MATCH(AllData[[#This Row],[TEAM]]&amp;"|"&amp;AllData[[#This Row],[YEAR]],JeffSagarinW[TEAM]&amp;"|"&amp;JeffSagarinW[YEAR],0)),"0.00")</f>
        <v>0.00</v>
      </c>
      <c r="AW907" s="9" t="str">
        <f t="array" ref="AW907">IFERROR(INDEX(JeffSagarinW[W50],MATCH(AllData[[#This Row],[TEAM]]&amp;"|"&amp;AllData[[#This Row],[YEAR]],JeffSagarinW[TEAM]&amp;"|"&amp;JeffSagarinW[YEAR],0)),"0.00")</f>
        <v>0.00</v>
      </c>
      <c r="AX907" s="9" t="str">
        <f t="array" ref="AX907">IFERROR(INDEX(ESPNW[PTS],MATCH(AllData[[#This Row],[TEAM]]&amp;"|"&amp;AllData[[#This Row],[YEAR]],ESPNW[TEAM]&amp;"|"&amp;ESPNW[YEAR],0)),"0.00")</f>
        <v>0.00</v>
      </c>
    </row>
    <row r="908" spans="9:50" x14ac:dyDescent="0.2">
      <c r="I908" t="s">
        <v>436</v>
      </c>
      <c r="J908">
        <v>67.39</v>
      </c>
      <c r="K908">
        <v>73.02</v>
      </c>
      <c r="L908">
        <v>2022</v>
      </c>
      <c r="AO908" t="s">
        <v>436</v>
      </c>
      <c r="AP908">
        <v>67.39</v>
      </c>
      <c r="AQ908">
        <v>73.02</v>
      </c>
      <c r="AR908">
        <v>2022</v>
      </c>
      <c r="AT908" s="9" t="str">
        <f t="array" ref="AT908">IFERROR(INDEX(JeffSagarinW[JS_RATING],MATCH(AllData[[#This Row],[TEAM]]&amp;"|"&amp;AllData[[#This Row],[YEAR]],JeffSagarinW[TEAM]&amp;"|"&amp;JeffSagarinW[YEAR],0)),"0.00")</f>
        <v>0.00</v>
      </c>
      <c r="AU908" s="9" t="str">
        <f t="array" ref="AU908">IFERROR(INDEX(JeffSagarinW[JS_SOS],MATCH(AllData[[#This Row],[TEAM]]&amp;"|"&amp;AllData[[#This Row],[YEAR]],JeffSagarinW[TEAM]&amp;"|"&amp;JeffSagarinW[YEAR],0)),"0.00")</f>
        <v>0.00</v>
      </c>
      <c r="AV908" s="9" t="str">
        <f t="array" ref="AV908">IFERROR(INDEX(JeffSagarinW[W25],MATCH(AllData[[#This Row],[TEAM]]&amp;"|"&amp;AllData[[#This Row],[YEAR]],JeffSagarinW[TEAM]&amp;"|"&amp;JeffSagarinW[YEAR],0)),"0.00")</f>
        <v>0.00</v>
      </c>
      <c r="AW908" s="9" t="str">
        <f t="array" ref="AW908">IFERROR(INDEX(JeffSagarinW[W50],MATCH(AllData[[#This Row],[TEAM]]&amp;"|"&amp;AllData[[#This Row],[YEAR]],JeffSagarinW[TEAM]&amp;"|"&amp;JeffSagarinW[YEAR],0)),"0.00")</f>
        <v>0.00</v>
      </c>
      <c r="AX908" s="9" t="str">
        <f t="array" ref="AX908">IFERROR(INDEX(ESPNW[PTS],MATCH(AllData[[#This Row],[TEAM]]&amp;"|"&amp;AllData[[#This Row],[YEAR]],ESPNW[TEAM]&amp;"|"&amp;ESPNW[YEAR],0)),"0.00")</f>
        <v>0.00</v>
      </c>
    </row>
    <row r="909" spans="9:50" x14ac:dyDescent="0.2">
      <c r="I909" t="s">
        <v>326</v>
      </c>
      <c r="J909">
        <v>66.61</v>
      </c>
      <c r="K909">
        <v>72.73</v>
      </c>
      <c r="L909">
        <v>2022</v>
      </c>
      <c r="M909">
        <v>15</v>
      </c>
      <c r="AO909" t="s">
        <v>326</v>
      </c>
      <c r="AP909">
        <v>66.61</v>
      </c>
      <c r="AQ909">
        <v>72.73</v>
      </c>
      <c r="AR909">
        <v>2022</v>
      </c>
      <c r="AS909">
        <v>15</v>
      </c>
      <c r="AT909" s="9" t="str">
        <f t="array" ref="AT909">IFERROR(INDEX(JeffSagarinW[JS_RATING],MATCH(AllData[[#This Row],[TEAM]]&amp;"|"&amp;AllData[[#This Row],[YEAR]],JeffSagarinW[TEAM]&amp;"|"&amp;JeffSagarinW[YEAR],0)),"0.00")</f>
        <v>0.00</v>
      </c>
      <c r="AU909" s="9" t="str">
        <f t="array" ref="AU909">IFERROR(INDEX(JeffSagarinW[JS_SOS],MATCH(AllData[[#This Row],[TEAM]]&amp;"|"&amp;AllData[[#This Row],[YEAR]],JeffSagarinW[TEAM]&amp;"|"&amp;JeffSagarinW[YEAR],0)),"0.00")</f>
        <v>0.00</v>
      </c>
      <c r="AV909" s="9" t="str">
        <f t="array" ref="AV909">IFERROR(INDEX(JeffSagarinW[W25],MATCH(AllData[[#This Row],[TEAM]]&amp;"|"&amp;AllData[[#This Row],[YEAR]],JeffSagarinW[TEAM]&amp;"|"&amp;JeffSagarinW[YEAR],0)),"0.00")</f>
        <v>0.00</v>
      </c>
      <c r="AW909" s="9" t="str">
        <f t="array" ref="AW909">IFERROR(INDEX(JeffSagarinW[W50],MATCH(AllData[[#This Row],[TEAM]]&amp;"|"&amp;AllData[[#This Row],[YEAR]],JeffSagarinW[TEAM]&amp;"|"&amp;JeffSagarinW[YEAR],0)),"0.00")</f>
        <v>0.00</v>
      </c>
      <c r="AX909" s="9" t="str">
        <f t="array" ref="AX909">IFERROR(INDEX(ESPNW[PTS],MATCH(AllData[[#This Row],[TEAM]]&amp;"|"&amp;AllData[[#This Row],[YEAR]],ESPNW[TEAM]&amp;"|"&amp;ESPNW[YEAR],0)),"0.00")</f>
        <v>0.00</v>
      </c>
    </row>
    <row r="910" spans="9:50" x14ac:dyDescent="0.2">
      <c r="I910" t="s">
        <v>314</v>
      </c>
      <c r="J910">
        <v>72.400000000000006</v>
      </c>
      <c r="K910">
        <v>72.709999999999994</v>
      </c>
      <c r="L910">
        <v>2022</v>
      </c>
      <c r="AO910" t="s">
        <v>314</v>
      </c>
      <c r="AP910">
        <v>72.400000000000006</v>
      </c>
      <c r="AQ910">
        <v>72.709999999999994</v>
      </c>
      <c r="AR910">
        <v>2022</v>
      </c>
      <c r="AT910" s="9" t="str">
        <f t="array" ref="AT910">IFERROR(INDEX(JeffSagarinW[JS_RATING],MATCH(AllData[[#This Row],[TEAM]]&amp;"|"&amp;AllData[[#This Row],[YEAR]],JeffSagarinW[TEAM]&amp;"|"&amp;JeffSagarinW[YEAR],0)),"0.00")</f>
        <v>0.00</v>
      </c>
      <c r="AU910" s="9" t="str">
        <f t="array" ref="AU910">IFERROR(INDEX(JeffSagarinW[JS_SOS],MATCH(AllData[[#This Row],[TEAM]]&amp;"|"&amp;AllData[[#This Row],[YEAR]],JeffSagarinW[TEAM]&amp;"|"&amp;JeffSagarinW[YEAR],0)),"0.00")</f>
        <v>0.00</v>
      </c>
      <c r="AV910" s="9" t="str">
        <f t="array" ref="AV910">IFERROR(INDEX(JeffSagarinW[W25],MATCH(AllData[[#This Row],[TEAM]]&amp;"|"&amp;AllData[[#This Row],[YEAR]],JeffSagarinW[TEAM]&amp;"|"&amp;JeffSagarinW[YEAR],0)),"0.00")</f>
        <v>0.00</v>
      </c>
      <c r="AW910" s="9" t="str">
        <f t="array" ref="AW910">IFERROR(INDEX(JeffSagarinW[W50],MATCH(AllData[[#This Row],[TEAM]]&amp;"|"&amp;AllData[[#This Row],[YEAR]],JeffSagarinW[TEAM]&amp;"|"&amp;JeffSagarinW[YEAR],0)),"0.00")</f>
        <v>0.00</v>
      </c>
      <c r="AX910" s="9" t="str">
        <f t="array" ref="AX910">IFERROR(INDEX(ESPNW[PTS],MATCH(AllData[[#This Row],[TEAM]]&amp;"|"&amp;AllData[[#This Row],[YEAR]],ESPNW[TEAM]&amp;"|"&amp;ESPNW[YEAR],0)),"0.00")</f>
        <v>0.00</v>
      </c>
    </row>
    <row r="911" spans="9:50" x14ac:dyDescent="0.2">
      <c r="I911" t="s">
        <v>409</v>
      </c>
      <c r="J911">
        <v>62.82</v>
      </c>
      <c r="K911">
        <v>72.48</v>
      </c>
      <c r="L911">
        <v>2022</v>
      </c>
      <c r="AO911" t="s">
        <v>409</v>
      </c>
      <c r="AP911">
        <v>62.82</v>
      </c>
      <c r="AQ911">
        <v>72.48</v>
      </c>
      <c r="AR911">
        <v>2022</v>
      </c>
      <c r="AT911" s="9" t="str">
        <f t="array" ref="AT911">IFERROR(INDEX(JeffSagarinW[JS_RATING],MATCH(AllData[[#This Row],[TEAM]]&amp;"|"&amp;AllData[[#This Row],[YEAR]],JeffSagarinW[TEAM]&amp;"|"&amp;JeffSagarinW[YEAR],0)),"0.00")</f>
        <v>0.00</v>
      </c>
      <c r="AU911" s="9" t="str">
        <f t="array" ref="AU911">IFERROR(INDEX(JeffSagarinW[JS_SOS],MATCH(AllData[[#This Row],[TEAM]]&amp;"|"&amp;AllData[[#This Row],[YEAR]],JeffSagarinW[TEAM]&amp;"|"&amp;JeffSagarinW[YEAR],0)),"0.00")</f>
        <v>0.00</v>
      </c>
      <c r="AV911" s="9" t="str">
        <f t="array" ref="AV911">IFERROR(INDEX(JeffSagarinW[W25],MATCH(AllData[[#This Row],[TEAM]]&amp;"|"&amp;AllData[[#This Row],[YEAR]],JeffSagarinW[TEAM]&amp;"|"&amp;JeffSagarinW[YEAR],0)),"0.00")</f>
        <v>0.00</v>
      </c>
      <c r="AW911" s="9" t="str">
        <f t="array" ref="AW911">IFERROR(INDEX(JeffSagarinW[W50],MATCH(AllData[[#This Row],[TEAM]]&amp;"|"&amp;AllData[[#This Row],[YEAR]],JeffSagarinW[TEAM]&amp;"|"&amp;JeffSagarinW[YEAR],0)),"0.00")</f>
        <v>0.00</v>
      </c>
      <c r="AX911" s="9" t="str">
        <f t="array" ref="AX911">IFERROR(INDEX(ESPNW[PTS],MATCH(AllData[[#This Row],[TEAM]]&amp;"|"&amp;AllData[[#This Row],[YEAR]],ESPNW[TEAM]&amp;"|"&amp;ESPNW[YEAR],0)),"0.00")</f>
        <v>0.00</v>
      </c>
    </row>
    <row r="912" spans="9:50" x14ac:dyDescent="0.2">
      <c r="I912" t="s">
        <v>426</v>
      </c>
      <c r="J912">
        <v>67.44</v>
      </c>
      <c r="K912">
        <v>72.430000000000007</v>
      </c>
      <c r="L912">
        <v>2022</v>
      </c>
      <c r="M912">
        <v>15</v>
      </c>
      <c r="AO912" t="s">
        <v>426</v>
      </c>
      <c r="AP912">
        <v>67.44</v>
      </c>
      <c r="AQ912">
        <v>72.430000000000007</v>
      </c>
      <c r="AR912">
        <v>2022</v>
      </c>
      <c r="AS912">
        <v>15</v>
      </c>
      <c r="AT912" s="9" t="str">
        <f t="array" ref="AT912">IFERROR(INDEX(JeffSagarinW[JS_RATING],MATCH(AllData[[#This Row],[TEAM]]&amp;"|"&amp;AllData[[#This Row],[YEAR]],JeffSagarinW[TEAM]&amp;"|"&amp;JeffSagarinW[YEAR],0)),"0.00")</f>
        <v>0.00</v>
      </c>
      <c r="AU912" s="9" t="str">
        <f t="array" ref="AU912">IFERROR(INDEX(JeffSagarinW[JS_SOS],MATCH(AllData[[#This Row],[TEAM]]&amp;"|"&amp;AllData[[#This Row],[YEAR]],JeffSagarinW[TEAM]&amp;"|"&amp;JeffSagarinW[YEAR],0)),"0.00")</f>
        <v>0.00</v>
      </c>
      <c r="AV912" s="9" t="str">
        <f t="array" ref="AV912">IFERROR(INDEX(JeffSagarinW[W25],MATCH(AllData[[#This Row],[TEAM]]&amp;"|"&amp;AllData[[#This Row],[YEAR]],JeffSagarinW[TEAM]&amp;"|"&amp;JeffSagarinW[YEAR],0)),"0.00")</f>
        <v>0.00</v>
      </c>
      <c r="AW912" s="9" t="str">
        <f t="array" ref="AW912">IFERROR(INDEX(JeffSagarinW[W50],MATCH(AllData[[#This Row],[TEAM]]&amp;"|"&amp;AllData[[#This Row],[YEAR]],JeffSagarinW[TEAM]&amp;"|"&amp;JeffSagarinW[YEAR],0)),"0.00")</f>
        <v>0.00</v>
      </c>
      <c r="AX912" s="9" t="str">
        <f t="array" ref="AX912">IFERROR(INDEX(ESPNW[PTS],MATCH(AllData[[#This Row],[TEAM]]&amp;"|"&amp;AllData[[#This Row],[YEAR]],ESPNW[TEAM]&amp;"|"&amp;ESPNW[YEAR],0)),"0.00")</f>
        <v>0.00</v>
      </c>
    </row>
    <row r="913" spans="9:50" x14ac:dyDescent="0.2">
      <c r="I913" t="s">
        <v>443</v>
      </c>
      <c r="J913">
        <v>65.75</v>
      </c>
      <c r="K913">
        <v>72.14</v>
      </c>
      <c r="L913">
        <v>2022</v>
      </c>
      <c r="AO913" t="s">
        <v>443</v>
      </c>
      <c r="AP913">
        <v>65.75</v>
      </c>
      <c r="AQ913">
        <v>72.14</v>
      </c>
      <c r="AR913">
        <v>2022</v>
      </c>
      <c r="AT913" s="9" t="str">
        <f t="array" ref="AT913">IFERROR(INDEX(JeffSagarinW[JS_RATING],MATCH(AllData[[#This Row],[TEAM]]&amp;"|"&amp;AllData[[#This Row],[YEAR]],JeffSagarinW[TEAM]&amp;"|"&amp;JeffSagarinW[YEAR],0)),"0.00")</f>
        <v>0.00</v>
      </c>
      <c r="AU913" s="9" t="str">
        <f t="array" ref="AU913">IFERROR(INDEX(JeffSagarinW[JS_SOS],MATCH(AllData[[#This Row],[TEAM]]&amp;"|"&amp;AllData[[#This Row],[YEAR]],JeffSagarinW[TEAM]&amp;"|"&amp;JeffSagarinW[YEAR],0)),"0.00")</f>
        <v>0.00</v>
      </c>
      <c r="AV913" s="9" t="str">
        <f t="array" ref="AV913">IFERROR(INDEX(JeffSagarinW[W25],MATCH(AllData[[#This Row],[TEAM]]&amp;"|"&amp;AllData[[#This Row],[YEAR]],JeffSagarinW[TEAM]&amp;"|"&amp;JeffSagarinW[YEAR],0)),"0.00")</f>
        <v>0.00</v>
      </c>
      <c r="AW913" s="9" t="str">
        <f t="array" ref="AW913">IFERROR(INDEX(JeffSagarinW[W50],MATCH(AllData[[#This Row],[TEAM]]&amp;"|"&amp;AllData[[#This Row],[YEAR]],JeffSagarinW[TEAM]&amp;"|"&amp;JeffSagarinW[YEAR],0)),"0.00")</f>
        <v>0.00</v>
      </c>
      <c r="AX913" s="9" t="str">
        <f t="array" ref="AX913">IFERROR(INDEX(ESPNW[PTS],MATCH(AllData[[#This Row],[TEAM]]&amp;"|"&amp;AllData[[#This Row],[YEAR]],ESPNW[TEAM]&amp;"|"&amp;ESPNW[YEAR],0)),"0.00")</f>
        <v>0.00</v>
      </c>
    </row>
    <row r="914" spans="9:50" x14ac:dyDescent="0.2">
      <c r="I914" t="s">
        <v>424</v>
      </c>
      <c r="J914">
        <v>61.85</v>
      </c>
      <c r="K914">
        <v>72.12</v>
      </c>
      <c r="L914">
        <v>2022</v>
      </c>
      <c r="AO914" t="s">
        <v>424</v>
      </c>
      <c r="AP914">
        <v>61.85</v>
      </c>
      <c r="AQ914">
        <v>72.12</v>
      </c>
      <c r="AR914">
        <v>2022</v>
      </c>
      <c r="AT914" s="9" t="str">
        <f t="array" ref="AT914">IFERROR(INDEX(JeffSagarinW[JS_RATING],MATCH(AllData[[#This Row],[TEAM]]&amp;"|"&amp;AllData[[#This Row],[YEAR]],JeffSagarinW[TEAM]&amp;"|"&amp;JeffSagarinW[YEAR],0)),"0.00")</f>
        <v>0.00</v>
      </c>
      <c r="AU914" s="9" t="str">
        <f t="array" ref="AU914">IFERROR(INDEX(JeffSagarinW[JS_SOS],MATCH(AllData[[#This Row],[TEAM]]&amp;"|"&amp;AllData[[#This Row],[YEAR]],JeffSagarinW[TEAM]&amp;"|"&amp;JeffSagarinW[YEAR],0)),"0.00")</f>
        <v>0.00</v>
      </c>
      <c r="AV914" s="9" t="str">
        <f t="array" ref="AV914">IFERROR(INDEX(JeffSagarinW[W25],MATCH(AllData[[#This Row],[TEAM]]&amp;"|"&amp;AllData[[#This Row],[YEAR]],JeffSagarinW[TEAM]&amp;"|"&amp;JeffSagarinW[YEAR],0)),"0.00")</f>
        <v>0.00</v>
      </c>
      <c r="AW914" s="9" t="str">
        <f t="array" ref="AW914">IFERROR(INDEX(JeffSagarinW[W50],MATCH(AllData[[#This Row],[TEAM]]&amp;"|"&amp;AllData[[#This Row],[YEAR]],JeffSagarinW[TEAM]&amp;"|"&amp;JeffSagarinW[YEAR],0)),"0.00")</f>
        <v>0.00</v>
      </c>
      <c r="AX914" s="9" t="str">
        <f t="array" ref="AX914">IFERROR(INDEX(ESPNW[PTS],MATCH(AllData[[#This Row],[TEAM]]&amp;"|"&amp;AllData[[#This Row],[YEAR]],ESPNW[TEAM]&amp;"|"&amp;ESPNW[YEAR],0)),"0.00")</f>
        <v>0.00</v>
      </c>
    </row>
    <row r="915" spans="9:50" x14ac:dyDescent="0.2">
      <c r="I915" t="s">
        <v>2</v>
      </c>
      <c r="J915">
        <v>69.3</v>
      </c>
      <c r="K915">
        <v>72.069999999999993</v>
      </c>
      <c r="L915">
        <v>2022</v>
      </c>
      <c r="AO915" t="s">
        <v>2</v>
      </c>
      <c r="AP915">
        <v>69.3</v>
      </c>
      <c r="AQ915">
        <v>72.069999999999993</v>
      </c>
      <c r="AR915">
        <v>2022</v>
      </c>
      <c r="AT915" s="9" t="str">
        <f t="array" ref="AT915">IFERROR(INDEX(JeffSagarinW[JS_RATING],MATCH(AllData[[#This Row],[TEAM]]&amp;"|"&amp;AllData[[#This Row],[YEAR]],JeffSagarinW[TEAM]&amp;"|"&amp;JeffSagarinW[YEAR],0)),"0.00")</f>
        <v>0.00</v>
      </c>
      <c r="AU915" s="9" t="str">
        <f t="array" ref="AU915">IFERROR(INDEX(JeffSagarinW[JS_SOS],MATCH(AllData[[#This Row],[TEAM]]&amp;"|"&amp;AllData[[#This Row],[YEAR]],JeffSagarinW[TEAM]&amp;"|"&amp;JeffSagarinW[YEAR],0)),"0.00")</f>
        <v>0.00</v>
      </c>
      <c r="AV915" s="9" t="str">
        <f t="array" ref="AV915">IFERROR(INDEX(JeffSagarinW[W25],MATCH(AllData[[#This Row],[TEAM]]&amp;"|"&amp;AllData[[#This Row],[YEAR]],JeffSagarinW[TEAM]&amp;"|"&amp;JeffSagarinW[YEAR],0)),"0.00")</f>
        <v>0.00</v>
      </c>
      <c r="AW915" s="9" t="str">
        <f t="array" ref="AW915">IFERROR(INDEX(JeffSagarinW[W50],MATCH(AllData[[#This Row],[TEAM]]&amp;"|"&amp;AllData[[#This Row],[YEAR]],JeffSagarinW[TEAM]&amp;"|"&amp;JeffSagarinW[YEAR],0)),"0.00")</f>
        <v>0.00</v>
      </c>
      <c r="AX915" s="9" t="str">
        <f t="array" ref="AX915">IFERROR(INDEX(ESPNW[PTS],MATCH(AllData[[#This Row],[TEAM]]&amp;"|"&amp;AllData[[#This Row],[YEAR]],ESPNW[TEAM]&amp;"|"&amp;ESPNW[YEAR],0)),"0.00")</f>
        <v>0.00</v>
      </c>
    </row>
    <row r="916" spans="9:50" x14ac:dyDescent="0.2">
      <c r="I916" t="s">
        <v>335</v>
      </c>
      <c r="J916">
        <v>67.95</v>
      </c>
      <c r="K916">
        <v>72.03</v>
      </c>
      <c r="L916">
        <v>2022</v>
      </c>
      <c r="AO916" t="s">
        <v>335</v>
      </c>
      <c r="AP916">
        <v>67.95</v>
      </c>
      <c r="AQ916">
        <v>72.03</v>
      </c>
      <c r="AR916">
        <v>2022</v>
      </c>
      <c r="AT916" s="9" t="str">
        <f t="array" ref="AT916">IFERROR(INDEX(JeffSagarinW[JS_RATING],MATCH(AllData[[#This Row],[TEAM]]&amp;"|"&amp;AllData[[#This Row],[YEAR]],JeffSagarinW[TEAM]&amp;"|"&amp;JeffSagarinW[YEAR],0)),"0.00")</f>
        <v>0.00</v>
      </c>
      <c r="AU916" s="9" t="str">
        <f t="array" ref="AU916">IFERROR(INDEX(JeffSagarinW[JS_SOS],MATCH(AllData[[#This Row],[TEAM]]&amp;"|"&amp;AllData[[#This Row],[YEAR]],JeffSagarinW[TEAM]&amp;"|"&amp;JeffSagarinW[YEAR],0)),"0.00")</f>
        <v>0.00</v>
      </c>
      <c r="AV916" s="9" t="str">
        <f t="array" ref="AV916">IFERROR(INDEX(JeffSagarinW[W25],MATCH(AllData[[#This Row],[TEAM]]&amp;"|"&amp;AllData[[#This Row],[YEAR]],JeffSagarinW[TEAM]&amp;"|"&amp;JeffSagarinW[YEAR],0)),"0.00")</f>
        <v>0.00</v>
      </c>
      <c r="AW916" s="9" t="str">
        <f t="array" ref="AW916">IFERROR(INDEX(JeffSagarinW[W50],MATCH(AllData[[#This Row],[TEAM]]&amp;"|"&amp;AllData[[#This Row],[YEAR]],JeffSagarinW[TEAM]&amp;"|"&amp;JeffSagarinW[YEAR],0)),"0.00")</f>
        <v>0.00</v>
      </c>
      <c r="AX916" s="9" t="str">
        <f t="array" ref="AX916">IFERROR(INDEX(ESPNW[PTS],MATCH(AllData[[#This Row],[TEAM]]&amp;"|"&amp;AllData[[#This Row],[YEAR]],ESPNW[TEAM]&amp;"|"&amp;ESPNW[YEAR],0)),"0.00")</f>
        <v>0.00</v>
      </c>
    </row>
    <row r="917" spans="9:50" x14ac:dyDescent="0.2">
      <c r="I917" t="s">
        <v>395</v>
      </c>
      <c r="J917">
        <v>70.77</v>
      </c>
      <c r="K917">
        <v>71.98</v>
      </c>
      <c r="L917">
        <v>2022</v>
      </c>
      <c r="AO917" t="s">
        <v>395</v>
      </c>
      <c r="AP917">
        <v>70.77</v>
      </c>
      <c r="AQ917">
        <v>71.98</v>
      </c>
      <c r="AR917">
        <v>2022</v>
      </c>
      <c r="AT917" s="9" t="str">
        <f t="array" ref="AT917">IFERROR(INDEX(JeffSagarinW[JS_RATING],MATCH(AllData[[#This Row],[TEAM]]&amp;"|"&amp;AllData[[#This Row],[YEAR]],JeffSagarinW[TEAM]&amp;"|"&amp;JeffSagarinW[YEAR],0)),"0.00")</f>
        <v>0.00</v>
      </c>
      <c r="AU917" s="9" t="str">
        <f t="array" ref="AU917">IFERROR(INDEX(JeffSagarinW[JS_SOS],MATCH(AllData[[#This Row],[TEAM]]&amp;"|"&amp;AllData[[#This Row],[YEAR]],JeffSagarinW[TEAM]&amp;"|"&amp;JeffSagarinW[YEAR],0)),"0.00")</f>
        <v>0.00</v>
      </c>
      <c r="AV917" s="9" t="str">
        <f t="array" ref="AV917">IFERROR(INDEX(JeffSagarinW[W25],MATCH(AllData[[#This Row],[TEAM]]&amp;"|"&amp;AllData[[#This Row],[YEAR]],JeffSagarinW[TEAM]&amp;"|"&amp;JeffSagarinW[YEAR],0)),"0.00")</f>
        <v>0.00</v>
      </c>
      <c r="AW917" s="9" t="str">
        <f t="array" ref="AW917">IFERROR(INDEX(JeffSagarinW[W50],MATCH(AllData[[#This Row],[TEAM]]&amp;"|"&amp;AllData[[#This Row],[YEAR]],JeffSagarinW[TEAM]&amp;"|"&amp;JeffSagarinW[YEAR],0)),"0.00")</f>
        <v>0.00</v>
      </c>
      <c r="AX917" s="9" t="str">
        <f t="array" ref="AX917">IFERROR(INDEX(ESPNW[PTS],MATCH(AllData[[#This Row],[TEAM]]&amp;"|"&amp;AllData[[#This Row],[YEAR]],ESPNW[TEAM]&amp;"|"&amp;ESPNW[YEAR],0)),"0.00")</f>
        <v>0.00</v>
      </c>
    </row>
    <row r="918" spans="9:50" x14ac:dyDescent="0.2">
      <c r="I918" t="s">
        <v>416</v>
      </c>
      <c r="J918">
        <v>63.02</v>
      </c>
      <c r="K918">
        <v>71.849999999999994</v>
      </c>
      <c r="L918">
        <v>2022</v>
      </c>
      <c r="AO918" t="s">
        <v>416</v>
      </c>
      <c r="AP918">
        <v>63.02</v>
      </c>
      <c r="AQ918">
        <v>71.849999999999994</v>
      </c>
      <c r="AR918">
        <v>2022</v>
      </c>
      <c r="AT918" s="9" t="str">
        <f t="array" ref="AT918">IFERROR(INDEX(JeffSagarinW[JS_RATING],MATCH(AllData[[#This Row],[TEAM]]&amp;"|"&amp;AllData[[#This Row],[YEAR]],JeffSagarinW[TEAM]&amp;"|"&amp;JeffSagarinW[YEAR],0)),"0.00")</f>
        <v>0.00</v>
      </c>
      <c r="AU918" s="9" t="str">
        <f t="array" ref="AU918">IFERROR(INDEX(JeffSagarinW[JS_SOS],MATCH(AllData[[#This Row],[TEAM]]&amp;"|"&amp;AllData[[#This Row],[YEAR]],JeffSagarinW[TEAM]&amp;"|"&amp;JeffSagarinW[YEAR],0)),"0.00")</f>
        <v>0.00</v>
      </c>
      <c r="AV918" s="9" t="str">
        <f t="array" ref="AV918">IFERROR(INDEX(JeffSagarinW[W25],MATCH(AllData[[#This Row],[TEAM]]&amp;"|"&amp;AllData[[#This Row],[YEAR]],JeffSagarinW[TEAM]&amp;"|"&amp;JeffSagarinW[YEAR],0)),"0.00")</f>
        <v>0.00</v>
      </c>
      <c r="AW918" s="9" t="str">
        <f t="array" ref="AW918">IFERROR(INDEX(JeffSagarinW[W50],MATCH(AllData[[#This Row],[TEAM]]&amp;"|"&amp;AllData[[#This Row],[YEAR]],JeffSagarinW[TEAM]&amp;"|"&amp;JeffSagarinW[YEAR],0)),"0.00")</f>
        <v>0.00</v>
      </c>
      <c r="AX918" s="9" t="str">
        <f t="array" ref="AX918">IFERROR(INDEX(ESPNW[PTS],MATCH(AllData[[#This Row],[TEAM]]&amp;"|"&amp;AllData[[#This Row],[YEAR]],ESPNW[TEAM]&amp;"|"&amp;ESPNW[YEAR],0)),"0.00")</f>
        <v>0.00</v>
      </c>
    </row>
    <row r="919" spans="9:50" x14ac:dyDescent="0.2">
      <c r="I919" t="s">
        <v>2019</v>
      </c>
      <c r="J919">
        <v>59.27</v>
      </c>
      <c r="K919">
        <v>71.849999999999994</v>
      </c>
      <c r="L919">
        <v>2022</v>
      </c>
      <c r="AO919" t="s">
        <v>2019</v>
      </c>
      <c r="AP919">
        <v>59.27</v>
      </c>
      <c r="AQ919">
        <v>71.849999999999994</v>
      </c>
      <c r="AR919">
        <v>2022</v>
      </c>
      <c r="AT919" s="9" t="str">
        <f t="array" ref="AT919">IFERROR(INDEX(JeffSagarinW[JS_RATING],MATCH(AllData[[#This Row],[TEAM]]&amp;"|"&amp;AllData[[#This Row],[YEAR]],JeffSagarinW[TEAM]&amp;"|"&amp;JeffSagarinW[YEAR],0)),"0.00")</f>
        <v>0.00</v>
      </c>
      <c r="AU919" s="9" t="str">
        <f t="array" ref="AU919">IFERROR(INDEX(JeffSagarinW[JS_SOS],MATCH(AllData[[#This Row],[TEAM]]&amp;"|"&amp;AllData[[#This Row],[YEAR]],JeffSagarinW[TEAM]&amp;"|"&amp;JeffSagarinW[YEAR],0)),"0.00")</f>
        <v>0.00</v>
      </c>
      <c r="AV919" s="9" t="str">
        <f t="array" ref="AV919">IFERROR(INDEX(JeffSagarinW[W25],MATCH(AllData[[#This Row],[TEAM]]&amp;"|"&amp;AllData[[#This Row],[YEAR]],JeffSagarinW[TEAM]&amp;"|"&amp;JeffSagarinW[YEAR],0)),"0.00")</f>
        <v>0.00</v>
      </c>
      <c r="AW919" s="9" t="str">
        <f t="array" ref="AW919">IFERROR(INDEX(JeffSagarinW[W50],MATCH(AllData[[#This Row],[TEAM]]&amp;"|"&amp;AllData[[#This Row],[YEAR]],JeffSagarinW[TEAM]&amp;"|"&amp;JeffSagarinW[YEAR],0)),"0.00")</f>
        <v>0.00</v>
      </c>
      <c r="AX919" s="9" t="str">
        <f t="array" ref="AX919">IFERROR(INDEX(ESPNW[PTS],MATCH(AllData[[#This Row],[TEAM]]&amp;"|"&amp;AllData[[#This Row],[YEAR]],ESPNW[TEAM]&amp;"|"&amp;ESPNW[YEAR],0)),"0.00")</f>
        <v>0.00</v>
      </c>
    </row>
    <row r="920" spans="9:50" x14ac:dyDescent="0.2">
      <c r="I920" t="s">
        <v>1879</v>
      </c>
      <c r="J920">
        <v>63.91</v>
      </c>
      <c r="K920">
        <v>71.81</v>
      </c>
      <c r="L920">
        <v>2022</v>
      </c>
      <c r="AO920" t="s">
        <v>1879</v>
      </c>
      <c r="AP920">
        <v>63.91</v>
      </c>
      <c r="AQ920">
        <v>71.81</v>
      </c>
      <c r="AR920">
        <v>2022</v>
      </c>
      <c r="AT920" s="9" t="str">
        <f t="array" ref="AT920">IFERROR(INDEX(JeffSagarinW[JS_RATING],MATCH(AllData[[#This Row],[TEAM]]&amp;"|"&amp;AllData[[#This Row],[YEAR]],JeffSagarinW[TEAM]&amp;"|"&amp;JeffSagarinW[YEAR],0)),"0.00")</f>
        <v>0.00</v>
      </c>
      <c r="AU920" s="9" t="str">
        <f t="array" ref="AU920">IFERROR(INDEX(JeffSagarinW[JS_SOS],MATCH(AllData[[#This Row],[TEAM]]&amp;"|"&amp;AllData[[#This Row],[YEAR]],JeffSagarinW[TEAM]&amp;"|"&amp;JeffSagarinW[YEAR],0)),"0.00")</f>
        <v>0.00</v>
      </c>
      <c r="AV920" s="9" t="str">
        <f t="array" ref="AV920">IFERROR(INDEX(JeffSagarinW[W25],MATCH(AllData[[#This Row],[TEAM]]&amp;"|"&amp;AllData[[#This Row],[YEAR]],JeffSagarinW[TEAM]&amp;"|"&amp;JeffSagarinW[YEAR],0)),"0.00")</f>
        <v>0.00</v>
      </c>
      <c r="AW920" s="9" t="str">
        <f t="array" ref="AW920">IFERROR(INDEX(JeffSagarinW[W50],MATCH(AllData[[#This Row],[TEAM]]&amp;"|"&amp;AllData[[#This Row],[YEAR]],JeffSagarinW[TEAM]&amp;"|"&amp;JeffSagarinW[YEAR],0)),"0.00")</f>
        <v>0.00</v>
      </c>
      <c r="AX920" s="9" t="str">
        <f t="array" ref="AX920">IFERROR(INDEX(ESPNW[PTS],MATCH(AllData[[#This Row],[TEAM]]&amp;"|"&amp;AllData[[#This Row],[YEAR]],ESPNW[TEAM]&amp;"|"&amp;ESPNW[YEAR],0)),"0.00")</f>
        <v>0.00</v>
      </c>
    </row>
    <row r="921" spans="9:50" x14ac:dyDescent="0.2">
      <c r="I921" t="s">
        <v>419</v>
      </c>
      <c r="J921">
        <v>59.63</v>
      </c>
      <c r="K921">
        <v>71.650000000000006</v>
      </c>
      <c r="L921">
        <v>2022</v>
      </c>
      <c r="AO921" t="s">
        <v>419</v>
      </c>
      <c r="AP921">
        <v>59.63</v>
      </c>
      <c r="AQ921">
        <v>71.650000000000006</v>
      </c>
      <c r="AR921">
        <v>2022</v>
      </c>
      <c r="AT921" s="9" t="str">
        <f t="array" ref="AT921">IFERROR(INDEX(JeffSagarinW[JS_RATING],MATCH(AllData[[#This Row],[TEAM]]&amp;"|"&amp;AllData[[#This Row],[YEAR]],JeffSagarinW[TEAM]&amp;"|"&amp;JeffSagarinW[YEAR],0)),"0.00")</f>
        <v>0.00</v>
      </c>
      <c r="AU921" s="9" t="str">
        <f t="array" ref="AU921">IFERROR(INDEX(JeffSagarinW[JS_SOS],MATCH(AllData[[#This Row],[TEAM]]&amp;"|"&amp;AllData[[#This Row],[YEAR]],JeffSagarinW[TEAM]&amp;"|"&amp;JeffSagarinW[YEAR],0)),"0.00")</f>
        <v>0.00</v>
      </c>
      <c r="AV921" s="9" t="str">
        <f t="array" ref="AV921">IFERROR(INDEX(JeffSagarinW[W25],MATCH(AllData[[#This Row],[TEAM]]&amp;"|"&amp;AllData[[#This Row],[YEAR]],JeffSagarinW[TEAM]&amp;"|"&amp;JeffSagarinW[YEAR],0)),"0.00")</f>
        <v>0.00</v>
      </c>
      <c r="AW921" s="9" t="str">
        <f t="array" ref="AW921">IFERROR(INDEX(JeffSagarinW[W50],MATCH(AllData[[#This Row],[TEAM]]&amp;"|"&amp;AllData[[#This Row],[YEAR]],JeffSagarinW[TEAM]&amp;"|"&amp;JeffSagarinW[YEAR],0)),"0.00")</f>
        <v>0.00</v>
      </c>
      <c r="AX921" s="9" t="str">
        <f t="array" ref="AX921">IFERROR(INDEX(ESPNW[PTS],MATCH(AllData[[#This Row],[TEAM]]&amp;"|"&amp;AllData[[#This Row],[YEAR]],ESPNW[TEAM]&amp;"|"&amp;ESPNW[YEAR],0)),"0.00")</f>
        <v>0.00</v>
      </c>
    </row>
    <row r="922" spans="9:50" x14ac:dyDescent="0.2">
      <c r="I922" t="s">
        <v>413</v>
      </c>
      <c r="J922">
        <v>70.62</v>
      </c>
      <c r="K922">
        <v>71.62</v>
      </c>
      <c r="L922">
        <v>2022</v>
      </c>
      <c r="AO922" t="s">
        <v>413</v>
      </c>
      <c r="AP922">
        <v>70.62</v>
      </c>
      <c r="AQ922">
        <v>71.62</v>
      </c>
      <c r="AR922">
        <v>2022</v>
      </c>
      <c r="AT922" s="9" t="str">
        <f t="array" ref="AT922">IFERROR(INDEX(JeffSagarinW[JS_RATING],MATCH(AllData[[#This Row],[TEAM]]&amp;"|"&amp;AllData[[#This Row],[YEAR]],JeffSagarinW[TEAM]&amp;"|"&amp;JeffSagarinW[YEAR],0)),"0.00")</f>
        <v>0.00</v>
      </c>
      <c r="AU922" s="9" t="str">
        <f t="array" ref="AU922">IFERROR(INDEX(JeffSagarinW[JS_SOS],MATCH(AllData[[#This Row],[TEAM]]&amp;"|"&amp;AllData[[#This Row],[YEAR]],JeffSagarinW[TEAM]&amp;"|"&amp;JeffSagarinW[YEAR],0)),"0.00")</f>
        <v>0.00</v>
      </c>
      <c r="AV922" s="9" t="str">
        <f t="array" ref="AV922">IFERROR(INDEX(JeffSagarinW[W25],MATCH(AllData[[#This Row],[TEAM]]&amp;"|"&amp;AllData[[#This Row],[YEAR]],JeffSagarinW[TEAM]&amp;"|"&amp;JeffSagarinW[YEAR],0)),"0.00")</f>
        <v>0.00</v>
      </c>
      <c r="AW922" s="9" t="str">
        <f t="array" ref="AW922">IFERROR(INDEX(JeffSagarinW[W50],MATCH(AllData[[#This Row],[TEAM]]&amp;"|"&amp;AllData[[#This Row],[YEAR]],JeffSagarinW[TEAM]&amp;"|"&amp;JeffSagarinW[YEAR],0)),"0.00")</f>
        <v>0.00</v>
      </c>
      <c r="AX922" s="9" t="str">
        <f t="array" ref="AX922">IFERROR(INDEX(ESPNW[PTS],MATCH(AllData[[#This Row],[TEAM]]&amp;"|"&amp;AllData[[#This Row],[YEAR]],ESPNW[TEAM]&amp;"|"&amp;ESPNW[YEAR],0)),"0.00")</f>
        <v>0.00</v>
      </c>
    </row>
    <row r="923" spans="9:50" x14ac:dyDescent="0.2">
      <c r="I923" t="s">
        <v>408</v>
      </c>
      <c r="J923">
        <v>77.180000000000007</v>
      </c>
      <c r="K923">
        <v>71.55</v>
      </c>
      <c r="L923">
        <v>2022</v>
      </c>
      <c r="AO923" t="s">
        <v>408</v>
      </c>
      <c r="AP923">
        <v>77.180000000000007</v>
      </c>
      <c r="AQ923">
        <v>71.55</v>
      </c>
      <c r="AR923">
        <v>2022</v>
      </c>
      <c r="AT923" s="9" t="str">
        <f t="array" ref="AT923">IFERROR(INDEX(JeffSagarinW[JS_RATING],MATCH(AllData[[#This Row],[TEAM]]&amp;"|"&amp;AllData[[#This Row],[YEAR]],JeffSagarinW[TEAM]&amp;"|"&amp;JeffSagarinW[YEAR],0)),"0.00")</f>
        <v>0.00</v>
      </c>
      <c r="AU923" s="9" t="str">
        <f t="array" ref="AU923">IFERROR(INDEX(JeffSagarinW[JS_SOS],MATCH(AllData[[#This Row],[TEAM]]&amp;"|"&amp;AllData[[#This Row],[YEAR]],JeffSagarinW[TEAM]&amp;"|"&amp;JeffSagarinW[YEAR],0)),"0.00")</f>
        <v>0.00</v>
      </c>
      <c r="AV923" s="9" t="str">
        <f t="array" ref="AV923">IFERROR(INDEX(JeffSagarinW[W25],MATCH(AllData[[#This Row],[TEAM]]&amp;"|"&amp;AllData[[#This Row],[YEAR]],JeffSagarinW[TEAM]&amp;"|"&amp;JeffSagarinW[YEAR],0)),"0.00")</f>
        <v>0.00</v>
      </c>
      <c r="AW923" s="9" t="str">
        <f t="array" ref="AW923">IFERROR(INDEX(JeffSagarinW[W50],MATCH(AllData[[#This Row],[TEAM]]&amp;"|"&amp;AllData[[#This Row],[YEAR]],JeffSagarinW[TEAM]&amp;"|"&amp;JeffSagarinW[YEAR],0)),"0.00")</f>
        <v>0.00</v>
      </c>
      <c r="AX923" s="9" t="str">
        <f t="array" ref="AX923">IFERROR(INDEX(ESPNW[PTS],MATCH(AllData[[#This Row],[TEAM]]&amp;"|"&amp;AllData[[#This Row],[YEAR]],ESPNW[TEAM]&amp;"|"&amp;ESPNW[YEAR],0)),"0.00")</f>
        <v>0.00</v>
      </c>
    </row>
    <row r="924" spans="9:50" x14ac:dyDescent="0.2">
      <c r="I924" t="s">
        <v>2020</v>
      </c>
      <c r="J924">
        <v>60.09</v>
      </c>
      <c r="K924">
        <v>71.37</v>
      </c>
      <c r="L924">
        <v>2022</v>
      </c>
      <c r="M924">
        <v>15</v>
      </c>
      <c r="AO924" t="s">
        <v>2020</v>
      </c>
      <c r="AP924">
        <v>60.09</v>
      </c>
      <c r="AQ924">
        <v>71.37</v>
      </c>
      <c r="AR924">
        <v>2022</v>
      </c>
      <c r="AS924">
        <v>15</v>
      </c>
      <c r="AT924" s="9" t="str">
        <f t="array" ref="AT924">IFERROR(INDEX(JeffSagarinW[JS_RATING],MATCH(AllData[[#This Row],[TEAM]]&amp;"|"&amp;AllData[[#This Row],[YEAR]],JeffSagarinW[TEAM]&amp;"|"&amp;JeffSagarinW[YEAR],0)),"0.00")</f>
        <v>0.00</v>
      </c>
      <c r="AU924" s="9" t="str">
        <f t="array" ref="AU924">IFERROR(INDEX(JeffSagarinW[JS_SOS],MATCH(AllData[[#This Row],[TEAM]]&amp;"|"&amp;AllData[[#This Row],[YEAR]],JeffSagarinW[TEAM]&amp;"|"&amp;JeffSagarinW[YEAR],0)),"0.00")</f>
        <v>0.00</v>
      </c>
      <c r="AV924" s="9" t="str">
        <f t="array" ref="AV924">IFERROR(INDEX(JeffSagarinW[W25],MATCH(AllData[[#This Row],[TEAM]]&amp;"|"&amp;AllData[[#This Row],[YEAR]],JeffSagarinW[TEAM]&amp;"|"&amp;JeffSagarinW[YEAR],0)),"0.00")</f>
        <v>0.00</v>
      </c>
      <c r="AW924" s="9" t="str">
        <f t="array" ref="AW924">IFERROR(INDEX(JeffSagarinW[W50],MATCH(AllData[[#This Row],[TEAM]]&amp;"|"&amp;AllData[[#This Row],[YEAR]],JeffSagarinW[TEAM]&amp;"|"&amp;JeffSagarinW[YEAR],0)),"0.00")</f>
        <v>0.00</v>
      </c>
      <c r="AX924" s="9" t="str">
        <f t="array" ref="AX924">IFERROR(INDEX(ESPNW[PTS],MATCH(AllData[[#This Row],[TEAM]]&amp;"|"&amp;AllData[[#This Row],[YEAR]],ESPNW[TEAM]&amp;"|"&amp;ESPNW[YEAR],0)),"0.00")</f>
        <v>0.00</v>
      </c>
    </row>
    <row r="925" spans="9:50" x14ac:dyDescent="0.2">
      <c r="I925" t="s">
        <v>445</v>
      </c>
      <c r="J925">
        <v>60.84</v>
      </c>
      <c r="K925">
        <v>71.33</v>
      </c>
      <c r="L925">
        <v>2022</v>
      </c>
      <c r="AO925" t="s">
        <v>445</v>
      </c>
      <c r="AP925">
        <v>60.84</v>
      </c>
      <c r="AQ925">
        <v>71.33</v>
      </c>
      <c r="AR925">
        <v>2022</v>
      </c>
      <c r="AT925" s="9" t="str">
        <f t="array" ref="AT925">IFERROR(INDEX(JeffSagarinW[JS_RATING],MATCH(AllData[[#This Row],[TEAM]]&amp;"|"&amp;AllData[[#This Row],[YEAR]],JeffSagarinW[TEAM]&amp;"|"&amp;JeffSagarinW[YEAR],0)),"0.00")</f>
        <v>0.00</v>
      </c>
      <c r="AU925" s="9" t="str">
        <f t="array" ref="AU925">IFERROR(INDEX(JeffSagarinW[JS_SOS],MATCH(AllData[[#This Row],[TEAM]]&amp;"|"&amp;AllData[[#This Row],[YEAR]],JeffSagarinW[TEAM]&amp;"|"&amp;JeffSagarinW[YEAR],0)),"0.00")</f>
        <v>0.00</v>
      </c>
      <c r="AV925" s="9" t="str">
        <f t="array" ref="AV925">IFERROR(INDEX(JeffSagarinW[W25],MATCH(AllData[[#This Row],[TEAM]]&amp;"|"&amp;AllData[[#This Row],[YEAR]],JeffSagarinW[TEAM]&amp;"|"&amp;JeffSagarinW[YEAR],0)),"0.00")</f>
        <v>0.00</v>
      </c>
      <c r="AW925" s="9" t="str">
        <f t="array" ref="AW925">IFERROR(INDEX(JeffSagarinW[W50],MATCH(AllData[[#This Row],[TEAM]]&amp;"|"&amp;AllData[[#This Row],[YEAR]],JeffSagarinW[TEAM]&amp;"|"&amp;JeffSagarinW[YEAR],0)),"0.00")</f>
        <v>0.00</v>
      </c>
      <c r="AX925" s="9" t="str">
        <f t="array" ref="AX925">IFERROR(INDEX(ESPNW[PTS],MATCH(AllData[[#This Row],[TEAM]]&amp;"|"&amp;AllData[[#This Row],[YEAR]],ESPNW[TEAM]&amp;"|"&amp;ESPNW[YEAR],0)),"0.00")</f>
        <v>0.00</v>
      </c>
    </row>
    <row r="926" spans="9:50" x14ac:dyDescent="0.2">
      <c r="I926" t="s">
        <v>1842</v>
      </c>
      <c r="J926">
        <v>63.52</v>
      </c>
      <c r="K926">
        <v>71.33</v>
      </c>
      <c r="L926">
        <v>2022</v>
      </c>
      <c r="AO926" t="s">
        <v>1842</v>
      </c>
      <c r="AP926">
        <v>63.52</v>
      </c>
      <c r="AQ926">
        <v>71.33</v>
      </c>
      <c r="AR926">
        <v>2022</v>
      </c>
      <c r="AT926" s="9" t="str">
        <f t="array" ref="AT926">IFERROR(INDEX(JeffSagarinW[JS_RATING],MATCH(AllData[[#This Row],[TEAM]]&amp;"|"&amp;AllData[[#This Row],[YEAR]],JeffSagarinW[TEAM]&amp;"|"&amp;JeffSagarinW[YEAR],0)),"0.00")</f>
        <v>0.00</v>
      </c>
      <c r="AU926" s="9" t="str">
        <f t="array" ref="AU926">IFERROR(INDEX(JeffSagarinW[JS_SOS],MATCH(AllData[[#This Row],[TEAM]]&amp;"|"&amp;AllData[[#This Row],[YEAR]],JeffSagarinW[TEAM]&amp;"|"&amp;JeffSagarinW[YEAR],0)),"0.00")</f>
        <v>0.00</v>
      </c>
      <c r="AV926" s="9" t="str">
        <f t="array" ref="AV926">IFERROR(INDEX(JeffSagarinW[W25],MATCH(AllData[[#This Row],[TEAM]]&amp;"|"&amp;AllData[[#This Row],[YEAR]],JeffSagarinW[TEAM]&amp;"|"&amp;JeffSagarinW[YEAR],0)),"0.00")</f>
        <v>0.00</v>
      </c>
      <c r="AW926" s="9" t="str">
        <f t="array" ref="AW926">IFERROR(INDEX(JeffSagarinW[W50],MATCH(AllData[[#This Row],[TEAM]]&amp;"|"&amp;AllData[[#This Row],[YEAR]],JeffSagarinW[TEAM]&amp;"|"&amp;JeffSagarinW[YEAR],0)),"0.00")</f>
        <v>0.00</v>
      </c>
      <c r="AX926" s="9" t="str">
        <f t="array" ref="AX926">IFERROR(INDEX(ESPNW[PTS],MATCH(AllData[[#This Row],[TEAM]]&amp;"|"&amp;AllData[[#This Row],[YEAR]],ESPNW[TEAM]&amp;"|"&amp;ESPNW[YEAR],0)),"0.00")</f>
        <v>0.00</v>
      </c>
    </row>
    <row r="927" spans="9:50" x14ac:dyDescent="0.2">
      <c r="I927" t="s">
        <v>411</v>
      </c>
      <c r="J927">
        <v>64.430000000000007</v>
      </c>
      <c r="K927">
        <v>71.040000000000006</v>
      </c>
      <c r="L927">
        <v>2022</v>
      </c>
      <c r="AO927" t="s">
        <v>411</v>
      </c>
      <c r="AP927">
        <v>64.430000000000007</v>
      </c>
      <c r="AQ927">
        <v>71.040000000000006</v>
      </c>
      <c r="AR927">
        <v>2022</v>
      </c>
      <c r="AT927" s="9" t="str">
        <f t="array" ref="AT927">IFERROR(INDEX(JeffSagarinW[JS_RATING],MATCH(AllData[[#This Row],[TEAM]]&amp;"|"&amp;AllData[[#This Row],[YEAR]],JeffSagarinW[TEAM]&amp;"|"&amp;JeffSagarinW[YEAR],0)),"0.00")</f>
        <v>0.00</v>
      </c>
      <c r="AU927" s="9" t="str">
        <f t="array" ref="AU927">IFERROR(INDEX(JeffSagarinW[JS_SOS],MATCH(AllData[[#This Row],[TEAM]]&amp;"|"&amp;AllData[[#This Row],[YEAR]],JeffSagarinW[TEAM]&amp;"|"&amp;JeffSagarinW[YEAR],0)),"0.00")</f>
        <v>0.00</v>
      </c>
      <c r="AV927" s="9" t="str">
        <f t="array" ref="AV927">IFERROR(INDEX(JeffSagarinW[W25],MATCH(AllData[[#This Row],[TEAM]]&amp;"|"&amp;AllData[[#This Row],[YEAR]],JeffSagarinW[TEAM]&amp;"|"&amp;JeffSagarinW[YEAR],0)),"0.00")</f>
        <v>0.00</v>
      </c>
      <c r="AW927" s="9" t="str">
        <f t="array" ref="AW927">IFERROR(INDEX(JeffSagarinW[W50],MATCH(AllData[[#This Row],[TEAM]]&amp;"|"&amp;AllData[[#This Row],[YEAR]],JeffSagarinW[TEAM]&amp;"|"&amp;JeffSagarinW[YEAR],0)),"0.00")</f>
        <v>0.00</v>
      </c>
      <c r="AX927" s="9" t="str">
        <f t="array" ref="AX927">IFERROR(INDEX(ESPNW[PTS],MATCH(AllData[[#This Row],[TEAM]]&amp;"|"&amp;AllData[[#This Row],[YEAR]],ESPNW[TEAM]&amp;"|"&amp;ESPNW[YEAR],0)),"0.00")</f>
        <v>0.00</v>
      </c>
    </row>
    <row r="928" spans="9:50" x14ac:dyDescent="0.2">
      <c r="I928" t="s">
        <v>1858</v>
      </c>
      <c r="J928">
        <v>66.5</v>
      </c>
      <c r="K928">
        <v>70.790000000000006</v>
      </c>
      <c r="L928">
        <v>2022</v>
      </c>
      <c r="AO928" t="s">
        <v>1858</v>
      </c>
      <c r="AP928">
        <v>66.5</v>
      </c>
      <c r="AQ928">
        <v>70.790000000000006</v>
      </c>
      <c r="AR928">
        <v>2022</v>
      </c>
      <c r="AT928" s="9" t="str">
        <f t="array" ref="AT928">IFERROR(INDEX(JeffSagarinW[JS_RATING],MATCH(AllData[[#This Row],[TEAM]]&amp;"|"&amp;AllData[[#This Row],[YEAR]],JeffSagarinW[TEAM]&amp;"|"&amp;JeffSagarinW[YEAR],0)),"0.00")</f>
        <v>0.00</v>
      </c>
      <c r="AU928" s="9" t="str">
        <f t="array" ref="AU928">IFERROR(INDEX(JeffSagarinW[JS_SOS],MATCH(AllData[[#This Row],[TEAM]]&amp;"|"&amp;AllData[[#This Row],[YEAR]],JeffSagarinW[TEAM]&amp;"|"&amp;JeffSagarinW[YEAR],0)),"0.00")</f>
        <v>0.00</v>
      </c>
      <c r="AV928" s="9" t="str">
        <f t="array" ref="AV928">IFERROR(INDEX(JeffSagarinW[W25],MATCH(AllData[[#This Row],[TEAM]]&amp;"|"&amp;AllData[[#This Row],[YEAR]],JeffSagarinW[TEAM]&amp;"|"&amp;JeffSagarinW[YEAR],0)),"0.00")</f>
        <v>0.00</v>
      </c>
      <c r="AW928" s="9" t="str">
        <f t="array" ref="AW928">IFERROR(INDEX(JeffSagarinW[W50],MATCH(AllData[[#This Row],[TEAM]]&amp;"|"&amp;AllData[[#This Row],[YEAR]],JeffSagarinW[TEAM]&amp;"|"&amp;JeffSagarinW[YEAR],0)),"0.00")</f>
        <v>0.00</v>
      </c>
      <c r="AX928" s="9" t="str">
        <f t="array" ref="AX928">IFERROR(INDEX(ESPNW[PTS],MATCH(AllData[[#This Row],[TEAM]]&amp;"|"&amp;AllData[[#This Row],[YEAR]],ESPNW[TEAM]&amp;"|"&amp;ESPNW[YEAR],0)),"0.00")</f>
        <v>0.00</v>
      </c>
    </row>
    <row r="929" spans="9:50" x14ac:dyDescent="0.2">
      <c r="I929" t="s">
        <v>2021</v>
      </c>
      <c r="J929">
        <v>65.72</v>
      </c>
      <c r="K929">
        <v>70.790000000000006</v>
      </c>
      <c r="L929">
        <v>2022</v>
      </c>
      <c r="AO929" t="s">
        <v>2021</v>
      </c>
      <c r="AP929">
        <v>65.72</v>
      </c>
      <c r="AQ929">
        <v>70.790000000000006</v>
      </c>
      <c r="AR929">
        <v>2022</v>
      </c>
      <c r="AT929" s="9" t="str">
        <f t="array" ref="AT929">IFERROR(INDEX(JeffSagarinW[JS_RATING],MATCH(AllData[[#This Row],[TEAM]]&amp;"|"&amp;AllData[[#This Row],[YEAR]],JeffSagarinW[TEAM]&amp;"|"&amp;JeffSagarinW[YEAR],0)),"0.00")</f>
        <v>0.00</v>
      </c>
      <c r="AU929" s="9" t="str">
        <f t="array" ref="AU929">IFERROR(INDEX(JeffSagarinW[JS_SOS],MATCH(AllData[[#This Row],[TEAM]]&amp;"|"&amp;AllData[[#This Row],[YEAR]],JeffSagarinW[TEAM]&amp;"|"&amp;JeffSagarinW[YEAR],0)),"0.00")</f>
        <v>0.00</v>
      </c>
      <c r="AV929" s="9" t="str">
        <f t="array" ref="AV929">IFERROR(INDEX(JeffSagarinW[W25],MATCH(AllData[[#This Row],[TEAM]]&amp;"|"&amp;AllData[[#This Row],[YEAR]],JeffSagarinW[TEAM]&amp;"|"&amp;JeffSagarinW[YEAR],0)),"0.00")</f>
        <v>0.00</v>
      </c>
      <c r="AW929" s="9" t="str">
        <f t="array" ref="AW929">IFERROR(INDEX(JeffSagarinW[W50],MATCH(AllData[[#This Row],[TEAM]]&amp;"|"&amp;AllData[[#This Row],[YEAR]],JeffSagarinW[TEAM]&amp;"|"&amp;JeffSagarinW[YEAR],0)),"0.00")</f>
        <v>0.00</v>
      </c>
      <c r="AX929" s="9" t="str">
        <f t="array" ref="AX929">IFERROR(INDEX(ESPNW[PTS],MATCH(AllData[[#This Row],[TEAM]]&amp;"|"&amp;AllData[[#This Row],[YEAR]],ESPNW[TEAM]&amp;"|"&amp;ESPNW[YEAR],0)),"0.00")</f>
        <v>0.00</v>
      </c>
    </row>
    <row r="930" spans="9:50" x14ac:dyDescent="0.2">
      <c r="I930" t="s">
        <v>403</v>
      </c>
      <c r="J930">
        <v>64.62</v>
      </c>
      <c r="K930">
        <v>70.62</v>
      </c>
      <c r="L930">
        <v>2022</v>
      </c>
      <c r="AO930" t="s">
        <v>403</v>
      </c>
      <c r="AP930">
        <v>64.62</v>
      </c>
      <c r="AQ930">
        <v>70.62</v>
      </c>
      <c r="AR930">
        <v>2022</v>
      </c>
      <c r="AT930" s="9" t="str">
        <f t="array" ref="AT930">IFERROR(INDEX(JeffSagarinW[JS_RATING],MATCH(AllData[[#This Row],[TEAM]]&amp;"|"&amp;AllData[[#This Row],[YEAR]],JeffSagarinW[TEAM]&amp;"|"&amp;JeffSagarinW[YEAR],0)),"0.00")</f>
        <v>0.00</v>
      </c>
      <c r="AU930" s="9" t="str">
        <f t="array" ref="AU930">IFERROR(INDEX(JeffSagarinW[JS_SOS],MATCH(AllData[[#This Row],[TEAM]]&amp;"|"&amp;AllData[[#This Row],[YEAR]],JeffSagarinW[TEAM]&amp;"|"&amp;JeffSagarinW[YEAR],0)),"0.00")</f>
        <v>0.00</v>
      </c>
      <c r="AV930" s="9" t="str">
        <f t="array" ref="AV930">IFERROR(INDEX(JeffSagarinW[W25],MATCH(AllData[[#This Row],[TEAM]]&amp;"|"&amp;AllData[[#This Row],[YEAR]],JeffSagarinW[TEAM]&amp;"|"&amp;JeffSagarinW[YEAR],0)),"0.00")</f>
        <v>0.00</v>
      </c>
      <c r="AW930" s="9" t="str">
        <f t="array" ref="AW930">IFERROR(INDEX(JeffSagarinW[W50],MATCH(AllData[[#This Row],[TEAM]]&amp;"|"&amp;AllData[[#This Row],[YEAR]],JeffSagarinW[TEAM]&amp;"|"&amp;JeffSagarinW[YEAR],0)),"0.00")</f>
        <v>0.00</v>
      </c>
      <c r="AX930" s="9" t="str">
        <f t="array" ref="AX930">IFERROR(INDEX(ESPNW[PTS],MATCH(AllData[[#This Row],[TEAM]]&amp;"|"&amp;AllData[[#This Row],[YEAR]],ESPNW[TEAM]&amp;"|"&amp;ESPNW[YEAR],0)),"0.00")</f>
        <v>0.00</v>
      </c>
    </row>
    <row r="931" spans="9:50" x14ac:dyDescent="0.2">
      <c r="I931" t="s">
        <v>309</v>
      </c>
      <c r="J931">
        <v>67.489999999999995</v>
      </c>
      <c r="K931">
        <v>70.61</v>
      </c>
      <c r="L931">
        <v>2022</v>
      </c>
      <c r="AO931" t="s">
        <v>309</v>
      </c>
      <c r="AP931">
        <v>67.489999999999995</v>
      </c>
      <c r="AQ931">
        <v>70.61</v>
      </c>
      <c r="AR931">
        <v>2022</v>
      </c>
      <c r="AT931" s="9" t="str">
        <f t="array" ref="AT931">IFERROR(INDEX(JeffSagarinW[JS_RATING],MATCH(AllData[[#This Row],[TEAM]]&amp;"|"&amp;AllData[[#This Row],[YEAR]],JeffSagarinW[TEAM]&amp;"|"&amp;JeffSagarinW[YEAR],0)),"0.00")</f>
        <v>0.00</v>
      </c>
      <c r="AU931" s="9" t="str">
        <f t="array" ref="AU931">IFERROR(INDEX(JeffSagarinW[JS_SOS],MATCH(AllData[[#This Row],[TEAM]]&amp;"|"&amp;AllData[[#This Row],[YEAR]],JeffSagarinW[TEAM]&amp;"|"&amp;JeffSagarinW[YEAR],0)),"0.00")</f>
        <v>0.00</v>
      </c>
      <c r="AV931" s="9" t="str">
        <f t="array" ref="AV931">IFERROR(INDEX(JeffSagarinW[W25],MATCH(AllData[[#This Row],[TEAM]]&amp;"|"&amp;AllData[[#This Row],[YEAR]],JeffSagarinW[TEAM]&amp;"|"&amp;JeffSagarinW[YEAR],0)),"0.00")</f>
        <v>0.00</v>
      </c>
      <c r="AW931" s="9" t="str">
        <f t="array" ref="AW931">IFERROR(INDEX(JeffSagarinW[W50],MATCH(AllData[[#This Row],[TEAM]]&amp;"|"&amp;AllData[[#This Row],[YEAR]],JeffSagarinW[TEAM]&amp;"|"&amp;JeffSagarinW[YEAR],0)),"0.00")</f>
        <v>0.00</v>
      </c>
      <c r="AX931" s="9" t="str">
        <f t="array" ref="AX931">IFERROR(INDEX(ESPNW[PTS],MATCH(AllData[[#This Row],[TEAM]]&amp;"|"&amp;AllData[[#This Row],[YEAR]],ESPNW[TEAM]&amp;"|"&amp;ESPNW[YEAR],0)),"0.00")</f>
        <v>0.00</v>
      </c>
    </row>
    <row r="932" spans="9:50" x14ac:dyDescent="0.2">
      <c r="I932" t="s">
        <v>414</v>
      </c>
      <c r="J932">
        <v>57.37</v>
      </c>
      <c r="K932">
        <v>70.459999999999994</v>
      </c>
      <c r="L932">
        <v>2022</v>
      </c>
      <c r="AO932" t="s">
        <v>414</v>
      </c>
      <c r="AP932">
        <v>57.37</v>
      </c>
      <c r="AQ932">
        <v>70.459999999999994</v>
      </c>
      <c r="AR932">
        <v>2022</v>
      </c>
      <c r="AT932" s="9" t="str">
        <f t="array" ref="AT932">IFERROR(INDEX(JeffSagarinW[JS_RATING],MATCH(AllData[[#This Row],[TEAM]]&amp;"|"&amp;AllData[[#This Row],[YEAR]],JeffSagarinW[TEAM]&amp;"|"&amp;JeffSagarinW[YEAR],0)),"0.00")</f>
        <v>0.00</v>
      </c>
      <c r="AU932" s="9" t="str">
        <f t="array" ref="AU932">IFERROR(INDEX(JeffSagarinW[JS_SOS],MATCH(AllData[[#This Row],[TEAM]]&amp;"|"&amp;AllData[[#This Row],[YEAR]],JeffSagarinW[TEAM]&amp;"|"&amp;JeffSagarinW[YEAR],0)),"0.00")</f>
        <v>0.00</v>
      </c>
      <c r="AV932" s="9" t="str">
        <f t="array" ref="AV932">IFERROR(INDEX(JeffSagarinW[W25],MATCH(AllData[[#This Row],[TEAM]]&amp;"|"&amp;AllData[[#This Row],[YEAR]],JeffSagarinW[TEAM]&amp;"|"&amp;JeffSagarinW[YEAR],0)),"0.00")</f>
        <v>0.00</v>
      </c>
      <c r="AW932" s="9" t="str">
        <f t="array" ref="AW932">IFERROR(INDEX(JeffSagarinW[W50],MATCH(AllData[[#This Row],[TEAM]]&amp;"|"&amp;AllData[[#This Row],[YEAR]],JeffSagarinW[TEAM]&amp;"|"&amp;JeffSagarinW[YEAR],0)),"0.00")</f>
        <v>0.00</v>
      </c>
      <c r="AX932" s="9" t="str">
        <f t="array" ref="AX932">IFERROR(INDEX(ESPNW[PTS],MATCH(AllData[[#This Row],[TEAM]]&amp;"|"&amp;AllData[[#This Row],[YEAR]],ESPNW[TEAM]&amp;"|"&amp;ESPNW[YEAR],0)),"0.00")</f>
        <v>0.00</v>
      </c>
    </row>
    <row r="933" spans="9:50" x14ac:dyDescent="0.2">
      <c r="I933" t="s">
        <v>391</v>
      </c>
      <c r="J933">
        <v>62.8</v>
      </c>
      <c r="K933">
        <v>70.42</v>
      </c>
      <c r="L933">
        <v>2022</v>
      </c>
      <c r="AO933" t="s">
        <v>391</v>
      </c>
      <c r="AP933">
        <v>62.8</v>
      </c>
      <c r="AQ933">
        <v>70.42</v>
      </c>
      <c r="AR933">
        <v>2022</v>
      </c>
      <c r="AT933" s="9" t="str">
        <f t="array" ref="AT933">IFERROR(INDEX(JeffSagarinW[JS_RATING],MATCH(AllData[[#This Row],[TEAM]]&amp;"|"&amp;AllData[[#This Row],[YEAR]],JeffSagarinW[TEAM]&amp;"|"&amp;JeffSagarinW[YEAR],0)),"0.00")</f>
        <v>0.00</v>
      </c>
      <c r="AU933" s="9" t="str">
        <f t="array" ref="AU933">IFERROR(INDEX(JeffSagarinW[JS_SOS],MATCH(AllData[[#This Row],[TEAM]]&amp;"|"&amp;AllData[[#This Row],[YEAR]],JeffSagarinW[TEAM]&amp;"|"&amp;JeffSagarinW[YEAR],0)),"0.00")</f>
        <v>0.00</v>
      </c>
      <c r="AV933" s="9" t="str">
        <f t="array" ref="AV933">IFERROR(INDEX(JeffSagarinW[W25],MATCH(AllData[[#This Row],[TEAM]]&amp;"|"&amp;AllData[[#This Row],[YEAR]],JeffSagarinW[TEAM]&amp;"|"&amp;JeffSagarinW[YEAR],0)),"0.00")</f>
        <v>0.00</v>
      </c>
      <c r="AW933" s="9" t="str">
        <f t="array" ref="AW933">IFERROR(INDEX(JeffSagarinW[W50],MATCH(AllData[[#This Row],[TEAM]]&amp;"|"&amp;AllData[[#This Row],[YEAR]],JeffSagarinW[TEAM]&amp;"|"&amp;JeffSagarinW[YEAR],0)),"0.00")</f>
        <v>0.00</v>
      </c>
      <c r="AX933" s="9" t="str">
        <f t="array" ref="AX933">IFERROR(INDEX(ESPNW[PTS],MATCH(AllData[[#This Row],[TEAM]]&amp;"|"&amp;AllData[[#This Row],[YEAR]],ESPNW[TEAM]&amp;"|"&amp;ESPNW[YEAR],0)),"0.00")</f>
        <v>0.00</v>
      </c>
    </row>
    <row r="934" spans="9:50" x14ac:dyDescent="0.2">
      <c r="I934" t="s">
        <v>308</v>
      </c>
      <c r="J934">
        <v>58.23</v>
      </c>
      <c r="K934">
        <v>70.2</v>
      </c>
      <c r="L934">
        <v>2022</v>
      </c>
      <c r="AO934" t="s">
        <v>308</v>
      </c>
      <c r="AP934">
        <v>58.23</v>
      </c>
      <c r="AQ934">
        <v>70.2</v>
      </c>
      <c r="AR934">
        <v>2022</v>
      </c>
      <c r="AT934" s="9" t="str">
        <f t="array" ref="AT934">IFERROR(INDEX(JeffSagarinW[JS_RATING],MATCH(AllData[[#This Row],[TEAM]]&amp;"|"&amp;AllData[[#This Row],[YEAR]],JeffSagarinW[TEAM]&amp;"|"&amp;JeffSagarinW[YEAR],0)),"0.00")</f>
        <v>0.00</v>
      </c>
      <c r="AU934" s="9" t="str">
        <f t="array" ref="AU934">IFERROR(INDEX(JeffSagarinW[JS_SOS],MATCH(AllData[[#This Row],[TEAM]]&amp;"|"&amp;AllData[[#This Row],[YEAR]],JeffSagarinW[TEAM]&amp;"|"&amp;JeffSagarinW[YEAR],0)),"0.00")</f>
        <v>0.00</v>
      </c>
      <c r="AV934" s="9" t="str">
        <f t="array" ref="AV934">IFERROR(INDEX(JeffSagarinW[W25],MATCH(AllData[[#This Row],[TEAM]]&amp;"|"&amp;AllData[[#This Row],[YEAR]],JeffSagarinW[TEAM]&amp;"|"&amp;JeffSagarinW[YEAR],0)),"0.00")</f>
        <v>0.00</v>
      </c>
      <c r="AW934" s="9" t="str">
        <f t="array" ref="AW934">IFERROR(INDEX(JeffSagarinW[W50],MATCH(AllData[[#This Row],[TEAM]]&amp;"|"&amp;AllData[[#This Row],[YEAR]],JeffSagarinW[TEAM]&amp;"|"&amp;JeffSagarinW[YEAR],0)),"0.00")</f>
        <v>0.00</v>
      </c>
      <c r="AX934" s="9" t="str">
        <f t="array" ref="AX934">IFERROR(INDEX(ESPNW[PTS],MATCH(AllData[[#This Row],[TEAM]]&amp;"|"&amp;AllData[[#This Row],[YEAR]],ESPNW[TEAM]&amp;"|"&amp;ESPNW[YEAR],0)),"0.00")</f>
        <v>0.00</v>
      </c>
    </row>
    <row r="935" spans="9:50" x14ac:dyDescent="0.2">
      <c r="I935" t="s">
        <v>2022</v>
      </c>
      <c r="J935">
        <v>67.319999999999993</v>
      </c>
      <c r="K935">
        <v>70.05</v>
      </c>
      <c r="L935">
        <v>2022</v>
      </c>
      <c r="AO935" t="s">
        <v>2022</v>
      </c>
      <c r="AP935">
        <v>67.319999999999993</v>
      </c>
      <c r="AQ935">
        <v>70.05</v>
      </c>
      <c r="AR935">
        <v>2022</v>
      </c>
      <c r="AT935" s="9" t="str">
        <f t="array" ref="AT935">IFERROR(INDEX(JeffSagarinW[JS_RATING],MATCH(AllData[[#This Row],[TEAM]]&amp;"|"&amp;AllData[[#This Row],[YEAR]],JeffSagarinW[TEAM]&amp;"|"&amp;JeffSagarinW[YEAR],0)),"0.00")</f>
        <v>0.00</v>
      </c>
      <c r="AU935" s="9" t="str">
        <f t="array" ref="AU935">IFERROR(INDEX(JeffSagarinW[JS_SOS],MATCH(AllData[[#This Row],[TEAM]]&amp;"|"&amp;AllData[[#This Row],[YEAR]],JeffSagarinW[TEAM]&amp;"|"&amp;JeffSagarinW[YEAR],0)),"0.00")</f>
        <v>0.00</v>
      </c>
      <c r="AV935" s="9" t="str">
        <f t="array" ref="AV935">IFERROR(INDEX(JeffSagarinW[W25],MATCH(AllData[[#This Row],[TEAM]]&amp;"|"&amp;AllData[[#This Row],[YEAR]],JeffSagarinW[TEAM]&amp;"|"&amp;JeffSagarinW[YEAR],0)),"0.00")</f>
        <v>0.00</v>
      </c>
      <c r="AW935" s="9" t="str">
        <f t="array" ref="AW935">IFERROR(INDEX(JeffSagarinW[W50],MATCH(AllData[[#This Row],[TEAM]]&amp;"|"&amp;AllData[[#This Row],[YEAR]],JeffSagarinW[TEAM]&amp;"|"&amp;JeffSagarinW[YEAR],0)),"0.00")</f>
        <v>0.00</v>
      </c>
      <c r="AX935" s="9" t="str">
        <f t="array" ref="AX935">IFERROR(INDEX(ESPNW[PTS],MATCH(AllData[[#This Row],[TEAM]]&amp;"|"&amp;AllData[[#This Row],[YEAR]],ESPNW[TEAM]&amp;"|"&amp;ESPNW[YEAR],0)),"0.00")</f>
        <v>0.00</v>
      </c>
    </row>
    <row r="936" spans="9:50" x14ac:dyDescent="0.2">
      <c r="I936" t="s">
        <v>2023</v>
      </c>
      <c r="J936">
        <v>65.290000000000006</v>
      </c>
      <c r="K936">
        <v>69.959999999999994</v>
      </c>
      <c r="L936">
        <v>2022</v>
      </c>
      <c r="AO936" t="s">
        <v>2023</v>
      </c>
      <c r="AP936">
        <v>65.290000000000006</v>
      </c>
      <c r="AQ936">
        <v>69.959999999999994</v>
      </c>
      <c r="AR936">
        <v>2022</v>
      </c>
      <c r="AT936" s="9" t="str">
        <f t="array" ref="AT936">IFERROR(INDEX(JeffSagarinW[JS_RATING],MATCH(AllData[[#This Row],[TEAM]]&amp;"|"&amp;AllData[[#This Row],[YEAR]],JeffSagarinW[TEAM]&amp;"|"&amp;JeffSagarinW[YEAR],0)),"0.00")</f>
        <v>0.00</v>
      </c>
      <c r="AU936" s="9" t="str">
        <f t="array" ref="AU936">IFERROR(INDEX(JeffSagarinW[JS_SOS],MATCH(AllData[[#This Row],[TEAM]]&amp;"|"&amp;AllData[[#This Row],[YEAR]],JeffSagarinW[TEAM]&amp;"|"&amp;JeffSagarinW[YEAR],0)),"0.00")</f>
        <v>0.00</v>
      </c>
      <c r="AV936" s="9" t="str">
        <f t="array" ref="AV936">IFERROR(INDEX(JeffSagarinW[W25],MATCH(AllData[[#This Row],[TEAM]]&amp;"|"&amp;AllData[[#This Row],[YEAR]],JeffSagarinW[TEAM]&amp;"|"&amp;JeffSagarinW[YEAR],0)),"0.00")</f>
        <v>0.00</v>
      </c>
      <c r="AW936" s="9" t="str">
        <f t="array" ref="AW936">IFERROR(INDEX(JeffSagarinW[W50],MATCH(AllData[[#This Row],[TEAM]]&amp;"|"&amp;AllData[[#This Row],[YEAR]],JeffSagarinW[TEAM]&amp;"|"&amp;JeffSagarinW[YEAR],0)),"0.00")</f>
        <v>0.00</v>
      </c>
      <c r="AX936" s="9" t="str">
        <f t="array" ref="AX936">IFERROR(INDEX(ESPNW[PTS],MATCH(AllData[[#This Row],[TEAM]]&amp;"|"&amp;AllData[[#This Row],[YEAR]],ESPNW[TEAM]&amp;"|"&amp;ESPNW[YEAR],0)),"0.00")</f>
        <v>0.00</v>
      </c>
    </row>
    <row r="937" spans="9:50" x14ac:dyDescent="0.2">
      <c r="I937" t="s">
        <v>316</v>
      </c>
      <c r="J937">
        <v>67.83</v>
      </c>
      <c r="K937">
        <v>69.94</v>
      </c>
      <c r="L937">
        <v>2022</v>
      </c>
      <c r="AO937" t="s">
        <v>316</v>
      </c>
      <c r="AP937">
        <v>67.83</v>
      </c>
      <c r="AQ937">
        <v>69.94</v>
      </c>
      <c r="AR937">
        <v>2022</v>
      </c>
      <c r="AT937" s="9" t="str">
        <f t="array" ref="AT937">IFERROR(INDEX(JeffSagarinW[JS_RATING],MATCH(AllData[[#This Row],[TEAM]]&amp;"|"&amp;AllData[[#This Row],[YEAR]],JeffSagarinW[TEAM]&amp;"|"&amp;JeffSagarinW[YEAR],0)),"0.00")</f>
        <v>0.00</v>
      </c>
      <c r="AU937" s="9" t="str">
        <f t="array" ref="AU937">IFERROR(INDEX(JeffSagarinW[JS_SOS],MATCH(AllData[[#This Row],[TEAM]]&amp;"|"&amp;AllData[[#This Row],[YEAR]],JeffSagarinW[TEAM]&amp;"|"&amp;JeffSagarinW[YEAR],0)),"0.00")</f>
        <v>0.00</v>
      </c>
      <c r="AV937" s="9" t="str">
        <f t="array" ref="AV937">IFERROR(INDEX(JeffSagarinW[W25],MATCH(AllData[[#This Row],[TEAM]]&amp;"|"&amp;AllData[[#This Row],[YEAR]],JeffSagarinW[TEAM]&amp;"|"&amp;JeffSagarinW[YEAR],0)),"0.00")</f>
        <v>0.00</v>
      </c>
      <c r="AW937" s="9" t="str">
        <f t="array" ref="AW937">IFERROR(INDEX(JeffSagarinW[W50],MATCH(AllData[[#This Row],[TEAM]]&amp;"|"&amp;AllData[[#This Row],[YEAR]],JeffSagarinW[TEAM]&amp;"|"&amp;JeffSagarinW[YEAR],0)),"0.00")</f>
        <v>0.00</v>
      </c>
      <c r="AX937" s="9" t="str">
        <f t="array" ref="AX937">IFERROR(INDEX(ESPNW[PTS],MATCH(AllData[[#This Row],[TEAM]]&amp;"|"&amp;AllData[[#This Row],[YEAR]],ESPNW[TEAM]&amp;"|"&amp;ESPNW[YEAR],0)),"0.00")</f>
        <v>0.00</v>
      </c>
    </row>
    <row r="938" spans="9:50" x14ac:dyDescent="0.2">
      <c r="I938" t="s">
        <v>1836</v>
      </c>
      <c r="J938">
        <v>67.150000000000006</v>
      </c>
      <c r="K938">
        <v>69.900000000000006</v>
      </c>
      <c r="L938">
        <v>2022</v>
      </c>
      <c r="AO938" t="s">
        <v>1836</v>
      </c>
      <c r="AP938">
        <v>67.150000000000006</v>
      </c>
      <c r="AQ938">
        <v>69.900000000000006</v>
      </c>
      <c r="AR938">
        <v>2022</v>
      </c>
      <c r="AT938" s="9" t="str">
        <f t="array" ref="AT938">IFERROR(INDEX(JeffSagarinW[JS_RATING],MATCH(AllData[[#This Row],[TEAM]]&amp;"|"&amp;AllData[[#This Row],[YEAR]],JeffSagarinW[TEAM]&amp;"|"&amp;JeffSagarinW[YEAR],0)),"0.00")</f>
        <v>0.00</v>
      </c>
      <c r="AU938" s="9" t="str">
        <f t="array" ref="AU938">IFERROR(INDEX(JeffSagarinW[JS_SOS],MATCH(AllData[[#This Row],[TEAM]]&amp;"|"&amp;AllData[[#This Row],[YEAR]],JeffSagarinW[TEAM]&amp;"|"&amp;JeffSagarinW[YEAR],0)),"0.00")</f>
        <v>0.00</v>
      </c>
      <c r="AV938" s="9" t="str">
        <f t="array" ref="AV938">IFERROR(INDEX(JeffSagarinW[W25],MATCH(AllData[[#This Row],[TEAM]]&amp;"|"&amp;AllData[[#This Row],[YEAR]],JeffSagarinW[TEAM]&amp;"|"&amp;JeffSagarinW[YEAR],0)),"0.00")</f>
        <v>0.00</v>
      </c>
      <c r="AW938" s="9" t="str">
        <f t="array" ref="AW938">IFERROR(INDEX(JeffSagarinW[W50],MATCH(AllData[[#This Row],[TEAM]]&amp;"|"&amp;AllData[[#This Row],[YEAR]],JeffSagarinW[TEAM]&amp;"|"&amp;JeffSagarinW[YEAR],0)),"0.00")</f>
        <v>0.00</v>
      </c>
      <c r="AX938" s="9" t="str">
        <f t="array" ref="AX938">IFERROR(INDEX(ESPNW[PTS],MATCH(AllData[[#This Row],[TEAM]]&amp;"|"&amp;AllData[[#This Row],[YEAR]],ESPNW[TEAM]&amp;"|"&amp;ESPNW[YEAR],0)),"0.00")</f>
        <v>0.00</v>
      </c>
    </row>
    <row r="939" spans="9:50" x14ac:dyDescent="0.2">
      <c r="I939" t="s">
        <v>91</v>
      </c>
      <c r="J939">
        <v>70.25</v>
      </c>
      <c r="K939">
        <v>69.739999999999995</v>
      </c>
      <c r="L939">
        <v>2022</v>
      </c>
      <c r="AO939" t="s">
        <v>91</v>
      </c>
      <c r="AP939">
        <v>70.25</v>
      </c>
      <c r="AQ939">
        <v>69.739999999999995</v>
      </c>
      <c r="AR939">
        <v>2022</v>
      </c>
      <c r="AT939" s="9" t="str">
        <f t="array" ref="AT939">IFERROR(INDEX(JeffSagarinW[JS_RATING],MATCH(AllData[[#This Row],[TEAM]]&amp;"|"&amp;AllData[[#This Row],[YEAR]],JeffSagarinW[TEAM]&amp;"|"&amp;JeffSagarinW[YEAR],0)),"0.00")</f>
        <v>0.00</v>
      </c>
      <c r="AU939" s="9" t="str">
        <f t="array" ref="AU939">IFERROR(INDEX(JeffSagarinW[JS_SOS],MATCH(AllData[[#This Row],[TEAM]]&amp;"|"&amp;AllData[[#This Row],[YEAR]],JeffSagarinW[TEAM]&amp;"|"&amp;JeffSagarinW[YEAR],0)),"0.00")</f>
        <v>0.00</v>
      </c>
      <c r="AV939" s="9" t="str">
        <f t="array" ref="AV939">IFERROR(INDEX(JeffSagarinW[W25],MATCH(AllData[[#This Row],[TEAM]]&amp;"|"&amp;AllData[[#This Row],[YEAR]],JeffSagarinW[TEAM]&amp;"|"&amp;JeffSagarinW[YEAR],0)),"0.00")</f>
        <v>0.00</v>
      </c>
      <c r="AW939" s="9" t="str">
        <f t="array" ref="AW939">IFERROR(INDEX(JeffSagarinW[W50],MATCH(AllData[[#This Row],[TEAM]]&amp;"|"&amp;AllData[[#This Row],[YEAR]],JeffSagarinW[TEAM]&amp;"|"&amp;JeffSagarinW[YEAR],0)),"0.00")</f>
        <v>0.00</v>
      </c>
      <c r="AX939" s="9" t="str">
        <f t="array" ref="AX939">IFERROR(INDEX(ESPNW[PTS],MATCH(AllData[[#This Row],[TEAM]]&amp;"|"&amp;AllData[[#This Row],[YEAR]],ESPNW[TEAM]&amp;"|"&amp;ESPNW[YEAR],0)),"0.00")</f>
        <v>0.00</v>
      </c>
    </row>
    <row r="940" spans="9:50" x14ac:dyDescent="0.2">
      <c r="I940" t="s">
        <v>294</v>
      </c>
      <c r="J940">
        <v>63.69</v>
      </c>
      <c r="K940">
        <v>69.58</v>
      </c>
      <c r="L940">
        <v>2022</v>
      </c>
      <c r="AO940" t="s">
        <v>294</v>
      </c>
      <c r="AP940">
        <v>63.69</v>
      </c>
      <c r="AQ940">
        <v>69.58</v>
      </c>
      <c r="AR940">
        <v>2022</v>
      </c>
      <c r="AT940" s="9" t="str">
        <f t="array" ref="AT940">IFERROR(INDEX(JeffSagarinW[JS_RATING],MATCH(AllData[[#This Row],[TEAM]]&amp;"|"&amp;AllData[[#This Row],[YEAR]],JeffSagarinW[TEAM]&amp;"|"&amp;JeffSagarinW[YEAR],0)),"0.00")</f>
        <v>0.00</v>
      </c>
      <c r="AU940" s="9" t="str">
        <f t="array" ref="AU940">IFERROR(INDEX(JeffSagarinW[JS_SOS],MATCH(AllData[[#This Row],[TEAM]]&amp;"|"&amp;AllData[[#This Row],[YEAR]],JeffSagarinW[TEAM]&amp;"|"&amp;JeffSagarinW[YEAR],0)),"0.00")</f>
        <v>0.00</v>
      </c>
      <c r="AV940" s="9" t="str">
        <f t="array" ref="AV940">IFERROR(INDEX(JeffSagarinW[W25],MATCH(AllData[[#This Row],[TEAM]]&amp;"|"&amp;AllData[[#This Row],[YEAR]],JeffSagarinW[TEAM]&amp;"|"&amp;JeffSagarinW[YEAR],0)),"0.00")</f>
        <v>0.00</v>
      </c>
      <c r="AW940" s="9" t="str">
        <f t="array" ref="AW940">IFERROR(INDEX(JeffSagarinW[W50],MATCH(AllData[[#This Row],[TEAM]]&amp;"|"&amp;AllData[[#This Row],[YEAR]],JeffSagarinW[TEAM]&amp;"|"&amp;JeffSagarinW[YEAR],0)),"0.00")</f>
        <v>0.00</v>
      </c>
      <c r="AX940" s="9" t="str">
        <f t="array" ref="AX940">IFERROR(INDEX(ESPNW[PTS],MATCH(AllData[[#This Row],[TEAM]]&amp;"|"&amp;AllData[[#This Row],[YEAR]],ESPNW[TEAM]&amp;"|"&amp;ESPNW[YEAR],0)),"0.00")</f>
        <v>0.00</v>
      </c>
    </row>
    <row r="941" spans="9:50" x14ac:dyDescent="0.2">
      <c r="I941" t="s">
        <v>2024</v>
      </c>
      <c r="J941">
        <v>60.01</v>
      </c>
      <c r="K941">
        <v>69.56</v>
      </c>
      <c r="L941">
        <v>2022</v>
      </c>
      <c r="M941">
        <v>16</v>
      </c>
      <c r="AO941" t="s">
        <v>2024</v>
      </c>
      <c r="AP941">
        <v>60.01</v>
      </c>
      <c r="AQ941">
        <v>69.56</v>
      </c>
      <c r="AR941">
        <v>2022</v>
      </c>
      <c r="AS941">
        <v>16</v>
      </c>
      <c r="AT941" s="9" t="str">
        <f t="array" ref="AT941">IFERROR(INDEX(JeffSagarinW[JS_RATING],MATCH(AllData[[#This Row],[TEAM]]&amp;"|"&amp;AllData[[#This Row],[YEAR]],JeffSagarinW[TEAM]&amp;"|"&amp;JeffSagarinW[YEAR],0)),"0.00")</f>
        <v>0.00</v>
      </c>
      <c r="AU941" s="9" t="str">
        <f t="array" ref="AU941">IFERROR(INDEX(JeffSagarinW[JS_SOS],MATCH(AllData[[#This Row],[TEAM]]&amp;"|"&amp;AllData[[#This Row],[YEAR]],JeffSagarinW[TEAM]&amp;"|"&amp;JeffSagarinW[YEAR],0)),"0.00")</f>
        <v>0.00</v>
      </c>
      <c r="AV941" s="9" t="str">
        <f t="array" ref="AV941">IFERROR(INDEX(JeffSagarinW[W25],MATCH(AllData[[#This Row],[TEAM]]&amp;"|"&amp;AllData[[#This Row],[YEAR]],JeffSagarinW[TEAM]&amp;"|"&amp;JeffSagarinW[YEAR],0)),"0.00")</f>
        <v>0.00</v>
      </c>
      <c r="AW941" s="9" t="str">
        <f t="array" ref="AW941">IFERROR(INDEX(JeffSagarinW[W50],MATCH(AllData[[#This Row],[TEAM]]&amp;"|"&amp;AllData[[#This Row],[YEAR]],JeffSagarinW[TEAM]&amp;"|"&amp;JeffSagarinW[YEAR],0)),"0.00")</f>
        <v>0.00</v>
      </c>
      <c r="AX941" s="9" t="str">
        <f t="array" ref="AX941">IFERROR(INDEX(ESPNW[PTS],MATCH(AllData[[#This Row],[TEAM]]&amp;"|"&amp;AllData[[#This Row],[YEAR]],ESPNW[TEAM]&amp;"|"&amp;ESPNW[YEAR],0)),"0.00")</f>
        <v>0.00</v>
      </c>
    </row>
    <row r="942" spans="9:50" x14ac:dyDescent="0.2">
      <c r="I942" t="s">
        <v>1861</v>
      </c>
      <c r="J942">
        <v>66.39</v>
      </c>
      <c r="K942">
        <v>69.52</v>
      </c>
      <c r="L942">
        <v>2022</v>
      </c>
      <c r="AO942" t="s">
        <v>1861</v>
      </c>
      <c r="AP942">
        <v>66.39</v>
      </c>
      <c r="AQ942">
        <v>69.52</v>
      </c>
      <c r="AR942">
        <v>2022</v>
      </c>
      <c r="AT942" s="9" t="str">
        <f t="array" ref="AT942">IFERROR(INDEX(JeffSagarinW[JS_RATING],MATCH(AllData[[#This Row],[TEAM]]&amp;"|"&amp;AllData[[#This Row],[YEAR]],JeffSagarinW[TEAM]&amp;"|"&amp;JeffSagarinW[YEAR],0)),"0.00")</f>
        <v>0.00</v>
      </c>
      <c r="AU942" s="9" t="str">
        <f t="array" ref="AU942">IFERROR(INDEX(JeffSagarinW[JS_SOS],MATCH(AllData[[#This Row],[TEAM]]&amp;"|"&amp;AllData[[#This Row],[YEAR]],JeffSagarinW[TEAM]&amp;"|"&amp;JeffSagarinW[YEAR],0)),"0.00")</f>
        <v>0.00</v>
      </c>
      <c r="AV942" s="9" t="str">
        <f t="array" ref="AV942">IFERROR(INDEX(JeffSagarinW[W25],MATCH(AllData[[#This Row],[TEAM]]&amp;"|"&amp;AllData[[#This Row],[YEAR]],JeffSagarinW[TEAM]&amp;"|"&amp;JeffSagarinW[YEAR],0)),"0.00")</f>
        <v>0.00</v>
      </c>
      <c r="AW942" s="9" t="str">
        <f t="array" ref="AW942">IFERROR(INDEX(JeffSagarinW[W50],MATCH(AllData[[#This Row],[TEAM]]&amp;"|"&amp;AllData[[#This Row],[YEAR]],JeffSagarinW[TEAM]&amp;"|"&amp;JeffSagarinW[YEAR],0)),"0.00")</f>
        <v>0.00</v>
      </c>
      <c r="AX942" s="9" t="str">
        <f t="array" ref="AX942">IFERROR(INDEX(ESPNW[PTS],MATCH(AllData[[#This Row],[TEAM]]&amp;"|"&amp;AllData[[#This Row],[YEAR]],ESPNW[TEAM]&amp;"|"&amp;ESPNW[YEAR],0)),"0.00")</f>
        <v>0.00</v>
      </c>
    </row>
    <row r="943" spans="9:50" x14ac:dyDescent="0.2">
      <c r="I943" t="s">
        <v>374</v>
      </c>
      <c r="J943">
        <v>67.36</v>
      </c>
      <c r="K943">
        <v>69.5</v>
      </c>
      <c r="L943">
        <v>2022</v>
      </c>
      <c r="AO943" t="s">
        <v>374</v>
      </c>
      <c r="AP943">
        <v>67.36</v>
      </c>
      <c r="AQ943">
        <v>69.5</v>
      </c>
      <c r="AR943">
        <v>2022</v>
      </c>
      <c r="AT943" s="9" t="str">
        <f t="array" ref="AT943">IFERROR(INDEX(JeffSagarinW[JS_RATING],MATCH(AllData[[#This Row],[TEAM]]&amp;"|"&amp;AllData[[#This Row],[YEAR]],JeffSagarinW[TEAM]&amp;"|"&amp;JeffSagarinW[YEAR],0)),"0.00")</f>
        <v>0.00</v>
      </c>
      <c r="AU943" s="9" t="str">
        <f t="array" ref="AU943">IFERROR(INDEX(JeffSagarinW[JS_SOS],MATCH(AllData[[#This Row],[TEAM]]&amp;"|"&amp;AllData[[#This Row],[YEAR]],JeffSagarinW[TEAM]&amp;"|"&amp;JeffSagarinW[YEAR],0)),"0.00")</f>
        <v>0.00</v>
      </c>
      <c r="AV943" s="9" t="str">
        <f t="array" ref="AV943">IFERROR(INDEX(JeffSagarinW[W25],MATCH(AllData[[#This Row],[TEAM]]&amp;"|"&amp;AllData[[#This Row],[YEAR]],JeffSagarinW[TEAM]&amp;"|"&amp;JeffSagarinW[YEAR],0)),"0.00")</f>
        <v>0.00</v>
      </c>
      <c r="AW943" s="9" t="str">
        <f t="array" ref="AW943">IFERROR(INDEX(JeffSagarinW[W50],MATCH(AllData[[#This Row],[TEAM]]&amp;"|"&amp;AllData[[#This Row],[YEAR]],JeffSagarinW[TEAM]&amp;"|"&amp;JeffSagarinW[YEAR],0)),"0.00")</f>
        <v>0.00</v>
      </c>
      <c r="AX943" s="9" t="str">
        <f t="array" ref="AX943">IFERROR(INDEX(ESPNW[PTS],MATCH(AllData[[#This Row],[TEAM]]&amp;"|"&amp;AllData[[#This Row],[YEAR]],ESPNW[TEAM]&amp;"|"&amp;ESPNW[YEAR],0)),"0.00")</f>
        <v>0.00</v>
      </c>
    </row>
    <row r="944" spans="9:50" x14ac:dyDescent="0.2">
      <c r="I944" t="s">
        <v>2025</v>
      </c>
      <c r="J944">
        <v>63.28</v>
      </c>
      <c r="K944">
        <v>69.44</v>
      </c>
      <c r="L944">
        <v>2022</v>
      </c>
      <c r="AO944" t="s">
        <v>2025</v>
      </c>
      <c r="AP944">
        <v>63.28</v>
      </c>
      <c r="AQ944">
        <v>69.44</v>
      </c>
      <c r="AR944">
        <v>2022</v>
      </c>
      <c r="AT944" s="9" t="str">
        <f t="array" ref="AT944">IFERROR(INDEX(JeffSagarinW[JS_RATING],MATCH(AllData[[#This Row],[TEAM]]&amp;"|"&amp;AllData[[#This Row],[YEAR]],JeffSagarinW[TEAM]&amp;"|"&amp;JeffSagarinW[YEAR],0)),"0.00")</f>
        <v>0.00</v>
      </c>
      <c r="AU944" s="9" t="str">
        <f t="array" ref="AU944">IFERROR(INDEX(JeffSagarinW[JS_SOS],MATCH(AllData[[#This Row],[TEAM]]&amp;"|"&amp;AllData[[#This Row],[YEAR]],JeffSagarinW[TEAM]&amp;"|"&amp;JeffSagarinW[YEAR],0)),"0.00")</f>
        <v>0.00</v>
      </c>
      <c r="AV944" s="9" t="str">
        <f t="array" ref="AV944">IFERROR(INDEX(JeffSagarinW[W25],MATCH(AllData[[#This Row],[TEAM]]&amp;"|"&amp;AllData[[#This Row],[YEAR]],JeffSagarinW[TEAM]&amp;"|"&amp;JeffSagarinW[YEAR],0)),"0.00")</f>
        <v>0.00</v>
      </c>
      <c r="AW944" s="9" t="str">
        <f t="array" ref="AW944">IFERROR(INDEX(JeffSagarinW[W50],MATCH(AllData[[#This Row],[TEAM]]&amp;"|"&amp;AllData[[#This Row],[YEAR]],JeffSagarinW[TEAM]&amp;"|"&amp;JeffSagarinW[YEAR],0)),"0.00")</f>
        <v>0.00</v>
      </c>
      <c r="AX944" s="9" t="str">
        <f t="array" ref="AX944">IFERROR(INDEX(ESPNW[PTS],MATCH(AllData[[#This Row],[TEAM]]&amp;"|"&amp;AllData[[#This Row],[YEAR]],ESPNW[TEAM]&amp;"|"&amp;ESPNW[YEAR],0)),"0.00")</f>
        <v>0.00</v>
      </c>
    </row>
    <row r="945" spans="9:50" x14ac:dyDescent="0.2">
      <c r="I945" t="s">
        <v>346</v>
      </c>
      <c r="J945">
        <v>70.599999999999994</v>
      </c>
      <c r="K945">
        <v>69.430000000000007</v>
      </c>
      <c r="L945">
        <v>2022</v>
      </c>
      <c r="AO945" t="s">
        <v>346</v>
      </c>
      <c r="AP945">
        <v>70.599999999999994</v>
      </c>
      <c r="AQ945">
        <v>69.430000000000007</v>
      </c>
      <c r="AR945">
        <v>2022</v>
      </c>
      <c r="AT945" s="9" t="str">
        <f t="array" ref="AT945">IFERROR(INDEX(JeffSagarinW[JS_RATING],MATCH(AllData[[#This Row],[TEAM]]&amp;"|"&amp;AllData[[#This Row],[YEAR]],JeffSagarinW[TEAM]&amp;"|"&amp;JeffSagarinW[YEAR],0)),"0.00")</f>
        <v>0.00</v>
      </c>
      <c r="AU945" s="9" t="str">
        <f t="array" ref="AU945">IFERROR(INDEX(JeffSagarinW[JS_SOS],MATCH(AllData[[#This Row],[TEAM]]&amp;"|"&amp;AllData[[#This Row],[YEAR]],JeffSagarinW[TEAM]&amp;"|"&amp;JeffSagarinW[YEAR],0)),"0.00")</f>
        <v>0.00</v>
      </c>
      <c r="AV945" s="9" t="str">
        <f t="array" ref="AV945">IFERROR(INDEX(JeffSagarinW[W25],MATCH(AllData[[#This Row],[TEAM]]&amp;"|"&amp;AllData[[#This Row],[YEAR]],JeffSagarinW[TEAM]&amp;"|"&amp;JeffSagarinW[YEAR],0)),"0.00")</f>
        <v>0.00</v>
      </c>
      <c r="AW945" s="9" t="str">
        <f t="array" ref="AW945">IFERROR(INDEX(JeffSagarinW[W50],MATCH(AllData[[#This Row],[TEAM]]&amp;"|"&amp;AllData[[#This Row],[YEAR]],JeffSagarinW[TEAM]&amp;"|"&amp;JeffSagarinW[YEAR],0)),"0.00")</f>
        <v>0.00</v>
      </c>
      <c r="AX945" s="9" t="str">
        <f t="array" ref="AX945">IFERROR(INDEX(ESPNW[PTS],MATCH(AllData[[#This Row],[TEAM]]&amp;"|"&amp;AllData[[#This Row],[YEAR]],ESPNW[TEAM]&amp;"|"&amp;ESPNW[YEAR],0)),"0.00")</f>
        <v>0.00</v>
      </c>
    </row>
    <row r="946" spans="9:50" x14ac:dyDescent="0.2">
      <c r="I946" t="s">
        <v>2026</v>
      </c>
      <c r="J946">
        <v>60.79</v>
      </c>
      <c r="K946">
        <v>69.17</v>
      </c>
      <c r="L946">
        <v>2022</v>
      </c>
      <c r="M946">
        <v>14</v>
      </c>
      <c r="AO946" t="s">
        <v>2026</v>
      </c>
      <c r="AP946">
        <v>60.79</v>
      </c>
      <c r="AQ946">
        <v>69.17</v>
      </c>
      <c r="AR946">
        <v>2022</v>
      </c>
      <c r="AS946">
        <v>14</v>
      </c>
      <c r="AT946" s="9" t="str">
        <f t="array" ref="AT946">IFERROR(INDEX(JeffSagarinW[JS_RATING],MATCH(AllData[[#This Row],[TEAM]]&amp;"|"&amp;AllData[[#This Row],[YEAR]],JeffSagarinW[TEAM]&amp;"|"&amp;JeffSagarinW[YEAR],0)),"0.00")</f>
        <v>0.00</v>
      </c>
      <c r="AU946" s="9" t="str">
        <f t="array" ref="AU946">IFERROR(INDEX(JeffSagarinW[JS_SOS],MATCH(AllData[[#This Row],[TEAM]]&amp;"|"&amp;AllData[[#This Row],[YEAR]],JeffSagarinW[TEAM]&amp;"|"&amp;JeffSagarinW[YEAR],0)),"0.00")</f>
        <v>0.00</v>
      </c>
      <c r="AV946" s="9" t="str">
        <f t="array" ref="AV946">IFERROR(INDEX(JeffSagarinW[W25],MATCH(AllData[[#This Row],[TEAM]]&amp;"|"&amp;AllData[[#This Row],[YEAR]],JeffSagarinW[TEAM]&amp;"|"&amp;JeffSagarinW[YEAR],0)),"0.00")</f>
        <v>0.00</v>
      </c>
      <c r="AW946" s="9" t="str">
        <f t="array" ref="AW946">IFERROR(INDEX(JeffSagarinW[W50],MATCH(AllData[[#This Row],[TEAM]]&amp;"|"&amp;AllData[[#This Row],[YEAR]],JeffSagarinW[TEAM]&amp;"|"&amp;JeffSagarinW[YEAR],0)),"0.00")</f>
        <v>0.00</v>
      </c>
      <c r="AX946" s="9" t="str">
        <f t="array" ref="AX946">IFERROR(INDEX(ESPNW[PTS],MATCH(AllData[[#This Row],[TEAM]]&amp;"|"&amp;AllData[[#This Row],[YEAR]],ESPNW[TEAM]&amp;"|"&amp;ESPNW[YEAR],0)),"0.00")</f>
        <v>0.00</v>
      </c>
    </row>
    <row r="947" spans="9:50" x14ac:dyDescent="0.2">
      <c r="I947" t="s">
        <v>2027</v>
      </c>
      <c r="J947">
        <v>58.45</v>
      </c>
      <c r="K947">
        <v>69.150000000000006</v>
      </c>
      <c r="L947">
        <v>2022</v>
      </c>
      <c r="AO947" t="s">
        <v>2027</v>
      </c>
      <c r="AP947">
        <v>58.45</v>
      </c>
      <c r="AQ947">
        <v>69.150000000000006</v>
      </c>
      <c r="AR947">
        <v>2022</v>
      </c>
      <c r="AT947" s="9" t="str">
        <f t="array" ref="AT947">IFERROR(INDEX(JeffSagarinW[JS_RATING],MATCH(AllData[[#This Row],[TEAM]]&amp;"|"&amp;AllData[[#This Row],[YEAR]],JeffSagarinW[TEAM]&amp;"|"&amp;JeffSagarinW[YEAR],0)),"0.00")</f>
        <v>0.00</v>
      </c>
      <c r="AU947" s="9" t="str">
        <f t="array" ref="AU947">IFERROR(INDEX(JeffSagarinW[JS_SOS],MATCH(AllData[[#This Row],[TEAM]]&amp;"|"&amp;AllData[[#This Row],[YEAR]],JeffSagarinW[TEAM]&amp;"|"&amp;JeffSagarinW[YEAR],0)),"0.00")</f>
        <v>0.00</v>
      </c>
      <c r="AV947" s="9" t="str">
        <f t="array" ref="AV947">IFERROR(INDEX(JeffSagarinW[W25],MATCH(AllData[[#This Row],[TEAM]]&amp;"|"&amp;AllData[[#This Row],[YEAR]],JeffSagarinW[TEAM]&amp;"|"&amp;JeffSagarinW[YEAR],0)),"0.00")</f>
        <v>0.00</v>
      </c>
      <c r="AW947" s="9" t="str">
        <f t="array" ref="AW947">IFERROR(INDEX(JeffSagarinW[W50],MATCH(AllData[[#This Row],[TEAM]]&amp;"|"&amp;AllData[[#This Row],[YEAR]],JeffSagarinW[TEAM]&amp;"|"&amp;JeffSagarinW[YEAR],0)),"0.00")</f>
        <v>0.00</v>
      </c>
      <c r="AX947" s="9" t="str">
        <f t="array" ref="AX947">IFERROR(INDEX(ESPNW[PTS],MATCH(AllData[[#This Row],[TEAM]]&amp;"|"&amp;AllData[[#This Row],[YEAR]],ESPNW[TEAM]&amp;"|"&amp;ESPNW[YEAR],0)),"0.00")</f>
        <v>0.00</v>
      </c>
    </row>
    <row r="948" spans="9:50" x14ac:dyDescent="0.2">
      <c r="I948" t="s">
        <v>344</v>
      </c>
      <c r="J948">
        <v>65.87</v>
      </c>
      <c r="K948">
        <v>69.08</v>
      </c>
      <c r="L948">
        <v>2022</v>
      </c>
      <c r="AO948" t="s">
        <v>344</v>
      </c>
      <c r="AP948">
        <v>65.87</v>
      </c>
      <c r="AQ948">
        <v>69.08</v>
      </c>
      <c r="AR948">
        <v>2022</v>
      </c>
      <c r="AT948" s="9" t="str">
        <f t="array" ref="AT948">IFERROR(INDEX(JeffSagarinW[JS_RATING],MATCH(AllData[[#This Row],[TEAM]]&amp;"|"&amp;AllData[[#This Row],[YEAR]],JeffSagarinW[TEAM]&amp;"|"&amp;JeffSagarinW[YEAR],0)),"0.00")</f>
        <v>0.00</v>
      </c>
      <c r="AU948" s="9" t="str">
        <f t="array" ref="AU948">IFERROR(INDEX(JeffSagarinW[JS_SOS],MATCH(AllData[[#This Row],[TEAM]]&amp;"|"&amp;AllData[[#This Row],[YEAR]],JeffSagarinW[TEAM]&amp;"|"&amp;JeffSagarinW[YEAR],0)),"0.00")</f>
        <v>0.00</v>
      </c>
      <c r="AV948" s="9" t="str">
        <f t="array" ref="AV948">IFERROR(INDEX(JeffSagarinW[W25],MATCH(AllData[[#This Row],[TEAM]]&amp;"|"&amp;AllData[[#This Row],[YEAR]],JeffSagarinW[TEAM]&amp;"|"&amp;JeffSagarinW[YEAR],0)),"0.00")</f>
        <v>0.00</v>
      </c>
      <c r="AW948" s="9" t="str">
        <f t="array" ref="AW948">IFERROR(INDEX(JeffSagarinW[W50],MATCH(AllData[[#This Row],[TEAM]]&amp;"|"&amp;AllData[[#This Row],[YEAR]],JeffSagarinW[TEAM]&amp;"|"&amp;JeffSagarinW[YEAR],0)),"0.00")</f>
        <v>0.00</v>
      </c>
      <c r="AX948" s="9" t="str">
        <f t="array" ref="AX948">IFERROR(INDEX(ESPNW[PTS],MATCH(AllData[[#This Row],[TEAM]]&amp;"|"&amp;AllData[[#This Row],[YEAR]],ESPNW[TEAM]&amp;"|"&amp;ESPNW[YEAR],0)),"0.00")</f>
        <v>0.00</v>
      </c>
    </row>
    <row r="949" spans="9:50" x14ac:dyDescent="0.2">
      <c r="I949" t="s">
        <v>447</v>
      </c>
      <c r="J949">
        <v>64.02</v>
      </c>
      <c r="K949">
        <v>69.06</v>
      </c>
      <c r="L949">
        <v>2022</v>
      </c>
      <c r="AO949" t="s">
        <v>447</v>
      </c>
      <c r="AP949">
        <v>64.02</v>
      </c>
      <c r="AQ949">
        <v>69.06</v>
      </c>
      <c r="AR949">
        <v>2022</v>
      </c>
      <c r="AT949" s="9" t="str">
        <f t="array" ref="AT949">IFERROR(INDEX(JeffSagarinW[JS_RATING],MATCH(AllData[[#This Row],[TEAM]]&amp;"|"&amp;AllData[[#This Row],[YEAR]],JeffSagarinW[TEAM]&amp;"|"&amp;JeffSagarinW[YEAR],0)),"0.00")</f>
        <v>0.00</v>
      </c>
      <c r="AU949" s="9" t="str">
        <f t="array" ref="AU949">IFERROR(INDEX(JeffSagarinW[JS_SOS],MATCH(AllData[[#This Row],[TEAM]]&amp;"|"&amp;AllData[[#This Row],[YEAR]],JeffSagarinW[TEAM]&amp;"|"&amp;JeffSagarinW[YEAR],0)),"0.00")</f>
        <v>0.00</v>
      </c>
      <c r="AV949" s="9" t="str">
        <f t="array" ref="AV949">IFERROR(INDEX(JeffSagarinW[W25],MATCH(AllData[[#This Row],[TEAM]]&amp;"|"&amp;AllData[[#This Row],[YEAR]],JeffSagarinW[TEAM]&amp;"|"&amp;JeffSagarinW[YEAR],0)),"0.00")</f>
        <v>0.00</v>
      </c>
      <c r="AW949" s="9" t="str">
        <f t="array" ref="AW949">IFERROR(INDEX(JeffSagarinW[W50],MATCH(AllData[[#This Row],[TEAM]]&amp;"|"&amp;AllData[[#This Row],[YEAR]],JeffSagarinW[TEAM]&amp;"|"&amp;JeffSagarinW[YEAR],0)),"0.00")</f>
        <v>0.00</v>
      </c>
      <c r="AX949" s="9" t="str">
        <f t="array" ref="AX949">IFERROR(INDEX(ESPNW[PTS],MATCH(AllData[[#This Row],[TEAM]]&amp;"|"&amp;AllData[[#This Row],[YEAR]],ESPNW[TEAM]&amp;"|"&amp;ESPNW[YEAR],0)),"0.00")</f>
        <v>0.00</v>
      </c>
    </row>
    <row r="950" spans="9:50" x14ac:dyDescent="0.2">
      <c r="I950" t="s">
        <v>2028</v>
      </c>
      <c r="J950">
        <v>57.79</v>
      </c>
      <c r="K950">
        <v>69.040000000000006</v>
      </c>
      <c r="L950">
        <v>2022</v>
      </c>
      <c r="AO950" t="s">
        <v>2028</v>
      </c>
      <c r="AP950">
        <v>57.79</v>
      </c>
      <c r="AQ950">
        <v>69.040000000000006</v>
      </c>
      <c r="AR950">
        <v>2022</v>
      </c>
      <c r="AT950" s="9" t="str">
        <f t="array" ref="AT950">IFERROR(INDEX(JeffSagarinW[JS_RATING],MATCH(AllData[[#This Row],[TEAM]]&amp;"|"&amp;AllData[[#This Row],[YEAR]],JeffSagarinW[TEAM]&amp;"|"&amp;JeffSagarinW[YEAR],0)),"0.00")</f>
        <v>0.00</v>
      </c>
      <c r="AU950" s="9" t="str">
        <f t="array" ref="AU950">IFERROR(INDEX(JeffSagarinW[JS_SOS],MATCH(AllData[[#This Row],[TEAM]]&amp;"|"&amp;AllData[[#This Row],[YEAR]],JeffSagarinW[TEAM]&amp;"|"&amp;JeffSagarinW[YEAR],0)),"0.00")</f>
        <v>0.00</v>
      </c>
      <c r="AV950" s="9" t="str">
        <f t="array" ref="AV950">IFERROR(INDEX(JeffSagarinW[W25],MATCH(AllData[[#This Row],[TEAM]]&amp;"|"&amp;AllData[[#This Row],[YEAR]],JeffSagarinW[TEAM]&amp;"|"&amp;JeffSagarinW[YEAR],0)),"0.00")</f>
        <v>0.00</v>
      </c>
      <c r="AW950" s="9" t="str">
        <f t="array" ref="AW950">IFERROR(INDEX(JeffSagarinW[W50],MATCH(AllData[[#This Row],[TEAM]]&amp;"|"&amp;AllData[[#This Row],[YEAR]],JeffSagarinW[TEAM]&amp;"|"&amp;JeffSagarinW[YEAR],0)),"0.00")</f>
        <v>0.00</v>
      </c>
      <c r="AX950" s="9" t="str">
        <f t="array" ref="AX950">IFERROR(INDEX(ESPNW[PTS],MATCH(AllData[[#This Row],[TEAM]]&amp;"|"&amp;AllData[[#This Row],[YEAR]],ESPNW[TEAM]&amp;"|"&amp;ESPNW[YEAR],0)),"0.00")</f>
        <v>0.00</v>
      </c>
    </row>
    <row r="951" spans="9:50" x14ac:dyDescent="0.2">
      <c r="I951" t="s">
        <v>2029</v>
      </c>
      <c r="J951">
        <v>62.8</v>
      </c>
      <c r="K951">
        <v>69.02</v>
      </c>
      <c r="L951">
        <v>2022</v>
      </c>
      <c r="AO951" t="s">
        <v>2029</v>
      </c>
      <c r="AP951">
        <v>62.8</v>
      </c>
      <c r="AQ951">
        <v>69.02</v>
      </c>
      <c r="AR951">
        <v>2022</v>
      </c>
      <c r="AT951" s="9" t="str">
        <f t="array" ref="AT951">IFERROR(INDEX(JeffSagarinW[JS_RATING],MATCH(AllData[[#This Row],[TEAM]]&amp;"|"&amp;AllData[[#This Row],[YEAR]],JeffSagarinW[TEAM]&amp;"|"&amp;JeffSagarinW[YEAR],0)),"0.00")</f>
        <v>0.00</v>
      </c>
      <c r="AU951" s="9" t="str">
        <f t="array" ref="AU951">IFERROR(INDEX(JeffSagarinW[JS_SOS],MATCH(AllData[[#This Row],[TEAM]]&amp;"|"&amp;AllData[[#This Row],[YEAR]],JeffSagarinW[TEAM]&amp;"|"&amp;JeffSagarinW[YEAR],0)),"0.00")</f>
        <v>0.00</v>
      </c>
      <c r="AV951" s="9" t="str">
        <f t="array" ref="AV951">IFERROR(INDEX(JeffSagarinW[W25],MATCH(AllData[[#This Row],[TEAM]]&amp;"|"&amp;AllData[[#This Row],[YEAR]],JeffSagarinW[TEAM]&amp;"|"&amp;JeffSagarinW[YEAR],0)),"0.00")</f>
        <v>0.00</v>
      </c>
      <c r="AW951" s="9" t="str">
        <f t="array" ref="AW951">IFERROR(INDEX(JeffSagarinW[W50],MATCH(AllData[[#This Row],[TEAM]]&amp;"|"&amp;AllData[[#This Row],[YEAR]],JeffSagarinW[TEAM]&amp;"|"&amp;JeffSagarinW[YEAR],0)),"0.00")</f>
        <v>0.00</v>
      </c>
      <c r="AX951" s="9" t="str">
        <f t="array" ref="AX951">IFERROR(INDEX(ESPNW[PTS],MATCH(AllData[[#This Row],[TEAM]]&amp;"|"&amp;AllData[[#This Row],[YEAR]],ESPNW[TEAM]&amp;"|"&amp;ESPNW[YEAR],0)),"0.00")</f>
        <v>0.00</v>
      </c>
    </row>
    <row r="952" spans="9:50" x14ac:dyDescent="0.2">
      <c r="I952" t="s">
        <v>1062</v>
      </c>
      <c r="J952">
        <v>57.98</v>
      </c>
      <c r="K952">
        <v>68.97</v>
      </c>
      <c r="L952">
        <v>2022</v>
      </c>
      <c r="AO952" t="s">
        <v>1062</v>
      </c>
      <c r="AP952">
        <v>57.98</v>
      </c>
      <c r="AQ952">
        <v>68.97</v>
      </c>
      <c r="AR952">
        <v>2022</v>
      </c>
      <c r="AT952" s="9" t="str">
        <f t="array" ref="AT952">IFERROR(INDEX(JeffSagarinW[JS_RATING],MATCH(AllData[[#This Row],[TEAM]]&amp;"|"&amp;AllData[[#This Row],[YEAR]],JeffSagarinW[TEAM]&amp;"|"&amp;JeffSagarinW[YEAR],0)),"0.00")</f>
        <v>0.00</v>
      </c>
      <c r="AU952" s="9" t="str">
        <f t="array" ref="AU952">IFERROR(INDEX(JeffSagarinW[JS_SOS],MATCH(AllData[[#This Row],[TEAM]]&amp;"|"&amp;AllData[[#This Row],[YEAR]],JeffSagarinW[TEAM]&amp;"|"&amp;JeffSagarinW[YEAR],0)),"0.00")</f>
        <v>0.00</v>
      </c>
      <c r="AV952" s="9" t="str">
        <f t="array" ref="AV952">IFERROR(INDEX(JeffSagarinW[W25],MATCH(AllData[[#This Row],[TEAM]]&amp;"|"&amp;AllData[[#This Row],[YEAR]],JeffSagarinW[TEAM]&amp;"|"&amp;JeffSagarinW[YEAR],0)),"0.00")</f>
        <v>0.00</v>
      </c>
      <c r="AW952" s="9" t="str">
        <f t="array" ref="AW952">IFERROR(INDEX(JeffSagarinW[W50],MATCH(AllData[[#This Row],[TEAM]]&amp;"|"&amp;AllData[[#This Row],[YEAR]],JeffSagarinW[TEAM]&amp;"|"&amp;JeffSagarinW[YEAR],0)),"0.00")</f>
        <v>0.00</v>
      </c>
      <c r="AX952" s="9" t="str">
        <f t="array" ref="AX952">IFERROR(INDEX(ESPNW[PTS],MATCH(AllData[[#This Row],[TEAM]]&amp;"|"&amp;AllData[[#This Row],[YEAR]],ESPNW[TEAM]&amp;"|"&amp;ESPNW[YEAR],0)),"0.00")</f>
        <v>0.00</v>
      </c>
    </row>
    <row r="953" spans="9:50" x14ac:dyDescent="0.2">
      <c r="I953" t="s">
        <v>380</v>
      </c>
      <c r="J953">
        <v>73.84</v>
      </c>
      <c r="K953">
        <v>68.95</v>
      </c>
      <c r="L953">
        <v>2022</v>
      </c>
      <c r="AO953" t="s">
        <v>380</v>
      </c>
      <c r="AP953">
        <v>73.84</v>
      </c>
      <c r="AQ953">
        <v>68.95</v>
      </c>
      <c r="AR953">
        <v>2022</v>
      </c>
      <c r="AT953" s="9" t="str">
        <f t="array" ref="AT953">IFERROR(INDEX(JeffSagarinW[JS_RATING],MATCH(AllData[[#This Row],[TEAM]]&amp;"|"&amp;AllData[[#This Row],[YEAR]],JeffSagarinW[TEAM]&amp;"|"&amp;JeffSagarinW[YEAR],0)),"0.00")</f>
        <v>0.00</v>
      </c>
      <c r="AU953" s="9" t="str">
        <f t="array" ref="AU953">IFERROR(INDEX(JeffSagarinW[JS_SOS],MATCH(AllData[[#This Row],[TEAM]]&amp;"|"&amp;AllData[[#This Row],[YEAR]],JeffSagarinW[TEAM]&amp;"|"&amp;JeffSagarinW[YEAR],0)),"0.00")</f>
        <v>0.00</v>
      </c>
      <c r="AV953" s="9" t="str">
        <f t="array" ref="AV953">IFERROR(INDEX(JeffSagarinW[W25],MATCH(AllData[[#This Row],[TEAM]]&amp;"|"&amp;AllData[[#This Row],[YEAR]],JeffSagarinW[TEAM]&amp;"|"&amp;JeffSagarinW[YEAR],0)),"0.00")</f>
        <v>0.00</v>
      </c>
      <c r="AW953" s="9" t="str">
        <f t="array" ref="AW953">IFERROR(INDEX(JeffSagarinW[W50],MATCH(AllData[[#This Row],[TEAM]]&amp;"|"&amp;AllData[[#This Row],[YEAR]],JeffSagarinW[TEAM]&amp;"|"&amp;JeffSagarinW[YEAR],0)),"0.00")</f>
        <v>0.00</v>
      </c>
      <c r="AX953" s="9" t="str">
        <f t="array" ref="AX953">IFERROR(INDEX(ESPNW[PTS],MATCH(AllData[[#This Row],[TEAM]]&amp;"|"&amp;AllData[[#This Row],[YEAR]],ESPNW[TEAM]&amp;"|"&amp;ESPNW[YEAR],0)),"0.00")</f>
        <v>0.00</v>
      </c>
    </row>
    <row r="954" spans="9:50" x14ac:dyDescent="0.2">
      <c r="I954" t="s">
        <v>1446</v>
      </c>
      <c r="J954">
        <v>62.9</v>
      </c>
      <c r="K954">
        <v>68.81</v>
      </c>
      <c r="L954">
        <v>2022</v>
      </c>
      <c r="M954">
        <v>16</v>
      </c>
      <c r="AO954" t="s">
        <v>1446</v>
      </c>
      <c r="AP954">
        <v>62.9</v>
      </c>
      <c r="AQ954">
        <v>68.81</v>
      </c>
      <c r="AR954">
        <v>2022</v>
      </c>
      <c r="AS954">
        <v>16</v>
      </c>
      <c r="AT954" s="9" t="str">
        <f t="array" ref="AT954">IFERROR(INDEX(JeffSagarinW[JS_RATING],MATCH(AllData[[#This Row],[TEAM]]&amp;"|"&amp;AllData[[#This Row],[YEAR]],JeffSagarinW[TEAM]&amp;"|"&amp;JeffSagarinW[YEAR],0)),"0.00")</f>
        <v>0.00</v>
      </c>
      <c r="AU954" s="9" t="str">
        <f t="array" ref="AU954">IFERROR(INDEX(JeffSagarinW[JS_SOS],MATCH(AllData[[#This Row],[TEAM]]&amp;"|"&amp;AllData[[#This Row],[YEAR]],JeffSagarinW[TEAM]&amp;"|"&amp;JeffSagarinW[YEAR],0)),"0.00")</f>
        <v>0.00</v>
      </c>
      <c r="AV954" s="9" t="str">
        <f t="array" ref="AV954">IFERROR(INDEX(JeffSagarinW[W25],MATCH(AllData[[#This Row],[TEAM]]&amp;"|"&amp;AllData[[#This Row],[YEAR]],JeffSagarinW[TEAM]&amp;"|"&amp;JeffSagarinW[YEAR],0)),"0.00")</f>
        <v>0.00</v>
      </c>
      <c r="AW954" s="9" t="str">
        <f t="array" ref="AW954">IFERROR(INDEX(JeffSagarinW[W50],MATCH(AllData[[#This Row],[TEAM]]&amp;"|"&amp;AllData[[#This Row],[YEAR]],JeffSagarinW[TEAM]&amp;"|"&amp;JeffSagarinW[YEAR],0)),"0.00")</f>
        <v>0.00</v>
      </c>
      <c r="AX954" s="9" t="str">
        <f t="array" ref="AX954">IFERROR(INDEX(ESPNW[PTS],MATCH(AllData[[#This Row],[TEAM]]&amp;"|"&amp;AllData[[#This Row],[YEAR]],ESPNW[TEAM]&amp;"|"&amp;ESPNW[YEAR],0)),"0.00")</f>
        <v>0.00</v>
      </c>
    </row>
    <row r="955" spans="9:50" x14ac:dyDescent="0.2">
      <c r="I955" t="s">
        <v>2030</v>
      </c>
      <c r="J955">
        <v>70.349999999999994</v>
      </c>
      <c r="K955">
        <v>68.8</v>
      </c>
      <c r="L955">
        <v>2022</v>
      </c>
      <c r="AO955" t="s">
        <v>2030</v>
      </c>
      <c r="AP955">
        <v>70.349999999999994</v>
      </c>
      <c r="AQ955">
        <v>68.8</v>
      </c>
      <c r="AR955">
        <v>2022</v>
      </c>
      <c r="AT955" s="9" t="str">
        <f t="array" ref="AT955">IFERROR(INDEX(JeffSagarinW[JS_RATING],MATCH(AllData[[#This Row],[TEAM]]&amp;"|"&amp;AllData[[#This Row],[YEAR]],JeffSagarinW[TEAM]&amp;"|"&amp;JeffSagarinW[YEAR],0)),"0.00")</f>
        <v>0.00</v>
      </c>
      <c r="AU955" s="9" t="str">
        <f t="array" ref="AU955">IFERROR(INDEX(JeffSagarinW[JS_SOS],MATCH(AllData[[#This Row],[TEAM]]&amp;"|"&amp;AllData[[#This Row],[YEAR]],JeffSagarinW[TEAM]&amp;"|"&amp;JeffSagarinW[YEAR],0)),"0.00")</f>
        <v>0.00</v>
      </c>
      <c r="AV955" s="9" t="str">
        <f t="array" ref="AV955">IFERROR(INDEX(JeffSagarinW[W25],MATCH(AllData[[#This Row],[TEAM]]&amp;"|"&amp;AllData[[#This Row],[YEAR]],JeffSagarinW[TEAM]&amp;"|"&amp;JeffSagarinW[YEAR],0)),"0.00")</f>
        <v>0.00</v>
      </c>
      <c r="AW955" s="9" t="str">
        <f t="array" ref="AW955">IFERROR(INDEX(JeffSagarinW[W50],MATCH(AllData[[#This Row],[TEAM]]&amp;"|"&amp;AllData[[#This Row],[YEAR]],JeffSagarinW[TEAM]&amp;"|"&amp;JeffSagarinW[YEAR],0)),"0.00")</f>
        <v>0.00</v>
      </c>
      <c r="AX955" s="9" t="str">
        <f t="array" ref="AX955">IFERROR(INDEX(ESPNW[PTS],MATCH(AllData[[#This Row],[TEAM]]&amp;"|"&amp;AllData[[#This Row],[YEAR]],ESPNW[TEAM]&amp;"|"&amp;ESPNW[YEAR],0)),"0.00")</f>
        <v>0.00</v>
      </c>
    </row>
    <row r="956" spans="9:50" x14ac:dyDescent="0.2">
      <c r="I956" t="s">
        <v>2031</v>
      </c>
      <c r="J956">
        <v>58.7</v>
      </c>
      <c r="K956">
        <v>68.75</v>
      </c>
      <c r="L956">
        <v>2022</v>
      </c>
      <c r="AO956" t="s">
        <v>2031</v>
      </c>
      <c r="AP956">
        <v>58.7</v>
      </c>
      <c r="AQ956">
        <v>68.75</v>
      </c>
      <c r="AR956">
        <v>2022</v>
      </c>
      <c r="AT956" s="9" t="str">
        <f t="array" ref="AT956">IFERROR(INDEX(JeffSagarinW[JS_RATING],MATCH(AllData[[#This Row],[TEAM]]&amp;"|"&amp;AllData[[#This Row],[YEAR]],JeffSagarinW[TEAM]&amp;"|"&amp;JeffSagarinW[YEAR],0)),"0.00")</f>
        <v>0.00</v>
      </c>
      <c r="AU956" s="9" t="str">
        <f t="array" ref="AU956">IFERROR(INDEX(JeffSagarinW[JS_SOS],MATCH(AllData[[#This Row],[TEAM]]&amp;"|"&amp;AllData[[#This Row],[YEAR]],JeffSagarinW[TEAM]&amp;"|"&amp;JeffSagarinW[YEAR],0)),"0.00")</f>
        <v>0.00</v>
      </c>
      <c r="AV956" s="9" t="str">
        <f t="array" ref="AV956">IFERROR(INDEX(JeffSagarinW[W25],MATCH(AllData[[#This Row],[TEAM]]&amp;"|"&amp;AllData[[#This Row],[YEAR]],JeffSagarinW[TEAM]&amp;"|"&amp;JeffSagarinW[YEAR],0)),"0.00")</f>
        <v>0.00</v>
      </c>
      <c r="AW956" s="9" t="str">
        <f t="array" ref="AW956">IFERROR(INDEX(JeffSagarinW[W50],MATCH(AllData[[#This Row],[TEAM]]&amp;"|"&amp;AllData[[#This Row],[YEAR]],JeffSagarinW[TEAM]&amp;"|"&amp;JeffSagarinW[YEAR],0)),"0.00")</f>
        <v>0.00</v>
      </c>
      <c r="AX956" s="9" t="str">
        <f t="array" ref="AX956">IFERROR(INDEX(ESPNW[PTS],MATCH(AllData[[#This Row],[TEAM]]&amp;"|"&amp;AllData[[#This Row],[YEAR]],ESPNW[TEAM]&amp;"|"&amp;ESPNW[YEAR],0)),"0.00")</f>
        <v>0.00</v>
      </c>
    </row>
    <row r="957" spans="9:50" x14ac:dyDescent="0.2">
      <c r="I957" t="s">
        <v>2032</v>
      </c>
      <c r="J957">
        <v>60.39</v>
      </c>
      <c r="K957">
        <v>68.739999999999995</v>
      </c>
      <c r="L957">
        <v>2022</v>
      </c>
      <c r="AO957" t="s">
        <v>2032</v>
      </c>
      <c r="AP957">
        <v>60.39</v>
      </c>
      <c r="AQ957">
        <v>68.739999999999995</v>
      </c>
      <c r="AR957">
        <v>2022</v>
      </c>
      <c r="AT957" s="9" t="str">
        <f t="array" ref="AT957">IFERROR(INDEX(JeffSagarinW[JS_RATING],MATCH(AllData[[#This Row],[TEAM]]&amp;"|"&amp;AllData[[#This Row],[YEAR]],JeffSagarinW[TEAM]&amp;"|"&amp;JeffSagarinW[YEAR],0)),"0.00")</f>
        <v>0.00</v>
      </c>
      <c r="AU957" s="9" t="str">
        <f t="array" ref="AU957">IFERROR(INDEX(JeffSagarinW[JS_SOS],MATCH(AllData[[#This Row],[TEAM]]&amp;"|"&amp;AllData[[#This Row],[YEAR]],JeffSagarinW[TEAM]&amp;"|"&amp;JeffSagarinW[YEAR],0)),"0.00")</f>
        <v>0.00</v>
      </c>
      <c r="AV957" s="9" t="str">
        <f t="array" ref="AV957">IFERROR(INDEX(JeffSagarinW[W25],MATCH(AllData[[#This Row],[TEAM]]&amp;"|"&amp;AllData[[#This Row],[YEAR]],JeffSagarinW[TEAM]&amp;"|"&amp;JeffSagarinW[YEAR],0)),"0.00")</f>
        <v>0.00</v>
      </c>
      <c r="AW957" s="9" t="str">
        <f t="array" ref="AW957">IFERROR(INDEX(JeffSagarinW[W50],MATCH(AllData[[#This Row],[TEAM]]&amp;"|"&amp;AllData[[#This Row],[YEAR]],JeffSagarinW[TEAM]&amp;"|"&amp;JeffSagarinW[YEAR],0)),"0.00")</f>
        <v>0.00</v>
      </c>
      <c r="AX957" s="9" t="str">
        <f t="array" ref="AX957">IFERROR(INDEX(ESPNW[PTS],MATCH(AllData[[#This Row],[TEAM]]&amp;"|"&amp;AllData[[#This Row],[YEAR]],ESPNW[TEAM]&amp;"|"&amp;ESPNW[YEAR],0)),"0.00")</f>
        <v>0.00</v>
      </c>
    </row>
    <row r="958" spans="9:50" x14ac:dyDescent="0.2">
      <c r="I958" t="s">
        <v>360</v>
      </c>
      <c r="J958">
        <v>65.72</v>
      </c>
      <c r="K958">
        <v>68.709999999999994</v>
      </c>
      <c r="L958">
        <v>2022</v>
      </c>
      <c r="AO958" t="s">
        <v>360</v>
      </c>
      <c r="AP958">
        <v>65.72</v>
      </c>
      <c r="AQ958">
        <v>68.709999999999994</v>
      </c>
      <c r="AR958">
        <v>2022</v>
      </c>
      <c r="AT958" s="9" t="str">
        <f t="array" ref="AT958">IFERROR(INDEX(JeffSagarinW[JS_RATING],MATCH(AllData[[#This Row],[TEAM]]&amp;"|"&amp;AllData[[#This Row],[YEAR]],JeffSagarinW[TEAM]&amp;"|"&amp;JeffSagarinW[YEAR],0)),"0.00")</f>
        <v>0.00</v>
      </c>
      <c r="AU958" s="9" t="str">
        <f t="array" ref="AU958">IFERROR(INDEX(JeffSagarinW[JS_SOS],MATCH(AllData[[#This Row],[TEAM]]&amp;"|"&amp;AllData[[#This Row],[YEAR]],JeffSagarinW[TEAM]&amp;"|"&amp;JeffSagarinW[YEAR],0)),"0.00")</f>
        <v>0.00</v>
      </c>
      <c r="AV958" s="9" t="str">
        <f t="array" ref="AV958">IFERROR(INDEX(JeffSagarinW[W25],MATCH(AllData[[#This Row],[TEAM]]&amp;"|"&amp;AllData[[#This Row],[YEAR]],JeffSagarinW[TEAM]&amp;"|"&amp;JeffSagarinW[YEAR],0)),"0.00")</f>
        <v>0.00</v>
      </c>
      <c r="AW958" s="9" t="str">
        <f t="array" ref="AW958">IFERROR(INDEX(JeffSagarinW[W50],MATCH(AllData[[#This Row],[TEAM]]&amp;"|"&amp;AllData[[#This Row],[YEAR]],JeffSagarinW[TEAM]&amp;"|"&amp;JeffSagarinW[YEAR],0)),"0.00")</f>
        <v>0.00</v>
      </c>
      <c r="AX958" s="9" t="str">
        <f t="array" ref="AX958">IFERROR(INDEX(ESPNW[PTS],MATCH(AllData[[#This Row],[TEAM]]&amp;"|"&amp;AllData[[#This Row],[YEAR]],ESPNW[TEAM]&amp;"|"&amp;ESPNW[YEAR],0)),"0.00")</f>
        <v>0.00</v>
      </c>
    </row>
    <row r="959" spans="9:50" x14ac:dyDescent="0.2">
      <c r="I959" t="s">
        <v>2033</v>
      </c>
      <c r="J959">
        <v>64.87</v>
      </c>
      <c r="K959">
        <v>68.58</v>
      </c>
      <c r="L959">
        <v>2022</v>
      </c>
      <c r="AO959" t="s">
        <v>2033</v>
      </c>
      <c r="AP959">
        <v>64.87</v>
      </c>
      <c r="AQ959">
        <v>68.58</v>
      </c>
      <c r="AR959">
        <v>2022</v>
      </c>
      <c r="AT959" s="9" t="str">
        <f t="array" ref="AT959">IFERROR(INDEX(JeffSagarinW[JS_RATING],MATCH(AllData[[#This Row],[TEAM]]&amp;"|"&amp;AllData[[#This Row],[YEAR]],JeffSagarinW[TEAM]&amp;"|"&amp;JeffSagarinW[YEAR],0)),"0.00")</f>
        <v>0.00</v>
      </c>
      <c r="AU959" s="9" t="str">
        <f t="array" ref="AU959">IFERROR(INDEX(JeffSagarinW[JS_SOS],MATCH(AllData[[#This Row],[TEAM]]&amp;"|"&amp;AllData[[#This Row],[YEAR]],JeffSagarinW[TEAM]&amp;"|"&amp;JeffSagarinW[YEAR],0)),"0.00")</f>
        <v>0.00</v>
      </c>
      <c r="AV959" s="9" t="str">
        <f t="array" ref="AV959">IFERROR(INDEX(JeffSagarinW[W25],MATCH(AllData[[#This Row],[TEAM]]&amp;"|"&amp;AllData[[#This Row],[YEAR]],JeffSagarinW[TEAM]&amp;"|"&amp;JeffSagarinW[YEAR],0)),"0.00")</f>
        <v>0.00</v>
      </c>
      <c r="AW959" s="9" t="str">
        <f t="array" ref="AW959">IFERROR(INDEX(JeffSagarinW[W50],MATCH(AllData[[#This Row],[TEAM]]&amp;"|"&amp;AllData[[#This Row],[YEAR]],JeffSagarinW[TEAM]&amp;"|"&amp;JeffSagarinW[YEAR],0)),"0.00")</f>
        <v>0.00</v>
      </c>
      <c r="AX959" s="9" t="str">
        <f t="array" ref="AX959">IFERROR(INDEX(ESPNW[PTS],MATCH(AllData[[#This Row],[TEAM]]&amp;"|"&amp;AllData[[#This Row],[YEAR]],ESPNW[TEAM]&amp;"|"&amp;ESPNW[YEAR],0)),"0.00")</f>
        <v>0.00</v>
      </c>
    </row>
    <row r="960" spans="9:50" x14ac:dyDescent="0.2">
      <c r="I960" t="s">
        <v>1066</v>
      </c>
      <c r="J960">
        <v>62.93</v>
      </c>
      <c r="K960">
        <v>68.55</v>
      </c>
      <c r="L960">
        <v>2022</v>
      </c>
      <c r="AO960" t="s">
        <v>1066</v>
      </c>
      <c r="AP960">
        <v>62.93</v>
      </c>
      <c r="AQ960">
        <v>68.55</v>
      </c>
      <c r="AR960">
        <v>2022</v>
      </c>
      <c r="AT960" s="9" t="str">
        <f t="array" ref="AT960">IFERROR(INDEX(JeffSagarinW[JS_RATING],MATCH(AllData[[#This Row],[TEAM]]&amp;"|"&amp;AllData[[#This Row],[YEAR]],JeffSagarinW[TEAM]&amp;"|"&amp;JeffSagarinW[YEAR],0)),"0.00")</f>
        <v>0.00</v>
      </c>
      <c r="AU960" s="9" t="str">
        <f t="array" ref="AU960">IFERROR(INDEX(JeffSagarinW[JS_SOS],MATCH(AllData[[#This Row],[TEAM]]&amp;"|"&amp;AllData[[#This Row],[YEAR]],JeffSagarinW[TEAM]&amp;"|"&amp;JeffSagarinW[YEAR],0)),"0.00")</f>
        <v>0.00</v>
      </c>
      <c r="AV960" s="9" t="str">
        <f t="array" ref="AV960">IFERROR(INDEX(JeffSagarinW[W25],MATCH(AllData[[#This Row],[TEAM]]&amp;"|"&amp;AllData[[#This Row],[YEAR]],JeffSagarinW[TEAM]&amp;"|"&amp;JeffSagarinW[YEAR],0)),"0.00")</f>
        <v>0.00</v>
      </c>
      <c r="AW960" s="9" t="str">
        <f t="array" ref="AW960">IFERROR(INDEX(JeffSagarinW[W50],MATCH(AllData[[#This Row],[TEAM]]&amp;"|"&amp;AllData[[#This Row],[YEAR]],JeffSagarinW[TEAM]&amp;"|"&amp;JeffSagarinW[YEAR],0)),"0.00")</f>
        <v>0.00</v>
      </c>
      <c r="AX960" s="9" t="str">
        <f t="array" ref="AX960">IFERROR(INDEX(ESPNW[PTS],MATCH(AllData[[#This Row],[TEAM]]&amp;"|"&amp;AllData[[#This Row],[YEAR]],ESPNW[TEAM]&amp;"|"&amp;ESPNW[YEAR],0)),"0.00")</f>
        <v>0.00</v>
      </c>
    </row>
    <row r="961" spans="9:50" x14ac:dyDescent="0.2">
      <c r="I961" t="s">
        <v>311</v>
      </c>
      <c r="J961">
        <v>63.8</v>
      </c>
      <c r="K961">
        <v>68.53</v>
      </c>
      <c r="L961">
        <v>2022</v>
      </c>
      <c r="AO961" t="s">
        <v>311</v>
      </c>
      <c r="AP961">
        <v>63.8</v>
      </c>
      <c r="AQ961">
        <v>68.53</v>
      </c>
      <c r="AR961">
        <v>2022</v>
      </c>
      <c r="AT961" s="9" t="str">
        <f t="array" ref="AT961">IFERROR(INDEX(JeffSagarinW[JS_RATING],MATCH(AllData[[#This Row],[TEAM]]&amp;"|"&amp;AllData[[#This Row],[YEAR]],JeffSagarinW[TEAM]&amp;"|"&amp;JeffSagarinW[YEAR],0)),"0.00")</f>
        <v>0.00</v>
      </c>
      <c r="AU961" s="9" t="str">
        <f t="array" ref="AU961">IFERROR(INDEX(JeffSagarinW[JS_SOS],MATCH(AllData[[#This Row],[TEAM]]&amp;"|"&amp;AllData[[#This Row],[YEAR]],JeffSagarinW[TEAM]&amp;"|"&amp;JeffSagarinW[YEAR],0)),"0.00")</f>
        <v>0.00</v>
      </c>
      <c r="AV961" s="9" t="str">
        <f t="array" ref="AV961">IFERROR(INDEX(JeffSagarinW[W25],MATCH(AllData[[#This Row],[TEAM]]&amp;"|"&amp;AllData[[#This Row],[YEAR]],JeffSagarinW[TEAM]&amp;"|"&amp;JeffSagarinW[YEAR],0)),"0.00")</f>
        <v>0.00</v>
      </c>
      <c r="AW961" s="9" t="str">
        <f t="array" ref="AW961">IFERROR(INDEX(JeffSagarinW[W50],MATCH(AllData[[#This Row],[TEAM]]&amp;"|"&amp;AllData[[#This Row],[YEAR]],JeffSagarinW[TEAM]&amp;"|"&amp;JeffSagarinW[YEAR],0)),"0.00")</f>
        <v>0.00</v>
      </c>
      <c r="AX961" s="9" t="str">
        <f t="array" ref="AX961">IFERROR(INDEX(ESPNW[PTS],MATCH(AllData[[#This Row],[TEAM]]&amp;"|"&amp;AllData[[#This Row],[YEAR]],ESPNW[TEAM]&amp;"|"&amp;ESPNW[YEAR],0)),"0.00")</f>
        <v>0.00</v>
      </c>
    </row>
    <row r="962" spans="9:50" x14ac:dyDescent="0.2">
      <c r="I962" t="s">
        <v>302</v>
      </c>
      <c r="J962">
        <v>59.76</v>
      </c>
      <c r="K962">
        <v>68.510000000000005</v>
      </c>
      <c r="L962">
        <v>2022</v>
      </c>
      <c r="AO962" t="s">
        <v>302</v>
      </c>
      <c r="AP962">
        <v>59.76</v>
      </c>
      <c r="AQ962">
        <v>68.510000000000005</v>
      </c>
      <c r="AR962">
        <v>2022</v>
      </c>
      <c r="AT962" s="9" t="str">
        <f t="array" ref="AT962">IFERROR(INDEX(JeffSagarinW[JS_RATING],MATCH(AllData[[#This Row],[TEAM]]&amp;"|"&amp;AllData[[#This Row],[YEAR]],JeffSagarinW[TEAM]&amp;"|"&amp;JeffSagarinW[YEAR],0)),"0.00")</f>
        <v>0.00</v>
      </c>
      <c r="AU962" s="9" t="str">
        <f t="array" ref="AU962">IFERROR(INDEX(JeffSagarinW[JS_SOS],MATCH(AllData[[#This Row],[TEAM]]&amp;"|"&amp;AllData[[#This Row],[YEAR]],JeffSagarinW[TEAM]&amp;"|"&amp;JeffSagarinW[YEAR],0)),"0.00")</f>
        <v>0.00</v>
      </c>
      <c r="AV962" s="9" t="str">
        <f t="array" ref="AV962">IFERROR(INDEX(JeffSagarinW[W25],MATCH(AllData[[#This Row],[TEAM]]&amp;"|"&amp;AllData[[#This Row],[YEAR]],JeffSagarinW[TEAM]&amp;"|"&amp;JeffSagarinW[YEAR],0)),"0.00")</f>
        <v>0.00</v>
      </c>
      <c r="AW962" s="9" t="str">
        <f t="array" ref="AW962">IFERROR(INDEX(JeffSagarinW[W50],MATCH(AllData[[#This Row],[TEAM]]&amp;"|"&amp;AllData[[#This Row],[YEAR]],JeffSagarinW[TEAM]&amp;"|"&amp;JeffSagarinW[YEAR],0)),"0.00")</f>
        <v>0.00</v>
      </c>
      <c r="AX962" s="9" t="str">
        <f t="array" ref="AX962">IFERROR(INDEX(ESPNW[PTS],MATCH(AllData[[#This Row],[TEAM]]&amp;"|"&amp;AllData[[#This Row],[YEAR]],ESPNW[TEAM]&amp;"|"&amp;ESPNW[YEAR],0)),"0.00")</f>
        <v>0.00</v>
      </c>
    </row>
    <row r="963" spans="9:50" x14ac:dyDescent="0.2">
      <c r="I963" t="s">
        <v>313</v>
      </c>
      <c r="J963">
        <v>65.099999999999994</v>
      </c>
      <c r="K963">
        <v>68.39</v>
      </c>
      <c r="L963">
        <v>2022</v>
      </c>
      <c r="AO963" t="s">
        <v>313</v>
      </c>
      <c r="AP963">
        <v>65.099999999999994</v>
      </c>
      <c r="AQ963">
        <v>68.39</v>
      </c>
      <c r="AR963">
        <v>2022</v>
      </c>
      <c r="AT963" s="9" t="str">
        <f t="array" ref="AT963">IFERROR(INDEX(JeffSagarinW[JS_RATING],MATCH(AllData[[#This Row],[TEAM]]&amp;"|"&amp;AllData[[#This Row],[YEAR]],JeffSagarinW[TEAM]&amp;"|"&amp;JeffSagarinW[YEAR],0)),"0.00")</f>
        <v>0.00</v>
      </c>
      <c r="AU963" s="9" t="str">
        <f t="array" ref="AU963">IFERROR(INDEX(JeffSagarinW[JS_SOS],MATCH(AllData[[#This Row],[TEAM]]&amp;"|"&amp;AllData[[#This Row],[YEAR]],JeffSagarinW[TEAM]&amp;"|"&amp;JeffSagarinW[YEAR],0)),"0.00")</f>
        <v>0.00</v>
      </c>
      <c r="AV963" s="9" t="str">
        <f t="array" ref="AV963">IFERROR(INDEX(JeffSagarinW[W25],MATCH(AllData[[#This Row],[TEAM]]&amp;"|"&amp;AllData[[#This Row],[YEAR]],JeffSagarinW[TEAM]&amp;"|"&amp;JeffSagarinW[YEAR],0)),"0.00")</f>
        <v>0.00</v>
      </c>
      <c r="AW963" s="9" t="str">
        <f t="array" ref="AW963">IFERROR(INDEX(JeffSagarinW[W50],MATCH(AllData[[#This Row],[TEAM]]&amp;"|"&amp;AllData[[#This Row],[YEAR]],JeffSagarinW[TEAM]&amp;"|"&amp;JeffSagarinW[YEAR],0)),"0.00")</f>
        <v>0.00</v>
      </c>
      <c r="AX963" s="9" t="str">
        <f t="array" ref="AX963">IFERROR(INDEX(ESPNW[PTS],MATCH(AllData[[#This Row],[TEAM]]&amp;"|"&amp;AllData[[#This Row],[YEAR]],ESPNW[TEAM]&amp;"|"&amp;ESPNW[YEAR],0)),"0.00")</f>
        <v>0.00</v>
      </c>
    </row>
    <row r="964" spans="9:50" x14ac:dyDescent="0.2">
      <c r="I964" t="s">
        <v>1860</v>
      </c>
      <c r="J964">
        <v>58.58</v>
      </c>
      <c r="K964">
        <v>68.23</v>
      </c>
      <c r="L964">
        <v>2022</v>
      </c>
      <c r="AO964" t="s">
        <v>1860</v>
      </c>
      <c r="AP964">
        <v>58.58</v>
      </c>
      <c r="AQ964">
        <v>68.23</v>
      </c>
      <c r="AR964">
        <v>2022</v>
      </c>
      <c r="AT964" s="9" t="str">
        <f t="array" ref="AT964">IFERROR(INDEX(JeffSagarinW[JS_RATING],MATCH(AllData[[#This Row],[TEAM]]&amp;"|"&amp;AllData[[#This Row],[YEAR]],JeffSagarinW[TEAM]&amp;"|"&amp;JeffSagarinW[YEAR],0)),"0.00")</f>
        <v>0.00</v>
      </c>
      <c r="AU964" s="9" t="str">
        <f t="array" ref="AU964">IFERROR(INDEX(JeffSagarinW[JS_SOS],MATCH(AllData[[#This Row],[TEAM]]&amp;"|"&amp;AllData[[#This Row],[YEAR]],JeffSagarinW[TEAM]&amp;"|"&amp;JeffSagarinW[YEAR],0)),"0.00")</f>
        <v>0.00</v>
      </c>
      <c r="AV964" s="9" t="str">
        <f t="array" ref="AV964">IFERROR(INDEX(JeffSagarinW[W25],MATCH(AllData[[#This Row],[TEAM]]&amp;"|"&amp;AllData[[#This Row],[YEAR]],JeffSagarinW[TEAM]&amp;"|"&amp;JeffSagarinW[YEAR],0)),"0.00")</f>
        <v>0.00</v>
      </c>
      <c r="AW964" s="9" t="str">
        <f t="array" ref="AW964">IFERROR(INDEX(JeffSagarinW[W50],MATCH(AllData[[#This Row],[TEAM]]&amp;"|"&amp;AllData[[#This Row],[YEAR]],JeffSagarinW[TEAM]&amp;"|"&amp;JeffSagarinW[YEAR],0)),"0.00")</f>
        <v>0.00</v>
      </c>
      <c r="AX964" s="9" t="str">
        <f t="array" ref="AX964">IFERROR(INDEX(ESPNW[PTS],MATCH(AllData[[#This Row],[TEAM]]&amp;"|"&amp;AllData[[#This Row],[YEAR]],ESPNW[TEAM]&amp;"|"&amp;ESPNW[YEAR],0)),"0.00")</f>
        <v>0.00</v>
      </c>
    </row>
    <row r="965" spans="9:50" x14ac:dyDescent="0.2">
      <c r="I965" t="s">
        <v>1058</v>
      </c>
      <c r="J965">
        <v>61.4</v>
      </c>
      <c r="K965">
        <v>68.14</v>
      </c>
      <c r="L965">
        <v>2022</v>
      </c>
      <c r="AO965" t="s">
        <v>1058</v>
      </c>
      <c r="AP965">
        <v>61.4</v>
      </c>
      <c r="AQ965">
        <v>68.14</v>
      </c>
      <c r="AR965">
        <v>2022</v>
      </c>
      <c r="AT965" s="9" t="str">
        <f t="array" ref="AT965">IFERROR(INDEX(JeffSagarinW[JS_RATING],MATCH(AllData[[#This Row],[TEAM]]&amp;"|"&amp;AllData[[#This Row],[YEAR]],JeffSagarinW[TEAM]&amp;"|"&amp;JeffSagarinW[YEAR],0)),"0.00")</f>
        <v>0.00</v>
      </c>
      <c r="AU965" s="9" t="str">
        <f t="array" ref="AU965">IFERROR(INDEX(JeffSagarinW[JS_SOS],MATCH(AllData[[#This Row],[TEAM]]&amp;"|"&amp;AllData[[#This Row],[YEAR]],JeffSagarinW[TEAM]&amp;"|"&amp;JeffSagarinW[YEAR],0)),"0.00")</f>
        <v>0.00</v>
      </c>
      <c r="AV965" s="9" t="str">
        <f t="array" ref="AV965">IFERROR(INDEX(JeffSagarinW[W25],MATCH(AllData[[#This Row],[TEAM]]&amp;"|"&amp;AllData[[#This Row],[YEAR]],JeffSagarinW[TEAM]&amp;"|"&amp;JeffSagarinW[YEAR],0)),"0.00")</f>
        <v>0.00</v>
      </c>
      <c r="AW965" s="9" t="str">
        <f t="array" ref="AW965">IFERROR(INDEX(JeffSagarinW[W50],MATCH(AllData[[#This Row],[TEAM]]&amp;"|"&amp;AllData[[#This Row],[YEAR]],JeffSagarinW[TEAM]&amp;"|"&amp;JeffSagarinW[YEAR],0)),"0.00")</f>
        <v>0.00</v>
      </c>
      <c r="AX965" s="9" t="str">
        <f t="array" ref="AX965">IFERROR(INDEX(ESPNW[PTS],MATCH(AllData[[#This Row],[TEAM]]&amp;"|"&amp;AllData[[#This Row],[YEAR]],ESPNW[TEAM]&amp;"|"&amp;ESPNW[YEAR],0)),"0.00")</f>
        <v>0.00</v>
      </c>
    </row>
    <row r="966" spans="9:50" x14ac:dyDescent="0.2">
      <c r="I966" t="s">
        <v>402</v>
      </c>
      <c r="J966">
        <v>73.48</v>
      </c>
      <c r="K966">
        <v>68.13</v>
      </c>
      <c r="L966">
        <v>2022</v>
      </c>
      <c r="AO966" t="s">
        <v>402</v>
      </c>
      <c r="AP966">
        <v>73.48</v>
      </c>
      <c r="AQ966">
        <v>68.13</v>
      </c>
      <c r="AR966">
        <v>2022</v>
      </c>
      <c r="AT966" s="9" t="str">
        <f t="array" ref="AT966">IFERROR(INDEX(JeffSagarinW[JS_RATING],MATCH(AllData[[#This Row],[TEAM]]&amp;"|"&amp;AllData[[#This Row],[YEAR]],JeffSagarinW[TEAM]&amp;"|"&amp;JeffSagarinW[YEAR],0)),"0.00")</f>
        <v>0.00</v>
      </c>
      <c r="AU966" s="9" t="str">
        <f t="array" ref="AU966">IFERROR(INDEX(JeffSagarinW[JS_SOS],MATCH(AllData[[#This Row],[TEAM]]&amp;"|"&amp;AllData[[#This Row],[YEAR]],JeffSagarinW[TEAM]&amp;"|"&amp;JeffSagarinW[YEAR],0)),"0.00")</f>
        <v>0.00</v>
      </c>
      <c r="AV966" s="9" t="str">
        <f t="array" ref="AV966">IFERROR(INDEX(JeffSagarinW[W25],MATCH(AllData[[#This Row],[TEAM]]&amp;"|"&amp;AllData[[#This Row],[YEAR]],JeffSagarinW[TEAM]&amp;"|"&amp;JeffSagarinW[YEAR],0)),"0.00")</f>
        <v>0.00</v>
      </c>
      <c r="AW966" s="9" t="str">
        <f t="array" ref="AW966">IFERROR(INDEX(JeffSagarinW[W50],MATCH(AllData[[#This Row],[TEAM]]&amp;"|"&amp;AllData[[#This Row],[YEAR]],JeffSagarinW[TEAM]&amp;"|"&amp;JeffSagarinW[YEAR],0)),"0.00")</f>
        <v>0.00</v>
      </c>
      <c r="AX966" s="9" t="str">
        <f t="array" ref="AX966">IFERROR(INDEX(ESPNW[PTS],MATCH(AllData[[#This Row],[TEAM]]&amp;"|"&amp;AllData[[#This Row],[YEAR]],ESPNW[TEAM]&amp;"|"&amp;ESPNW[YEAR],0)),"0.00")</f>
        <v>0.00</v>
      </c>
    </row>
    <row r="967" spans="9:50" x14ac:dyDescent="0.2">
      <c r="I967" t="s">
        <v>356</v>
      </c>
      <c r="J967">
        <v>77.400000000000006</v>
      </c>
      <c r="K967">
        <v>68</v>
      </c>
      <c r="L967">
        <v>2022</v>
      </c>
      <c r="AO967" t="s">
        <v>356</v>
      </c>
      <c r="AP967">
        <v>77.400000000000006</v>
      </c>
      <c r="AQ967">
        <v>68</v>
      </c>
      <c r="AR967">
        <v>2022</v>
      </c>
      <c r="AT967" s="9" t="str">
        <f t="array" ref="AT967">IFERROR(INDEX(JeffSagarinW[JS_RATING],MATCH(AllData[[#This Row],[TEAM]]&amp;"|"&amp;AllData[[#This Row],[YEAR]],JeffSagarinW[TEAM]&amp;"|"&amp;JeffSagarinW[YEAR],0)),"0.00")</f>
        <v>0.00</v>
      </c>
      <c r="AU967" s="9" t="str">
        <f t="array" ref="AU967">IFERROR(INDEX(JeffSagarinW[JS_SOS],MATCH(AllData[[#This Row],[TEAM]]&amp;"|"&amp;AllData[[#This Row],[YEAR]],JeffSagarinW[TEAM]&amp;"|"&amp;JeffSagarinW[YEAR],0)),"0.00")</f>
        <v>0.00</v>
      </c>
      <c r="AV967" s="9" t="str">
        <f t="array" ref="AV967">IFERROR(INDEX(JeffSagarinW[W25],MATCH(AllData[[#This Row],[TEAM]]&amp;"|"&amp;AllData[[#This Row],[YEAR]],JeffSagarinW[TEAM]&amp;"|"&amp;JeffSagarinW[YEAR],0)),"0.00")</f>
        <v>0.00</v>
      </c>
      <c r="AW967" s="9" t="str">
        <f t="array" ref="AW967">IFERROR(INDEX(JeffSagarinW[W50],MATCH(AllData[[#This Row],[TEAM]]&amp;"|"&amp;AllData[[#This Row],[YEAR]],JeffSagarinW[TEAM]&amp;"|"&amp;JeffSagarinW[YEAR],0)),"0.00")</f>
        <v>0.00</v>
      </c>
      <c r="AX967" s="9" t="str">
        <f t="array" ref="AX967">IFERROR(INDEX(ESPNW[PTS],MATCH(AllData[[#This Row],[TEAM]]&amp;"|"&amp;AllData[[#This Row],[YEAR]],ESPNW[TEAM]&amp;"|"&amp;ESPNW[YEAR],0)),"0.00")</f>
        <v>0.00</v>
      </c>
    </row>
    <row r="968" spans="9:50" x14ac:dyDescent="0.2">
      <c r="I968" t="s">
        <v>2034</v>
      </c>
      <c r="J968">
        <v>64.3</v>
      </c>
      <c r="K968">
        <v>67.959999999999994</v>
      </c>
      <c r="L968">
        <v>2022</v>
      </c>
      <c r="AO968" t="s">
        <v>2034</v>
      </c>
      <c r="AP968">
        <v>64.3</v>
      </c>
      <c r="AQ968">
        <v>67.959999999999994</v>
      </c>
      <c r="AR968">
        <v>2022</v>
      </c>
      <c r="AT968" s="9" t="str">
        <f t="array" ref="AT968">IFERROR(INDEX(JeffSagarinW[JS_RATING],MATCH(AllData[[#This Row],[TEAM]]&amp;"|"&amp;AllData[[#This Row],[YEAR]],JeffSagarinW[TEAM]&amp;"|"&amp;JeffSagarinW[YEAR],0)),"0.00")</f>
        <v>0.00</v>
      </c>
      <c r="AU968" s="9" t="str">
        <f t="array" ref="AU968">IFERROR(INDEX(JeffSagarinW[JS_SOS],MATCH(AllData[[#This Row],[TEAM]]&amp;"|"&amp;AllData[[#This Row],[YEAR]],JeffSagarinW[TEAM]&amp;"|"&amp;JeffSagarinW[YEAR],0)),"0.00")</f>
        <v>0.00</v>
      </c>
      <c r="AV968" s="9" t="str">
        <f t="array" ref="AV968">IFERROR(INDEX(JeffSagarinW[W25],MATCH(AllData[[#This Row],[TEAM]]&amp;"|"&amp;AllData[[#This Row],[YEAR]],JeffSagarinW[TEAM]&amp;"|"&amp;JeffSagarinW[YEAR],0)),"0.00")</f>
        <v>0.00</v>
      </c>
      <c r="AW968" s="9" t="str">
        <f t="array" ref="AW968">IFERROR(INDEX(JeffSagarinW[W50],MATCH(AllData[[#This Row],[TEAM]]&amp;"|"&amp;AllData[[#This Row],[YEAR]],JeffSagarinW[TEAM]&amp;"|"&amp;JeffSagarinW[YEAR],0)),"0.00")</f>
        <v>0.00</v>
      </c>
      <c r="AX968" s="9" t="str">
        <f t="array" ref="AX968">IFERROR(INDEX(ESPNW[PTS],MATCH(AllData[[#This Row],[TEAM]]&amp;"|"&amp;AllData[[#This Row],[YEAR]],ESPNW[TEAM]&amp;"|"&amp;ESPNW[YEAR],0)),"0.00")</f>
        <v>0.00</v>
      </c>
    </row>
    <row r="969" spans="9:50" x14ac:dyDescent="0.2">
      <c r="I969" t="s">
        <v>1862</v>
      </c>
      <c r="J969">
        <v>65.61</v>
      </c>
      <c r="K969">
        <v>67.87</v>
      </c>
      <c r="L969">
        <v>2022</v>
      </c>
      <c r="AO969" t="s">
        <v>1862</v>
      </c>
      <c r="AP969">
        <v>65.61</v>
      </c>
      <c r="AQ969">
        <v>67.87</v>
      </c>
      <c r="AR969">
        <v>2022</v>
      </c>
      <c r="AT969" s="9" t="str">
        <f t="array" ref="AT969">IFERROR(INDEX(JeffSagarinW[JS_RATING],MATCH(AllData[[#This Row],[TEAM]]&amp;"|"&amp;AllData[[#This Row],[YEAR]],JeffSagarinW[TEAM]&amp;"|"&amp;JeffSagarinW[YEAR],0)),"0.00")</f>
        <v>0.00</v>
      </c>
      <c r="AU969" s="9" t="str">
        <f t="array" ref="AU969">IFERROR(INDEX(JeffSagarinW[JS_SOS],MATCH(AllData[[#This Row],[TEAM]]&amp;"|"&amp;AllData[[#This Row],[YEAR]],JeffSagarinW[TEAM]&amp;"|"&amp;JeffSagarinW[YEAR],0)),"0.00")</f>
        <v>0.00</v>
      </c>
      <c r="AV969" s="9" t="str">
        <f t="array" ref="AV969">IFERROR(INDEX(JeffSagarinW[W25],MATCH(AllData[[#This Row],[TEAM]]&amp;"|"&amp;AllData[[#This Row],[YEAR]],JeffSagarinW[TEAM]&amp;"|"&amp;JeffSagarinW[YEAR],0)),"0.00")</f>
        <v>0.00</v>
      </c>
      <c r="AW969" s="9" t="str">
        <f t="array" ref="AW969">IFERROR(INDEX(JeffSagarinW[W50],MATCH(AllData[[#This Row],[TEAM]]&amp;"|"&amp;AllData[[#This Row],[YEAR]],JeffSagarinW[TEAM]&amp;"|"&amp;JeffSagarinW[YEAR],0)),"0.00")</f>
        <v>0.00</v>
      </c>
      <c r="AX969" s="9" t="str">
        <f t="array" ref="AX969">IFERROR(INDEX(ESPNW[PTS],MATCH(AllData[[#This Row],[TEAM]]&amp;"|"&amp;AllData[[#This Row],[YEAR]],ESPNW[TEAM]&amp;"|"&amp;ESPNW[YEAR],0)),"0.00")</f>
        <v>0.00</v>
      </c>
    </row>
    <row r="970" spans="9:50" x14ac:dyDescent="0.2">
      <c r="I970" t="s">
        <v>1835</v>
      </c>
      <c r="J970">
        <v>66.05</v>
      </c>
      <c r="K970">
        <v>67.78</v>
      </c>
      <c r="L970">
        <v>2022</v>
      </c>
      <c r="AO970" t="s">
        <v>1835</v>
      </c>
      <c r="AP970">
        <v>66.05</v>
      </c>
      <c r="AQ970">
        <v>67.78</v>
      </c>
      <c r="AR970">
        <v>2022</v>
      </c>
      <c r="AT970" s="9" t="str">
        <f t="array" ref="AT970">IFERROR(INDEX(JeffSagarinW[JS_RATING],MATCH(AllData[[#This Row],[TEAM]]&amp;"|"&amp;AllData[[#This Row],[YEAR]],JeffSagarinW[TEAM]&amp;"|"&amp;JeffSagarinW[YEAR],0)),"0.00")</f>
        <v>0.00</v>
      </c>
      <c r="AU970" s="9" t="str">
        <f t="array" ref="AU970">IFERROR(INDEX(JeffSagarinW[JS_SOS],MATCH(AllData[[#This Row],[TEAM]]&amp;"|"&amp;AllData[[#This Row],[YEAR]],JeffSagarinW[TEAM]&amp;"|"&amp;JeffSagarinW[YEAR],0)),"0.00")</f>
        <v>0.00</v>
      </c>
      <c r="AV970" s="9" t="str">
        <f t="array" ref="AV970">IFERROR(INDEX(JeffSagarinW[W25],MATCH(AllData[[#This Row],[TEAM]]&amp;"|"&amp;AllData[[#This Row],[YEAR]],JeffSagarinW[TEAM]&amp;"|"&amp;JeffSagarinW[YEAR],0)),"0.00")</f>
        <v>0.00</v>
      </c>
      <c r="AW970" s="9" t="str">
        <f t="array" ref="AW970">IFERROR(INDEX(JeffSagarinW[W50],MATCH(AllData[[#This Row],[TEAM]]&amp;"|"&amp;AllData[[#This Row],[YEAR]],JeffSagarinW[TEAM]&amp;"|"&amp;JeffSagarinW[YEAR],0)),"0.00")</f>
        <v>0.00</v>
      </c>
      <c r="AX970" s="9" t="str">
        <f t="array" ref="AX970">IFERROR(INDEX(ESPNW[PTS],MATCH(AllData[[#This Row],[TEAM]]&amp;"|"&amp;AllData[[#This Row],[YEAR]],ESPNW[TEAM]&amp;"|"&amp;ESPNW[YEAR],0)),"0.00")</f>
        <v>0.00</v>
      </c>
    </row>
    <row r="971" spans="9:50" x14ac:dyDescent="0.2">
      <c r="I971" t="s">
        <v>1064</v>
      </c>
      <c r="J971">
        <v>62.88</v>
      </c>
      <c r="K971">
        <v>67.7</v>
      </c>
      <c r="L971">
        <v>2022</v>
      </c>
      <c r="AO971" t="s">
        <v>1064</v>
      </c>
      <c r="AP971">
        <v>62.88</v>
      </c>
      <c r="AQ971">
        <v>67.7</v>
      </c>
      <c r="AR971">
        <v>2022</v>
      </c>
      <c r="AT971" s="9" t="str">
        <f t="array" ref="AT971">IFERROR(INDEX(JeffSagarinW[JS_RATING],MATCH(AllData[[#This Row],[TEAM]]&amp;"|"&amp;AllData[[#This Row],[YEAR]],JeffSagarinW[TEAM]&amp;"|"&amp;JeffSagarinW[YEAR],0)),"0.00")</f>
        <v>0.00</v>
      </c>
      <c r="AU971" s="9" t="str">
        <f t="array" ref="AU971">IFERROR(INDEX(JeffSagarinW[JS_SOS],MATCH(AllData[[#This Row],[TEAM]]&amp;"|"&amp;AllData[[#This Row],[YEAR]],JeffSagarinW[TEAM]&amp;"|"&amp;JeffSagarinW[YEAR],0)),"0.00")</f>
        <v>0.00</v>
      </c>
      <c r="AV971" s="9" t="str">
        <f t="array" ref="AV971">IFERROR(INDEX(JeffSagarinW[W25],MATCH(AllData[[#This Row],[TEAM]]&amp;"|"&amp;AllData[[#This Row],[YEAR]],JeffSagarinW[TEAM]&amp;"|"&amp;JeffSagarinW[YEAR],0)),"0.00")</f>
        <v>0.00</v>
      </c>
      <c r="AW971" s="9" t="str">
        <f t="array" ref="AW971">IFERROR(INDEX(JeffSagarinW[W50],MATCH(AllData[[#This Row],[TEAM]]&amp;"|"&amp;AllData[[#This Row],[YEAR]],JeffSagarinW[TEAM]&amp;"|"&amp;JeffSagarinW[YEAR],0)),"0.00")</f>
        <v>0.00</v>
      </c>
      <c r="AX971" s="9" t="str">
        <f t="array" ref="AX971">IFERROR(INDEX(ESPNW[PTS],MATCH(AllData[[#This Row],[TEAM]]&amp;"|"&amp;AllData[[#This Row],[YEAR]],ESPNW[TEAM]&amp;"|"&amp;ESPNW[YEAR],0)),"0.00")</f>
        <v>0.00</v>
      </c>
    </row>
    <row r="972" spans="9:50" x14ac:dyDescent="0.2">
      <c r="I972" t="s">
        <v>2035</v>
      </c>
      <c r="J972">
        <v>64.900000000000006</v>
      </c>
      <c r="K972">
        <v>67.650000000000006</v>
      </c>
      <c r="L972">
        <v>2022</v>
      </c>
      <c r="AO972" t="s">
        <v>2035</v>
      </c>
      <c r="AP972">
        <v>64.900000000000006</v>
      </c>
      <c r="AQ972">
        <v>67.650000000000006</v>
      </c>
      <c r="AR972">
        <v>2022</v>
      </c>
      <c r="AT972" s="9" t="str">
        <f t="array" ref="AT972">IFERROR(INDEX(JeffSagarinW[JS_RATING],MATCH(AllData[[#This Row],[TEAM]]&amp;"|"&amp;AllData[[#This Row],[YEAR]],JeffSagarinW[TEAM]&amp;"|"&amp;JeffSagarinW[YEAR],0)),"0.00")</f>
        <v>0.00</v>
      </c>
      <c r="AU972" s="9" t="str">
        <f t="array" ref="AU972">IFERROR(INDEX(JeffSagarinW[JS_SOS],MATCH(AllData[[#This Row],[TEAM]]&amp;"|"&amp;AllData[[#This Row],[YEAR]],JeffSagarinW[TEAM]&amp;"|"&amp;JeffSagarinW[YEAR],0)),"0.00")</f>
        <v>0.00</v>
      </c>
      <c r="AV972" s="9" t="str">
        <f t="array" ref="AV972">IFERROR(INDEX(JeffSagarinW[W25],MATCH(AllData[[#This Row],[TEAM]]&amp;"|"&amp;AllData[[#This Row],[YEAR]],JeffSagarinW[TEAM]&amp;"|"&amp;JeffSagarinW[YEAR],0)),"0.00")</f>
        <v>0.00</v>
      </c>
      <c r="AW972" s="9" t="str">
        <f t="array" ref="AW972">IFERROR(INDEX(JeffSagarinW[W50],MATCH(AllData[[#This Row],[TEAM]]&amp;"|"&amp;AllData[[#This Row],[YEAR]],JeffSagarinW[TEAM]&amp;"|"&amp;JeffSagarinW[YEAR],0)),"0.00")</f>
        <v>0.00</v>
      </c>
      <c r="AX972" s="9" t="str">
        <f t="array" ref="AX972">IFERROR(INDEX(ESPNW[PTS],MATCH(AllData[[#This Row],[TEAM]]&amp;"|"&amp;AllData[[#This Row],[YEAR]],ESPNW[TEAM]&amp;"|"&amp;ESPNW[YEAR],0)),"0.00")</f>
        <v>0.00</v>
      </c>
    </row>
    <row r="973" spans="9:50" x14ac:dyDescent="0.2">
      <c r="I973" t="s">
        <v>2036</v>
      </c>
      <c r="J973">
        <v>65.27</v>
      </c>
      <c r="K973">
        <v>67.599999999999994</v>
      </c>
      <c r="L973">
        <v>2022</v>
      </c>
      <c r="AO973" t="s">
        <v>2036</v>
      </c>
      <c r="AP973">
        <v>65.27</v>
      </c>
      <c r="AQ973">
        <v>67.599999999999994</v>
      </c>
      <c r="AR973">
        <v>2022</v>
      </c>
      <c r="AT973" s="9" t="str">
        <f t="array" ref="AT973">IFERROR(INDEX(JeffSagarinW[JS_RATING],MATCH(AllData[[#This Row],[TEAM]]&amp;"|"&amp;AllData[[#This Row],[YEAR]],JeffSagarinW[TEAM]&amp;"|"&amp;JeffSagarinW[YEAR],0)),"0.00")</f>
        <v>0.00</v>
      </c>
      <c r="AU973" s="9" t="str">
        <f t="array" ref="AU973">IFERROR(INDEX(JeffSagarinW[JS_SOS],MATCH(AllData[[#This Row],[TEAM]]&amp;"|"&amp;AllData[[#This Row],[YEAR]],JeffSagarinW[TEAM]&amp;"|"&amp;JeffSagarinW[YEAR],0)),"0.00")</f>
        <v>0.00</v>
      </c>
      <c r="AV973" s="9" t="str">
        <f t="array" ref="AV973">IFERROR(INDEX(JeffSagarinW[W25],MATCH(AllData[[#This Row],[TEAM]]&amp;"|"&amp;AllData[[#This Row],[YEAR]],JeffSagarinW[TEAM]&amp;"|"&amp;JeffSagarinW[YEAR],0)),"0.00")</f>
        <v>0.00</v>
      </c>
      <c r="AW973" s="9" t="str">
        <f t="array" ref="AW973">IFERROR(INDEX(JeffSagarinW[W50],MATCH(AllData[[#This Row],[TEAM]]&amp;"|"&amp;AllData[[#This Row],[YEAR]],JeffSagarinW[TEAM]&amp;"|"&amp;JeffSagarinW[YEAR],0)),"0.00")</f>
        <v>0.00</v>
      </c>
      <c r="AX973" s="9" t="str">
        <f t="array" ref="AX973">IFERROR(INDEX(ESPNW[PTS],MATCH(AllData[[#This Row],[TEAM]]&amp;"|"&amp;AllData[[#This Row],[YEAR]],ESPNW[TEAM]&amp;"|"&amp;ESPNW[YEAR],0)),"0.00")</f>
        <v>0.00</v>
      </c>
    </row>
    <row r="974" spans="9:50" x14ac:dyDescent="0.2">
      <c r="I974" t="s">
        <v>2037</v>
      </c>
      <c r="J974">
        <v>63.59</v>
      </c>
      <c r="K974">
        <v>67.45</v>
      </c>
      <c r="L974">
        <v>2022</v>
      </c>
      <c r="AO974" t="s">
        <v>2037</v>
      </c>
      <c r="AP974">
        <v>63.59</v>
      </c>
      <c r="AQ974">
        <v>67.45</v>
      </c>
      <c r="AR974">
        <v>2022</v>
      </c>
      <c r="AT974" s="9" t="str">
        <f t="array" ref="AT974">IFERROR(INDEX(JeffSagarinW[JS_RATING],MATCH(AllData[[#This Row],[TEAM]]&amp;"|"&amp;AllData[[#This Row],[YEAR]],JeffSagarinW[TEAM]&amp;"|"&amp;JeffSagarinW[YEAR],0)),"0.00")</f>
        <v>0.00</v>
      </c>
      <c r="AU974" s="9" t="str">
        <f t="array" ref="AU974">IFERROR(INDEX(JeffSagarinW[JS_SOS],MATCH(AllData[[#This Row],[TEAM]]&amp;"|"&amp;AllData[[#This Row],[YEAR]],JeffSagarinW[TEAM]&amp;"|"&amp;JeffSagarinW[YEAR],0)),"0.00")</f>
        <v>0.00</v>
      </c>
      <c r="AV974" s="9" t="str">
        <f t="array" ref="AV974">IFERROR(INDEX(JeffSagarinW[W25],MATCH(AllData[[#This Row],[TEAM]]&amp;"|"&amp;AllData[[#This Row],[YEAR]],JeffSagarinW[TEAM]&amp;"|"&amp;JeffSagarinW[YEAR],0)),"0.00")</f>
        <v>0.00</v>
      </c>
      <c r="AW974" s="9" t="str">
        <f t="array" ref="AW974">IFERROR(INDEX(JeffSagarinW[W50],MATCH(AllData[[#This Row],[TEAM]]&amp;"|"&amp;AllData[[#This Row],[YEAR]],JeffSagarinW[TEAM]&amp;"|"&amp;JeffSagarinW[YEAR],0)),"0.00")</f>
        <v>0.00</v>
      </c>
      <c r="AX974" s="9" t="str">
        <f t="array" ref="AX974">IFERROR(INDEX(ESPNW[PTS],MATCH(AllData[[#This Row],[TEAM]]&amp;"|"&amp;AllData[[#This Row],[YEAR]],ESPNW[TEAM]&amp;"|"&amp;ESPNW[YEAR],0)),"0.00")</f>
        <v>0.00</v>
      </c>
    </row>
    <row r="975" spans="9:50" x14ac:dyDescent="0.2">
      <c r="I975" t="s">
        <v>370</v>
      </c>
      <c r="J975">
        <v>70.209999999999994</v>
      </c>
      <c r="K975">
        <v>67.12</v>
      </c>
      <c r="L975">
        <v>2022</v>
      </c>
      <c r="AO975" t="s">
        <v>370</v>
      </c>
      <c r="AP975">
        <v>70.209999999999994</v>
      </c>
      <c r="AQ975">
        <v>67.12</v>
      </c>
      <c r="AR975">
        <v>2022</v>
      </c>
      <c r="AT975" s="9" t="str">
        <f t="array" ref="AT975">IFERROR(INDEX(JeffSagarinW[JS_RATING],MATCH(AllData[[#This Row],[TEAM]]&amp;"|"&amp;AllData[[#This Row],[YEAR]],JeffSagarinW[TEAM]&amp;"|"&amp;JeffSagarinW[YEAR],0)),"0.00")</f>
        <v>0.00</v>
      </c>
      <c r="AU975" s="9" t="str">
        <f t="array" ref="AU975">IFERROR(INDEX(JeffSagarinW[JS_SOS],MATCH(AllData[[#This Row],[TEAM]]&amp;"|"&amp;AllData[[#This Row],[YEAR]],JeffSagarinW[TEAM]&amp;"|"&amp;JeffSagarinW[YEAR],0)),"0.00")</f>
        <v>0.00</v>
      </c>
      <c r="AV975" s="9" t="str">
        <f t="array" ref="AV975">IFERROR(INDEX(JeffSagarinW[W25],MATCH(AllData[[#This Row],[TEAM]]&amp;"|"&amp;AllData[[#This Row],[YEAR]],JeffSagarinW[TEAM]&amp;"|"&amp;JeffSagarinW[YEAR],0)),"0.00")</f>
        <v>0.00</v>
      </c>
      <c r="AW975" s="9" t="str">
        <f t="array" ref="AW975">IFERROR(INDEX(JeffSagarinW[W50],MATCH(AllData[[#This Row],[TEAM]]&amp;"|"&amp;AllData[[#This Row],[YEAR]],JeffSagarinW[TEAM]&amp;"|"&amp;JeffSagarinW[YEAR],0)),"0.00")</f>
        <v>0.00</v>
      </c>
      <c r="AX975" s="9" t="str">
        <f t="array" ref="AX975">IFERROR(INDEX(ESPNW[PTS],MATCH(AllData[[#This Row],[TEAM]]&amp;"|"&amp;AllData[[#This Row],[YEAR]],ESPNW[TEAM]&amp;"|"&amp;ESPNW[YEAR],0)),"0.00")</f>
        <v>0.00</v>
      </c>
    </row>
    <row r="976" spans="9:50" x14ac:dyDescent="0.2">
      <c r="I976" t="s">
        <v>1853</v>
      </c>
      <c r="J976">
        <v>57.74</v>
      </c>
      <c r="K976">
        <v>67.08</v>
      </c>
      <c r="L976">
        <v>2022</v>
      </c>
      <c r="AO976" t="s">
        <v>1853</v>
      </c>
      <c r="AP976">
        <v>57.74</v>
      </c>
      <c r="AQ976">
        <v>67.08</v>
      </c>
      <c r="AR976">
        <v>2022</v>
      </c>
      <c r="AT976" s="9" t="str">
        <f t="array" ref="AT976">IFERROR(INDEX(JeffSagarinW[JS_RATING],MATCH(AllData[[#This Row],[TEAM]]&amp;"|"&amp;AllData[[#This Row],[YEAR]],JeffSagarinW[TEAM]&amp;"|"&amp;JeffSagarinW[YEAR],0)),"0.00")</f>
        <v>0.00</v>
      </c>
      <c r="AU976" s="9" t="str">
        <f t="array" ref="AU976">IFERROR(INDEX(JeffSagarinW[JS_SOS],MATCH(AllData[[#This Row],[TEAM]]&amp;"|"&amp;AllData[[#This Row],[YEAR]],JeffSagarinW[TEAM]&amp;"|"&amp;JeffSagarinW[YEAR],0)),"0.00")</f>
        <v>0.00</v>
      </c>
      <c r="AV976" s="9" t="str">
        <f t="array" ref="AV976">IFERROR(INDEX(JeffSagarinW[W25],MATCH(AllData[[#This Row],[TEAM]]&amp;"|"&amp;AllData[[#This Row],[YEAR]],JeffSagarinW[TEAM]&amp;"|"&amp;JeffSagarinW[YEAR],0)),"0.00")</f>
        <v>0.00</v>
      </c>
      <c r="AW976" s="9" t="str">
        <f t="array" ref="AW976">IFERROR(INDEX(JeffSagarinW[W50],MATCH(AllData[[#This Row],[TEAM]]&amp;"|"&amp;AllData[[#This Row],[YEAR]],JeffSagarinW[TEAM]&amp;"|"&amp;JeffSagarinW[YEAR],0)),"0.00")</f>
        <v>0.00</v>
      </c>
      <c r="AX976" s="9" t="str">
        <f t="array" ref="AX976">IFERROR(INDEX(ESPNW[PTS],MATCH(AllData[[#This Row],[TEAM]]&amp;"|"&amp;AllData[[#This Row],[YEAR]],ESPNW[TEAM]&amp;"|"&amp;ESPNW[YEAR],0)),"0.00")</f>
        <v>0.00</v>
      </c>
    </row>
    <row r="977" spans="9:50" x14ac:dyDescent="0.2">
      <c r="I977" t="s">
        <v>1069</v>
      </c>
      <c r="J977">
        <v>58.42</v>
      </c>
      <c r="K977">
        <v>67.010000000000005</v>
      </c>
      <c r="L977">
        <v>2022</v>
      </c>
      <c r="AO977" t="s">
        <v>1069</v>
      </c>
      <c r="AP977">
        <v>58.42</v>
      </c>
      <c r="AQ977">
        <v>67.010000000000005</v>
      </c>
      <c r="AR977">
        <v>2022</v>
      </c>
      <c r="AT977" s="9" t="str">
        <f t="array" ref="AT977">IFERROR(INDEX(JeffSagarinW[JS_RATING],MATCH(AllData[[#This Row],[TEAM]]&amp;"|"&amp;AllData[[#This Row],[YEAR]],JeffSagarinW[TEAM]&amp;"|"&amp;JeffSagarinW[YEAR],0)),"0.00")</f>
        <v>0.00</v>
      </c>
      <c r="AU977" s="9" t="str">
        <f t="array" ref="AU977">IFERROR(INDEX(JeffSagarinW[JS_SOS],MATCH(AllData[[#This Row],[TEAM]]&amp;"|"&amp;AllData[[#This Row],[YEAR]],JeffSagarinW[TEAM]&amp;"|"&amp;JeffSagarinW[YEAR],0)),"0.00")</f>
        <v>0.00</v>
      </c>
      <c r="AV977" s="9" t="str">
        <f t="array" ref="AV977">IFERROR(INDEX(JeffSagarinW[W25],MATCH(AllData[[#This Row],[TEAM]]&amp;"|"&amp;AllData[[#This Row],[YEAR]],JeffSagarinW[TEAM]&amp;"|"&amp;JeffSagarinW[YEAR],0)),"0.00")</f>
        <v>0.00</v>
      </c>
      <c r="AW977" s="9" t="str">
        <f t="array" ref="AW977">IFERROR(INDEX(JeffSagarinW[W50],MATCH(AllData[[#This Row],[TEAM]]&amp;"|"&amp;AllData[[#This Row],[YEAR]],JeffSagarinW[TEAM]&amp;"|"&amp;JeffSagarinW[YEAR],0)),"0.00")</f>
        <v>0.00</v>
      </c>
      <c r="AX977" s="9" t="str">
        <f t="array" ref="AX977">IFERROR(INDEX(ESPNW[PTS],MATCH(AllData[[#This Row],[TEAM]]&amp;"|"&amp;AllData[[#This Row],[YEAR]],ESPNW[TEAM]&amp;"|"&amp;ESPNW[YEAR],0)),"0.00")</f>
        <v>0.00</v>
      </c>
    </row>
    <row r="978" spans="9:50" x14ac:dyDescent="0.2">
      <c r="I978" t="s">
        <v>2038</v>
      </c>
      <c r="J978">
        <v>58.5</v>
      </c>
      <c r="K978">
        <v>66.94</v>
      </c>
      <c r="L978">
        <v>2022</v>
      </c>
      <c r="AO978" t="s">
        <v>2038</v>
      </c>
      <c r="AP978">
        <v>58.5</v>
      </c>
      <c r="AQ978">
        <v>66.94</v>
      </c>
      <c r="AR978">
        <v>2022</v>
      </c>
      <c r="AT978" s="9" t="str">
        <f t="array" ref="AT978">IFERROR(INDEX(JeffSagarinW[JS_RATING],MATCH(AllData[[#This Row],[TEAM]]&amp;"|"&amp;AllData[[#This Row],[YEAR]],JeffSagarinW[TEAM]&amp;"|"&amp;JeffSagarinW[YEAR],0)),"0.00")</f>
        <v>0.00</v>
      </c>
      <c r="AU978" s="9" t="str">
        <f t="array" ref="AU978">IFERROR(INDEX(JeffSagarinW[JS_SOS],MATCH(AllData[[#This Row],[TEAM]]&amp;"|"&amp;AllData[[#This Row],[YEAR]],JeffSagarinW[TEAM]&amp;"|"&amp;JeffSagarinW[YEAR],0)),"0.00")</f>
        <v>0.00</v>
      </c>
      <c r="AV978" s="9" t="str">
        <f t="array" ref="AV978">IFERROR(INDEX(JeffSagarinW[W25],MATCH(AllData[[#This Row],[TEAM]]&amp;"|"&amp;AllData[[#This Row],[YEAR]],JeffSagarinW[TEAM]&amp;"|"&amp;JeffSagarinW[YEAR],0)),"0.00")</f>
        <v>0.00</v>
      </c>
      <c r="AW978" s="9" t="str">
        <f t="array" ref="AW978">IFERROR(INDEX(JeffSagarinW[W50],MATCH(AllData[[#This Row],[TEAM]]&amp;"|"&amp;AllData[[#This Row],[YEAR]],JeffSagarinW[TEAM]&amp;"|"&amp;JeffSagarinW[YEAR],0)),"0.00")</f>
        <v>0.00</v>
      </c>
      <c r="AX978" s="9" t="str">
        <f t="array" ref="AX978">IFERROR(INDEX(ESPNW[PTS],MATCH(AllData[[#This Row],[TEAM]]&amp;"|"&amp;AllData[[#This Row],[YEAR]],ESPNW[TEAM]&amp;"|"&amp;ESPNW[YEAR],0)),"0.00")</f>
        <v>0.00</v>
      </c>
    </row>
    <row r="979" spans="9:50" x14ac:dyDescent="0.2">
      <c r="I979" t="s">
        <v>1841</v>
      </c>
      <c r="J979">
        <v>53.8</v>
      </c>
      <c r="K979">
        <v>66.73</v>
      </c>
      <c r="L979">
        <v>2022</v>
      </c>
      <c r="M979">
        <v>16</v>
      </c>
      <c r="AO979" t="s">
        <v>1841</v>
      </c>
      <c r="AP979">
        <v>53.8</v>
      </c>
      <c r="AQ979">
        <v>66.73</v>
      </c>
      <c r="AR979">
        <v>2022</v>
      </c>
      <c r="AS979">
        <v>16</v>
      </c>
      <c r="AT979" s="9" t="str">
        <f t="array" ref="AT979">IFERROR(INDEX(JeffSagarinW[JS_RATING],MATCH(AllData[[#This Row],[TEAM]]&amp;"|"&amp;AllData[[#This Row],[YEAR]],JeffSagarinW[TEAM]&amp;"|"&amp;JeffSagarinW[YEAR],0)),"0.00")</f>
        <v>0.00</v>
      </c>
      <c r="AU979" s="9" t="str">
        <f t="array" ref="AU979">IFERROR(INDEX(JeffSagarinW[JS_SOS],MATCH(AllData[[#This Row],[TEAM]]&amp;"|"&amp;AllData[[#This Row],[YEAR]],JeffSagarinW[TEAM]&amp;"|"&amp;JeffSagarinW[YEAR],0)),"0.00")</f>
        <v>0.00</v>
      </c>
      <c r="AV979" s="9" t="str">
        <f t="array" ref="AV979">IFERROR(INDEX(JeffSagarinW[W25],MATCH(AllData[[#This Row],[TEAM]]&amp;"|"&amp;AllData[[#This Row],[YEAR]],JeffSagarinW[TEAM]&amp;"|"&amp;JeffSagarinW[YEAR],0)),"0.00")</f>
        <v>0.00</v>
      </c>
      <c r="AW979" s="9" t="str">
        <f t="array" ref="AW979">IFERROR(INDEX(JeffSagarinW[W50],MATCH(AllData[[#This Row],[TEAM]]&amp;"|"&amp;AllData[[#This Row],[YEAR]],JeffSagarinW[TEAM]&amp;"|"&amp;JeffSagarinW[YEAR],0)),"0.00")</f>
        <v>0.00</v>
      </c>
      <c r="AX979" s="9" t="str">
        <f t="array" ref="AX979">IFERROR(INDEX(ESPNW[PTS],MATCH(AllData[[#This Row],[TEAM]]&amp;"|"&amp;AllData[[#This Row],[YEAR]],ESPNW[TEAM]&amp;"|"&amp;ESPNW[YEAR],0)),"0.00")</f>
        <v>0.00</v>
      </c>
    </row>
    <row r="980" spans="9:50" x14ac:dyDescent="0.2">
      <c r="I980" t="s">
        <v>1867</v>
      </c>
      <c r="J980">
        <v>62.65</v>
      </c>
      <c r="K980">
        <v>66.7</v>
      </c>
      <c r="L980">
        <v>2022</v>
      </c>
      <c r="AO980" t="s">
        <v>1867</v>
      </c>
      <c r="AP980">
        <v>62.65</v>
      </c>
      <c r="AQ980">
        <v>66.7</v>
      </c>
      <c r="AR980">
        <v>2022</v>
      </c>
      <c r="AT980" s="9" t="str">
        <f t="array" ref="AT980">IFERROR(INDEX(JeffSagarinW[JS_RATING],MATCH(AllData[[#This Row],[TEAM]]&amp;"|"&amp;AllData[[#This Row],[YEAR]],JeffSagarinW[TEAM]&amp;"|"&amp;JeffSagarinW[YEAR],0)),"0.00")</f>
        <v>0.00</v>
      </c>
      <c r="AU980" s="9" t="str">
        <f t="array" ref="AU980">IFERROR(INDEX(JeffSagarinW[JS_SOS],MATCH(AllData[[#This Row],[TEAM]]&amp;"|"&amp;AllData[[#This Row],[YEAR]],JeffSagarinW[TEAM]&amp;"|"&amp;JeffSagarinW[YEAR],0)),"0.00")</f>
        <v>0.00</v>
      </c>
      <c r="AV980" s="9" t="str">
        <f t="array" ref="AV980">IFERROR(INDEX(JeffSagarinW[W25],MATCH(AllData[[#This Row],[TEAM]]&amp;"|"&amp;AllData[[#This Row],[YEAR]],JeffSagarinW[TEAM]&amp;"|"&amp;JeffSagarinW[YEAR],0)),"0.00")</f>
        <v>0.00</v>
      </c>
      <c r="AW980" s="9" t="str">
        <f t="array" ref="AW980">IFERROR(INDEX(JeffSagarinW[W50],MATCH(AllData[[#This Row],[TEAM]]&amp;"|"&amp;AllData[[#This Row],[YEAR]],JeffSagarinW[TEAM]&amp;"|"&amp;JeffSagarinW[YEAR],0)),"0.00")</f>
        <v>0.00</v>
      </c>
      <c r="AX980" s="9" t="str">
        <f t="array" ref="AX980">IFERROR(INDEX(ESPNW[PTS],MATCH(AllData[[#This Row],[TEAM]]&amp;"|"&amp;AllData[[#This Row],[YEAR]],ESPNW[TEAM]&amp;"|"&amp;ESPNW[YEAR],0)),"0.00")</f>
        <v>0.00</v>
      </c>
    </row>
    <row r="981" spans="9:50" x14ac:dyDescent="0.2">
      <c r="I981" t="s">
        <v>440</v>
      </c>
      <c r="J981">
        <v>61.05</v>
      </c>
      <c r="K981">
        <v>66.55</v>
      </c>
      <c r="L981">
        <v>2022</v>
      </c>
      <c r="M981">
        <v>13</v>
      </c>
      <c r="AO981" t="s">
        <v>440</v>
      </c>
      <c r="AP981">
        <v>61.05</v>
      </c>
      <c r="AQ981">
        <v>66.55</v>
      </c>
      <c r="AR981">
        <v>2022</v>
      </c>
      <c r="AS981">
        <v>13</v>
      </c>
      <c r="AT981" s="9" t="str">
        <f t="array" ref="AT981">IFERROR(INDEX(JeffSagarinW[JS_RATING],MATCH(AllData[[#This Row],[TEAM]]&amp;"|"&amp;AllData[[#This Row],[YEAR]],JeffSagarinW[TEAM]&amp;"|"&amp;JeffSagarinW[YEAR],0)),"0.00")</f>
        <v>0.00</v>
      </c>
      <c r="AU981" s="9" t="str">
        <f t="array" ref="AU981">IFERROR(INDEX(JeffSagarinW[JS_SOS],MATCH(AllData[[#This Row],[TEAM]]&amp;"|"&amp;AllData[[#This Row],[YEAR]],JeffSagarinW[TEAM]&amp;"|"&amp;JeffSagarinW[YEAR],0)),"0.00")</f>
        <v>0.00</v>
      </c>
      <c r="AV981" s="9" t="str">
        <f t="array" ref="AV981">IFERROR(INDEX(JeffSagarinW[W25],MATCH(AllData[[#This Row],[TEAM]]&amp;"|"&amp;AllData[[#This Row],[YEAR]],JeffSagarinW[TEAM]&amp;"|"&amp;JeffSagarinW[YEAR],0)),"0.00")</f>
        <v>0.00</v>
      </c>
      <c r="AW981" s="9" t="str">
        <f t="array" ref="AW981">IFERROR(INDEX(JeffSagarinW[W50],MATCH(AllData[[#This Row],[TEAM]]&amp;"|"&amp;AllData[[#This Row],[YEAR]],JeffSagarinW[TEAM]&amp;"|"&amp;JeffSagarinW[YEAR],0)),"0.00")</f>
        <v>0.00</v>
      </c>
      <c r="AX981" s="9" t="str">
        <f t="array" ref="AX981">IFERROR(INDEX(ESPNW[PTS],MATCH(AllData[[#This Row],[TEAM]]&amp;"|"&amp;AllData[[#This Row],[YEAR]],ESPNW[TEAM]&amp;"|"&amp;ESPNW[YEAR],0)),"0.00")</f>
        <v>0.00</v>
      </c>
    </row>
    <row r="982" spans="9:50" x14ac:dyDescent="0.2">
      <c r="I982" t="s">
        <v>340</v>
      </c>
      <c r="J982">
        <v>66.05</v>
      </c>
      <c r="K982">
        <v>66.55</v>
      </c>
      <c r="L982">
        <v>2022</v>
      </c>
      <c r="AO982" t="s">
        <v>340</v>
      </c>
      <c r="AP982">
        <v>66.05</v>
      </c>
      <c r="AQ982">
        <v>66.55</v>
      </c>
      <c r="AR982">
        <v>2022</v>
      </c>
      <c r="AT982" s="9" t="str">
        <f t="array" ref="AT982">IFERROR(INDEX(JeffSagarinW[JS_RATING],MATCH(AllData[[#This Row],[TEAM]]&amp;"|"&amp;AllData[[#This Row],[YEAR]],JeffSagarinW[TEAM]&amp;"|"&amp;JeffSagarinW[YEAR],0)),"0.00")</f>
        <v>0.00</v>
      </c>
      <c r="AU982" s="9" t="str">
        <f t="array" ref="AU982">IFERROR(INDEX(JeffSagarinW[JS_SOS],MATCH(AllData[[#This Row],[TEAM]]&amp;"|"&amp;AllData[[#This Row],[YEAR]],JeffSagarinW[TEAM]&amp;"|"&amp;JeffSagarinW[YEAR],0)),"0.00")</f>
        <v>0.00</v>
      </c>
      <c r="AV982" s="9" t="str">
        <f t="array" ref="AV982">IFERROR(INDEX(JeffSagarinW[W25],MATCH(AllData[[#This Row],[TEAM]]&amp;"|"&amp;AllData[[#This Row],[YEAR]],JeffSagarinW[TEAM]&amp;"|"&amp;JeffSagarinW[YEAR],0)),"0.00")</f>
        <v>0.00</v>
      </c>
      <c r="AW982" s="9" t="str">
        <f t="array" ref="AW982">IFERROR(INDEX(JeffSagarinW[W50],MATCH(AllData[[#This Row],[TEAM]]&amp;"|"&amp;AllData[[#This Row],[YEAR]],JeffSagarinW[TEAM]&amp;"|"&amp;JeffSagarinW[YEAR],0)),"0.00")</f>
        <v>0.00</v>
      </c>
      <c r="AX982" s="9" t="str">
        <f t="array" ref="AX982">IFERROR(INDEX(ESPNW[PTS],MATCH(AllData[[#This Row],[TEAM]]&amp;"|"&amp;AllData[[#This Row],[YEAR]],ESPNW[TEAM]&amp;"|"&amp;ESPNW[YEAR],0)),"0.00")</f>
        <v>0.00</v>
      </c>
    </row>
    <row r="983" spans="9:50" x14ac:dyDescent="0.2">
      <c r="I983" t="s">
        <v>331</v>
      </c>
      <c r="J983">
        <v>66.83</v>
      </c>
      <c r="K983">
        <v>66.489999999999995</v>
      </c>
      <c r="L983">
        <v>2022</v>
      </c>
      <c r="AO983" t="s">
        <v>331</v>
      </c>
      <c r="AP983">
        <v>66.83</v>
      </c>
      <c r="AQ983">
        <v>66.489999999999995</v>
      </c>
      <c r="AR983">
        <v>2022</v>
      </c>
      <c r="AT983" s="9" t="str">
        <f t="array" ref="AT983">IFERROR(INDEX(JeffSagarinW[JS_RATING],MATCH(AllData[[#This Row],[TEAM]]&amp;"|"&amp;AllData[[#This Row],[YEAR]],JeffSagarinW[TEAM]&amp;"|"&amp;JeffSagarinW[YEAR],0)),"0.00")</f>
        <v>0.00</v>
      </c>
      <c r="AU983" s="9" t="str">
        <f t="array" ref="AU983">IFERROR(INDEX(JeffSagarinW[JS_SOS],MATCH(AllData[[#This Row],[TEAM]]&amp;"|"&amp;AllData[[#This Row],[YEAR]],JeffSagarinW[TEAM]&amp;"|"&amp;JeffSagarinW[YEAR],0)),"0.00")</f>
        <v>0.00</v>
      </c>
      <c r="AV983" s="9" t="str">
        <f t="array" ref="AV983">IFERROR(INDEX(JeffSagarinW[W25],MATCH(AllData[[#This Row],[TEAM]]&amp;"|"&amp;AllData[[#This Row],[YEAR]],JeffSagarinW[TEAM]&amp;"|"&amp;JeffSagarinW[YEAR],0)),"0.00")</f>
        <v>0.00</v>
      </c>
      <c r="AW983" s="9" t="str">
        <f t="array" ref="AW983">IFERROR(INDEX(JeffSagarinW[W50],MATCH(AllData[[#This Row],[TEAM]]&amp;"|"&amp;AllData[[#This Row],[YEAR]],JeffSagarinW[TEAM]&amp;"|"&amp;JeffSagarinW[YEAR],0)),"0.00")</f>
        <v>0.00</v>
      </c>
      <c r="AX983" s="9" t="str">
        <f t="array" ref="AX983">IFERROR(INDEX(ESPNW[PTS],MATCH(AllData[[#This Row],[TEAM]]&amp;"|"&amp;AllData[[#This Row],[YEAR]],ESPNW[TEAM]&amp;"|"&amp;ESPNW[YEAR],0)),"0.00")</f>
        <v>0.00</v>
      </c>
    </row>
    <row r="984" spans="9:50" x14ac:dyDescent="0.2">
      <c r="I984" t="s">
        <v>1067</v>
      </c>
      <c r="J984">
        <v>60.57</v>
      </c>
      <c r="K984">
        <v>66.38</v>
      </c>
      <c r="L984">
        <v>2022</v>
      </c>
      <c r="AO984" t="s">
        <v>1067</v>
      </c>
      <c r="AP984">
        <v>60.57</v>
      </c>
      <c r="AQ984">
        <v>66.38</v>
      </c>
      <c r="AR984">
        <v>2022</v>
      </c>
      <c r="AT984" s="9" t="str">
        <f t="array" ref="AT984">IFERROR(INDEX(JeffSagarinW[JS_RATING],MATCH(AllData[[#This Row],[TEAM]]&amp;"|"&amp;AllData[[#This Row],[YEAR]],JeffSagarinW[TEAM]&amp;"|"&amp;JeffSagarinW[YEAR],0)),"0.00")</f>
        <v>0.00</v>
      </c>
      <c r="AU984" s="9" t="str">
        <f t="array" ref="AU984">IFERROR(INDEX(JeffSagarinW[JS_SOS],MATCH(AllData[[#This Row],[TEAM]]&amp;"|"&amp;AllData[[#This Row],[YEAR]],JeffSagarinW[TEAM]&amp;"|"&amp;JeffSagarinW[YEAR],0)),"0.00")</f>
        <v>0.00</v>
      </c>
      <c r="AV984" s="9" t="str">
        <f t="array" ref="AV984">IFERROR(INDEX(JeffSagarinW[W25],MATCH(AllData[[#This Row],[TEAM]]&amp;"|"&amp;AllData[[#This Row],[YEAR]],JeffSagarinW[TEAM]&amp;"|"&amp;JeffSagarinW[YEAR],0)),"0.00")</f>
        <v>0.00</v>
      </c>
      <c r="AW984" s="9" t="str">
        <f t="array" ref="AW984">IFERROR(INDEX(JeffSagarinW[W50],MATCH(AllData[[#This Row],[TEAM]]&amp;"|"&amp;AllData[[#This Row],[YEAR]],JeffSagarinW[TEAM]&amp;"|"&amp;JeffSagarinW[YEAR],0)),"0.00")</f>
        <v>0.00</v>
      </c>
      <c r="AX984" s="9" t="str">
        <f t="array" ref="AX984">IFERROR(INDEX(ESPNW[PTS],MATCH(AllData[[#This Row],[TEAM]]&amp;"|"&amp;AllData[[#This Row],[YEAR]],ESPNW[TEAM]&amp;"|"&amp;ESPNW[YEAR],0)),"0.00")</f>
        <v>0.00</v>
      </c>
    </row>
    <row r="985" spans="9:50" x14ac:dyDescent="0.2">
      <c r="I985" t="s">
        <v>1055</v>
      </c>
      <c r="J985">
        <v>58.28</v>
      </c>
      <c r="K985">
        <v>66.36</v>
      </c>
      <c r="L985">
        <v>2022</v>
      </c>
      <c r="AO985" t="s">
        <v>1055</v>
      </c>
      <c r="AP985">
        <v>58.28</v>
      </c>
      <c r="AQ985">
        <v>66.36</v>
      </c>
      <c r="AR985">
        <v>2022</v>
      </c>
      <c r="AT985" s="9" t="str">
        <f t="array" ref="AT985">IFERROR(INDEX(JeffSagarinW[JS_RATING],MATCH(AllData[[#This Row],[TEAM]]&amp;"|"&amp;AllData[[#This Row],[YEAR]],JeffSagarinW[TEAM]&amp;"|"&amp;JeffSagarinW[YEAR],0)),"0.00")</f>
        <v>0.00</v>
      </c>
      <c r="AU985" s="9" t="str">
        <f t="array" ref="AU985">IFERROR(INDEX(JeffSagarinW[JS_SOS],MATCH(AllData[[#This Row],[TEAM]]&amp;"|"&amp;AllData[[#This Row],[YEAR]],JeffSagarinW[TEAM]&amp;"|"&amp;JeffSagarinW[YEAR],0)),"0.00")</f>
        <v>0.00</v>
      </c>
      <c r="AV985" s="9" t="str">
        <f t="array" ref="AV985">IFERROR(INDEX(JeffSagarinW[W25],MATCH(AllData[[#This Row],[TEAM]]&amp;"|"&amp;AllData[[#This Row],[YEAR]],JeffSagarinW[TEAM]&amp;"|"&amp;JeffSagarinW[YEAR],0)),"0.00")</f>
        <v>0.00</v>
      </c>
      <c r="AW985" s="9" t="str">
        <f t="array" ref="AW985">IFERROR(INDEX(JeffSagarinW[W50],MATCH(AllData[[#This Row],[TEAM]]&amp;"|"&amp;AllData[[#This Row],[YEAR]],JeffSagarinW[TEAM]&amp;"|"&amp;JeffSagarinW[YEAR],0)),"0.00")</f>
        <v>0.00</v>
      </c>
      <c r="AX985" s="9" t="str">
        <f t="array" ref="AX985">IFERROR(INDEX(ESPNW[PTS],MATCH(AllData[[#This Row],[TEAM]]&amp;"|"&amp;AllData[[#This Row],[YEAR]],ESPNW[TEAM]&amp;"|"&amp;ESPNW[YEAR],0)),"0.00")</f>
        <v>0.00</v>
      </c>
    </row>
    <row r="986" spans="9:50" x14ac:dyDescent="0.2">
      <c r="I986" t="s">
        <v>157</v>
      </c>
      <c r="J986">
        <v>79.680000000000007</v>
      </c>
      <c r="K986">
        <v>66.260000000000005</v>
      </c>
      <c r="L986">
        <v>2022</v>
      </c>
      <c r="AO986" t="s">
        <v>157</v>
      </c>
      <c r="AP986">
        <v>79.680000000000007</v>
      </c>
      <c r="AQ986">
        <v>66.260000000000005</v>
      </c>
      <c r="AR986">
        <v>2022</v>
      </c>
      <c r="AT986" s="9" t="str">
        <f t="array" ref="AT986">IFERROR(INDEX(JeffSagarinW[JS_RATING],MATCH(AllData[[#This Row],[TEAM]]&amp;"|"&amp;AllData[[#This Row],[YEAR]],JeffSagarinW[TEAM]&amp;"|"&amp;JeffSagarinW[YEAR],0)),"0.00")</f>
        <v>0.00</v>
      </c>
      <c r="AU986" s="9" t="str">
        <f t="array" ref="AU986">IFERROR(INDEX(JeffSagarinW[JS_SOS],MATCH(AllData[[#This Row],[TEAM]]&amp;"|"&amp;AllData[[#This Row],[YEAR]],JeffSagarinW[TEAM]&amp;"|"&amp;JeffSagarinW[YEAR],0)),"0.00")</f>
        <v>0.00</v>
      </c>
      <c r="AV986" s="9" t="str">
        <f t="array" ref="AV986">IFERROR(INDEX(JeffSagarinW[W25],MATCH(AllData[[#This Row],[TEAM]]&amp;"|"&amp;AllData[[#This Row],[YEAR]],JeffSagarinW[TEAM]&amp;"|"&amp;JeffSagarinW[YEAR],0)),"0.00")</f>
        <v>0.00</v>
      </c>
      <c r="AW986" s="9" t="str">
        <f t="array" ref="AW986">IFERROR(INDEX(JeffSagarinW[W50],MATCH(AllData[[#This Row],[TEAM]]&amp;"|"&amp;AllData[[#This Row],[YEAR]],JeffSagarinW[TEAM]&amp;"|"&amp;JeffSagarinW[YEAR],0)),"0.00")</f>
        <v>0.00</v>
      </c>
      <c r="AX986" s="9" t="str">
        <f t="array" ref="AX986">IFERROR(INDEX(ESPNW[PTS],MATCH(AllData[[#This Row],[TEAM]]&amp;"|"&amp;AllData[[#This Row],[YEAR]],ESPNW[TEAM]&amp;"|"&amp;ESPNW[YEAR],0)),"0.00")</f>
        <v>0.00</v>
      </c>
    </row>
    <row r="987" spans="9:50" x14ac:dyDescent="0.2">
      <c r="I987" t="s">
        <v>305</v>
      </c>
      <c r="J987">
        <v>68.540000000000006</v>
      </c>
      <c r="K987">
        <v>65.89</v>
      </c>
      <c r="L987">
        <v>2022</v>
      </c>
      <c r="AO987" t="s">
        <v>305</v>
      </c>
      <c r="AP987">
        <v>68.540000000000006</v>
      </c>
      <c r="AQ987">
        <v>65.89</v>
      </c>
      <c r="AR987">
        <v>2022</v>
      </c>
      <c r="AT987" s="9" t="str">
        <f t="array" ref="AT987">IFERROR(INDEX(JeffSagarinW[JS_RATING],MATCH(AllData[[#This Row],[TEAM]]&amp;"|"&amp;AllData[[#This Row],[YEAR]],JeffSagarinW[TEAM]&amp;"|"&amp;JeffSagarinW[YEAR],0)),"0.00")</f>
        <v>0.00</v>
      </c>
      <c r="AU987" s="9" t="str">
        <f t="array" ref="AU987">IFERROR(INDEX(JeffSagarinW[JS_SOS],MATCH(AllData[[#This Row],[TEAM]]&amp;"|"&amp;AllData[[#This Row],[YEAR]],JeffSagarinW[TEAM]&amp;"|"&amp;JeffSagarinW[YEAR],0)),"0.00")</f>
        <v>0.00</v>
      </c>
      <c r="AV987" s="9" t="str">
        <f t="array" ref="AV987">IFERROR(INDEX(JeffSagarinW[W25],MATCH(AllData[[#This Row],[TEAM]]&amp;"|"&amp;AllData[[#This Row],[YEAR]],JeffSagarinW[TEAM]&amp;"|"&amp;JeffSagarinW[YEAR],0)),"0.00")</f>
        <v>0.00</v>
      </c>
      <c r="AW987" s="9" t="str">
        <f t="array" ref="AW987">IFERROR(INDEX(JeffSagarinW[W50],MATCH(AllData[[#This Row],[TEAM]]&amp;"|"&amp;AllData[[#This Row],[YEAR]],JeffSagarinW[TEAM]&amp;"|"&amp;JeffSagarinW[YEAR],0)),"0.00")</f>
        <v>0.00</v>
      </c>
      <c r="AX987" s="9" t="str">
        <f t="array" ref="AX987">IFERROR(INDEX(ESPNW[PTS],MATCH(AllData[[#This Row],[TEAM]]&amp;"|"&amp;AllData[[#This Row],[YEAR]],ESPNW[TEAM]&amp;"|"&amp;ESPNW[YEAR],0)),"0.00")</f>
        <v>0.00</v>
      </c>
    </row>
    <row r="988" spans="9:50" x14ac:dyDescent="0.2">
      <c r="I988" t="s">
        <v>2039</v>
      </c>
      <c r="J988">
        <v>55.04</v>
      </c>
      <c r="K988">
        <v>65.63</v>
      </c>
      <c r="L988">
        <v>2022</v>
      </c>
      <c r="AO988" t="s">
        <v>2039</v>
      </c>
      <c r="AP988">
        <v>55.04</v>
      </c>
      <c r="AQ988">
        <v>65.63</v>
      </c>
      <c r="AR988">
        <v>2022</v>
      </c>
      <c r="AT988" s="9" t="str">
        <f t="array" ref="AT988">IFERROR(INDEX(JeffSagarinW[JS_RATING],MATCH(AllData[[#This Row],[TEAM]]&amp;"|"&amp;AllData[[#This Row],[YEAR]],JeffSagarinW[TEAM]&amp;"|"&amp;JeffSagarinW[YEAR],0)),"0.00")</f>
        <v>0.00</v>
      </c>
      <c r="AU988" s="9" t="str">
        <f t="array" ref="AU988">IFERROR(INDEX(JeffSagarinW[JS_SOS],MATCH(AllData[[#This Row],[TEAM]]&amp;"|"&amp;AllData[[#This Row],[YEAR]],JeffSagarinW[TEAM]&amp;"|"&amp;JeffSagarinW[YEAR],0)),"0.00")</f>
        <v>0.00</v>
      </c>
      <c r="AV988" s="9" t="str">
        <f t="array" ref="AV988">IFERROR(INDEX(JeffSagarinW[W25],MATCH(AllData[[#This Row],[TEAM]]&amp;"|"&amp;AllData[[#This Row],[YEAR]],JeffSagarinW[TEAM]&amp;"|"&amp;JeffSagarinW[YEAR],0)),"0.00")</f>
        <v>0.00</v>
      </c>
      <c r="AW988" s="9" t="str">
        <f t="array" ref="AW988">IFERROR(INDEX(JeffSagarinW[W50],MATCH(AllData[[#This Row],[TEAM]]&amp;"|"&amp;AllData[[#This Row],[YEAR]],JeffSagarinW[TEAM]&amp;"|"&amp;JeffSagarinW[YEAR],0)),"0.00")</f>
        <v>0.00</v>
      </c>
      <c r="AX988" s="9" t="str">
        <f t="array" ref="AX988">IFERROR(INDEX(ESPNW[PTS],MATCH(AllData[[#This Row],[TEAM]]&amp;"|"&amp;AllData[[#This Row],[YEAR]],ESPNW[TEAM]&amp;"|"&amp;ESPNW[YEAR],0)),"0.00")</f>
        <v>0.00</v>
      </c>
    </row>
    <row r="989" spans="9:50" x14ac:dyDescent="0.2">
      <c r="I989" t="s">
        <v>2040</v>
      </c>
      <c r="J989">
        <v>55.72</v>
      </c>
      <c r="K989">
        <v>65.599999999999994</v>
      </c>
      <c r="L989">
        <v>2022</v>
      </c>
      <c r="AO989" t="s">
        <v>2040</v>
      </c>
      <c r="AP989">
        <v>55.72</v>
      </c>
      <c r="AQ989">
        <v>65.599999999999994</v>
      </c>
      <c r="AR989">
        <v>2022</v>
      </c>
      <c r="AT989" s="9" t="str">
        <f t="array" ref="AT989">IFERROR(INDEX(JeffSagarinW[JS_RATING],MATCH(AllData[[#This Row],[TEAM]]&amp;"|"&amp;AllData[[#This Row],[YEAR]],JeffSagarinW[TEAM]&amp;"|"&amp;JeffSagarinW[YEAR],0)),"0.00")</f>
        <v>0.00</v>
      </c>
      <c r="AU989" s="9" t="str">
        <f t="array" ref="AU989">IFERROR(INDEX(JeffSagarinW[JS_SOS],MATCH(AllData[[#This Row],[TEAM]]&amp;"|"&amp;AllData[[#This Row],[YEAR]],JeffSagarinW[TEAM]&amp;"|"&amp;JeffSagarinW[YEAR],0)),"0.00")</f>
        <v>0.00</v>
      </c>
      <c r="AV989" s="9" t="str">
        <f t="array" ref="AV989">IFERROR(INDEX(JeffSagarinW[W25],MATCH(AllData[[#This Row],[TEAM]]&amp;"|"&amp;AllData[[#This Row],[YEAR]],JeffSagarinW[TEAM]&amp;"|"&amp;JeffSagarinW[YEAR],0)),"0.00")</f>
        <v>0.00</v>
      </c>
      <c r="AW989" s="9" t="str">
        <f t="array" ref="AW989">IFERROR(INDEX(JeffSagarinW[W50],MATCH(AllData[[#This Row],[TEAM]]&amp;"|"&amp;AllData[[#This Row],[YEAR]],JeffSagarinW[TEAM]&amp;"|"&amp;JeffSagarinW[YEAR],0)),"0.00")</f>
        <v>0.00</v>
      </c>
      <c r="AX989" s="9" t="str">
        <f t="array" ref="AX989">IFERROR(INDEX(ESPNW[PTS],MATCH(AllData[[#This Row],[TEAM]]&amp;"|"&amp;AllData[[#This Row],[YEAR]],ESPNW[TEAM]&amp;"|"&amp;ESPNW[YEAR],0)),"0.00")</f>
        <v>0.00</v>
      </c>
    </row>
    <row r="990" spans="9:50" x14ac:dyDescent="0.2">
      <c r="I990" t="s">
        <v>401</v>
      </c>
      <c r="J990">
        <v>57.56</v>
      </c>
      <c r="K990">
        <v>65.55</v>
      </c>
      <c r="L990">
        <v>2022</v>
      </c>
      <c r="AO990" t="s">
        <v>401</v>
      </c>
      <c r="AP990">
        <v>57.56</v>
      </c>
      <c r="AQ990">
        <v>65.55</v>
      </c>
      <c r="AR990">
        <v>2022</v>
      </c>
      <c r="AT990" s="9" t="str">
        <f t="array" ref="AT990">IFERROR(INDEX(JeffSagarinW[JS_RATING],MATCH(AllData[[#This Row],[TEAM]]&amp;"|"&amp;AllData[[#This Row],[YEAR]],JeffSagarinW[TEAM]&amp;"|"&amp;JeffSagarinW[YEAR],0)),"0.00")</f>
        <v>0.00</v>
      </c>
      <c r="AU990" s="9" t="str">
        <f t="array" ref="AU990">IFERROR(INDEX(JeffSagarinW[JS_SOS],MATCH(AllData[[#This Row],[TEAM]]&amp;"|"&amp;AllData[[#This Row],[YEAR]],JeffSagarinW[TEAM]&amp;"|"&amp;JeffSagarinW[YEAR],0)),"0.00")</f>
        <v>0.00</v>
      </c>
      <c r="AV990" s="9" t="str">
        <f t="array" ref="AV990">IFERROR(INDEX(JeffSagarinW[W25],MATCH(AllData[[#This Row],[TEAM]]&amp;"|"&amp;AllData[[#This Row],[YEAR]],JeffSagarinW[TEAM]&amp;"|"&amp;JeffSagarinW[YEAR],0)),"0.00")</f>
        <v>0.00</v>
      </c>
      <c r="AW990" s="9" t="str">
        <f t="array" ref="AW990">IFERROR(INDEX(JeffSagarinW[W50],MATCH(AllData[[#This Row],[TEAM]]&amp;"|"&amp;AllData[[#This Row],[YEAR]],JeffSagarinW[TEAM]&amp;"|"&amp;JeffSagarinW[YEAR],0)),"0.00")</f>
        <v>0.00</v>
      </c>
      <c r="AX990" s="9" t="str">
        <f t="array" ref="AX990">IFERROR(INDEX(ESPNW[PTS],MATCH(AllData[[#This Row],[TEAM]]&amp;"|"&amp;AllData[[#This Row],[YEAR]],ESPNW[TEAM]&amp;"|"&amp;ESPNW[YEAR],0)),"0.00")</f>
        <v>0.00</v>
      </c>
    </row>
    <row r="991" spans="9:50" x14ac:dyDescent="0.2">
      <c r="I991" t="s">
        <v>2041</v>
      </c>
      <c r="J991">
        <v>63.88</v>
      </c>
      <c r="K991">
        <v>65.510000000000005</v>
      </c>
      <c r="L991">
        <v>2022</v>
      </c>
      <c r="AO991" t="s">
        <v>2041</v>
      </c>
      <c r="AP991">
        <v>63.88</v>
      </c>
      <c r="AQ991">
        <v>65.510000000000005</v>
      </c>
      <c r="AR991">
        <v>2022</v>
      </c>
      <c r="AT991" s="9" t="str">
        <f t="array" ref="AT991">IFERROR(INDEX(JeffSagarinW[JS_RATING],MATCH(AllData[[#This Row],[TEAM]]&amp;"|"&amp;AllData[[#This Row],[YEAR]],JeffSagarinW[TEAM]&amp;"|"&amp;JeffSagarinW[YEAR],0)),"0.00")</f>
        <v>0.00</v>
      </c>
      <c r="AU991" s="9" t="str">
        <f t="array" ref="AU991">IFERROR(INDEX(JeffSagarinW[JS_SOS],MATCH(AllData[[#This Row],[TEAM]]&amp;"|"&amp;AllData[[#This Row],[YEAR]],JeffSagarinW[TEAM]&amp;"|"&amp;JeffSagarinW[YEAR],0)),"0.00")</f>
        <v>0.00</v>
      </c>
      <c r="AV991" s="9" t="str">
        <f t="array" ref="AV991">IFERROR(INDEX(JeffSagarinW[W25],MATCH(AllData[[#This Row],[TEAM]]&amp;"|"&amp;AllData[[#This Row],[YEAR]],JeffSagarinW[TEAM]&amp;"|"&amp;JeffSagarinW[YEAR],0)),"0.00")</f>
        <v>0.00</v>
      </c>
      <c r="AW991" s="9" t="str">
        <f t="array" ref="AW991">IFERROR(INDEX(JeffSagarinW[W50],MATCH(AllData[[#This Row],[TEAM]]&amp;"|"&amp;AllData[[#This Row],[YEAR]],JeffSagarinW[TEAM]&amp;"|"&amp;JeffSagarinW[YEAR],0)),"0.00")</f>
        <v>0.00</v>
      </c>
      <c r="AX991" s="9" t="str">
        <f t="array" ref="AX991">IFERROR(INDEX(ESPNW[PTS],MATCH(AllData[[#This Row],[TEAM]]&amp;"|"&amp;AllData[[#This Row],[YEAR]],ESPNW[TEAM]&amp;"|"&amp;ESPNW[YEAR],0)),"0.00")</f>
        <v>0.00</v>
      </c>
    </row>
    <row r="992" spans="9:50" x14ac:dyDescent="0.2">
      <c r="I992" t="s">
        <v>2042</v>
      </c>
      <c r="J992">
        <v>62.29</v>
      </c>
      <c r="K992">
        <v>65.3</v>
      </c>
      <c r="L992">
        <v>2022</v>
      </c>
      <c r="AO992" t="s">
        <v>2042</v>
      </c>
      <c r="AP992">
        <v>62.29</v>
      </c>
      <c r="AQ992">
        <v>65.3</v>
      </c>
      <c r="AR992">
        <v>2022</v>
      </c>
      <c r="AT992" s="9" t="str">
        <f t="array" ref="AT992">IFERROR(INDEX(JeffSagarinW[JS_RATING],MATCH(AllData[[#This Row],[TEAM]]&amp;"|"&amp;AllData[[#This Row],[YEAR]],JeffSagarinW[TEAM]&amp;"|"&amp;JeffSagarinW[YEAR],0)),"0.00")</f>
        <v>0.00</v>
      </c>
      <c r="AU992" s="9" t="str">
        <f t="array" ref="AU992">IFERROR(INDEX(JeffSagarinW[JS_SOS],MATCH(AllData[[#This Row],[TEAM]]&amp;"|"&amp;AllData[[#This Row],[YEAR]],JeffSagarinW[TEAM]&amp;"|"&amp;JeffSagarinW[YEAR],0)),"0.00")</f>
        <v>0.00</v>
      </c>
      <c r="AV992" s="9" t="str">
        <f t="array" ref="AV992">IFERROR(INDEX(JeffSagarinW[W25],MATCH(AllData[[#This Row],[TEAM]]&amp;"|"&amp;AllData[[#This Row],[YEAR]],JeffSagarinW[TEAM]&amp;"|"&amp;JeffSagarinW[YEAR],0)),"0.00")</f>
        <v>0.00</v>
      </c>
      <c r="AW992" s="9" t="str">
        <f t="array" ref="AW992">IFERROR(INDEX(JeffSagarinW[W50],MATCH(AllData[[#This Row],[TEAM]]&amp;"|"&amp;AllData[[#This Row],[YEAR]],JeffSagarinW[TEAM]&amp;"|"&amp;JeffSagarinW[YEAR],0)),"0.00")</f>
        <v>0.00</v>
      </c>
      <c r="AX992" s="9" t="str">
        <f t="array" ref="AX992">IFERROR(INDEX(ESPNW[PTS],MATCH(AllData[[#This Row],[TEAM]]&amp;"|"&amp;AllData[[#This Row],[YEAR]],ESPNW[TEAM]&amp;"|"&amp;ESPNW[YEAR],0)),"0.00")</f>
        <v>0.00</v>
      </c>
    </row>
    <row r="993" spans="9:50" x14ac:dyDescent="0.2">
      <c r="I993" t="s">
        <v>1864</v>
      </c>
      <c r="J993">
        <v>59.82</v>
      </c>
      <c r="K993">
        <v>65.3</v>
      </c>
      <c r="L993">
        <v>2022</v>
      </c>
      <c r="AO993" t="s">
        <v>1864</v>
      </c>
      <c r="AP993">
        <v>59.82</v>
      </c>
      <c r="AQ993">
        <v>65.3</v>
      </c>
      <c r="AR993">
        <v>2022</v>
      </c>
      <c r="AT993" s="9" t="str">
        <f t="array" ref="AT993">IFERROR(INDEX(JeffSagarinW[JS_RATING],MATCH(AllData[[#This Row],[TEAM]]&amp;"|"&amp;AllData[[#This Row],[YEAR]],JeffSagarinW[TEAM]&amp;"|"&amp;JeffSagarinW[YEAR],0)),"0.00")</f>
        <v>0.00</v>
      </c>
      <c r="AU993" s="9" t="str">
        <f t="array" ref="AU993">IFERROR(INDEX(JeffSagarinW[JS_SOS],MATCH(AllData[[#This Row],[TEAM]]&amp;"|"&amp;AllData[[#This Row],[YEAR]],JeffSagarinW[TEAM]&amp;"|"&amp;JeffSagarinW[YEAR],0)),"0.00")</f>
        <v>0.00</v>
      </c>
      <c r="AV993" s="9" t="str">
        <f t="array" ref="AV993">IFERROR(INDEX(JeffSagarinW[W25],MATCH(AllData[[#This Row],[TEAM]]&amp;"|"&amp;AllData[[#This Row],[YEAR]],JeffSagarinW[TEAM]&amp;"|"&amp;JeffSagarinW[YEAR],0)),"0.00")</f>
        <v>0.00</v>
      </c>
      <c r="AW993" s="9" t="str">
        <f t="array" ref="AW993">IFERROR(INDEX(JeffSagarinW[W50],MATCH(AllData[[#This Row],[TEAM]]&amp;"|"&amp;AllData[[#This Row],[YEAR]],JeffSagarinW[TEAM]&amp;"|"&amp;JeffSagarinW[YEAR],0)),"0.00")</f>
        <v>0.00</v>
      </c>
      <c r="AX993" s="9" t="str">
        <f t="array" ref="AX993">IFERROR(INDEX(ESPNW[PTS],MATCH(AllData[[#This Row],[TEAM]]&amp;"|"&amp;AllData[[#This Row],[YEAR]],ESPNW[TEAM]&amp;"|"&amp;ESPNW[YEAR],0)),"0.00")</f>
        <v>0.00</v>
      </c>
    </row>
    <row r="994" spans="9:50" x14ac:dyDescent="0.2">
      <c r="I994" t="s">
        <v>2043</v>
      </c>
      <c r="J994">
        <v>62.89</v>
      </c>
      <c r="K994">
        <v>65.239999999999995</v>
      </c>
      <c r="L994">
        <v>2022</v>
      </c>
      <c r="AO994" t="s">
        <v>2043</v>
      </c>
      <c r="AP994">
        <v>62.89</v>
      </c>
      <c r="AQ994">
        <v>65.239999999999995</v>
      </c>
      <c r="AR994">
        <v>2022</v>
      </c>
      <c r="AT994" s="9" t="str">
        <f t="array" ref="AT994">IFERROR(INDEX(JeffSagarinW[JS_RATING],MATCH(AllData[[#This Row],[TEAM]]&amp;"|"&amp;AllData[[#This Row],[YEAR]],JeffSagarinW[TEAM]&amp;"|"&amp;JeffSagarinW[YEAR],0)),"0.00")</f>
        <v>0.00</v>
      </c>
      <c r="AU994" s="9" t="str">
        <f t="array" ref="AU994">IFERROR(INDEX(JeffSagarinW[JS_SOS],MATCH(AllData[[#This Row],[TEAM]]&amp;"|"&amp;AllData[[#This Row],[YEAR]],JeffSagarinW[TEAM]&amp;"|"&amp;JeffSagarinW[YEAR],0)),"0.00")</f>
        <v>0.00</v>
      </c>
      <c r="AV994" s="9" t="str">
        <f t="array" ref="AV994">IFERROR(INDEX(JeffSagarinW[W25],MATCH(AllData[[#This Row],[TEAM]]&amp;"|"&amp;AllData[[#This Row],[YEAR]],JeffSagarinW[TEAM]&amp;"|"&amp;JeffSagarinW[YEAR],0)),"0.00")</f>
        <v>0.00</v>
      </c>
      <c r="AW994" s="9" t="str">
        <f t="array" ref="AW994">IFERROR(INDEX(JeffSagarinW[W50],MATCH(AllData[[#This Row],[TEAM]]&amp;"|"&amp;AllData[[#This Row],[YEAR]],JeffSagarinW[TEAM]&amp;"|"&amp;JeffSagarinW[YEAR],0)),"0.00")</f>
        <v>0.00</v>
      </c>
      <c r="AX994" s="9" t="str">
        <f t="array" ref="AX994">IFERROR(INDEX(ESPNW[PTS],MATCH(AllData[[#This Row],[TEAM]]&amp;"|"&amp;AllData[[#This Row],[YEAR]],ESPNW[TEAM]&amp;"|"&amp;ESPNW[YEAR],0)),"0.00")</f>
        <v>0.00</v>
      </c>
    </row>
    <row r="995" spans="9:50" x14ac:dyDescent="0.2">
      <c r="I995" t="s">
        <v>2044</v>
      </c>
      <c r="J995">
        <v>61.71</v>
      </c>
      <c r="K995">
        <v>65.23</v>
      </c>
      <c r="L995">
        <v>2022</v>
      </c>
      <c r="AO995" t="s">
        <v>2044</v>
      </c>
      <c r="AP995">
        <v>61.71</v>
      </c>
      <c r="AQ995">
        <v>65.23</v>
      </c>
      <c r="AR995">
        <v>2022</v>
      </c>
      <c r="AT995" s="9" t="str">
        <f t="array" ref="AT995">IFERROR(INDEX(JeffSagarinW[JS_RATING],MATCH(AllData[[#This Row],[TEAM]]&amp;"|"&amp;AllData[[#This Row],[YEAR]],JeffSagarinW[TEAM]&amp;"|"&amp;JeffSagarinW[YEAR],0)),"0.00")</f>
        <v>0.00</v>
      </c>
      <c r="AU995" s="9" t="str">
        <f t="array" ref="AU995">IFERROR(INDEX(JeffSagarinW[JS_SOS],MATCH(AllData[[#This Row],[TEAM]]&amp;"|"&amp;AllData[[#This Row],[YEAR]],JeffSagarinW[TEAM]&amp;"|"&amp;JeffSagarinW[YEAR],0)),"0.00")</f>
        <v>0.00</v>
      </c>
      <c r="AV995" s="9" t="str">
        <f t="array" ref="AV995">IFERROR(INDEX(JeffSagarinW[W25],MATCH(AllData[[#This Row],[TEAM]]&amp;"|"&amp;AllData[[#This Row],[YEAR]],JeffSagarinW[TEAM]&amp;"|"&amp;JeffSagarinW[YEAR],0)),"0.00")</f>
        <v>0.00</v>
      </c>
      <c r="AW995" s="9" t="str">
        <f t="array" ref="AW995">IFERROR(INDEX(JeffSagarinW[W50],MATCH(AllData[[#This Row],[TEAM]]&amp;"|"&amp;AllData[[#This Row],[YEAR]],JeffSagarinW[TEAM]&amp;"|"&amp;JeffSagarinW[YEAR],0)),"0.00")</f>
        <v>0.00</v>
      </c>
      <c r="AX995" s="9" t="str">
        <f t="array" ref="AX995">IFERROR(INDEX(ESPNW[PTS],MATCH(AllData[[#This Row],[TEAM]]&amp;"|"&amp;AllData[[#This Row],[YEAR]],ESPNW[TEAM]&amp;"|"&amp;ESPNW[YEAR],0)),"0.00")</f>
        <v>0.00</v>
      </c>
    </row>
    <row r="996" spans="9:50" x14ac:dyDescent="0.2">
      <c r="I996" t="s">
        <v>2045</v>
      </c>
      <c r="J996">
        <v>65.510000000000005</v>
      </c>
      <c r="K996">
        <v>65.209999999999994</v>
      </c>
      <c r="L996">
        <v>2022</v>
      </c>
      <c r="AO996" t="s">
        <v>2045</v>
      </c>
      <c r="AP996">
        <v>65.510000000000005</v>
      </c>
      <c r="AQ996">
        <v>65.209999999999994</v>
      </c>
      <c r="AR996">
        <v>2022</v>
      </c>
      <c r="AT996" s="9" t="str">
        <f t="array" ref="AT996">IFERROR(INDEX(JeffSagarinW[JS_RATING],MATCH(AllData[[#This Row],[TEAM]]&amp;"|"&amp;AllData[[#This Row],[YEAR]],JeffSagarinW[TEAM]&amp;"|"&amp;JeffSagarinW[YEAR],0)),"0.00")</f>
        <v>0.00</v>
      </c>
      <c r="AU996" s="9" t="str">
        <f t="array" ref="AU996">IFERROR(INDEX(JeffSagarinW[JS_SOS],MATCH(AllData[[#This Row],[TEAM]]&amp;"|"&amp;AllData[[#This Row],[YEAR]],JeffSagarinW[TEAM]&amp;"|"&amp;JeffSagarinW[YEAR],0)),"0.00")</f>
        <v>0.00</v>
      </c>
      <c r="AV996" s="9" t="str">
        <f t="array" ref="AV996">IFERROR(INDEX(JeffSagarinW[W25],MATCH(AllData[[#This Row],[TEAM]]&amp;"|"&amp;AllData[[#This Row],[YEAR]],JeffSagarinW[TEAM]&amp;"|"&amp;JeffSagarinW[YEAR],0)),"0.00")</f>
        <v>0.00</v>
      </c>
      <c r="AW996" s="9" t="str">
        <f t="array" ref="AW996">IFERROR(INDEX(JeffSagarinW[W50],MATCH(AllData[[#This Row],[TEAM]]&amp;"|"&amp;AllData[[#This Row],[YEAR]],JeffSagarinW[TEAM]&amp;"|"&amp;JeffSagarinW[YEAR],0)),"0.00")</f>
        <v>0.00</v>
      </c>
      <c r="AX996" s="9" t="str">
        <f t="array" ref="AX996">IFERROR(INDEX(ESPNW[PTS],MATCH(AllData[[#This Row],[TEAM]]&amp;"|"&amp;AllData[[#This Row],[YEAR]],ESPNW[TEAM]&amp;"|"&amp;ESPNW[YEAR],0)),"0.00")</f>
        <v>0.00</v>
      </c>
    </row>
    <row r="997" spans="9:50" x14ac:dyDescent="0.2">
      <c r="I997" t="s">
        <v>446</v>
      </c>
      <c r="J997">
        <v>64.83</v>
      </c>
      <c r="K997">
        <v>65.2</v>
      </c>
      <c r="L997">
        <v>2022</v>
      </c>
      <c r="AO997" t="s">
        <v>446</v>
      </c>
      <c r="AP997">
        <v>64.83</v>
      </c>
      <c r="AQ997">
        <v>65.2</v>
      </c>
      <c r="AR997">
        <v>2022</v>
      </c>
      <c r="AT997" s="9" t="str">
        <f t="array" ref="AT997">IFERROR(INDEX(JeffSagarinW[JS_RATING],MATCH(AllData[[#This Row],[TEAM]]&amp;"|"&amp;AllData[[#This Row],[YEAR]],JeffSagarinW[TEAM]&amp;"|"&amp;JeffSagarinW[YEAR],0)),"0.00")</f>
        <v>0.00</v>
      </c>
      <c r="AU997" s="9" t="str">
        <f t="array" ref="AU997">IFERROR(INDEX(JeffSagarinW[JS_SOS],MATCH(AllData[[#This Row],[TEAM]]&amp;"|"&amp;AllData[[#This Row],[YEAR]],JeffSagarinW[TEAM]&amp;"|"&amp;JeffSagarinW[YEAR],0)),"0.00")</f>
        <v>0.00</v>
      </c>
      <c r="AV997" s="9" t="str">
        <f t="array" ref="AV997">IFERROR(INDEX(JeffSagarinW[W25],MATCH(AllData[[#This Row],[TEAM]]&amp;"|"&amp;AllData[[#This Row],[YEAR]],JeffSagarinW[TEAM]&amp;"|"&amp;JeffSagarinW[YEAR],0)),"0.00")</f>
        <v>0.00</v>
      </c>
      <c r="AW997" s="9" t="str">
        <f t="array" ref="AW997">IFERROR(INDEX(JeffSagarinW[W50],MATCH(AllData[[#This Row],[TEAM]]&amp;"|"&amp;AllData[[#This Row],[YEAR]],JeffSagarinW[TEAM]&amp;"|"&amp;JeffSagarinW[YEAR],0)),"0.00")</f>
        <v>0.00</v>
      </c>
      <c r="AX997" s="9" t="str">
        <f t="array" ref="AX997">IFERROR(INDEX(ESPNW[PTS],MATCH(AllData[[#This Row],[TEAM]]&amp;"|"&amp;AllData[[#This Row],[YEAR]],ESPNW[TEAM]&amp;"|"&amp;ESPNW[YEAR],0)),"0.00")</f>
        <v>0.00</v>
      </c>
    </row>
    <row r="998" spans="9:50" x14ac:dyDescent="0.2">
      <c r="I998" t="s">
        <v>1865</v>
      </c>
      <c r="J998">
        <v>63.06</v>
      </c>
      <c r="K998">
        <v>65.19</v>
      </c>
      <c r="L998">
        <v>2022</v>
      </c>
      <c r="AO998" t="s">
        <v>1865</v>
      </c>
      <c r="AP998">
        <v>63.06</v>
      </c>
      <c r="AQ998">
        <v>65.19</v>
      </c>
      <c r="AR998">
        <v>2022</v>
      </c>
      <c r="AT998" s="9" t="str">
        <f t="array" ref="AT998">IFERROR(INDEX(JeffSagarinW[JS_RATING],MATCH(AllData[[#This Row],[TEAM]]&amp;"|"&amp;AllData[[#This Row],[YEAR]],JeffSagarinW[TEAM]&amp;"|"&amp;JeffSagarinW[YEAR],0)),"0.00")</f>
        <v>0.00</v>
      </c>
      <c r="AU998" s="9" t="str">
        <f t="array" ref="AU998">IFERROR(INDEX(JeffSagarinW[JS_SOS],MATCH(AllData[[#This Row],[TEAM]]&amp;"|"&amp;AllData[[#This Row],[YEAR]],JeffSagarinW[TEAM]&amp;"|"&amp;JeffSagarinW[YEAR],0)),"0.00")</f>
        <v>0.00</v>
      </c>
      <c r="AV998" s="9" t="str">
        <f t="array" ref="AV998">IFERROR(INDEX(JeffSagarinW[W25],MATCH(AllData[[#This Row],[TEAM]]&amp;"|"&amp;AllData[[#This Row],[YEAR]],JeffSagarinW[TEAM]&amp;"|"&amp;JeffSagarinW[YEAR],0)),"0.00")</f>
        <v>0.00</v>
      </c>
      <c r="AW998" s="9" t="str">
        <f t="array" ref="AW998">IFERROR(INDEX(JeffSagarinW[W50],MATCH(AllData[[#This Row],[TEAM]]&amp;"|"&amp;AllData[[#This Row],[YEAR]],JeffSagarinW[TEAM]&amp;"|"&amp;JeffSagarinW[YEAR],0)),"0.00")</f>
        <v>0.00</v>
      </c>
      <c r="AX998" s="9" t="str">
        <f t="array" ref="AX998">IFERROR(INDEX(ESPNW[PTS],MATCH(AllData[[#This Row],[TEAM]]&amp;"|"&amp;AllData[[#This Row],[YEAR]],ESPNW[TEAM]&amp;"|"&amp;ESPNW[YEAR],0)),"0.00")</f>
        <v>0.00</v>
      </c>
    </row>
    <row r="999" spans="9:50" x14ac:dyDescent="0.2">
      <c r="I999" t="s">
        <v>321</v>
      </c>
      <c r="J999">
        <v>60.65</v>
      </c>
      <c r="K999">
        <v>65.180000000000007</v>
      </c>
      <c r="L999">
        <v>2022</v>
      </c>
      <c r="AO999" t="s">
        <v>321</v>
      </c>
      <c r="AP999">
        <v>60.65</v>
      </c>
      <c r="AQ999">
        <v>65.180000000000007</v>
      </c>
      <c r="AR999">
        <v>2022</v>
      </c>
      <c r="AT999" s="9" t="str">
        <f t="array" ref="AT999">IFERROR(INDEX(JeffSagarinW[JS_RATING],MATCH(AllData[[#This Row],[TEAM]]&amp;"|"&amp;AllData[[#This Row],[YEAR]],JeffSagarinW[TEAM]&amp;"|"&amp;JeffSagarinW[YEAR],0)),"0.00")</f>
        <v>0.00</v>
      </c>
      <c r="AU999" s="9" t="str">
        <f t="array" ref="AU999">IFERROR(INDEX(JeffSagarinW[JS_SOS],MATCH(AllData[[#This Row],[TEAM]]&amp;"|"&amp;AllData[[#This Row],[YEAR]],JeffSagarinW[TEAM]&amp;"|"&amp;JeffSagarinW[YEAR],0)),"0.00")</f>
        <v>0.00</v>
      </c>
      <c r="AV999" s="9" t="str">
        <f t="array" ref="AV999">IFERROR(INDEX(JeffSagarinW[W25],MATCH(AllData[[#This Row],[TEAM]]&amp;"|"&amp;AllData[[#This Row],[YEAR]],JeffSagarinW[TEAM]&amp;"|"&amp;JeffSagarinW[YEAR],0)),"0.00")</f>
        <v>0.00</v>
      </c>
      <c r="AW999" s="9" t="str">
        <f t="array" ref="AW999">IFERROR(INDEX(JeffSagarinW[W50],MATCH(AllData[[#This Row],[TEAM]]&amp;"|"&amp;AllData[[#This Row],[YEAR]],JeffSagarinW[TEAM]&amp;"|"&amp;JeffSagarinW[YEAR],0)),"0.00")</f>
        <v>0.00</v>
      </c>
      <c r="AX999" s="9" t="str">
        <f t="array" ref="AX999">IFERROR(INDEX(ESPNW[PTS],MATCH(AllData[[#This Row],[TEAM]]&amp;"|"&amp;AllData[[#This Row],[YEAR]],ESPNW[TEAM]&amp;"|"&amp;ESPNW[YEAR],0)),"0.00")</f>
        <v>0.00</v>
      </c>
    </row>
    <row r="1000" spans="9:50" x14ac:dyDescent="0.2">
      <c r="I1000" t="s">
        <v>2046</v>
      </c>
      <c r="J1000">
        <v>59.42</v>
      </c>
      <c r="K1000">
        <v>65.14</v>
      </c>
      <c r="L1000">
        <v>2022</v>
      </c>
      <c r="AO1000" t="s">
        <v>2046</v>
      </c>
      <c r="AP1000">
        <v>59.42</v>
      </c>
      <c r="AQ1000">
        <v>65.14</v>
      </c>
      <c r="AR1000">
        <v>2022</v>
      </c>
      <c r="AT1000" s="9" t="str">
        <f t="array" ref="AT1000">IFERROR(INDEX(JeffSagarinW[JS_RATING],MATCH(AllData[[#This Row],[TEAM]]&amp;"|"&amp;AllData[[#This Row],[YEAR]],JeffSagarinW[TEAM]&amp;"|"&amp;JeffSagarinW[YEAR],0)),"0.00")</f>
        <v>0.00</v>
      </c>
      <c r="AU1000" s="9" t="str">
        <f t="array" ref="AU1000">IFERROR(INDEX(JeffSagarinW[JS_SOS],MATCH(AllData[[#This Row],[TEAM]]&amp;"|"&amp;AllData[[#This Row],[YEAR]],JeffSagarinW[TEAM]&amp;"|"&amp;JeffSagarinW[YEAR],0)),"0.00")</f>
        <v>0.00</v>
      </c>
      <c r="AV1000" s="9" t="str">
        <f t="array" ref="AV1000">IFERROR(INDEX(JeffSagarinW[W25],MATCH(AllData[[#This Row],[TEAM]]&amp;"|"&amp;AllData[[#This Row],[YEAR]],JeffSagarinW[TEAM]&amp;"|"&amp;JeffSagarinW[YEAR],0)),"0.00")</f>
        <v>0.00</v>
      </c>
      <c r="AW1000" s="9" t="str">
        <f t="array" ref="AW1000">IFERROR(INDEX(JeffSagarinW[W50],MATCH(AllData[[#This Row],[TEAM]]&amp;"|"&amp;AllData[[#This Row],[YEAR]],JeffSagarinW[TEAM]&amp;"|"&amp;JeffSagarinW[YEAR],0)),"0.00")</f>
        <v>0.00</v>
      </c>
      <c r="AX1000" s="9" t="str">
        <f t="array" ref="AX1000">IFERROR(INDEX(ESPNW[PTS],MATCH(AllData[[#This Row],[TEAM]]&amp;"|"&amp;AllData[[#This Row],[YEAR]],ESPNW[TEAM]&amp;"|"&amp;ESPNW[YEAR],0)),"0.00")</f>
        <v>0.00</v>
      </c>
    </row>
    <row r="1001" spans="9:50" x14ac:dyDescent="0.2">
      <c r="I1001" t="s">
        <v>310</v>
      </c>
      <c r="J1001">
        <v>64.7</v>
      </c>
      <c r="K1001">
        <v>65.13</v>
      </c>
      <c r="L1001">
        <v>2022</v>
      </c>
      <c r="AO1001" t="s">
        <v>310</v>
      </c>
      <c r="AP1001">
        <v>64.7</v>
      </c>
      <c r="AQ1001">
        <v>65.13</v>
      </c>
      <c r="AR1001">
        <v>2022</v>
      </c>
      <c r="AT1001" s="9" t="str">
        <f t="array" ref="AT1001">IFERROR(INDEX(JeffSagarinW[JS_RATING],MATCH(AllData[[#This Row],[TEAM]]&amp;"|"&amp;AllData[[#This Row],[YEAR]],JeffSagarinW[TEAM]&amp;"|"&amp;JeffSagarinW[YEAR],0)),"0.00")</f>
        <v>0.00</v>
      </c>
      <c r="AU1001" s="9" t="str">
        <f t="array" ref="AU1001">IFERROR(INDEX(JeffSagarinW[JS_SOS],MATCH(AllData[[#This Row],[TEAM]]&amp;"|"&amp;AllData[[#This Row],[YEAR]],JeffSagarinW[TEAM]&amp;"|"&amp;JeffSagarinW[YEAR],0)),"0.00")</f>
        <v>0.00</v>
      </c>
      <c r="AV1001" s="9" t="str">
        <f t="array" ref="AV1001">IFERROR(INDEX(JeffSagarinW[W25],MATCH(AllData[[#This Row],[TEAM]]&amp;"|"&amp;AllData[[#This Row],[YEAR]],JeffSagarinW[TEAM]&amp;"|"&amp;JeffSagarinW[YEAR],0)),"0.00")</f>
        <v>0.00</v>
      </c>
      <c r="AW1001" s="9" t="str">
        <f t="array" ref="AW1001">IFERROR(INDEX(JeffSagarinW[W50],MATCH(AllData[[#This Row],[TEAM]]&amp;"|"&amp;AllData[[#This Row],[YEAR]],JeffSagarinW[TEAM]&amp;"|"&amp;JeffSagarinW[YEAR],0)),"0.00")</f>
        <v>0.00</v>
      </c>
      <c r="AX1001" s="9" t="str">
        <f t="array" ref="AX1001">IFERROR(INDEX(ESPNW[PTS],MATCH(AllData[[#This Row],[TEAM]]&amp;"|"&amp;AllData[[#This Row],[YEAR]],ESPNW[TEAM]&amp;"|"&amp;ESPNW[YEAR],0)),"0.00")</f>
        <v>0.00</v>
      </c>
    </row>
    <row r="1002" spans="9:50" x14ac:dyDescent="0.2">
      <c r="I1002" t="s">
        <v>1866</v>
      </c>
      <c r="J1002">
        <v>64.84</v>
      </c>
      <c r="K1002">
        <v>65.11</v>
      </c>
      <c r="L1002">
        <v>2022</v>
      </c>
      <c r="AO1002" t="s">
        <v>1866</v>
      </c>
      <c r="AP1002">
        <v>64.84</v>
      </c>
      <c r="AQ1002">
        <v>65.11</v>
      </c>
      <c r="AR1002">
        <v>2022</v>
      </c>
      <c r="AT1002" s="9" t="str">
        <f t="array" ref="AT1002">IFERROR(INDEX(JeffSagarinW[JS_RATING],MATCH(AllData[[#This Row],[TEAM]]&amp;"|"&amp;AllData[[#This Row],[YEAR]],JeffSagarinW[TEAM]&amp;"|"&amp;JeffSagarinW[YEAR],0)),"0.00")</f>
        <v>0.00</v>
      </c>
      <c r="AU1002" s="9" t="str">
        <f t="array" ref="AU1002">IFERROR(INDEX(JeffSagarinW[JS_SOS],MATCH(AllData[[#This Row],[TEAM]]&amp;"|"&amp;AllData[[#This Row],[YEAR]],JeffSagarinW[TEAM]&amp;"|"&amp;JeffSagarinW[YEAR],0)),"0.00")</f>
        <v>0.00</v>
      </c>
      <c r="AV1002" s="9" t="str">
        <f t="array" ref="AV1002">IFERROR(INDEX(JeffSagarinW[W25],MATCH(AllData[[#This Row],[TEAM]]&amp;"|"&amp;AllData[[#This Row],[YEAR]],JeffSagarinW[TEAM]&amp;"|"&amp;JeffSagarinW[YEAR],0)),"0.00")</f>
        <v>0.00</v>
      </c>
      <c r="AW1002" s="9" t="str">
        <f t="array" ref="AW1002">IFERROR(INDEX(JeffSagarinW[W50],MATCH(AllData[[#This Row],[TEAM]]&amp;"|"&amp;AllData[[#This Row],[YEAR]],JeffSagarinW[TEAM]&amp;"|"&amp;JeffSagarinW[YEAR],0)),"0.00")</f>
        <v>0.00</v>
      </c>
      <c r="AX1002" s="9" t="str">
        <f t="array" ref="AX1002">IFERROR(INDEX(ESPNW[PTS],MATCH(AllData[[#This Row],[TEAM]]&amp;"|"&amp;AllData[[#This Row],[YEAR]],ESPNW[TEAM]&amp;"|"&amp;ESPNW[YEAR],0)),"0.00")</f>
        <v>0.00</v>
      </c>
    </row>
    <row r="1003" spans="9:50" x14ac:dyDescent="0.2">
      <c r="I1003" t="s">
        <v>2047</v>
      </c>
      <c r="J1003">
        <v>66.62</v>
      </c>
      <c r="K1003">
        <v>65.06</v>
      </c>
      <c r="L1003">
        <v>2022</v>
      </c>
      <c r="AO1003" t="s">
        <v>2047</v>
      </c>
      <c r="AP1003">
        <v>66.62</v>
      </c>
      <c r="AQ1003">
        <v>65.06</v>
      </c>
      <c r="AR1003">
        <v>2022</v>
      </c>
      <c r="AT1003" s="9" t="str">
        <f t="array" ref="AT1003">IFERROR(INDEX(JeffSagarinW[JS_RATING],MATCH(AllData[[#This Row],[TEAM]]&amp;"|"&amp;AllData[[#This Row],[YEAR]],JeffSagarinW[TEAM]&amp;"|"&amp;JeffSagarinW[YEAR],0)),"0.00")</f>
        <v>0.00</v>
      </c>
      <c r="AU1003" s="9" t="str">
        <f t="array" ref="AU1003">IFERROR(INDEX(JeffSagarinW[JS_SOS],MATCH(AllData[[#This Row],[TEAM]]&amp;"|"&amp;AllData[[#This Row],[YEAR]],JeffSagarinW[TEAM]&amp;"|"&amp;JeffSagarinW[YEAR],0)),"0.00")</f>
        <v>0.00</v>
      </c>
      <c r="AV1003" s="9" t="str">
        <f t="array" ref="AV1003">IFERROR(INDEX(JeffSagarinW[W25],MATCH(AllData[[#This Row],[TEAM]]&amp;"|"&amp;AllData[[#This Row],[YEAR]],JeffSagarinW[TEAM]&amp;"|"&amp;JeffSagarinW[YEAR],0)),"0.00")</f>
        <v>0.00</v>
      </c>
      <c r="AW1003" s="9" t="str">
        <f t="array" ref="AW1003">IFERROR(INDEX(JeffSagarinW[W50],MATCH(AllData[[#This Row],[TEAM]]&amp;"|"&amp;AllData[[#This Row],[YEAR]],JeffSagarinW[TEAM]&amp;"|"&amp;JeffSagarinW[YEAR],0)),"0.00")</f>
        <v>0.00</v>
      </c>
      <c r="AX1003" s="9" t="str">
        <f t="array" ref="AX1003">IFERROR(INDEX(ESPNW[PTS],MATCH(AllData[[#This Row],[TEAM]]&amp;"|"&amp;AllData[[#This Row],[YEAR]],ESPNW[TEAM]&amp;"|"&amp;ESPNW[YEAR],0)),"0.00")</f>
        <v>0.00</v>
      </c>
    </row>
    <row r="1004" spans="9:50" x14ac:dyDescent="0.2">
      <c r="I1004" t="s">
        <v>345</v>
      </c>
      <c r="J1004">
        <v>62.92</v>
      </c>
      <c r="K1004">
        <v>64.91</v>
      </c>
      <c r="L1004">
        <v>2022</v>
      </c>
      <c r="AO1004" t="s">
        <v>345</v>
      </c>
      <c r="AP1004">
        <v>62.92</v>
      </c>
      <c r="AQ1004">
        <v>64.91</v>
      </c>
      <c r="AR1004">
        <v>2022</v>
      </c>
      <c r="AT1004" s="9" t="str">
        <f t="array" ref="AT1004">IFERROR(INDEX(JeffSagarinW[JS_RATING],MATCH(AllData[[#This Row],[TEAM]]&amp;"|"&amp;AllData[[#This Row],[YEAR]],JeffSagarinW[TEAM]&amp;"|"&amp;JeffSagarinW[YEAR],0)),"0.00")</f>
        <v>0.00</v>
      </c>
      <c r="AU1004" s="9" t="str">
        <f t="array" ref="AU1004">IFERROR(INDEX(JeffSagarinW[JS_SOS],MATCH(AllData[[#This Row],[TEAM]]&amp;"|"&amp;AllData[[#This Row],[YEAR]],JeffSagarinW[TEAM]&amp;"|"&amp;JeffSagarinW[YEAR],0)),"0.00")</f>
        <v>0.00</v>
      </c>
      <c r="AV1004" s="9" t="str">
        <f t="array" ref="AV1004">IFERROR(INDEX(JeffSagarinW[W25],MATCH(AllData[[#This Row],[TEAM]]&amp;"|"&amp;AllData[[#This Row],[YEAR]],JeffSagarinW[TEAM]&amp;"|"&amp;JeffSagarinW[YEAR],0)),"0.00")</f>
        <v>0.00</v>
      </c>
      <c r="AW1004" s="9" t="str">
        <f t="array" ref="AW1004">IFERROR(INDEX(JeffSagarinW[W50],MATCH(AllData[[#This Row],[TEAM]]&amp;"|"&amp;AllData[[#This Row],[YEAR]],JeffSagarinW[TEAM]&amp;"|"&amp;JeffSagarinW[YEAR],0)),"0.00")</f>
        <v>0.00</v>
      </c>
      <c r="AX1004" s="9" t="str">
        <f t="array" ref="AX1004">IFERROR(INDEX(ESPNW[PTS],MATCH(AllData[[#This Row],[TEAM]]&amp;"|"&amp;AllData[[#This Row],[YEAR]],ESPNW[TEAM]&amp;"|"&amp;ESPNW[YEAR],0)),"0.00")</f>
        <v>0.00</v>
      </c>
    </row>
    <row r="1005" spans="9:50" x14ac:dyDescent="0.2">
      <c r="I1005" t="s">
        <v>2048</v>
      </c>
      <c r="J1005">
        <v>62.09</v>
      </c>
      <c r="K1005">
        <v>64.75</v>
      </c>
      <c r="L1005">
        <v>2022</v>
      </c>
      <c r="AO1005" t="s">
        <v>2048</v>
      </c>
      <c r="AP1005">
        <v>62.09</v>
      </c>
      <c r="AQ1005">
        <v>64.75</v>
      </c>
      <c r="AR1005">
        <v>2022</v>
      </c>
      <c r="AT1005" s="9" t="str">
        <f t="array" ref="AT1005">IFERROR(INDEX(JeffSagarinW[JS_RATING],MATCH(AllData[[#This Row],[TEAM]]&amp;"|"&amp;AllData[[#This Row],[YEAR]],JeffSagarinW[TEAM]&amp;"|"&amp;JeffSagarinW[YEAR],0)),"0.00")</f>
        <v>0.00</v>
      </c>
      <c r="AU1005" s="9" t="str">
        <f t="array" ref="AU1005">IFERROR(INDEX(JeffSagarinW[JS_SOS],MATCH(AllData[[#This Row],[TEAM]]&amp;"|"&amp;AllData[[#This Row],[YEAR]],JeffSagarinW[TEAM]&amp;"|"&amp;JeffSagarinW[YEAR],0)),"0.00")</f>
        <v>0.00</v>
      </c>
      <c r="AV1005" s="9" t="str">
        <f t="array" ref="AV1005">IFERROR(INDEX(JeffSagarinW[W25],MATCH(AllData[[#This Row],[TEAM]]&amp;"|"&amp;AllData[[#This Row],[YEAR]],JeffSagarinW[TEAM]&amp;"|"&amp;JeffSagarinW[YEAR],0)),"0.00")</f>
        <v>0.00</v>
      </c>
      <c r="AW1005" s="9" t="str">
        <f t="array" ref="AW1005">IFERROR(INDEX(JeffSagarinW[W50],MATCH(AllData[[#This Row],[TEAM]]&amp;"|"&amp;AllData[[#This Row],[YEAR]],JeffSagarinW[TEAM]&amp;"|"&amp;JeffSagarinW[YEAR],0)),"0.00")</f>
        <v>0.00</v>
      </c>
      <c r="AX1005" s="9" t="str">
        <f t="array" ref="AX1005">IFERROR(INDEX(ESPNW[PTS],MATCH(AllData[[#This Row],[TEAM]]&amp;"|"&amp;AllData[[#This Row],[YEAR]],ESPNW[TEAM]&amp;"|"&amp;ESPNW[YEAR],0)),"0.00")</f>
        <v>0.00</v>
      </c>
    </row>
    <row r="1006" spans="9:50" x14ac:dyDescent="0.2">
      <c r="I1006" t="s">
        <v>2049</v>
      </c>
      <c r="J1006">
        <v>58.55</v>
      </c>
      <c r="K1006">
        <v>64.739999999999995</v>
      </c>
      <c r="L1006">
        <v>2022</v>
      </c>
      <c r="AO1006" t="s">
        <v>2049</v>
      </c>
      <c r="AP1006">
        <v>58.55</v>
      </c>
      <c r="AQ1006">
        <v>64.739999999999995</v>
      </c>
      <c r="AR1006">
        <v>2022</v>
      </c>
      <c r="AT1006" s="9" t="str">
        <f t="array" ref="AT1006">IFERROR(INDEX(JeffSagarinW[JS_RATING],MATCH(AllData[[#This Row],[TEAM]]&amp;"|"&amp;AllData[[#This Row],[YEAR]],JeffSagarinW[TEAM]&amp;"|"&amp;JeffSagarinW[YEAR],0)),"0.00")</f>
        <v>0.00</v>
      </c>
      <c r="AU1006" s="9" t="str">
        <f t="array" ref="AU1006">IFERROR(INDEX(JeffSagarinW[JS_SOS],MATCH(AllData[[#This Row],[TEAM]]&amp;"|"&amp;AllData[[#This Row],[YEAR]],JeffSagarinW[TEAM]&amp;"|"&amp;JeffSagarinW[YEAR],0)),"0.00")</f>
        <v>0.00</v>
      </c>
      <c r="AV1006" s="9" t="str">
        <f t="array" ref="AV1006">IFERROR(INDEX(JeffSagarinW[W25],MATCH(AllData[[#This Row],[TEAM]]&amp;"|"&amp;AllData[[#This Row],[YEAR]],JeffSagarinW[TEAM]&amp;"|"&amp;JeffSagarinW[YEAR],0)),"0.00")</f>
        <v>0.00</v>
      </c>
      <c r="AW1006" s="9" t="str">
        <f t="array" ref="AW1006">IFERROR(INDEX(JeffSagarinW[W50],MATCH(AllData[[#This Row],[TEAM]]&amp;"|"&amp;AllData[[#This Row],[YEAR]],JeffSagarinW[TEAM]&amp;"|"&amp;JeffSagarinW[YEAR],0)),"0.00")</f>
        <v>0.00</v>
      </c>
      <c r="AX1006" s="9" t="str">
        <f t="array" ref="AX1006">IFERROR(INDEX(ESPNW[PTS],MATCH(AllData[[#This Row],[TEAM]]&amp;"|"&amp;AllData[[#This Row],[YEAR]],ESPNW[TEAM]&amp;"|"&amp;ESPNW[YEAR],0)),"0.00")</f>
        <v>0.00</v>
      </c>
    </row>
    <row r="1007" spans="9:50" x14ac:dyDescent="0.2">
      <c r="I1007" t="s">
        <v>433</v>
      </c>
      <c r="J1007">
        <v>59.11</v>
      </c>
      <c r="K1007">
        <v>64.58</v>
      </c>
      <c r="L1007">
        <v>2022</v>
      </c>
      <c r="AO1007" t="s">
        <v>433</v>
      </c>
      <c r="AP1007">
        <v>59.11</v>
      </c>
      <c r="AQ1007">
        <v>64.58</v>
      </c>
      <c r="AR1007">
        <v>2022</v>
      </c>
      <c r="AT1007" s="9" t="str">
        <f t="array" ref="AT1007">IFERROR(INDEX(JeffSagarinW[JS_RATING],MATCH(AllData[[#This Row],[TEAM]]&amp;"|"&amp;AllData[[#This Row],[YEAR]],JeffSagarinW[TEAM]&amp;"|"&amp;JeffSagarinW[YEAR],0)),"0.00")</f>
        <v>0.00</v>
      </c>
      <c r="AU1007" s="9" t="str">
        <f t="array" ref="AU1007">IFERROR(INDEX(JeffSagarinW[JS_SOS],MATCH(AllData[[#This Row],[TEAM]]&amp;"|"&amp;AllData[[#This Row],[YEAR]],JeffSagarinW[TEAM]&amp;"|"&amp;JeffSagarinW[YEAR],0)),"0.00")</f>
        <v>0.00</v>
      </c>
      <c r="AV1007" s="9" t="str">
        <f t="array" ref="AV1007">IFERROR(INDEX(JeffSagarinW[W25],MATCH(AllData[[#This Row],[TEAM]]&amp;"|"&amp;AllData[[#This Row],[YEAR]],JeffSagarinW[TEAM]&amp;"|"&amp;JeffSagarinW[YEAR],0)),"0.00")</f>
        <v>0.00</v>
      </c>
      <c r="AW1007" s="9" t="str">
        <f t="array" ref="AW1007">IFERROR(INDEX(JeffSagarinW[W50],MATCH(AllData[[#This Row],[TEAM]]&amp;"|"&amp;AllData[[#This Row],[YEAR]],JeffSagarinW[TEAM]&amp;"|"&amp;JeffSagarinW[YEAR],0)),"0.00")</f>
        <v>0.00</v>
      </c>
      <c r="AX1007" s="9" t="str">
        <f t="array" ref="AX1007">IFERROR(INDEX(ESPNW[PTS],MATCH(AllData[[#This Row],[TEAM]]&amp;"|"&amp;AllData[[#This Row],[YEAR]],ESPNW[TEAM]&amp;"|"&amp;ESPNW[YEAR],0)),"0.00")</f>
        <v>0.00</v>
      </c>
    </row>
    <row r="1008" spans="9:50" x14ac:dyDescent="0.2">
      <c r="I1008" t="s">
        <v>2050</v>
      </c>
      <c r="J1008">
        <v>58.2</v>
      </c>
      <c r="K1008">
        <v>64.31</v>
      </c>
      <c r="L1008">
        <v>2022</v>
      </c>
      <c r="AO1008" t="s">
        <v>2050</v>
      </c>
      <c r="AP1008">
        <v>58.2</v>
      </c>
      <c r="AQ1008">
        <v>64.31</v>
      </c>
      <c r="AR1008">
        <v>2022</v>
      </c>
      <c r="AT1008" s="9" t="str">
        <f t="array" ref="AT1008">IFERROR(INDEX(JeffSagarinW[JS_RATING],MATCH(AllData[[#This Row],[TEAM]]&amp;"|"&amp;AllData[[#This Row],[YEAR]],JeffSagarinW[TEAM]&amp;"|"&amp;JeffSagarinW[YEAR],0)),"0.00")</f>
        <v>0.00</v>
      </c>
      <c r="AU1008" s="9" t="str">
        <f t="array" ref="AU1008">IFERROR(INDEX(JeffSagarinW[JS_SOS],MATCH(AllData[[#This Row],[TEAM]]&amp;"|"&amp;AllData[[#This Row],[YEAR]],JeffSagarinW[TEAM]&amp;"|"&amp;JeffSagarinW[YEAR],0)),"0.00")</f>
        <v>0.00</v>
      </c>
      <c r="AV1008" s="9" t="str">
        <f t="array" ref="AV1008">IFERROR(INDEX(JeffSagarinW[W25],MATCH(AllData[[#This Row],[TEAM]]&amp;"|"&amp;AllData[[#This Row],[YEAR]],JeffSagarinW[TEAM]&amp;"|"&amp;JeffSagarinW[YEAR],0)),"0.00")</f>
        <v>0.00</v>
      </c>
      <c r="AW1008" s="9" t="str">
        <f t="array" ref="AW1008">IFERROR(INDEX(JeffSagarinW[W50],MATCH(AllData[[#This Row],[TEAM]]&amp;"|"&amp;AllData[[#This Row],[YEAR]],JeffSagarinW[TEAM]&amp;"|"&amp;JeffSagarinW[YEAR],0)),"0.00")</f>
        <v>0.00</v>
      </c>
      <c r="AX1008" s="9" t="str">
        <f t="array" ref="AX1008">IFERROR(INDEX(ESPNW[PTS],MATCH(AllData[[#This Row],[TEAM]]&amp;"|"&amp;AllData[[#This Row],[YEAR]],ESPNW[TEAM]&amp;"|"&amp;ESPNW[YEAR],0)),"0.00")</f>
        <v>0.00</v>
      </c>
    </row>
    <row r="1009" spans="9:50" x14ac:dyDescent="0.2">
      <c r="I1009" t="s">
        <v>406</v>
      </c>
      <c r="J1009">
        <v>64.489999999999995</v>
      </c>
      <c r="K1009">
        <v>64.27</v>
      </c>
      <c r="L1009">
        <v>2022</v>
      </c>
      <c r="AO1009" t="s">
        <v>406</v>
      </c>
      <c r="AP1009">
        <v>64.489999999999995</v>
      </c>
      <c r="AQ1009">
        <v>64.27</v>
      </c>
      <c r="AR1009">
        <v>2022</v>
      </c>
      <c r="AT1009" s="9" t="str">
        <f t="array" ref="AT1009">IFERROR(INDEX(JeffSagarinW[JS_RATING],MATCH(AllData[[#This Row],[TEAM]]&amp;"|"&amp;AllData[[#This Row],[YEAR]],JeffSagarinW[TEAM]&amp;"|"&amp;JeffSagarinW[YEAR],0)),"0.00")</f>
        <v>0.00</v>
      </c>
      <c r="AU1009" s="9" t="str">
        <f t="array" ref="AU1009">IFERROR(INDEX(JeffSagarinW[JS_SOS],MATCH(AllData[[#This Row],[TEAM]]&amp;"|"&amp;AllData[[#This Row],[YEAR]],JeffSagarinW[TEAM]&amp;"|"&amp;JeffSagarinW[YEAR],0)),"0.00")</f>
        <v>0.00</v>
      </c>
      <c r="AV1009" s="9" t="str">
        <f t="array" ref="AV1009">IFERROR(INDEX(JeffSagarinW[W25],MATCH(AllData[[#This Row],[TEAM]]&amp;"|"&amp;AllData[[#This Row],[YEAR]],JeffSagarinW[TEAM]&amp;"|"&amp;JeffSagarinW[YEAR],0)),"0.00")</f>
        <v>0.00</v>
      </c>
      <c r="AW1009" s="9" t="str">
        <f t="array" ref="AW1009">IFERROR(INDEX(JeffSagarinW[W50],MATCH(AllData[[#This Row],[TEAM]]&amp;"|"&amp;AllData[[#This Row],[YEAR]],JeffSagarinW[TEAM]&amp;"|"&amp;JeffSagarinW[YEAR],0)),"0.00")</f>
        <v>0.00</v>
      </c>
      <c r="AX1009" s="9" t="str">
        <f t="array" ref="AX1009">IFERROR(INDEX(ESPNW[PTS],MATCH(AllData[[#This Row],[TEAM]]&amp;"|"&amp;AllData[[#This Row],[YEAR]],ESPNW[TEAM]&amp;"|"&amp;ESPNW[YEAR],0)),"0.00")</f>
        <v>0.00</v>
      </c>
    </row>
    <row r="1010" spans="9:50" x14ac:dyDescent="0.2">
      <c r="I1010" t="s">
        <v>1073</v>
      </c>
      <c r="J1010">
        <v>62.12</v>
      </c>
      <c r="K1010">
        <v>64.2</v>
      </c>
      <c r="L1010">
        <v>2022</v>
      </c>
      <c r="AO1010" t="s">
        <v>1073</v>
      </c>
      <c r="AP1010">
        <v>62.12</v>
      </c>
      <c r="AQ1010">
        <v>64.2</v>
      </c>
      <c r="AR1010">
        <v>2022</v>
      </c>
      <c r="AT1010" s="9" t="str">
        <f t="array" ref="AT1010">IFERROR(INDEX(JeffSagarinW[JS_RATING],MATCH(AllData[[#This Row],[TEAM]]&amp;"|"&amp;AllData[[#This Row],[YEAR]],JeffSagarinW[TEAM]&amp;"|"&amp;JeffSagarinW[YEAR],0)),"0.00")</f>
        <v>0.00</v>
      </c>
      <c r="AU1010" s="9" t="str">
        <f t="array" ref="AU1010">IFERROR(INDEX(JeffSagarinW[JS_SOS],MATCH(AllData[[#This Row],[TEAM]]&amp;"|"&amp;AllData[[#This Row],[YEAR]],JeffSagarinW[TEAM]&amp;"|"&amp;JeffSagarinW[YEAR],0)),"0.00")</f>
        <v>0.00</v>
      </c>
      <c r="AV1010" s="9" t="str">
        <f t="array" ref="AV1010">IFERROR(INDEX(JeffSagarinW[W25],MATCH(AllData[[#This Row],[TEAM]]&amp;"|"&amp;AllData[[#This Row],[YEAR]],JeffSagarinW[TEAM]&amp;"|"&amp;JeffSagarinW[YEAR],0)),"0.00")</f>
        <v>0.00</v>
      </c>
      <c r="AW1010" s="9" t="str">
        <f t="array" ref="AW1010">IFERROR(INDEX(JeffSagarinW[W50],MATCH(AllData[[#This Row],[TEAM]]&amp;"|"&amp;AllData[[#This Row],[YEAR]],JeffSagarinW[TEAM]&amp;"|"&amp;JeffSagarinW[YEAR],0)),"0.00")</f>
        <v>0.00</v>
      </c>
      <c r="AX1010" s="9" t="str">
        <f t="array" ref="AX1010">IFERROR(INDEX(ESPNW[PTS],MATCH(AllData[[#This Row],[TEAM]]&amp;"|"&amp;AllData[[#This Row],[YEAR]],ESPNW[TEAM]&amp;"|"&amp;ESPNW[YEAR],0)),"0.00")</f>
        <v>0.00</v>
      </c>
    </row>
    <row r="1011" spans="9:50" x14ac:dyDescent="0.2">
      <c r="I1011" t="s">
        <v>2051</v>
      </c>
      <c r="J1011">
        <v>56.54</v>
      </c>
      <c r="K1011">
        <v>64.010000000000005</v>
      </c>
      <c r="L1011">
        <v>2022</v>
      </c>
      <c r="AO1011" t="s">
        <v>2051</v>
      </c>
      <c r="AP1011">
        <v>56.54</v>
      </c>
      <c r="AQ1011">
        <v>64.010000000000005</v>
      </c>
      <c r="AR1011">
        <v>2022</v>
      </c>
      <c r="AT1011" s="9" t="str">
        <f t="array" ref="AT1011">IFERROR(INDEX(JeffSagarinW[JS_RATING],MATCH(AllData[[#This Row],[TEAM]]&amp;"|"&amp;AllData[[#This Row],[YEAR]],JeffSagarinW[TEAM]&amp;"|"&amp;JeffSagarinW[YEAR],0)),"0.00")</f>
        <v>0.00</v>
      </c>
      <c r="AU1011" s="9" t="str">
        <f t="array" ref="AU1011">IFERROR(INDEX(JeffSagarinW[JS_SOS],MATCH(AllData[[#This Row],[TEAM]]&amp;"|"&amp;AllData[[#This Row],[YEAR]],JeffSagarinW[TEAM]&amp;"|"&amp;JeffSagarinW[YEAR],0)),"0.00")</f>
        <v>0.00</v>
      </c>
      <c r="AV1011" s="9" t="str">
        <f t="array" ref="AV1011">IFERROR(INDEX(JeffSagarinW[W25],MATCH(AllData[[#This Row],[TEAM]]&amp;"|"&amp;AllData[[#This Row],[YEAR]],JeffSagarinW[TEAM]&amp;"|"&amp;JeffSagarinW[YEAR],0)),"0.00")</f>
        <v>0.00</v>
      </c>
      <c r="AW1011" s="9" t="str">
        <f t="array" ref="AW1011">IFERROR(INDEX(JeffSagarinW[W50],MATCH(AllData[[#This Row],[TEAM]]&amp;"|"&amp;AllData[[#This Row],[YEAR]],JeffSagarinW[TEAM]&amp;"|"&amp;JeffSagarinW[YEAR],0)),"0.00")</f>
        <v>0.00</v>
      </c>
      <c r="AX1011" s="9" t="str">
        <f t="array" ref="AX1011">IFERROR(INDEX(ESPNW[PTS],MATCH(AllData[[#This Row],[TEAM]]&amp;"|"&amp;AllData[[#This Row],[YEAR]],ESPNW[TEAM]&amp;"|"&amp;ESPNW[YEAR],0)),"0.00")</f>
        <v>0.00</v>
      </c>
    </row>
    <row r="1012" spans="9:50" x14ac:dyDescent="0.2">
      <c r="I1012" t="s">
        <v>1869</v>
      </c>
      <c r="J1012">
        <v>61.75</v>
      </c>
      <c r="K1012">
        <v>63.98</v>
      </c>
      <c r="L1012">
        <v>2022</v>
      </c>
      <c r="AO1012" t="s">
        <v>1869</v>
      </c>
      <c r="AP1012">
        <v>61.75</v>
      </c>
      <c r="AQ1012">
        <v>63.98</v>
      </c>
      <c r="AR1012">
        <v>2022</v>
      </c>
      <c r="AT1012" s="9" t="str">
        <f t="array" ref="AT1012">IFERROR(INDEX(JeffSagarinW[JS_RATING],MATCH(AllData[[#This Row],[TEAM]]&amp;"|"&amp;AllData[[#This Row],[YEAR]],JeffSagarinW[TEAM]&amp;"|"&amp;JeffSagarinW[YEAR],0)),"0.00")</f>
        <v>0.00</v>
      </c>
      <c r="AU1012" s="9" t="str">
        <f t="array" ref="AU1012">IFERROR(INDEX(JeffSagarinW[JS_SOS],MATCH(AllData[[#This Row],[TEAM]]&amp;"|"&amp;AllData[[#This Row],[YEAR]],JeffSagarinW[TEAM]&amp;"|"&amp;JeffSagarinW[YEAR],0)),"0.00")</f>
        <v>0.00</v>
      </c>
      <c r="AV1012" s="9" t="str">
        <f t="array" ref="AV1012">IFERROR(INDEX(JeffSagarinW[W25],MATCH(AllData[[#This Row],[TEAM]]&amp;"|"&amp;AllData[[#This Row],[YEAR]],JeffSagarinW[TEAM]&amp;"|"&amp;JeffSagarinW[YEAR],0)),"0.00")</f>
        <v>0.00</v>
      </c>
      <c r="AW1012" s="9" t="str">
        <f t="array" ref="AW1012">IFERROR(INDEX(JeffSagarinW[W50],MATCH(AllData[[#This Row],[TEAM]]&amp;"|"&amp;AllData[[#This Row],[YEAR]],JeffSagarinW[TEAM]&amp;"|"&amp;JeffSagarinW[YEAR],0)),"0.00")</f>
        <v>0.00</v>
      </c>
      <c r="AX1012" s="9" t="str">
        <f t="array" ref="AX1012">IFERROR(INDEX(ESPNW[PTS],MATCH(AllData[[#This Row],[TEAM]]&amp;"|"&amp;AllData[[#This Row],[YEAR]],ESPNW[TEAM]&amp;"|"&amp;ESPNW[YEAR],0)),"0.00")</f>
        <v>0.00</v>
      </c>
    </row>
    <row r="1013" spans="9:50" x14ac:dyDescent="0.2">
      <c r="I1013" t="s">
        <v>2052</v>
      </c>
      <c r="J1013">
        <v>59.16</v>
      </c>
      <c r="K1013">
        <v>63.94</v>
      </c>
      <c r="L1013">
        <v>2022</v>
      </c>
      <c r="AO1013" t="s">
        <v>2052</v>
      </c>
      <c r="AP1013">
        <v>59.16</v>
      </c>
      <c r="AQ1013">
        <v>63.94</v>
      </c>
      <c r="AR1013">
        <v>2022</v>
      </c>
      <c r="AT1013" s="9" t="str">
        <f t="array" ref="AT1013">IFERROR(INDEX(JeffSagarinW[JS_RATING],MATCH(AllData[[#This Row],[TEAM]]&amp;"|"&amp;AllData[[#This Row],[YEAR]],JeffSagarinW[TEAM]&amp;"|"&amp;JeffSagarinW[YEAR],0)),"0.00")</f>
        <v>0.00</v>
      </c>
      <c r="AU1013" s="9" t="str">
        <f t="array" ref="AU1013">IFERROR(INDEX(JeffSagarinW[JS_SOS],MATCH(AllData[[#This Row],[TEAM]]&amp;"|"&amp;AllData[[#This Row],[YEAR]],JeffSagarinW[TEAM]&amp;"|"&amp;JeffSagarinW[YEAR],0)),"0.00")</f>
        <v>0.00</v>
      </c>
      <c r="AV1013" s="9" t="str">
        <f t="array" ref="AV1013">IFERROR(INDEX(JeffSagarinW[W25],MATCH(AllData[[#This Row],[TEAM]]&amp;"|"&amp;AllData[[#This Row],[YEAR]],JeffSagarinW[TEAM]&amp;"|"&amp;JeffSagarinW[YEAR],0)),"0.00")</f>
        <v>0.00</v>
      </c>
      <c r="AW1013" s="9" t="str">
        <f t="array" ref="AW1013">IFERROR(INDEX(JeffSagarinW[W50],MATCH(AllData[[#This Row],[TEAM]]&amp;"|"&amp;AllData[[#This Row],[YEAR]],JeffSagarinW[TEAM]&amp;"|"&amp;JeffSagarinW[YEAR],0)),"0.00")</f>
        <v>0.00</v>
      </c>
      <c r="AX1013" s="9" t="str">
        <f t="array" ref="AX1013">IFERROR(INDEX(ESPNW[PTS],MATCH(AllData[[#This Row],[TEAM]]&amp;"|"&amp;AllData[[#This Row],[YEAR]],ESPNW[TEAM]&amp;"|"&amp;ESPNW[YEAR],0)),"0.00")</f>
        <v>0.00</v>
      </c>
    </row>
    <row r="1014" spans="9:50" x14ac:dyDescent="0.2">
      <c r="I1014" t="s">
        <v>1839</v>
      </c>
      <c r="J1014">
        <v>64.349999999999994</v>
      </c>
      <c r="K1014">
        <v>63.92</v>
      </c>
      <c r="L1014">
        <v>2022</v>
      </c>
      <c r="AO1014" t="s">
        <v>1839</v>
      </c>
      <c r="AP1014">
        <v>64.349999999999994</v>
      </c>
      <c r="AQ1014">
        <v>63.92</v>
      </c>
      <c r="AR1014">
        <v>2022</v>
      </c>
      <c r="AT1014" s="9" t="str">
        <f t="array" ref="AT1014">IFERROR(INDEX(JeffSagarinW[JS_RATING],MATCH(AllData[[#This Row],[TEAM]]&amp;"|"&amp;AllData[[#This Row],[YEAR]],JeffSagarinW[TEAM]&amp;"|"&amp;JeffSagarinW[YEAR],0)),"0.00")</f>
        <v>0.00</v>
      </c>
      <c r="AU1014" s="9" t="str">
        <f t="array" ref="AU1014">IFERROR(INDEX(JeffSagarinW[JS_SOS],MATCH(AllData[[#This Row],[TEAM]]&amp;"|"&amp;AllData[[#This Row],[YEAR]],JeffSagarinW[TEAM]&amp;"|"&amp;JeffSagarinW[YEAR],0)),"0.00")</f>
        <v>0.00</v>
      </c>
      <c r="AV1014" s="9" t="str">
        <f t="array" ref="AV1014">IFERROR(INDEX(JeffSagarinW[W25],MATCH(AllData[[#This Row],[TEAM]]&amp;"|"&amp;AllData[[#This Row],[YEAR]],JeffSagarinW[TEAM]&amp;"|"&amp;JeffSagarinW[YEAR],0)),"0.00")</f>
        <v>0.00</v>
      </c>
      <c r="AW1014" s="9" t="str">
        <f t="array" ref="AW1014">IFERROR(INDEX(JeffSagarinW[W50],MATCH(AllData[[#This Row],[TEAM]]&amp;"|"&amp;AllData[[#This Row],[YEAR]],JeffSagarinW[TEAM]&amp;"|"&amp;JeffSagarinW[YEAR],0)),"0.00")</f>
        <v>0.00</v>
      </c>
      <c r="AX1014" s="9" t="str">
        <f t="array" ref="AX1014">IFERROR(INDEX(ESPNW[PTS],MATCH(AllData[[#This Row],[TEAM]]&amp;"|"&amp;AllData[[#This Row],[YEAR]],ESPNW[TEAM]&amp;"|"&amp;ESPNW[YEAR],0)),"0.00")</f>
        <v>0.00</v>
      </c>
    </row>
    <row r="1015" spans="9:50" x14ac:dyDescent="0.2">
      <c r="I1015" t="s">
        <v>441</v>
      </c>
      <c r="J1015">
        <v>58.25</v>
      </c>
      <c r="K1015">
        <v>63.9</v>
      </c>
      <c r="L1015">
        <v>2022</v>
      </c>
      <c r="AO1015" t="s">
        <v>441</v>
      </c>
      <c r="AP1015">
        <v>58.25</v>
      </c>
      <c r="AQ1015">
        <v>63.9</v>
      </c>
      <c r="AR1015">
        <v>2022</v>
      </c>
      <c r="AT1015" s="9" t="str">
        <f t="array" ref="AT1015">IFERROR(INDEX(JeffSagarinW[JS_RATING],MATCH(AllData[[#This Row],[TEAM]]&amp;"|"&amp;AllData[[#This Row],[YEAR]],JeffSagarinW[TEAM]&amp;"|"&amp;JeffSagarinW[YEAR],0)),"0.00")</f>
        <v>0.00</v>
      </c>
      <c r="AU1015" s="9" t="str">
        <f t="array" ref="AU1015">IFERROR(INDEX(JeffSagarinW[JS_SOS],MATCH(AllData[[#This Row],[TEAM]]&amp;"|"&amp;AllData[[#This Row],[YEAR]],JeffSagarinW[TEAM]&amp;"|"&amp;JeffSagarinW[YEAR],0)),"0.00")</f>
        <v>0.00</v>
      </c>
      <c r="AV1015" s="9" t="str">
        <f t="array" ref="AV1015">IFERROR(INDEX(JeffSagarinW[W25],MATCH(AllData[[#This Row],[TEAM]]&amp;"|"&amp;AllData[[#This Row],[YEAR]],JeffSagarinW[TEAM]&amp;"|"&amp;JeffSagarinW[YEAR],0)),"0.00")</f>
        <v>0.00</v>
      </c>
      <c r="AW1015" s="9" t="str">
        <f t="array" ref="AW1015">IFERROR(INDEX(JeffSagarinW[W50],MATCH(AllData[[#This Row],[TEAM]]&amp;"|"&amp;AllData[[#This Row],[YEAR]],JeffSagarinW[TEAM]&amp;"|"&amp;JeffSagarinW[YEAR],0)),"0.00")</f>
        <v>0.00</v>
      </c>
      <c r="AX1015" s="9" t="str">
        <f t="array" ref="AX1015">IFERROR(INDEX(ESPNW[PTS],MATCH(AllData[[#This Row],[TEAM]]&amp;"|"&amp;AllData[[#This Row],[YEAR]],ESPNW[TEAM]&amp;"|"&amp;ESPNW[YEAR],0)),"0.00")</f>
        <v>0.00</v>
      </c>
    </row>
    <row r="1016" spans="9:50" x14ac:dyDescent="0.2">
      <c r="I1016" t="s">
        <v>2053</v>
      </c>
      <c r="J1016">
        <v>67.150000000000006</v>
      </c>
      <c r="K1016">
        <v>63.79</v>
      </c>
      <c r="L1016">
        <v>2022</v>
      </c>
      <c r="AO1016" t="s">
        <v>2053</v>
      </c>
      <c r="AP1016">
        <v>67.150000000000006</v>
      </c>
      <c r="AQ1016">
        <v>63.79</v>
      </c>
      <c r="AR1016">
        <v>2022</v>
      </c>
      <c r="AT1016" s="9" t="str">
        <f t="array" ref="AT1016">IFERROR(INDEX(JeffSagarinW[JS_RATING],MATCH(AllData[[#This Row],[TEAM]]&amp;"|"&amp;AllData[[#This Row],[YEAR]],JeffSagarinW[TEAM]&amp;"|"&amp;JeffSagarinW[YEAR],0)),"0.00")</f>
        <v>0.00</v>
      </c>
      <c r="AU1016" s="9" t="str">
        <f t="array" ref="AU1016">IFERROR(INDEX(JeffSagarinW[JS_SOS],MATCH(AllData[[#This Row],[TEAM]]&amp;"|"&amp;AllData[[#This Row],[YEAR]],JeffSagarinW[TEAM]&amp;"|"&amp;JeffSagarinW[YEAR],0)),"0.00")</f>
        <v>0.00</v>
      </c>
      <c r="AV1016" s="9" t="str">
        <f t="array" ref="AV1016">IFERROR(INDEX(JeffSagarinW[W25],MATCH(AllData[[#This Row],[TEAM]]&amp;"|"&amp;AllData[[#This Row],[YEAR]],JeffSagarinW[TEAM]&amp;"|"&amp;JeffSagarinW[YEAR],0)),"0.00")</f>
        <v>0.00</v>
      </c>
      <c r="AW1016" s="9" t="str">
        <f t="array" ref="AW1016">IFERROR(INDEX(JeffSagarinW[W50],MATCH(AllData[[#This Row],[TEAM]]&amp;"|"&amp;AllData[[#This Row],[YEAR]],JeffSagarinW[TEAM]&amp;"|"&amp;JeffSagarinW[YEAR],0)),"0.00")</f>
        <v>0.00</v>
      </c>
      <c r="AX1016" s="9" t="str">
        <f t="array" ref="AX1016">IFERROR(INDEX(ESPNW[PTS],MATCH(AllData[[#This Row],[TEAM]]&amp;"|"&amp;AllData[[#This Row],[YEAR]],ESPNW[TEAM]&amp;"|"&amp;ESPNW[YEAR],0)),"0.00")</f>
        <v>0.00</v>
      </c>
    </row>
    <row r="1017" spans="9:50" x14ac:dyDescent="0.2">
      <c r="I1017" t="s">
        <v>2054</v>
      </c>
      <c r="J1017">
        <v>53.07</v>
      </c>
      <c r="K1017">
        <v>63.78</v>
      </c>
      <c r="L1017">
        <v>2022</v>
      </c>
      <c r="M1017">
        <v>16</v>
      </c>
      <c r="AO1017" t="s">
        <v>2054</v>
      </c>
      <c r="AP1017">
        <v>53.07</v>
      </c>
      <c r="AQ1017">
        <v>63.78</v>
      </c>
      <c r="AR1017">
        <v>2022</v>
      </c>
      <c r="AS1017">
        <v>16</v>
      </c>
      <c r="AT1017" s="9" t="str">
        <f t="array" ref="AT1017">IFERROR(INDEX(JeffSagarinW[JS_RATING],MATCH(AllData[[#This Row],[TEAM]]&amp;"|"&amp;AllData[[#This Row],[YEAR]],JeffSagarinW[TEAM]&amp;"|"&amp;JeffSagarinW[YEAR],0)),"0.00")</f>
        <v>0.00</v>
      </c>
      <c r="AU1017" s="9" t="str">
        <f t="array" ref="AU1017">IFERROR(INDEX(JeffSagarinW[JS_SOS],MATCH(AllData[[#This Row],[TEAM]]&amp;"|"&amp;AllData[[#This Row],[YEAR]],JeffSagarinW[TEAM]&amp;"|"&amp;JeffSagarinW[YEAR],0)),"0.00")</f>
        <v>0.00</v>
      </c>
      <c r="AV1017" s="9" t="str">
        <f t="array" ref="AV1017">IFERROR(INDEX(JeffSagarinW[W25],MATCH(AllData[[#This Row],[TEAM]]&amp;"|"&amp;AllData[[#This Row],[YEAR]],JeffSagarinW[TEAM]&amp;"|"&amp;JeffSagarinW[YEAR],0)),"0.00")</f>
        <v>0.00</v>
      </c>
      <c r="AW1017" s="9" t="str">
        <f t="array" ref="AW1017">IFERROR(INDEX(JeffSagarinW[W50],MATCH(AllData[[#This Row],[TEAM]]&amp;"|"&amp;AllData[[#This Row],[YEAR]],JeffSagarinW[TEAM]&amp;"|"&amp;JeffSagarinW[YEAR],0)),"0.00")</f>
        <v>0.00</v>
      </c>
      <c r="AX1017" s="9" t="str">
        <f t="array" ref="AX1017">IFERROR(INDEX(ESPNW[PTS],MATCH(AllData[[#This Row],[TEAM]]&amp;"|"&amp;AllData[[#This Row],[YEAR]],ESPNW[TEAM]&amp;"|"&amp;ESPNW[YEAR],0)),"0.00")</f>
        <v>0.00</v>
      </c>
    </row>
    <row r="1018" spans="9:50" x14ac:dyDescent="0.2">
      <c r="I1018" t="s">
        <v>377</v>
      </c>
      <c r="J1018">
        <v>72.47</v>
      </c>
      <c r="K1018">
        <v>63.76</v>
      </c>
      <c r="L1018">
        <v>2022</v>
      </c>
      <c r="AO1018" t="s">
        <v>377</v>
      </c>
      <c r="AP1018">
        <v>72.47</v>
      </c>
      <c r="AQ1018">
        <v>63.76</v>
      </c>
      <c r="AR1018">
        <v>2022</v>
      </c>
      <c r="AT1018" s="9" t="str">
        <f t="array" ref="AT1018">IFERROR(INDEX(JeffSagarinW[JS_RATING],MATCH(AllData[[#This Row],[TEAM]]&amp;"|"&amp;AllData[[#This Row],[YEAR]],JeffSagarinW[TEAM]&amp;"|"&amp;JeffSagarinW[YEAR],0)),"0.00")</f>
        <v>0.00</v>
      </c>
      <c r="AU1018" s="9" t="str">
        <f t="array" ref="AU1018">IFERROR(INDEX(JeffSagarinW[JS_SOS],MATCH(AllData[[#This Row],[TEAM]]&amp;"|"&amp;AllData[[#This Row],[YEAR]],JeffSagarinW[TEAM]&amp;"|"&amp;JeffSagarinW[YEAR],0)),"0.00")</f>
        <v>0.00</v>
      </c>
      <c r="AV1018" s="9" t="str">
        <f t="array" ref="AV1018">IFERROR(INDEX(JeffSagarinW[W25],MATCH(AllData[[#This Row],[TEAM]]&amp;"|"&amp;AllData[[#This Row],[YEAR]],JeffSagarinW[TEAM]&amp;"|"&amp;JeffSagarinW[YEAR],0)),"0.00")</f>
        <v>0.00</v>
      </c>
      <c r="AW1018" s="9" t="str">
        <f t="array" ref="AW1018">IFERROR(INDEX(JeffSagarinW[W50],MATCH(AllData[[#This Row],[TEAM]]&amp;"|"&amp;AllData[[#This Row],[YEAR]],JeffSagarinW[TEAM]&amp;"|"&amp;JeffSagarinW[YEAR],0)),"0.00")</f>
        <v>0.00</v>
      </c>
      <c r="AX1018" s="9" t="str">
        <f t="array" ref="AX1018">IFERROR(INDEX(ESPNW[PTS],MATCH(AllData[[#This Row],[TEAM]]&amp;"|"&amp;AllData[[#This Row],[YEAR]],ESPNW[TEAM]&amp;"|"&amp;ESPNW[YEAR],0)),"0.00")</f>
        <v>0.00</v>
      </c>
    </row>
    <row r="1019" spans="9:50" x14ac:dyDescent="0.2">
      <c r="I1019" t="s">
        <v>301</v>
      </c>
      <c r="J1019">
        <v>64.400000000000006</v>
      </c>
      <c r="K1019">
        <v>63.7</v>
      </c>
      <c r="L1019">
        <v>2022</v>
      </c>
      <c r="AO1019" t="s">
        <v>301</v>
      </c>
      <c r="AP1019">
        <v>64.400000000000006</v>
      </c>
      <c r="AQ1019">
        <v>63.7</v>
      </c>
      <c r="AR1019">
        <v>2022</v>
      </c>
      <c r="AT1019" s="9" t="str">
        <f t="array" ref="AT1019">IFERROR(INDEX(JeffSagarinW[JS_RATING],MATCH(AllData[[#This Row],[TEAM]]&amp;"|"&amp;AllData[[#This Row],[YEAR]],JeffSagarinW[TEAM]&amp;"|"&amp;JeffSagarinW[YEAR],0)),"0.00")</f>
        <v>0.00</v>
      </c>
      <c r="AU1019" s="9" t="str">
        <f t="array" ref="AU1019">IFERROR(INDEX(JeffSagarinW[JS_SOS],MATCH(AllData[[#This Row],[TEAM]]&amp;"|"&amp;AllData[[#This Row],[YEAR]],JeffSagarinW[TEAM]&amp;"|"&amp;JeffSagarinW[YEAR],0)),"0.00")</f>
        <v>0.00</v>
      </c>
      <c r="AV1019" s="9" t="str">
        <f t="array" ref="AV1019">IFERROR(INDEX(JeffSagarinW[W25],MATCH(AllData[[#This Row],[TEAM]]&amp;"|"&amp;AllData[[#This Row],[YEAR]],JeffSagarinW[TEAM]&amp;"|"&amp;JeffSagarinW[YEAR],0)),"0.00")</f>
        <v>0.00</v>
      </c>
      <c r="AW1019" s="9" t="str">
        <f t="array" ref="AW1019">IFERROR(INDEX(JeffSagarinW[W50],MATCH(AllData[[#This Row],[TEAM]]&amp;"|"&amp;AllData[[#This Row],[YEAR]],JeffSagarinW[TEAM]&amp;"|"&amp;JeffSagarinW[YEAR],0)),"0.00")</f>
        <v>0.00</v>
      </c>
      <c r="AX1019" s="9" t="str">
        <f t="array" ref="AX1019">IFERROR(INDEX(ESPNW[PTS],MATCH(AllData[[#This Row],[TEAM]]&amp;"|"&amp;AllData[[#This Row],[YEAR]],ESPNW[TEAM]&amp;"|"&amp;ESPNW[YEAR],0)),"0.00")</f>
        <v>0.00</v>
      </c>
    </row>
    <row r="1020" spans="9:50" x14ac:dyDescent="0.2">
      <c r="I1020" t="s">
        <v>1838</v>
      </c>
      <c r="J1020">
        <v>65.959999999999994</v>
      </c>
      <c r="K1020">
        <v>63.69</v>
      </c>
      <c r="L1020">
        <v>2022</v>
      </c>
      <c r="AO1020" t="s">
        <v>1838</v>
      </c>
      <c r="AP1020">
        <v>65.959999999999994</v>
      </c>
      <c r="AQ1020">
        <v>63.69</v>
      </c>
      <c r="AR1020">
        <v>2022</v>
      </c>
      <c r="AT1020" s="9" t="str">
        <f t="array" ref="AT1020">IFERROR(INDEX(JeffSagarinW[JS_RATING],MATCH(AllData[[#This Row],[TEAM]]&amp;"|"&amp;AllData[[#This Row],[YEAR]],JeffSagarinW[TEAM]&amp;"|"&amp;JeffSagarinW[YEAR],0)),"0.00")</f>
        <v>0.00</v>
      </c>
      <c r="AU1020" s="9" t="str">
        <f t="array" ref="AU1020">IFERROR(INDEX(JeffSagarinW[JS_SOS],MATCH(AllData[[#This Row],[TEAM]]&amp;"|"&amp;AllData[[#This Row],[YEAR]],JeffSagarinW[TEAM]&amp;"|"&amp;JeffSagarinW[YEAR],0)),"0.00")</f>
        <v>0.00</v>
      </c>
      <c r="AV1020" s="9" t="str">
        <f t="array" ref="AV1020">IFERROR(INDEX(JeffSagarinW[W25],MATCH(AllData[[#This Row],[TEAM]]&amp;"|"&amp;AllData[[#This Row],[YEAR]],JeffSagarinW[TEAM]&amp;"|"&amp;JeffSagarinW[YEAR],0)),"0.00")</f>
        <v>0.00</v>
      </c>
      <c r="AW1020" s="9" t="str">
        <f t="array" ref="AW1020">IFERROR(INDEX(JeffSagarinW[W50],MATCH(AllData[[#This Row],[TEAM]]&amp;"|"&amp;AllData[[#This Row],[YEAR]],JeffSagarinW[TEAM]&amp;"|"&amp;JeffSagarinW[YEAR],0)),"0.00")</f>
        <v>0.00</v>
      </c>
      <c r="AX1020" s="9" t="str">
        <f t="array" ref="AX1020">IFERROR(INDEX(ESPNW[PTS],MATCH(AllData[[#This Row],[TEAM]]&amp;"|"&amp;AllData[[#This Row],[YEAR]],ESPNW[TEAM]&amp;"|"&amp;ESPNW[YEAR],0)),"0.00")</f>
        <v>0.00</v>
      </c>
    </row>
    <row r="1021" spans="9:50" x14ac:dyDescent="0.2">
      <c r="I1021" t="s">
        <v>2055</v>
      </c>
      <c r="J1021">
        <v>63.77</v>
      </c>
      <c r="K1021">
        <v>63.69</v>
      </c>
      <c r="L1021">
        <v>2022</v>
      </c>
      <c r="AO1021" t="s">
        <v>2055</v>
      </c>
      <c r="AP1021">
        <v>63.77</v>
      </c>
      <c r="AQ1021">
        <v>63.69</v>
      </c>
      <c r="AR1021">
        <v>2022</v>
      </c>
      <c r="AT1021" s="9" t="str">
        <f t="array" ref="AT1021">IFERROR(INDEX(JeffSagarinW[JS_RATING],MATCH(AllData[[#This Row],[TEAM]]&amp;"|"&amp;AllData[[#This Row],[YEAR]],JeffSagarinW[TEAM]&amp;"|"&amp;JeffSagarinW[YEAR],0)),"0.00")</f>
        <v>0.00</v>
      </c>
      <c r="AU1021" s="9" t="str">
        <f t="array" ref="AU1021">IFERROR(INDEX(JeffSagarinW[JS_SOS],MATCH(AllData[[#This Row],[TEAM]]&amp;"|"&amp;AllData[[#This Row],[YEAR]],JeffSagarinW[TEAM]&amp;"|"&amp;JeffSagarinW[YEAR],0)),"0.00")</f>
        <v>0.00</v>
      </c>
      <c r="AV1021" s="9" t="str">
        <f t="array" ref="AV1021">IFERROR(INDEX(JeffSagarinW[W25],MATCH(AllData[[#This Row],[TEAM]]&amp;"|"&amp;AllData[[#This Row],[YEAR]],JeffSagarinW[TEAM]&amp;"|"&amp;JeffSagarinW[YEAR],0)),"0.00")</f>
        <v>0.00</v>
      </c>
      <c r="AW1021" s="9" t="str">
        <f t="array" ref="AW1021">IFERROR(INDEX(JeffSagarinW[W50],MATCH(AllData[[#This Row],[TEAM]]&amp;"|"&amp;AllData[[#This Row],[YEAR]],JeffSagarinW[TEAM]&amp;"|"&amp;JeffSagarinW[YEAR],0)),"0.00")</f>
        <v>0.00</v>
      </c>
      <c r="AX1021" s="9" t="str">
        <f t="array" ref="AX1021">IFERROR(INDEX(ESPNW[PTS],MATCH(AllData[[#This Row],[TEAM]]&amp;"|"&amp;AllData[[#This Row],[YEAR]],ESPNW[TEAM]&amp;"|"&amp;ESPNW[YEAR],0)),"0.00")</f>
        <v>0.00</v>
      </c>
    </row>
    <row r="1022" spans="9:50" x14ac:dyDescent="0.2">
      <c r="I1022" t="s">
        <v>2056</v>
      </c>
      <c r="J1022">
        <v>66.42</v>
      </c>
      <c r="K1022">
        <v>63.6</v>
      </c>
      <c r="L1022">
        <v>2022</v>
      </c>
      <c r="AO1022" t="s">
        <v>2056</v>
      </c>
      <c r="AP1022">
        <v>66.42</v>
      </c>
      <c r="AQ1022">
        <v>63.6</v>
      </c>
      <c r="AR1022">
        <v>2022</v>
      </c>
      <c r="AT1022" s="9" t="str">
        <f t="array" ref="AT1022">IFERROR(INDEX(JeffSagarinW[JS_RATING],MATCH(AllData[[#This Row],[TEAM]]&amp;"|"&amp;AllData[[#This Row],[YEAR]],JeffSagarinW[TEAM]&amp;"|"&amp;JeffSagarinW[YEAR],0)),"0.00")</f>
        <v>0.00</v>
      </c>
      <c r="AU1022" s="9" t="str">
        <f t="array" ref="AU1022">IFERROR(INDEX(JeffSagarinW[JS_SOS],MATCH(AllData[[#This Row],[TEAM]]&amp;"|"&amp;AllData[[#This Row],[YEAR]],JeffSagarinW[TEAM]&amp;"|"&amp;JeffSagarinW[YEAR],0)),"0.00")</f>
        <v>0.00</v>
      </c>
      <c r="AV1022" s="9" t="str">
        <f t="array" ref="AV1022">IFERROR(INDEX(JeffSagarinW[W25],MATCH(AllData[[#This Row],[TEAM]]&amp;"|"&amp;AllData[[#This Row],[YEAR]],JeffSagarinW[TEAM]&amp;"|"&amp;JeffSagarinW[YEAR],0)),"0.00")</f>
        <v>0.00</v>
      </c>
      <c r="AW1022" s="9" t="str">
        <f t="array" ref="AW1022">IFERROR(INDEX(JeffSagarinW[W50],MATCH(AllData[[#This Row],[TEAM]]&amp;"|"&amp;AllData[[#This Row],[YEAR]],JeffSagarinW[TEAM]&amp;"|"&amp;JeffSagarinW[YEAR],0)),"0.00")</f>
        <v>0.00</v>
      </c>
      <c r="AX1022" s="9" t="str">
        <f t="array" ref="AX1022">IFERROR(INDEX(ESPNW[PTS],MATCH(AllData[[#This Row],[TEAM]]&amp;"|"&amp;AllData[[#This Row],[YEAR]],ESPNW[TEAM]&amp;"|"&amp;ESPNW[YEAR],0)),"0.00")</f>
        <v>0.00</v>
      </c>
    </row>
    <row r="1023" spans="9:50" x14ac:dyDescent="0.2">
      <c r="I1023" t="s">
        <v>2057</v>
      </c>
      <c r="J1023">
        <v>52.8</v>
      </c>
      <c r="K1023">
        <v>63.56</v>
      </c>
      <c r="L1023">
        <v>2022</v>
      </c>
      <c r="AO1023" t="s">
        <v>2057</v>
      </c>
      <c r="AP1023">
        <v>52.8</v>
      </c>
      <c r="AQ1023">
        <v>63.56</v>
      </c>
      <c r="AR1023">
        <v>2022</v>
      </c>
      <c r="AT1023" s="9" t="str">
        <f t="array" ref="AT1023">IFERROR(INDEX(JeffSagarinW[JS_RATING],MATCH(AllData[[#This Row],[TEAM]]&amp;"|"&amp;AllData[[#This Row],[YEAR]],JeffSagarinW[TEAM]&amp;"|"&amp;JeffSagarinW[YEAR],0)),"0.00")</f>
        <v>0.00</v>
      </c>
      <c r="AU1023" s="9" t="str">
        <f t="array" ref="AU1023">IFERROR(INDEX(JeffSagarinW[JS_SOS],MATCH(AllData[[#This Row],[TEAM]]&amp;"|"&amp;AllData[[#This Row],[YEAR]],JeffSagarinW[TEAM]&amp;"|"&amp;JeffSagarinW[YEAR],0)),"0.00")</f>
        <v>0.00</v>
      </c>
      <c r="AV1023" s="9" t="str">
        <f t="array" ref="AV1023">IFERROR(INDEX(JeffSagarinW[W25],MATCH(AllData[[#This Row],[TEAM]]&amp;"|"&amp;AllData[[#This Row],[YEAR]],JeffSagarinW[TEAM]&amp;"|"&amp;JeffSagarinW[YEAR],0)),"0.00")</f>
        <v>0.00</v>
      </c>
      <c r="AW1023" s="9" t="str">
        <f t="array" ref="AW1023">IFERROR(INDEX(JeffSagarinW[W50],MATCH(AllData[[#This Row],[TEAM]]&amp;"|"&amp;AllData[[#This Row],[YEAR]],JeffSagarinW[TEAM]&amp;"|"&amp;JeffSagarinW[YEAR],0)),"0.00")</f>
        <v>0.00</v>
      </c>
      <c r="AX1023" s="9" t="str">
        <f t="array" ref="AX1023">IFERROR(INDEX(ESPNW[PTS],MATCH(AllData[[#This Row],[TEAM]]&amp;"|"&amp;AllData[[#This Row],[YEAR]],ESPNW[TEAM]&amp;"|"&amp;ESPNW[YEAR],0)),"0.00")</f>
        <v>0.00</v>
      </c>
    </row>
    <row r="1024" spans="9:50" x14ac:dyDescent="0.2">
      <c r="I1024" t="s">
        <v>399</v>
      </c>
      <c r="J1024">
        <v>55.46</v>
      </c>
      <c r="K1024">
        <v>63.45</v>
      </c>
      <c r="L1024">
        <v>2022</v>
      </c>
      <c r="AO1024" t="s">
        <v>399</v>
      </c>
      <c r="AP1024">
        <v>55.46</v>
      </c>
      <c r="AQ1024">
        <v>63.45</v>
      </c>
      <c r="AR1024">
        <v>2022</v>
      </c>
      <c r="AT1024" s="9" t="str">
        <f t="array" ref="AT1024">IFERROR(INDEX(JeffSagarinW[JS_RATING],MATCH(AllData[[#This Row],[TEAM]]&amp;"|"&amp;AllData[[#This Row],[YEAR]],JeffSagarinW[TEAM]&amp;"|"&amp;JeffSagarinW[YEAR],0)),"0.00")</f>
        <v>0.00</v>
      </c>
      <c r="AU1024" s="9" t="str">
        <f t="array" ref="AU1024">IFERROR(INDEX(JeffSagarinW[JS_SOS],MATCH(AllData[[#This Row],[TEAM]]&amp;"|"&amp;AllData[[#This Row],[YEAR]],JeffSagarinW[TEAM]&amp;"|"&amp;JeffSagarinW[YEAR],0)),"0.00")</f>
        <v>0.00</v>
      </c>
      <c r="AV1024" s="9" t="str">
        <f t="array" ref="AV1024">IFERROR(INDEX(JeffSagarinW[W25],MATCH(AllData[[#This Row],[TEAM]]&amp;"|"&amp;AllData[[#This Row],[YEAR]],JeffSagarinW[TEAM]&amp;"|"&amp;JeffSagarinW[YEAR],0)),"0.00")</f>
        <v>0.00</v>
      </c>
      <c r="AW1024" s="9" t="str">
        <f t="array" ref="AW1024">IFERROR(INDEX(JeffSagarinW[W50],MATCH(AllData[[#This Row],[TEAM]]&amp;"|"&amp;AllData[[#This Row],[YEAR]],JeffSagarinW[TEAM]&amp;"|"&amp;JeffSagarinW[YEAR],0)),"0.00")</f>
        <v>0.00</v>
      </c>
      <c r="AX1024" s="9" t="str">
        <f t="array" ref="AX1024">IFERROR(INDEX(ESPNW[PTS],MATCH(AllData[[#This Row],[TEAM]]&amp;"|"&amp;AllData[[#This Row],[YEAR]],ESPNW[TEAM]&amp;"|"&amp;ESPNW[YEAR],0)),"0.00")</f>
        <v>0.00</v>
      </c>
    </row>
    <row r="1025" spans="9:50" x14ac:dyDescent="0.2">
      <c r="I1025" t="s">
        <v>2058</v>
      </c>
      <c r="J1025">
        <v>56.33</v>
      </c>
      <c r="K1025">
        <v>63.41</v>
      </c>
      <c r="L1025">
        <v>2022</v>
      </c>
      <c r="AO1025" t="s">
        <v>2058</v>
      </c>
      <c r="AP1025">
        <v>56.33</v>
      </c>
      <c r="AQ1025">
        <v>63.41</v>
      </c>
      <c r="AR1025">
        <v>2022</v>
      </c>
      <c r="AT1025" s="9" t="str">
        <f t="array" ref="AT1025">IFERROR(INDEX(JeffSagarinW[JS_RATING],MATCH(AllData[[#This Row],[TEAM]]&amp;"|"&amp;AllData[[#This Row],[YEAR]],JeffSagarinW[TEAM]&amp;"|"&amp;JeffSagarinW[YEAR],0)),"0.00")</f>
        <v>0.00</v>
      </c>
      <c r="AU1025" s="9" t="str">
        <f t="array" ref="AU1025">IFERROR(INDEX(JeffSagarinW[JS_SOS],MATCH(AllData[[#This Row],[TEAM]]&amp;"|"&amp;AllData[[#This Row],[YEAR]],JeffSagarinW[TEAM]&amp;"|"&amp;JeffSagarinW[YEAR],0)),"0.00")</f>
        <v>0.00</v>
      </c>
      <c r="AV1025" s="9" t="str">
        <f t="array" ref="AV1025">IFERROR(INDEX(JeffSagarinW[W25],MATCH(AllData[[#This Row],[TEAM]]&amp;"|"&amp;AllData[[#This Row],[YEAR]],JeffSagarinW[TEAM]&amp;"|"&amp;JeffSagarinW[YEAR],0)),"0.00")</f>
        <v>0.00</v>
      </c>
      <c r="AW1025" s="9" t="str">
        <f t="array" ref="AW1025">IFERROR(INDEX(JeffSagarinW[W50],MATCH(AllData[[#This Row],[TEAM]]&amp;"|"&amp;AllData[[#This Row],[YEAR]],JeffSagarinW[TEAM]&amp;"|"&amp;JeffSagarinW[YEAR],0)),"0.00")</f>
        <v>0.00</v>
      </c>
      <c r="AX1025" s="9" t="str">
        <f t="array" ref="AX1025">IFERROR(INDEX(ESPNW[PTS],MATCH(AllData[[#This Row],[TEAM]]&amp;"|"&amp;AllData[[#This Row],[YEAR]],ESPNW[TEAM]&amp;"|"&amp;ESPNW[YEAR],0)),"0.00")</f>
        <v>0.00</v>
      </c>
    </row>
    <row r="1026" spans="9:50" x14ac:dyDescent="0.2">
      <c r="I1026" t="s">
        <v>354</v>
      </c>
      <c r="J1026">
        <v>71.11</v>
      </c>
      <c r="K1026">
        <v>63.19</v>
      </c>
      <c r="L1026">
        <v>2022</v>
      </c>
      <c r="AO1026" t="s">
        <v>354</v>
      </c>
      <c r="AP1026">
        <v>71.11</v>
      </c>
      <c r="AQ1026">
        <v>63.19</v>
      </c>
      <c r="AR1026">
        <v>2022</v>
      </c>
      <c r="AT1026" s="9" t="str">
        <f t="array" ref="AT1026">IFERROR(INDEX(JeffSagarinW[JS_RATING],MATCH(AllData[[#This Row],[TEAM]]&amp;"|"&amp;AllData[[#This Row],[YEAR]],JeffSagarinW[TEAM]&amp;"|"&amp;JeffSagarinW[YEAR],0)),"0.00")</f>
        <v>0.00</v>
      </c>
      <c r="AU1026" s="9" t="str">
        <f t="array" ref="AU1026">IFERROR(INDEX(JeffSagarinW[JS_SOS],MATCH(AllData[[#This Row],[TEAM]]&amp;"|"&amp;AllData[[#This Row],[YEAR]],JeffSagarinW[TEAM]&amp;"|"&amp;JeffSagarinW[YEAR],0)),"0.00")</f>
        <v>0.00</v>
      </c>
      <c r="AV1026" s="9" t="str">
        <f t="array" ref="AV1026">IFERROR(INDEX(JeffSagarinW[W25],MATCH(AllData[[#This Row],[TEAM]]&amp;"|"&amp;AllData[[#This Row],[YEAR]],JeffSagarinW[TEAM]&amp;"|"&amp;JeffSagarinW[YEAR],0)),"0.00")</f>
        <v>0.00</v>
      </c>
      <c r="AW1026" s="9" t="str">
        <f t="array" ref="AW1026">IFERROR(INDEX(JeffSagarinW[W50],MATCH(AllData[[#This Row],[TEAM]]&amp;"|"&amp;AllData[[#This Row],[YEAR]],JeffSagarinW[TEAM]&amp;"|"&amp;JeffSagarinW[YEAR],0)),"0.00")</f>
        <v>0.00</v>
      </c>
      <c r="AX1026" s="9" t="str">
        <f t="array" ref="AX1026">IFERROR(INDEX(ESPNW[PTS],MATCH(AllData[[#This Row],[TEAM]]&amp;"|"&amp;AllData[[#This Row],[YEAR]],ESPNW[TEAM]&amp;"|"&amp;ESPNW[YEAR],0)),"0.00")</f>
        <v>0.00</v>
      </c>
    </row>
    <row r="1027" spans="9:50" x14ac:dyDescent="0.2">
      <c r="I1027" t="s">
        <v>398</v>
      </c>
      <c r="J1027">
        <v>63.14</v>
      </c>
      <c r="K1027">
        <v>63.1</v>
      </c>
      <c r="L1027">
        <v>2022</v>
      </c>
      <c r="AO1027" t="s">
        <v>398</v>
      </c>
      <c r="AP1027">
        <v>63.14</v>
      </c>
      <c r="AQ1027">
        <v>63.1</v>
      </c>
      <c r="AR1027">
        <v>2022</v>
      </c>
      <c r="AT1027" s="9" t="str">
        <f t="array" ref="AT1027">IFERROR(INDEX(JeffSagarinW[JS_RATING],MATCH(AllData[[#This Row],[TEAM]]&amp;"|"&amp;AllData[[#This Row],[YEAR]],JeffSagarinW[TEAM]&amp;"|"&amp;JeffSagarinW[YEAR],0)),"0.00")</f>
        <v>0.00</v>
      </c>
      <c r="AU1027" s="9" t="str">
        <f t="array" ref="AU1027">IFERROR(INDEX(JeffSagarinW[JS_SOS],MATCH(AllData[[#This Row],[TEAM]]&amp;"|"&amp;AllData[[#This Row],[YEAR]],JeffSagarinW[TEAM]&amp;"|"&amp;JeffSagarinW[YEAR],0)),"0.00")</f>
        <v>0.00</v>
      </c>
      <c r="AV1027" s="9" t="str">
        <f t="array" ref="AV1027">IFERROR(INDEX(JeffSagarinW[W25],MATCH(AllData[[#This Row],[TEAM]]&amp;"|"&amp;AllData[[#This Row],[YEAR]],JeffSagarinW[TEAM]&amp;"|"&amp;JeffSagarinW[YEAR],0)),"0.00")</f>
        <v>0.00</v>
      </c>
      <c r="AW1027" s="9" t="str">
        <f t="array" ref="AW1027">IFERROR(INDEX(JeffSagarinW[W50],MATCH(AllData[[#This Row],[TEAM]]&amp;"|"&amp;AllData[[#This Row],[YEAR]],JeffSagarinW[TEAM]&amp;"|"&amp;JeffSagarinW[YEAR],0)),"0.00")</f>
        <v>0.00</v>
      </c>
      <c r="AX1027" s="9" t="str">
        <f t="array" ref="AX1027">IFERROR(INDEX(ESPNW[PTS],MATCH(AllData[[#This Row],[TEAM]]&amp;"|"&amp;AllData[[#This Row],[YEAR]],ESPNW[TEAM]&amp;"|"&amp;ESPNW[YEAR],0)),"0.00")</f>
        <v>0.00</v>
      </c>
    </row>
    <row r="1028" spans="9:50" x14ac:dyDescent="0.2">
      <c r="I1028" t="s">
        <v>1848</v>
      </c>
      <c r="J1028">
        <v>64.58</v>
      </c>
      <c r="K1028">
        <v>63.08</v>
      </c>
      <c r="L1028">
        <v>2022</v>
      </c>
      <c r="AO1028" t="s">
        <v>1848</v>
      </c>
      <c r="AP1028">
        <v>64.58</v>
      </c>
      <c r="AQ1028">
        <v>63.08</v>
      </c>
      <c r="AR1028">
        <v>2022</v>
      </c>
      <c r="AT1028" s="9" t="str">
        <f t="array" ref="AT1028">IFERROR(INDEX(JeffSagarinW[JS_RATING],MATCH(AllData[[#This Row],[TEAM]]&amp;"|"&amp;AllData[[#This Row],[YEAR]],JeffSagarinW[TEAM]&amp;"|"&amp;JeffSagarinW[YEAR],0)),"0.00")</f>
        <v>0.00</v>
      </c>
      <c r="AU1028" s="9" t="str">
        <f t="array" ref="AU1028">IFERROR(INDEX(JeffSagarinW[JS_SOS],MATCH(AllData[[#This Row],[TEAM]]&amp;"|"&amp;AllData[[#This Row],[YEAR]],JeffSagarinW[TEAM]&amp;"|"&amp;JeffSagarinW[YEAR],0)),"0.00")</f>
        <v>0.00</v>
      </c>
      <c r="AV1028" s="9" t="str">
        <f t="array" ref="AV1028">IFERROR(INDEX(JeffSagarinW[W25],MATCH(AllData[[#This Row],[TEAM]]&amp;"|"&amp;AllData[[#This Row],[YEAR]],JeffSagarinW[TEAM]&amp;"|"&amp;JeffSagarinW[YEAR],0)),"0.00")</f>
        <v>0.00</v>
      </c>
      <c r="AW1028" s="9" t="str">
        <f t="array" ref="AW1028">IFERROR(INDEX(JeffSagarinW[W50],MATCH(AllData[[#This Row],[TEAM]]&amp;"|"&amp;AllData[[#This Row],[YEAR]],JeffSagarinW[TEAM]&amp;"|"&amp;JeffSagarinW[YEAR],0)),"0.00")</f>
        <v>0.00</v>
      </c>
      <c r="AX1028" s="9" t="str">
        <f t="array" ref="AX1028">IFERROR(INDEX(ESPNW[PTS],MATCH(AllData[[#This Row],[TEAM]]&amp;"|"&amp;AllData[[#This Row],[YEAR]],ESPNW[TEAM]&amp;"|"&amp;ESPNW[YEAR],0)),"0.00")</f>
        <v>0.00</v>
      </c>
    </row>
    <row r="1029" spans="9:50" x14ac:dyDescent="0.2">
      <c r="I1029" t="s">
        <v>2059</v>
      </c>
      <c r="J1029">
        <v>58.01</v>
      </c>
      <c r="K1029">
        <v>63.02</v>
      </c>
      <c r="L1029">
        <v>2022</v>
      </c>
      <c r="AO1029" t="s">
        <v>2059</v>
      </c>
      <c r="AP1029">
        <v>58.01</v>
      </c>
      <c r="AQ1029">
        <v>63.02</v>
      </c>
      <c r="AR1029">
        <v>2022</v>
      </c>
      <c r="AT1029" s="9" t="str">
        <f t="array" ref="AT1029">IFERROR(INDEX(JeffSagarinW[JS_RATING],MATCH(AllData[[#This Row],[TEAM]]&amp;"|"&amp;AllData[[#This Row],[YEAR]],JeffSagarinW[TEAM]&amp;"|"&amp;JeffSagarinW[YEAR],0)),"0.00")</f>
        <v>0.00</v>
      </c>
      <c r="AU1029" s="9" t="str">
        <f t="array" ref="AU1029">IFERROR(INDEX(JeffSagarinW[JS_SOS],MATCH(AllData[[#This Row],[TEAM]]&amp;"|"&amp;AllData[[#This Row],[YEAR]],JeffSagarinW[TEAM]&amp;"|"&amp;JeffSagarinW[YEAR],0)),"0.00")</f>
        <v>0.00</v>
      </c>
      <c r="AV1029" s="9" t="str">
        <f t="array" ref="AV1029">IFERROR(INDEX(JeffSagarinW[W25],MATCH(AllData[[#This Row],[TEAM]]&amp;"|"&amp;AllData[[#This Row],[YEAR]],JeffSagarinW[TEAM]&amp;"|"&amp;JeffSagarinW[YEAR],0)),"0.00")</f>
        <v>0.00</v>
      </c>
      <c r="AW1029" s="9" t="str">
        <f t="array" ref="AW1029">IFERROR(INDEX(JeffSagarinW[W50],MATCH(AllData[[#This Row],[TEAM]]&amp;"|"&amp;AllData[[#This Row],[YEAR]],JeffSagarinW[TEAM]&amp;"|"&amp;JeffSagarinW[YEAR],0)),"0.00")</f>
        <v>0.00</v>
      </c>
      <c r="AX1029" s="9" t="str">
        <f t="array" ref="AX1029">IFERROR(INDEX(ESPNW[PTS],MATCH(AllData[[#This Row],[TEAM]]&amp;"|"&amp;AllData[[#This Row],[YEAR]],ESPNW[TEAM]&amp;"|"&amp;ESPNW[YEAR],0)),"0.00")</f>
        <v>0.00</v>
      </c>
    </row>
    <row r="1030" spans="9:50" x14ac:dyDescent="0.2">
      <c r="I1030" t="s">
        <v>1872</v>
      </c>
      <c r="J1030">
        <v>63.35</v>
      </c>
      <c r="K1030">
        <v>63.01</v>
      </c>
      <c r="L1030">
        <v>2022</v>
      </c>
      <c r="AO1030" t="s">
        <v>1872</v>
      </c>
      <c r="AP1030">
        <v>63.35</v>
      </c>
      <c r="AQ1030">
        <v>63.01</v>
      </c>
      <c r="AR1030">
        <v>2022</v>
      </c>
      <c r="AT1030" s="9" t="str">
        <f t="array" ref="AT1030">IFERROR(INDEX(JeffSagarinW[JS_RATING],MATCH(AllData[[#This Row],[TEAM]]&amp;"|"&amp;AllData[[#This Row],[YEAR]],JeffSagarinW[TEAM]&amp;"|"&amp;JeffSagarinW[YEAR],0)),"0.00")</f>
        <v>0.00</v>
      </c>
      <c r="AU1030" s="9" t="str">
        <f t="array" ref="AU1030">IFERROR(INDEX(JeffSagarinW[JS_SOS],MATCH(AllData[[#This Row],[TEAM]]&amp;"|"&amp;AllData[[#This Row],[YEAR]],JeffSagarinW[TEAM]&amp;"|"&amp;JeffSagarinW[YEAR],0)),"0.00")</f>
        <v>0.00</v>
      </c>
      <c r="AV1030" s="9" t="str">
        <f t="array" ref="AV1030">IFERROR(INDEX(JeffSagarinW[W25],MATCH(AllData[[#This Row],[TEAM]]&amp;"|"&amp;AllData[[#This Row],[YEAR]],JeffSagarinW[TEAM]&amp;"|"&amp;JeffSagarinW[YEAR],0)),"0.00")</f>
        <v>0.00</v>
      </c>
      <c r="AW1030" s="9" t="str">
        <f t="array" ref="AW1030">IFERROR(INDEX(JeffSagarinW[W50],MATCH(AllData[[#This Row],[TEAM]]&amp;"|"&amp;AllData[[#This Row],[YEAR]],JeffSagarinW[TEAM]&amp;"|"&amp;JeffSagarinW[YEAR],0)),"0.00")</f>
        <v>0.00</v>
      </c>
      <c r="AX1030" s="9" t="str">
        <f t="array" ref="AX1030">IFERROR(INDEX(ESPNW[PTS],MATCH(AllData[[#This Row],[TEAM]]&amp;"|"&amp;AllData[[#This Row],[YEAR]],ESPNW[TEAM]&amp;"|"&amp;ESPNW[YEAR],0)),"0.00")</f>
        <v>0.00</v>
      </c>
    </row>
    <row r="1031" spans="9:50" x14ac:dyDescent="0.2">
      <c r="I1031" t="s">
        <v>352</v>
      </c>
      <c r="J1031">
        <v>69.66</v>
      </c>
      <c r="K1031">
        <v>62.78</v>
      </c>
      <c r="L1031">
        <v>2022</v>
      </c>
      <c r="AO1031" t="s">
        <v>352</v>
      </c>
      <c r="AP1031">
        <v>69.66</v>
      </c>
      <c r="AQ1031">
        <v>62.78</v>
      </c>
      <c r="AR1031">
        <v>2022</v>
      </c>
      <c r="AT1031" s="9" t="str">
        <f t="array" ref="AT1031">IFERROR(INDEX(JeffSagarinW[JS_RATING],MATCH(AllData[[#This Row],[TEAM]]&amp;"|"&amp;AllData[[#This Row],[YEAR]],JeffSagarinW[TEAM]&amp;"|"&amp;JeffSagarinW[YEAR],0)),"0.00")</f>
        <v>0.00</v>
      </c>
      <c r="AU1031" s="9" t="str">
        <f t="array" ref="AU1031">IFERROR(INDEX(JeffSagarinW[JS_SOS],MATCH(AllData[[#This Row],[TEAM]]&amp;"|"&amp;AllData[[#This Row],[YEAR]],JeffSagarinW[TEAM]&amp;"|"&amp;JeffSagarinW[YEAR],0)),"0.00")</f>
        <v>0.00</v>
      </c>
      <c r="AV1031" s="9" t="str">
        <f t="array" ref="AV1031">IFERROR(INDEX(JeffSagarinW[W25],MATCH(AllData[[#This Row],[TEAM]]&amp;"|"&amp;AllData[[#This Row],[YEAR]],JeffSagarinW[TEAM]&amp;"|"&amp;JeffSagarinW[YEAR],0)),"0.00")</f>
        <v>0.00</v>
      </c>
      <c r="AW1031" s="9" t="str">
        <f t="array" ref="AW1031">IFERROR(INDEX(JeffSagarinW[W50],MATCH(AllData[[#This Row],[TEAM]]&amp;"|"&amp;AllData[[#This Row],[YEAR]],JeffSagarinW[TEAM]&amp;"|"&amp;JeffSagarinW[YEAR],0)),"0.00")</f>
        <v>0.00</v>
      </c>
      <c r="AX1031" s="9" t="str">
        <f t="array" ref="AX1031">IFERROR(INDEX(ESPNW[PTS],MATCH(AllData[[#This Row],[TEAM]]&amp;"|"&amp;AllData[[#This Row],[YEAR]],ESPNW[TEAM]&amp;"|"&amp;ESPNW[YEAR],0)),"0.00")</f>
        <v>0.00</v>
      </c>
    </row>
    <row r="1032" spans="9:50" x14ac:dyDescent="0.2">
      <c r="I1032" t="s">
        <v>1849</v>
      </c>
      <c r="J1032">
        <v>68.48</v>
      </c>
      <c r="K1032">
        <v>62.63</v>
      </c>
      <c r="L1032">
        <v>2022</v>
      </c>
      <c r="AO1032" t="s">
        <v>1849</v>
      </c>
      <c r="AP1032">
        <v>68.48</v>
      </c>
      <c r="AQ1032">
        <v>62.63</v>
      </c>
      <c r="AR1032">
        <v>2022</v>
      </c>
      <c r="AT1032" s="9" t="str">
        <f t="array" ref="AT1032">IFERROR(INDEX(JeffSagarinW[JS_RATING],MATCH(AllData[[#This Row],[TEAM]]&amp;"|"&amp;AllData[[#This Row],[YEAR]],JeffSagarinW[TEAM]&amp;"|"&amp;JeffSagarinW[YEAR],0)),"0.00")</f>
        <v>0.00</v>
      </c>
      <c r="AU1032" s="9" t="str">
        <f t="array" ref="AU1032">IFERROR(INDEX(JeffSagarinW[JS_SOS],MATCH(AllData[[#This Row],[TEAM]]&amp;"|"&amp;AllData[[#This Row],[YEAR]],JeffSagarinW[TEAM]&amp;"|"&amp;JeffSagarinW[YEAR],0)),"0.00")</f>
        <v>0.00</v>
      </c>
      <c r="AV1032" s="9" t="str">
        <f t="array" ref="AV1032">IFERROR(INDEX(JeffSagarinW[W25],MATCH(AllData[[#This Row],[TEAM]]&amp;"|"&amp;AllData[[#This Row],[YEAR]],JeffSagarinW[TEAM]&amp;"|"&amp;JeffSagarinW[YEAR],0)),"0.00")</f>
        <v>0.00</v>
      </c>
      <c r="AW1032" s="9" t="str">
        <f t="array" ref="AW1032">IFERROR(INDEX(JeffSagarinW[W50],MATCH(AllData[[#This Row],[TEAM]]&amp;"|"&amp;AllData[[#This Row],[YEAR]],JeffSagarinW[TEAM]&amp;"|"&amp;JeffSagarinW[YEAR],0)),"0.00")</f>
        <v>0.00</v>
      </c>
      <c r="AX1032" s="9" t="str">
        <f t="array" ref="AX1032">IFERROR(INDEX(ESPNW[PTS],MATCH(AllData[[#This Row],[TEAM]]&amp;"|"&amp;AllData[[#This Row],[YEAR]],ESPNW[TEAM]&amp;"|"&amp;ESPNW[YEAR],0)),"0.00")</f>
        <v>0.00</v>
      </c>
    </row>
    <row r="1033" spans="9:50" x14ac:dyDescent="0.2">
      <c r="I1033" t="s">
        <v>299</v>
      </c>
      <c r="J1033">
        <v>63.86</v>
      </c>
      <c r="K1033">
        <v>62.55</v>
      </c>
      <c r="L1033">
        <v>2022</v>
      </c>
      <c r="AO1033" t="s">
        <v>299</v>
      </c>
      <c r="AP1033">
        <v>63.86</v>
      </c>
      <c r="AQ1033">
        <v>62.55</v>
      </c>
      <c r="AR1033">
        <v>2022</v>
      </c>
      <c r="AT1033" s="9" t="str">
        <f t="array" ref="AT1033">IFERROR(INDEX(JeffSagarinW[JS_RATING],MATCH(AllData[[#This Row],[TEAM]]&amp;"|"&amp;AllData[[#This Row],[YEAR]],JeffSagarinW[TEAM]&amp;"|"&amp;JeffSagarinW[YEAR],0)),"0.00")</f>
        <v>0.00</v>
      </c>
      <c r="AU1033" s="9" t="str">
        <f t="array" ref="AU1033">IFERROR(INDEX(JeffSagarinW[JS_SOS],MATCH(AllData[[#This Row],[TEAM]]&amp;"|"&amp;AllData[[#This Row],[YEAR]],JeffSagarinW[TEAM]&amp;"|"&amp;JeffSagarinW[YEAR],0)),"0.00")</f>
        <v>0.00</v>
      </c>
      <c r="AV1033" s="9" t="str">
        <f t="array" ref="AV1033">IFERROR(INDEX(JeffSagarinW[W25],MATCH(AllData[[#This Row],[TEAM]]&amp;"|"&amp;AllData[[#This Row],[YEAR]],JeffSagarinW[TEAM]&amp;"|"&amp;JeffSagarinW[YEAR],0)),"0.00")</f>
        <v>0.00</v>
      </c>
      <c r="AW1033" s="9" t="str">
        <f t="array" ref="AW1033">IFERROR(INDEX(JeffSagarinW[W50],MATCH(AllData[[#This Row],[TEAM]]&amp;"|"&amp;AllData[[#This Row],[YEAR]],JeffSagarinW[TEAM]&amp;"|"&amp;JeffSagarinW[YEAR],0)),"0.00")</f>
        <v>0.00</v>
      </c>
      <c r="AX1033" s="9" t="str">
        <f t="array" ref="AX1033">IFERROR(INDEX(ESPNW[PTS],MATCH(AllData[[#This Row],[TEAM]]&amp;"|"&amp;AllData[[#This Row],[YEAR]],ESPNW[TEAM]&amp;"|"&amp;ESPNW[YEAR],0)),"0.00")</f>
        <v>0.00</v>
      </c>
    </row>
    <row r="1034" spans="9:50" x14ac:dyDescent="0.2">
      <c r="I1034" t="s">
        <v>1052</v>
      </c>
      <c r="J1034">
        <v>57.65</v>
      </c>
      <c r="K1034">
        <v>62.52</v>
      </c>
      <c r="L1034">
        <v>2022</v>
      </c>
      <c r="AO1034" t="s">
        <v>1052</v>
      </c>
      <c r="AP1034">
        <v>57.65</v>
      </c>
      <c r="AQ1034">
        <v>62.52</v>
      </c>
      <c r="AR1034">
        <v>2022</v>
      </c>
      <c r="AT1034" s="9" t="str">
        <f t="array" ref="AT1034">IFERROR(INDEX(JeffSagarinW[JS_RATING],MATCH(AllData[[#This Row],[TEAM]]&amp;"|"&amp;AllData[[#This Row],[YEAR]],JeffSagarinW[TEAM]&amp;"|"&amp;JeffSagarinW[YEAR],0)),"0.00")</f>
        <v>0.00</v>
      </c>
      <c r="AU1034" s="9" t="str">
        <f t="array" ref="AU1034">IFERROR(INDEX(JeffSagarinW[JS_SOS],MATCH(AllData[[#This Row],[TEAM]]&amp;"|"&amp;AllData[[#This Row],[YEAR]],JeffSagarinW[TEAM]&amp;"|"&amp;JeffSagarinW[YEAR],0)),"0.00")</f>
        <v>0.00</v>
      </c>
      <c r="AV1034" s="9" t="str">
        <f t="array" ref="AV1034">IFERROR(INDEX(JeffSagarinW[W25],MATCH(AllData[[#This Row],[TEAM]]&amp;"|"&amp;AllData[[#This Row],[YEAR]],JeffSagarinW[TEAM]&amp;"|"&amp;JeffSagarinW[YEAR],0)),"0.00")</f>
        <v>0.00</v>
      </c>
      <c r="AW1034" s="9" t="str">
        <f t="array" ref="AW1034">IFERROR(INDEX(JeffSagarinW[W50],MATCH(AllData[[#This Row],[TEAM]]&amp;"|"&amp;AllData[[#This Row],[YEAR]],JeffSagarinW[TEAM]&amp;"|"&amp;JeffSagarinW[YEAR],0)),"0.00")</f>
        <v>0.00</v>
      </c>
      <c r="AX1034" s="9" t="str">
        <f t="array" ref="AX1034">IFERROR(INDEX(ESPNW[PTS],MATCH(AllData[[#This Row],[TEAM]]&amp;"|"&amp;AllData[[#This Row],[YEAR]],ESPNW[TEAM]&amp;"|"&amp;ESPNW[YEAR],0)),"0.00")</f>
        <v>0.00</v>
      </c>
    </row>
    <row r="1035" spans="9:50" x14ac:dyDescent="0.2">
      <c r="I1035" t="s">
        <v>2060</v>
      </c>
      <c r="J1035">
        <v>61.03</v>
      </c>
      <c r="K1035">
        <v>62.48</v>
      </c>
      <c r="L1035">
        <v>2022</v>
      </c>
      <c r="AO1035" t="s">
        <v>2060</v>
      </c>
      <c r="AP1035">
        <v>61.03</v>
      </c>
      <c r="AQ1035">
        <v>62.48</v>
      </c>
      <c r="AR1035">
        <v>2022</v>
      </c>
      <c r="AT1035" s="9" t="str">
        <f t="array" ref="AT1035">IFERROR(INDEX(JeffSagarinW[JS_RATING],MATCH(AllData[[#This Row],[TEAM]]&amp;"|"&amp;AllData[[#This Row],[YEAR]],JeffSagarinW[TEAM]&amp;"|"&amp;JeffSagarinW[YEAR],0)),"0.00")</f>
        <v>0.00</v>
      </c>
      <c r="AU1035" s="9" t="str">
        <f t="array" ref="AU1035">IFERROR(INDEX(JeffSagarinW[JS_SOS],MATCH(AllData[[#This Row],[TEAM]]&amp;"|"&amp;AllData[[#This Row],[YEAR]],JeffSagarinW[TEAM]&amp;"|"&amp;JeffSagarinW[YEAR],0)),"0.00")</f>
        <v>0.00</v>
      </c>
      <c r="AV1035" s="9" t="str">
        <f t="array" ref="AV1035">IFERROR(INDEX(JeffSagarinW[W25],MATCH(AllData[[#This Row],[TEAM]]&amp;"|"&amp;AllData[[#This Row],[YEAR]],JeffSagarinW[TEAM]&amp;"|"&amp;JeffSagarinW[YEAR],0)),"0.00")</f>
        <v>0.00</v>
      </c>
      <c r="AW1035" s="9" t="str">
        <f t="array" ref="AW1035">IFERROR(INDEX(JeffSagarinW[W50],MATCH(AllData[[#This Row],[TEAM]]&amp;"|"&amp;AllData[[#This Row],[YEAR]],JeffSagarinW[TEAM]&amp;"|"&amp;JeffSagarinW[YEAR],0)),"0.00")</f>
        <v>0.00</v>
      </c>
      <c r="AX1035" s="9" t="str">
        <f t="array" ref="AX1035">IFERROR(INDEX(ESPNW[PTS],MATCH(AllData[[#This Row],[TEAM]]&amp;"|"&amp;AllData[[#This Row],[YEAR]],ESPNW[TEAM]&amp;"|"&amp;ESPNW[YEAR],0)),"0.00")</f>
        <v>0.00</v>
      </c>
    </row>
    <row r="1036" spans="9:50" x14ac:dyDescent="0.2">
      <c r="I1036" t="s">
        <v>415</v>
      </c>
      <c r="J1036">
        <v>60.74</v>
      </c>
      <c r="K1036">
        <v>62.27</v>
      </c>
      <c r="L1036">
        <v>2022</v>
      </c>
      <c r="AO1036" t="s">
        <v>415</v>
      </c>
      <c r="AP1036">
        <v>60.74</v>
      </c>
      <c r="AQ1036">
        <v>62.27</v>
      </c>
      <c r="AR1036">
        <v>2022</v>
      </c>
      <c r="AT1036" s="9" t="str">
        <f t="array" ref="AT1036">IFERROR(INDEX(JeffSagarinW[JS_RATING],MATCH(AllData[[#This Row],[TEAM]]&amp;"|"&amp;AllData[[#This Row],[YEAR]],JeffSagarinW[TEAM]&amp;"|"&amp;JeffSagarinW[YEAR],0)),"0.00")</f>
        <v>0.00</v>
      </c>
      <c r="AU1036" s="9" t="str">
        <f t="array" ref="AU1036">IFERROR(INDEX(JeffSagarinW[JS_SOS],MATCH(AllData[[#This Row],[TEAM]]&amp;"|"&amp;AllData[[#This Row],[YEAR]],JeffSagarinW[TEAM]&amp;"|"&amp;JeffSagarinW[YEAR],0)),"0.00")</f>
        <v>0.00</v>
      </c>
      <c r="AV1036" s="9" t="str">
        <f t="array" ref="AV1036">IFERROR(INDEX(JeffSagarinW[W25],MATCH(AllData[[#This Row],[TEAM]]&amp;"|"&amp;AllData[[#This Row],[YEAR]],JeffSagarinW[TEAM]&amp;"|"&amp;JeffSagarinW[YEAR],0)),"0.00")</f>
        <v>0.00</v>
      </c>
      <c r="AW1036" s="9" t="str">
        <f t="array" ref="AW1036">IFERROR(INDEX(JeffSagarinW[W50],MATCH(AllData[[#This Row],[TEAM]]&amp;"|"&amp;AllData[[#This Row],[YEAR]],JeffSagarinW[TEAM]&amp;"|"&amp;JeffSagarinW[YEAR],0)),"0.00")</f>
        <v>0.00</v>
      </c>
      <c r="AX1036" s="9" t="str">
        <f t="array" ref="AX1036">IFERROR(INDEX(ESPNW[PTS],MATCH(AllData[[#This Row],[TEAM]]&amp;"|"&amp;AllData[[#This Row],[YEAR]],ESPNW[TEAM]&amp;"|"&amp;ESPNW[YEAR],0)),"0.00")</f>
        <v>0.00</v>
      </c>
    </row>
    <row r="1037" spans="9:50" x14ac:dyDescent="0.2">
      <c r="I1037" t="s">
        <v>1049</v>
      </c>
      <c r="J1037">
        <v>55.6</v>
      </c>
      <c r="K1037">
        <v>62.23</v>
      </c>
      <c r="L1037">
        <v>2022</v>
      </c>
      <c r="AO1037" t="s">
        <v>1049</v>
      </c>
      <c r="AP1037">
        <v>55.6</v>
      </c>
      <c r="AQ1037">
        <v>62.23</v>
      </c>
      <c r="AR1037">
        <v>2022</v>
      </c>
      <c r="AT1037" s="9" t="str">
        <f t="array" ref="AT1037">IFERROR(INDEX(JeffSagarinW[JS_RATING],MATCH(AllData[[#This Row],[TEAM]]&amp;"|"&amp;AllData[[#This Row],[YEAR]],JeffSagarinW[TEAM]&amp;"|"&amp;JeffSagarinW[YEAR],0)),"0.00")</f>
        <v>0.00</v>
      </c>
      <c r="AU1037" s="9" t="str">
        <f t="array" ref="AU1037">IFERROR(INDEX(JeffSagarinW[JS_SOS],MATCH(AllData[[#This Row],[TEAM]]&amp;"|"&amp;AllData[[#This Row],[YEAR]],JeffSagarinW[TEAM]&amp;"|"&amp;JeffSagarinW[YEAR],0)),"0.00")</f>
        <v>0.00</v>
      </c>
      <c r="AV1037" s="9" t="str">
        <f t="array" ref="AV1037">IFERROR(INDEX(JeffSagarinW[W25],MATCH(AllData[[#This Row],[TEAM]]&amp;"|"&amp;AllData[[#This Row],[YEAR]],JeffSagarinW[TEAM]&amp;"|"&amp;JeffSagarinW[YEAR],0)),"0.00")</f>
        <v>0.00</v>
      </c>
      <c r="AW1037" s="9" t="str">
        <f t="array" ref="AW1037">IFERROR(INDEX(JeffSagarinW[W50],MATCH(AllData[[#This Row],[TEAM]]&amp;"|"&amp;AllData[[#This Row],[YEAR]],JeffSagarinW[TEAM]&amp;"|"&amp;JeffSagarinW[YEAR],0)),"0.00")</f>
        <v>0.00</v>
      </c>
      <c r="AX1037" s="9" t="str">
        <f t="array" ref="AX1037">IFERROR(INDEX(ESPNW[PTS],MATCH(AllData[[#This Row],[TEAM]]&amp;"|"&amp;AllData[[#This Row],[YEAR]],ESPNW[TEAM]&amp;"|"&amp;ESPNW[YEAR],0)),"0.00")</f>
        <v>0.00</v>
      </c>
    </row>
    <row r="1038" spans="9:50" x14ac:dyDescent="0.2">
      <c r="I1038" t="s">
        <v>425</v>
      </c>
      <c r="J1038">
        <v>61.76</v>
      </c>
      <c r="K1038">
        <v>62.13</v>
      </c>
      <c r="L1038">
        <v>2022</v>
      </c>
      <c r="AO1038" t="s">
        <v>425</v>
      </c>
      <c r="AP1038">
        <v>61.76</v>
      </c>
      <c r="AQ1038">
        <v>62.13</v>
      </c>
      <c r="AR1038">
        <v>2022</v>
      </c>
      <c r="AT1038" s="9" t="str">
        <f t="array" ref="AT1038">IFERROR(INDEX(JeffSagarinW[JS_RATING],MATCH(AllData[[#This Row],[TEAM]]&amp;"|"&amp;AllData[[#This Row],[YEAR]],JeffSagarinW[TEAM]&amp;"|"&amp;JeffSagarinW[YEAR],0)),"0.00")</f>
        <v>0.00</v>
      </c>
      <c r="AU1038" s="9" t="str">
        <f t="array" ref="AU1038">IFERROR(INDEX(JeffSagarinW[JS_SOS],MATCH(AllData[[#This Row],[TEAM]]&amp;"|"&amp;AllData[[#This Row],[YEAR]],JeffSagarinW[TEAM]&amp;"|"&amp;JeffSagarinW[YEAR],0)),"0.00")</f>
        <v>0.00</v>
      </c>
      <c r="AV1038" s="9" t="str">
        <f t="array" ref="AV1038">IFERROR(INDEX(JeffSagarinW[W25],MATCH(AllData[[#This Row],[TEAM]]&amp;"|"&amp;AllData[[#This Row],[YEAR]],JeffSagarinW[TEAM]&amp;"|"&amp;JeffSagarinW[YEAR],0)),"0.00")</f>
        <v>0.00</v>
      </c>
      <c r="AW1038" s="9" t="str">
        <f t="array" ref="AW1038">IFERROR(INDEX(JeffSagarinW[W50],MATCH(AllData[[#This Row],[TEAM]]&amp;"|"&amp;AllData[[#This Row],[YEAR]],JeffSagarinW[TEAM]&amp;"|"&amp;JeffSagarinW[YEAR],0)),"0.00")</f>
        <v>0.00</v>
      </c>
      <c r="AX1038" s="9" t="str">
        <f t="array" ref="AX1038">IFERROR(INDEX(ESPNW[PTS],MATCH(AllData[[#This Row],[TEAM]]&amp;"|"&amp;AllData[[#This Row],[YEAR]],ESPNW[TEAM]&amp;"|"&amp;ESPNW[YEAR],0)),"0.00")</f>
        <v>0.00</v>
      </c>
    </row>
    <row r="1039" spans="9:50" x14ac:dyDescent="0.2">
      <c r="I1039" t="s">
        <v>329</v>
      </c>
      <c r="J1039">
        <v>66.91</v>
      </c>
      <c r="K1039">
        <v>62.06</v>
      </c>
      <c r="L1039">
        <v>2022</v>
      </c>
      <c r="AO1039" t="s">
        <v>329</v>
      </c>
      <c r="AP1039">
        <v>66.91</v>
      </c>
      <c r="AQ1039">
        <v>62.06</v>
      </c>
      <c r="AR1039">
        <v>2022</v>
      </c>
      <c r="AT1039" s="9" t="str">
        <f t="array" ref="AT1039">IFERROR(INDEX(JeffSagarinW[JS_RATING],MATCH(AllData[[#This Row],[TEAM]]&amp;"|"&amp;AllData[[#This Row],[YEAR]],JeffSagarinW[TEAM]&amp;"|"&amp;JeffSagarinW[YEAR],0)),"0.00")</f>
        <v>0.00</v>
      </c>
      <c r="AU1039" s="9" t="str">
        <f t="array" ref="AU1039">IFERROR(INDEX(JeffSagarinW[JS_SOS],MATCH(AllData[[#This Row],[TEAM]]&amp;"|"&amp;AllData[[#This Row],[YEAR]],JeffSagarinW[TEAM]&amp;"|"&amp;JeffSagarinW[YEAR],0)),"0.00")</f>
        <v>0.00</v>
      </c>
      <c r="AV1039" s="9" t="str">
        <f t="array" ref="AV1039">IFERROR(INDEX(JeffSagarinW[W25],MATCH(AllData[[#This Row],[TEAM]]&amp;"|"&amp;AllData[[#This Row],[YEAR]],JeffSagarinW[TEAM]&amp;"|"&amp;JeffSagarinW[YEAR],0)),"0.00")</f>
        <v>0.00</v>
      </c>
      <c r="AW1039" s="9" t="str">
        <f t="array" ref="AW1039">IFERROR(INDEX(JeffSagarinW[W50],MATCH(AllData[[#This Row],[TEAM]]&amp;"|"&amp;AllData[[#This Row],[YEAR]],JeffSagarinW[TEAM]&amp;"|"&amp;JeffSagarinW[YEAR],0)),"0.00")</f>
        <v>0.00</v>
      </c>
      <c r="AX1039" s="9" t="str">
        <f t="array" ref="AX1039">IFERROR(INDEX(ESPNW[PTS],MATCH(AllData[[#This Row],[TEAM]]&amp;"|"&amp;AllData[[#This Row],[YEAR]],ESPNW[TEAM]&amp;"|"&amp;ESPNW[YEAR],0)),"0.00")</f>
        <v>0.00</v>
      </c>
    </row>
    <row r="1040" spans="9:50" x14ac:dyDescent="0.2">
      <c r="I1040" t="s">
        <v>375</v>
      </c>
      <c r="J1040">
        <v>66.42</v>
      </c>
      <c r="K1040">
        <v>61.96</v>
      </c>
      <c r="L1040">
        <v>2022</v>
      </c>
      <c r="AO1040" t="s">
        <v>375</v>
      </c>
      <c r="AP1040">
        <v>66.42</v>
      </c>
      <c r="AQ1040">
        <v>61.96</v>
      </c>
      <c r="AR1040">
        <v>2022</v>
      </c>
      <c r="AT1040" s="9" t="str">
        <f t="array" ref="AT1040">IFERROR(INDEX(JeffSagarinW[JS_RATING],MATCH(AllData[[#This Row],[TEAM]]&amp;"|"&amp;AllData[[#This Row],[YEAR]],JeffSagarinW[TEAM]&amp;"|"&amp;JeffSagarinW[YEAR],0)),"0.00")</f>
        <v>0.00</v>
      </c>
      <c r="AU1040" s="9" t="str">
        <f t="array" ref="AU1040">IFERROR(INDEX(JeffSagarinW[JS_SOS],MATCH(AllData[[#This Row],[TEAM]]&amp;"|"&amp;AllData[[#This Row],[YEAR]],JeffSagarinW[TEAM]&amp;"|"&amp;JeffSagarinW[YEAR],0)),"0.00")</f>
        <v>0.00</v>
      </c>
      <c r="AV1040" s="9" t="str">
        <f t="array" ref="AV1040">IFERROR(INDEX(JeffSagarinW[W25],MATCH(AllData[[#This Row],[TEAM]]&amp;"|"&amp;AllData[[#This Row],[YEAR]],JeffSagarinW[TEAM]&amp;"|"&amp;JeffSagarinW[YEAR],0)),"0.00")</f>
        <v>0.00</v>
      </c>
      <c r="AW1040" s="9" t="str">
        <f t="array" ref="AW1040">IFERROR(INDEX(JeffSagarinW[W50],MATCH(AllData[[#This Row],[TEAM]]&amp;"|"&amp;AllData[[#This Row],[YEAR]],JeffSagarinW[TEAM]&amp;"|"&amp;JeffSagarinW[YEAR],0)),"0.00")</f>
        <v>0.00</v>
      </c>
      <c r="AX1040" s="9" t="str">
        <f t="array" ref="AX1040">IFERROR(INDEX(ESPNW[PTS],MATCH(AllData[[#This Row],[TEAM]]&amp;"|"&amp;AllData[[#This Row],[YEAR]],ESPNW[TEAM]&amp;"|"&amp;ESPNW[YEAR],0)),"0.00")</f>
        <v>0.00</v>
      </c>
    </row>
    <row r="1041" spans="9:50" x14ac:dyDescent="0.2">
      <c r="I1041" t="s">
        <v>328</v>
      </c>
      <c r="J1041">
        <v>67.72</v>
      </c>
      <c r="K1041">
        <v>61.79</v>
      </c>
      <c r="L1041">
        <v>2022</v>
      </c>
      <c r="AO1041" t="s">
        <v>328</v>
      </c>
      <c r="AP1041">
        <v>67.72</v>
      </c>
      <c r="AQ1041">
        <v>61.79</v>
      </c>
      <c r="AR1041">
        <v>2022</v>
      </c>
      <c r="AT1041" s="9" t="str">
        <f t="array" ref="AT1041">IFERROR(INDEX(JeffSagarinW[JS_RATING],MATCH(AllData[[#This Row],[TEAM]]&amp;"|"&amp;AllData[[#This Row],[YEAR]],JeffSagarinW[TEAM]&amp;"|"&amp;JeffSagarinW[YEAR],0)),"0.00")</f>
        <v>0.00</v>
      </c>
      <c r="AU1041" s="9" t="str">
        <f t="array" ref="AU1041">IFERROR(INDEX(JeffSagarinW[JS_SOS],MATCH(AllData[[#This Row],[TEAM]]&amp;"|"&amp;AllData[[#This Row],[YEAR]],JeffSagarinW[TEAM]&amp;"|"&amp;JeffSagarinW[YEAR],0)),"0.00")</f>
        <v>0.00</v>
      </c>
      <c r="AV1041" s="9" t="str">
        <f t="array" ref="AV1041">IFERROR(INDEX(JeffSagarinW[W25],MATCH(AllData[[#This Row],[TEAM]]&amp;"|"&amp;AllData[[#This Row],[YEAR]],JeffSagarinW[TEAM]&amp;"|"&amp;JeffSagarinW[YEAR],0)),"0.00")</f>
        <v>0.00</v>
      </c>
      <c r="AW1041" s="9" t="str">
        <f t="array" ref="AW1041">IFERROR(INDEX(JeffSagarinW[W50],MATCH(AllData[[#This Row],[TEAM]]&amp;"|"&amp;AllData[[#This Row],[YEAR]],JeffSagarinW[TEAM]&amp;"|"&amp;JeffSagarinW[YEAR],0)),"0.00")</f>
        <v>0.00</v>
      </c>
      <c r="AX1041" s="9" t="str">
        <f t="array" ref="AX1041">IFERROR(INDEX(ESPNW[PTS],MATCH(AllData[[#This Row],[TEAM]]&amp;"|"&amp;AllData[[#This Row],[YEAR]],ESPNW[TEAM]&amp;"|"&amp;ESPNW[YEAR],0)),"0.00")</f>
        <v>0.00</v>
      </c>
    </row>
    <row r="1042" spans="9:50" x14ac:dyDescent="0.2">
      <c r="I1042" t="s">
        <v>2061</v>
      </c>
      <c r="J1042">
        <v>65.040000000000006</v>
      </c>
      <c r="K1042">
        <v>61.72</v>
      </c>
      <c r="L1042">
        <v>2022</v>
      </c>
      <c r="AO1042" t="s">
        <v>2061</v>
      </c>
      <c r="AP1042">
        <v>65.040000000000006</v>
      </c>
      <c r="AQ1042">
        <v>61.72</v>
      </c>
      <c r="AR1042">
        <v>2022</v>
      </c>
      <c r="AT1042" s="9" t="str">
        <f t="array" ref="AT1042">IFERROR(INDEX(JeffSagarinW[JS_RATING],MATCH(AllData[[#This Row],[TEAM]]&amp;"|"&amp;AllData[[#This Row],[YEAR]],JeffSagarinW[TEAM]&amp;"|"&amp;JeffSagarinW[YEAR],0)),"0.00")</f>
        <v>0.00</v>
      </c>
      <c r="AU1042" s="9" t="str">
        <f t="array" ref="AU1042">IFERROR(INDEX(JeffSagarinW[JS_SOS],MATCH(AllData[[#This Row],[TEAM]]&amp;"|"&amp;AllData[[#This Row],[YEAR]],JeffSagarinW[TEAM]&amp;"|"&amp;JeffSagarinW[YEAR],0)),"0.00")</f>
        <v>0.00</v>
      </c>
      <c r="AV1042" s="9" t="str">
        <f t="array" ref="AV1042">IFERROR(INDEX(JeffSagarinW[W25],MATCH(AllData[[#This Row],[TEAM]]&amp;"|"&amp;AllData[[#This Row],[YEAR]],JeffSagarinW[TEAM]&amp;"|"&amp;JeffSagarinW[YEAR],0)),"0.00")</f>
        <v>0.00</v>
      </c>
      <c r="AW1042" s="9" t="str">
        <f t="array" ref="AW1042">IFERROR(INDEX(JeffSagarinW[W50],MATCH(AllData[[#This Row],[TEAM]]&amp;"|"&amp;AllData[[#This Row],[YEAR]],JeffSagarinW[TEAM]&amp;"|"&amp;JeffSagarinW[YEAR],0)),"0.00")</f>
        <v>0.00</v>
      </c>
      <c r="AX1042" s="9" t="str">
        <f t="array" ref="AX1042">IFERROR(INDEX(ESPNW[PTS],MATCH(AllData[[#This Row],[TEAM]]&amp;"|"&amp;AllData[[#This Row],[YEAR]],ESPNW[TEAM]&amp;"|"&amp;ESPNW[YEAR],0)),"0.00")</f>
        <v>0.00</v>
      </c>
    </row>
    <row r="1043" spans="9:50" x14ac:dyDescent="0.2">
      <c r="I1043" t="s">
        <v>1856</v>
      </c>
      <c r="J1043">
        <v>59.63</v>
      </c>
      <c r="K1043">
        <v>61.7</v>
      </c>
      <c r="L1043">
        <v>2022</v>
      </c>
      <c r="AO1043" t="s">
        <v>1856</v>
      </c>
      <c r="AP1043">
        <v>59.63</v>
      </c>
      <c r="AQ1043">
        <v>61.7</v>
      </c>
      <c r="AR1043">
        <v>2022</v>
      </c>
      <c r="AT1043" s="9" t="str">
        <f t="array" ref="AT1043">IFERROR(INDEX(JeffSagarinW[JS_RATING],MATCH(AllData[[#This Row],[TEAM]]&amp;"|"&amp;AllData[[#This Row],[YEAR]],JeffSagarinW[TEAM]&amp;"|"&amp;JeffSagarinW[YEAR],0)),"0.00")</f>
        <v>0.00</v>
      </c>
      <c r="AU1043" s="9" t="str">
        <f t="array" ref="AU1043">IFERROR(INDEX(JeffSagarinW[JS_SOS],MATCH(AllData[[#This Row],[TEAM]]&amp;"|"&amp;AllData[[#This Row],[YEAR]],JeffSagarinW[TEAM]&amp;"|"&amp;JeffSagarinW[YEAR],0)),"0.00")</f>
        <v>0.00</v>
      </c>
      <c r="AV1043" s="9" t="str">
        <f t="array" ref="AV1043">IFERROR(INDEX(JeffSagarinW[W25],MATCH(AllData[[#This Row],[TEAM]]&amp;"|"&amp;AllData[[#This Row],[YEAR]],JeffSagarinW[TEAM]&amp;"|"&amp;JeffSagarinW[YEAR],0)),"0.00")</f>
        <v>0.00</v>
      </c>
      <c r="AW1043" s="9" t="str">
        <f t="array" ref="AW1043">IFERROR(INDEX(JeffSagarinW[W50],MATCH(AllData[[#This Row],[TEAM]]&amp;"|"&amp;AllData[[#This Row],[YEAR]],JeffSagarinW[TEAM]&amp;"|"&amp;JeffSagarinW[YEAR],0)),"0.00")</f>
        <v>0.00</v>
      </c>
      <c r="AX1043" s="9" t="str">
        <f t="array" ref="AX1043">IFERROR(INDEX(ESPNW[PTS],MATCH(AllData[[#This Row],[TEAM]]&amp;"|"&amp;AllData[[#This Row],[YEAR]],ESPNW[TEAM]&amp;"|"&amp;ESPNW[YEAR],0)),"0.00")</f>
        <v>0.00</v>
      </c>
    </row>
    <row r="1044" spans="9:50" x14ac:dyDescent="0.2">
      <c r="I1044" t="s">
        <v>2062</v>
      </c>
      <c r="J1044">
        <v>65.3</v>
      </c>
      <c r="K1044">
        <v>61.63</v>
      </c>
      <c r="L1044">
        <v>2022</v>
      </c>
      <c r="AO1044" t="s">
        <v>2062</v>
      </c>
      <c r="AP1044">
        <v>65.3</v>
      </c>
      <c r="AQ1044">
        <v>61.63</v>
      </c>
      <c r="AR1044">
        <v>2022</v>
      </c>
      <c r="AT1044" s="9" t="str">
        <f t="array" ref="AT1044">IFERROR(INDEX(JeffSagarinW[JS_RATING],MATCH(AllData[[#This Row],[TEAM]]&amp;"|"&amp;AllData[[#This Row],[YEAR]],JeffSagarinW[TEAM]&amp;"|"&amp;JeffSagarinW[YEAR],0)),"0.00")</f>
        <v>0.00</v>
      </c>
      <c r="AU1044" s="9" t="str">
        <f t="array" ref="AU1044">IFERROR(INDEX(JeffSagarinW[JS_SOS],MATCH(AllData[[#This Row],[TEAM]]&amp;"|"&amp;AllData[[#This Row],[YEAR]],JeffSagarinW[TEAM]&amp;"|"&amp;JeffSagarinW[YEAR],0)),"0.00")</f>
        <v>0.00</v>
      </c>
      <c r="AV1044" s="9" t="str">
        <f t="array" ref="AV1044">IFERROR(INDEX(JeffSagarinW[W25],MATCH(AllData[[#This Row],[TEAM]]&amp;"|"&amp;AllData[[#This Row],[YEAR]],JeffSagarinW[TEAM]&amp;"|"&amp;JeffSagarinW[YEAR],0)),"0.00")</f>
        <v>0.00</v>
      </c>
      <c r="AW1044" s="9" t="str">
        <f t="array" ref="AW1044">IFERROR(INDEX(JeffSagarinW[W50],MATCH(AllData[[#This Row],[TEAM]]&amp;"|"&amp;AllData[[#This Row],[YEAR]],JeffSagarinW[TEAM]&amp;"|"&amp;JeffSagarinW[YEAR],0)),"0.00")</f>
        <v>0.00</v>
      </c>
      <c r="AX1044" s="9" t="str">
        <f t="array" ref="AX1044">IFERROR(INDEX(ESPNW[PTS],MATCH(AllData[[#This Row],[TEAM]]&amp;"|"&amp;AllData[[#This Row],[YEAR]],ESPNW[TEAM]&amp;"|"&amp;ESPNW[YEAR],0)),"0.00")</f>
        <v>0.00</v>
      </c>
    </row>
    <row r="1045" spans="9:50" x14ac:dyDescent="0.2">
      <c r="I1045" t="s">
        <v>1878</v>
      </c>
      <c r="J1045">
        <v>57.71</v>
      </c>
      <c r="K1045">
        <v>61.62</v>
      </c>
      <c r="L1045">
        <v>2022</v>
      </c>
      <c r="AO1045" t="s">
        <v>1878</v>
      </c>
      <c r="AP1045">
        <v>57.71</v>
      </c>
      <c r="AQ1045">
        <v>61.62</v>
      </c>
      <c r="AR1045">
        <v>2022</v>
      </c>
      <c r="AT1045" s="9" t="str">
        <f t="array" ref="AT1045">IFERROR(INDEX(JeffSagarinW[JS_RATING],MATCH(AllData[[#This Row],[TEAM]]&amp;"|"&amp;AllData[[#This Row],[YEAR]],JeffSagarinW[TEAM]&amp;"|"&amp;JeffSagarinW[YEAR],0)),"0.00")</f>
        <v>0.00</v>
      </c>
      <c r="AU1045" s="9" t="str">
        <f t="array" ref="AU1045">IFERROR(INDEX(JeffSagarinW[JS_SOS],MATCH(AllData[[#This Row],[TEAM]]&amp;"|"&amp;AllData[[#This Row],[YEAR]],JeffSagarinW[TEAM]&amp;"|"&amp;JeffSagarinW[YEAR],0)),"0.00")</f>
        <v>0.00</v>
      </c>
      <c r="AV1045" s="9" t="str">
        <f t="array" ref="AV1045">IFERROR(INDEX(JeffSagarinW[W25],MATCH(AllData[[#This Row],[TEAM]]&amp;"|"&amp;AllData[[#This Row],[YEAR]],JeffSagarinW[TEAM]&amp;"|"&amp;JeffSagarinW[YEAR],0)),"0.00")</f>
        <v>0.00</v>
      </c>
      <c r="AW1045" s="9" t="str">
        <f t="array" ref="AW1045">IFERROR(INDEX(JeffSagarinW[W50],MATCH(AllData[[#This Row],[TEAM]]&amp;"|"&amp;AllData[[#This Row],[YEAR]],JeffSagarinW[TEAM]&amp;"|"&amp;JeffSagarinW[YEAR],0)),"0.00")</f>
        <v>0.00</v>
      </c>
      <c r="AX1045" s="9" t="str">
        <f t="array" ref="AX1045">IFERROR(INDEX(ESPNW[PTS],MATCH(AllData[[#This Row],[TEAM]]&amp;"|"&amp;AllData[[#This Row],[YEAR]],ESPNW[TEAM]&amp;"|"&amp;ESPNW[YEAR],0)),"0.00")</f>
        <v>0.00</v>
      </c>
    </row>
    <row r="1046" spans="9:50" x14ac:dyDescent="0.2">
      <c r="I1046" t="s">
        <v>2063</v>
      </c>
      <c r="J1046">
        <v>64.319999999999993</v>
      </c>
      <c r="K1046">
        <v>61.47</v>
      </c>
      <c r="L1046">
        <v>2022</v>
      </c>
      <c r="AO1046" t="s">
        <v>2063</v>
      </c>
      <c r="AP1046">
        <v>64.319999999999993</v>
      </c>
      <c r="AQ1046">
        <v>61.47</v>
      </c>
      <c r="AR1046">
        <v>2022</v>
      </c>
      <c r="AT1046" s="9" t="str">
        <f t="array" ref="AT1046">IFERROR(INDEX(JeffSagarinW[JS_RATING],MATCH(AllData[[#This Row],[TEAM]]&amp;"|"&amp;AllData[[#This Row],[YEAR]],JeffSagarinW[TEAM]&amp;"|"&amp;JeffSagarinW[YEAR],0)),"0.00")</f>
        <v>0.00</v>
      </c>
      <c r="AU1046" s="9" t="str">
        <f t="array" ref="AU1046">IFERROR(INDEX(JeffSagarinW[JS_SOS],MATCH(AllData[[#This Row],[TEAM]]&amp;"|"&amp;AllData[[#This Row],[YEAR]],JeffSagarinW[TEAM]&amp;"|"&amp;JeffSagarinW[YEAR],0)),"0.00")</f>
        <v>0.00</v>
      </c>
      <c r="AV1046" s="9" t="str">
        <f t="array" ref="AV1046">IFERROR(INDEX(JeffSagarinW[W25],MATCH(AllData[[#This Row],[TEAM]]&amp;"|"&amp;AllData[[#This Row],[YEAR]],JeffSagarinW[TEAM]&amp;"|"&amp;JeffSagarinW[YEAR],0)),"0.00")</f>
        <v>0.00</v>
      </c>
      <c r="AW1046" s="9" t="str">
        <f t="array" ref="AW1046">IFERROR(INDEX(JeffSagarinW[W50],MATCH(AllData[[#This Row],[TEAM]]&amp;"|"&amp;AllData[[#This Row],[YEAR]],JeffSagarinW[TEAM]&amp;"|"&amp;JeffSagarinW[YEAR],0)),"0.00")</f>
        <v>0.00</v>
      </c>
      <c r="AX1046" s="9" t="str">
        <f t="array" ref="AX1046">IFERROR(INDEX(ESPNW[PTS],MATCH(AllData[[#This Row],[TEAM]]&amp;"|"&amp;AllData[[#This Row],[YEAR]],ESPNW[TEAM]&amp;"|"&amp;ESPNW[YEAR],0)),"0.00")</f>
        <v>0.00</v>
      </c>
    </row>
    <row r="1047" spans="9:50" x14ac:dyDescent="0.2">
      <c r="I1047" t="s">
        <v>2064</v>
      </c>
      <c r="J1047">
        <v>54.79</v>
      </c>
      <c r="K1047">
        <v>61.36</v>
      </c>
      <c r="L1047">
        <v>2022</v>
      </c>
      <c r="AO1047" t="s">
        <v>2064</v>
      </c>
      <c r="AP1047">
        <v>54.79</v>
      </c>
      <c r="AQ1047">
        <v>61.36</v>
      </c>
      <c r="AR1047">
        <v>2022</v>
      </c>
      <c r="AT1047" s="9" t="str">
        <f t="array" ref="AT1047">IFERROR(INDEX(JeffSagarinW[JS_RATING],MATCH(AllData[[#This Row],[TEAM]]&amp;"|"&amp;AllData[[#This Row],[YEAR]],JeffSagarinW[TEAM]&amp;"|"&amp;JeffSagarinW[YEAR],0)),"0.00")</f>
        <v>0.00</v>
      </c>
      <c r="AU1047" s="9" t="str">
        <f t="array" ref="AU1047">IFERROR(INDEX(JeffSagarinW[JS_SOS],MATCH(AllData[[#This Row],[TEAM]]&amp;"|"&amp;AllData[[#This Row],[YEAR]],JeffSagarinW[TEAM]&amp;"|"&amp;JeffSagarinW[YEAR],0)),"0.00")</f>
        <v>0.00</v>
      </c>
      <c r="AV1047" s="9" t="str">
        <f t="array" ref="AV1047">IFERROR(INDEX(JeffSagarinW[W25],MATCH(AllData[[#This Row],[TEAM]]&amp;"|"&amp;AllData[[#This Row],[YEAR]],JeffSagarinW[TEAM]&amp;"|"&amp;JeffSagarinW[YEAR],0)),"0.00")</f>
        <v>0.00</v>
      </c>
      <c r="AW1047" s="9" t="str">
        <f t="array" ref="AW1047">IFERROR(INDEX(JeffSagarinW[W50],MATCH(AllData[[#This Row],[TEAM]]&amp;"|"&amp;AllData[[#This Row],[YEAR]],JeffSagarinW[TEAM]&amp;"|"&amp;JeffSagarinW[YEAR],0)),"0.00")</f>
        <v>0.00</v>
      </c>
      <c r="AX1047" s="9" t="str">
        <f t="array" ref="AX1047">IFERROR(INDEX(ESPNW[PTS],MATCH(AllData[[#This Row],[TEAM]]&amp;"|"&amp;AllData[[#This Row],[YEAR]],ESPNW[TEAM]&amp;"|"&amp;ESPNW[YEAR],0)),"0.00")</f>
        <v>0.00</v>
      </c>
    </row>
    <row r="1048" spans="9:50" x14ac:dyDescent="0.2">
      <c r="I1048" t="s">
        <v>2065</v>
      </c>
      <c r="J1048">
        <v>57.89</v>
      </c>
      <c r="K1048">
        <v>61.15</v>
      </c>
      <c r="L1048">
        <v>2022</v>
      </c>
      <c r="AO1048" t="s">
        <v>2065</v>
      </c>
      <c r="AP1048">
        <v>57.89</v>
      </c>
      <c r="AQ1048">
        <v>61.15</v>
      </c>
      <c r="AR1048">
        <v>2022</v>
      </c>
      <c r="AT1048" s="9" t="str">
        <f t="array" ref="AT1048">IFERROR(INDEX(JeffSagarinW[JS_RATING],MATCH(AllData[[#This Row],[TEAM]]&amp;"|"&amp;AllData[[#This Row],[YEAR]],JeffSagarinW[TEAM]&amp;"|"&amp;JeffSagarinW[YEAR],0)),"0.00")</f>
        <v>0.00</v>
      </c>
      <c r="AU1048" s="9" t="str">
        <f t="array" ref="AU1048">IFERROR(INDEX(JeffSagarinW[JS_SOS],MATCH(AllData[[#This Row],[TEAM]]&amp;"|"&amp;AllData[[#This Row],[YEAR]],JeffSagarinW[TEAM]&amp;"|"&amp;JeffSagarinW[YEAR],0)),"0.00")</f>
        <v>0.00</v>
      </c>
      <c r="AV1048" s="9" t="str">
        <f t="array" ref="AV1048">IFERROR(INDEX(JeffSagarinW[W25],MATCH(AllData[[#This Row],[TEAM]]&amp;"|"&amp;AllData[[#This Row],[YEAR]],JeffSagarinW[TEAM]&amp;"|"&amp;JeffSagarinW[YEAR],0)),"0.00")</f>
        <v>0.00</v>
      </c>
      <c r="AW1048" s="9" t="str">
        <f t="array" ref="AW1048">IFERROR(INDEX(JeffSagarinW[W50],MATCH(AllData[[#This Row],[TEAM]]&amp;"|"&amp;AllData[[#This Row],[YEAR]],JeffSagarinW[TEAM]&amp;"|"&amp;JeffSagarinW[YEAR],0)),"0.00")</f>
        <v>0.00</v>
      </c>
      <c r="AX1048" s="9" t="str">
        <f t="array" ref="AX1048">IFERROR(INDEX(ESPNW[PTS],MATCH(AllData[[#This Row],[TEAM]]&amp;"|"&amp;AllData[[#This Row],[YEAR]],ESPNW[TEAM]&amp;"|"&amp;ESPNW[YEAR],0)),"0.00")</f>
        <v>0.00</v>
      </c>
    </row>
    <row r="1049" spans="9:50" x14ac:dyDescent="0.2">
      <c r="I1049" t="s">
        <v>2066</v>
      </c>
      <c r="J1049">
        <v>67.52</v>
      </c>
      <c r="K1049">
        <v>61.15</v>
      </c>
      <c r="L1049">
        <v>2022</v>
      </c>
      <c r="AO1049" t="s">
        <v>2066</v>
      </c>
      <c r="AP1049">
        <v>67.52</v>
      </c>
      <c r="AQ1049">
        <v>61.15</v>
      </c>
      <c r="AR1049">
        <v>2022</v>
      </c>
      <c r="AT1049" s="9" t="str">
        <f t="array" ref="AT1049">IFERROR(INDEX(JeffSagarinW[JS_RATING],MATCH(AllData[[#This Row],[TEAM]]&amp;"|"&amp;AllData[[#This Row],[YEAR]],JeffSagarinW[TEAM]&amp;"|"&amp;JeffSagarinW[YEAR],0)),"0.00")</f>
        <v>0.00</v>
      </c>
      <c r="AU1049" s="9" t="str">
        <f t="array" ref="AU1049">IFERROR(INDEX(JeffSagarinW[JS_SOS],MATCH(AllData[[#This Row],[TEAM]]&amp;"|"&amp;AllData[[#This Row],[YEAR]],JeffSagarinW[TEAM]&amp;"|"&amp;JeffSagarinW[YEAR],0)),"0.00")</f>
        <v>0.00</v>
      </c>
      <c r="AV1049" s="9" t="str">
        <f t="array" ref="AV1049">IFERROR(INDEX(JeffSagarinW[W25],MATCH(AllData[[#This Row],[TEAM]]&amp;"|"&amp;AllData[[#This Row],[YEAR]],JeffSagarinW[TEAM]&amp;"|"&amp;JeffSagarinW[YEAR],0)),"0.00")</f>
        <v>0.00</v>
      </c>
      <c r="AW1049" s="9" t="str">
        <f t="array" ref="AW1049">IFERROR(INDEX(JeffSagarinW[W50],MATCH(AllData[[#This Row],[TEAM]]&amp;"|"&amp;AllData[[#This Row],[YEAR]],JeffSagarinW[TEAM]&amp;"|"&amp;JeffSagarinW[YEAR],0)),"0.00")</f>
        <v>0.00</v>
      </c>
      <c r="AX1049" s="9" t="str">
        <f t="array" ref="AX1049">IFERROR(INDEX(ESPNW[PTS],MATCH(AllData[[#This Row],[TEAM]]&amp;"|"&amp;AllData[[#This Row],[YEAR]],ESPNW[TEAM]&amp;"|"&amp;ESPNW[YEAR],0)),"0.00")</f>
        <v>0.00</v>
      </c>
    </row>
    <row r="1050" spans="9:50" x14ac:dyDescent="0.2">
      <c r="I1050" t="s">
        <v>2067</v>
      </c>
      <c r="J1050">
        <v>65.98</v>
      </c>
      <c r="K1050">
        <v>61.1</v>
      </c>
      <c r="L1050">
        <v>2022</v>
      </c>
      <c r="AO1050" t="s">
        <v>2067</v>
      </c>
      <c r="AP1050">
        <v>65.98</v>
      </c>
      <c r="AQ1050">
        <v>61.1</v>
      </c>
      <c r="AR1050">
        <v>2022</v>
      </c>
      <c r="AT1050" s="9" t="str">
        <f t="array" ref="AT1050">IFERROR(INDEX(JeffSagarinW[JS_RATING],MATCH(AllData[[#This Row],[TEAM]]&amp;"|"&amp;AllData[[#This Row],[YEAR]],JeffSagarinW[TEAM]&amp;"|"&amp;JeffSagarinW[YEAR],0)),"0.00")</f>
        <v>0.00</v>
      </c>
      <c r="AU1050" s="9" t="str">
        <f t="array" ref="AU1050">IFERROR(INDEX(JeffSagarinW[JS_SOS],MATCH(AllData[[#This Row],[TEAM]]&amp;"|"&amp;AllData[[#This Row],[YEAR]],JeffSagarinW[TEAM]&amp;"|"&amp;JeffSagarinW[YEAR],0)),"0.00")</f>
        <v>0.00</v>
      </c>
      <c r="AV1050" s="9" t="str">
        <f t="array" ref="AV1050">IFERROR(INDEX(JeffSagarinW[W25],MATCH(AllData[[#This Row],[TEAM]]&amp;"|"&amp;AllData[[#This Row],[YEAR]],JeffSagarinW[TEAM]&amp;"|"&amp;JeffSagarinW[YEAR],0)),"0.00")</f>
        <v>0.00</v>
      </c>
      <c r="AW1050" s="9" t="str">
        <f t="array" ref="AW1050">IFERROR(INDEX(JeffSagarinW[W50],MATCH(AllData[[#This Row],[TEAM]]&amp;"|"&amp;AllData[[#This Row],[YEAR]],JeffSagarinW[TEAM]&amp;"|"&amp;JeffSagarinW[YEAR],0)),"0.00")</f>
        <v>0.00</v>
      </c>
      <c r="AX1050" s="9" t="str">
        <f t="array" ref="AX1050">IFERROR(INDEX(ESPNW[PTS],MATCH(AllData[[#This Row],[TEAM]]&amp;"|"&amp;AllData[[#This Row],[YEAR]],ESPNW[TEAM]&amp;"|"&amp;ESPNW[YEAR],0)),"0.00")</f>
        <v>0.00</v>
      </c>
    </row>
    <row r="1051" spans="9:50" x14ac:dyDescent="0.2">
      <c r="I1051" t="s">
        <v>307</v>
      </c>
      <c r="J1051">
        <v>63.88</v>
      </c>
      <c r="K1051">
        <v>61.07</v>
      </c>
      <c r="L1051">
        <v>2022</v>
      </c>
      <c r="AO1051" t="s">
        <v>307</v>
      </c>
      <c r="AP1051">
        <v>63.88</v>
      </c>
      <c r="AQ1051">
        <v>61.07</v>
      </c>
      <c r="AR1051">
        <v>2022</v>
      </c>
      <c r="AT1051" s="9" t="str">
        <f t="array" ref="AT1051">IFERROR(INDEX(JeffSagarinW[JS_RATING],MATCH(AllData[[#This Row],[TEAM]]&amp;"|"&amp;AllData[[#This Row],[YEAR]],JeffSagarinW[TEAM]&amp;"|"&amp;JeffSagarinW[YEAR],0)),"0.00")</f>
        <v>0.00</v>
      </c>
      <c r="AU1051" s="9" t="str">
        <f t="array" ref="AU1051">IFERROR(INDEX(JeffSagarinW[JS_SOS],MATCH(AllData[[#This Row],[TEAM]]&amp;"|"&amp;AllData[[#This Row],[YEAR]],JeffSagarinW[TEAM]&amp;"|"&amp;JeffSagarinW[YEAR],0)),"0.00")</f>
        <v>0.00</v>
      </c>
      <c r="AV1051" s="9" t="str">
        <f t="array" ref="AV1051">IFERROR(INDEX(JeffSagarinW[W25],MATCH(AllData[[#This Row],[TEAM]]&amp;"|"&amp;AllData[[#This Row],[YEAR]],JeffSagarinW[TEAM]&amp;"|"&amp;JeffSagarinW[YEAR],0)),"0.00")</f>
        <v>0.00</v>
      </c>
      <c r="AW1051" s="9" t="str">
        <f t="array" ref="AW1051">IFERROR(INDEX(JeffSagarinW[W50],MATCH(AllData[[#This Row],[TEAM]]&amp;"|"&amp;AllData[[#This Row],[YEAR]],JeffSagarinW[TEAM]&amp;"|"&amp;JeffSagarinW[YEAR],0)),"0.00")</f>
        <v>0.00</v>
      </c>
      <c r="AX1051" s="9" t="str">
        <f t="array" ref="AX1051">IFERROR(INDEX(ESPNW[PTS],MATCH(AllData[[#This Row],[TEAM]]&amp;"|"&amp;AllData[[#This Row],[YEAR]],ESPNW[TEAM]&amp;"|"&amp;ESPNW[YEAR],0)),"0.00")</f>
        <v>0.00</v>
      </c>
    </row>
    <row r="1052" spans="9:50" x14ac:dyDescent="0.2">
      <c r="I1052" t="s">
        <v>1053</v>
      </c>
      <c r="J1052">
        <v>65.98</v>
      </c>
      <c r="K1052">
        <v>61.05</v>
      </c>
      <c r="L1052">
        <v>2022</v>
      </c>
      <c r="AO1052" t="s">
        <v>1053</v>
      </c>
      <c r="AP1052">
        <v>65.98</v>
      </c>
      <c r="AQ1052">
        <v>61.05</v>
      </c>
      <c r="AR1052">
        <v>2022</v>
      </c>
      <c r="AT1052" s="9" t="str">
        <f t="array" ref="AT1052">IFERROR(INDEX(JeffSagarinW[JS_RATING],MATCH(AllData[[#This Row],[TEAM]]&amp;"|"&amp;AllData[[#This Row],[YEAR]],JeffSagarinW[TEAM]&amp;"|"&amp;JeffSagarinW[YEAR],0)),"0.00")</f>
        <v>0.00</v>
      </c>
      <c r="AU1052" s="9" t="str">
        <f t="array" ref="AU1052">IFERROR(INDEX(JeffSagarinW[JS_SOS],MATCH(AllData[[#This Row],[TEAM]]&amp;"|"&amp;AllData[[#This Row],[YEAR]],JeffSagarinW[TEAM]&amp;"|"&amp;JeffSagarinW[YEAR],0)),"0.00")</f>
        <v>0.00</v>
      </c>
      <c r="AV1052" s="9" t="str">
        <f t="array" ref="AV1052">IFERROR(INDEX(JeffSagarinW[W25],MATCH(AllData[[#This Row],[TEAM]]&amp;"|"&amp;AllData[[#This Row],[YEAR]],JeffSagarinW[TEAM]&amp;"|"&amp;JeffSagarinW[YEAR],0)),"0.00")</f>
        <v>0.00</v>
      </c>
      <c r="AW1052" s="9" t="str">
        <f t="array" ref="AW1052">IFERROR(INDEX(JeffSagarinW[W50],MATCH(AllData[[#This Row],[TEAM]]&amp;"|"&amp;AllData[[#This Row],[YEAR]],JeffSagarinW[TEAM]&amp;"|"&amp;JeffSagarinW[YEAR],0)),"0.00")</f>
        <v>0.00</v>
      </c>
      <c r="AX1052" s="9" t="str">
        <f t="array" ref="AX1052">IFERROR(INDEX(ESPNW[PTS],MATCH(AllData[[#This Row],[TEAM]]&amp;"|"&amp;AllData[[#This Row],[YEAR]],ESPNW[TEAM]&amp;"|"&amp;ESPNW[YEAR],0)),"0.00")</f>
        <v>0.00</v>
      </c>
    </row>
    <row r="1053" spans="9:50" x14ac:dyDescent="0.2">
      <c r="I1053" t="s">
        <v>1868</v>
      </c>
      <c r="J1053">
        <v>61.9</v>
      </c>
      <c r="K1053">
        <v>60.98</v>
      </c>
      <c r="L1053">
        <v>2022</v>
      </c>
      <c r="AO1053" t="s">
        <v>1868</v>
      </c>
      <c r="AP1053">
        <v>61.9</v>
      </c>
      <c r="AQ1053">
        <v>60.98</v>
      </c>
      <c r="AR1053">
        <v>2022</v>
      </c>
      <c r="AT1053" s="9" t="str">
        <f t="array" ref="AT1053">IFERROR(INDEX(JeffSagarinW[JS_RATING],MATCH(AllData[[#This Row],[TEAM]]&amp;"|"&amp;AllData[[#This Row],[YEAR]],JeffSagarinW[TEAM]&amp;"|"&amp;JeffSagarinW[YEAR],0)),"0.00")</f>
        <v>0.00</v>
      </c>
      <c r="AU1053" s="9" t="str">
        <f t="array" ref="AU1053">IFERROR(INDEX(JeffSagarinW[JS_SOS],MATCH(AllData[[#This Row],[TEAM]]&amp;"|"&amp;AllData[[#This Row],[YEAR]],JeffSagarinW[TEAM]&amp;"|"&amp;JeffSagarinW[YEAR],0)),"0.00")</f>
        <v>0.00</v>
      </c>
      <c r="AV1053" s="9" t="str">
        <f t="array" ref="AV1053">IFERROR(INDEX(JeffSagarinW[W25],MATCH(AllData[[#This Row],[TEAM]]&amp;"|"&amp;AllData[[#This Row],[YEAR]],JeffSagarinW[TEAM]&amp;"|"&amp;JeffSagarinW[YEAR],0)),"0.00")</f>
        <v>0.00</v>
      </c>
      <c r="AW1053" s="9" t="str">
        <f t="array" ref="AW1053">IFERROR(INDEX(JeffSagarinW[W50],MATCH(AllData[[#This Row],[TEAM]]&amp;"|"&amp;AllData[[#This Row],[YEAR]],JeffSagarinW[TEAM]&amp;"|"&amp;JeffSagarinW[YEAR],0)),"0.00")</f>
        <v>0.00</v>
      </c>
      <c r="AX1053" s="9" t="str">
        <f t="array" ref="AX1053">IFERROR(INDEX(ESPNW[PTS],MATCH(AllData[[#This Row],[TEAM]]&amp;"|"&amp;AllData[[#This Row],[YEAR]],ESPNW[TEAM]&amp;"|"&amp;ESPNW[YEAR],0)),"0.00")</f>
        <v>0.00</v>
      </c>
    </row>
    <row r="1054" spans="9:50" x14ac:dyDescent="0.2">
      <c r="I1054" t="s">
        <v>2068</v>
      </c>
      <c r="J1054">
        <v>55.87</v>
      </c>
      <c r="K1054">
        <v>60.95</v>
      </c>
      <c r="L1054">
        <v>2022</v>
      </c>
      <c r="AO1054" t="s">
        <v>2068</v>
      </c>
      <c r="AP1054">
        <v>55.87</v>
      </c>
      <c r="AQ1054">
        <v>60.95</v>
      </c>
      <c r="AR1054">
        <v>2022</v>
      </c>
      <c r="AT1054" s="9" t="str">
        <f t="array" ref="AT1054">IFERROR(INDEX(JeffSagarinW[JS_RATING],MATCH(AllData[[#This Row],[TEAM]]&amp;"|"&amp;AllData[[#This Row],[YEAR]],JeffSagarinW[TEAM]&amp;"|"&amp;JeffSagarinW[YEAR],0)),"0.00")</f>
        <v>0.00</v>
      </c>
      <c r="AU1054" s="9" t="str">
        <f t="array" ref="AU1054">IFERROR(INDEX(JeffSagarinW[JS_SOS],MATCH(AllData[[#This Row],[TEAM]]&amp;"|"&amp;AllData[[#This Row],[YEAR]],JeffSagarinW[TEAM]&amp;"|"&amp;JeffSagarinW[YEAR],0)),"0.00")</f>
        <v>0.00</v>
      </c>
      <c r="AV1054" s="9" t="str">
        <f t="array" ref="AV1054">IFERROR(INDEX(JeffSagarinW[W25],MATCH(AllData[[#This Row],[TEAM]]&amp;"|"&amp;AllData[[#This Row],[YEAR]],JeffSagarinW[TEAM]&amp;"|"&amp;JeffSagarinW[YEAR],0)),"0.00")</f>
        <v>0.00</v>
      </c>
      <c r="AW1054" s="9" t="str">
        <f t="array" ref="AW1054">IFERROR(INDEX(JeffSagarinW[W50],MATCH(AllData[[#This Row],[TEAM]]&amp;"|"&amp;AllData[[#This Row],[YEAR]],JeffSagarinW[TEAM]&amp;"|"&amp;JeffSagarinW[YEAR],0)),"0.00")</f>
        <v>0.00</v>
      </c>
      <c r="AX1054" s="9" t="str">
        <f t="array" ref="AX1054">IFERROR(INDEX(ESPNW[PTS],MATCH(AllData[[#This Row],[TEAM]]&amp;"|"&amp;AllData[[#This Row],[YEAR]],ESPNW[TEAM]&amp;"|"&amp;ESPNW[YEAR],0)),"0.00")</f>
        <v>0.00</v>
      </c>
    </row>
    <row r="1055" spans="9:50" x14ac:dyDescent="0.2">
      <c r="I1055" t="s">
        <v>373</v>
      </c>
      <c r="J1055">
        <v>67.7</v>
      </c>
      <c r="K1055">
        <v>60.8</v>
      </c>
      <c r="L1055">
        <v>2022</v>
      </c>
      <c r="AO1055" t="s">
        <v>373</v>
      </c>
      <c r="AP1055">
        <v>67.7</v>
      </c>
      <c r="AQ1055">
        <v>60.8</v>
      </c>
      <c r="AR1055">
        <v>2022</v>
      </c>
      <c r="AT1055" s="9" t="str">
        <f t="array" ref="AT1055">IFERROR(INDEX(JeffSagarinW[JS_RATING],MATCH(AllData[[#This Row],[TEAM]]&amp;"|"&amp;AllData[[#This Row],[YEAR]],JeffSagarinW[TEAM]&amp;"|"&amp;JeffSagarinW[YEAR],0)),"0.00")</f>
        <v>0.00</v>
      </c>
      <c r="AU1055" s="9" t="str">
        <f t="array" ref="AU1055">IFERROR(INDEX(JeffSagarinW[JS_SOS],MATCH(AllData[[#This Row],[TEAM]]&amp;"|"&amp;AllData[[#This Row],[YEAR]],JeffSagarinW[TEAM]&amp;"|"&amp;JeffSagarinW[YEAR],0)),"0.00")</f>
        <v>0.00</v>
      </c>
      <c r="AV1055" s="9" t="str">
        <f t="array" ref="AV1055">IFERROR(INDEX(JeffSagarinW[W25],MATCH(AllData[[#This Row],[TEAM]]&amp;"|"&amp;AllData[[#This Row],[YEAR]],JeffSagarinW[TEAM]&amp;"|"&amp;JeffSagarinW[YEAR],0)),"0.00")</f>
        <v>0.00</v>
      </c>
      <c r="AW1055" s="9" t="str">
        <f t="array" ref="AW1055">IFERROR(INDEX(JeffSagarinW[W50],MATCH(AllData[[#This Row],[TEAM]]&amp;"|"&amp;AllData[[#This Row],[YEAR]],JeffSagarinW[TEAM]&amp;"|"&amp;JeffSagarinW[YEAR],0)),"0.00")</f>
        <v>0.00</v>
      </c>
      <c r="AX1055" s="9" t="str">
        <f t="array" ref="AX1055">IFERROR(INDEX(ESPNW[PTS],MATCH(AllData[[#This Row],[TEAM]]&amp;"|"&amp;AllData[[#This Row],[YEAR]],ESPNW[TEAM]&amp;"|"&amp;ESPNW[YEAR],0)),"0.00")</f>
        <v>0.00</v>
      </c>
    </row>
    <row r="1056" spans="9:50" x14ac:dyDescent="0.2">
      <c r="I1056" t="s">
        <v>2069</v>
      </c>
      <c r="J1056">
        <v>56.95</v>
      </c>
      <c r="K1056">
        <v>60.76</v>
      </c>
      <c r="L1056">
        <v>2022</v>
      </c>
      <c r="AO1056" t="s">
        <v>2069</v>
      </c>
      <c r="AP1056">
        <v>56.95</v>
      </c>
      <c r="AQ1056">
        <v>60.76</v>
      </c>
      <c r="AR1056">
        <v>2022</v>
      </c>
      <c r="AT1056" s="9" t="str">
        <f t="array" ref="AT1056">IFERROR(INDEX(JeffSagarinW[JS_RATING],MATCH(AllData[[#This Row],[TEAM]]&amp;"|"&amp;AllData[[#This Row],[YEAR]],JeffSagarinW[TEAM]&amp;"|"&amp;JeffSagarinW[YEAR],0)),"0.00")</f>
        <v>0.00</v>
      </c>
      <c r="AU1056" s="9" t="str">
        <f t="array" ref="AU1056">IFERROR(INDEX(JeffSagarinW[JS_SOS],MATCH(AllData[[#This Row],[TEAM]]&amp;"|"&amp;AllData[[#This Row],[YEAR]],JeffSagarinW[TEAM]&amp;"|"&amp;JeffSagarinW[YEAR],0)),"0.00")</f>
        <v>0.00</v>
      </c>
      <c r="AV1056" s="9" t="str">
        <f t="array" ref="AV1056">IFERROR(INDEX(JeffSagarinW[W25],MATCH(AllData[[#This Row],[TEAM]]&amp;"|"&amp;AllData[[#This Row],[YEAR]],JeffSagarinW[TEAM]&amp;"|"&amp;JeffSagarinW[YEAR],0)),"0.00")</f>
        <v>0.00</v>
      </c>
      <c r="AW1056" s="9" t="str">
        <f t="array" ref="AW1056">IFERROR(INDEX(JeffSagarinW[W50],MATCH(AllData[[#This Row],[TEAM]]&amp;"|"&amp;AllData[[#This Row],[YEAR]],JeffSagarinW[TEAM]&amp;"|"&amp;JeffSagarinW[YEAR],0)),"0.00")</f>
        <v>0.00</v>
      </c>
      <c r="AX1056" s="9" t="str">
        <f t="array" ref="AX1056">IFERROR(INDEX(ESPNW[PTS],MATCH(AllData[[#This Row],[TEAM]]&amp;"|"&amp;AllData[[#This Row],[YEAR]],ESPNW[TEAM]&amp;"|"&amp;ESPNW[YEAR],0)),"0.00")</f>
        <v>0.00</v>
      </c>
    </row>
    <row r="1057" spans="9:50" x14ac:dyDescent="0.2">
      <c r="I1057" t="s">
        <v>2070</v>
      </c>
      <c r="J1057">
        <v>54.39</v>
      </c>
      <c r="K1057">
        <v>60.56</v>
      </c>
      <c r="L1057">
        <v>2022</v>
      </c>
      <c r="AO1057" t="s">
        <v>2070</v>
      </c>
      <c r="AP1057">
        <v>54.39</v>
      </c>
      <c r="AQ1057">
        <v>60.56</v>
      </c>
      <c r="AR1057">
        <v>2022</v>
      </c>
      <c r="AT1057" s="9" t="str">
        <f t="array" ref="AT1057">IFERROR(INDEX(JeffSagarinW[JS_RATING],MATCH(AllData[[#This Row],[TEAM]]&amp;"|"&amp;AllData[[#This Row],[YEAR]],JeffSagarinW[TEAM]&amp;"|"&amp;JeffSagarinW[YEAR],0)),"0.00")</f>
        <v>0.00</v>
      </c>
      <c r="AU1057" s="9" t="str">
        <f t="array" ref="AU1057">IFERROR(INDEX(JeffSagarinW[JS_SOS],MATCH(AllData[[#This Row],[TEAM]]&amp;"|"&amp;AllData[[#This Row],[YEAR]],JeffSagarinW[TEAM]&amp;"|"&amp;JeffSagarinW[YEAR],0)),"0.00")</f>
        <v>0.00</v>
      </c>
      <c r="AV1057" s="9" t="str">
        <f t="array" ref="AV1057">IFERROR(INDEX(JeffSagarinW[W25],MATCH(AllData[[#This Row],[TEAM]]&amp;"|"&amp;AllData[[#This Row],[YEAR]],JeffSagarinW[TEAM]&amp;"|"&amp;JeffSagarinW[YEAR],0)),"0.00")</f>
        <v>0.00</v>
      </c>
      <c r="AW1057" s="9" t="str">
        <f t="array" ref="AW1057">IFERROR(INDEX(JeffSagarinW[W50],MATCH(AllData[[#This Row],[TEAM]]&amp;"|"&amp;AllData[[#This Row],[YEAR]],JeffSagarinW[TEAM]&amp;"|"&amp;JeffSagarinW[YEAR],0)),"0.00")</f>
        <v>0.00</v>
      </c>
      <c r="AX1057" s="9" t="str">
        <f t="array" ref="AX1057">IFERROR(INDEX(ESPNW[PTS],MATCH(AllData[[#This Row],[TEAM]]&amp;"|"&amp;AllData[[#This Row],[YEAR]],ESPNW[TEAM]&amp;"|"&amp;ESPNW[YEAR],0)),"0.00")</f>
        <v>0.00</v>
      </c>
    </row>
    <row r="1058" spans="9:50" x14ac:dyDescent="0.2">
      <c r="I1058" t="s">
        <v>2071</v>
      </c>
      <c r="J1058">
        <v>56.01</v>
      </c>
      <c r="K1058">
        <v>60.46</v>
      </c>
      <c r="L1058">
        <v>2022</v>
      </c>
      <c r="AO1058" t="s">
        <v>2071</v>
      </c>
      <c r="AP1058">
        <v>56.01</v>
      </c>
      <c r="AQ1058">
        <v>60.46</v>
      </c>
      <c r="AR1058">
        <v>2022</v>
      </c>
      <c r="AT1058" s="9" t="str">
        <f t="array" ref="AT1058">IFERROR(INDEX(JeffSagarinW[JS_RATING],MATCH(AllData[[#This Row],[TEAM]]&amp;"|"&amp;AllData[[#This Row],[YEAR]],JeffSagarinW[TEAM]&amp;"|"&amp;JeffSagarinW[YEAR],0)),"0.00")</f>
        <v>0.00</v>
      </c>
      <c r="AU1058" s="9" t="str">
        <f t="array" ref="AU1058">IFERROR(INDEX(JeffSagarinW[JS_SOS],MATCH(AllData[[#This Row],[TEAM]]&amp;"|"&amp;AllData[[#This Row],[YEAR]],JeffSagarinW[TEAM]&amp;"|"&amp;JeffSagarinW[YEAR],0)),"0.00")</f>
        <v>0.00</v>
      </c>
      <c r="AV1058" s="9" t="str">
        <f t="array" ref="AV1058">IFERROR(INDEX(JeffSagarinW[W25],MATCH(AllData[[#This Row],[TEAM]]&amp;"|"&amp;AllData[[#This Row],[YEAR]],JeffSagarinW[TEAM]&amp;"|"&amp;JeffSagarinW[YEAR],0)),"0.00")</f>
        <v>0.00</v>
      </c>
      <c r="AW1058" s="9" t="str">
        <f t="array" ref="AW1058">IFERROR(INDEX(JeffSagarinW[W50],MATCH(AllData[[#This Row],[TEAM]]&amp;"|"&amp;AllData[[#This Row],[YEAR]],JeffSagarinW[TEAM]&amp;"|"&amp;JeffSagarinW[YEAR],0)),"0.00")</f>
        <v>0.00</v>
      </c>
      <c r="AX1058" s="9" t="str">
        <f t="array" ref="AX1058">IFERROR(INDEX(ESPNW[PTS],MATCH(AllData[[#This Row],[TEAM]]&amp;"|"&amp;AllData[[#This Row],[YEAR]],ESPNW[TEAM]&amp;"|"&amp;ESPNW[YEAR],0)),"0.00")</f>
        <v>0.00</v>
      </c>
    </row>
    <row r="1059" spans="9:50" x14ac:dyDescent="0.2">
      <c r="I1059" t="s">
        <v>1859</v>
      </c>
      <c r="J1059">
        <v>66.22</v>
      </c>
      <c r="K1059">
        <v>60.35</v>
      </c>
      <c r="L1059">
        <v>2022</v>
      </c>
      <c r="AO1059" t="s">
        <v>1859</v>
      </c>
      <c r="AP1059">
        <v>66.22</v>
      </c>
      <c r="AQ1059">
        <v>60.35</v>
      </c>
      <c r="AR1059">
        <v>2022</v>
      </c>
      <c r="AT1059" s="9" t="str">
        <f t="array" ref="AT1059">IFERROR(INDEX(JeffSagarinW[JS_RATING],MATCH(AllData[[#This Row],[TEAM]]&amp;"|"&amp;AllData[[#This Row],[YEAR]],JeffSagarinW[TEAM]&amp;"|"&amp;JeffSagarinW[YEAR],0)),"0.00")</f>
        <v>0.00</v>
      </c>
      <c r="AU1059" s="9" t="str">
        <f t="array" ref="AU1059">IFERROR(INDEX(JeffSagarinW[JS_SOS],MATCH(AllData[[#This Row],[TEAM]]&amp;"|"&amp;AllData[[#This Row],[YEAR]],JeffSagarinW[TEAM]&amp;"|"&amp;JeffSagarinW[YEAR],0)),"0.00")</f>
        <v>0.00</v>
      </c>
      <c r="AV1059" s="9" t="str">
        <f t="array" ref="AV1059">IFERROR(INDEX(JeffSagarinW[W25],MATCH(AllData[[#This Row],[TEAM]]&amp;"|"&amp;AllData[[#This Row],[YEAR]],JeffSagarinW[TEAM]&amp;"|"&amp;JeffSagarinW[YEAR],0)),"0.00")</f>
        <v>0.00</v>
      </c>
      <c r="AW1059" s="9" t="str">
        <f t="array" ref="AW1059">IFERROR(INDEX(JeffSagarinW[W50],MATCH(AllData[[#This Row],[TEAM]]&amp;"|"&amp;AllData[[#This Row],[YEAR]],JeffSagarinW[TEAM]&amp;"|"&amp;JeffSagarinW[YEAR],0)),"0.00")</f>
        <v>0.00</v>
      </c>
      <c r="AX1059" s="9" t="str">
        <f t="array" ref="AX1059">IFERROR(INDEX(ESPNW[PTS],MATCH(AllData[[#This Row],[TEAM]]&amp;"|"&amp;AllData[[#This Row],[YEAR]],ESPNW[TEAM]&amp;"|"&amp;ESPNW[YEAR],0)),"0.00")</f>
        <v>0.00</v>
      </c>
    </row>
    <row r="1060" spans="9:50" x14ac:dyDescent="0.2">
      <c r="I1060" t="s">
        <v>2072</v>
      </c>
      <c r="J1060">
        <v>57.41</v>
      </c>
      <c r="K1060">
        <v>60.3</v>
      </c>
      <c r="L1060">
        <v>2022</v>
      </c>
      <c r="AO1060" t="s">
        <v>2072</v>
      </c>
      <c r="AP1060">
        <v>57.41</v>
      </c>
      <c r="AQ1060">
        <v>60.3</v>
      </c>
      <c r="AR1060">
        <v>2022</v>
      </c>
      <c r="AT1060" s="9" t="str">
        <f t="array" ref="AT1060">IFERROR(INDEX(JeffSagarinW[JS_RATING],MATCH(AllData[[#This Row],[TEAM]]&amp;"|"&amp;AllData[[#This Row],[YEAR]],JeffSagarinW[TEAM]&amp;"|"&amp;JeffSagarinW[YEAR],0)),"0.00")</f>
        <v>0.00</v>
      </c>
      <c r="AU1060" s="9" t="str">
        <f t="array" ref="AU1060">IFERROR(INDEX(JeffSagarinW[JS_SOS],MATCH(AllData[[#This Row],[TEAM]]&amp;"|"&amp;AllData[[#This Row],[YEAR]],JeffSagarinW[TEAM]&amp;"|"&amp;JeffSagarinW[YEAR],0)),"0.00")</f>
        <v>0.00</v>
      </c>
      <c r="AV1060" s="9" t="str">
        <f t="array" ref="AV1060">IFERROR(INDEX(JeffSagarinW[W25],MATCH(AllData[[#This Row],[TEAM]]&amp;"|"&amp;AllData[[#This Row],[YEAR]],JeffSagarinW[TEAM]&amp;"|"&amp;JeffSagarinW[YEAR],0)),"0.00")</f>
        <v>0.00</v>
      </c>
      <c r="AW1060" s="9" t="str">
        <f t="array" ref="AW1060">IFERROR(INDEX(JeffSagarinW[W50],MATCH(AllData[[#This Row],[TEAM]]&amp;"|"&amp;AllData[[#This Row],[YEAR]],JeffSagarinW[TEAM]&amp;"|"&amp;JeffSagarinW[YEAR],0)),"0.00")</f>
        <v>0.00</v>
      </c>
      <c r="AX1060" s="9" t="str">
        <f t="array" ref="AX1060">IFERROR(INDEX(ESPNW[PTS],MATCH(AllData[[#This Row],[TEAM]]&amp;"|"&amp;AllData[[#This Row],[YEAR]],ESPNW[TEAM]&amp;"|"&amp;ESPNW[YEAR],0)),"0.00")</f>
        <v>0.00</v>
      </c>
    </row>
    <row r="1061" spans="9:50" x14ac:dyDescent="0.2">
      <c r="I1061" t="s">
        <v>333</v>
      </c>
      <c r="J1061">
        <v>63.11</v>
      </c>
      <c r="K1061">
        <v>60.29</v>
      </c>
      <c r="L1061">
        <v>2022</v>
      </c>
      <c r="AO1061" t="s">
        <v>333</v>
      </c>
      <c r="AP1061">
        <v>63.11</v>
      </c>
      <c r="AQ1061">
        <v>60.29</v>
      </c>
      <c r="AR1061">
        <v>2022</v>
      </c>
      <c r="AT1061" s="9" t="str">
        <f t="array" ref="AT1061">IFERROR(INDEX(JeffSagarinW[JS_RATING],MATCH(AllData[[#This Row],[TEAM]]&amp;"|"&amp;AllData[[#This Row],[YEAR]],JeffSagarinW[TEAM]&amp;"|"&amp;JeffSagarinW[YEAR],0)),"0.00")</f>
        <v>0.00</v>
      </c>
      <c r="AU1061" s="9" t="str">
        <f t="array" ref="AU1061">IFERROR(INDEX(JeffSagarinW[JS_SOS],MATCH(AllData[[#This Row],[TEAM]]&amp;"|"&amp;AllData[[#This Row],[YEAR]],JeffSagarinW[TEAM]&amp;"|"&amp;JeffSagarinW[YEAR],0)),"0.00")</f>
        <v>0.00</v>
      </c>
      <c r="AV1061" s="9" t="str">
        <f t="array" ref="AV1061">IFERROR(INDEX(JeffSagarinW[W25],MATCH(AllData[[#This Row],[TEAM]]&amp;"|"&amp;AllData[[#This Row],[YEAR]],JeffSagarinW[TEAM]&amp;"|"&amp;JeffSagarinW[YEAR],0)),"0.00")</f>
        <v>0.00</v>
      </c>
      <c r="AW1061" s="9" t="str">
        <f t="array" ref="AW1061">IFERROR(INDEX(JeffSagarinW[W50],MATCH(AllData[[#This Row],[TEAM]]&amp;"|"&amp;AllData[[#This Row],[YEAR]],JeffSagarinW[TEAM]&amp;"|"&amp;JeffSagarinW[YEAR],0)),"0.00")</f>
        <v>0.00</v>
      </c>
      <c r="AX1061" s="9" t="str">
        <f t="array" ref="AX1061">IFERROR(INDEX(ESPNW[PTS],MATCH(AllData[[#This Row],[TEAM]]&amp;"|"&amp;AllData[[#This Row],[YEAR]],ESPNW[TEAM]&amp;"|"&amp;ESPNW[YEAR],0)),"0.00")</f>
        <v>0.00</v>
      </c>
    </row>
    <row r="1062" spans="9:50" x14ac:dyDescent="0.2">
      <c r="I1062" t="s">
        <v>1871</v>
      </c>
      <c r="J1062">
        <v>69.849999999999994</v>
      </c>
      <c r="K1062">
        <v>59.88</v>
      </c>
      <c r="L1062">
        <v>2022</v>
      </c>
      <c r="AO1062" t="s">
        <v>1871</v>
      </c>
      <c r="AP1062">
        <v>69.849999999999994</v>
      </c>
      <c r="AQ1062">
        <v>59.88</v>
      </c>
      <c r="AR1062">
        <v>2022</v>
      </c>
      <c r="AT1062" s="9" t="str">
        <f t="array" ref="AT1062">IFERROR(INDEX(JeffSagarinW[JS_RATING],MATCH(AllData[[#This Row],[TEAM]]&amp;"|"&amp;AllData[[#This Row],[YEAR]],JeffSagarinW[TEAM]&amp;"|"&amp;JeffSagarinW[YEAR],0)),"0.00")</f>
        <v>0.00</v>
      </c>
      <c r="AU1062" s="9" t="str">
        <f t="array" ref="AU1062">IFERROR(INDEX(JeffSagarinW[JS_SOS],MATCH(AllData[[#This Row],[TEAM]]&amp;"|"&amp;AllData[[#This Row],[YEAR]],JeffSagarinW[TEAM]&amp;"|"&amp;JeffSagarinW[YEAR],0)),"0.00")</f>
        <v>0.00</v>
      </c>
      <c r="AV1062" s="9" t="str">
        <f t="array" ref="AV1062">IFERROR(INDEX(JeffSagarinW[W25],MATCH(AllData[[#This Row],[TEAM]]&amp;"|"&amp;AllData[[#This Row],[YEAR]],JeffSagarinW[TEAM]&amp;"|"&amp;JeffSagarinW[YEAR],0)),"0.00")</f>
        <v>0.00</v>
      </c>
      <c r="AW1062" s="9" t="str">
        <f t="array" ref="AW1062">IFERROR(INDEX(JeffSagarinW[W50],MATCH(AllData[[#This Row],[TEAM]]&amp;"|"&amp;AllData[[#This Row],[YEAR]],JeffSagarinW[TEAM]&amp;"|"&amp;JeffSagarinW[YEAR],0)),"0.00")</f>
        <v>0.00</v>
      </c>
      <c r="AX1062" s="9" t="str">
        <f t="array" ref="AX1062">IFERROR(INDEX(ESPNW[PTS],MATCH(AllData[[#This Row],[TEAM]]&amp;"|"&amp;AllData[[#This Row],[YEAR]],ESPNW[TEAM]&amp;"|"&amp;ESPNW[YEAR],0)),"0.00")</f>
        <v>0.00</v>
      </c>
    </row>
    <row r="1063" spans="9:50" x14ac:dyDescent="0.2">
      <c r="I1063" t="s">
        <v>2073</v>
      </c>
      <c r="J1063">
        <v>61.43</v>
      </c>
      <c r="K1063">
        <v>59.77</v>
      </c>
      <c r="L1063">
        <v>2022</v>
      </c>
      <c r="AO1063" t="s">
        <v>2073</v>
      </c>
      <c r="AP1063">
        <v>61.43</v>
      </c>
      <c r="AQ1063">
        <v>59.77</v>
      </c>
      <c r="AR1063">
        <v>2022</v>
      </c>
      <c r="AT1063" s="9" t="str">
        <f t="array" ref="AT1063">IFERROR(INDEX(JeffSagarinW[JS_RATING],MATCH(AllData[[#This Row],[TEAM]]&amp;"|"&amp;AllData[[#This Row],[YEAR]],JeffSagarinW[TEAM]&amp;"|"&amp;JeffSagarinW[YEAR],0)),"0.00")</f>
        <v>0.00</v>
      </c>
      <c r="AU1063" s="9" t="str">
        <f t="array" ref="AU1063">IFERROR(INDEX(JeffSagarinW[JS_SOS],MATCH(AllData[[#This Row],[TEAM]]&amp;"|"&amp;AllData[[#This Row],[YEAR]],JeffSagarinW[TEAM]&amp;"|"&amp;JeffSagarinW[YEAR],0)),"0.00")</f>
        <v>0.00</v>
      </c>
      <c r="AV1063" s="9" t="str">
        <f t="array" ref="AV1063">IFERROR(INDEX(JeffSagarinW[W25],MATCH(AllData[[#This Row],[TEAM]]&amp;"|"&amp;AllData[[#This Row],[YEAR]],JeffSagarinW[TEAM]&amp;"|"&amp;JeffSagarinW[YEAR],0)),"0.00")</f>
        <v>0.00</v>
      </c>
      <c r="AW1063" s="9" t="str">
        <f t="array" ref="AW1063">IFERROR(INDEX(JeffSagarinW[W50],MATCH(AllData[[#This Row],[TEAM]]&amp;"|"&amp;AllData[[#This Row],[YEAR]],JeffSagarinW[TEAM]&amp;"|"&amp;JeffSagarinW[YEAR],0)),"0.00")</f>
        <v>0.00</v>
      </c>
      <c r="AX1063" s="9" t="str">
        <f t="array" ref="AX1063">IFERROR(INDEX(ESPNW[PTS],MATCH(AllData[[#This Row],[TEAM]]&amp;"|"&amp;AllData[[#This Row],[YEAR]],ESPNW[TEAM]&amp;"|"&amp;ESPNW[YEAR],0)),"0.00")</f>
        <v>0.00</v>
      </c>
    </row>
    <row r="1064" spans="9:50" x14ac:dyDescent="0.2">
      <c r="I1064" t="s">
        <v>2074</v>
      </c>
      <c r="J1064">
        <v>62.59</v>
      </c>
      <c r="K1064">
        <v>59.56</v>
      </c>
      <c r="L1064">
        <v>2022</v>
      </c>
      <c r="AO1064" t="s">
        <v>2074</v>
      </c>
      <c r="AP1064">
        <v>62.59</v>
      </c>
      <c r="AQ1064">
        <v>59.56</v>
      </c>
      <c r="AR1064">
        <v>2022</v>
      </c>
      <c r="AT1064" s="9" t="str">
        <f t="array" ref="AT1064">IFERROR(INDEX(JeffSagarinW[JS_RATING],MATCH(AllData[[#This Row],[TEAM]]&amp;"|"&amp;AllData[[#This Row],[YEAR]],JeffSagarinW[TEAM]&amp;"|"&amp;JeffSagarinW[YEAR],0)),"0.00")</f>
        <v>0.00</v>
      </c>
      <c r="AU1064" s="9" t="str">
        <f t="array" ref="AU1064">IFERROR(INDEX(JeffSagarinW[JS_SOS],MATCH(AllData[[#This Row],[TEAM]]&amp;"|"&amp;AllData[[#This Row],[YEAR]],JeffSagarinW[TEAM]&amp;"|"&amp;JeffSagarinW[YEAR],0)),"0.00")</f>
        <v>0.00</v>
      </c>
      <c r="AV1064" s="9" t="str">
        <f t="array" ref="AV1064">IFERROR(INDEX(JeffSagarinW[W25],MATCH(AllData[[#This Row],[TEAM]]&amp;"|"&amp;AllData[[#This Row],[YEAR]],JeffSagarinW[TEAM]&amp;"|"&amp;JeffSagarinW[YEAR],0)),"0.00")</f>
        <v>0.00</v>
      </c>
      <c r="AW1064" s="9" t="str">
        <f t="array" ref="AW1064">IFERROR(INDEX(JeffSagarinW[W50],MATCH(AllData[[#This Row],[TEAM]]&amp;"|"&amp;AllData[[#This Row],[YEAR]],JeffSagarinW[TEAM]&amp;"|"&amp;JeffSagarinW[YEAR],0)),"0.00")</f>
        <v>0.00</v>
      </c>
      <c r="AX1064" s="9" t="str">
        <f t="array" ref="AX1064">IFERROR(INDEX(ESPNW[PTS],MATCH(AllData[[#This Row],[TEAM]]&amp;"|"&amp;AllData[[#This Row],[YEAR]],ESPNW[TEAM]&amp;"|"&amp;ESPNW[YEAR],0)),"0.00")</f>
        <v>0.00</v>
      </c>
    </row>
    <row r="1065" spans="9:50" x14ac:dyDescent="0.2">
      <c r="I1065" t="s">
        <v>2075</v>
      </c>
      <c r="J1065">
        <v>60.54</v>
      </c>
      <c r="K1065">
        <v>59.38</v>
      </c>
      <c r="L1065">
        <v>2022</v>
      </c>
      <c r="AO1065" t="s">
        <v>2075</v>
      </c>
      <c r="AP1065">
        <v>60.54</v>
      </c>
      <c r="AQ1065">
        <v>59.38</v>
      </c>
      <c r="AR1065">
        <v>2022</v>
      </c>
      <c r="AT1065" s="9" t="str">
        <f t="array" ref="AT1065">IFERROR(INDEX(JeffSagarinW[JS_RATING],MATCH(AllData[[#This Row],[TEAM]]&amp;"|"&amp;AllData[[#This Row],[YEAR]],JeffSagarinW[TEAM]&amp;"|"&amp;JeffSagarinW[YEAR],0)),"0.00")</f>
        <v>0.00</v>
      </c>
      <c r="AU1065" s="9" t="str">
        <f t="array" ref="AU1065">IFERROR(INDEX(JeffSagarinW[JS_SOS],MATCH(AllData[[#This Row],[TEAM]]&amp;"|"&amp;AllData[[#This Row],[YEAR]],JeffSagarinW[TEAM]&amp;"|"&amp;JeffSagarinW[YEAR],0)),"0.00")</f>
        <v>0.00</v>
      </c>
      <c r="AV1065" s="9" t="str">
        <f t="array" ref="AV1065">IFERROR(INDEX(JeffSagarinW[W25],MATCH(AllData[[#This Row],[TEAM]]&amp;"|"&amp;AllData[[#This Row],[YEAR]],JeffSagarinW[TEAM]&amp;"|"&amp;JeffSagarinW[YEAR],0)),"0.00")</f>
        <v>0.00</v>
      </c>
      <c r="AW1065" s="9" t="str">
        <f t="array" ref="AW1065">IFERROR(INDEX(JeffSagarinW[W50],MATCH(AllData[[#This Row],[TEAM]]&amp;"|"&amp;AllData[[#This Row],[YEAR]],JeffSagarinW[TEAM]&amp;"|"&amp;JeffSagarinW[YEAR],0)),"0.00")</f>
        <v>0.00</v>
      </c>
      <c r="AX1065" s="9" t="str">
        <f t="array" ref="AX1065">IFERROR(INDEX(ESPNW[PTS],MATCH(AllData[[#This Row],[TEAM]]&amp;"|"&amp;AllData[[#This Row],[YEAR]],ESPNW[TEAM]&amp;"|"&amp;ESPNW[YEAR],0)),"0.00")</f>
        <v>0.00</v>
      </c>
    </row>
    <row r="1066" spans="9:50" x14ac:dyDescent="0.2">
      <c r="I1066" t="s">
        <v>2076</v>
      </c>
      <c r="J1066">
        <v>56.45</v>
      </c>
      <c r="K1066">
        <v>59.35</v>
      </c>
      <c r="L1066">
        <v>2022</v>
      </c>
      <c r="AO1066" t="s">
        <v>2076</v>
      </c>
      <c r="AP1066">
        <v>56.45</v>
      </c>
      <c r="AQ1066">
        <v>59.35</v>
      </c>
      <c r="AR1066">
        <v>2022</v>
      </c>
      <c r="AT1066" s="9" t="str">
        <f t="array" ref="AT1066">IFERROR(INDEX(JeffSagarinW[JS_RATING],MATCH(AllData[[#This Row],[TEAM]]&amp;"|"&amp;AllData[[#This Row],[YEAR]],JeffSagarinW[TEAM]&amp;"|"&amp;JeffSagarinW[YEAR],0)),"0.00")</f>
        <v>0.00</v>
      </c>
      <c r="AU1066" s="9" t="str">
        <f t="array" ref="AU1066">IFERROR(INDEX(JeffSagarinW[JS_SOS],MATCH(AllData[[#This Row],[TEAM]]&amp;"|"&amp;AllData[[#This Row],[YEAR]],JeffSagarinW[TEAM]&amp;"|"&amp;JeffSagarinW[YEAR],0)),"0.00")</f>
        <v>0.00</v>
      </c>
      <c r="AV1066" s="9" t="str">
        <f t="array" ref="AV1066">IFERROR(INDEX(JeffSagarinW[W25],MATCH(AllData[[#This Row],[TEAM]]&amp;"|"&amp;AllData[[#This Row],[YEAR]],JeffSagarinW[TEAM]&amp;"|"&amp;JeffSagarinW[YEAR],0)),"0.00")</f>
        <v>0.00</v>
      </c>
      <c r="AW1066" s="9" t="str">
        <f t="array" ref="AW1066">IFERROR(INDEX(JeffSagarinW[W50],MATCH(AllData[[#This Row],[TEAM]]&amp;"|"&amp;AllData[[#This Row],[YEAR]],JeffSagarinW[TEAM]&amp;"|"&amp;JeffSagarinW[YEAR],0)),"0.00")</f>
        <v>0.00</v>
      </c>
      <c r="AX1066" s="9" t="str">
        <f t="array" ref="AX1066">IFERROR(INDEX(ESPNW[PTS],MATCH(AllData[[#This Row],[TEAM]]&amp;"|"&amp;AllData[[#This Row],[YEAR]],ESPNW[TEAM]&amp;"|"&amp;ESPNW[YEAR],0)),"0.00")</f>
        <v>0.00</v>
      </c>
    </row>
    <row r="1067" spans="9:50" x14ac:dyDescent="0.2">
      <c r="I1067" t="s">
        <v>2077</v>
      </c>
      <c r="J1067">
        <v>62.4</v>
      </c>
      <c r="K1067">
        <v>59.3</v>
      </c>
      <c r="L1067">
        <v>2022</v>
      </c>
      <c r="AO1067" t="s">
        <v>2077</v>
      </c>
      <c r="AP1067">
        <v>62.4</v>
      </c>
      <c r="AQ1067">
        <v>59.3</v>
      </c>
      <c r="AR1067">
        <v>2022</v>
      </c>
      <c r="AT1067" s="9" t="str">
        <f t="array" ref="AT1067">IFERROR(INDEX(JeffSagarinW[JS_RATING],MATCH(AllData[[#This Row],[TEAM]]&amp;"|"&amp;AllData[[#This Row],[YEAR]],JeffSagarinW[TEAM]&amp;"|"&amp;JeffSagarinW[YEAR],0)),"0.00")</f>
        <v>0.00</v>
      </c>
      <c r="AU1067" s="9" t="str">
        <f t="array" ref="AU1067">IFERROR(INDEX(JeffSagarinW[JS_SOS],MATCH(AllData[[#This Row],[TEAM]]&amp;"|"&amp;AllData[[#This Row],[YEAR]],JeffSagarinW[TEAM]&amp;"|"&amp;JeffSagarinW[YEAR],0)),"0.00")</f>
        <v>0.00</v>
      </c>
      <c r="AV1067" s="9" t="str">
        <f t="array" ref="AV1067">IFERROR(INDEX(JeffSagarinW[W25],MATCH(AllData[[#This Row],[TEAM]]&amp;"|"&amp;AllData[[#This Row],[YEAR]],JeffSagarinW[TEAM]&amp;"|"&amp;JeffSagarinW[YEAR],0)),"0.00")</f>
        <v>0.00</v>
      </c>
      <c r="AW1067" s="9" t="str">
        <f t="array" ref="AW1067">IFERROR(INDEX(JeffSagarinW[W50],MATCH(AllData[[#This Row],[TEAM]]&amp;"|"&amp;AllData[[#This Row],[YEAR]],JeffSagarinW[TEAM]&amp;"|"&amp;JeffSagarinW[YEAR],0)),"0.00")</f>
        <v>0.00</v>
      </c>
      <c r="AX1067" s="9" t="str">
        <f t="array" ref="AX1067">IFERROR(INDEX(ESPNW[PTS],MATCH(AllData[[#This Row],[TEAM]]&amp;"|"&amp;AllData[[#This Row],[YEAR]],ESPNW[TEAM]&amp;"|"&amp;ESPNW[YEAR],0)),"0.00")</f>
        <v>0.00</v>
      </c>
    </row>
    <row r="1068" spans="9:50" x14ac:dyDescent="0.2">
      <c r="I1068" t="s">
        <v>1843</v>
      </c>
      <c r="J1068">
        <v>69.03</v>
      </c>
      <c r="K1068">
        <v>59.25</v>
      </c>
      <c r="L1068">
        <v>2022</v>
      </c>
      <c r="AO1068" t="s">
        <v>1843</v>
      </c>
      <c r="AP1068">
        <v>69.03</v>
      </c>
      <c r="AQ1068">
        <v>59.25</v>
      </c>
      <c r="AR1068">
        <v>2022</v>
      </c>
      <c r="AT1068" s="9" t="str">
        <f t="array" ref="AT1068">IFERROR(INDEX(JeffSagarinW[JS_RATING],MATCH(AllData[[#This Row],[TEAM]]&amp;"|"&amp;AllData[[#This Row],[YEAR]],JeffSagarinW[TEAM]&amp;"|"&amp;JeffSagarinW[YEAR],0)),"0.00")</f>
        <v>0.00</v>
      </c>
      <c r="AU1068" s="9" t="str">
        <f t="array" ref="AU1068">IFERROR(INDEX(JeffSagarinW[JS_SOS],MATCH(AllData[[#This Row],[TEAM]]&amp;"|"&amp;AllData[[#This Row],[YEAR]],JeffSagarinW[TEAM]&amp;"|"&amp;JeffSagarinW[YEAR],0)),"0.00")</f>
        <v>0.00</v>
      </c>
      <c r="AV1068" s="9" t="str">
        <f t="array" ref="AV1068">IFERROR(INDEX(JeffSagarinW[W25],MATCH(AllData[[#This Row],[TEAM]]&amp;"|"&amp;AllData[[#This Row],[YEAR]],JeffSagarinW[TEAM]&amp;"|"&amp;JeffSagarinW[YEAR],0)),"0.00")</f>
        <v>0.00</v>
      </c>
      <c r="AW1068" s="9" t="str">
        <f t="array" ref="AW1068">IFERROR(INDEX(JeffSagarinW[W50],MATCH(AllData[[#This Row],[TEAM]]&amp;"|"&amp;AllData[[#This Row],[YEAR]],JeffSagarinW[TEAM]&amp;"|"&amp;JeffSagarinW[YEAR],0)),"0.00")</f>
        <v>0.00</v>
      </c>
      <c r="AX1068" s="9" t="str">
        <f t="array" ref="AX1068">IFERROR(INDEX(ESPNW[PTS],MATCH(AllData[[#This Row],[TEAM]]&amp;"|"&amp;AllData[[#This Row],[YEAR]],ESPNW[TEAM]&amp;"|"&amp;ESPNW[YEAR],0)),"0.00")</f>
        <v>0.00</v>
      </c>
    </row>
    <row r="1069" spans="9:50" x14ac:dyDescent="0.2">
      <c r="I1069" t="s">
        <v>306</v>
      </c>
      <c r="J1069">
        <v>63.98</v>
      </c>
      <c r="K1069">
        <v>59.18</v>
      </c>
      <c r="L1069">
        <v>2022</v>
      </c>
      <c r="AO1069" t="s">
        <v>306</v>
      </c>
      <c r="AP1069">
        <v>63.98</v>
      </c>
      <c r="AQ1069">
        <v>59.18</v>
      </c>
      <c r="AR1069">
        <v>2022</v>
      </c>
      <c r="AT1069" s="9" t="str">
        <f t="array" ref="AT1069">IFERROR(INDEX(JeffSagarinW[JS_RATING],MATCH(AllData[[#This Row],[TEAM]]&amp;"|"&amp;AllData[[#This Row],[YEAR]],JeffSagarinW[TEAM]&amp;"|"&amp;JeffSagarinW[YEAR],0)),"0.00")</f>
        <v>0.00</v>
      </c>
      <c r="AU1069" s="9" t="str">
        <f t="array" ref="AU1069">IFERROR(INDEX(JeffSagarinW[JS_SOS],MATCH(AllData[[#This Row],[TEAM]]&amp;"|"&amp;AllData[[#This Row],[YEAR]],JeffSagarinW[TEAM]&amp;"|"&amp;JeffSagarinW[YEAR],0)),"0.00")</f>
        <v>0.00</v>
      </c>
      <c r="AV1069" s="9" t="str">
        <f t="array" ref="AV1069">IFERROR(INDEX(JeffSagarinW[W25],MATCH(AllData[[#This Row],[TEAM]]&amp;"|"&amp;AllData[[#This Row],[YEAR]],JeffSagarinW[TEAM]&amp;"|"&amp;JeffSagarinW[YEAR],0)),"0.00")</f>
        <v>0.00</v>
      </c>
      <c r="AW1069" s="9" t="str">
        <f t="array" ref="AW1069">IFERROR(INDEX(JeffSagarinW[W50],MATCH(AllData[[#This Row],[TEAM]]&amp;"|"&amp;AllData[[#This Row],[YEAR]],JeffSagarinW[TEAM]&amp;"|"&amp;JeffSagarinW[YEAR],0)),"0.00")</f>
        <v>0.00</v>
      </c>
      <c r="AX1069" s="9" t="str">
        <f t="array" ref="AX1069">IFERROR(INDEX(ESPNW[PTS],MATCH(AllData[[#This Row],[TEAM]]&amp;"|"&amp;AllData[[#This Row],[YEAR]],ESPNW[TEAM]&amp;"|"&amp;ESPNW[YEAR],0)),"0.00")</f>
        <v>0.00</v>
      </c>
    </row>
    <row r="1070" spans="9:50" x14ac:dyDescent="0.2">
      <c r="I1070" t="s">
        <v>2078</v>
      </c>
      <c r="J1070">
        <v>58.6</v>
      </c>
      <c r="K1070">
        <v>59.16</v>
      </c>
      <c r="L1070">
        <v>2022</v>
      </c>
      <c r="AO1070" t="s">
        <v>2078</v>
      </c>
      <c r="AP1070">
        <v>58.6</v>
      </c>
      <c r="AQ1070">
        <v>59.16</v>
      </c>
      <c r="AR1070">
        <v>2022</v>
      </c>
      <c r="AT1070" s="9" t="str">
        <f t="array" ref="AT1070">IFERROR(INDEX(JeffSagarinW[JS_RATING],MATCH(AllData[[#This Row],[TEAM]]&amp;"|"&amp;AllData[[#This Row],[YEAR]],JeffSagarinW[TEAM]&amp;"|"&amp;JeffSagarinW[YEAR],0)),"0.00")</f>
        <v>0.00</v>
      </c>
      <c r="AU1070" s="9" t="str">
        <f t="array" ref="AU1070">IFERROR(INDEX(JeffSagarinW[JS_SOS],MATCH(AllData[[#This Row],[TEAM]]&amp;"|"&amp;AllData[[#This Row],[YEAR]],JeffSagarinW[TEAM]&amp;"|"&amp;JeffSagarinW[YEAR],0)),"0.00")</f>
        <v>0.00</v>
      </c>
      <c r="AV1070" s="9" t="str">
        <f t="array" ref="AV1070">IFERROR(INDEX(JeffSagarinW[W25],MATCH(AllData[[#This Row],[TEAM]]&amp;"|"&amp;AllData[[#This Row],[YEAR]],JeffSagarinW[TEAM]&amp;"|"&amp;JeffSagarinW[YEAR],0)),"0.00")</f>
        <v>0.00</v>
      </c>
      <c r="AW1070" s="9" t="str">
        <f t="array" ref="AW1070">IFERROR(INDEX(JeffSagarinW[W50],MATCH(AllData[[#This Row],[TEAM]]&amp;"|"&amp;AllData[[#This Row],[YEAR]],JeffSagarinW[TEAM]&amp;"|"&amp;JeffSagarinW[YEAR],0)),"0.00")</f>
        <v>0.00</v>
      </c>
      <c r="AX1070" s="9" t="str">
        <f t="array" ref="AX1070">IFERROR(INDEX(ESPNW[PTS],MATCH(AllData[[#This Row],[TEAM]]&amp;"|"&amp;AllData[[#This Row],[YEAR]],ESPNW[TEAM]&amp;"|"&amp;ESPNW[YEAR],0)),"0.00")</f>
        <v>0.00</v>
      </c>
    </row>
    <row r="1071" spans="9:50" x14ac:dyDescent="0.2">
      <c r="I1071" t="s">
        <v>1852</v>
      </c>
      <c r="J1071">
        <v>55.79</v>
      </c>
      <c r="K1071">
        <v>59.02</v>
      </c>
      <c r="L1071">
        <v>2022</v>
      </c>
      <c r="AO1071" t="s">
        <v>1852</v>
      </c>
      <c r="AP1071">
        <v>55.79</v>
      </c>
      <c r="AQ1071">
        <v>59.02</v>
      </c>
      <c r="AR1071">
        <v>2022</v>
      </c>
      <c r="AT1071" s="9" t="str">
        <f t="array" ref="AT1071">IFERROR(INDEX(JeffSagarinW[JS_RATING],MATCH(AllData[[#This Row],[TEAM]]&amp;"|"&amp;AllData[[#This Row],[YEAR]],JeffSagarinW[TEAM]&amp;"|"&amp;JeffSagarinW[YEAR],0)),"0.00")</f>
        <v>0.00</v>
      </c>
      <c r="AU1071" s="9" t="str">
        <f t="array" ref="AU1071">IFERROR(INDEX(JeffSagarinW[JS_SOS],MATCH(AllData[[#This Row],[TEAM]]&amp;"|"&amp;AllData[[#This Row],[YEAR]],JeffSagarinW[TEAM]&amp;"|"&amp;JeffSagarinW[YEAR],0)),"0.00")</f>
        <v>0.00</v>
      </c>
      <c r="AV1071" s="9" t="str">
        <f t="array" ref="AV1071">IFERROR(INDEX(JeffSagarinW[W25],MATCH(AllData[[#This Row],[TEAM]]&amp;"|"&amp;AllData[[#This Row],[YEAR]],JeffSagarinW[TEAM]&amp;"|"&amp;JeffSagarinW[YEAR],0)),"0.00")</f>
        <v>0.00</v>
      </c>
      <c r="AW1071" s="9" t="str">
        <f t="array" ref="AW1071">IFERROR(INDEX(JeffSagarinW[W50],MATCH(AllData[[#This Row],[TEAM]]&amp;"|"&amp;AllData[[#This Row],[YEAR]],JeffSagarinW[TEAM]&amp;"|"&amp;JeffSagarinW[YEAR],0)),"0.00")</f>
        <v>0.00</v>
      </c>
      <c r="AX1071" s="9" t="str">
        <f t="array" ref="AX1071">IFERROR(INDEX(ESPNW[PTS],MATCH(AllData[[#This Row],[TEAM]]&amp;"|"&amp;AllData[[#This Row],[YEAR]],ESPNW[TEAM]&amp;"|"&amp;ESPNW[YEAR],0)),"0.00")</f>
        <v>0.00</v>
      </c>
    </row>
    <row r="1072" spans="9:50" x14ac:dyDescent="0.2">
      <c r="I1072" t="s">
        <v>400</v>
      </c>
      <c r="J1072">
        <v>60.1</v>
      </c>
      <c r="K1072">
        <v>59.02</v>
      </c>
      <c r="L1072">
        <v>2022</v>
      </c>
      <c r="AO1072" t="s">
        <v>400</v>
      </c>
      <c r="AP1072">
        <v>60.1</v>
      </c>
      <c r="AQ1072">
        <v>59.02</v>
      </c>
      <c r="AR1072">
        <v>2022</v>
      </c>
      <c r="AT1072" s="9" t="str">
        <f t="array" ref="AT1072">IFERROR(INDEX(JeffSagarinW[JS_RATING],MATCH(AllData[[#This Row],[TEAM]]&amp;"|"&amp;AllData[[#This Row],[YEAR]],JeffSagarinW[TEAM]&amp;"|"&amp;JeffSagarinW[YEAR],0)),"0.00")</f>
        <v>0.00</v>
      </c>
      <c r="AU1072" s="9" t="str">
        <f t="array" ref="AU1072">IFERROR(INDEX(JeffSagarinW[JS_SOS],MATCH(AllData[[#This Row],[TEAM]]&amp;"|"&amp;AllData[[#This Row],[YEAR]],JeffSagarinW[TEAM]&amp;"|"&amp;JeffSagarinW[YEAR],0)),"0.00")</f>
        <v>0.00</v>
      </c>
      <c r="AV1072" s="9" t="str">
        <f t="array" ref="AV1072">IFERROR(INDEX(JeffSagarinW[W25],MATCH(AllData[[#This Row],[TEAM]]&amp;"|"&amp;AllData[[#This Row],[YEAR]],JeffSagarinW[TEAM]&amp;"|"&amp;JeffSagarinW[YEAR],0)),"0.00")</f>
        <v>0.00</v>
      </c>
      <c r="AW1072" s="9" t="str">
        <f t="array" ref="AW1072">IFERROR(INDEX(JeffSagarinW[W50],MATCH(AllData[[#This Row],[TEAM]]&amp;"|"&amp;AllData[[#This Row],[YEAR]],JeffSagarinW[TEAM]&amp;"|"&amp;JeffSagarinW[YEAR],0)),"0.00")</f>
        <v>0.00</v>
      </c>
      <c r="AX1072" s="9" t="str">
        <f t="array" ref="AX1072">IFERROR(INDEX(ESPNW[PTS],MATCH(AllData[[#This Row],[TEAM]]&amp;"|"&amp;AllData[[#This Row],[YEAR]],ESPNW[TEAM]&amp;"|"&amp;ESPNW[YEAR],0)),"0.00")</f>
        <v>0.00</v>
      </c>
    </row>
    <row r="1073" spans="9:50" x14ac:dyDescent="0.2">
      <c r="I1073" t="s">
        <v>322</v>
      </c>
      <c r="J1073">
        <v>68.22</v>
      </c>
      <c r="K1073">
        <v>58.92</v>
      </c>
      <c r="L1073">
        <v>2022</v>
      </c>
      <c r="AO1073" t="s">
        <v>322</v>
      </c>
      <c r="AP1073">
        <v>68.22</v>
      </c>
      <c r="AQ1073">
        <v>58.92</v>
      </c>
      <c r="AR1073">
        <v>2022</v>
      </c>
      <c r="AT1073" s="9" t="str">
        <f t="array" ref="AT1073">IFERROR(INDEX(JeffSagarinW[JS_RATING],MATCH(AllData[[#This Row],[TEAM]]&amp;"|"&amp;AllData[[#This Row],[YEAR]],JeffSagarinW[TEAM]&amp;"|"&amp;JeffSagarinW[YEAR],0)),"0.00")</f>
        <v>0.00</v>
      </c>
      <c r="AU1073" s="9" t="str">
        <f t="array" ref="AU1073">IFERROR(INDEX(JeffSagarinW[JS_SOS],MATCH(AllData[[#This Row],[TEAM]]&amp;"|"&amp;AllData[[#This Row],[YEAR]],JeffSagarinW[TEAM]&amp;"|"&amp;JeffSagarinW[YEAR],0)),"0.00")</f>
        <v>0.00</v>
      </c>
      <c r="AV1073" s="9" t="str">
        <f t="array" ref="AV1073">IFERROR(INDEX(JeffSagarinW[W25],MATCH(AllData[[#This Row],[TEAM]]&amp;"|"&amp;AllData[[#This Row],[YEAR]],JeffSagarinW[TEAM]&amp;"|"&amp;JeffSagarinW[YEAR],0)),"0.00")</f>
        <v>0.00</v>
      </c>
      <c r="AW1073" s="9" t="str">
        <f t="array" ref="AW1073">IFERROR(INDEX(JeffSagarinW[W50],MATCH(AllData[[#This Row],[TEAM]]&amp;"|"&amp;AllData[[#This Row],[YEAR]],JeffSagarinW[TEAM]&amp;"|"&amp;JeffSagarinW[YEAR],0)),"0.00")</f>
        <v>0.00</v>
      </c>
      <c r="AX1073" s="9" t="str">
        <f t="array" ref="AX1073">IFERROR(INDEX(ESPNW[PTS],MATCH(AllData[[#This Row],[TEAM]]&amp;"|"&amp;AllData[[#This Row],[YEAR]],ESPNW[TEAM]&amp;"|"&amp;ESPNW[YEAR],0)),"0.00")</f>
        <v>0.00</v>
      </c>
    </row>
    <row r="1074" spans="9:50" x14ac:dyDescent="0.2">
      <c r="I1074" t="s">
        <v>2079</v>
      </c>
      <c r="J1074">
        <v>61.76</v>
      </c>
      <c r="K1074">
        <v>58.81</v>
      </c>
      <c r="L1074">
        <v>2022</v>
      </c>
      <c r="AO1074" t="s">
        <v>2079</v>
      </c>
      <c r="AP1074">
        <v>61.76</v>
      </c>
      <c r="AQ1074">
        <v>58.81</v>
      </c>
      <c r="AR1074">
        <v>2022</v>
      </c>
      <c r="AT1074" s="9" t="str">
        <f t="array" ref="AT1074">IFERROR(INDEX(JeffSagarinW[JS_RATING],MATCH(AllData[[#This Row],[TEAM]]&amp;"|"&amp;AllData[[#This Row],[YEAR]],JeffSagarinW[TEAM]&amp;"|"&amp;JeffSagarinW[YEAR],0)),"0.00")</f>
        <v>0.00</v>
      </c>
      <c r="AU1074" s="9" t="str">
        <f t="array" ref="AU1074">IFERROR(INDEX(JeffSagarinW[JS_SOS],MATCH(AllData[[#This Row],[TEAM]]&amp;"|"&amp;AllData[[#This Row],[YEAR]],JeffSagarinW[TEAM]&amp;"|"&amp;JeffSagarinW[YEAR],0)),"0.00")</f>
        <v>0.00</v>
      </c>
      <c r="AV1074" s="9" t="str">
        <f t="array" ref="AV1074">IFERROR(INDEX(JeffSagarinW[W25],MATCH(AllData[[#This Row],[TEAM]]&amp;"|"&amp;AllData[[#This Row],[YEAR]],JeffSagarinW[TEAM]&amp;"|"&amp;JeffSagarinW[YEAR],0)),"0.00")</f>
        <v>0.00</v>
      </c>
      <c r="AW1074" s="9" t="str">
        <f t="array" ref="AW1074">IFERROR(INDEX(JeffSagarinW[W50],MATCH(AllData[[#This Row],[TEAM]]&amp;"|"&amp;AllData[[#This Row],[YEAR]],JeffSagarinW[TEAM]&amp;"|"&amp;JeffSagarinW[YEAR],0)),"0.00")</f>
        <v>0.00</v>
      </c>
      <c r="AX1074" s="9" t="str">
        <f t="array" ref="AX1074">IFERROR(INDEX(ESPNW[PTS],MATCH(AllData[[#This Row],[TEAM]]&amp;"|"&amp;AllData[[#This Row],[YEAR]],ESPNW[TEAM]&amp;"|"&amp;ESPNW[YEAR],0)),"0.00")</f>
        <v>0.00</v>
      </c>
    </row>
    <row r="1075" spans="9:50" x14ac:dyDescent="0.2">
      <c r="I1075" t="s">
        <v>2080</v>
      </c>
      <c r="J1075">
        <v>61.27</v>
      </c>
      <c r="K1075">
        <v>58.71</v>
      </c>
      <c r="L1075">
        <v>2022</v>
      </c>
      <c r="AO1075" t="s">
        <v>2080</v>
      </c>
      <c r="AP1075">
        <v>61.27</v>
      </c>
      <c r="AQ1075">
        <v>58.71</v>
      </c>
      <c r="AR1075">
        <v>2022</v>
      </c>
      <c r="AT1075" s="9" t="str">
        <f t="array" ref="AT1075">IFERROR(INDEX(JeffSagarinW[JS_RATING],MATCH(AllData[[#This Row],[TEAM]]&amp;"|"&amp;AllData[[#This Row],[YEAR]],JeffSagarinW[TEAM]&amp;"|"&amp;JeffSagarinW[YEAR],0)),"0.00")</f>
        <v>0.00</v>
      </c>
      <c r="AU1075" s="9" t="str">
        <f t="array" ref="AU1075">IFERROR(INDEX(JeffSagarinW[JS_SOS],MATCH(AllData[[#This Row],[TEAM]]&amp;"|"&amp;AllData[[#This Row],[YEAR]],JeffSagarinW[TEAM]&amp;"|"&amp;JeffSagarinW[YEAR],0)),"0.00")</f>
        <v>0.00</v>
      </c>
      <c r="AV1075" s="9" t="str">
        <f t="array" ref="AV1075">IFERROR(INDEX(JeffSagarinW[W25],MATCH(AllData[[#This Row],[TEAM]]&amp;"|"&amp;AllData[[#This Row],[YEAR]],JeffSagarinW[TEAM]&amp;"|"&amp;JeffSagarinW[YEAR],0)),"0.00")</f>
        <v>0.00</v>
      </c>
      <c r="AW1075" s="9" t="str">
        <f t="array" ref="AW1075">IFERROR(INDEX(JeffSagarinW[W50],MATCH(AllData[[#This Row],[TEAM]]&amp;"|"&amp;AllData[[#This Row],[YEAR]],JeffSagarinW[TEAM]&amp;"|"&amp;JeffSagarinW[YEAR],0)),"0.00")</f>
        <v>0.00</v>
      </c>
      <c r="AX1075" s="9" t="str">
        <f t="array" ref="AX1075">IFERROR(INDEX(ESPNW[PTS],MATCH(AllData[[#This Row],[TEAM]]&amp;"|"&amp;AllData[[#This Row],[YEAR]],ESPNW[TEAM]&amp;"|"&amp;ESPNW[YEAR],0)),"0.00")</f>
        <v>0.00</v>
      </c>
    </row>
    <row r="1076" spans="9:50" x14ac:dyDescent="0.2">
      <c r="I1076" t="s">
        <v>1061</v>
      </c>
      <c r="J1076">
        <v>66.599999999999994</v>
      </c>
      <c r="K1076">
        <v>58.54</v>
      </c>
      <c r="L1076">
        <v>2022</v>
      </c>
      <c r="AO1076" t="s">
        <v>1061</v>
      </c>
      <c r="AP1076">
        <v>66.599999999999994</v>
      </c>
      <c r="AQ1076">
        <v>58.54</v>
      </c>
      <c r="AR1076">
        <v>2022</v>
      </c>
      <c r="AT1076" s="9" t="str">
        <f t="array" ref="AT1076">IFERROR(INDEX(JeffSagarinW[JS_RATING],MATCH(AllData[[#This Row],[TEAM]]&amp;"|"&amp;AllData[[#This Row],[YEAR]],JeffSagarinW[TEAM]&amp;"|"&amp;JeffSagarinW[YEAR],0)),"0.00")</f>
        <v>0.00</v>
      </c>
      <c r="AU1076" s="9" t="str">
        <f t="array" ref="AU1076">IFERROR(INDEX(JeffSagarinW[JS_SOS],MATCH(AllData[[#This Row],[TEAM]]&amp;"|"&amp;AllData[[#This Row],[YEAR]],JeffSagarinW[TEAM]&amp;"|"&amp;JeffSagarinW[YEAR],0)),"0.00")</f>
        <v>0.00</v>
      </c>
      <c r="AV1076" s="9" t="str">
        <f t="array" ref="AV1076">IFERROR(INDEX(JeffSagarinW[W25],MATCH(AllData[[#This Row],[TEAM]]&amp;"|"&amp;AllData[[#This Row],[YEAR]],JeffSagarinW[TEAM]&amp;"|"&amp;JeffSagarinW[YEAR],0)),"0.00")</f>
        <v>0.00</v>
      </c>
      <c r="AW1076" s="9" t="str">
        <f t="array" ref="AW1076">IFERROR(INDEX(JeffSagarinW[W50],MATCH(AllData[[#This Row],[TEAM]]&amp;"|"&amp;AllData[[#This Row],[YEAR]],JeffSagarinW[TEAM]&amp;"|"&amp;JeffSagarinW[YEAR],0)),"0.00")</f>
        <v>0.00</v>
      </c>
      <c r="AX1076" s="9" t="str">
        <f t="array" ref="AX1076">IFERROR(INDEX(ESPNW[PTS],MATCH(AllData[[#This Row],[TEAM]]&amp;"|"&amp;AllData[[#This Row],[YEAR]],ESPNW[TEAM]&amp;"|"&amp;ESPNW[YEAR],0)),"0.00")</f>
        <v>0.00</v>
      </c>
    </row>
    <row r="1077" spans="9:50" x14ac:dyDescent="0.2">
      <c r="I1077" t="s">
        <v>2081</v>
      </c>
      <c r="J1077">
        <v>58.8</v>
      </c>
      <c r="K1077">
        <v>58.54</v>
      </c>
      <c r="L1077">
        <v>2022</v>
      </c>
      <c r="AO1077" t="s">
        <v>2081</v>
      </c>
      <c r="AP1077">
        <v>58.8</v>
      </c>
      <c r="AQ1077">
        <v>58.54</v>
      </c>
      <c r="AR1077">
        <v>2022</v>
      </c>
      <c r="AT1077" s="9" t="str">
        <f t="array" ref="AT1077">IFERROR(INDEX(JeffSagarinW[JS_RATING],MATCH(AllData[[#This Row],[TEAM]]&amp;"|"&amp;AllData[[#This Row],[YEAR]],JeffSagarinW[TEAM]&amp;"|"&amp;JeffSagarinW[YEAR],0)),"0.00")</f>
        <v>0.00</v>
      </c>
      <c r="AU1077" s="9" t="str">
        <f t="array" ref="AU1077">IFERROR(INDEX(JeffSagarinW[JS_SOS],MATCH(AllData[[#This Row],[TEAM]]&amp;"|"&amp;AllData[[#This Row],[YEAR]],JeffSagarinW[TEAM]&amp;"|"&amp;JeffSagarinW[YEAR],0)),"0.00")</f>
        <v>0.00</v>
      </c>
      <c r="AV1077" s="9" t="str">
        <f t="array" ref="AV1077">IFERROR(INDEX(JeffSagarinW[W25],MATCH(AllData[[#This Row],[TEAM]]&amp;"|"&amp;AllData[[#This Row],[YEAR]],JeffSagarinW[TEAM]&amp;"|"&amp;JeffSagarinW[YEAR],0)),"0.00")</f>
        <v>0.00</v>
      </c>
      <c r="AW1077" s="9" t="str">
        <f t="array" ref="AW1077">IFERROR(INDEX(JeffSagarinW[W50],MATCH(AllData[[#This Row],[TEAM]]&amp;"|"&amp;AllData[[#This Row],[YEAR]],JeffSagarinW[TEAM]&amp;"|"&amp;JeffSagarinW[YEAR],0)),"0.00")</f>
        <v>0.00</v>
      </c>
      <c r="AX1077" s="9" t="str">
        <f t="array" ref="AX1077">IFERROR(INDEX(ESPNW[PTS],MATCH(AllData[[#This Row],[TEAM]]&amp;"|"&amp;AllData[[#This Row],[YEAR]],ESPNW[TEAM]&amp;"|"&amp;ESPNW[YEAR],0)),"0.00")</f>
        <v>0.00</v>
      </c>
    </row>
    <row r="1078" spans="9:50" x14ac:dyDescent="0.2">
      <c r="I1078" t="s">
        <v>2082</v>
      </c>
      <c r="J1078">
        <v>57.11</v>
      </c>
      <c r="K1078">
        <v>58.33</v>
      </c>
      <c r="L1078">
        <v>2022</v>
      </c>
      <c r="AO1078" t="s">
        <v>2082</v>
      </c>
      <c r="AP1078">
        <v>57.11</v>
      </c>
      <c r="AQ1078">
        <v>58.33</v>
      </c>
      <c r="AR1078">
        <v>2022</v>
      </c>
      <c r="AT1078" s="9" t="str">
        <f t="array" ref="AT1078">IFERROR(INDEX(JeffSagarinW[JS_RATING],MATCH(AllData[[#This Row],[TEAM]]&amp;"|"&amp;AllData[[#This Row],[YEAR]],JeffSagarinW[TEAM]&amp;"|"&amp;JeffSagarinW[YEAR],0)),"0.00")</f>
        <v>0.00</v>
      </c>
      <c r="AU1078" s="9" t="str">
        <f t="array" ref="AU1078">IFERROR(INDEX(JeffSagarinW[JS_SOS],MATCH(AllData[[#This Row],[TEAM]]&amp;"|"&amp;AllData[[#This Row],[YEAR]],JeffSagarinW[TEAM]&amp;"|"&amp;JeffSagarinW[YEAR],0)),"0.00")</f>
        <v>0.00</v>
      </c>
      <c r="AV1078" s="9" t="str">
        <f t="array" ref="AV1078">IFERROR(INDEX(JeffSagarinW[W25],MATCH(AllData[[#This Row],[TEAM]]&amp;"|"&amp;AllData[[#This Row],[YEAR]],JeffSagarinW[TEAM]&amp;"|"&amp;JeffSagarinW[YEAR],0)),"0.00")</f>
        <v>0.00</v>
      </c>
      <c r="AW1078" s="9" t="str">
        <f t="array" ref="AW1078">IFERROR(INDEX(JeffSagarinW[W50],MATCH(AllData[[#This Row],[TEAM]]&amp;"|"&amp;AllData[[#This Row],[YEAR]],JeffSagarinW[TEAM]&amp;"|"&amp;JeffSagarinW[YEAR],0)),"0.00")</f>
        <v>0.00</v>
      </c>
      <c r="AX1078" s="9" t="str">
        <f t="array" ref="AX1078">IFERROR(INDEX(ESPNW[PTS],MATCH(AllData[[#This Row],[TEAM]]&amp;"|"&amp;AllData[[#This Row],[YEAR]],ESPNW[TEAM]&amp;"|"&amp;ESPNW[YEAR],0)),"0.00")</f>
        <v>0.00</v>
      </c>
    </row>
    <row r="1079" spans="9:50" x14ac:dyDescent="0.2">
      <c r="I1079" t="s">
        <v>2083</v>
      </c>
      <c r="J1079">
        <v>59.6</v>
      </c>
      <c r="K1079">
        <v>58.29</v>
      </c>
      <c r="L1079">
        <v>2022</v>
      </c>
      <c r="AO1079" t="s">
        <v>2083</v>
      </c>
      <c r="AP1079">
        <v>59.6</v>
      </c>
      <c r="AQ1079">
        <v>58.29</v>
      </c>
      <c r="AR1079">
        <v>2022</v>
      </c>
      <c r="AT1079" s="9" t="str">
        <f t="array" ref="AT1079">IFERROR(INDEX(JeffSagarinW[JS_RATING],MATCH(AllData[[#This Row],[TEAM]]&amp;"|"&amp;AllData[[#This Row],[YEAR]],JeffSagarinW[TEAM]&amp;"|"&amp;JeffSagarinW[YEAR],0)),"0.00")</f>
        <v>0.00</v>
      </c>
      <c r="AU1079" s="9" t="str">
        <f t="array" ref="AU1079">IFERROR(INDEX(JeffSagarinW[JS_SOS],MATCH(AllData[[#This Row],[TEAM]]&amp;"|"&amp;AllData[[#This Row],[YEAR]],JeffSagarinW[TEAM]&amp;"|"&amp;JeffSagarinW[YEAR],0)),"0.00")</f>
        <v>0.00</v>
      </c>
      <c r="AV1079" s="9" t="str">
        <f t="array" ref="AV1079">IFERROR(INDEX(JeffSagarinW[W25],MATCH(AllData[[#This Row],[TEAM]]&amp;"|"&amp;AllData[[#This Row],[YEAR]],JeffSagarinW[TEAM]&amp;"|"&amp;JeffSagarinW[YEAR],0)),"0.00")</f>
        <v>0.00</v>
      </c>
      <c r="AW1079" s="9" t="str">
        <f t="array" ref="AW1079">IFERROR(INDEX(JeffSagarinW[W50],MATCH(AllData[[#This Row],[TEAM]]&amp;"|"&amp;AllData[[#This Row],[YEAR]],JeffSagarinW[TEAM]&amp;"|"&amp;JeffSagarinW[YEAR],0)),"0.00")</f>
        <v>0.00</v>
      </c>
      <c r="AX1079" s="9" t="str">
        <f t="array" ref="AX1079">IFERROR(INDEX(ESPNW[PTS],MATCH(AllData[[#This Row],[TEAM]]&amp;"|"&amp;AllData[[#This Row],[YEAR]],ESPNW[TEAM]&amp;"|"&amp;ESPNW[YEAR],0)),"0.00")</f>
        <v>0.00</v>
      </c>
    </row>
    <row r="1080" spans="9:50" x14ac:dyDescent="0.2">
      <c r="I1080" t="s">
        <v>2084</v>
      </c>
      <c r="J1080">
        <v>54.09</v>
      </c>
      <c r="K1080">
        <v>58.26</v>
      </c>
      <c r="L1080">
        <v>2022</v>
      </c>
      <c r="AO1080" t="s">
        <v>2084</v>
      </c>
      <c r="AP1080">
        <v>54.09</v>
      </c>
      <c r="AQ1080">
        <v>58.26</v>
      </c>
      <c r="AR1080">
        <v>2022</v>
      </c>
      <c r="AT1080" s="9" t="str">
        <f t="array" ref="AT1080">IFERROR(INDEX(JeffSagarinW[JS_RATING],MATCH(AllData[[#This Row],[TEAM]]&amp;"|"&amp;AllData[[#This Row],[YEAR]],JeffSagarinW[TEAM]&amp;"|"&amp;JeffSagarinW[YEAR],0)),"0.00")</f>
        <v>0.00</v>
      </c>
      <c r="AU1080" s="9" t="str">
        <f t="array" ref="AU1080">IFERROR(INDEX(JeffSagarinW[JS_SOS],MATCH(AllData[[#This Row],[TEAM]]&amp;"|"&amp;AllData[[#This Row],[YEAR]],JeffSagarinW[TEAM]&amp;"|"&amp;JeffSagarinW[YEAR],0)),"0.00")</f>
        <v>0.00</v>
      </c>
      <c r="AV1080" s="9" t="str">
        <f t="array" ref="AV1080">IFERROR(INDEX(JeffSagarinW[W25],MATCH(AllData[[#This Row],[TEAM]]&amp;"|"&amp;AllData[[#This Row],[YEAR]],JeffSagarinW[TEAM]&amp;"|"&amp;JeffSagarinW[YEAR],0)),"0.00")</f>
        <v>0.00</v>
      </c>
      <c r="AW1080" s="9" t="str">
        <f t="array" ref="AW1080">IFERROR(INDEX(JeffSagarinW[W50],MATCH(AllData[[#This Row],[TEAM]]&amp;"|"&amp;AllData[[#This Row],[YEAR]],JeffSagarinW[TEAM]&amp;"|"&amp;JeffSagarinW[YEAR],0)),"0.00")</f>
        <v>0.00</v>
      </c>
      <c r="AX1080" s="9" t="str">
        <f t="array" ref="AX1080">IFERROR(INDEX(ESPNW[PTS],MATCH(AllData[[#This Row],[TEAM]]&amp;"|"&amp;AllData[[#This Row],[YEAR]],ESPNW[TEAM]&amp;"|"&amp;ESPNW[YEAR],0)),"0.00")</f>
        <v>0.00</v>
      </c>
    </row>
    <row r="1081" spans="9:50" x14ac:dyDescent="0.2">
      <c r="I1081" t="s">
        <v>295</v>
      </c>
      <c r="J1081">
        <v>61.39</v>
      </c>
      <c r="K1081">
        <v>58.16</v>
      </c>
      <c r="L1081">
        <v>2022</v>
      </c>
      <c r="AO1081" t="s">
        <v>295</v>
      </c>
      <c r="AP1081">
        <v>61.39</v>
      </c>
      <c r="AQ1081">
        <v>58.16</v>
      </c>
      <c r="AR1081">
        <v>2022</v>
      </c>
      <c r="AT1081" s="9" t="str">
        <f t="array" ref="AT1081">IFERROR(INDEX(JeffSagarinW[JS_RATING],MATCH(AllData[[#This Row],[TEAM]]&amp;"|"&amp;AllData[[#This Row],[YEAR]],JeffSagarinW[TEAM]&amp;"|"&amp;JeffSagarinW[YEAR],0)),"0.00")</f>
        <v>0.00</v>
      </c>
      <c r="AU1081" s="9" t="str">
        <f t="array" ref="AU1081">IFERROR(INDEX(JeffSagarinW[JS_SOS],MATCH(AllData[[#This Row],[TEAM]]&amp;"|"&amp;AllData[[#This Row],[YEAR]],JeffSagarinW[TEAM]&amp;"|"&amp;JeffSagarinW[YEAR],0)),"0.00")</f>
        <v>0.00</v>
      </c>
      <c r="AV1081" s="9" t="str">
        <f t="array" ref="AV1081">IFERROR(INDEX(JeffSagarinW[W25],MATCH(AllData[[#This Row],[TEAM]]&amp;"|"&amp;AllData[[#This Row],[YEAR]],JeffSagarinW[TEAM]&amp;"|"&amp;JeffSagarinW[YEAR],0)),"0.00")</f>
        <v>0.00</v>
      </c>
      <c r="AW1081" s="9" t="str">
        <f t="array" ref="AW1081">IFERROR(INDEX(JeffSagarinW[W50],MATCH(AllData[[#This Row],[TEAM]]&amp;"|"&amp;AllData[[#This Row],[YEAR]],JeffSagarinW[TEAM]&amp;"|"&amp;JeffSagarinW[YEAR],0)),"0.00")</f>
        <v>0.00</v>
      </c>
      <c r="AX1081" s="9" t="str">
        <f t="array" ref="AX1081">IFERROR(INDEX(ESPNW[PTS],MATCH(AllData[[#This Row],[TEAM]]&amp;"|"&amp;AllData[[#This Row],[YEAR]],ESPNW[TEAM]&amp;"|"&amp;ESPNW[YEAR],0)),"0.00")</f>
        <v>0.00</v>
      </c>
    </row>
    <row r="1082" spans="9:50" x14ac:dyDescent="0.2">
      <c r="I1082" t="s">
        <v>2085</v>
      </c>
      <c r="J1082">
        <v>61.76</v>
      </c>
      <c r="K1082">
        <v>58.09</v>
      </c>
      <c r="L1082">
        <v>2022</v>
      </c>
      <c r="AO1082" t="s">
        <v>2085</v>
      </c>
      <c r="AP1082">
        <v>61.76</v>
      </c>
      <c r="AQ1082">
        <v>58.09</v>
      </c>
      <c r="AR1082">
        <v>2022</v>
      </c>
      <c r="AT1082" s="9" t="str">
        <f t="array" ref="AT1082">IFERROR(INDEX(JeffSagarinW[JS_RATING],MATCH(AllData[[#This Row],[TEAM]]&amp;"|"&amp;AllData[[#This Row],[YEAR]],JeffSagarinW[TEAM]&amp;"|"&amp;JeffSagarinW[YEAR],0)),"0.00")</f>
        <v>0.00</v>
      </c>
      <c r="AU1082" s="9" t="str">
        <f t="array" ref="AU1082">IFERROR(INDEX(JeffSagarinW[JS_SOS],MATCH(AllData[[#This Row],[TEAM]]&amp;"|"&amp;AllData[[#This Row],[YEAR]],JeffSagarinW[TEAM]&amp;"|"&amp;JeffSagarinW[YEAR],0)),"0.00")</f>
        <v>0.00</v>
      </c>
      <c r="AV1082" s="9" t="str">
        <f t="array" ref="AV1082">IFERROR(INDEX(JeffSagarinW[W25],MATCH(AllData[[#This Row],[TEAM]]&amp;"|"&amp;AllData[[#This Row],[YEAR]],JeffSagarinW[TEAM]&amp;"|"&amp;JeffSagarinW[YEAR],0)),"0.00")</f>
        <v>0.00</v>
      </c>
      <c r="AW1082" s="9" t="str">
        <f t="array" ref="AW1082">IFERROR(INDEX(JeffSagarinW[W50],MATCH(AllData[[#This Row],[TEAM]]&amp;"|"&amp;AllData[[#This Row],[YEAR]],JeffSagarinW[TEAM]&amp;"|"&amp;JeffSagarinW[YEAR],0)),"0.00")</f>
        <v>0.00</v>
      </c>
      <c r="AX1082" s="9" t="str">
        <f t="array" ref="AX1082">IFERROR(INDEX(ESPNW[PTS],MATCH(AllData[[#This Row],[TEAM]]&amp;"|"&amp;AllData[[#This Row],[YEAR]],ESPNW[TEAM]&amp;"|"&amp;ESPNW[YEAR],0)),"0.00")</f>
        <v>0.00</v>
      </c>
    </row>
    <row r="1083" spans="9:50" x14ac:dyDescent="0.2">
      <c r="I1083" t="s">
        <v>2086</v>
      </c>
      <c r="J1083">
        <v>62.36</v>
      </c>
      <c r="K1083">
        <v>58</v>
      </c>
      <c r="L1083">
        <v>2022</v>
      </c>
      <c r="AO1083" t="s">
        <v>2086</v>
      </c>
      <c r="AP1083">
        <v>62.36</v>
      </c>
      <c r="AQ1083">
        <v>58</v>
      </c>
      <c r="AR1083">
        <v>2022</v>
      </c>
      <c r="AT1083" s="9" t="str">
        <f t="array" ref="AT1083">IFERROR(INDEX(JeffSagarinW[JS_RATING],MATCH(AllData[[#This Row],[TEAM]]&amp;"|"&amp;AllData[[#This Row],[YEAR]],JeffSagarinW[TEAM]&amp;"|"&amp;JeffSagarinW[YEAR],0)),"0.00")</f>
        <v>0.00</v>
      </c>
      <c r="AU1083" s="9" t="str">
        <f t="array" ref="AU1083">IFERROR(INDEX(JeffSagarinW[JS_SOS],MATCH(AllData[[#This Row],[TEAM]]&amp;"|"&amp;AllData[[#This Row],[YEAR]],JeffSagarinW[TEAM]&amp;"|"&amp;JeffSagarinW[YEAR],0)),"0.00")</f>
        <v>0.00</v>
      </c>
      <c r="AV1083" s="9" t="str">
        <f t="array" ref="AV1083">IFERROR(INDEX(JeffSagarinW[W25],MATCH(AllData[[#This Row],[TEAM]]&amp;"|"&amp;AllData[[#This Row],[YEAR]],JeffSagarinW[TEAM]&amp;"|"&amp;JeffSagarinW[YEAR],0)),"0.00")</f>
        <v>0.00</v>
      </c>
      <c r="AW1083" s="9" t="str">
        <f t="array" ref="AW1083">IFERROR(INDEX(JeffSagarinW[W50],MATCH(AllData[[#This Row],[TEAM]]&amp;"|"&amp;AllData[[#This Row],[YEAR]],JeffSagarinW[TEAM]&amp;"|"&amp;JeffSagarinW[YEAR],0)),"0.00")</f>
        <v>0.00</v>
      </c>
      <c r="AX1083" s="9" t="str">
        <f t="array" ref="AX1083">IFERROR(INDEX(ESPNW[PTS],MATCH(AllData[[#This Row],[TEAM]]&amp;"|"&amp;AllData[[#This Row],[YEAR]],ESPNW[TEAM]&amp;"|"&amp;ESPNW[YEAR],0)),"0.00")</f>
        <v>0.00</v>
      </c>
    </row>
    <row r="1084" spans="9:50" x14ac:dyDescent="0.2">
      <c r="I1084" t="s">
        <v>2087</v>
      </c>
      <c r="J1084">
        <v>63.87</v>
      </c>
      <c r="K1084">
        <v>57.81</v>
      </c>
      <c r="L1084">
        <v>2022</v>
      </c>
      <c r="AO1084" t="s">
        <v>2087</v>
      </c>
      <c r="AP1084">
        <v>63.87</v>
      </c>
      <c r="AQ1084">
        <v>57.81</v>
      </c>
      <c r="AR1084">
        <v>2022</v>
      </c>
      <c r="AT1084" s="9" t="str">
        <f t="array" ref="AT1084">IFERROR(INDEX(JeffSagarinW[JS_RATING],MATCH(AllData[[#This Row],[TEAM]]&amp;"|"&amp;AllData[[#This Row],[YEAR]],JeffSagarinW[TEAM]&amp;"|"&amp;JeffSagarinW[YEAR],0)),"0.00")</f>
        <v>0.00</v>
      </c>
      <c r="AU1084" s="9" t="str">
        <f t="array" ref="AU1084">IFERROR(INDEX(JeffSagarinW[JS_SOS],MATCH(AllData[[#This Row],[TEAM]]&amp;"|"&amp;AllData[[#This Row],[YEAR]],JeffSagarinW[TEAM]&amp;"|"&amp;JeffSagarinW[YEAR],0)),"0.00")</f>
        <v>0.00</v>
      </c>
      <c r="AV1084" s="9" t="str">
        <f t="array" ref="AV1084">IFERROR(INDEX(JeffSagarinW[W25],MATCH(AllData[[#This Row],[TEAM]]&amp;"|"&amp;AllData[[#This Row],[YEAR]],JeffSagarinW[TEAM]&amp;"|"&amp;JeffSagarinW[YEAR],0)),"0.00")</f>
        <v>0.00</v>
      </c>
      <c r="AW1084" s="9" t="str">
        <f t="array" ref="AW1084">IFERROR(INDEX(JeffSagarinW[W50],MATCH(AllData[[#This Row],[TEAM]]&amp;"|"&amp;AllData[[#This Row],[YEAR]],JeffSagarinW[TEAM]&amp;"|"&amp;JeffSagarinW[YEAR],0)),"0.00")</f>
        <v>0.00</v>
      </c>
      <c r="AX1084" s="9" t="str">
        <f t="array" ref="AX1084">IFERROR(INDEX(ESPNW[PTS],MATCH(AllData[[#This Row],[TEAM]]&amp;"|"&amp;AllData[[#This Row],[YEAR]],ESPNW[TEAM]&amp;"|"&amp;ESPNW[YEAR],0)),"0.00")</f>
        <v>0.00</v>
      </c>
    </row>
    <row r="1085" spans="9:50" x14ac:dyDescent="0.2">
      <c r="I1085" t="s">
        <v>1863</v>
      </c>
      <c r="J1085">
        <v>58.03</v>
      </c>
      <c r="K1085">
        <v>57.71</v>
      </c>
      <c r="L1085">
        <v>2022</v>
      </c>
      <c r="AO1085" t="s">
        <v>1863</v>
      </c>
      <c r="AP1085">
        <v>58.03</v>
      </c>
      <c r="AQ1085">
        <v>57.71</v>
      </c>
      <c r="AR1085">
        <v>2022</v>
      </c>
      <c r="AT1085" s="9" t="str">
        <f t="array" ref="AT1085">IFERROR(INDEX(JeffSagarinW[JS_RATING],MATCH(AllData[[#This Row],[TEAM]]&amp;"|"&amp;AllData[[#This Row],[YEAR]],JeffSagarinW[TEAM]&amp;"|"&amp;JeffSagarinW[YEAR],0)),"0.00")</f>
        <v>0.00</v>
      </c>
      <c r="AU1085" s="9" t="str">
        <f t="array" ref="AU1085">IFERROR(INDEX(JeffSagarinW[JS_SOS],MATCH(AllData[[#This Row],[TEAM]]&amp;"|"&amp;AllData[[#This Row],[YEAR]],JeffSagarinW[TEAM]&amp;"|"&amp;JeffSagarinW[YEAR],0)),"0.00")</f>
        <v>0.00</v>
      </c>
      <c r="AV1085" s="9" t="str">
        <f t="array" ref="AV1085">IFERROR(INDEX(JeffSagarinW[W25],MATCH(AllData[[#This Row],[TEAM]]&amp;"|"&amp;AllData[[#This Row],[YEAR]],JeffSagarinW[TEAM]&amp;"|"&amp;JeffSagarinW[YEAR],0)),"0.00")</f>
        <v>0.00</v>
      </c>
      <c r="AW1085" s="9" t="str">
        <f t="array" ref="AW1085">IFERROR(INDEX(JeffSagarinW[W50],MATCH(AllData[[#This Row],[TEAM]]&amp;"|"&amp;AllData[[#This Row],[YEAR]],JeffSagarinW[TEAM]&amp;"|"&amp;JeffSagarinW[YEAR],0)),"0.00")</f>
        <v>0.00</v>
      </c>
      <c r="AX1085" s="9" t="str">
        <f t="array" ref="AX1085">IFERROR(INDEX(ESPNW[PTS],MATCH(AllData[[#This Row],[TEAM]]&amp;"|"&amp;AllData[[#This Row],[YEAR]],ESPNW[TEAM]&amp;"|"&amp;ESPNW[YEAR],0)),"0.00")</f>
        <v>0.00</v>
      </c>
    </row>
    <row r="1086" spans="9:50" x14ac:dyDescent="0.2">
      <c r="I1086" t="s">
        <v>397</v>
      </c>
      <c r="J1086">
        <v>58.14</v>
      </c>
      <c r="K1086">
        <v>57.59</v>
      </c>
      <c r="L1086">
        <v>2022</v>
      </c>
      <c r="AO1086" t="s">
        <v>397</v>
      </c>
      <c r="AP1086">
        <v>58.14</v>
      </c>
      <c r="AQ1086">
        <v>57.59</v>
      </c>
      <c r="AR1086">
        <v>2022</v>
      </c>
      <c r="AT1086" s="9" t="str">
        <f t="array" ref="AT1086">IFERROR(INDEX(JeffSagarinW[JS_RATING],MATCH(AllData[[#This Row],[TEAM]]&amp;"|"&amp;AllData[[#This Row],[YEAR]],JeffSagarinW[TEAM]&amp;"|"&amp;JeffSagarinW[YEAR],0)),"0.00")</f>
        <v>0.00</v>
      </c>
      <c r="AU1086" s="9" t="str">
        <f t="array" ref="AU1086">IFERROR(INDEX(JeffSagarinW[JS_SOS],MATCH(AllData[[#This Row],[TEAM]]&amp;"|"&amp;AllData[[#This Row],[YEAR]],JeffSagarinW[TEAM]&amp;"|"&amp;JeffSagarinW[YEAR],0)),"0.00")</f>
        <v>0.00</v>
      </c>
      <c r="AV1086" s="9" t="str">
        <f t="array" ref="AV1086">IFERROR(INDEX(JeffSagarinW[W25],MATCH(AllData[[#This Row],[TEAM]]&amp;"|"&amp;AllData[[#This Row],[YEAR]],JeffSagarinW[TEAM]&amp;"|"&amp;JeffSagarinW[YEAR],0)),"0.00")</f>
        <v>0.00</v>
      </c>
      <c r="AW1086" s="9" t="str">
        <f t="array" ref="AW1086">IFERROR(INDEX(JeffSagarinW[W50],MATCH(AllData[[#This Row],[TEAM]]&amp;"|"&amp;AllData[[#This Row],[YEAR]],JeffSagarinW[TEAM]&amp;"|"&amp;JeffSagarinW[YEAR],0)),"0.00")</f>
        <v>0.00</v>
      </c>
      <c r="AX1086" s="9" t="str">
        <f t="array" ref="AX1086">IFERROR(INDEX(ESPNW[PTS],MATCH(AllData[[#This Row],[TEAM]]&amp;"|"&amp;AllData[[#This Row],[YEAR]],ESPNW[TEAM]&amp;"|"&amp;ESPNW[YEAR],0)),"0.00")</f>
        <v>0.00</v>
      </c>
    </row>
    <row r="1087" spans="9:50" x14ac:dyDescent="0.2">
      <c r="I1087" t="s">
        <v>2088</v>
      </c>
      <c r="J1087">
        <v>58.55</v>
      </c>
      <c r="K1087">
        <v>57.54</v>
      </c>
      <c r="L1087">
        <v>2022</v>
      </c>
      <c r="AO1087" t="s">
        <v>2088</v>
      </c>
      <c r="AP1087">
        <v>58.55</v>
      </c>
      <c r="AQ1087">
        <v>57.54</v>
      </c>
      <c r="AR1087">
        <v>2022</v>
      </c>
      <c r="AT1087" s="9" t="str">
        <f t="array" ref="AT1087">IFERROR(INDEX(JeffSagarinW[JS_RATING],MATCH(AllData[[#This Row],[TEAM]]&amp;"|"&amp;AllData[[#This Row],[YEAR]],JeffSagarinW[TEAM]&amp;"|"&amp;JeffSagarinW[YEAR],0)),"0.00")</f>
        <v>0.00</v>
      </c>
      <c r="AU1087" s="9" t="str">
        <f t="array" ref="AU1087">IFERROR(INDEX(JeffSagarinW[JS_SOS],MATCH(AllData[[#This Row],[TEAM]]&amp;"|"&amp;AllData[[#This Row],[YEAR]],JeffSagarinW[TEAM]&amp;"|"&amp;JeffSagarinW[YEAR],0)),"0.00")</f>
        <v>0.00</v>
      </c>
      <c r="AV1087" s="9" t="str">
        <f t="array" ref="AV1087">IFERROR(INDEX(JeffSagarinW[W25],MATCH(AllData[[#This Row],[TEAM]]&amp;"|"&amp;AllData[[#This Row],[YEAR]],JeffSagarinW[TEAM]&amp;"|"&amp;JeffSagarinW[YEAR],0)),"0.00")</f>
        <v>0.00</v>
      </c>
      <c r="AW1087" s="9" t="str">
        <f t="array" ref="AW1087">IFERROR(INDEX(JeffSagarinW[W50],MATCH(AllData[[#This Row],[TEAM]]&amp;"|"&amp;AllData[[#This Row],[YEAR]],JeffSagarinW[TEAM]&amp;"|"&amp;JeffSagarinW[YEAR],0)),"0.00")</f>
        <v>0.00</v>
      </c>
      <c r="AX1087" s="9" t="str">
        <f t="array" ref="AX1087">IFERROR(INDEX(ESPNW[PTS],MATCH(AllData[[#This Row],[TEAM]]&amp;"|"&amp;AllData[[#This Row],[YEAR]],ESPNW[TEAM]&amp;"|"&amp;ESPNW[YEAR],0)),"0.00")</f>
        <v>0.00</v>
      </c>
    </row>
    <row r="1088" spans="9:50" x14ac:dyDescent="0.2">
      <c r="I1088" t="s">
        <v>2089</v>
      </c>
      <c r="J1088">
        <v>60.5</v>
      </c>
      <c r="K1088">
        <v>57.49</v>
      </c>
      <c r="L1088">
        <v>2022</v>
      </c>
      <c r="AO1088" t="s">
        <v>2089</v>
      </c>
      <c r="AP1088">
        <v>60.5</v>
      </c>
      <c r="AQ1088">
        <v>57.49</v>
      </c>
      <c r="AR1088">
        <v>2022</v>
      </c>
      <c r="AT1088" s="9" t="str">
        <f t="array" ref="AT1088">IFERROR(INDEX(JeffSagarinW[JS_RATING],MATCH(AllData[[#This Row],[TEAM]]&amp;"|"&amp;AllData[[#This Row],[YEAR]],JeffSagarinW[TEAM]&amp;"|"&amp;JeffSagarinW[YEAR],0)),"0.00")</f>
        <v>0.00</v>
      </c>
      <c r="AU1088" s="9" t="str">
        <f t="array" ref="AU1088">IFERROR(INDEX(JeffSagarinW[JS_SOS],MATCH(AllData[[#This Row],[TEAM]]&amp;"|"&amp;AllData[[#This Row],[YEAR]],JeffSagarinW[TEAM]&amp;"|"&amp;JeffSagarinW[YEAR],0)),"0.00")</f>
        <v>0.00</v>
      </c>
      <c r="AV1088" s="9" t="str">
        <f t="array" ref="AV1088">IFERROR(INDEX(JeffSagarinW[W25],MATCH(AllData[[#This Row],[TEAM]]&amp;"|"&amp;AllData[[#This Row],[YEAR]],JeffSagarinW[TEAM]&amp;"|"&amp;JeffSagarinW[YEAR],0)),"0.00")</f>
        <v>0.00</v>
      </c>
      <c r="AW1088" s="9" t="str">
        <f t="array" ref="AW1088">IFERROR(INDEX(JeffSagarinW[W50],MATCH(AllData[[#This Row],[TEAM]]&amp;"|"&amp;AllData[[#This Row],[YEAR]],JeffSagarinW[TEAM]&amp;"|"&amp;JeffSagarinW[YEAR],0)),"0.00")</f>
        <v>0.00</v>
      </c>
      <c r="AX1088" s="9" t="str">
        <f t="array" ref="AX1088">IFERROR(INDEX(ESPNW[PTS],MATCH(AllData[[#This Row],[TEAM]]&amp;"|"&amp;AllData[[#This Row],[YEAR]],ESPNW[TEAM]&amp;"|"&amp;ESPNW[YEAR],0)),"0.00")</f>
        <v>0.00</v>
      </c>
    </row>
    <row r="1089" spans="9:50" x14ac:dyDescent="0.2">
      <c r="I1089" t="s">
        <v>2090</v>
      </c>
      <c r="J1089">
        <v>53.48</v>
      </c>
      <c r="K1089">
        <v>57.44</v>
      </c>
      <c r="L1089">
        <v>2022</v>
      </c>
      <c r="AO1089" t="s">
        <v>2090</v>
      </c>
      <c r="AP1089">
        <v>53.48</v>
      </c>
      <c r="AQ1089">
        <v>57.44</v>
      </c>
      <c r="AR1089">
        <v>2022</v>
      </c>
      <c r="AT1089" s="9" t="str">
        <f t="array" ref="AT1089">IFERROR(INDEX(JeffSagarinW[JS_RATING],MATCH(AllData[[#This Row],[TEAM]]&amp;"|"&amp;AllData[[#This Row],[YEAR]],JeffSagarinW[TEAM]&amp;"|"&amp;JeffSagarinW[YEAR],0)),"0.00")</f>
        <v>0.00</v>
      </c>
      <c r="AU1089" s="9" t="str">
        <f t="array" ref="AU1089">IFERROR(INDEX(JeffSagarinW[JS_SOS],MATCH(AllData[[#This Row],[TEAM]]&amp;"|"&amp;AllData[[#This Row],[YEAR]],JeffSagarinW[TEAM]&amp;"|"&amp;JeffSagarinW[YEAR],0)),"0.00")</f>
        <v>0.00</v>
      </c>
      <c r="AV1089" s="9" t="str">
        <f t="array" ref="AV1089">IFERROR(INDEX(JeffSagarinW[W25],MATCH(AllData[[#This Row],[TEAM]]&amp;"|"&amp;AllData[[#This Row],[YEAR]],JeffSagarinW[TEAM]&amp;"|"&amp;JeffSagarinW[YEAR],0)),"0.00")</f>
        <v>0.00</v>
      </c>
      <c r="AW1089" s="9" t="str">
        <f t="array" ref="AW1089">IFERROR(INDEX(JeffSagarinW[W50],MATCH(AllData[[#This Row],[TEAM]]&amp;"|"&amp;AllData[[#This Row],[YEAR]],JeffSagarinW[TEAM]&amp;"|"&amp;JeffSagarinW[YEAR],0)),"0.00")</f>
        <v>0.00</v>
      </c>
      <c r="AX1089" s="9" t="str">
        <f t="array" ref="AX1089">IFERROR(INDEX(ESPNW[PTS],MATCH(AllData[[#This Row],[TEAM]]&amp;"|"&amp;AllData[[#This Row],[YEAR]],ESPNW[TEAM]&amp;"|"&amp;ESPNW[YEAR],0)),"0.00")</f>
        <v>0.00</v>
      </c>
    </row>
    <row r="1090" spans="9:50" x14ac:dyDescent="0.2">
      <c r="I1090" t="s">
        <v>2091</v>
      </c>
      <c r="J1090">
        <v>64.45</v>
      </c>
      <c r="K1090">
        <v>57.24</v>
      </c>
      <c r="L1090">
        <v>2022</v>
      </c>
      <c r="AO1090" t="s">
        <v>2091</v>
      </c>
      <c r="AP1090">
        <v>64.45</v>
      </c>
      <c r="AQ1090">
        <v>57.24</v>
      </c>
      <c r="AR1090">
        <v>2022</v>
      </c>
      <c r="AT1090" s="9" t="str">
        <f t="array" ref="AT1090">IFERROR(INDEX(JeffSagarinW[JS_RATING],MATCH(AllData[[#This Row],[TEAM]]&amp;"|"&amp;AllData[[#This Row],[YEAR]],JeffSagarinW[TEAM]&amp;"|"&amp;JeffSagarinW[YEAR],0)),"0.00")</f>
        <v>0.00</v>
      </c>
      <c r="AU1090" s="9" t="str">
        <f t="array" ref="AU1090">IFERROR(INDEX(JeffSagarinW[JS_SOS],MATCH(AllData[[#This Row],[TEAM]]&amp;"|"&amp;AllData[[#This Row],[YEAR]],JeffSagarinW[TEAM]&amp;"|"&amp;JeffSagarinW[YEAR],0)),"0.00")</f>
        <v>0.00</v>
      </c>
      <c r="AV1090" s="9" t="str">
        <f t="array" ref="AV1090">IFERROR(INDEX(JeffSagarinW[W25],MATCH(AllData[[#This Row],[TEAM]]&amp;"|"&amp;AllData[[#This Row],[YEAR]],JeffSagarinW[TEAM]&amp;"|"&amp;JeffSagarinW[YEAR],0)),"0.00")</f>
        <v>0.00</v>
      </c>
      <c r="AW1090" s="9" t="str">
        <f t="array" ref="AW1090">IFERROR(INDEX(JeffSagarinW[W50],MATCH(AllData[[#This Row],[TEAM]]&amp;"|"&amp;AllData[[#This Row],[YEAR]],JeffSagarinW[TEAM]&amp;"|"&amp;JeffSagarinW[YEAR],0)),"0.00")</f>
        <v>0.00</v>
      </c>
      <c r="AX1090" s="9" t="str">
        <f t="array" ref="AX1090">IFERROR(INDEX(ESPNW[PTS],MATCH(AllData[[#This Row],[TEAM]]&amp;"|"&amp;AllData[[#This Row],[YEAR]],ESPNW[TEAM]&amp;"|"&amp;ESPNW[YEAR],0)),"0.00")</f>
        <v>0.00</v>
      </c>
    </row>
    <row r="1091" spans="9:50" x14ac:dyDescent="0.2">
      <c r="I1091" t="s">
        <v>2092</v>
      </c>
      <c r="J1091">
        <v>57.15</v>
      </c>
      <c r="K1091">
        <v>57.22</v>
      </c>
      <c r="L1091">
        <v>2022</v>
      </c>
      <c r="AO1091" t="s">
        <v>2092</v>
      </c>
      <c r="AP1091">
        <v>57.15</v>
      </c>
      <c r="AQ1091">
        <v>57.22</v>
      </c>
      <c r="AR1091">
        <v>2022</v>
      </c>
      <c r="AT1091" s="9" t="str">
        <f t="array" ref="AT1091">IFERROR(INDEX(JeffSagarinW[JS_RATING],MATCH(AllData[[#This Row],[TEAM]]&amp;"|"&amp;AllData[[#This Row],[YEAR]],JeffSagarinW[TEAM]&amp;"|"&amp;JeffSagarinW[YEAR],0)),"0.00")</f>
        <v>0.00</v>
      </c>
      <c r="AU1091" s="9" t="str">
        <f t="array" ref="AU1091">IFERROR(INDEX(JeffSagarinW[JS_SOS],MATCH(AllData[[#This Row],[TEAM]]&amp;"|"&amp;AllData[[#This Row],[YEAR]],JeffSagarinW[TEAM]&amp;"|"&amp;JeffSagarinW[YEAR],0)),"0.00")</f>
        <v>0.00</v>
      </c>
      <c r="AV1091" s="9" t="str">
        <f t="array" ref="AV1091">IFERROR(INDEX(JeffSagarinW[W25],MATCH(AllData[[#This Row],[TEAM]]&amp;"|"&amp;AllData[[#This Row],[YEAR]],JeffSagarinW[TEAM]&amp;"|"&amp;JeffSagarinW[YEAR],0)),"0.00")</f>
        <v>0.00</v>
      </c>
      <c r="AW1091" s="9" t="str">
        <f t="array" ref="AW1091">IFERROR(INDEX(JeffSagarinW[W50],MATCH(AllData[[#This Row],[TEAM]]&amp;"|"&amp;AllData[[#This Row],[YEAR]],JeffSagarinW[TEAM]&amp;"|"&amp;JeffSagarinW[YEAR],0)),"0.00")</f>
        <v>0.00</v>
      </c>
      <c r="AX1091" s="9" t="str">
        <f t="array" ref="AX1091">IFERROR(INDEX(ESPNW[PTS],MATCH(AllData[[#This Row],[TEAM]]&amp;"|"&amp;AllData[[#This Row],[YEAR]],ESPNW[TEAM]&amp;"|"&amp;ESPNW[YEAR],0)),"0.00")</f>
        <v>0.00</v>
      </c>
    </row>
    <row r="1092" spans="9:50" x14ac:dyDescent="0.2">
      <c r="I1092" t="s">
        <v>337</v>
      </c>
      <c r="J1092">
        <v>62.35</v>
      </c>
      <c r="K1092">
        <v>57.14</v>
      </c>
      <c r="L1092">
        <v>2022</v>
      </c>
      <c r="AO1092" t="s">
        <v>337</v>
      </c>
      <c r="AP1092">
        <v>62.35</v>
      </c>
      <c r="AQ1092">
        <v>57.14</v>
      </c>
      <c r="AR1092">
        <v>2022</v>
      </c>
      <c r="AT1092" s="9" t="str">
        <f t="array" ref="AT1092">IFERROR(INDEX(JeffSagarinW[JS_RATING],MATCH(AllData[[#This Row],[TEAM]]&amp;"|"&amp;AllData[[#This Row],[YEAR]],JeffSagarinW[TEAM]&amp;"|"&amp;JeffSagarinW[YEAR],0)),"0.00")</f>
        <v>0.00</v>
      </c>
      <c r="AU1092" s="9" t="str">
        <f t="array" ref="AU1092">IFERROR(INDEX(JeffSagarinW[JS_SOS],MATCH(AllData[[#This Row],[TEAM]]&amp;"|"&amp;AllData[[#This Row],[YEAR]],JeffSagarinW[TEAM]&amp;"|"&amp;JeffSagarinW[YEAR],0)),"0.00")</f>
        <v>0.00</v>
      </c>
      <c r="AV1092" s="9" t="str">
        <f t="array" ref="AV1092">IFERROR(INDEX(JeffSagarinW[W25],MATCH(AllData[[#This Row],[TEAM]]&amp;"|"&amp;AllData[[#This Row],[YEAR]],JeffSagarinW[TEAM]&amp;"|"&amp;JeffSagarinW[YEAR],0)),"0.00")</f>
        <v>0.00</v>
      </c>
      <c r="AW1092" s="9" t="str">
        <f t="array" ref="AW1092">IFERROR(INDEX(JeffSagarinW[W50],MATCH(AllData[[#This Row],[TEAM]]&amp;"|"&amp;AllData[[#This Row],[YEAR]],JeffSagarinW[TEAM]&amp;"|"&amp;JeffSagarinW[YEAR],0)),"0.00")</f>
        <v>0.00</v>
      </c>
      <c r="AX1092" s="9" t="str">
        <f t="array" ref="AX1092">IFERROR(INDEX(ESPNW[PTS],MATCH(AllData[[#This Row],[TEAM]]&amp;"|"&amp;AllData[[#This Row],[YEAR]],ESPNW[TEAM]&amp;"|"&amp;ESPNW[YEAR],0)),"0.00")</f>
        <v>0.00</v>
      </c>
    </row>
    <row r="1093" spans="9:50" x14ac:dyDescent="0.2">
      <c r="I1093" t="s">
        <v>1051</v>
      </c>
      <c r="J1093">
        <v>62.56</v>
      </c>
      <c r="K1093">
        <v>56.79</v>
      </c>
      <c r="L1093">
        <v>2022</v>
      </c>
      <c r="AO1093" t="s">
        <v>1051</v>
      </c>
      <c r="AP1093">
        <v>62.56</v>
      </c>
      <c r="AQ1093">
        <v>56.79</v>
      </c>
      <c r="AR1093">
        <v>2022</v>
      </c>
      <c r="AT1093" s="9" t="str">
        <f t="array" ref="AT1093">IFERROR(INDEX(JeffSagarinW[JS_RATING],MATCH(AllData[[#This Row],[TEAM]]&amp;"|"&amp;AllData[[#This Row],[YEAR]],JeffSagarinW[TEAM]&amp;"|"&amp;JeffSagarinW[YEAR],0)),"0.00")</f>
        <v>0.00</v>
      </c>
      <c r="AU1093" s="9" t="str">
        <f t="array" ref="AU1093">IFERROR(INDEX(JeffSagarinW[JS_SOS],MATCH(AllData[[#This Row],[TEAM]]&amp;"|"&amp;AllData[[#This Row],[YEAR]],JeffSagarinW[TEAM]&amp;"|"&amp;JeffSagarinW[YEAR],0)),"0.00")</f>
        <v>0.00</v>
      </c>
      <c r="AV1093" s="9" t="str">
        <f t="array" ref="AV1093">IFERROR(INDEX(JeffSagarinW[W25],MATCH(AllData[[#This Row],[TEAM]]&amp;"|"&amp;AllData[[#This Row],[YEAR]],JeffSagarinW[TEAM]&amp;"|"&amp;JeffSagarinW[YEAR],0)),"0.00")</f>
        <v>0.00</v>
      </c>
      <c r="AW1093" s="9" t="str">
        <f t="array" ref="AW1093">IFERROR(INDEX(JeffSagarinW[W50],MATCH(AllData[[#This Row],[TEAM]]&amp;"|"&amp;AllData[[#This Row],[YEAR]],JeffSagarinW[TEAM]&amp;"|"&amp;JeffSagarinW[YEAR],0)),"0.00")</f>
        <v>0.00</v>
      </c>
      <c r="AX1093" s="9" t="str">
        <f t="array" ref="AX1093">IFERROR(INDEX(ESPNW[PTS],MATCH(AllData[[#This Row],[TEAM]]&amp;"|"&amp;AllData[[#This Row],[YEAR]],ESPNW[TEAM]&amp;"|"&amp;ESPNW[YEAR],0)),"0.00")</f>
        <v>0.00</v>
      </c>
    </row>
    <row r="1094" spans="9:50" x14ac:dyDescent="0.2">
      <c r="I1094" t="s">
        <v>2093</v>
      </c>
      <c r="J1094">
        <v>57.23</v>
      </c>
      <c r="K1094">
        <v>56.74</v>
      </c>
      <c r="L1094">
        <v>2022</v>
      </c>
      <c r="AO1094" t="s">
        <v>2093</v>
      </c>
      <c r="AP1094">
        <v>57.23</v>
      </c>
      <c r="AQ1094">
        <v>56.74</v>
      </c>
      <c r="AR1094">
        <v>2022</v>
      </c>
      <c r="AT1094" s="9" t="str">
        <f t="array" ref="AT1094">IFERROR(INDEX(JeffSagarinW[JS_RATING],MATCH(AllData[[#This Row],[TEAM]]&amp;"|"&amp;AllData[[#This Row],[YEAR]],JeffSagarinW[TEAM]&amp;"|"&amp;JeffSagarinW[YEAR],0)),"0.00")</f>
        <v>0.00</v>
      </c>
      <c r="AU1094" s="9" t="str">
        <f t="array" ref="AU1094">IFERROR(INDEX(JeffSagarinW[JS_SOS],MATCH(AllData[[#This Row],[TEAM]]&amp;"|"&amp;AllData[[#This Row],[YEAR]],JeffSagarinW[TEAM]&amp;"|"&amp;JeffSagarinW[YEAR],0)),"0.00")</f>
        <v>0.00</v>
      </c>
      <c r="AV1094" s="9" t="str">
        <f t="array" ref="AV1094">IFERROR(INDEX(JeffSagarinW[W25],MATCH(AllData[[#This Row],[TEAM]]&amp;"|"&amp;AllData[[#This Row],[YEAR]],JeffSagarinW[TEAM]&amp;"|"&amp;JeffSagarinW[YEAR],0)),"0.00")</f>
        <v>0.00</v>
      </c>
      <c r="AW1094" s="9" t="str">
        <f t="array" ref="AW1094">IFERROR(INDEX(JeffSagarinW[W50],MATCH(AllData[[#This Row],[TEAM]]&amp;"|"&amp;AllData[[#This Row],[YEAR]],JeffSagarinW[TEAM]&amp;"|"&amp;JeffSagarinW[YEAR],0)),"0.00")</f>
        <v>0.00</v>
      </c>
      <c r="AX1094" s="9" t="str">
        <f t="array" ref="AX1094">IFERROR(INDEX(ESPNW[PTS],MATCH(AllData[[#This Row],[TEAM]]&amp;"|"&amp;AllData[[#This Row],[YEAR]],ESPNW[TEAM]&amp;"|"&amp;ESPNW[YEAR],0)),"0.00")</f>
        <v>0.00</v>
      </c>
    </row>
    <row r="1095" spans="9:50" x14ac:dyDescent="0.2">
      <c r="I1095" t="s">
        <v>2094</v>
      </c>
      <c r="J1095">
        <v>55.51</v>
      </c>
      <c r="K1095">
        <v>56.59</v>
      </c>
      <c r="L1095">
        <v>2022</v>
      </c>
      <c r="AO1095" t="s">
        <v>2094</v>
      </c>
      <c r="AP1095">
        <v>55.51</v>
      </c>
      <c r="AQ1095">
        <v>56.59</v>
      </c>
      <c r="AR1095">
        <v>2022</v>
      </c>
      <c r="AT1095" s="9" t="str">
        <f t="array" ref="AT1095">IFERROR(INDEX(JeffSagarinW[JS_RATING],MATCH(AllData[[#This Row],[TEAM]]&amp;"|"&amp;AllData[[#This Row],[YEAR]],JeffSagarinW[TEAM]&amp;"|"&amp;JeffSagarinW[YEAR],0)),"0.00")</f>
        <v>0.00</v>
      </c>
      <c r="AU1095" s="9" t="str">
        <f t="array" ref="AU1095">IFERROR(INDEX(JeffSagarinW[JS_SOS],MATCH(AllData[[#This Row],[TEAM]]&amp;"|"&amp;AllData[[#This Row],[YEAR]],JeffSagarinW[TEAM]&amp;"|"&amp;JeffSagarinW[YEAR],0)),"0.00")</f>
        <v>0.00</v>
      </c>
      <c r="AV1095" s="9" t="str">
        <f t="array" ref="AV1095">IFERROR(INDEX(JeffSagarinW[W25],MATCH(AllData[[#This Row],[TEAM]]&amp;"|"&amp;AllData[[#This Row],[YEAR]],JeffSagarinW[TEAM]&amp;"|"&amp;JeffSagarinW[YEAR],0)),"0.00")</f>
        <v>0.00</v>
      </c>
      <c r="AW1095" s="9" t="str">
        <f t="array" ref="AW1095">IFERROR(INDEX(JeffSagarinW[W50],MATCH(AllData[[#This Row],[TEAM]]&amp;"|"&amp;AllData[[#This Row],[YEAR]],JeffSagarinW[TEAM]&amp;"|"&amp;JeffSagarinW[YEAR],0)),"0.00")</f>
        <v>0.00</v>
      </c>
      <c r="AX1095" s="9" t="str">
        <f t="array" ref="AX1095">IFERROR(INDEX(ESPNW[PTS],MATCH(AllData[[#This Row],[TEAM]]&amp;"|"&amp;AllData[[#This Row],[YEAR]],ESPNW[TEAM]&amp;"|"&amp;ESPNW[YEAR],0)),"0.00")</f>
        <v>0.00</v>
      </c>
    </row>
    <row r="1096" spans="9:50" x14ac:dyDescent="0.2">
      <c r="I1096" t="s">
        <v>405</v>
      </c>
      <c r="J1096">
        <v>56.98</v>
      </c>
      <c r="K1096">
        <v>56.56</v>
      </c>
      <c r="L1096">
        <v>2022</v>
      </c>
      <c r="AO1096" t="s">
        <v>405</v>
      </c>
      <c r="AP1096">
        <v>56.98</v>
      </c>
      <c r="AQ1096">
        <v>56.56</v>
      </c>
      <c r="AR1096">
        <v>2022</v>
      </c>
      <c r="AT1096" s="9" t="str">
        <f t="array" ref="AT1096">IFERROR(INDEX(JeffSagarinW[JS_RATING],MATCH(AllData[[#This Row],[TEAM]]&amp;"|"&amp;AllData[[#This Row],[YEAR]],JeffSagarinW[TEAM]&amp;"|"&amp;JeffSagarinW[YEAR],0)),"0.00")</f>
        <v>0.00</v>
      </c>
      <c r="AU1096" s="9" t="str">
        <f t="array" ref="AU1096">IFERROR(INDEX(JeffSagarinW[JS_SOS],MATCH(AllData[[#This Row],[TEAM]]&amp;"|"&amp;AllData[[#This Row],[YEAR]],JeffSagarinW[TEAM]&amp;"|"&amp;JeffSagarinW[YEAR],0)),"0.00")</f>
        <v>0.00</v>
      </c>
      <c r="AV1096" s="9" t="str">
        <f t="array" ref="AV1096">IFERROR(INDEX(JeffSagarinW[W25],MATCH(AllData[[#This Row],[TEAM]]&amp;"|"&amp;AllData[[#This Row],[YEAR]],JeffSagarinW[TEAM]&amp;"|"&amp;JeffSagarinW[YEAR],0)),"0.00")</f>
        <v>0.00</v>
      </c>
      <c r="AW1096" s="9" t="str">
        <f t="array" ref="AW1096">IFERROR(INDEX(JeffSagarinW[W50],MATCH(AllData[[#This Row],[TEAM]]&amp;"|"&amp;AllData[[#This Row],[YEAR]],JeffSagarinW[TEAM]&amp;"|"&amp;JeffSagarinW[YEAR],0)),"0.00")</f>
        <v>0.00</v>
      </c>
      <c r="AX1096" s="9" t="str">
        <f t="array" ref="AX1096">IFERROR(INDEX(ESPNW[PTS],MATCH(AllData[[#This Row],[TEAM]]&amp;"|"&amp;AllData[[#This Row],[YEAR]],ESPNW[TEAM]&amp;"|"&amp;ESPNW[YEAR],0)),"0.00")</f>
        <v>0.00</v>
      </c>
    </row>
    <row r="1097" spans="9:50" x14ac:dyDescent="0.2">
      <c r="I1097" t="s">
        <v>1844</v>
      </c>
      <c r="J1097">
        <v>68.97</v>
      </c>
      <c r="K1097">
        <v>56.46</v>
      </c>
      <c r="L1097">
        <v>2022</v>
      </c>
      <c r="AO1097" t="s">
        <v>1844</v>
      </c>
      <c r="AP1097">
        <v>68.97</v>
      </c>
      <c r="AQ1097">
        <v>56.46</v>
      </c>
      <c r="AR1097">
        <v>2022</v>
      </c>
      <c r="AT1097" s="9" t="str">
        <f t="array" ref="AT1097">IFERROR(INDEX(JeffSagarinW[JS_RATING],MATCH(AllData[[#This Row],[TEAM]]&amp;"|"&amp;AllData[[#This Row],[YEAR]],JeffSagarinW[TEAM]&amp;"|"&amp;JeffSagarinW[YEAR],0)),"0.00")</f>
        <v>0.00</v>
      </c>
      <c r="AU1097" s="9" t="str">
        <f t="array" ref="AU1097">IFERROR(INDEX(JeffSagarinW[JS_SOS],MATCH(AllData[[#This Row],[TEAM]]&amp;"|"&amp;AllData[[#This Row],[YEAR]],JeffSagarinW[TEAM]&amp;"|"&amp;JeffSagarinW[YEAR],0)),"0.00")</f>
        <v>0.00</v>
      </c>
      <c r="AV1097" s="9" t="str">
        <f t="array" ref="AV1097">IFERROR(INDEX(JeffSagarinW[W25],MATCH(AllData[[#This Row],[TEAM]]&amp;"|"&amp;AllData[[#This Row],[YEAR]],JeffSagarinW[TEAM]&amp;"|"&amp;JeffSagarinW[YEAR],0)),"0.00")</f>
        <v>0.00</v>
      </c>
      <c r="AW1097" s="9" t="str">
        <f t="array" ref="AW1097">IFERROR(INDEX(JeffSagarinW[W50],MATCH(AllData[[#This Row],[TEAM]]&amp;"|"&amp;AllData[[#This Row],[YEAR]],JeffSagarinW[TEAM]&amp;"|"&amp;JeffSagarinW[YEAR],0)),"0.00")</f>
        <v>0.00</v>
      </c>
      <c r="AX1097" s="9" t="str">
        <f t="array" ref="AX1097">IFERROR(INDEX(ESPNW[PTS],MATCH(AllData[[#This Row],[TEAM]]&amp;"|"&amp;AllData[[#This Row],[YEAR]],ESPNW[TEAM]&amp;"|"&amp;ESPNW[YEAR],0)),"0.00")</f>
        <v>0.00</v>
      </c>
    </row>
    <row r="1098" spans="9:50" x14ac:dyDescent="0.2">
      <c r="I1098" t="s">
        <v>435</v>
      </c>
      <c r="J1098">
        <v>56.86</v>
      </c>
      <c r="K1098">
        <v>56.37</v>
      </c>
      <c r="L1098">
        <v>2022</v>
      </c>
      <c r="AO1098" t="s">
        <v>435</v>
      </c>
      <c r="AP1098">
        <v>56.86</v>
      </c>
      <c r="AQ1098">
        <v>56.37</v>
      </c>
      <c r="AR1098">
        <v>2022</v>
      </c>
      <c r="AT1098" s="9" t="str">
        <f t="array" ref="AT1098">IFERROR(INDEX(JeffSagarinW[JS_RATING],MATCH(AllData[[#This Row],[TEAM]]&amp;"|"&amp;AllData[[#This Row],[YEAR]],JeffSagarinW[TEAM]&amp;"|"&amp;JeffSagarinW[YEAR],0)),"0.00")</f>
        <v>0.00</v>
      </c>
      <c r="AU1098" s="9" t="str">
        <f t="array" ref="AU1098">IFERROR(INDEX(JeffSagarinW[JS_SOS],MATCH(AllData[[#This Row],[TEAM]]&amp;"|"&amp;AllData[[#This Row],[YEAR]],JeffSagarinW[TEAM]&amp;"|"&amp;JeffSagarinW[YEAR],0)),"0.00")</f>
        <v>0.00</v>
      </c>
      <c r="AV1098" s="9" t="str">
        <f t="array" ref="AV1098">IFERROR(INDEX(JeffSagarinW[W25],MATCH(AllData[[#This Row],[TEAM]]&amp;"|"&amp;AllData[[#This Row],[YEAR]],JeffSagarinW[TEAM]&amp;"|"&amp;JeffSagarinW[YEAR],0)),"0.00")</f>
        <v>0.00</v>
      </c>
      <c r="AW1098" s="9" t="str">
        <f t="array" ref="AW1098">IFERROR(INDEX(JeffSagarinW[W50],MATCH(AllData[[#This Row],[TEAM]]&amp;"|"&amp;AllData[[#This Row],[YEAR]],JeffSagarinW[TEAM]&amp;"|"&amp;JeffSagarinW[YEAR],0)),"0.00")</f>
        <v>0.00</v>
      </c>
      <c r="AX1098" s="9" t="str">
        <f t="array" ref="AX1098">IFERROR(INDEX(ESPNW[PTS],MATCH(AllData[[#This Row],[TEAM]]&amp;"|"&amp;AllData[[#This Row],[YEAR]],ESPNW[TEAM]&amp;"|"&amp;ESPNW[YEAR],0)),"0.00")</f>
        <v>0.00</v>
      </c>
    </row>
    <row r="1099" spans="9:50" x14ac:dyDescent="0.2">
      <c r="I1099" t="s">
        <v>2095</v>
      </c>
      <c r="J1099">
        <v>67.05</v>
      </c>
      <c r="K1099">
        <v>56.26</v>
      </c>
      <c r="L1099">
        <v>2022</v>
      </c>
      <c r="AO1099" t="s">
        <v>2095</v>
      </c>
      <c r="AP1099">
        <v>67.05</v>
      </c>
      <c r="AQ1099">
        <v>56.26</v>
      </c>
      <c r="AR1099">
        <v>2022</v>
      </c>
      <c r="AT1099" s="9" t="str">
        <f t="array" ref="AT1099">IFERROR(INDEX(JeffSagarinW[JS_RATING],MATCH(AllData[[#This Row],[TEAM]]&amp;"|"&amp;AllData[[#This Row],[YEAR]],JeffSagarinW[TEAM]&amp;"|"&amp;JeffSagarinW[YEAR],0)),"0.00")</f>
        <v>0.00</v>
      </c>
      <c r="AU1099" s="9" t="str">
        <f t="array" ref="AU1099">IFERROR(INDEX(JeffSagarinW[JS_SOS],MATCH(AllData[[#This Row],[TEAM]]&amp;"|"&amp;AllData[[#This Row],[YEAR]],JeffSagarinW[TEAM]&amp;"|"&amp;JeffSagarinW[YEAR],0)),"0.00")</f>
        <v>0.00</v>
      </c>
      <c r="AV1099" s="9" t="str">
        <f t="array" ref="AV1099">IFERROR(INDEX(JeffSagarinW[W25],MATCH(AllData[[#This Row],[TEAM]]&amp;"|"&amp;AllData[[#This Row],[YEAR]],JeffSagarinW[TEAM]&amp;"|"&amp;JeffSagarinW[YEAR],0)),"0.00")</f>
        <v>0.00</v>
      </c>
      <c r="AW1099" s="9" t="str">
        <f t="array" ref="AW1099">IFERROR(INDEX(JeffSagarinW[W50],MATCH(AllData[[#This Row],[TEAM]]&amp;"|"&amp;AllData[[#This Row],[YEAR]],JeffSagarinW[TEAM]&amp;"|"&amp;JeffSagarinW[YEAR],0)),"0.00")</f>
        <v>0.00</v>
      </c>
      <c r="AX1099" s="9" t="str">
        <f t="array" ref="AX1099">IFERROR(INDEX(ESPNW[PTS],MATCH(AllData[[#This Row],[TEAM]]&amp;"|"&amp;AllData[[#This Row],[YEAR]],ESPNW[TEAM]&amp;"|"&amp;ESPNW[YEAR],0)),"0.00")</f>
        <v>0.00</v>
      </c>
    </row>
    <row r="1100" spans="9:50" x14ac:dyDescent="0.2">
      <c r="I1100" t="s">
        <v>2096</v>
      </c>
      <c r="J1100">
        <v>52.96</v>
      </c>
      <c r="K1100">
        <v>56.1</v>
      </c>
      <c r="L1100">
        <v>2022</v>
      </c>
      <c r="AO1100" t="s">
        <v>2096</v>
      </c>
      <c r="AP1100">
        <v>52.96</v>
      </c>
      <c r="AQ1100">
        <v>56.1</v>
      </c>
      <c r="AR1100">
        <v>2022</v>
      </c>
      <c r="AT1100" s="9" t="str">
        <f t="array" ref="AT1100">IFERROR(INDEX(JeffSagarinW[JS_RATING],MATCH(AllData[[#This Row],[TEAM]]&amp;"|"&amp;AllData[[#This Row],[YEAR]],JeffSagarinW[TEAM]&amp;"|"&amp;JeffSagarinW[YEAR],0)),"0.00")</f>
        <v>0.00</v>
      </c>
      <c r="AU1100" s="9" t="str">
        <f t="array" ref="AU1100">IFERROR(INDEX(JeffSagarinW[JS_SOS],MATCH(AllData[[#This Row],[TEAM]]&amp;"|"&amp;AllData[[#This Row],[YEAR]],JeffSagarinW[TEAM]&amp;"|"&amp;JeffSagarinW[YEAR],0)),"0.00")</f>
        <v>0.00</v>
      </c>
      <c r="AV1100" s="9" t="str">
        <f t="array" ref="AV1100">IFERROR(INDEX(JeffSagarinW[W25],MATCH(AllData[[#This Row],[TEAM]]&amp;"|"&amp;AllData[[#This Row],[YEAR]],JeffSagarinW[TEAM]&amp;"|"&amp;JeffSagarinW[YEAR],0)),"0.00")</f>
        <v>0.00</v>
      </c>
      <c r="AW1100" s="9" t="str">
        <f t="array" ref="AW1100">IFERROR(INDEX(JeffSagarinW[W50],MATCH(AllData[[#This Row],[TEAM]]&amp;"|"&amp;AllData[[#This Row],[YEAR]],JeffSagarinW[TEAM]&amp;"|"&amp;JeffSagarinW[YEAR],0)),"0.00")</f>
        <v>0.00</v>
      </c>
      <c r="AX1100" s="9" t="str">
        <f t="array" ref="AX1100">IFERROR(INDEX(ESPNW[PTS],MATCH(AllData[[#This Row],[TEAM]]&amp;"|"&amp;AllData[[#This Row],[YEAR]],ESPNW[TEAM]&amp;"|"&amp;ESPNW[YEAR],0)),"0.00")</f>
        <v>0.00</v>
      </c>
    </row>
    <row r="1101" spans="9:50" x14ac:dyDescent="0.2">
      <c r="I1101" t="s">
        <v>2097</v>
      </c>
      <c r="J1101">
        <v>56.39</v>
      </c>
      <c r="K1101">
        <v>56.05</v>
      </c>
      <c r="L1101">
        <v>2022</v>
      </c>
      <c r="AO1101" t="s">
        <v>2097</v>
      </c>
      <c r="AP1101">
        <v>56.39</v>
      </c>
      <c r="AQ1101">
        <v>56.05</v>
      </c>
      <c r="AR1101">
        <v>2022</v>
      </c>
      <c r="AT1101" s="9" t="str">
        <f t="array" ref="AT1101">IFERROR(INDEX(JeffSagarinW[JS_RATING],MATCH(AllData[[#This Row],[TEAM]]&amp;"|"&amp;AllData[[#This Row],[YEAR]],JeffSagarinW[TEAM]&amp;"|"&amp;JeffSagarinW[YEAR],0)),"0.00")</f>
        <v>0.00</v>
      </c>
      <c r="AU1101" s="9" t="str">
        <f t="array" ref="AU1101">IFERROR(INDEX(JeffSagarinW[JS_SOS],MATCH(AllData[[#This Row],[TEAM]]&amp;"|"&amp;AllData[[#This Row],[YEAR]],JeffSagarinW[TEAM]&amp;"|"&amp;JeffSagarinW[YEAR],0)),"0.00")</f>
        <v>0.00</v>
      </c>
      <c r="AV1101" s="9" t="str">
        <f t="array" ref="AV1101">IFERROR(INDEX(JeffSagarinW[W25],MATCH(AllData[[#This Row],[TEAM]]&amp;"|"&amp;AllData[[#This Row],[YEAR]],JeffSagarinW[TEAM]&amp;"|"&amp;JeffSagarinW[YEAR],0)),"0.00")</f>
        <v>0.00</v>
      </c>
      <c r="AW1101" s="9" t="str">
        <f t="array" ref="AW1101">IFERROR(INDEX(JeffSagarinW[W50],MATCH(AllData[[#This Row],[TEAM]]&amp;"|"&amp;AllData[[#This Row],[YEAR]],JeffSagarinW[TEAM]&amp;"|"&amp;JeffSagarinW[YEAR],0)),"0.00")</f>
        <v>0.00</v>
      </c>
      <c r="AX1101" s="9" t="str">
        <f t="array" ref="AX1101">IFERROR(INDEX(ESPNW[PTS],MATCH(AllData[[#This Row],[TEAM]]&amp;"|"&amp;AllData[[#This Row],[YEAR]],ESPNW[TEAM]&amp;"|"&amp;ESPNW[YEAR],0)),"0.00")</f>
        <v>0.00</v>
      </c>
    </row>
    <row r="1102" spans="9:50" x14ac:dyDescent="0.2">
      <c r="I1102" t="s">
        <v>2098</v>
      </c>
      <c r="J1102">
        <v>56.57</v>
      </c>
      <c r="K1102">
        <v>56.05</v>
      </c>
      <c r="L1102">
        <v>2022</v>
      </c>
      <c r="AO1102" t="s">
        <v>2098</v>
      </c>
      <c r="AP1102">
        <v>56.57</v>
      </c>
      <c r="AQ1102">
        <v>56.05</v>
      </c>
      <c r="AR1102">
        <v>2022</v>
      </c>
      <c r="AT1102" s="9" t="str">
        <f t="array" ref="AT1102">IFERROR(INDEX(JeffSagarinW[JS_RATING],MATCH(AllData[[#This Row],[TEAM]]&amp;"|"&amp;AllData[[#This Row],[YEAR]],JeffSagarinW[TEAM]&amp;"|"&amp;JeffSagarinW[YEAR],0)),"0.00")</f>
        <v>0.00</v>
      </c>
      <c r="AU1102" s="9" t="str">
        <f t="array" ref="AU1102">IFERROR(INDEX(JeffSagarinW[JS_SOS],MATCH(AllData[[#This Row],[TEAM]]&amp;"|"&amp;AllData[[#This Row],[YEAR]],JeffSagarinW[TEAM]&amp;"|"&amp;JeffSagarinW[YEAR],0)),"0.00")</f>
        <v>0.00</v>
      </c>
      <c r="AV1102" s="9" t="str">
        <f t="array" ref="AV1102">IFERROR(INDEX(JeffSagarinW[W25],MATCH(AllData[[#This Row],[TEAM]]&amp;"|"&amp;AllData[[#This Row],[YEAR]],JeffSagarinW[TEAM]&amp;"|"&amp;JeffSagarinW[YEAR],0)),"0.00")</f>
        <v>0.00</v>
      </c>
      <c r="AW1102" s="9" t="str">
        <f t="array" ref="AW1102">IFERROR(INDEX(JeffSagarinW[W50],MATCH(AllData[[#This Row],[TEAM]]&amp;"|"&amp;AllData[[#This Row],[YEAR]],JeffSagarinW[TEAM]&amp;"|"&amp;JeffSagarinW[YEAR],0)),"0.00")</f>
        <v>0.00</v>
      </c>
      <c r="AX1102" s="9" t="str">
        <f t="array" ref="AX1102">IFERROR(INDEX(ESPNW[PTS],MATCH(AllData[[#This Row],[TEAM]]&amp;"|"&amp;AllData[[#This Row],[YEAR]],ESPNW[TEAM]&amp;"|"&amp;ESPNW[YEAR],0)),"0.00")</f>
        <v>0.00</v>
      </c>
    </row>
    <row r="1103" spans="9:50" x14ac:dyDescent="0.2">
      <c r="I1103" t="s">
        <v>1845</v>
      </c>
      <c r="J1103">
        <v>58.66</v>
      </c>
      <c r="K1103">
        <v>55.93</v>
      </c>
      <c r="L1103">
        <v>2022</v>
      </c>
      <c r="AO1103" t="s">
        <v>1845</v>
      </c>
      <c r="AP1103">
        <v>58.66</v>
      </c>
      <c r="AQ1103">
        <v>55.93</v>
      </c>
      <c r="AR1103">
        <v>2022</v>
      </c>
      <c r="AT1103" s="9" t="str">
        <f t="array" ref="AT1103">IFERROR(INDEX(JeffSagarinW[JS_RATING],MATCH(AllData[[#This Row],[TEAM]]&amp;"|"&amp;AllData[[#This Row],[YEAR]],JeffSagarinW[TEAM]&amp;"|"&amp;JeffSagarinW[YEAR],0)),"0.00")</f>
        <v>0.00</v>
      </c>
      <c r="AU1103" s="9" t="str">
        <f t="array" ref="AU1103">IFERROR(INDEX(JeffSagarinW[JS_SOS],MATCH(AllData[[#This Row],[TEAM]]&amp;"|"&amp;AllData[[#This Row],[YEAR]],JeffSagarinW[TEAM]&amp;"|"&amp;JeffSagarinW[YEAR],0)),"0.00")</f>
        <v>0.00</v>
      </c>
      <c r="AV1103" s="9" t="str">
        <f t="array" ref="AV1103">IFERROR(INDEX(JeffSagarinW[W25],MATCH(AllData[[#This Row],[TEAM]]&amp;"|"&amp;AllData[[#This Row],[YEAR]],JeffSagarinW[TEAM]&amp;"|"&amp;JeffSagarinW[YEAR],0)),"0.00")</f>
        <v>0.00</v>
      </c>
      <c r="AW1103" s="9" t="str">
        <f t="array" ref="AW1103">IFERROR(INDEX(JeffSagarinW[W50],MATCH(AllData[[#This Row],[TEAM]]&amp;"|"&amp;AllData[[#This Row],[YEAR]],JeffSagarinW[TEAM]&amp;"|"&amp;JeffSagarinW[YEAR],0)),"0.00")</f>
        <v>0.00</v>
      </c>
      <c r="AX1103" s="9" t="str">
        <f t="array" ref="AX1103">IFERROR(INDEX(ESPNW[PTS],MATCH(AllData[[#This Row],[TEAM]]&amp;"|"&amp;AllData[[#This Row],[YEAR]],ESPNW[TEAM]&amp;"|"&amp;ESPNW[YEAR],0)),"0.00")</f>
        <v>0.00</v>
      </c>
    </row>
    <row r="1104" spans="9:50" x14ac:dyDescent="0.2">
      <c r="I1104" t="s">
        <v>444</v>
      </c>
      <c r="J1104">
        <v>56.97</v>
      </c>
      <c r="K1104">
        <v>55.86</v>
      </c>
      <c r="L1104">
        <v>2022</v>
      </c>
      <c r="AO1104" t="s">
        <v>444</v>
      </c>
      <c r="AP1104">
        <v>56.97</v>
      </c>
      <c r="AQ1104">
        <v>55.86</v>
      </c>
      <c r="AR1104">
        <v>2022</v>
      </c>
      <c r="AT1104" s="9" t="str">
        <f t="array" ref="AT1104">IFERROR(INDEX(JeffSagarinW[JS_RATING],MATCH(AllData[[#This Row],[TEAM]]&amp;"|"&amp;AllData[[#This Row],[YEAR]],JeffSagarinW[TEAM]&amp;"|"&amp;JeffSagarinW[YEAR],0)),"0.00")</f>
        <v>0.00</v>
      </c>
      <c r="AU1104" s="9" t="str">
        <f t="array" ref="AU1104">IFERROR(INDEX(JeffSagarinW[JS_SOS],MATCH(AllData[[#This Row],[TEAM]]&amp;"|"&amp;AllData[[#This Row],[YEAR]],JeffSagarinW[TEAM]&amp;"|"&amp;JeffSagarinW[YEAR],0)),"0.00")</f>
        <v>0.00</v>
      </c>
      <c r="AV1104" s="9" t="str">
        <f t="array" ref="AV1104">IFERROR(INDEX(JeffSagarinW[W25],MATCH(AllData[[#This Row],[TEAM]]&amp;"|"&amp;AllData[[#This Row],[YEAR]],JeffSagarinW[TEAM]&amp;"|"&amp;JeffSagarinW[YEAR],0)),"0.00")</f>
        <v>0.00</v>
      </c>
      <c r="AW1104" s="9" t="str">
        <f t="array" ref="AW1104">IFERROR(INDEX(JeffSagarinW[W50],MATCH(AllData[[#This Row],[TEAM]]&amp;"|"&amp;AllData[[#This Row],[YEAR]],JeffSagarinW[TEAM]&amp;"|"&amp;JeffSagarinW[YEAR],0)),"0.00")</f>
        <v>0.00</v>
      </c>
      <c r="AX1104" s="9" t="str">
        <f t="array" ref="AX1104">IFERROR(INDEX(ESPNW[PTS],MATCH(AllData[[#This Row],[TEAM]]&amp;"|"&amp;AllData[[#This Row],[YEAR]],ESPNW[TEAM]&amp;"|"&amp;ESPNW[YEAR],0)),"0.00")</f>
        <v>0.00</v>
      </c>
    </row>
    <row r="1105" spans="9:50" x14ac:dyDescent="0.2">
      <c r="I1105" t="s">
        <v>303</v>
      </c>
      <c r="J1105">
        <v>64.86</v>
      </c>
      <c r="K1105">
        <v>55.75</v>
      </c>
      <c r="L1105">
        <v>2022</v>
      </c>
      <c r="AO1105" t="s">
        <v>303</v>
      </c>
      <c r="AP1105">
        <v>64.86</v>
      </c>
      <c r="AQ1105">
        <v>55.75</v>
      </c>
      <c r="AR1105">
        <v>2022</v>
      </c>
      <c r="AT1105" s="9" t="str">
        <f t="array" ref="AT1105">IFERROR(INDEX(JeffSagarinW[JS_RATING],MATCH(AllData[[#This Row],[TEAM]]&amp;"|"&amp;AllData[[#This Row],[YEAR]],JeffSagarinW[TEAM]&amp;"|"&amp;JeffSagarinW[YEAR],0)),"0.00")</f>
        <v>0.00</v>
      </c>
      <c r="AU1105" s="9" t="str">
        <f t="array" ref="AU1105">IFERROR(INDEX(JeffSagarinW[JS_SOS],MATCH(AllData[[#This Row],[TEAM]]&amp;"|"&amp;AllData[[#This Row],[YEAR]],JeffSagarinW[TEAM]&amp;"|"&amp;JeffSagarinW[YEAR],0)),"0.00")</f>
        <v>0.00</v>
      </c>
      <c r="AV1105" s="9" t="str">
        <f t="array" ref="AV1105">IFERROR(INDEX(JeffSagarinW[W25],MATCH(AllData[[#This Row],[TEAM]]&amp;"|"&amp;AllData[[#This Row],[YEAR]],JeffSagarinW[TEAM]&amp;"|"&amp;JeffSagarinW[YEAR],0)),"0.00")</f>
        <v>0.00</v>
      </c>
      <c r="AW1105" s="9" t="str">
        <f t="array" ref="AW1105">IFERROR(INDEX(JeffSagarinW[W50],MATCH(AllData[[#This Row],[TEAM]]&amp;"|"&amp;AllData[[#This Row],[YEAR]],JeffSagarinW[TEAM]&amp;"|"&amp;JeffSagarinW[YEAR],0)),"0.00")</f>
        <v>0.00</v>
      </c>
      <c r="AX1105" s="9" t="str">
        <f t="array" ref="AX1105">IFERROR(INDEX(ESPNW[PTS],MATCH(AllData[[#This Row],[TEAM]]&amp;"|"&amp;AllData[[#This Row],[YEAR]],ESPNW[TEAM]&amp;"|"&amp;ESPNW[YEAR],0)),"0.00")</f>
        <v>0.00</v>
      </c>
    </row>
    <row r="1106" spans="9:50" x14ac:dyDescent="0.2">
      <c r="I1106" t="s">
        <v>2099</v>
      </c>
      <c r="J1106">
        <v>56.82</v>
      </c>
      <c r="K1106">
        <v>55.21</v>
      </c>
      <c r="L1106">
        <v>2022</v>
      </c>
      <c r="AO1106" t="s">
        <v>2099</v>
      </c>
      <c r="AP1106">
        <v>56.82</v>
      </c>
      <c r="AQ1106">
        <v>55.21</v>
      </c>
      <c r="AR1106">
        <v>2022</v>
      </c>
      <c r="AT1106" s="9" t="str">
        <f t="array" ref="AT1106">IFERROR(INDEX(JeffSagarinW[JS_RATING],MATCH(AllData[[#This Row],[TEAM]]&amp;"|"&amp;AllData[[#This Row],[YEAR]],JeffSagarinW[TEAM]&amp;"|"&amp;JeffSagarinW[YEAR],0)),"0.00")</f>
        <v>0.00</v>
      </c>
      <c r="AU1106" s="9" t="str">
        <f t="array" ref="AU1106">IFERROR(INDEX(JeffSagarinW[JS_SOS],MATCH(AllData[[#This Row],[TEAM]]&amp;"|"&amp;AllData[[#This Row],[YEAR]],JeffSagarinW[TEAM]&amp;"|"&amp;JeffSagarinW[YEAR],0)),"0.00")</f>
        <v>0.00</v>
      </c>
      <c r="AV1106" s="9" t="str">
        <f t="array" ref="AV1106">IFERROR(INDEX(JeffSagarinW[W25],MATCH(AllData[[#This Row],[TEAM]]&amp;"|"&amp;AllData[[#This Row],[YEAR]],JeffSagarinW[TEAM]&amp;"|"&amp;JeffSagarinW[YEAR],0)),"0.00")</f>
        <v>0.00</v>
      </c>
      <c r="AW1106" s="9" t="str">
        <f t="array" ref="AW1106">IFERROR(INDEX(JeffSagarinW[W50],MATCH(AllData[[#This Row],[TEAM]]&amp;"|"&amp;AllData[[#This Row],[YEAR]],JeffSagarinW[TEAM]&amp;"|"&amp;JeffSagarinW[YEAR],0)),"0.00")</f>
        <v>0.00</v>
      </c>
      <c r="AX1106" s="9" t="str">
        <f t="array" ref="AX1106">IFERROR(INDEX(ESPNW[PTS],MATCH(AllData[[#This Row],[TEAM]]&amp;"|"&amp;AllData[[#This Row],[YEAR]],ESPNW[TEAM]&amp;"|"&amp;ESPNW[YEAR],0)),"0.00")</f>
        <v>0.00</v>
      </c>
    </row>
    <row r="1107" spans="9:50" x14ac:dyDescent="0.2">
      <c r="I1107" t="s">
        <v>2100</v>
      </c>
      <c r="J1107">
        <v>53.66</v>
      </c>
      <c r="K1107">
        <v>55.14</v>
      </c>
      <c r="L1107">
        <v>2022</v>
      </c>
      <c r="AO1107" t="s">
        <v>2100</v>
      </c>
      <c r="AP1107">
        <v>53.66</v>
      </c>
      <c r="AQ1107">
        <v>55.14</v>
      </c>
      <c r="AR1107">
        <v>2022</v>
      </c>
      <c r="AT1107" s="9" t="str">
        <f t="array" ref="AT1107">IFERROR(INDEX(JeffSagarinW[JS_RATING],MATCH(AllData[[#This Row],[TEAM]]&amp;"|"&amp;AllData[[#This Row],[YEAR]],JeffSagarinW[TEAM]&amp;"|"&amp;JeffSagarinW[YEAR],0)),"0.00")</f>
        <v>0.00</v>
      </c>
      <c r="AU1107" s="9" t="str">
        <f t="array" ref="AU1107">IFERROR(INDEX(JeffSagarinW[JS_SOS],MATCH(AllData[[#This Row],[TEAM]]&amp;"|"&amp;AllData[[#This Row],[YEAR]],JeffSagarinW[TEAM]&amp;"|"&amp;JeffSagarinW[YEAR],0)),"0.00")</f>
        <v>0.00</v>
      </c>
      <c r="AV1107" s="9" t="str">
        <f t="array" ref="AV1107">IFERROR(INDEX(JeffSagarinW[W25],MATCH(AllData[[#This Row],[TEAM]]&amp;"|"&amp;AllData[[#This Row],[YEAR]],JeffSagarinW[TEAM]&amp;"|"&amp;JeffSagarinW[YEAR],0)),"0.00")</f>
        <v>0.00</v>
      </c>
      <c r="AW1107" s="9" t="str">
        <f t="array" ref="AW1107">IFERROR(INDEX(JeffSagarinW[W50],MATCH(AllData[[#This Row],[TEAM]]&amp;"|"&amp;AllData[[#This Row],[YEAR]],JeffSagarinW[TEAM]&amp;"|"&amp;JeffSagarinW[YEAR],0)),"0.00")</f>
        <v>0.00</v>
      </c>
      <c r="AX1107" s="9" t="str">
        <f t="array" ref="AX1107">IFERROR(INDEX(ESPNW[PTS],MATCH(AllData[[#This Row],[TEAM]]&amp;"|"&amp;AllData[[#This Row],[YEAR]],ESPNW[TEAM]&amp;"|"&amp;ESPNW[YEAR],0)),"0.00")</f>
        <v>0.00</v>
      </c>
    </row>
    <row r="1108" spans="9:50" x14ac:dyDescent="0.2">
      <c r="I1108" t="s">
        <v>423</v>
      </c>
      <c r="J1108">
        <v>57.64</v>
      </c>
      <c r="K1108">
        <v>54.96</v>
      </c>
      <c r="L1108">
        <v>2022</v>
      </c>
      <c r="AO1108" t="s">
        <v>423</v>
      </c>
      <c r="AP1108">
        <v>57.64</v>
      </c>
      <c r="AQ1108">
        <v>54.96</v>
      </c>
      <c r="AR1108">
        <v>2022</v>
      </c>
      <c r="AT1108" s="9" t="str">
        <f t="array" ref="AT1108">IFERROR(INDEX(JeffSagarinW[JS_RATING],MATCH(AllData[[#This Row],[TEAM]]&amp;"|"&amp;AllData[[#This Row],[YEAR]],JeffSagarinW[TEAM]&amp;"|"&amp;JeffSagarinW[YEAR],0)),"0.00")</f>
        <v>0.00</v>
      </c>
      <c r="AU1108" s="9" t="str">
        <f t="array" ref="AU1108">IFERROR(INDEX(JeffSagarinW[JS_SOS],MATCH(AllData[[#This Row],[TEAM]]&amp;"|"&amp;AllData[[#This Row],[YEAR]],JeffSagarinW[TEAM]&amp;"|"&amp;JeffSagarinW[YEAR],0)),"0.00")</f>
        <v>0.00</v>
      </c>
      <c r="AV1108" s="9" t="str">
        <f t="array" ref="AV1108">IFERROR(INDEX(JeffSagarinW[W25],MATCH(AllData[[#This Row],[TEAM]]&amp;"|"&amp;AllData[[#This Row],[YEAR]],JeffSagarinW[TEAM]&amp;"|"&amp;JeffSagarinW[YEAR],0)),"0.00")</f>
        <v>0.00</v>
      </c>
      <c r="AW1108" s="9" t="str">
        <f t="array" ref="AW1108">IFERROR(INDEX(JeffSagarinW[W50],MATCH(AllData[[#This Row],[TEAM]]&amp;"|"&amp;AllData[[#This Row],[YEAR]],JeffSagarinW[TEAM]&amp;"|"&amp;JeffSagarinW[YEAR],0)),"0.00")</f>
        <v>0.00</v>
      </c>
      <c r="AX1108" s="9" t="str">
        <f t="array" ref="AX1108">IFERROR(INDEX(ESPNW[PTS],MATCH(AllData[[#This Row],[TEAM]]&amp;"|"&amp;AllData[[#This Row],[YEAR]],ESPNW[TEAM]&amp;"|"&amp;ESPNW[YEAR],0)),"0.00")</f>
        <v>0.00</v>
      </c>
    </row>
    <row r="1109" spans="9:50" x14ac:dyDescent="0.2">
      <c r="I1109" t="s">
        <v>2101</v>
      </c>
      <c r="J1109">
        <v>67.13</v>
      </c>
      <c r="K1109">
        <v>54.9</v>
      </c>
      <c r="L1109">
        <v>2022</v>
      </c>
      <c r="AO1109" t="s">
        <v>2101</v>
      </c>
      <c r="AP1109">
        <v>67.13</v>
      </c>
      <c r="AQ1109">
        <v>54.9</v>
      </c>
      <c r="AR1109">
        <v>2022</v>
      </c>
      <c r="AT1109" s="9" t="str">
        <f t="array" ref="AT1109">IFERROR(INDEX(JeffSagarinW[JS_RATING],MATCH(AllData[[#This Row],[TEAM]]&amp;"|"&amp;AllData[[#This Row],[YEAR]],JeffSagarinW[TEAM]&amp;"|"&amp;JeffSagarinW[YEAR],0)),"0.00")</f>
        <v>0.00</v>
      </c>
      <c r="AU1109" s="9" t="str">
        <f t="array" ref="AU1109">IFERROR(INDEX(JeffSagarinW[JS_SOS],MATCH(AllData[[#This Row],[TEAM]]&amp;"|"&amp;AllData[[#This Row],[YEAR]],JeffSagarinW[TEAM]&amp;"|"&amp;JeffSagarinW[YEAR],0)),"0.00")</f>
        <v>0.00</v>
      </c>
      <c r="AV1109" s="9" t="str">
        <f t="array" ref="AV1109">IFERROR(INDEX(JeffSagarinW[W25],MATCH(AllData[[#This Row],[TEAM]]&amp;"|"&amp;AllData[[#This Row],[YEAR]],JeffSagarinW[TEAM]&amp;"|"&amp;JeffSagarinW[YEAR],0)),"0.00")</f>
        <v>0.00</v>
      </c>
      <c r="AW1109" s="9" t="str">
        <f t="array" ref="AW1109">IFERROR(INDEX(JeffSagarinW[W50],MATCH(AllData[[#This Row],[TEAM]]&amp;"|"&amp;AllData[[#This Row],[YEAR]],JeffSagarinW[TEAM]&amp;"|"&amp;JeffSagarinW[YEAR],0)),"0.00")</f>
        <v>0.00</v>
      </c>
      <c r="AX1109" s="9" t="str">
        <f t="array" ref="AX1109">IFERROR(INDEX(ESPNW[PTS],MATCH(AllData[[#This Row],[TEAM]]&amp;"|"&amp;AllData[[#This Row],[YEAR]],ESPNW[TEAM]&amp;"|"&amp;ESPNW[YEAR],0)),"0.00")</f>
        <v>0.00</v>
      </c>
    </row>
    <row r="1110" spans="9:50" x14ac:dyDescent="0.2">
      <c r="I1110" t="s">
        <v>1056</v>
      </c>
      <c r="J1110">
        <v>63.92</v>
      </c>
      <c r="K1110">
        <v>54.83</v>
      </c>
      <c r="L1110">
        <v>2022</v>
      </c>
      <c r="AO1110" t="s">
        <v>1056</v>
      </c>
      <c r="AP1110">
        <v>63.92</v>
      </c>
      <c r="AQ1110">
        <v>54.83</v>
      </c>
      <c r="AR1110">
        <v>2022</v>
      </c>
      <c r="AT1110" s="9" t="str">
        <f t="array" ref="AT1110">IFERROR(INDEX(JeffSagarinW[JS_RATING],MATCH(AllData[[#This Row],[TEAM]]&amp;"|"&amp;AllData[[#This Row],[YEAR]],JeffSagarinW[TEAM]&amp;"|"&amp;JeffSagarinW[YEAR],0)),"0.00")</f>
        <v>0.00</v>
      </c>
      <c r="AU1110" s="9" t="str">
        <f t="array" ref="AU1110">IFERROR(INDEX(JeffSagarinW[JS_SOS],MATCH(AllData[[#This Row],[TEAM]]&amp;"|"&amp;AllData[[#This Row],[YEAR]],JeffSagarinW[TEAM]&amp;"|"&amp;JeffSagarinW[YEAR],0)),"0.00")</f>
        <v>0.00</v>
      </c>
      <c r="AV1110" s="9" t="str">
        <f t="array" ref="AV1110">IFERROR(INDEX(JeffSagarinW[W25],MATCH(AllData[[#This Row],[TEAM]]&amp;"|"&amp;AllData[[#This Row],[YEAR]],JeffSagarinW[TEAM]&amp;"|"&amp;JeffSagarinW[YEAR],0)),"0.00")</f>
        <v>0.00</v>
      </c>
      <c r="AW1110" s="9" t="str">
        <f t="array" ref="AW1110">IFERROR(INDEX(JeffSagarinW[W50],MATCH(AllData[[#This Row],[TEAM]]&amp;"|"&amp;AllData[[#This Row],[YEAR]],JeffSagarinW[TEAM]&amp;"|"&amp;JeffSagarinW[YEAR],0)),"0.00")</f>
        <v>0.00</v>
      </c>
      <c r="AX1110" s="9" t="str">
        <f t="array" ref="AX1110">IFERROR(INDEX(ESPNW[PTS],MATCH(AllData[[#This Row],[TEAM]]&amp;"|"&amp;AllData[[#This Row],[YEAR]],ESPNW[TEAM]&amp;"|"&amp;ESPNW[YEAR],0)),"0.00")</f>
        <v>0.00</v>
      </c>
    </row>
    <row r="1111" spans="9:50" x14ac:dyDescent="0.2">
      <c r="I1111" t="s">
        <v>2102</v>
      </c>
      <c r="J1111">
        <v>60.65</v>
      </c>
      <c r="K1111">
        <v>54.8</v>
      </c>
      <c r="L1111">
        <v>2022</v>
      </c>
      <c r="AO1111" t="s">
        <v>2102</v>
      </c>
      <c r="AP1111">
        <v>60.65</v>
      </c>
      <c r="AQ1111">
        <v>54.8</v>
      </c>
      <c r="AR1111">
        <v>2022</v>
      </c>
      <c r="AT1111" s="9" t="str">
        <f t="array" ref="AT1111">IFERROR(INDEX(JeffSagarinW[JS_RATING],MATCH(AllData[[#This Row],[TEAM]]&amp;"|"&amp;AllData[[#This Row],[YEAR]],JeffSagarinW[TEAM]&amp;"|"&amp;JeffSagarinW[YEAR],0)),"0.00")</f>
        <v>0.00</v>
      </c>
      <c r="AU1111" s="9" t="str">
        <f t="array" ref="AU1111">IFERROR(INDEX(JeffSagarinW[JS_SOS],MATCH(AllData[[#This Row],[TEAM]]&amp;"|"&amp;AllData[[#This Row],[YEAR]],JeffSagarinW[TEAM]&amp;"|"&amp;JeffSagarinW[YEAR],0)),"0.00")</f>
        <v>0.00</v>
      </c>
      <c r="AV1111" s="9" t="str">
        <f t="array" ref="AV1111">IFERROR(INDEX(JeffSagarinW[W25],MATCH(AllData[[#This Row],[TEAM]]&amp;"|"&amp;AllData[[#This Row],[YEAR]],JeffSagarinW[TEAM]&amp;"|"&amp;JeffSagarinW[YEAR],0)),"0.00")</f>
        <v>0.00</v>
      </c>
      <c r="AW1111" s="9" t="str">
        <f t="array" ref="AW1111">IFERROR(INDEX(JeffSagarinW[W50],MATCH(AllData[[#This Row],[TEAM]]&amp;"|"&amp;AllData[[#This Row],[YEAR]],JeffSagarinW[TEAM]&amp;"|"&amp;JeffSagarinW[YEAR],0)),"0.00")</f>
        <v>0.00</v>
      </c>
      <c r="AX1111" s="9" t="str">
        <f t="array" ref="AX1111">IFERROR(INDEX(ESPNW[PTS],MATCH(AllData[[#This Row],[TEAM]]&amp;"|"&amp;AllData[[#This Row],[YEAR]],ESPNW[TEAM]&amp;"|"&amp;ESPNW[YEAR],0)),"0.00")</f>
        <v>0.00</v>
      </c>
    </row>
    <row r="1112" spans="9:50" x14ac:dyDescent="0.2">
      <c r="I1112" t="s">
        <v>2103</v>
      </c>
      <c r="J1112">
        <v>61.73</v>
      </c>
      <c r="K1112">
        <v>54.57</v>
      </c>
      <c r="L1112">
        <v>2022</v>
      </c>
      <c r="AO1112" t="s">
        <v>2103</v>
      </c>
      <c r="AP1112">
        <v>61.73</v>
      </c>
      <c r="AQ1112">
        <v>54.57</v>
      </c>
      <c r="AR1112">
        <v>2022</v>
      </c>
      <c r="AT1112" s="9" t="str">
        <f t="array" ref="AT1112">IFERROR(INDEX(JeffSagarinW[JS_RATING],MATCH(AllData[[#This Row],[TEAM]]&amp;"|"&amp;AllData[[#This Row],[YEAR]],JeffSagarinW[TEAM]&amp;"|"&amp;JeffSagarinW[YEAR],0)),"0.00")</f>
        <v>0.00</v>
      </c>
      <c r="AU1112" s="9" t="str">
        <f t="array" ref="AU1112">IFERROR(INDEX(JeffSagarinW[JS_SOS],MATCH(AllData[[#This Row],[TEAM]]&amp;"|"&amp;AllData[[#This Row],[YEAR]],JeffSagarinW[TEAM]&amp;"|"&amp;JeffSagarinW[YEAR],0)),"0.00")</f>
        <v>0.00</v>
      </c>
      <c r="AV1112" s="9" t="str">
        <f t="array" ref="AV1112">IFERROR(INDEX(JeffSagarinW[W25],MATCH(AllData[[#This Row],[TEAM]]&amp;"|"&amp;AllData[[#This Row],[YEAR]],JeffSagarinW[TEAM]&amp;"|"&amp;JeffSagarinW[YEAR],0)),"0.00")</f>
        <v>0.00</v>
      </c>
      <c r="AW1112" s="9" t="str">
        <f t="array" ref="AW1112">IFERROR(INDEX(JeffSagarinW[W50],MATCH(AllData[[#This Row],[TEAM]]&amp;"|"&amp;AllData[[#This Row],[YEAR]],JeffSagarinW[TEAM]&amp;"|"&amp;JeffSagarinW[YEAR],0)),"0.00")</f>
        <v>0.00</v>
      </c>
      <c r="AX1112" s="9" t="str">
        <f t="array" ref="AX1112">IFERROR(INDEX(ESPNW[PTS],MATCH(AllData[[#This Row],[TEAM]]&amp;"|"&amp;AllData[[#This Row],[YEAR]],ESPNW[TEAM]&amp;"|"&amp;ESPNW[YEAR],0)),"0.00")</f>
        <v>0.00</v>
      </c>
    </row>
    <row r="1113" spans="9:50" x14ac:dyDescent="0.2">
      <c r="I1113" t="s">
        <v>2104</v>
      </c>
      <c r="J1113">
        <v>55.56</v>
      </c>
      <c r="K1113">
        <v>54.47</v>
      </c>
      <c r="L1113">
        <v>2022</v>
      </c>
      <c r="AO1113" t="s">
        <v>2104</v>
      </c>
      <c r="AP1113">
        <v>55.56</v>
      </c>
      <c r="AQ1113">
        <v>54.47</v>
      </c>
      <c r="AR1113">
        <v>2022</v>
      </c>
      <c r="AT1113" s="9" t="str">
        <f t="array" ref="AT1113">IFERROR(INDEX(JeffSagarinW[JS_RATING],MATCH(AllData[[#This Row],[TEAM]]&amp;"|"&amp;AllData[[#This Row],[YEAR]],JeffSagarinW[TEAM]&amp;"|"&amp;JeffSagarinW[YEAR],0)),"0.00")</f>
        <v>0.00</v>
      </c>
      <c r="AU1113" s="9" t="str">
        <f t="array" ref="AU1113">IFERROR(INDEX(JeffSagarinW[JS_SOS],MATCH(AllData[[#This Row],[TEAM]]&amp;"|"&amp;AllData[[#This Row],[YEAR]],JeffSagarinW[TEAM]&amp;"|"&amp;JeffSagarinW[YEAR],0)),"0.00")</f>
        <v>0.00</v>
      </c>
      <c r="AV1113" s="9" t="str">
        <f t="array" ref="AV1113">IFERROR(INDEX(JeffSagarinW[W25],MATCH(AllData[[#This Row],[TEAM]]&amp;"|"&amp;AllData[[#This Row],[YEAR]],JeffSagarinW[TEAM]&amp;"|"&amp;JeffSagarinW[YEAR],0)),"0.00")</f>
        <v>0.00</v>
      </c>
      <c r="AW1113" s="9" t="str">
        <f t="array" ref="AW1113">IFERROR(INDEX(JeffSagarinW[W50],MATCH(AllData[[#This Row],[TEAM]]&amp;"|"&amp;AllData[[#This Row],[YEAR]],JeffSagarinW[TEAM]&amp;"|"&amp;JeffSagarinW[YEAR],0)),"0.00")</f>
        <v>0.00</v>
      </c>
      <c r="AX1113" s="9" t="str">
        <f t="array" ref="AX1113">IFERROR(INDEX(ESPNW[PTS],MATCH(AllData[[#This Row],[TEAM]]&amp;"|"&amp;AllData[[#This Row],[YEAR]],ESPNW[TEAM]&amp;"|"&amp;ESPNW[YEAR],0)),"0.00")</f>
        <v>0.00</v>
      </c>
    </row>
    <row r="1114" spans="9:50" x14ac:dyDescent="0.2">
      <c r="I1114" t="s">
        <v>2105</v>
      </c>
      <c r="J1114">
        <v>64.69</v>
      </c>
      <c r="K1114">
        <v>54.31</v>
      </c>
      <c r="L1114">
        <v>2022</v>
      </c>
      <c r="AO1114" t="s">
        <v>2105</v>
      </c>
      <c r="AP1114">
        <v>64.69</v>
      </c>
      <c r="AQ1114">
        <v>54.31</v>
      </c>
      <c r="AR1114">
        <v>2022</v>
      </c>
      <c r="AT1114" s="9" t="str">
        <f t="array" ref="AT1114">IFERROR(INDEX(JeffSagarinW[JS_RATING],MATCH(AllData[[#This Row],[TEAM]]&amp;"|"&amp;AllData[[#This Row],[YEAR]],JeffSagarinW[TEAM]&amp;"|"&amp;JeffSagarinW[YEAR],0)),"0.00")</f>
        <v>0.00</v>
      </c>
      <c r="AU1114" s="9" t="str">
        <f t="array" ref="AU1114">IFERROR(INDEX(JeffSagarinW[JS_SOS],MATCH(AllData[[#This Row],[TEAM]]&amp;"|"&amp;AllData[[#This Row],[YEAR]],JeffSagarinW[TEAM]&amp;"|"&amp;JeffSagarinW[YEAR],0)),"0.00")</f>
        <v>0.00</v>
      </c>
      <c r="AV1114" s="9" t="str">
        <f t="array" ref="AV1114">IFERROR(INDEX(JeffSagarinW[W25],MATCH(AllData[[#This Row],[TEAM]]&amp;"|"&amp;AllData[[#This Row],[YEAR]],JeffSagarinW[TEAM]&amp;"|"&amp;JeffSagarinW[YEAR],0)),"0.00")</f>
        <v>0.00</v>
      </c>
      <c r="AW1114" s="9" t="str">
        <f t="array" ref="AW1114">IFERROR(INDEX(JeffSagarinW[W50],MATCH(AllData[[#This Row],[TEAM]]&amp;"|"&amp;AllData[[#This Row],[YEAR]],JeffSagarinW[TEAM]&amp;"|"&amp;JeffSagarinW[YEAR],0)),"0.00")</f>
        <v>0.00</v>
      </c>
      <c r="AX1114" s="9" t="str">
        <f t="array" ref="AX1114">IFERROR(INDEX(ESPNW[PTS],MATCH(AllData[[#This Row],[TEAM]]&amp;"|"&amp;AllData[[#This Row],[YEAR]],ESPNW[TEAM]&amp;"|"&amp;ESPNW[YEAR],0)),"0.00")</f>
        <v>0.00</v>
      </c>
    </row>
    <row r="1115" spans="9:50" x14ac:dyDescent="0.2">
      <c r="I1115" t="s">
        <v>2106</v>
      </c>
      <c r="J1115">
        <v>59.58</v>
      </c>
      <c r="K1115">
        <v>54.12</v>
      </c>
      <c r="L1115">
        <v>2022</v>
      </c>
      <c r="AO1115" t="s">
        <v>2106</v>
      </c>
      <c r="AP1115">
        <v>59.58</v>
      </c>
      <c r="AQ1115">
        <v>54.12</v>
      </c>
      <c r="AR1115">
        <v>2022</v>
      </c>
      <c r="AT1115" s="9" t="str">
        <f t="array" ref="AT1115">IFERROR(INDEX(JeffSagarinW[JS_RATING],MATCH(AllData[[#This Row],[TEAM]]&amp;"|"&amp;AllData[[#This Row],[YEAR]],JeffSagarinW[TEAM]&amp;"|"&amp;JeffSagarinW[YEAR],0)),"0.00")</f>
        <v>0.00</v>
      </c>
      <c r="AU1115" s="9" t="str">
        <f t="array" ref="AU1115">IFERROR(INDEX(JeffSagarinW[JS_SOS],MATCH(AllData[[#This Row],[TEAM]]&amp;"|"&amp;AllData[[#This Row],[YEAR]],JeffSagarinW[TEAM]&amp;"|"&amp;JeffSagarinW[YEAR],0)),"0.00")</f>
        <v>0.00</v>
      </c>
      <c r="AV1115" s="9" t="str">
        <f t="array" ref="AV1115">IFERROR(INDEX(JeffSagarinW[W25],MATCH(AllData[[#This Row],[TEAM]]&amp;"|"&amp;AllData[[#This Row],[YEAR]],JeffSagarinW[TEAM]&amp;"|"&amp;JeffSagarinW[YEAR],0)),"0.00")</f>
        <v>0.00</v>
      </c>
      <c r="AW1115" s="9" t="str">
        <f t="array" ref="AW1115">IFERROR(INDEX(JeffSagarinW[W50],MATCH(AllData[[#This Row],[TEAM]]&amp;"|"&amp;AllData[[#This Row],[YEAR]],JeffSagarinW[TEAM]&amp;"|"&amp;JeffSagarinW[YEAR],0)),"0.00")</f>
        <v>0.00</v>
      </c>
      <c r="AX1115" s="9" t="str">
        <f t="array" ref="AX1115">IFERROR(INDEX(ESPNW[PTS],MATCH(AllData[[#This Row],[TEAM]]&amp;"|"&amp;AllData[[#This Row],[YEAR]],ESPNW[TEAM]&amp;"|"&amp;ESPNW[YEAR],0)),"0.00")</f>
        <v>0.00</v>
      </c>
    </row>
    <row r="1116" spans="9:50" x14ac:dyDescent="0.2">
      <c r="I1116" t="s">
        <v>2107</v>
      </c>
      <c r="J1116">
        <v>56.39</v>
      </c>
      <c r="K1116">
        <v>53.8</v>
      </c>
      <c r="L1116">
        <v>2022</v>
      </c>
      <c r="AO1116" t="s">
        <v>2107</v>
      </c>
      <c r="AP1116">
        <v>56.39</v>
      </c>
      <c r="AQ1116">
        <v>53.8</v>
      </c>
      <c r="AR1116">
        <v>2022</v>
      </c>
      <c r="AT1116" s="9" t="str">
        <f t="array" ref="AT1116">IFERROR(INDEX(JeffSagarinW[JS_RATING],MATCH(AllData[[#This Row],[TEAM]]&amp;"|"&amp;AllData[[#This Row],[YEAR]],JeffSagarinW[TEAM]&amp;"|"&amp;JeffSagarinW[YEAR],0)),"0.00")</f>
        <v>0.00</v>
      </c>
      <c r="AU1116" s="9" t="str">
        <f t="array" ref="AU1116">IFERROR(INDEX(JeffSagarinW[JS_SOS],MATCH(AllData[[#This Row],[TEAM]]&amp;"|"&amp;AllData[[#This Row],[YEAR]],JeffSagarinW[TEAM]&amp;"|"&amp;JeffSagarinW[YEAR],0)),"0.00")</f>
        <v>0.00</v>
      </c>
      <c r="AV1116" s="9" t="str">
        <f t="array" ref="AV1116">IFERROR(INDEX(JeffSagarinW[W25],MATCH(AllData[[#This Row],[TEAM]]&amp;"|"&amp;AllData[[#This Row],[YEAR]],JeffSagarinW[TEAM]&amp;"|"&amp;JeffSagarinW[YEAR],0)),"0.00")</f>
        <v>0.00</v>
      </c>
      <c r="AW1116" s="9" t="str">
        <f t="array" ref="AW1116">IFERROR(INDEX(JeffSagarinW[W50],MATCH(AllData[[#This Row],[TEAM]]&amp;"|"&amp;AllData[[#This Row],[YEAR]],JeffSagarinW[TEAM]&amp;"|"&amp;JeffSagarinW[YEAR],0)),"0.00")</f>
        <v>0.00</v>
      </c>
      <c r="AX1116" s="9" t="str">
        <f t="array" ref="AX1116">IFERROR(INDEX(ESPNW[PTS],MATCH(AllData[[#This Row],[TEAM]]&amp;"|"&amp;AllData[[#This Row],[YEAR]],ESPNW[TEAM]&amp;"|"&amp;ESPNW[YEAR],0)),"0.00")</f>
        <v>0.00</v>
      </c>
    </row>
    <row r="1117" spans="9:50" x14ac:dyDescent="0.2">
      <c r="I1117" t="s">
        <v>2108</v>
      </c>
      <c r="J1117">
        <v>60.92</v>
      </c>
      <c r="K1117">
        <v>53.66</v>
      </c>
      <c r="L1117">
        <v>2022</v>
      </c>
      <c r="AO1117" t="s">
        <v>2108</v>
      </c>
      <c r="AP1117">
        <v>60.92</v>
      </c>
      <c r="AQ1117">
        <v>53.66</v>
      </c>
      <c r="AR1117">
        <v>2022</v>
      </c>
      <c r="AT1117" s="9" t="str">
        <f t="array" ref="AT1117">IFERROR(INDEX(JeffSagarinW[JS_RATING],MATCH(AllData[[#This Row],[TEAM]]&amp;"|"&amp;AllData[[#This Row],[YEAR]],JeffSagarinW[TEAM]&amp;"|"&amp;JeffSagarinW[YEAR],0)),"0.00")</f>
        <v>0.00</v>
      </c>
      <c r="AU1117" s="9" t="str">
        <f t="array" ref="AU1117">IFERROR(INDEX(JeffSagarinW[JS_SOS],MATCH(AllData[[#This Row],[TEAM]]&amp;"|"&amp;AllData[[#This Row],[YEAR]],JeffSagarinW[TEAM]&amp;"|"&amp;JeffSagarinW[YEAR],0)),"0.00")</f>
        <v>0.00</v>
      </c>
      <c r="AV1117" s="9" t="str">
        <f t="array" ref="AV1117">IFERROR(INDEX(JeffSagarinW[W25],MATCH(AllData[[#This Row],[TEAM]]&amp;"|"&amp;AllData[[#This Row],[YEAR]],JeffSagarinW[TEAM]&amp;"|"&amp;JeffSagarinW[YEAR],0)),"0.00")</f>
        <v>0.00</v>
      </c>
      <c r="AW1117" s="9" t="str">
        <f t="array" ref="AW1117">IFERROR(INDEX(JeffSagarinW[W50],MATCH(AllData[[#This Row],[TEAM]]&amp;"|"&amp;AllData[[#This Row],[YEAR]],JeffSagarinW[TEAM]&amp;"|"&amp;JeffSagarinW[YEAR],0)),"0.00")</f>
        <v>0.00</v>
      </c>
      <c r="AX1117" s="9" t="str">
        <f t="array" ref="AX1117">IFERROR(INDEX(ESPNW[PTS],MATCH(AllData[[#This Row],[TEAM]]&amp;"|"&amp;AllData[[#This Row],[YEAR]],ESPNW[TEAM]&amp;"|"&amp;ESPNW[YEAR],0)),"0.00")</f>
        <v>0.00</v>
      </c>
    </row>
    <row r="1118" spans="9:50" x14ac:dyDescent="0.2">
      <c r="I1118" t="s">
        <v>2109</v>
      </c>
      <c r="J1118">
        <v>60.46</v>
      </c>
      <c r="K1118">
        <v>53.57</v>
      </c>
      <c r="L1118">
        <v>2022</v>
      </c>
      <c r="AO1118" t="s">
        <v>2109</v>
      </c>
      <c r="AP1118">
        <v>60.46</v>
      </c>
      <c r="AQ1118">
        <v>53.57</v>
      </c>
      <c r="AR1118">
        <v>2022</v>
      </c>
      <c r="AT1118" s="9" t="str">
        <f t="array" ref="AT1118">IFERROR(INDEX(JeffSagarinW[JS_RATING],MATCH(AllData[[#This Row],[TEAM]]&amp;"|"&amp;AllData[[#This Row],[YEAR]],JeffSagarinW[TEAM]&amp;"|"&amp;JeffSagarinW[YEAR],0)),"0.00")</f>
        <v>0.00</v>
      </c>
      <c r="AU1118" s="9" t="str">
        <f t="array" ref="AU1118">IFERROR(INDEX(JeffSagarinW[JS_SOS],MATCH(AllData[[#This Row],[TEAM]]&amp;"|"&amp;AllData[[#This Row],[YEAR]],JeffSagarinW[TEAM]&amp;"|"&amp;JeffSagarinW[YEAR],0)),"0.00")</f>
        <v>0.00</v>
      </c>
      <c r="AV1118" s="9" t="str">
        <f t="array" ref="AV1118">IFERROR(INDEX(JeffSagarinW[W25],MATCH(AllData[[#This Row],[TEAM]]&amp;"|"&amp;AllData[[#This Row],[YEAR]],JeffSagarinW[TEAM]&amp;"|"&amp;JeffSagarinW[YEAR],0)),"0.00")</f>
        <v>0.00</v>
      </c>
      <c r="AW1118" s="9" t="str">
        <f t="array" ref="AW1118">IFERROR(INDEX(JeffSagarinW[W50],MATCH(AllData[[#This Row],[TEAM]]&amp;"|"&amp;AllData[[#This Row],[YEAR]],JeffSagarinW[TEAM]&amp;"|"&amp;JeffSagarinW[YEAR],0)),"0.00")</f>
        <v>0.00</v>
      </c>
      <c r="AX1118" s="9" t="str">
        <f t="array" ref="AX1118">IFERROR(INDEX(ESPNW[PTS],MATCH(AllData[[#This Row],[TEAM]]&amp;"|"&amp;AllData[[#This Row],[YEAR]],ESPNW[TEAM]&amp;"|"&amp;ESPNW[YEAR],0)),"0.00")</f>
        <v>0.00</v>
      </c>
    </row>
    <row r="1119" spans="9:50" x14ac:dyDescent="0.2">
      <c r="I1119" t="s">
        <v>2110</v>
      </c>
      <c r="J1119">
        <v>59.11</v>
      </c>
      <c r="K1119">
        <v>53.34</v>
      </c>
      <c r="L1119">
        <v>2022</v>
      </c>
      <c r="AO1119" t="s">
        <v>2110</v>
      </c>
      <c r="AP1119">
        <v>59.11</v>
      </c>
      <c r="AQ1119">
        <v>53.34</v>
      </c>
      <c r="AR1119">
        <v>2022</v>
      </c>
      <c r="AT1119" s="9" t="str">
        <f t="array" ref="AT1119">IFERROR(INDEX(JeffSagarinW[JS_RATING],MATCH(AllData[[#This Row],[TEAM]]&amp;"|"&amp;AllData[[#This Row],[YEAR]],JeffSagarinW[TEAM]&amp;"|"&amp;JeffSagarinW[YEAR],0)),"0.00")</f>
        <v>0.00</v>
      </c>
      <c r="AU1119" s="9" t="str">
        <f t="array" ref="AU1119">IFERROR(INDEX(JeffSagarinW[JS_SOS],MATCH(AllData[[#This Row],[TEAM]]&amp;"|"&amp;AllData[[#This Row],[YEAR]],JeffSagarinW[TEAM]&amp;"|"&amp;JeffSagarinW[YEAR],0)),"0.00")</f>
        <v>0.00</v>
      </c>
      <c r="AV1119" s="9" t="str">
        <f t="array" ref="AV1119">IFERROR(INDEX(JeffSagarinW[W25],MATCH(AllData[[#This Row],[TEAM]]&amp;"|"&amp;AllData[[#This Row],[YEAR]],JeffSagarinW[TEAM]&amp;"|"&amp;JeffSagarinW[YEAR],0)),"0.00")</f>
        <v>0.00</v>
      </c>
      <c r="AW1119" s="9" t="str">
        <f t="array" ref="AW1119">IFERROR(INDEX(JeffSagarinW[W50],MATCH(AllData[[#This Row],[TEAM]]&amp;"|"&amp;AllData[[#This Row],[YEAR]],JeffSagarinW[TEAM]&amp;"|"&amp;JeffSagarinW[YEAR],0)),"0.00")</f>
        <v>0.00</v>
      </c>
      <c r="AX1119" s="9" t="str">
        <f t="array" ref="AX1119">IFERROR(INDEX(ESPNW[PTS],MATCH(AllData[[#This Row],[TEAM]]&amp;"|"&amp;AllData[[#This Row],[YEAR]],ESPNW[TEAM]&amp;"|"&amp;ESPNW[YEAR],0)),"0.00")</f>
        <v>0.00</v>
      </c>
    </row>
    <row r="1120" spans="9:50" x14ac:dyDescent="0.2">
      <c r="I1120" t="s">
        <v>2111</v>
      </c>
      <c r="J1120">
        <v>57.56</v>
      </c>
      <c r="K1120">
        <v>53.23</v>
      </c>
      <c r="L1120">
        <v>2022</v>
      </c>
      <c r="AO1120" t="s">
        <v>2111</v>
      </c>
      <c r="AP1120">
        <v>57.56</v>
      </c>
      <c r="AQ1120">
        <v>53.23</v>
      </c>
      <c r="AR1120">
        <v>2022</v>
      </c>
      <c r="AT1120" s="9" t="str">
        <f t="array" ref="AT1120">IFERROR(INDEX(JeffSagarinW[JS_RATING],MATCH(AllData[[#This Row],[TEAM]]&amp;"|"&amp;AllData[[#This Row],[YEAR]],JeffSagarinW[TEAM]&amp;"|"&amp;JeffSagarinW[YEAR],0)),"0.00")</f>
        <v>0.00</v>
      </c>
      <c r="AU1120" s="9" t="str">
        <f t="array" ref="AU1120">IFERROR(INDEX(JeffSagarinW[JS_SOS],MATCH(AllData[[#This Row],[TEAM]]&amp;"|"&amp;AllData[[#This Row],[YEAR]],JeffSagarinW[TEAM]&amp;"|"&amp;JeffSagarinW[YEAR],0)),"0.00")</f>
        <v>0.00</v>
      </c>
      <c r="AV1120" s="9" t="str">
        <f t="array" ref="AV1120">IFERROR(INDEX(JeffSagarinW[W25],MATCH(AllData[[#This Row],[TEAM]]&amp;"|"&amp;AllData[[#This Row],[YEAR]],JeffSagarinW[TEAM]&amp;"|"&amp;JeffSagarinW[YEAR],0)),"0.00")</f>
        <v>0.00</v>
      </c>
      <c r="AW1120" s="9" t="str">
        <f t="array" ref="AW1120">IFERROR(INDEX(JeffSagarinW[W50],MATCH(AllData[[#This Row],[TEAM]]&amp;"|"&amp;AllData[[#This Row],[YEAR]],JeffSagarinW[TEAM]&amp;"|"&amp;JeffSagarinW[YEAR],0)),"0.00")</f>
        <v>0.00</v>
      </c>
      <c r="AX1120" s="9" t="str">
        <f t="array" ref="AX1120">IFERROR(INDEX(ESPNW[PTS],MATCH(AllData[[#This Row],[TEAM]]&amp;"|"&amp;AllData[[#This Row],[YEAR]],ESPNW[TEAM]&amp;"|"&amp;ESPNW[YEAR],0)),"0.00")</f>
        <v>0.00</v>
      </c>
    </row>
    <row r="1121" spans="9:50" x14ac:dyDescent="0.2">
      <c r="I1121" t="s">
        <v>1072</v>
      </c>
      <c r="J1121">
        <v>60.14</v>
      </c>
      <c r="K1121">
        <v>53.18</v>
      </c>
      <c r="L1121">
        <v>2022</v>
      </c>
      <c r="AO1121" t="s">
        <v>1072</v>
      </c>
      <c r="AP1121">
        <v>60.14</v>
      </c>
      <c r="AQ1121">
        <v>53.18</v>
      </c>
      <c r="AR1121">
        <v>2022</v>
      </c>
      <c r="AT1121" s="9" t="str">
        <f t="array" ref="AT1121">IFERROR(INDEX(JeffSagarinW[JS_RATING],MATCH(AllData[[#This Row],[TEAM]]&amp;"|"&amp;AllData[[#This Row],[YEAR]],JeffSagarinW[TEAM]&amp;"|"&amp;JeffSagarinW[YEAR],0)),"0.00")</f>
        <v>0.00</v>
      </c>
      <c r="AU1121" s="9" t="str">
        <f t="array" ref="AU1121">IFERROR(INDEX(JeffSagarinW[JS_SOS],MATCH(AllData[[#This Row],[TEAM]]&amp;"|"&amp;AllData[[#This Row],[YEAR]],JeffSagarinW[TEAM]&amp;"|"&amp;JeffSagarinW[YEAR],0)),"0.00")</f>
        <v>0.00</v>
      </c>
      <c r="AV1121" s="9" t="str">
        <f t="array" ref="AV1121">IFERROR(INDEX(JeffSagarinW[W25],MATCH(AllData[[#This Row],[TEAM]]&amp;"|"&amp;AllData[[#This Row],[YEAR]],JeffSagarinW[TEAM]&amp;"|"&amp;JeffSagarinW[YEAR],0)),"0.00")</f>
        <v>0.00</v>
      </c>
      <c r="AW1121" s="9" t="str">
        <f t="array" ref="AW1121">IFERROR(INDEX(JeffSagarinW[W50],MATCH(AllData[[#This Row],[TEAM]]&amp;"|"&amp;AllData[[#This Row],[YEAR]],JeffSagarinW[TEAM]&amp;"|"&amp;JeffSagarinW[YEAR],0)),"0.00")</f>
        <v>0.00</v>
      </c>
      <c r="AX1121" s="9" t="str">
        <f t="array" ref="AX1121">IFERROR(INDEX(ESPNW[PTS],MATCH(AllData[[#This Row],[TEAM]]&amp;"|"&amp;AllData[[#This Row],[YEAR]],ESPNW[TEAM]&amp;"|"&amp;ESPNW[YEAR],0)),"0.00")</f>
        <v>0.00</v>
      </c>
    </row>
    <row r="1122" spans="9:50" x14ac:dyDescent="0.2">
      <c r="I1122" t="s">
        <v>2112</v>
      </c>
      <c r="J1122">
        <v>57.06</v>
      </c>
      <c r="K1122">
        <v>53.16</v>
      </c>
      <c r="L1122">
        <v>2022</v>
      </c>
      <c r="AO1122" t="s">
        <v>2112</v>
      </c>
      <c r="AP1122">
        <v>57.06</v>
      </c>
      <c r="AQ1122">
        <v>53.16</v>
      </c>
      <c r="AR1122">
        <v>2022</v>
      </c>
      <c r="AT1122" s="9" t="str">
        <f t="array" ref="AT1122">IFERROR(INDEX(JeffSagarinW[JS_RATING],MATCH(AllData[[#This Row],[TEAM]]&amp;"|"&amp;AllData[[#This Row],[YEAR]],JeffSagarinW[TEAM]&amp;"|"&amp;JeffSagarinW[YEAR],0)),"0.00")</f>
        <v>0.00</v>
      </c>
      <c r="AU1122" s="9" t="str">
        <f t="array" ref="AU1122">IFERROR(INDEX(JeffSagarinW[JS_SOS],MATCH(AllData[[#This Row],[TEAM]]&amp;"|"&amp;AllData[[#This Row],[YEAR]],JeffSagarinW[TEAM]&amp;"|"&amp;JeffSagarinW[YEAR],0)),"0.00")</f>
        <v>0.00</v>
      </c>
      <c r="AV1122" s="9" t="str">
        <f t="array" ref="AV1122">IFERROR(INDEX(JeffSagarinW[W25],MATCH(AllData[[#This Row],[TEAM]]&amp;"|"&amp;AllData[[#This Row],[YEAR]],JeffSagarinW[TEAM]&amp;"|"&amp;JeffSagarinW[YEAR],0)),"0.00")</f>
        <v>0.00</v>
      </c>
      <c r="AW1122" s="9" t="str">
        <f t="array" ref="AW1122">IFERROR(INDEX(JeffSagarinW[W50],MATCH(AllData[[#This Row],[TEAM]]&amp;"|"&amp;AllData[[#This Row],[YEAR]],JeffSagarinW[TEAM]&amp;"|"&amp;JeffSagarinW[YEAR],0)),"0.00")</f>
        <v>0.00</v>
      </c>
      <c r="AX1122" s="9" t="str">
        <f t="array" ref="AX1122">IFERROR(INDEX(ESPNW[PTS],MATCH(AllData[[#This Row],[TEAM]]&amp;"|"&amp;AllData[[#This Row],[YEAR]],ESPNW[TEAM]&amp;"|"&amp;ESPNW[YEAR],0)),"0.00")</f>
        <v>0.00</v>
      </c>
    </row>
    <row r="1123" spans="9:50" x14ac:dyDescent="0.2">
      <c r="I1123" t="s">
        <v>2113</v>
      </c>
      <c r="J1123">
        <v>57.4</v>
      </c>
      <c r="K1123">
        <v>53.09</v>
      </c>
      <c r="L1123">
        <v>2022</v>
      </c>
      <c r="AO1123" t="s">
        <v>2113</v>
      </c>
      <c r="AP1123">
        <v>57.4</v>
      </c>
      <c r="AQ1123">
        <v>53.09</v>
      </c>
      <c r="AR1123">
        <v>2022</v>
      </c>
      <c r="AT1123" s="9" t="str">
        <f t="array" ref="AT1123">IFERROR(INDEX(JeffSagarinW[JS_RATING],MATCH(AllData[[#This Row],[TEAM]]&amp;"|"&amp;AllData[[#This Row],[YEAR]],JeffSagarinW[TEAM]&amp;"|"&amp;JeffSagarinW[YEAR],0)),"0.00")</f>
        <v>0.00</v>
      </c>
      <c r="AU1123" s="9" t="str">
        <f t="array" ref="AU1123">IFERROR(INDEX(JeffSagarinW[JS_SOS],MATCH(AllData[[#This Row],[TEAM]]&amp;"|"&amp;AllData[[#This Row],[YEAR]],JeffSagarinW[TEAM]&amp;"|"&amp;JeffSagarinW[YEAR],0)),"0.00")</f>
        <v>0.00</v>
      </c>
      <c r="AV1123" s="9" t="str">
        <f t="array" ref="AV1123">IFERROR(INDEX(JeffSagarinW[W25],MATCH(AllData[[#This Row],[TEAM]]&amp;"|"&amp;AllData[[#This Row],[YEAR]],JeffSagarinW[TEAM]&amp;"|"&amp;JeffSagarinW[YEAR],0)),"0.00")</f>
        <v>0.00</v>
      </c>
      <c r="AW1123" s="9" t="str">
        <f t="array" ref="AW1123">IFERROR(INDEX(JeffSagarinW[W50],MATCH(AllData[[#This Row],[TEAM]]&amp;"|"&amp;AllData[[#This Row],[YEAR]],JeffSagarinW[TEAM]&amp;"|"&amp;JeffSagarinW[YEAR],0)),"0.00")</f>
        <v>0.00</v>
      </c>
      <c r="AX1123" s="9" t="str">
        <f t="array" ref="AX1123">IFERROR(INDEX(ESPNW[PTS],MATCH(AllData[[#This Row],[TEAM]]&amp;"|"&amp;AllData[[#This Row],[YEAR]],ESPNW[TEAM]&amp;"|"&amp;ESPNW[YEAR],0)),"0.00")</f>
        <v>0.00</v>
      </c>
    </row>
    <row r="1124" spans="9:50" x14ac:dyDescent="0.2">
      <c r="I1124" t="s">
        <v>2114</v>
      </c>
      <c r="J1124">
        <v>55.67</v>
      </c>
      <c r="K1124">
        <v>52.9</v>
      </c>
      <c r="L1124">
        <v>2022</v>
      </c>
      <c r="AO1124" t="s">
        <v>2114</v>
      </c>
      <c r="AP1124">
        <v>55.67</v>
      </c>
      <c r="AQ1124">
        <v>52.9</v>
      </c>
      <c r="AR1124">
        <v>2022</v>
      </c>
      <c r="AT1124" s="9" t="str">
        <f t="array" ref="AT1124">IFERROR(INDEX(JeffSagarinW[JS_RATING],MATCH(AllData[[#This Row],[TEAM]]&amp;"|"&amp;AllData[[#This Row],[YEAR]],JeffSagarinW[TEAM]&amp;"|"&amp;JeffSagarinW[YEAR],0)),"0.00")</f>
        <v>0.00</v>
      </c>
      <c r="AU1124" s="9" t="str">
        <f t="array" ref="AU1124">IFERROR(INDEX(JeffSagarinW[JS_SOS],MATCH(AllData[[#This Row],[TEAM]]&amp;"|"&amp;AllData[[#This Row],[YEAR]],JeffSagarinW[TEAM]&amp;"|"&amp;JeffSagarinW[YEAR],0)),"0.00")</f>
        <v>0.00</v>
      </c>
      <c r="AV1124" s="9" t="str">
        <f t="array" ref="AV1124">IFERROR(INDEX(JeffSagarinW[W25],MATCH(AllData[[#This Row],[TEAM]]&amp;"|"&amp;AllData[[#This Row],[YEAR]],JeffSagarinW[TEAM]&amp;"|"&amp;JeffSagarinW[YEAR],0)),"0.00")</f>
        <v>0.00</v>
      </c>
      <c r="AW1124" s="9" t="str">
        <f t="array" ref="AW1124">IFERROR(INDEX(JeffSagarinW[W50],MATCH(AllData[[#This Row],[TEAM]]&amp;"|"&amp;AllData[[#This Row],[YEAR]],JeffSagarinW[TEAM]&amp;"|"&amp;JeffSagarinW[YEAR],0)),"0.00")</f>
        <v>0.00</v>
      </c>
      <c r="AX1124" s="9" t="str">
        <f t="array" ref="AX1124">IFERROR(INDEX(ESPNW[PTS],MATCH(AllData[[#This Row],[TEAM]]&amp;"|"&amp;AllData[[#This Row],[YEAR]],ESPNW[TEAM]&amp;"|"&amp;ESPNW[YEAR],0)),"0.00")</f>
        <v>0.00</v>
      </c>
    </row>
    <row r="1125" spans="9:50" x14ac:dyDescent="0.2">
      <c r="I1125" t="s">
        <v>1060</v>
      </c>
      <c r="J1125">
        <v>61.72</v>
      </c>
      <c r="K1125">
        <v>52.36</v>
      </c>
      <c r="L1125">
        <v>2022</v>
      </c>
      <c r="AO1125" t="s">
        <v>1060</v>
      </c>
      <c r="AP1125">
        <v>61.72</v>
      </c>
      <c r="AQ1125">
        <v>52.36</v>
      </c>
      <c r="AR1125">
        <v>2022</v>
      </c>
      <c r="AT1125" s="9" t="str">
        <f t="array" ref="AT1125">IFERROR(INDEX(JeffSagarinW[JS_RATING],MATCH(AllData[[#This Row],[TEAM]]&amp;"|"&amp;AllData[[#This Row],[YEAR]],JeffSagarinW[TEAM]&amp;"|"&amp;JeffSagarinW[YEAR],0)),"0.00")</f>
        <v>0.00</v>
      </c>
      <c r="AU1125" s="9" t="str">
        <f t="array" ref="AU1125">IFERROR(INDEX(JeffSagarinW[JS_SOS],MATCH(AllData[[#This Row],[TEAM]]&amp;"|"&amp;AllData[[#This Row],[YEAR]],JeffSagarinW[TEAM]&amp;"|"&amp;JeffSagarinW[YEAR],0)),"0.00")</f>
        <v>0.00</v>
      </c>
      <c r="AV1125" s="9" t="str">
        <f t="array" ref="AV1125">IFERROR(INDEX(JeffSagarinW[W25],MATCH(AllData[[#This Row],[TEAM]]&amp;"|"&amp;AllData[[#This Row],[YEAR]],JeffSagarinW[TEAM]&amp;"|"&amp;JeffSagarinW[YEAR],0)),"0.00")</f>
        <v>0.00</v>
      </c>
      <c r="AW1125" s="9" t="str">
        <f t="array" ref="AW1125">IFERROR(INDEX(JeffSagarinW[W50],MATCH(AllData[[#This Row],[TEAM]]&amp;"|"&amp;AllData[[#This Row],[YEAR]],JeffSagarinW[TEAM]&amp;"|"&amp;JeffSagarinW[YEAR],0)),"0.00")</f>
        <v>0.00</v>
      </c>
      <c r="AX1125" s="9" t="str">
        <f t="array" ref="AX1125">IFERROR(INDEX(ESPNW[PTS],MATCH(AllData[[#This Row],[TEAM]]&amp;"|"&amp;AllData[[#This Row],[YEAR]],ESPNW[TEAM]&amp;"|"&amp;ESPNW[YEAR],0)),"0.00")</f>
        <v>0.00</v>
      </c>
    </row>
    <row r="1126" spans="9:50" x14ac:dyDescent="0.2">
      <c r="I1126" t="s">
        <v>2115</v>
      </c>
      <c r="J1126">
        <v>55.47</v>
      </c>
      <c r="K1126">
        <v>52.2</v>
      </c>
      <c r="L1126">
        <v>2022</v>
      </c>
      <c r="AO1126" t="s">
        <v>2115</v>
      </c>
      <c r="AP1126">
        <v>55.47</v>
      </c>
      <c r="AQ1126">
        <v>52.2</v>
      </c>
      <c r="AR1126">
        <v>2022</v>
      </c>
      <c r="AT1126" s="9" t="str">
        <f t="array" ref="AT1126">IFERROR(INDEX(JeffSagarinW[JS_RATING],MATCH(AllData[[#This Row],[TEAM]]&amp;"|"&amp;AllData[[#This Row],[YEAR]],JeffSagarinW[TEAM]&amp;"|"&amp;JeffSagarinW[YEAR],0)),"0.00")</f>
        <v>0.00</v>
      </c>
      <c r="AU1126" s="9" t="str">
        <f t="array" ref="AU1126">IFERROR(INDEX(JeffSagarinW[JS_SOS],MATCH(AllData[[#This Row],[TEAM]]&amp;"|"&amp;AllData[[#This Row],[YEAR]],JeffSagarinW[TEAM]&amp;"|"&amp;JeffSagarinW[YEAR],0)),"0.00")</f>
        <v>0.00</v>
      </c>
      <c r="AV1126" s="9" t="str">
        <f t="array" ref="AV1126">IFERROR(INDEX(JeffSagarinW[W25],MATCH(AllData[[#This Row],[TEAM]]&amp;"|"&amp;AllData[[#This Row],[YEAR]],JeffSagarinW[TEAM]&amp;"|"&amp;JeffSagarinW[YEAR],0)),"0.00")</f>
        <v>0.00</v>
      </c>
      <c r="AW1126" s="9" t="str">
        <f t="array" ref="AW1126">IFERROR(INDEX(JeffSagarinW[W50],MATCH(AllData[[#This Row],[TEAM]]&amp;"|"&amp;AllData[[#This Row],[YEAR]],JeffSagarinW[TEAM]&amp;"|"&amp;JeffSagarinW[YEAR],0)),"0.00")</f>
        <v>0.00</v>
      </c>
      <c r="AX1126" s="9" t="str">
        <f t="array" ref="AX1126">IFERROR(INDEX(ESPNW[PTS],MATCH(AllData[[#This Row],[TEAM]]&amp;"|"&amp;AllData[[#This Row],[YEAR]],ESPNW[TEAM]&amp;"|"&amp;ESPNW[YEAR],0)),"0.00")</f>
        <v>0.00</v>
      </c>
    </row>
    <row r="1127" spans="9:50" x14ac:dyDescent="0.2">
      <c r="I1127" t="s">
        <v>2116</v>
      </c>
      <c r="J1127">
        <v>57.45</v>
      </c>
      <c r="K1127">
        <v>52.09</v>
      </c>
      <c r="L1127">
        <v>2022</v>
      </c>
      <c r="AO1127" t="s">
        <v>2116</v>
      </c>
      <c r="AP1127">
        <v>57.45</v>
      </c>
      <c r="AQ1127">
        <v>52.09</v>
      </c>
      <c r="AR1127">
        <v>2022</v>
      </c>
      <c r="AT1127" s="9" t="str">
        <f t="array" ref="AT1127">IFERROR(INDEX(JeffSagarinW[JS_RATING],MATCH(AllData[[#This Row],[TEAM]]&amp;"|"&amp;AllData[[#This Row],[YEAR]],JeffSagarinW[TEAM]&amp;"|"&amp;JeffSagarinW[YEAR],0)),"0.00")</f>
        <v>0.00</v>
      </c>
      <c r="AU1127" s="9" t="str">
        <f t="array" ref="AU1127">IFERROR(INDEX(JeffSagarinW[JS_SOS],MATCH(AllData[[#This Row],[TEAM]]&amp;"|"&amp;AllData[[#This Row],[YEAR]],JeffSagarinW[TEAM]&amp;"|"&amp;JeffSagarinW[YEAR],0)),"0.00")</f>
        <v>0.00</v>
      </c>
      <c r="AV1127" s="9" t="str">
        <f t="array" ref="AV1127">IFERROR(INDEX(JeffSagarinW[W25],MATCH(AllData[[#This Row],[TEAM]]&amp;"|"&amp;AllData[[#This Row],[YEAR]],JeffSagarinW[TEAM]&amp;"|"&amp;JeffSagarinW[YEAR],0)),"0.00")</f>
        <v>0.00</v>
      </c>
      <c r="AW1127" s="9" t="str">
        <f t="array" ref="AW1127">IFERROR(INDEX(JeffSagarinW[W50],MATCH(AllData[[#This Row],[TEAM]]&amp;"|"&amp;AllData[[#This Row],[YEAR]],JeffSagarinW[TEAM]&amp;"|"&amp;JeffSagarinW[YEAR],0)),"0.00")</f>
        <v>0.00</v>
      </c>
      <c r="AX1127" s="9" t="str">
        <f t="array" ref="AX1127">IFERROR(INDEX(ESPNW[PTS],MATCH(AllData[[#This Row],[TEAM]]&amp;"|"&amp;AllData[[#This Row],[YEAR]],ESPNW[TEAM]&amp;"|"&amp;ESPNW[YEAR],0)),"0.00")</f>
        <v>0.00</v>
      </c>
    </row>
    <row r="1128" spans="9:50" x14ac:dyDescent="0.2">
      <c r="I1128" t="s">
        <v>434</v>
      </c>
      <c r="J1128">
        <v>62.01</v>
      </c>
      <c r="K1128">
        <v>51.92</v>
      </c>
      <c r="L1128">
        <v>2022</v>
      </c>
      <c r="AO1128" t="s">
        <v>434</v>
      </c>
      <c r="AP1128">
        <v>62.01</v>
      </c>
      <c r="AQ1128">
        <v>51.92</v>
      </c>
      <c r="AR1128">
        <v>2022</v>
      </c>
      <c r="AT1128" s="9" t="str">
        <f t="array" ref="AT1128">IFERROR(INDEX(JeffSagarinW[JS_RATING],MATCH(AllData[[#This Row],[TEAM]]&amp;"|"&amp;AllData[[#This Row],[YEAR]],JeffSagarinW[TEAM]&amp;"|"&amp;JeffSagarinW[YEAR],0)),"0.00")</f>
        <v>0.00</v>
      </c>
      <c r="AU1128" s="9" t="str">
        <f t="array" ref="AU1128">IFERROR(INDEX(JeffSagarinW[JS_SOS],MATCH(AllData[[#This Row],[TEAM]]&amp;"|"&amp;AllData[[#This Row],[YEAR]],JeffSagarinW[TEAM]&amp;"|"&amp;JeffSagarinW[YEAR],0)),"0.00")</f>
        <v>0.00</v>
      </c>
      <c r="AV1128" s="9" t="str">
        <f t="array" ref="AV1128">IFERROR(INDEX(JeffSagarinW[W25],MATCH(AllData[[#This Row],[TEAM]]&amp;"|"&amp;AllData[[#This Row],[YEAR]],JeffSagarinW[TEAM]&amp;"|"&amp;JeffSagarinW[YEAR],0)),"0.00")</f>
        <v>0.00</v>
      </c>
      <c r="AW1128" s="9" t="str">
        <f t="array" ref="AW1128">IFERROR(INDEX(JeffSagarinW[W50],MATCH(AllData[[#This Row],[TEAM]]&amp;"|"&amp;AllData[[#This Row],[YEAR]],JeffSagarinW[TEAM]&amp;"|"&amp;JeffSagarinW[YEAR],0)),"0.00")</f>
        <v>0.00</v>
      </c>
      <c r="AX1128" s="9" t="str">
        <f t="array" ref="AX1128">IFERROR(INDEX(ESPNW[PTS],MATCH(AllData[[#This Row],[TEAM]]&amp;"|"&amp;AllData[[#This Row],[YEAR]],ESPNW[TEAM]&amp;"|"&amp;ESPNW[YEAR],0)),"0.00")</f>
        <v>0.00</v>
      </c>
    </row>
    <row r="1129" spans="9:50" x14ac:dyDescent="0.2">
      <c r="I1129" t="s">
        <v>2117</v>
      </c>
      <c r="J1129">
        <v>62.37</v>
      </c>
      <c r="K1129">
        <v>51.73</v>
      </c>
      <c r="L1129">
        <v>2022</v>
      </c>
      <c r="AO1129" t="s">
        <v>2117</v>
      </c>
      <c r="AP1129">
        <v>62.37</v>
      </c>
      <c r="AQ1129">
        <v>51.73</v>
      </c>
      <c r="AR1129">
        <v>2022</v>
      </c>
      <c r="AT1129" s="9" t="str">
        <f t="array" ref="AT1129">IFERROR(INDEX(JeffSagarinW[JS_RATING],MATCH(AllData[[#This Row],[TEAM]]&amp;"|"&amp;AllData[[#This Row],[YEAR]],JeffSagarinW[TEAM]&amp;"|"&amp;JeffSagarinW[YEAR],0)),"0.00")</f>
        <v>0.00</v>
      </c>
      <c r="AU1129" s="9" t="str">
        <f t="array" ref="AU1129">IFERROR(INDEX(JeffSagarinW[JS_SOS],MATCH(AllData[[#This Row],[TEAM]]&amp;"|"&amp;AllData[[#This Row],[YEAR]],JeffSagarinW[TEAM]&amp;"|"&amp;JeffSagarinW[YEAR],0)),"0.00")</f>
        <v>0.00</v>
      </c>
      <c r="AV1129" s="9" t="str">
        <f t="array" ref="AV1129">IFERROR(INDEX(JeffSagarinW[W25],MATCH(AllData[[#This Row],[TEAM]]&amp;"|"&amp;AllData[[#This Row],[YEAR]],JeffSagarinW[TEAM]&amp;"|"&amp;JeffSagarinW[YEAR],0)),"0.00")</f>
        <v>0.00</v>
      </c>
      <c r="AW1129" s="9" t="str">
        <f t="array" ref="AW1129">IFERROR(INDEX(JeffSagarinW[W50],MATCH(AllData[[#This Row],[TEAM]]&amp;"|"&amp;AllData[[#This Row],[YEAR]],JeffSagarinW[TEAM]&amp;"|"&amp;JeffSagarinW[YEAR],0)),"0.00")</f>
        <v>0.00</v>
      </c>
      <c r="AX1129" s="9" t="str">
        <f t="array" ref="AX1129">IFERROR(INDEX(ESPNW[PTS],MATCH(AllData[[#This Row],[TEAM]]&amp;"|"&amp;AllData[[#This Row],[YEAR]],ESPNW[TEAM]&amp;"|"&amp;ESPNW[YEAR],0)),"0.00")</f>
        <v>0.00</v>
      </c>
    </row>
    <row r="1130" spans="9:50" x14ac:dyDescent="0.2">
      <c r="I1130" t="s">
        <v>2118</v>
      </c>
      <c r="J1130">
        <v>59.08</v>
      </c>
      <c r="K1130">
        <v>51.71</v>
      </c>
      <c r="L1130">
        <v>2022</v>
      </c>
      <c r="AO1130" t="s">
        <v>2118</v>
      </c>
      <c r="AP1130">
        <v>59.08</v>
      </c>
      <c r="AQ1130">
        <v>51.71</v>
      </c>
      <c r="AR1130">
        <v>2022</v>
      </c>
      <c r="AT1130" s="9" t="str">
        <f t="array" ref="AT1130">IFERROR(INDEX(JeffSagarinW[JS_RATING],MATCH(AllData[[#This Row],[TEAM]]&amp;"|"&amp;AllData[[#This Row],[YEAR]],JeffSagarinW[TEAM]&amp;"|"&amp;JeffSagarinW[YEAR],0)),"0.00")</f>
        <v>0.00</v>
      </c>
      <c r="AU1130" s="9" t="str">
        <f t="array" ref="AU1130">IFERROR(INDEX(JeffSagarinW[JS_SOS],MATCH(AllData[[#This Row],[TEAM]]&amp;"|"&amp;AllData[[#This Row],[YEAR]],JeffSagarinW[TEAM]&amp;"|"&amp;JeffSagarinW[YEAR],0)),"0.00")</f>
        <v>0.00</v>
      </c>
      <c r="AV1130" s="9" t="str">
        <f t="array" ref="AV1130">IFERROR(INDEX(JeffSagarinW[W25],MATCH(AllData[[#This Row],[TEAM]]&amp;"|"&amp;AllData[[#This Row],[YEAR]],JeffSagarinW[TEAM]&amp;"|"&amp;JeffSagarinW[YEAR],0)),"0.00")</f>
        <v>0.00</v>
      </c>
      <c r="AW1130" s="9" t="str">
        <f t="array" ref="AW1130">IFERROR(INDEX(JeffSagarinW[W50],MATCH(AllData[[#This Row],[TEAM]]&amp;"|"&amp;AllData[[#This Row],[YEAR]],JeffSagarinW[TEAM]&amp;"|"&amp;JeffSagarinW[YEAR],0)),"0.00")</f>
        <v>0.00</v>
      </c>
      <c r="AX1130" s="9" t="str">
        <f t="array" ref="AX1130">IFERROR(INDEX(ESPNW[PTS],MATCH(AllData[[#This Row],[TEAM]]&amp;"|"&amp;AllData[[#This Row],[YEAR]],ESPNW[TEAM]&amp;"|"&amp;ESPNW[YEAR],0)),"0.00")</f>
        <v>0.00</v>
      </c>
    </row>
    <row r="1131" spans="9:50" x14ac:dyDescent="0.2">
      <c r="I1131" t="s">
        <v>1840</v>
      </c>
      <c r="J1131">
        <v>59.67</v>
      </c>
      <c r="K1131">
        <v>51.7</v>
      </c>
      <c r="L1131">
        <v>2022</v>
      </c>
      <c r="AO1131" t="s">
        <v>1840</v>
      </c>
      <c r="AP1131">
        <v>59.67</v>
      </c>
      <c r="AQ1131">
        <v>51.7</v>
      </c>
      <c r="AR1131">
        <v>2022</v>
      </c>
      <c r="AT1131" s="9" t="str">
        <f t="array" ref="AT1131">IFERROR(INDEX(JeffSagarinW[JS_RATING],MATCH(AllData[[#This Row],[TEAM]]&amp;"|"&amp;AllData[[#This Row],[YEAR]],JeffSagarinW[TEAM]&amp;"|"&amp;JeffSagarinW[YEAR],0)),"0.00")</f>
        <v>0.00</v>
      </c>
      <c r="AU1131" s="9" t="str">
        <f t="array" ref="AU1131">IFERROR(INDEX(JeffSagarinW[JS_SOS],MATCH(AllData[[#This Row],[TEAM]]&amp;"|"&amp;AllData[[#This Row],[YEAR]],JeffSagarinW[TEAM]&amp;"|"&amp;JeffSagarinW[YEAR],0)),"0.00")</f>
        <v>0.00</v>
      </c>
      <c r="AV1131" s="9" t="str">
        <f t="array" ref="AV1131">IFERROR(INDEX(JeffSagarinW[W25],MATCH(AllData[[#This Row],[TEAM]]&amp;"|"&amp;AllData[[#This Row],[YEAR]],JeffSagarinW[TEAM]&amp;"|"&amp;JeffSagarinW[YEAR],0)),"0.00")</f>
        <v>0.00</v>
      </c>
      <c r="AW1131" s="9" t="str">
        <f t="array" ref="AW1131">IFERROR(INDEX(JeffSagarinW[W50],MATCH(AllData[[#This Row],[TEAM]]&amp;"|"&amp;AllData[[#This Row],[YEAR]],JeffSagarinW[TEAM]&amp;"|"&amp;JeffSagarinW[YEAR],0)),"0.00")</f>
        <v>0.00</v>
      </c>
      <c r="AX1131" s="9" t="str">
        <f t="array" ref="AX1131">IFERROR(INDEX(ESPNW[PTS],MATCH(AllData[[#This Row],[TEAM]]&amp;"|"&amp;AllData[[#This Row],[YEAR]],ESPNW[TEAM]&amp;"|"&amp;ESPNW[YEAR],0)),"0.00")</f>
        <v>0.00</v>
      </c>
    </row>
    <row r="1132" spans="9:50" x14ac:dyDescent="0.2">
      <c r="I1132" t="s">
        <v>2119</v>
      </c>
      <c r="J1132">
        <v>55.62</v>
      </c>
      <c r="K1132">
        <v>51.47</v>
      </c>
      <c r="L1132">
        <v>2022</v>
      </c>
      <c r="AO1132" t="s">
        <v>2119</v>
      </c>
      <c r="AP1132">
        <v>55.62</v>
      </c>
      <c r="AQ1132">
        <v>51.47</v>
      </c>
      <c r="AR1132">
        <v>2022</v>
      </c>
      <c r="AT1132" s="9" t="str">
        <f t="array" ref="AT1132">IFERROR(INDEX(JeffSagarinW[JS_RATING],MATCH(AllData[[#This Row],[TEAM]]&amp;"|"&amp;AllData[[#This Row],[YEAR]],JeffSagarinW[TEAM]&amp;"|"&amp;JeffSagarinW[YEAR],0)),"0.00")</f>
        <v>0.00</v>
      </c>
      <c r="AU1132" s="9" t="str">
        <f t="array" ref="AU1132">IFERROR(INDEX(JeffSagarinW[JS_SOS],MATCH(AllData[[#This Row],[TEAM]]&amp;"|"&amp;AllData[[#This Row],[YEAR]],JeffSagarinW[TEAM]&amp;"|"&amp;JeffSagarinW[YEAR],0)),"0.00")</f>
        <v>0.00</v>
      </c>
      <c r="AV1132" s="9" t="str">
        <f t="array" ref="AV1132">IFERROR(INDEX(JeffSagarinW[W25],MATCH(AllData[[#This Row],[TEAM]]&amp;"|"&amp;AllData[[#This Row],[YEAR]],JeffSagarinW[TEAM]&amp;"|"&amp;JeffSagarinW[YEAR],0)),"0.00")</f>
        <v>0.00</v>
      </c>
      <c r="AW1132" s="9" t="str">
        <f t="array" ref="AW1132">IFERROR(INDEX(JeffSagarinW[W50],MATCH(AllData[[#This Row],[TEAM]]&amp;"|"&amp;AllData[[#This Row],[YEAR]],JeffSagarinW[TEAM]&amp;"|"&amp;JeffSagarinW[YEAR],0)),"0.00")</f>
        <v>0.00</v>
      </c>
      <c r="AX1132" s="9" t="str">
        <f t="array" ref="AX1132">IFERROR(INDEX(ESPNW[PTS],MATCH(AllData[[#This Row],[TEAM]]&amp;"|"&amp;AllData[[#This Row],[YEAR]],ESPNW[TEAM]&amp;"|"&amp;ESPNW[YEAR],0)),"0.00")</f>
        <v>0.00</v>
      </c>
    </row>
    <row r="1133" spans="9:50" x14ac:dyDescent="0.2">
      <c r="I1133" t="s">
        <v>2120</v>
      </c>
      <c r="J1133">
        <v>58.5</v>
      </c>
      <c r="K1133">
        <v>51.09</v>
      </c>
      <c r="L1133">
        <v>2022</v>
      </c>
      <c r="AO1133" t="s">
        <v>2120</v>
      </c>
      <c r="AP1133">
        <v>58.5</v>
      </c>
      <c r="AQ1133">
        <v>51.09</v>
      </c>
      <c r="AR1133">
        <v>2022</v>
      </c>
      <c r="AT1133" s="9" t="str">
        <f t="array" ref="AT1133">IFERROR(INDEX(JeffSagarinW[JS_RATING],MATCH(AllData[[#This Row],[TEAM]]&amp;"|"&amp;AllData[[#This Row],[YEAR]],JeffSagarinW[TEAM]&amp;"|"&amp;JeffSagarinW[YEAR],0)),"0.00")</f>
        <v>0.00</v>
      </c>
      <c r="AU1133" s="9" t="str">
        <f t="array" ref="AU1133">IFERROR(INDEX(JeffSagarinW[JS_SOS],MATCH(AllData[[#This Row],[TEAM]]&amp;"|"&amp;AllData[[#This Row],[YEAR]],JeffSagarinW[TEAM]&amp;"|"&amp;JeffSagarinW[YEAR],0)),"0.00")</f>
        <v>0.00</v>
      </c>
      <c r="AV1133" s="9" t="str">
        <f t="array" ref="AV1133">IFERROR(INDEX(JeffSagarinW[W25],MATCH(AllData[[#This Row],[TEAM]]&amp;"|"&amp;AllData[[#This Row],[YEAR]],JeffSagarinW[TEAM]&amp;"|"&amp;JeffSagarinW[YEAR],0)),"0.00")</f>
        <v>0.00</v>
      </c>
      <c r="AW1133" s="9" t="str">
        <f t="array" ref="AW1133">IFERROR(INDEX(JeffSagarinW[W50],MATCH(AllData[[#This Row],[TEAM]]&amp;"|"&amp;AllData[[#This Row],[YEAR]],JeffSagarinW[TEAM]&amp;"|"&amp;JeffSagarinW[YEAR],0)),"0.00")</f>
        <v>0.00</v>
      </c>
      <c r="AX1133" s="9" t="str">
        <f t="array" ref="AX1133">IFERROR(INDEX(ESPNW[PTS],MATCH(AllData[[#This Row],[TEAM]]&amp;"|"&amp;AllData[[#This Row],[YEAR]],ESPNW[TEAM]&amp;"|"&amp;ESPNW[YEAR],0)),"0.00")</f>
        <v>0.00</v>
      </c>
    </row>
    <row r="1134" spans="9:50" x14ac:dyDescent="0.2">
      <c r="I1134" t="s">
        <v>437</v>
      </c>
      <c r="J1134">
        <v>63.8</v>
      </c>
      <c r="K1134">
        <v>51</v>
      </c>
      <c r="L1134">
        <v>2022</v>
      </c>
      <c r="AO1134" t="s">
        <v>437</v>
      </c>
      <c r="AP1134">
        <v>63.8</v>
      </c>
      <c r="AQ1134">
        <v>51</v>
      </c>
      <c r="AR1134">
        <v>2022</v>
      </c>
      <c r="AT1134" s="9" t="str">
        <f t="array" ref="AT1134">IFERROR(INDEX(JeffSagarinW[JS_RATING],MATCH(AllData[[#This Row],[TEAM]]&amp;"|"&amp;AllData[[#This Row],[YEAR]],JeffSagarinW[TEAM]&amp;"|"&amp;JeffSagarinW[YEAR],0)),"0.00")</f>
        <v>0.00</v>
      </c>
      <c r="AU1134" s="9" t="str">
        <f t="array" ref="AU1134">IFERROR(INDEX(JeffSagarinW[JS_SOS],MATCH(AllData[[#This Row],[TEAM]]&amp;"|"&amp;AllData[[#This Row],[YEAR]],JeffSagarinW[TEAM]&amp;"|"&amp;JeffSagarinW[YEAR],0)),"0.00")</f>
        <v>0.00</v>
      </c>
      <c r="AV1134" s="9" t="str">
        <f t="array" ref="AV1134">IFERROR(INDEX(JeffSagarinW[W25],MATCH(AllData[[#This Row],[TEAM]]&amp;"|"&amp;AllData[[#This Row],[YEAR]],JeffSagarinW[TEAM]&amp;"|"&amp;JeffSagarinW[YEAR],0)),"0.00")</f>
        <v>0.00</v>
      </c>
      <c r="AW1134" s="9" t="str">
        <f t="array" ref="AW1134">IFERROR(INDEX(JeffSagarinW[W50],MATCH(AllData[[#This Row],[TEAM]]&amp;"|"&amp;AllData[[#This Row],[YEAR]],JeffSagarinW[TEAM]&amp;"|"&amp;JeffSagarinW[YEAR],0)),"0.00")</f>
        <v>0.00</v>
      </c>
      <c r="AX1134" s="9" t="str">
        <f t="array" ref="AX1134">IFERROR(INDEX(ESPNW[PTS],MATCH(AllData[[#This Row],[TEAM]]&amp;"|"&amp;AllData[[#This Row],[YEAR]],ESPNW[TEAM]&amp;"|"&amp;ESPNW[YEAR],0)),"0.00")</f>
        <v>0.00</v>
      </c>
    </row>
    <row r="1135" spans="9:50" x14ac:dyDescent="0.2">
      <c r="I1135" t="s">
        <v>2121</v>
      </c>
      <c r="J1135">
        <v>58.15</v>
      </c>
      <c r="K1135">
        <v>50.84</v>
      </c>
      <c r="L1135">
        <v>2022</v>
      </c>
      <c r="AO1135" t="s">
        <v>2121</v>
      </c>
      <c r="AP1135">
        <v>58.15</v>
      </c>
      <c r="AQ1135">
        <v>50.84</v>
      </c>
      <c r="AR1135">
        <v>2022</v>
      </c>
      <c r="AT1135" s="9" t="str">
        <f t="array" ref="AT1135">IFERROR(INDEX(JeffSagarinW[JS_RATING],MATCH(AllData[[#This Row],[TEAM]]&amp;"|"&amp;AllData[[#This Row],[YEAR]],JeffSagarinW[TEAM]&amp;"|"&amp;JeffSagarinW[YEAR],0)),"0.00")</f>
        <v>0.00</v>
      </c>
      <c r="AU1135" s="9" t="str">
        <f t="array" ref="AU1135">IFERROR(INDEX(JeffSagarinW[JS_SOS],MATCH(AllData[[#This Row],[TEAM]]&amp;"|"&amp;AllData[[#This Row],[YEAR]],JeffSagarinW[TEAM]&amp;"|"&amp;JeffSagarinW[YEAR],0)),"0.00")</f>
        <v>0.00</v>
      </c>
      <c r="AV1135" s="9" t="str">
        <f t="array" ref="AV1135">IFERROR(INDEX(JeffSagarinW[W25],MATCH(AllData[[#This Row],[TEAM]]&amp;"|"&amp;AllData[[#This Row],[YEAR]],JeffSagarinW[TEAM]&amp;"|"&amp;JeffSagarinW[YEAR],0)),"0.00")</f>
        <v>0.00</v>
      </c>
      <c r="AW1135" s="9" t="str">
        <f t="array" ref="AW1135">IFERROR(INDEX(JeffSagarinW[W50],MATCH(AllData[[#This Row],[TEAM]]&amp;"|"&amp;AllData[[#This Row],[YEAR]],JeffSagarinW[TEAM]&amp;"|"&amp;JeffSagarinW[YEAR],0)),"0.00")</f>
        <v>0.00</v>
      </c>
      <c r="AX1135" s="9" t="str">
        <f t="array" ref="AX1135">IFERROR(INDEX(ESPNW[PTS],MATCH(AllData[[#This Row],[TEAM]]&amp;"|"&amp;AllData[[#This Row],[YEAR]],ESPNW[TEAM]&amp;"|"&amp;ESPNW[YEAR],0)),"0.00")</f>
        <v>0.00</v>
      </c>
    </row>
    <row r="1136" spans="9:50" x14ac:dyDescent="0.2">
      <c r="I1136" t="s">
        <v>2122</v>
      </c>
      <c r="J1136">
        <v>59.05</v>
      </c>
      <c r="K1136">
        <v>50.82</v>
      </c>
      <c r="L1136">
        <v>2022</v>
      </c>
      <c r="AO1136" t="s">
        <v>2122</v>
      </c>
      <c r="AP1136">
        <v>59.05</v>
      </c>
      <c r="AQ1136">
        <v>50.82</v>
      </c>
      <c r="AR1136">
        <v>2022</v>
      </c>
      <c r="AT1136" s="9" t="str">
        <f t="array" ref="AT1136">IFERROR(INDEX(JeffSagarinW[JS_RATING],MATCH(AllData[[#This Row],[TEAM]]&amp;"|"&amp;AllData[[#This Row],[YEAR]],JeffSagarinW[TEAM]&amp;"|"&amp;JeffSagarinW[YEAR],0)),"0.00")</f>
        <v>0.00</v>
      </c>
      <c r="AU1136" s="9" t="str">
        <f t="array" ref="AU1136">IFERROR(INDEX(JeffSagarinW[JS_SOS],MATCH(AllData[[#This Row],[TEAM]]&amp;"|"&amp;AllData[[#This Row],[YEAR]],JeffSagarinW[TEAM]&amp;"|"&amp;JeffSagarinW[YEAR],0)),"0.00")</f>
        <v>0.00</v>
      </c>
      <c r="AV1136" s="9" t="str">
        <f t="array" ref="AV1136">IFERROR(INDEX(JeffSagarinW[W25],MATCH(AllData[[#This Row],[TEAM]]&amp;"|"&amp;AllData[[#This Row],[YEAR]],JeffSagarinW[TEAM]&amp;"|"&amp;JeffSagarinW[YEAR],0)),"0.00")</f>
        <v>0.00</v>
      </c>
      <c r="AW1136" s="9" t="str">
        <f t="array" ref="AW1136">IFERROR(INDEX(JeffSagarinW[W50],MATCH(AllData[[#This Row],[TEAM]]&amp;"|"&amp;AllData[[#This Row],[YEAR]],JeffSagarinW[TEAM]&amp;"|"&amp;JeffSagarinW[YEAR],0)),"0.00")</f>
        <v>0.00</v>
      </c>
      <c r="AX1136" s="9" t="str">
        <f t="array" ref="AX1136">IFERROR(INDEX(ESPNW[PTS],MATCH(AllData[[#This Row],[TEAM]]&amp;"|"&amp;AllData[[#This Row],[YEAR]],ESPNW[TEAM]&amp;"|"&amp;ESPNW[YEAR],0)),"0.00")</f>
        <v>0.00</v>
      </c>
    </row>
    <row r="1137" spans="9:50" x14ac:dyDescent="0.2">
      <c r="I1137" t="s">
        <v>2123</v>
      </c>
      <c r="J1137">
        <v>58.71</v>
      </c>
      <c r="K1137">
        <v>50.78</v>
      </c>
      <c r="L1137">
        <v>2022</v>
      </c>
      <c r="AO1137" t="s">
        <v>2123</v>
      </c>
      <c r="AP1137">
        <v>58.71</v>
      </c>
      <c r="AQ1137">
        <v>50.78</v>
      </c>
      <c r="AR1137">
        <v>2022</v>
      </c>
      <c r="AT1137" s="9" t="str">
        <f t="array" ref="AT1137">IFERROR(INDEX(JeffSagarinW[JS_RATING],MATCH(AllData[[#This Row],[TEAM]]&amp;"|"&amp;AllData[[#This Row],[YEAR]],JeffSagarinW[TEAM]&amp;"|"&amp;JeffSagarinW[YEAR],0)),"0.00")</f>
        <v>0.00</v>
      </c>
      <c r="AU1137" s="9" t="str">
        <f t="array" ref="AU1137">IFERROR(INDEX(JeffSagarinW[JS_SOS],MATCH(AllData[[#This Row],[TEAM]]&amp;"|"&amp;AllData[[#This Row],[YEAR]],JeffSagarinW[TEAM]&amp;"|"&amp;JeffSagarinW[YEAR],0)),"0.00")</f>
        <v>0.00</v>
      </c>
      <c r="AV1137" s="9" t="str">
        <f t="array" ref="AV1137">IFERROR(INDEX(JeffSagarinW[W25],MATCH(AllData[[#This Row],[TEAM]]&amp;"|"&amp;AllData[[#This Row],[YEAR]],JeffSagarinW[TEAM]&amp;"|"&amp;JeffSagarinW[YEAR],0)),"0.00")</f>
        <v>0.00</v>
      </c>
      <c r="AW1137" s="9" t="str">
        <f t="array" ref="AW1137">IFERROR(INDEX(JeffSagarinW[W50],MATCH(AllData[[#This Row],[TEAM]]&amp;"|"&amp;AllData[[#This Row],[YEAR]],JeffSagarinW[TEAM]&amp;"|"&amp;JeffSagarinW[YEAR],0)),"0.00")</f>
        <v>0.00</v>
      </c>
      <c r="AX1137" s="9" t="str">
        <f t="array" ref="AX1137">IFERROR(INDEX(ESPNW[PTS],MATCH(AllData[[#This Row],[TEAM]]&amp;"|"&amp;AllData[[#This Row],[YEAR]],ESPNW[TEAM]&amp;"|"&amp;ESPNW[YEAR],0)),"0.00")</f>
        <v>0.00</v>
      </c>
    </row>
    <row r="1138" spans="9:50" x14ac:dyDescent="0.2">
      <c r="I1138" t="s">
        <v>2124</v>
      </c>
      <c r="J1138">
        <v>62.49</v>
      </c>
      <c r="K1138">
        <v>50.74</v>
      </c>
      <c r="L1138">
        <v>2022</v>
      </c>
      <c r="AO1138" t="s">
        <v>2124</v>
      </c>
      <c r="AP1138">
        <v>62.49</v>
      </c>
      <c r="AQ1138">
        <v>50.74</v>
      </c>
      <c r="AR1138">
        <v>2022</v>
      </c>
      <c r="AT1138" s="9" t="str">
        <f t="array" ref="AT1138">IFERROR(INDEX(JeffSagarinW[JS_RATING],MATCH(AllData[[#This Row],[TEAM]]&amp;"|"&amp;AllData[[#This Row],[YEAR]],JeffSagarinW[TEAM]&amp;"|"&amp;JeffSagarinW[YEAR],0)),"0.00")</f>
        <v>0.00</v>
      </c>
      <c r="AU1138" s="9" t="str">
        <f t="array" ref="AU1138">IFERROR(INDEX(JeffSagarinW[JS_SOS],MATCH(AllData[[#This Row],[TEAM]]&amp;"|"&amp;AllData[[#This Row],[YEAR]],JeffSagarinW[TEAM]&amp;"|"&amp;JeffSagarinW[YEAR],0)),"0.00")</f>
        <v>0.00</v>
      </c>
      <c r="AV1138" s="9" t="str">
        <f t="array" ref="AV1138">IFERROR(INDEX(JeffSagarinW[W25],MATCH(AllData[[#This Row],[TEAM]]&amp;"|"&amp;AllData[[#This Row],[YEAR]],JeffSagarinW[TEAM]&amp;"|"&amp;JeffSagarinW[YEAR],0)),"0.00")</f>
        <v>0.00</v>
      </c>
      <c r="AW1138" s="9" t="str">
        <f t="array" ref="AW1138">IFERROR(INDEX(JeffSagarinW[W50],MATCH(AllData[[#This Row],[TEAM]]&amp;"|"&amp;AllData[[#This Row],[YEAR]],JeffSagarinW[TEAM]&amp;"|"&amp;JeffSagarinW[YEAR],0)),"0.00")</f>
        <v>0.00</v>
      </c>
      <c r="AX1138" s="9" t="str">
        <f t="array" ref="AX1138">IFERROR(INDEX(ESPNW[PTS],MATCH(AllData[[#This Row],[TEAM]]&amp;"|"&amp;AllData[[#This Row],[YEAR]],ESPNW[TEAM]&amp;"|"&amp;ESPNW[YEAR],0)),"0.00")</f>
        <v>0.00</v>
      </c>
    </row>
    <row r="1139" spans="9:50" x14ac:dyDescent="0.2">
      <c r="I1139" t="s">
        <v>1059</v>
      </c>
      <c r="J1139">
        <v>58.11</v>
      </c>
      <c r="K1139">
        <v>50.48</v>
      </c>
      <c r="L1139">
        <v>2022</v>
      </c>
      <c r="AO1139" t="s">
        <v>1059</v>
      </c>
      <c r="AP1139">
        <v>58.11</v>
      </c>
      <c r="AQ1139">
        <v>50.48</v>
      </c>
      <c r="AR1139">
        <v>2022</v>
      </c>
      <c r="AT1139" s="9" t="str">
        <f t="array" ref="AT1139">IFERROR(INDEX(JeffSagarinW[JS_RATING],MATCH(AllData[[#This Row],[TEAM]]&amp;"|"&amp;AllData[[#This Row],[YEAR]],JeffSagarinW[TEAM]&amp;"|"&amp;JeffSagarinW[YEAR],0)),"0.00")</f>
        <v>0.00</v>
      </c>
      <c r="AU1139" s="9" t="str">
        <f t="array" ref="AU1139">IFERROR(INDEX(JeffSagarinW[JS_SOS],MATCH(AllData[[#This Row],[TEAM]]&amp;"|"&amp;AllData[[#This Row],[YEAR]],JeffSagarinW[TEAM]&amp;"|"&amp;JeffSagarinW[YEAR],0)),"0.00")</f>
        <v>0.00</v>
      </c>
      <c r="AV1139" s="9" t="str">
        <f t="array" ref="AV1139">IFERROR(INDEX(JeffSagarinW[W25],MATCH(AllData[[#This Row],[TEAM]]&amp;"|"&amp;AllData[[#This Row],[YEAR]],JeffSagarinW[TEAM]&amp;"|"&amp;JeffSagarinW[YEAR],0)),"0.00")</f>
        <v>0.00</v>
      </c>
      <c r="AW1139" s="9" t="str">
        <f t="array" ref="AW1139">IFERROR(INDEX(JeffSagarinW[W50],MATCH(AllData[[#This Row],[TEAM]]&amp;"|"&amp;AllData[[#This Row],[YEAR]],JeffSagarinW[TEAM]&amp;"|"&amp;JeffSagarinW[YEAR],0)),"0.00")</f>
        <v>0.00</v>
      </c>
      <c r="AX1139" s="9" t="str">
        <f t="array" ref="AX1139">IFERROR(INDEX(ESPNW[PTS],MATCH(AllData[[#This Row],[TEAM]]&amp;"|"&amp;AllData[[#This Row],[YEAR]],ESPNW[TEAM]&amp;"|"&amp;ESPNW[YEAR],0)),"0.00")</f>
        <v>0.00</v>
      </c>
    </row>
    <row r="1140" spans="9:50" x14ac:dyDescent="0.2">
      <c r="I1140" t="s">
        <v>1874</v>
      </c>
      <c r="J1140">
        <v>60.96</v>
      </c>
      <c r="K1140">
        <v>50.45</v>
      </c>
      <c r="L1140">
        <v>2022</v>
      </c>
      <c r="AO1140" t="s">
        <v>1874</v>
      </c>
      <c r="AP1140">
        <v>60.96</v>
      </c>
      <c r="AQ1140">
        <v>50.45</v>
      </c>
      <c r="AR1140">
        <v>2022</v>
      </c>
      <c r="AT1140" s="9" t="str">
        <f t="array" ref="AT1140">IFERROR(INDEX(JeffSagarinW[JS_RATING],MATCH(AllData[[#This Row],[TEAM]]&amp;"|"&amp;AllData[[#This Row],[YEAR]],JeffSagarinW[TEAM]&amp;"|"&amp;JeffSagarinW[YEAR],0)),"0.00")</f>
        <v>0.00</v>
      </c>
      <c r="AU1140" s="9" t="str">
        <f t="array" ref="AU1140">IFERROR(INDEX(JeffSagarinW[JS_SOS],MATCH(AllData[[#This Row],[TEAM]]&amp;"|"&amp;AllData[[#This Row],[YEAR]],JeffSagarinW[TEAM]&amp;"|"&amp;JeffSagarinW[YEAR],0)),"0.00")</f>
        <v>0.00</v>
      </c>
      <c r="AV1140" s="9" t="str">
        <f t="array" ref="AV1140">IFERROR(INDEX(JeffSagarinW[W25],MATCH(AllData[[#This Row],[TEAM]]&amp;"|"&amp;AllData[[#This Row],[YEAR]],JeffSagarinW[TEAM]&amp;"|"&amp;JeffSagarinW[YEAR],0)),"0.00")</f>
        <v>0.00</v>
      </c>
      <c r="AW1140" s="9" t="str">
        <f t="array" ref="AW1140">IFERROR(INDEX(JeffSagarinW[W50],MATCH(AllData[[#This Row],[TEAM]]&amp;"|"&amp;AllData[[#This Row],[YEAR]],JeffSagarinW[TEAM]&amp;"|"&amp;JeffSagarinW[YEAR],0)),"0.00")</f>
        <v>0.00</v>
      </c>
      <c r="AX1140" s="9" t="str">
        <f t="array" ref="AX1140">IFERROR(INDEX(ESPNW[PTS],MATCH(AllData[[#This Row],[TEAM]]&amp;"|"&amp;AllData[[#This Row],[YEAR]],ESPNW[TEAM]&amp;"|"&amp;ESPNW[YEAR],0)),"0.00")</f>
        <v>0.00</v>
      </c>
    </row>
    <row r="1141" spans="9:50" x14ac:dyDescent="0.2">
      <c r="I1141" t="s">
        <v>2125</v>
      </c>
      <c r="J1141">
        <v>58.69</v>
      </c>
      <c r="K1141">
        <v>50.36</v>
      </c>
      <c r="L1141">
        <v>2022</v>
      </c>
      <c r="AO1141" t="s">
        <v>2125</v>
      </c>
      <c r="AP1141">
        <v>58.69</v>
      </c>
      <c r="AQ1141">
        <v>50.36</v>
      </c>
      <c r="AR1141">
        <v>2022</v>
      </c>
      <c r="AT1141" s="9" t="str">
        <f t="array" ref="AT1141">IFERROR(INDEX(JeffSagarinW[JS_RATING],MATCH(AllData[[#This Row],[TEAM]]&amp;"|"&amp;AllData[[#This Row],[YEAR]],JeffSagarinW[TEAM]&amp;"|"&amp;JeffSagarinW[YEAR],0)),"0.00")</f>
        <v>0.00</v>
      </c>
      <c r="AU1141" s="9" t="str">
        <f t="array" ref="AU1141">IFERROR(INDEX(JeffSagarinW[JS_SOS],MATCH(AllData[[#This Row],[TEAM]]&amp;"|"&amp;AllData[[#This Row],[YEAR]],JeffSagarinW[TEAM]&amp;"|"&amp;JeffSagarinW[YEAR],0)),"0.00")</f>
        <v>0.00</v>
      </c>
      <c r="AV1141" s="9" t="str">
        <f t="array" ref="AV1141">IFERROR(INDEX(JeffSagarinW[W25],MATCH(AllData[[#This Row],[TEAM]]&amp;"|"&amp;AllData[[#This Row],[YEAR]],JeffSagarinW[TEAM]&amp;"|"&amp;JeffSagarinW[YEAR],0)),"0.00")</f>
        <v>0.00</v>
      </c>
      <c r="AW1141" s="9" t="str">
        <f t="array" ref="AW1141">IFERROR(INDEX(JeffSagarinW[W50],MATCH(AllData[[#This Row],[TEAM]]&amp;"|"&amp;AllData[[#This Row],[YEAR]],JeffSagarinW[TEAM]&amp;"|"&amp;JeffSagarinW[YEAR],0)),"0.00")</f>
        <v>0.00</v>
      </c>
      <c r="AX1141" s="9" t="str">
        <f t="array" ref="AX1141">IFERROR(INDEX(ESPNW[PTS],MATCH(AllData[[#This Row],[TEAM]]&amp;"|"&amp;AllData[[#This Row],[YEAR]],ESPNW[TEAM]&amp;"|"&amp;ESPNW[YEAR],0)),"0.00")</f>
        <v>0.00</v>
      </c>
    </row>
    <row r="1142" spans="9:50" x14ac:dyDescent="0.2">
      <c r="I1142" t="s">
        <v>389</v>
      </c>
      <c r="J1142">
        <v>52.19</v>
      </c>
      <c r="K1142">
        <v>50.23</v>
      </c>
      <c r="L1142">
        <v>2022</v>
      </c>
      <c r="AO1142" t="s">
        <v>389</v>
      </c>
      <c r="AP1142">
        <v>52.19</v>
      </c>
      <c r="AQ1142">
        <v>50.23</v>
      </c>
      <c r="AR1142">
        <v>2022</v>
      </c>
      <c r="AT1142" s="9" t="str">
        <f t="array" ref="AT1142">IFERROR(INDEX(JeffSagarinW[JS_RATING],MATCH(AllData[[#This Row],[TEAM]]&amp;"|"&amp;AllData[[#This Row],[YEAR]],JeffSagarinW[TEAM]&amp;"|"&amp;JeffSagarinW[YEAR],0)),"0.00")</f>
        <v>0.00</v>
      </c>
      <c r="AU1142" s="9" t="str">
        <f t="array" ref="AU1142">IFERROR(INDEX(JeffSagarinW[JS_SOS],MATCH(AllData[[#This Row],[TEAM]]&amp;"|"&amp;AllData[[#This Row],[YEAR]],JeffSagarinW[TEAM]&amp;"|"&amp;JeffSagarinW[YEAR],0)),"0.00")</f>
        <v>0.00</v>
      </c>
      <c r="AV1142" s="9" t="str">
        <f t="array" ref="AV1142">IFERROR(INDEX(JeffSagarinW[W25],MATCH(AllData[[#This Row],[TEAM]]&amp;"|"&amp;AllData[[#This Row],[YEAR]],JeffSagarinW[TEAM]&amp;"|"&amp;JeffSagarinW[YEAR],0)),"0.00")</f>
        <v>0.00</v>
      </c>
      <c r="AW1142" s="9" t="str">
        <f t="array" ref="AW1142">IFERROR(INDEX(JeffSagarinW[W50],MATCH(AllData[[#This Row],[TEAM]]&amp;"|"&amp;AllData[[#This Row],[YEAR]],JeffSagarinW[TEAM]&amp;"|"&amp;JeffSagarinW[YEAR],0)),"0.00")</f>
        <v>0.00</v>
      </c>
      <c r="AX1142" s="9" t="str">
        <f t="array" ref="AX1142">IFERROR(INDEX(ESPNW[PTS],MATCH(AllData[[#This Row],[TEAM]]&amp;"|"&amp;AllData[[#This Row],[YEAR]],ESPNW[TEAM]&amp;"|"&amp;ESPNW[YEAR],0)),"0.00")</f>
        <v>0.00</v>
      </c>
    </row>
    <row r="1143" spans="9:50" x14ac:dyDescent="0.2">
      <c r="I1143" t="s">
        <v>2126</v>
      </c>
      <c r="J1143">
        <v>65.09</v>
      </c>
      <c r="K1143">
        <v>50.02</v>
      </c>
      <c r="L1143">
        <v>2022</v>
      </c>
      <c r="AO1143" t="s">
        <v>2126</v>
      </c>
      <c r="AP1143">
        <v>65.09</v>
      </c>
      <c r="AQ1143">
        <v>50.02</v>
      </c>
      <c r="AR1143">
        <v>2022</v>
      </c>
      <c r="AT1143" s="9" t="str">
        <f t="array" ref="AT1143">IFERROR(INDEX(JeffSagarinW[JS_RATING],MATCH(AllData[[#This Row],[TEAM]]&amp;"|"&amp;AllData[[#This Row],[YEAR]],JeffSagarinW[TEAM]&amp;"|"&amp;JeffSagarinW[YEAR],0)),"0.00")</f>
        <v>0.00</v>
      </c>
      <c r="AU1143" s="9" t="str">
        <f t="array" ref="AU1143">IFERROR(INDEX(JeffSagarinW[JS_SOS],MATCH(AllData[[#This Row],[TEAM]]&amp;"|"&amp;AllData[[#This Row],[YEAR]],JeffSagarinW[TEAM]&amp;"|"&amp;JeffSagarinW[YEAR],0)),"0.00")</f>
        <v>0.00</v>
      </c>
      <c r="AV1143" s="9" t="str">
        <f t="array" ref="AV1143">IFERROR(INDEX(JeffSagarinW[W25],MATCH(AllData[[#This Row],[TEAM]]&amp;"|"&amp;AllData[[#This Row],[YEAR]],JeffSagarinW[TEAM]&amp;"|"&amp;JeffSagarinW[YEAR],0)),"0.00")</f>
        <v>0.00</v>
      </c>
      <c r="AW1143" s="9" t="str">
        <f t="array" ref="AW1143">IFERROR(INDEX(JeffSagarinW[W50],MATCH(AllData[[#This Row],[TEAM]]&amp;"|"&amp;AllData[[#This Row],[YEAR]],JeffSagarinW[TEAM]&amp;"|"&amp;JeffSagarinW[YEAR],0)),"0.00")</f>
        <v>0.00</v>
      </c>
      <c r="AX1143" s="9" t="str">
        <f t="array" ref="AX1143">IFERROR(INDEX(ESPNW[PTS],MATCH(AllData[[#This Row],[TEAM]]&amp;"|"&amp;AllData[[#This Row],[YEAR]],ESPNW[TEAM]&amp;"|"&amp;ESPNW[YEAR],0)),"0.00")</f>
        <v>0.00</v>
      </c>
    </row>
    <row r="1144" spans="9:50" x14ac:dyDescent="0.2">
      <c r="I1144" t="s">
        <v>2127</v>
      </c>
      <c r="J1144">
        <v>61.86</v>
      </c>
      <c r="K1144">
        <v>49.73</v>
      </c>
      <c r="L1144">
        <v>2022</v>
      </c>
      <c r="AO1144" t="s">
        <v>2127</v>
      </c>
      <c r="AP1144">
        <v>61.86</v>
      </c>
      <c r="AQ1144">
        <v>49.73</v>
      </c>
      <c r="AR1144">
        <v>2022</v>
      </c>
      <c r="AT1144" s="9" t="str">
        <f t="array" ref="AT1144">IFERROR(INDEX(JeffSagarinW[JS_RATING],MATCH(AllData[[#This Row],[TEAM]]&amp;"|"&amp;AllData[[#This Row],[YEAR]],JeffSagarinW[TEAM]&amp;"|"&amp;JeffSagarinW[YEAR],0)),"0.00")</f>
        <v>0.00</v>
      </c>
      <c r="AU1144" s="9" t="str">
        <f t="array" ref="AU1144">IFERROR(INDEX(JeffSagarinW[JS_SOS],MATCH(AllData[[#This Row],[TEAM]]&amp;"|"&amp;AllData[[#This Row],[YEAR]],JeffSagarinW[TEAM]&amp;"|"&amp;JeffSagarinW[YEAR],0)),"0.00")</f>
        <v>0.00</v>
      </c>
      <c r="AV1144" s="9" t="str">
        <f t="array" ref="AV1144">IFERROR(INDEX(JeffSagarinW[W25],MATCH(AllData[[#This Row],[TEAM]]&amp;"|"&amp;AllData[[#This Row],[YEAR]],JeffSagarinW[TEAM]&amp;"|"&amp;JeffSagarinW[YEAR],0)),"0.00")</f>
        <v>0.00</v>
      </c>
      <c r="AW1144" s="9" t="str">
        <f t="array" ref="AW1144">IFERROR(INDEX(JeffSagarinW[W50],MATCH(AllData[[#This Row],[TEAM]]&amp;"|"&amp;AllData[[#This Row],[YEAR]],JeffSagarinW[TEAM]&amp;"|"&amp;JeffSagarinW[YEAR],0)),"0.00")</f>
        <v>0.00</v>
      </c>
      <c r="AX1144" s="9" t="str">
        <f t="array" ref="AX1144">IFERROR(INDEX(ESPNW[PTS],MATCH(AllData[[#This Row],[TEAM]]&amp;"|"&amp;AllData[[#This Row],[YEAR]],ESPNW[TEAM]&amp;"|"&amp;ESPNW[YEAR],0)),"0.00")</f>
        <v>0.00</v>
      </c>
    </row>
    <row r="1145" spans="9:50" x14ac:dyDescent="0.2">
      <c r="I1145" t="s">
        <v>2128</v>
      </c>
      <c r="J1145">
        <v>60.52</v>
      </c>
      <c r="K1145">
        <v>49.35</v>
      </c>
      <c r="L1145">
        <v>2022</v>
      </c>
      <c r="AO1145" t="s">
        <v>2128</v>
      </c>
      <c r="AP1145">
        <v>60.52</v>
      </c>
      <c r="AQ1145">
        <v>49.35</v>
      </c>
      <c r="AR1145">
        <v>2022</v>
      </c>
      <c r="AT1145" s="9" t="str">
        <f t="array" ref="AT1145">IFERROR(INDEX(JeffSagarinW[JS_RATING],MATCH(AllData[[#This Row],[TEAM]]&amp;"|"&amp;AllData[[#This Row],[YEAR]],JeffSagarinW[TEAM]&amp;"|"&amp;JeffSagarinW[YEAR],0)),"0.00")</f>
        <v>0.00</v>
      </c>
      <c r="AU1145" s="9" t="str">
        <f t="array" ref="AU1145">IFERROR(INDEX(JeffSagarinW[JS_SOS],MATCH(AllData[[#This Row],[TEAM]]&amp;"|"&amp;AllData[[#This Row],[YEAR]],JeffSagarinW[TEAM]&amp;"|"&amp;JeffSagarinW[YEAR],0)),"0.00")</f>
        <v>0.00</v>
      </c>
      <c r="AV1145" s="9" t="str">
        <f t="array" ref="AV1145">IFERROR(INDEX(JeffSagarinW[W25],MATCH(AllData[[#This Row],[TEAM]]&amp;"|"&amp;AllData[[#This Row],[YEAR]],JeffSagarinW[TEAM]&amp;"|"&amp;JeffSagarinW[YEAR],0)),"0.00")</f>
        <v>0.00</v>
      </c>
      <c r="AW1145" s="9" t="str">
        <f t="array" ref="AW1145">IFERROR(INDEX(JeffSagarinW[W50],MATCH(AllData[[#This Row],[TEAM]]&amp;"|"&amp;AllData[[#This Row],[YEAR]],JeffSagarinW[TEAM]&amp;"|"&amp;JeffSagarinW[YEAR],0)),"0.00")</f>
        <v>0.00</v>
      </c>
      <c r="AX1145" s="9" t="str">
        <f t="array" ref="AX1145">IFERROR(INDEX(ESPNW[PTS],MATCH(AllData[[#This Row],[TEAM]]&amp;"|"&amp;AllData[[#This Row],[YEAR]],ESPNW[TEAM]&amp;"|"&amp;ESPNW[YEAR],0)),"0.00")</f>
        <v>0.00</v>
      </c>
    </row>
    <row r="1146" spans="9:50" x14ac:dyDescent="0.2">
      <c r="I1146" t="s">
        <v>348</v>
      </c>
      <c r="J1146">
        <v>69.75</v>
      </c>
      <c r="K1146">
        <v>49.08</v>
      </c>
      <c r="L1146">
        <v>2022</v>
      </c>
      <c r="AO1146" t="s">
        <v>348</v>
      </c>
      <c r="AP1146">
        <v>69.75</v>
      </c>
      <c r="AQ1146">
        <v>49.08</v>
      </c>
      <c r="AR1146">
        <v>2022</v>
      </c>
      <c r="AT1146" s="9" t="str">
        <f t="array" ref="AT1146">IFERROR(INDEX(JeffSagarinW[JS_RATING],MATCH(AllData[[#This Row],[TEAM]]&amp;"|"&amp;AllData[[#This Row],[YEAR]],JeffSagarinW[TEAM]&amp;"|"&amp;JeffSagarinW[YEAR],0)),"0.00")</f>
        <v>0.00</v>
      </c>
      <c r="AU1146" s="9" t="str">
        <f t="array" ref="AU1146">IFERROR(INDEX(JeffSagarinW[JS_SOS],MATCH(AllData[[#This Row],[TEAM]]&amp;"|"&amp;AllData[[#This Row],[YEAR]],JeffSagarinW[TEAM]&amp;"|"&amp;JeffSagarinW[YEAR],0)),"0.00")</f>
        <v>0.00</v>
      </c>
      <c r="AV1146" s="9" t="str">
        <f t="array" ref="AV1146">IFERROR(INDEX(JeffSagarinW[W25],MATCH(AllData[[#This Row],[TEAM]]&amp;"|"&amp;AllData[[#This Row],[YEAR]],JeffSagarinW[TEAM]&amp;"|"&amp;JeffSagarinW[YEAR],0)),"0.00")</f>
        <v>0.00</v>
      </c>
      <c r="AW1146" s="9" t="str">
        <f t="array" ref="AW1146">IFERROR(INDEX(JeffSagarinW[W50],MATCH(AllData[[#This Row],[TEAM]]&amp;"|"&amp;AllData[[#This Row],[YEAR]],JeffSagarinW[TEAM]&amp;"|"&amp;JeffSagarinW[YEAR],0)),"0.00")</f>
        <v>0.00</v>
      </c>
      <c r="AX1146" s="9" t="str">
        <f t="array" ref="AX1146">IFERROR(INDEX(ESPNW[PTS],MATCH(AllData[[#This Row],[TEAM]]&amp;"|"&amp;AllData[[#This Row],[YEAR]],ESPNW[TEAM]&amp;"|"&amp;ESPNW[YEAR],0)),"0.00")</f>
        <v>0.00</v>
      </c>
    </row>
    <row r="1147" spans="9:50" x14ac:dyDescent="0.2">
      <c r="I1147" t="s">
        <v>2129</v>
      </c>
      <c r="J1147">
        <v>55.52</v>
      </c>
      <c r="K1147">
        <v>49.02</v>
      </c>
      <c r="L1147">
        <v>2022</v>
      </c>
      <c r="AO1147" t="s">
        <v>2129</v>
      </c>
      <c r="AP1147">
        <v>55.52</v>
      </c>
      <c r="AQ1147">
        <v>49.02</v>
      </c>
      <c r="AR1147">
        <v>2022</v>
      </c>
      <c r="AT1147" s="9" t="str">
        <f t="array" ref="AT1147">IFERROR(INDEX(JeffSagarinW[JS_RATING],MATCH(AllData[[#This Row],[TEAM]]&amp;"|"&amp;AllData[[#This Row],[YEAR]],JeffSagarinW[TEAM]&amp;"|"&amp;JeffSagarinW[YEAR],0)),"0.00")</f>
        <v>0.00</v>
      </c>
      <c r="AU1147" s="9" t="str">
        <f t="array" ref="AU1147">IFERROR(INDEX(JeffSagarinW[JS_SOS],MATCH(AllData[[#This Row],[TEAM]]&amp;"|"&amp;AllData[[#This Row],[YEAR]],JeffSagarinW[TEAM]&amp;"|"&amp;JeffSagarinW[YEAR],0)),"0.00")</f>
        <v>0.00</v>
      </c>
      <c r="AV1147" s="9" t="str">
        <f t="array" ref="AV1147">IFERROR(INDEX(JeffSagarinW[W25],MATCH(AllData[[#This Row],[TEAM]]&amp;"|"&amp;AllData[[#This Row],[YEAR]],JeffSagarinW[TEAM]&amp;"|"&amp;JeffSagarinW[YEAR],0)),"0.00")</f>
        <v>0.00</v>
      </c>
      <c r="AW1147" s="9" t="str">
        <f t="array" ref="AW1147">IFERROR(INDEX(JeffSagarinW[W50],MATCH(AllData[[#This Row],[TEAM]]&amp;"|"&amp;AllData[[#This Row],[YEAR]],JeffSagarinW[TEAM]&amp;"|"&amp;JeffSagarinW[YEAR],0)),"0.00")</f>
        <v>0.00</v>
      </c>
      <c r="AX1147" s="9" t="str">
        <f t="array" ref="AX1147">IFERROR(INDEX(ESPNW[PTS],MATCH(AllData[[#This Row],[TEAM]]&amp;"|"&amp;AllData[[#This Row],[YEAR]],ESPNW[TEAM]&amp;"|"&amp;ESPNW[YEAR],0)),"0.00")</f>
        <v>0.00</v>
      </c>
    </row>
    <row r="1148" spans="9:50" x14ac:dyDescent="0.2">
      <c r="I1148" t="s">
        <v>2130</v>
      </c>
      <c r="J1148">
        <v>59.16</v>
      </c>
      <c r="K1148">
        <v>48.96</v>
      </c>
      <c r="L1148">
        <v>2022</v>
      </c>
      <c r="AO1148" t="s">
        <v>2130</v>
      </c>
      <c r="AP1148">
        <v>59.16</v>
      </c>
      <c r="AQ1148">
        <v>48.96</v>
      </c>
      <c r="AR1148">
        <v>2022</v>
      </c>
      <c r="AT1148" s="9" t="str">
        <f t="array" ref="AT1148">IFERROR(INDEX(JeffSagarinW[JS_RATING],MATCH(AllData[[#This Row],[TEAM]]&amp;"|"&amp;AllData[[#This Row],[YEAR]],JeffSagarinW[TEAM]&amp;"|"&amp;JeffSagarinW[YEAR],0)),"0.00")</f>
        <v>0.00</v>
      </c>
      <c r="AU1148" s="9" t="str">
        <f t="array" ref="AU1148">IFERROR(INDEX(JeffSagarinW[JS_SOS],MATCH(AllData[[#This Row],[TEAM]]&amp;"|"&amp;AllData[[#This Row],[YEAR]],JeffSagarinW[TEAM]&amp;"|"&amp;JeffSagarinW[YEAR],0)),"0.00")</f>
        <v>0.00</v>
      </c>
      <c r="AV1148" s="9" t="str">
        <f t="array" ref="AV1148">IFERROR(INDEX(JeffSagarinW[W25],MATCH(AllData[[#This Row],[TEAM]]&amp;"|"&amp;AllData[[#This Row],[YEAR]],JeffSagarinW[TEAM]&amp;"|"&amp;JeffSagarinW[YEAR],0)),"0.00")</f>
        <v>0.00</v>
      </c>
      <c r="AW1148" s="9" t="str">
        <f t="array" ref="AW1148">IFERROR(INDEX(JeffSagarinW[W50],MATCH(AllData[[#This Row],[TEAM]]&amp;"|"&amp;AllData[[#This Row],[YEAR]],JeffSagarinW[TEAM]&amp;"|"&amp;JeffSagarinW[YEAR],0)),"0.00")</f>
        <v>0.00</v>
      </c>
      <c r="AX1148" s="9" t="str">
        <f t="array" ref="AX1148">IFERROR(INDEX(ESPNW[PTS],MATCH(AllData[[#This Row],[TEAM]]&amp;"|"&amp;AllData[[#This Row],[YEAR]],ESPNW[TEAM]&amp;"|"&amp;ESPNW[YEAR],0)),"0.00")</f>
        <v>0.00</v>
      </c>
    </row>
    <row r="1149" spans="9:50" x14ac:dyDescent="0.2">
      <c r="I1149" t="s">
        <v>2131</v>
      </c>
      <c r="J1149">
        <v>55.68</v>
      </c>
      <c r="K1149">
        <v>48.72</v>
      </c>
      <c r="L1149">
        <v>2022</v>
      </c>
      <c r="AO1149" t="s">
        <v>2131</v>
      </c>
      <c r="AP1149">
        <v>55.68</v>
      </c>
      <c r="AQ1149">
        <v>48.72</v>
      </c>
      <c r="AR1149">
        <v>2022</v>
      </c>
      <c r="AT1149" s="9" t="str">
        <f t="array" ref="AT1149">IFERROR(INDEX(JeffSagarinW[JS_RATING],MATCH(AllData[[#This Row],[TEAM]]&amp;"|"&amp;AllData[[#This Row],[YEAR]],JeffSagarinW[TEAM]&amp;"|"&amp;JeffSagarinW[YEAR],0)),"0.00")</f>
        <v>0.00</v>
      </c>
      <c r="AU1149" s="9" t="str">
        <f t="array" ref="AU1149">IFERROR(INDEX(JeffSagarinW[JS_SOS],MATCH(AllData[[#This Row],[TEAM]]&amp;"|"&amp;AllData[[#This Row],[YEAR]],JeffSagarinW[TEAM]&amp;"|"&amp;JeffSagarinW[YEAR],0)),"0.00")</f>
        <v>0.00</v>
      </c>
      <c r="AV1149" s="9" t="str">
        <f t="array" ref="AV1149">IFERROR(INDEX(JeffSagarinW[W25],MATCH(AllData[[#This Row],[TEAM]]&amp;"|"&amp;AllData[[#This Row],[YEAR]],JeffSagarinW[TEAM]&amp;"|"&amp;JeffSagarinW[YEAR],0)),"0.00")</f>
        <v>0.00</v>
      </c>
      <c r="AW1149" s="9" t="str">
        <f t="array" ref="AW1149">IFERROR(INDEX(JeffSagarinW[W50],MATCH(AllData[[#This Row],[TEAM]]&amp;"|"&amp;AllData[[#This Row],[YEAR]],JeffSagarinW[TEAM]&amp;"|"&amp;JeffSagarinW[YEAR],0)),"0.00")</f>
        <v>0.00</v>
      </c>
      <c r="AX1149" s="9" t="str">
        <f t="array" ref="AX1149">IFERROR(INDEX(ESPNW[PTS],MATCH(AllData[[#This Row],[TEAM]]&amp;"|"&amp;AllData[[#This Row],[YEAR]],ESPNW[TEAM]&amp;"|"&amp;ESPNW[YEAR],0)),"0.00")</f>
        <v>0.00</v>
      </c>
    </row>
    <row r="1150" spans="9:50" x14ac:dyDescent="0.2">
      <c r="I1150" t="s">
        <v>1873</v>
      </c>
      <c r="J1150">
        <v>60.62</v>
      </c>
      <c r="K1150">
        <v>48.28</v>
      </c>
      <c r="L1150">
        <v>2022</v>
      </c>
      <c r="AO1150" t="s">
        <v>1873</v>
      </c>
      <c r="AP1150">
        <v>60.62</v>
      </c>
      <c r="AQ1150">
        <v>48.28</v>
      </c>
      <c r="AR1150">
        <v>2022</v>
      </c>
      <c r="AT1150" s="9" t="str">
        <f t="array" ref="AT1150">IFERROR(INDEX(JeffSagarinW[JS_RATING],MATCH(AllData[[#This Row],[TEAM]]&amp;"|"&amp;AllData[[#This Row],[YEAR]],JeffSagarinW[TEAM]&amp;"|"&amp;JeffSagarinW[YEAR],0)),"0.00")</f>
        <v>0.00</v>
      </c>
      <c r="AU1150" s="9" t="str">
        <f t="array" ref="AU1150">IFERROR(INDEX(JeffSagarinW[JS_SOS],MATCH(AllData[[#This Row],[TEAM]]&amp;"|"&amp;AllData[[#This Row],[YEAR]],JeffSagarinW[TEAM]&amp;"|"&amp;JeffSagarinW[YEAR],0)),"0.00")</f>
        <v>0.00</v>
      </c>
      <c r="AV1150" s="9" t="str">
        <f t="array" ref="AV1150">IFERROR(INDEX(JeffSagarinW[W25],MATCH(AllData[[#This Row],[TEAM]]&amp;"|"&amp;AllData[[#This Row],[YEAR]],JeffSagarinW[TEAM]&amp;"|"&amp;JeffSagarinW[YEAR],0)),"0.00")</f>
        <v>0.00</v>
      </c>
      <c r="AW1150" s="9" t="str">
        <f t="array" ref="AW1150">IFERROR(INDEX(JeffSagarinW[W50],MATCH(AllData[[#This Row],[TEAM]]&amp;"|"&amp;AllData[[#This Row],[YEAR]],JeffSagarinW[TEAM]&amp;"|"&amp;JeffSagarinW[YEAR],0)),"0.00")</f>
        <v>0.00</v>
      </c>
      <c r="AX1150" s="9" t="str">
        <f t="array" ref="AX1150">IFERROR(INDEX(ESPNW[PTS],MATCH(AllData[[#This Row],[TEAM]]&amp;"|"&amp;AllData[[#This Row],[YEAR]],ESPNW[TEAM]&amp;"|"&amp;ESPNW[YEAR],0)),"0.00")</f>
        <v>0.00</v>
      </c>
    </row>
    <row r="1151" spans="9:50" x14ac:dyDescent="0.2">
      <c r="I1151" t="s">
        <v>293</v>
      </c>
      <c r="J1151">
        <v>61.12</v>
      </c>
      <c r="K1151">
        <v>48.04</v>
      </c>
      <c r="L1151">
        <v>2022</v>
      </c>
      <c r="AO1151" t="s">
        <v>293</v>
      </c>
      <c r="AP1151">
        <v>61.12</v>
      </c>
      <c r="AQ1151">
        <v>48.04</v>
      </c>
      <c r="AR1151">
        <v>2022</v>
      </c>
      <c r="AT1151" s="9" t="str">
        <f t="array" ref="AT1151">IFERROR(INDEX(JeffSagarinW[JS_RATING],MATCH(AllData[[#This Row],[TEAM]]&amp;"|"&amp;AllData[[#This Row],[YEAR]],JeffSagarinW[TEAM]&amp;"|"&amp;JeffSagarinW[YEAR],0)),"0.00")</f>
        <v>0.00</v>
      </c>
      <c r="AU1151" s="9" t="str">
        <f t="array" ref="AU1151">IFERROR(INDEX(JeffSagarinW[JS_SOS],MATCH(AllData[[#This Row],[TEAM]]&amp;"|"&amp;AllData[[#This Row],[YEAR]],JeffSagarinW[TEAM]&amp;"|"&amp;JeffSagarinW[YEAR],0)),"0.00")</f>
        <v>0.00</v>
      </c>
      <c r="AV1151" s="9" t="str">
        <f t="array" ref="AV1151">IFERROR(INDEX(JeffSagarinW[W25],MATCH(AllData[[#This Row],[TEAM]]&amp;"|"&amp;AllData[[#This Row],[YEAR]],JeffSagarinW[TEAM]&amp;"|"&amp;JeffSagarinW[YEAR],0)),"0.00")</f>
        <v>0.00</v>
      </c>
      <c r="AW1151" s="9" t="str">
        <f t="array" ref="AW1151">IFERROR(INDEX(JeffSagarinW[W50],MATCH(AllData[[#This Row],[TEAM]]&amp;"|"&amp;AllData[[#This Row],[YEAR]],JeffSagarinW[TEAM]&amp;"|"&amp;JeffSagarinW[YEAR],0)),"0.00")</f>
        <v>0.00</v>
      </c>
      <c r="AX1151" s="9" t="str">
        <f t="array" ref="AX1151">IFERROR(INDEX(ESPNW[PTS],MATCH(AllData[[#This Row],[TEAM]]&amp;"|"&amp;AllData[[#This Row],[YEAR]],ESPNW[TEAM]&amp;"|"&amp;ESPNW[YEAR],0)),"0.00")</f>
        <v>0.00</v>
      </c>
    </row>
    <row r="1152" spans="9:50" x14ac:dyDescent="0.2">
      <c r="I1152" t="s">
        <v>2132</v>
      </c>
      <c r="J1152">
        <v>63.52</v>
      </c>
      <c r="K1152">
        <v>47.6</v>
      </c>
      <c r="L1152">
        <v>2022</v>
      </c>
      <c r="AO1152" t="s">
        <v>2132</v>
      </c>
      <c r="AP1152">
        <v>63.52</v>
      </c>
      <c r="AQ1152">
        <v>47.6</v>
      </c>
      <c r="AR1152">
        <v>2022</v>
      </c>
      <c r="AT1152" s="9" t="str">
        <f t="array" ref="AT1152">IFERROR(INDEX(JeffSagarinW[JS_RATING],MATCH(AllData[[#This Row],[TEAM]]&amp;"|"&amp;AllData[[#This Row],[YEAR]],JeffSagarinW[TEAM]&amp;"|"&amp;JeffSagarinW[YEAR],0)),"0.00")</f>
        <v>0.00</v>
      </c>
      <c r="AU1152" s="9" t="str">
        <f t="array" ref="AU1152">IFERROR(INDEX(JeffSagarinW[JS_SOS],MATCH(AllData[[#This Row],[TEAM]]&amp;"|"&amp;AllData[[#This Row],[YEAR]],JeffSagarinW[TEAM]&amp;"|"&amp;JeffSagarinW[YEAR],0)),"0.00")</f>
        <v>0.00</v>
      </c>
      <c r="AV1152" s="9" t="str">
        <f t="array" ref="AV1152">IFERROR(INDEX(JeffSagarinW[W25],MATCH(AllData[[#This Row],[TEAM]]&amp;"|"&amp;AllData[[#This Row],[YEAR]],JeffSagarinW[TEAM]&amp;"|"&amp;JeffSagarinW[YEAR],0)),"0.00")</f>
        <v>0.00</v>
      </c>
      <c r="AW1152" s="9" t="str">
        <f t="array" ref="AW1152">IFERROR(INDEX(JeffSagarinW[W50],MATCH(AllData[[#This Row],[TEAM]]&amp;"|"&amp;AllData[[#This Row],[YEAR]],JeffSagarinW[TEAM]&amp;"|"&amp;JeffSagarinW[YEAR],0)),"0.00")</f>
        <v>0.00</v>
      </c>
      <c r="AX1152" s="9" t="str">
        <f t="array" ref="AX1152">IFERROR(INDEX(ESPNW[PTS],MATCH(AllData[[#This Row],[TEAM]]&amp;"|"&amp;AllData[[#This Row],[YEAR]],ESPNW[TEAM]&amp;"|"&amp;ESPNW[YEAR],0)),"0.00")</f>
        <v>0.00</v>
      </c>
    </row>
    <row r="1153" spans="9:50" x14ac:dyDescent="0.2">
      <c r="I1153" t="s">
        <v>2133</v>
      </c>
      <c r="J1153">
        <v>56.96</v>
      </c>
      <c r="K1153">
        <v>47.45</v>
      </c>
      <c r="L1153">
        <v>2022</v>
      </c>
      <c r="AO1153" t="s">
        <v>2133</v>
      </c>
      <c r="AP1153">
        <v>56.96</v>
      </c>
      <c r="AQ1153">
        <v>47.45</v>
      </c>
      <c r="AR1153">
        <v>2022</v>
      </c>
      <c r="AT1153" s="9" t="str">
        <f t="array" ref="AT1153">IFERROR(INDEX(JeffSagarinW[JS_RATING],MATCH(AllData[[#This Row],[TEAM]]&amp;"|"&amp;AllData[[#This Row],[YEAR]],JeffSagarinW[TEAM]&amp;"|"&amp;JeffSagarinW[YEAR],0)),"0.00")</f>
        <v>0.00</v>
      </c>
      <c r="AU1153" s="9" t="str">
        <f t="array" ref="AU1153">IFERROR(INDEX(JeffSagarinW[JS_SOS],MATCH(AllData[[#This Row],[TEAM]]&amp;"|"&amp;AllData[[#This Row],[YEAR]],JeffSagarinW[TEAM]&amp;"|"&amp;JeffSagarinW[YEAR],0)),"0.00")</f>
        <v>0.00</v>
      </c>
      <c r="AV1153" s="9" t="str">
        <f t="array" ref="AV1153">IFERROR(INDEX(JeffSagarinW[W25],MATCH(AllData[[#This Row],[TEAM]]&amp;"|"&amp;AllData[[#This Row],[YEAR]],JeffSagarinW[TEAM]&amp;"|"&amp;JeffSagarinW[YEAR],0)),"0.00")</f>
        <v>0.00</v>
      </c>
      <c r="AW1153" s="9" t="str">
        <f t="array" ref="AW1153">IFERROR(INDEX(JeffSagarinW[W50],MATCH(AllData[[#This Row],[TEAM]]&amp;"|"&amp;AllData[[#This Row],[YEAR]],JeffSagarinW[TEAM]&amp;"|"&amp;JeffSagarinW[YEAR],0)),"0.00")</f>
        <v>0.00</v>
      </c>
      <c r="AX1153" s="9" t="str">
        <f t="array" ref="AX1153">IFERROR(INDEX(ESPNW[PTS],MATCH(AllData[[#This Row],[TEAM]]&amp;"|"&amp;AllData[[#This Row],[YEAR]],ESPNW[TEAM]&amp;"|"&amp;ESPNW[YEAR],0)),"0.00")</f>
        <v>0.00</v>
      </c>
    </row>
    <row r="1154" spans="9:50" x14ac:dyDescent="0.2">
      <c r="I1154" t="s">
        <v>2134</v>
      </c>
      <c r="J1154">
        <v>59.13</v>
      </c>
      <c r="K1154">
        <v>47.1</v>
      </c>
      <c r="L1154">
        <v>2022</v>
      </c>
      <c r="AO1154" t="s">
        <v>2134</v>
      </c>
      <c r="AP1154">
        <v>59.13</v>
      </c>
      <c r="AQ1154">
        <v>47.1</v>
      </c>
      <c r="AR1154">
        <v>2022</v>
      </c>
      <c r="AT1154" s="9" t="str">
        <f t="array" ref="AT1154">IFERROR(INDEX(JeffSagarinW[JS_RATING],MATCH(AllData[[#This Row],[TEAM]]&amp;"|"&amp;AllData[[#This Row],[YEAR]],JeffSagarinW[TEAM]&amp;"|"&amp;JeffSagarinW[YEAR],0)),"0.00")</f>
        <v>0.00</v>
      </c>
      <c r="AU1154" s="9" t="str">
        <f t="array" ref="AU1154">IFERROR(INDEX(JeffSagarinW[JS_SOS],MATCH(AllData[[#This Row],[TEAM]]&amp;"|"&amp;AllData[[#This Row],[YEAR]],JeffSagarinW[TEAM]&amp;"|"&amp;JeffSagarinW[YEAR],0)),"0.00")</f>
        <v>0.00</v>
      </c>
      <c r="AV1154" s="9" t="str">
        <f t="array" ref="AV1154">IFERROR(INDEX(JeffSagarinW[W25],MATCH(AllData[[#This Row],[TEAM]]&amp;"|"&amp;AllData[[#This Row],[YEAR]],JeffSagarinW[TEAM]&amp;"|"&amp;JeffSagarinW[YEAR],0)),"0.00")</f>
        <v>0.00</v>
      </c>
      <c r="AW1154" s="9" t="str">
        <f t="array" ref="AW1154">IFERROR(INDEX(JeffSagarinW[W50],MATCH(AllData[[#This Row],[TEAM]]&amp;"|"&amp;AllData[[#This Row],[YEAR]],JeffSagarinW[TEAM]&amp;"|"&amp;JeffSagarinW[YEAR],0)),"0.00")</f>
        <v>0.00</v>
      </c>
      <c r="AX1154" s="9" t="str">
        <f t="array" ref="AX1154">IFERROR(INDEX(ESPNW[PTS],MATCH(AllData[[#This Row],[TEAM]]&amp;"|"&amp;AllData[[#This Row],[YEAR]],ESPNW[TEAM]&amp;"|"&amp;ESPNW[YEAR],0)),"0.00")</f>
        <v>0.00</v>
      </c>
    </row>
    <row r="1155" spans="9:50" x14ac:dyDescent="0.2">
      <c r="I1155" t="s">
        <v>2135</v>
      </c>
      <c r="J1155">
        <v>49.37</v>
      </c>
      <c r="K1155">
        <v>45.86</v>
      </c>
      <c r="L1155">
        <v>2022</v>
      </c>
      <c r="AO1155" t="s">
        <v>2135</v>
      </c>
      <c r="AP1155">
        <v>49.37</v>
      </c>
      <c r="AQ1155">
        <v>45.86</v>
      </c>
      <c r="AR1155">
        <v>2022</v>
      </c>
      <c r="AT1155" s="9" t="str">
        <f t="array" ref="AT1155">IFERROR(INDEX(JeffSagarinW[JS_RATING],MATCH(AllData[[#This Row],[TEAM]]&amp;"|"&amp;AllData[[#This Row],[YEAR]],JeffSagarinW[TEAM]&amp;"|"&amp;JeffSagarinW[YEAR],0)),"0.00")</f>
        <v>0.00</v>
      </c>
      <c r="AU1155" s="9" t="str">
        <f t="array" ref="AU1155">IFERROR(INDEX(JeffSagarinW[JS_SOS],MATCH(AllData[[#This Row],[TEAM]]&amp;"|"&amp;AllData[[#This Row],[YEAR]],JeffSagarinW[TEAM]&amp;"|"&amp;JeffSagarinW[YEAR],0)),"0.00")</f>
        <v>0.00</v>
      </c>
      <c r="AV1155" s="9" t="str">
        <f t="array" ref="AV1155">IFERROR(INDEX(JeffSagarinW[W25],MATCH(AllData[[#This Row],[TEAM]]&amp;"|"&amp;AllData[[#This Row],[YEAR]],JeffSagarinW[TEAM]&amp;"|"&amp;JeffSagarinW[YEAR],0)),"0.00")</f>
        <v>0.00</v>
      </c>
      <c r="AW1155" s="9" t="str">
        <f t="array" ref="AW1155">IFERROR(INDEX(JeffSagarinW[W50],MATCH(AllData[[#This Row],[TEAM]]&amp;"|"&amp;AllData[[#This Row],[YEAR]],JeffSagarinW[TEAM]&amp;"|"&amp;JeffSagarinW[YEAR],0)),"0.00")</f>
        <v>0.00</v>
      </c>
      <c r="AX1155" s="9" t="str">
        <f t="array" ref="AX1155">IFERROR(INDEX(ESPNW[PTS],MATCH(AllData[[#This Row],[TEAM]]&amp;"|"&amp;AllData[[#This Row],[YEAR]],ESPNW[TEAM]&amp;"|"&amp;ESPNW[YEAR],0)),"0.00")</f>
        <v>0.00</v>
      </c>
    </row>
    <row r="1156" spans="9:50" x14ac:dyDescent="0.2">
      <c r="I1156" t="s">
        <v>2136</v>
      </c>
      <c r="J1156">
        <v>60.56</v>
      </c>
      <c r="K1156">
        <v>45.8</v>
      </c>
      <c r="L1156">
        <v>2022</v>
      </c>
      <c r="AO1156" t="s">
        <v>2136</v>
      </c>
      <c r="AP1156">
        <v>60.56</v>
      </c>
      <c r="AQ1156">
        <v>45.8</v>
      </c>
      <c r="AR1156">
        <v>2022</v>
      </c>
      <c r="AT1156" s="9" t="str">
        <f t="array" ref="AT1156">IFERROR(INDEX(JeffSagarinW[JS_RATING],MATCH(AllData[[#This Row],[TEAM]]&amp;"|"&amp;AllData[[#This Row],[YEAR]],JeffSagarinW[TEAM]&amp;"|"&amp;JeffSagarinW[YEAR],0)),"0.00")</f>
        <v>0.00</v>
      </c>
      <c r="AU1156" s="9" t="str">
        <f t="array" ref="AU1156">IFERROR(INDEX(JeffSagarinW[JS_SOS],MATCH(AllData[[#This Row],[TEAM]]&amp;"|"&amp;AllData[[#This Row],[YEAR]],JeffSagarinW[TEAM]&amp;"|"&amp;JeffSagarinW[YEAR],0)),"0.00")</f>
        <v>0.00</v>
      </c>
      <c r="AV1156" s="9" t="str">
        <f t="array" ref="AV1156">IFERROR(INDEX(JeffSagarinW[W25],MATCH(AllData[[#This Row],[TEAM]]&amp;"|"&amp;AllData[[#This Row],[YEAR]],JeffSagarinW[TEAM]&amp;"|"&amp;JeffSagarinW[YEAR],0)),"0.00")</f>
        <v>0.00</v>
      </c>
      <c r="AW1156" s="9" t="str">
        <f t="array" ref="AW1156">IFERROR(INDEX(JeffSagarinW[W50],MATCH(AllData[[#This Row],[TEAM]]&amp;"|"&amp;AllData[[#This Row],[YEAR]],JeffSagarinW[TEAM]&amp;"|"&amp;JeffSagarinW[YEAR],0)),"0.00")</f>
        <v>0.00</v>
      </c>
      <c r="AX1156" s="9" t="str">
        <f t="array" ref="AX1156">IFERROR(INDEX(ESPNW[PTS],MATCH(AllData[[#This Row],[TEAM]]&amp;"|"&amp;AllData[[#This Row],[YEAR]],ESPNW[TEAM]&amp;"|"&amp;ESPNW[YEAR],0)),"0.00")</f>
        <v>0.00</v>
      </c>
    </row>
    <row r="1157" spans="9:50" x14ac:dyDescent="0.2">
      <c r="I1157" t="s">
        <v>1070</v>
      </c>
      <c r="J1157">
        <v>56.23</v>
      </c>
      <c r="K1157">
        <v>44.47</v>
      </c>
      <c r="L1157">
        <v>2022</v>
      </c>
      <c r="AO1157" t="s">
        <v>1070</v>
      </c>
      <c r="AP1157">
        <v>56.23</v>
      </c>
      <c r="AQ1157">
        <v>44.47</v>
      </c>
      <c r="AR1157">
        <v>2022</v>
      </c>
      <c r="AT1157" s="9" t="str">
        <f t="array" ref="AT1157">IFERROR(INDEX(JeffSagarinW[JS_RATING],MATCH(AllData[[#This Row],[TEAM]]&amp;"|"&amp;AllData[[#This Row],[YEAR]],JeffSagarinW[TEAM]&amp;"|"&amp;JeffSagarinW[YEAR],0)),"0.00")</f>
        <v>0.00</v>
      </c>
      <c r="AU1157" s="9" t="str">
        <f t="array" ref="AU1157">IFERROR(INDEX(JeffSagarinW[JS_SOS],MATCH(AllData[[#This Row],[TEAM]]&amp;"|"&amp;AllData[[#This Row],[YEAR]],JeffSagarinW[TEAM]&amp;"|"&amp;JeffSagarinW[YEAR],0)),"0.00")</f>
        <v>0.00</v>
      </c>
      <c r="AV1157" s="9" t="str">
        <f t="array" ref="AV1157">IFERROR(INDEX(JeffSagarinW[W25],MATCH(AllData[[#This Row],[TEAM]]&amp;"|"&amp;AllData[[#This Row],[YEAR]],JeffSagarinW[TEAM]&amp;"|"&amp;JeffSagarinW[YEAR],0)),"0.00")</f>
        <v>0.00</v>
      </c>
      <c r="AW1157" s="9" t="str">
        <f t="array" ref="AW1157">IFERROR(INDEX(JeffSagarinW[W50],MATCH(AllData[[#This Row],[TEAM]]&amp;"|"&amp;AllData[[#This Row],[YEAR]],JeffSagarinW[TEAM]&amp;"|"&amp;JeffSagarinW[YEAR],0)),"0.00")</f>
        <v>0.00</v>
      </c>
      <c r="AX1157" s="9" t="str">
        <f t="array" ref="AX1157">IFERROR(INDEX(ESPNW[PTS],MATCH(AllData[[#This Row],[TEAM]]&amp;"|"&amp;AllData[[#This Row],[YEAR]],ESPNW[TEAM]&amp;"|"&amp;ESPNW[YEAR],0)),"0.00")</f>
        <v>0.00</v>
      </c>
    </row>
    <row r="1158" spans="9:50" x14ac:dyDescent="0.2">
      <c r="I1158" t="s">
        <v>2137</v>
      </c>
      <c r="J1158">
        <v>59.37</v>
      </c>
      <c r="K1158">
        <v>42.79</v>
      </c>
      <c r="L1158">
        <v>2022</v>
      </c>
      <c r="AO1158" t="s">
        <v>2137</v>
      </c>
      <c r="AP1158">
        <v>59.37</v>
      </c>
      <c r="AQ1158">
        <v>42.79</v>
      </c>
      <c r="AR1158">
        <v>2022</v>
      </c>
      <c r="AT1158" s="9" t="str">
        <f t="array" ref="AT1158">IFERROR(INDEX(JeffSagarinW[JS_RATING],MATCH(AllData[[#This Row],[TEAM]]&amp;"|"&amp;AllData[[#This Row],[YEAR]],JeffSagarinW[TEAM]&amp;"|"&amp;JeffSagarinW[YEAR],0)),"0.00")</f>
        <v>0.00</v>
      </c>
      <c r="AU1158" s="9" t="str">
        <f t="array" ref="AU1158">IFERROR(INDEX(JeffSagarinW[JS_SOS],MATCH(AllData[[#This Row],[TEAM]]&amp;"|"&amp;AllData[[#This Row],[YEAR]],JeffSagarinW[TEAM]&amp;"|"&amp;JeffSagarinW[YEAR],0)),"0.00")</f>
        <v>0.00</v>
      </c>
      <c r="AV1158" s="9" t="str">
        <f t="array" ref="AV1158">IFERROR(INDEX(JeffSagarinW[W25],MATCH(AllData[[#This Row],[TEAM]]&amp;"|"&amp;AllData[[#This Row],[YEAR]],JeffSagarinW[TEAM]&amp;"|"&amp;JeffSagarinW[YEAR],0)),"0.00")</f>
        <v>0.00</v>
      </c>
      <c r="AW1158" s="9" t="str">
        <f t="array" ref="AW1158">IFERROR(INDEX(JeffSagarinW[W50],MATCH(AllData[[#This Row],[TEAM]]&amp;"|"&amp;AllData[[#This Row],[YEAR]],JeffSagarinW[TEAM]&amp;"|"&amp;JeffSagarinW[YEAR],0)),"0.00")</f>
        <v>0.00</v>
      </c>
      <c r="AX1158" s="9" t="str">
        <f t="array" ref="AX1158">IFERROR(INDEX(ESPNW[PTS],MATCH(AllData[[#This Row],[TEAM]]&amp;"|"&amp;AllData[[#This Row],[YEAR]],ESPNW[TEAM]&amp;"|"&amp;ESPNW[YEAR],0)),"0.00")</f>
        <v>0.00</v>
      </c>
    </row>
    <row r="1159" spans="9:50" x14ac:dyDescent="0.2">
      <c r="I1159" t="s">
        <v>2138</v>
      </c>
      <c r="J1159">
        <v>58.09</v>
      </c>
      <c r="K1159">
        <v>41.23</v>
      </c>
      <c r="L1159">
        <v>2022</v>
      </c>
      <c r="AO1159" t="s">
        <v>2138</v>
      </c>
      <c r="AP1159">
        <v>58.09</v>
      </c>
      <c r="AQ1159">
        <v>41.23</v>
      </c>
      <c r="AR1159">
        <v>2022</v>
      </c>
      <c r="AT1159" s="9" t="str">
        <f t="array" ref="AT1159">IFERROR(INDEX(JeffSagarinW[JS_RATING],MATCH(AllData[[#This Row],[TEAM]]&amp;"|"&amp;AllData[[#This Row],[YEAR]],JeffSagarinW[TEAM]&amp;"|"&amp;JeffSagarinW[YEAR],0)),"0.00")</f>
        <v>0.00</v>
      </c>
      <c r="AU1159" s="9" t="str">
        <f t="array" ref="AU1159">IFERROR(INDEX(JeffSagarinW[JS_SOS],MATCH(AllData[[#This Row],[TEAM]]&amp;"|"&amp;AllData[[#This Row],[YEAR]],JeffSagarinW[TEAM]&amp;"|"&amp;JeffSagarinW[YEAR],0)),"0.00")</f>
        <v>0.00</v>
      </c>
      <c r="AV1159" s="9" t="str">
        <f t="array" ref="AV1159">IFERROR(INDEX(JeffSagarinW[W25],MATCH(AllData[[#This Row],[TEAM]]&amp;"|"&amp;AllData[[#This Row],[YEAR]],JeffSagarinW[TEAM]&amp;"|"&amp;JeffSagarinW[YEAR],0)),"0.00")</f>
        <v>0.00</v>
      </c>
      <c r="AW1159" s="9" t="str">
        <f t="array" ref="AW1159">IFERROR(INDEX(JeffSagarinW[W50],MATCH(AllData[[#This Row],[TEAM]]&amp;"|"&amp;AllData[[#This Row],[YEAR]],JeffSagarinW[TEAM]&amp;"|"&amp;JeffSagarinW[YEAR],0)),"0.00")</f>
        <v>0.00</v>
      </c>
      <c r="AX1159" s="9" t="str">
        <f t="array" ref="AX1159">IFERROR(INDEX(ESPNW[PTS],MATCH(AllData[[#This Row],[TEAM]]&amp;"|"&amp;AllData[[#This Row],[YEAR]],ESPNW[TEAM]&amp;"|"&amp;ESPNW[YEAR],0)),"0.00")</f>
        <v>0.00</v>
      </c>
    </row>
    <row r="1160" spans="9:50" x14ac:dyDescent="0.2">
      <c r="I1160" t="s">
        <v>2139</v>
      </c>
      <c r="J1160">
        <v>59.18</v>
      </c>
      <c r="K1160">
        <v>40.76</v>
      </c>
      <c r="L1160">
        <v>2022</v>
      </c>
      <c r="AO1160" t="s">
        <v>2139</v>
      </c>
      <c r="AP1160">
        <v>59.18</v>
      </c>
      <c r="AQ1160">
        <v>40.76</v>
      </c>
      <c r="AR1160">
        <v>2022</v>
      </c>
      <c r="AT1160" s="9" t="str">
        <f t="array" ref="AT1160">IFERROR(INDEX(JeffSagarinW[JS_RATING],MATCH(AllData[[#This Row],[TEAM]]&amp;"|"&amp;AllData[[#This Row],[YEAR]],JeffSagarinW[TEAM]&amp;"|"&amp;JeffSagarinW[YEAR],0)),"0.00")</f>
        <v>0.00</v>
      </c>
      <c r="AU1160" s="9" t="str">
        <f t="array" ref="AU1160">IFERROR(INDEX(JeffSagarinW[JS_SOS],MATCH(AllData[[#This Row],[TEAM]]&amp;"|"&amp;AllData[[#This Row],[YEAR]],JeffSagarinW[TEAM]&amp;"|"&amp;JeffSagarinW[YEAR],0)),"0.00")</f>
        <v>0.00</v>
      </c>
      <c r="AV1160" s="9" t="str">
        <f t="array" ref="AV1160">IFERROR(INDEX(JeffSagarinW[W25],MATCH(AllData[[#This Row],[TEAM]]&amp;"|"&amp;AllData[[#This Row],[YEAR]],JeffSagarinW[TEAM]&amp;"|"&amp;JeffSagarinW[YEAR],0)),"0.00")</f>
        <v>0.00</v>
      </c>
      <c r="AW1160" s="9" t="str">
        <f t="array" ref="AW1160">IFERROR(INDEX(JeffSagarinW[W50],MATCH(AllData[[#This Row],[TEAM]]&amp;"|"&amp;AllData[[#This Row],[YEAR]],JeffSagarinW[TEAM]&amp;"|"&amp;JeffSagarinW[YEAR],0)),"0.00")</f>
        <v>0.00</v>
      </c>
      <c r="AX1160" s="9" t="str">
        <f t="array" ref="AX1160">IFERROR(INDEX(ESPNW[PTS],MATCH(AllData[[#This Row],[TEAM]]&amp;"|"&amp;AllData[[#This Row],[YEAR]],ESPNW[TEAM]&amp;"|"&amp;ESPNW[YEAR],0)),"0.00")</f>
        <v>0.00</v>
      </c>
    </row>
    <row r="1161" spans="9:50" x14ac:dyDescent="0.2">
      <c r="I1161" t="s">
        <v>2140</v>
      </c>
      <c r="J1161">
        <v>58.99</v>
      </c>
      <c r="K1161">
        <v>39.76</v>
      </c>
      <c r="L1161">
        <v>2022</v>
      </c>
      <c r="AO1161" t="s">
        <v>2140</v>
      </c>
      <c r="AP1161">
        <v>58.99</v>
      </c>
      <c r="AQ1161">
        <v>39.76</v>
      </c>
      <c r="AR1161">
        <v>2022</v>
      </c>
      <c r="AT1161" s="9" t="str">
        <f t="array" ref="AT1161">IFERROR(INDEX(JeffSagarinW[JS_RATING],MATCH(AllData[[#This Row],[TEAM]]&amp;"|"&amp;AllData[[#This Row],[YEAR]],JeffSagarinW[TEAM]&amp;"|"&amp;JeffSagarinW[YEAR],0)),"0.00")</f>
        <v>0.00</v>
      </c>
      <c r="AU1161" s="9" t="str">
        <f t="array" ref="AU1161">IFERROR(INDEX(JeffSagarinW[JS_SOS],MATCH(AllData[[#This Row],[TEAM]]&amp;"|"&amp;AllData[[#This Row],[YEAR]],JeffSagarinW[TEAM]&amp;"|"&amp;JeffSagarinW[YEAR],0)),"0.00")</f>
        <v>0.00</v>
      </c>
      <c r="AV1161" s="9" t="str">
        <f t="array" ref="AV1161">IFERROR(INDEX(JeffSagarinW[W25],MATCH(AllData[[#This Row],[TEAM]]&amp;"|"&amp;AllData[[#This Row],[YEAR]],JeffSagarinW[TEAM]&amp;"|"&amp;JeffSagarinW[YEAR],0)),"0.00")</f>
        <v>0.00</v>
      </c>
      <c r="AW1161" s="9" t="str">
        <f t="array" ref="AW1161">IFERROR(INDEX(JeffSagarinW[W50],MATCH(AllData[[#This Row],[TEAM]]&amp;"|"&amp;AllData[[#This Row],[YEAR]],JeffSagarinW[TEAM]&amp;"|"&amp;JeffSagarinW[YEAR],0)),"0.00")</f>
        <v>0.00</v>
      </c>
      <c r="AX1161" s="9" t="str">
        <f t="array" ref="AX1161">IFERROR(INDEX(ESPNW[PTS],MATCH(AllData[[#This Row],[TEAM]]&amp;"|"&amp;AllData[[#This Row],[YEAR]],ESPNW[TEAM]&amp;"|"&amp;ESPNW[YEAR],0)),"0.00")</f>
        <v>0.00</v>
      </c>
    </row>
    <row r="1162" spans="9:50" x14ac:dyDescent="0.2">
      <c r="I1162" t="s">
        <v>2141</v>
      </c>
      <c r="J1162">
        <v>58.2</v>
      </c>
      <c r="K1162">
        <v>35.340000000000003</v>
      </c>
      <c r="L1162">
        <v>2022</v>
      </c>
      <c r="AO1162" t="s">
        <v>2141</v>
      </c>
      <c r="AP1162">
        <v>58.2</v>
      </c>
      <c r="AQ1162">
        <v>35.340000000000003</v>
      </c>
      <c r="AR1162">
        <v>2022</v>
      </c>
      <c r="AT1162" s="9" t="str">
        <f t="array" ref="AT1162">IFERROR(INDEX(JeffSagarinW[JS_RATING],MATCH(AllData[[#This Row],[TEAM]]&amp;"|"&amp;AllData[[#This Row],[YEAR]],JeffSagarinW[TEAM]&amp;"|"&amp;JeffSagarinW[YEAR],0)),"0.00")</f>
        <v>0.00</v>
      </c>
      <c r="AU1162" s="9" t="str">
        <f t="array" ref="AU1162">IFERROR(INDEX(JeffSagarinW[JS_SOS],MATCH(AllData[[#This Row],[TEAM]]&amp;"|"&amp;AllData[[#This Row],[YEAR]],JeffSagarinW[TEAM]&amp;"|"&amp;JeffSagarinW[YEAR],0)),"0.00")</f>
        <v>0.00</v>
      </c>
      <c r="AV1162" s="9" t="str">
        <f t="array" ref="AV1162">IFERROR(INDEX(JeffSagarinW[W25],MATCH(AllData[[#This Row],[TEAM]]&amp;"|"&amp;AllData[[#This Row],[YEAR]],JeffSagarinW[TEAM]&amp;"|"&amp;JeffSagarinW[YEAR],0)),"0.00")</f>
        <v>0.00</v>
      </c>
      <c r="AW1162" s="9" t="str">
        <f t="array" ref="AW1162">IFERROR(INDEX(JeffSagarinW[W50],MATCH(AllData[[#This Row],[TEAM]]&amp;"|"&amp;AllData[[#This Row],[YEAR]],JeffSagarinW[TEAM]&amp;"|"&amp;JeffSagarinW[YEAR],0)),"0.00")</f>
        <v>0.00</v>
      </c>
      <c r="AX1162" s="9" t="str">
        <f t="array" ref="AX1162">IFERROR(INDEX(ESPNW[PTS],MATCH(AllData[[#This Row],[TEAM]]&amp;"|"&amp;AllData[[#This Row],[YEAR]],ESPNW[TEAM]&amp;"|"&amp;ESPNW[YEAR],0)),"0.00")</f>
        <v>0.00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D053-45EF-3643-9B11-A09C2CEBDB5A}">
  <dimension ref="E6:AE31"/>
  <sheetViews>
    <sheetView workbookViewId="0">
      <selection activeCell="E7" sqref="E7:L31"/>
    </sheetView>
  </sheetViews>
  <sheetFormatPr baseColWidth="10" defaultRowHeight="16" x14ac:dyDescent="0.2"/>
  <cols>
    <col min="2" max="2" width="14" bestFit="1" customWidth="1"/>
  </cols>
  <sheetData>
    <row r="6" spans="5:31" x14ac:dyDescent="0.2">
      <c r="E6" t="s">
        <v>190</v>
      </c>
      <c r="F6" t="s">
        <v>2143</v>
      </c>
      <c r="G6" t="s">
        <v>50</v>
      </c>
      <c r="H6" t="s">
        <v>2144</v>
      </c>
      <c r="I6" t="s">
        <v>2145</v>
      </c>
      <c r="J6" t="s">
        <v>2274</v>
      </c>
      <c r="K6" t="s">
        <v>2146</v>
      </c>
      <c r="L6" t="s">
        <v>2273</v>
      </c>
    </row>
    <row r="7" spans="5:31" x14ac:dyDescent="0.2">
      <c r="E7">
        <v>26</v>
      </c>
      <c r="F7" t="s">
        <v>2276</v>
      </c>
      <c r="G7" t="s">
        <v>2277</v>
      </c>
      <c r="H7" t="s">
        <v>2278</v>
      </c>
      <c r="I7">
        <v>70</v>
      </c>
      <c r="J7" t="s">
        <v>2279</v>
      </c>
      <c r="K7" t="s">
        <v>2280</v>
      </c>
      <c r="L7" t="s">
        <v>2254</v>
      </c>
    </row>
    <row r="8" spans="5:31" x14ac:dyDescent="0.2">
      <c r="E8">
        <v>27</v>
      </c>
      <c r="F8" t="s">
        <v>2281</v>
      </c>
      <c r="G8" t="s">
        <v>2166</v>
      </c>
      <c r="H8" t="s">
        <v>2282</v>
      </c>
      <c r="I8">
        <v>102</v>
      </c>
      <c r="J8" t="s">
        <v>2283</v>
      </c>
      <c r="K8" t="s">
        <v>2284</v>
      </c>
      <c r="L8" t="s">
        <v>2285</v>
      </c>
    </row>
    <row r="9" spans="5:31" x14ac:dyDescent="0.2">
      <c r="E9">
        <v>28</v>
      </c>
      <c r="F9" t="s">
        <v>2286</v>
      </c>
      <c r="G9" t="s">
        <v>2189</v>
      </c>
      <c r="H9" t="s">
        <v>2287</v>
      </c>
      <c r="I9">
        <v>38</v>
      </c>
      <c r="J9" t="s">
        <v>2288</v>
      </c>
      <c r="K9" t="s">
        <v>2151</v>
      </c>
      <c r="L9" t="s">
        <v>2289</v>
      </c>
    </row>
    <row r="10" spans="5:31" x14ac:dyDescent="0.2">
      <c r="E10">
        <v>29</v>
      </c>
      <c r="F10" t="s">
        <v>2290</v>
      </c>
      <c r="G10" t="s">
        <v>2291</v>
      </c>
      <c r="H10" t="s">
        <v>2292</v>
      </c>
      <c r="I10">
        <v>43</v>
      </c>
      <c r="J10" t="s">
        <v>2293</v>
      </c>
      <c r="K10" t="s">
        <v>2157</v>
      </c>
      <c r="L10" t="s">
        <v>2294</v>
      </c>
    </row>
    <row r="11" spans="5:31" x14ac:dyDescent="0.2">
      <c r="E11">
        <v>30</v>
      </c>
      <c r="F11" t="s">
        <v>2295</v>
      </c>
      <c r="G11" t="s">
        <v>2296</v>
      </c>
      <c r="H11" t="s">
        <v>2297</v>
      </c>
      <c r="I11">
        <v>86</v>
      </c>
      <c r="J11" t="s">
        <v>2298</v>
      </c>
      <c r="K11" t="s">
        <v>2280</v>
      </c>
      <c r="L11" t="s">
        <v>2262</v>
      </c>
    </row>
    <row r="12" spans="5:31" x14ac:dyDescent="0.2">
      <c r="E12">
        <v>31</v>
      </c>
      <c r="F12" t="s">
        <v>2299</v>
      </c>
      <c r="G12" t="s">
        <v>2300</v>
      </c>
      <c r="H12" t="s">
        <v>2301</v>
      </c>
      <c r="I12">
        <v>66</v>
      </c>
      <c r="J12" t="s">
        <v>2302</v>
      </c>
      <c r="K12" t="s">
        <v>2186</v>
      </c>
      <c r="L12" t="s">
        <v>2212</v>
      </c>
    </row>
    <row r="13" spans="5:31" x14ac:dyDescent="0.2">
      <c r="E13">
        <v>32</v>
      </c>
      <c r="F13" t="s">
        <v>2303</v>
      </c>
      <c r="G13" t="s">
        <v>2304</v>
      </c>
      <c r="H13" t="s">
        <v>2305</v>
      </c>
      <c r="I13">
        <v>18</v>
      </c>
      <c r="J13" t="s">
        <v>2306</v>
      </c>
      <c r="K13" t="s">
        <v>2151</v>
      </c>
      <c r="L13" t="s">
        <v>2307</v>
      </c>
      <c r="T13" s="25"/>
      <c r="AE13" s="25"/>
    </row>
    <row r="14" spans="5:31" x14ac:dyDescent="0.2">
      <c r="E14">
        <v>33</v>
      </c>
      <c r="F14" t="s">
        <v>2308</v>
      </c>
      <c r="G14" t="s">
        <v>2309</v>
      </c>
      <c r="H14" t="s">
        <v>2310</v>
      </c>
      <c r="I14">
        <v>21</v>
      </c>
      <c r="J14" t="s">
        <v>2311</v>
      </c>
      <c r="K14" t="s">
        <v>2151</v>
      </c>
      <c r="L14" t="s">
        <v>2289</v>
      </c>
    </row>
    <row r="15" spans="5:31" x14ac:dyDescent="0.2">
      <c r="E15">
        <v>34</v>
      </c>
      <c r="F15" t="s">
        <v>2312</v>
      </c>
      <c r="G15" t="s">
        <v>2313</v>
      </c>
      <c r="H15" t="s">
        <v>2314</v>
      </c>
      <c r="I15">
        <v>8</v>
      </c>
      <c r="J15" t="s">
        <v>2315</v>
      </c>
      <c r="K15" t="s">
        <v>2151</v>
      </c>
      <c r="L15" t="s">
        <v>2316</v>
      </c>
    </row>
    <row r="16" spans="5:31" x14ac:dyDescent="0.2">
      <c r="E16">
        <v>35</v>
      </c>
      <c r="F16" t="s">
        <v>2317</v>
      </c>
      <c r="G16" t="s">
        <v>2318</v>
      </c>
      <c r="H16" t="s">
        <v>2319</v>
      </c>
      <c r="I16">
        <v>29</v>
      </c>
      <c r="J16" t="s">
        <v>2320</v>
      </c>
      <c r="K16" t="s">
        <v>2157</v>
      </c>
      <c r="L16" t="s">
        <v>2289</v>
      </c>
    </row>
    <row r="17" spans="5:31" x14ac:dyDescent="0.2">
      <c r="E17">
        <v>36</v>
      </c>
      <c r="F17" t="s">
        <v>2321</v>
      </c>
      <c r="G17" t="s">
        <v>2204</v>
      </c>
      <c r="H17" t="s">
        <v>2322</v>
      </c>
      <c r="I17">
        <v>68</v>
      </c>
      <c r="J17" t="s">
        <v>2323</v>
      </c>
      <c r="K17" t="s">
        <v>2169</v>
      </c>
      <c r="L17" t="s">
        <v>2324</v>
      </c>
    </row>
    <row r="18" spans="5:31" x14ac:dyDescent="0.2">
      <c r="E18">
        <v>37</v>
      </c>
      <c r="F18" t="s">
        <v>2325</v>
      </c>
      <c r="G18" t="s">
        <v>2277</v>
      </c>
      <c r="H18" t="s">
        <v>2322</v>
      </c>
      <c r="I18">
        <v>105</v>
      </c>
      <c r="J18" t="s">
        <v>2326</v>
      </c>
      <c r="K18" t="s">
        <v>2327</v>
      </c>
      <c r="L18" t="s">
        <v>2212</v>
      </c>
    </row>
    <row r="19" spans="5:31" x14ac:dyDescent="0.2">
      <c r="E19">
        <v>38</v>
      </c>
      <c r="F19" t="s">
        <v>2328</v>
      </c>
      <c r="G19" t="s">
        <v>2204</v>
      </c>
      <c r="H19" t="s">
        <v>2329</v>
      </c>
      <c r="I19">
        <v>67</v>
      </c>
      <c r="J19" t="s">
        <v>2330</v>
      </c>
      <c r="K19" t="s">
        <v>2186</v>
      </c>
      <c r="L19" t="s">
        <v>2331</v>
      </c>
    </row>
    <row r="20" spans="5:31" x14ac:dyDescent="0.2">
      <c r="E20">
        <v>39</v>
      </c>
      <c r="F20" t="s">
        <v>2332</v>
      </c>
      <c r="G20" t="s">
        <v>2189</v>
      </c>
      <c r="H20" t="s">
        <v>2333</v>
      </c>
      <c r="I20">
        <v>58</v>
      </c>
      <c r="J20" t="s">
        <v>2334</v>
      </c>
      <c r="K20" t="s">
        <v>2169</v>
      </c>
      <c r="L20" t="s">
        <v>2267</v>
      </c>
    </row>
    <row r="21" spans="5:31" x14ac:dyDescent="0.2">
      <c r="E21">
        <v>40</v>
      </c>
      <c r="F21" t="s">
        <v>2335</v>
      </c>
      <c r="G21" t="s">
        <v>2336</v>
      </c>
      <c r="H21" t="s">
        <v>2337</v>
      </c>
      <c r="I21">
        <v>26</v>
      </c>
      <c r="J21" t="s">
        <v>2179</v>
      </c>
      <c r="K21" t="s">
        <v>2157</v>
      </c>
      <c r="L21" t="s">
        <v>2338</v>
      </c>
    </row>
    <row r="22" spans="5:31" x14ac:dyDescent="0.2">
      <c r="E22">
        <v>41</v>
      </c>
      <c r="F22" t="s">
        <v>2339</v>
      </c>
      <c r="G22" t="s">
        <v>2340</v>
      </c>
      <c r="H22" t="s">
        <v>2341</v>
      </c>
      <c r="I22">
        <v>16</v>
      </c>
      <c r="J22" t="s">
        <v>2342</v>
      </c>
      <c r="K22" t="s">
        <v>2163</v>
      </c>
      <c r="L22" t="s">
        <v>2343</v>
      </c>
    </row>
    <row r="23" spans="5:31" x14ac:dyDescent="0.2">
      <c r="E23">
        <v>42</v>
      </c>
      <c r="F23" t="s">
        <v>2344</v>
      </c>
      <c r="G23" t="s">
        <v>2304</v>
      </c>
      <c r="H23" t="s">
        <v>2345</v>
      </c>
      <c r="I23">
        <v>49</v>
      </c>
      <c r="J23" t="s">
        <v>2346</v>
      </c>
      <c r="K23" t="s">
        <v>2157</v>
      </c>
      <c r="L23" t="s">
        <v>2347</v>
      </c>
    </row>
    <row r="24" spans="5:31" x14ac:dyDescent="0.2">
      <c r="E24">
        <v>43</v>
      </c>
      <c r="F24" t="s">
        <v>2348</v>
      </c>
      <c r="G24" t="s">
        <v>2349</v>
      </c>
      <c r="H24" t="s">
        <v>2350</v>
      </c>
      <c r="I24">
        <v>139</v>
      </c>
      <c r="J24" t="s">
        <v>2351</v>
      </c>
      <c r="K24" t="s">
        <v>2352</v>
      </c>
      <c r="L24" t="s">
        <v>2353</v>
      </c>
    </row>
    <row r="25" spans="5:31" x14ac:dyDescent="0.2">
      <c r="E25">
        <v>44</v>
      </c>
      <c r="F25" t="s">
        <v>2354</v>
      </c>
      <c r="G25" t="s">
        <v>2300</v>
      </c>
      <c r="H25" t="s">
        <v>2355</v>
      </c>
      <c r="I25">
        <v>103</v>
      </c>
      <c r="J25" t="s">
        <v>2283</v>
      </c>
      <c r="K25" t="s">
        <v>2356</v>
      </c>
      <c r="L25" t="s">
        <v>2357</v>
      </c>
    </row>
    <row r="26" spans="5:31" x14ac:dyDescent="0.2">
      <c r="E26">
        <v>45</v>
      </c>
      <c r="F26" t="s">
        <v>2358</v>
      </c>
      <c r="G26" t="s">
        <v>2359</v>
      </c>
      <c r="H26" t="s">
        <v>2360</v>
      </c>
      <c r="I26">
        <v>138</v>
      </c>
      <c r="J26" t="s">
        <v>2361</v>
      </c>
      <c r="K26" t="s">
        <v>2240</v>
      </c>
      <c r="L26" t="s">
        <v>2362</v>
      </c>
      <c r="T26" s="25"/>
      <c r="AE26" s="25"/>
    </row>
    <row r="27" spans="5:31" x14ac:dyDescent="0.2">
      <c r="E27">
        <v>46</v>
      </c>
      <c r="F27" t="s">
        <v>2363</v>
      </c>
      <c r="G27" t="s">
        <v>2364</v>
      </c>
      <c r="H27" t="s">
        <v>2365</v>
      </c>
      <c r="I27">
        <v>44</v>
      </c>
      <c r="J27" t="s">
        <v>2366</v>
      </c>
      <c r="K27" t="s">
        <v>2201</v>
      </c>
      <c r="L27" t="s">
        <v>2294</v>
      </c>
    </row>
    <row r="28" spans="5:31" x14ac:dyDescent="0.2">
      <c r="E28">
        <v>47</v>
      </c>
      <c r="F28" t="s">
        <v>2367</v>
      </c>
      <c r="G28" t="s">
        <v>2368</v>
      </c>
      <c r="H28" t="s">
        <v>2369</v>
      </c>
      <c r="I28">
        <v>33</v>
      </c>
      <c r="J28" t="s">
        <v>2174</v>
      </c>
      <c r="K28" t="s">
        <v>2280</v>
      </c>
      <c r="L28" t="s">
        <v>2370</v>
      </c>
    </row>
    <row r="29" spans="5:31" x14ac:dyDescent="0.2">
      <c r="E29">
        <v>48</v>
      </c>
      <c r="F29" t="s">
        <v>2371</v>
      </c>
      <c r="G29" t="s">
        <v>2193</v>
      </c>
      <c r="H29" t="s">
        <v>2372</v>
      </c>
      <c r="I29">
        <v>90</v>
      </c>
      <c r="J29" t="s">
        <v>2373</v>
      </c>
      <c r="K29" t="s">
        <v>2352</v>
      </c>
      <c r="L29" t="s">
        <v>2374</v>
      </c>
      <c r="T29" s="25"/>
      <c r="AE29" s="25"/>
    </row>
    <row r="30" spans="5:31" x14ac:dyDescent="0.2">
      <c r="E30">
        <v>49</v>
      </c>
      <c r="F30" t="s">
        <v>2375</v>
      </c>
      <c r="G30" t="s">
        <v>2300</v>
      </c>
      <c r="H30" t="s">
        <v>2376</v>
      </c>
      <c r="I30">
        <v>107</v>
      </c>
      <c r="J30" t="s">
        <v>2377</v>
      </c>
      <c r="K30" t="s">
        <v>2378</v>
      </c>
      <c r="L30" t="s">
        <v>2379</v>
      </c>
    </row>
    <row r="31" spans="5:31" x14ac:dyDescent="0.2">
      <c r="E31">
        <v>50</v>
      </c>
      <c r="F31" t="s">
        <v>2380</v>
      </c>
      <c r="G31" t="s">
        <v>2381</v>
      </c>
      <c r="H31" t="s">
        <v>2382</v>
      </c>
      <c r="I31">
        <v>36</v>
      </c>
      <c r="J31" t="s">
        <v>2383</v>
      </c>
      <c r="K31" t="s">
        <v>2201</v>
      </c>
      <c r="L31" s="4" t="s">
        <v>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D4D2-2208-BA47-B0C8-ACF08E034299}">
  <dimension ref="A5:AS952"/>
  <sheetViews>
    <sheetView topLeftCell="A210" zoomScale="90" zoomScaleNormal="90" workbookViewId="0">
      <selection activeCell="F228" sqref="F228"/>
    </sheetView>
  </sheetViews>
  <sheetFormatPr baseColWidth="10" defaultColWidth="11" defaultRowHeight="16" outlineLevelRow="1" x14ac:dyDescent="0.2"/>
  <cols>
    <col min="29" max="29" width="17.83203125" bestFit="1" customWidth="1"/>
    <col min="39" max="39" width="14.1640625" customWidth="1"/>
  </cols>
  <sheetData>
    <row r="5" spans="1:3" x14ac:dyDescent="0.2">
      <c r="A5" s="3" t="s">
        <v>1028</v>
      </c>
      <c r="B5" s="3"/>
      <c r="C5" s="3"/>
    </row>
    <row r="6" spans="1:3" hidden="1" outlineLevel="1" x14ac:dyDescent="0.2">
      <c r="A6" t="s">
        <v>1027</v>
      </c>
      <c r="B6" t="s">
        <v>1026</v>
      </c>
      <c r="C6" t="s">
        <v>1025</v>
      </c>
    </row>
    <row r="7" spans="1:3" hidden="1" outlineLevel="1" x14ac:dyDescent="0.2">
      <c r="A7" t="s">
        <v>183</v>
      </c>
      <c r="B7">
        <v>57.624246118142899</v>
      </c>
      <c r="C7" s="2">
        <v>3.8369852850550501E-9</v>
      </c>
    </row>
    <row r="8" spans="1:3" hidden="1" outlineLevel="1" x14ac:dyDescent="0.2">
      <c r="A8" t="s">
        <v>180</v>
      </c>
      <c r="B8">
        <v>40.1931179384732</v>
      </c>
      <c r="C8" s="2">
        <v>7.0101226484764501E-6</v>
      </c>
    </row>
    <row r="9" spans="1:3" hidden="1" outlineLevel="1" x14ac:dyDescent="0.2">
      <c r="A9" t="s">
        <v>174</v>
      </c>
      <c r="B9">
        <v>39.1602348235321</v>
      </c>
      <c r="C9" s="2">
        <v>1.0778809488298801E-5</v>
      </c>
    </row>
    <row r="10" spans="1:3" hidden="1" outlineLevel="1" x14ac:dyDescent="0.2">
      <c r="A10" t="s">
        <v>171</v>
      </c>
      <c r="B10">
        <v>38.298243388245403</v>
      </c>
      <c r="C10" s="2">
        <v>9.8218380428782794E-7</v>
      </c>
    </row>
    <row r="11" spans="1:3" hidden="1" outlineLevel="1" x14ac:dyDescent="0.2">
      <c r="A11" t="s">
        <v>173</v>
      </c>
      <c r="B11">
        <v>35.395946632608201</v>
      </c>
      <c r="C11" s="2">
        <v>3.6113315410313301E-6</v>
      </c>
    </row>
    <row r="12" spans="1:3" hidden="1" outlineLevel="1" x14ac:dyDescent="0.2">
      <c r="A12" t="s">
        <v>179</v>
      </c>
      <c r="B12">
        <v>31.354726765057801</v>
      </c>
      <c r="C12" s="2">
        <v>2.16865783090325E-5</v>
      </c>
    </row>
    <row r="13" spans="1:3" hidden="1" outlineLevel="1" x14ac:dyDescent="0.2">
      <c r="A13" t="s">
        <v>169</v>
      </c>
      <c r="B13">
        <v>25.146151431314902</v>
      </c>
      <c r="C13">
        <v>3.2081904313452402E-4</v>
      </c>
    </row>
    <row r="14" spans="1:3" hidden="1" outlineLevel="1" x14ac:dyDescent="0.2">
      <c r="A14" t="s">
        <v>182</v>
      </c>
      <c r="B14">
        <v>24.876180564543901</v>
      </c>
      <c r="C14">
        <v>3.1112448278592898E-3</v>
      </c>
    </row>
    <row r="15" spans="1:3" hidden="1" outlineLevel="1" x14ac:dyDescent="0.2">
      <c r="A15" t="s">
        <v>181</v>
      </c>
      <c r="B15">
        <v>24.791427499145399</v>
      </c>
      <c r="C15">
        <v>3.7318581677969802E-4</v>
      </c>
    </row>
    <row r="16" spans="1:3" hidden="1" outlineLevel="1" x14ac:dyDescent="0.2">
      <c r="A16" t="s">
        <v>170</v>
      </c>
      <c r="B16">
        <v>23.147011856620701</v>
      </c>
      <c r="C16">
        <v>3.1805395598140098E-3</v>
      </c>
    </row>
    <row r="17" spans="1:3" hidden="1" outlineLevel="1" x14ac:dyDescent="0.2">
      <c r="A17" t="s">
        <v>172</v>
      </c>
      <c r="B17">
        <v>22.852354402724501</v>
      </c>
      <c r="C17">
        <v>6.53656169247785E-3</v>
      </c>
    </row>
    <row r="18" spans="1:3" hidden="1" outlineLevel="1" x14ac:dyDescent="0.2">
      <c r="A18" t="s">
        <v>176</v>
      </c>
      <c r="B18">
        <v>10.580865688765099</v>
      </c>
      <c r="C18">
        <v>0.30553526194898101</v>
      </c>
    </row>
    <row r="19" spans="1:3" hidden="1" outlineLevel="1" x14ac:dyDescent="0.2">
      <c r="A19" t="s">
        <v>178</v>
      </c>
      <c r="B19">
        <v>8.9787264909794793</v>
      </c>
      <c r="C19">
        <v>0.43924024304987502</v>
      </c>
    </row>
    <row r="20" spans="1:3" hidden="1" outlineLevel="1" x14ac:dyDescent="0.2">
      <c r="A20" t="s">
        <v>167</v>
      </c>
      <c r="B20">
        <v>7.7289097641520597</v>
      </c>
      <c r="C20">
        <v>0.46038906376785699</v>
      </c>
    </row>
    <row r="21" spans="1:3" hidden="1" outlineLevel="1" x14ac:dyDescent="0.2">
      <c r="A21" t="s">
        <v>168</v>
      </c>
      <c r="B21">
        <v>7.7062992471002296</v>
      </c>
      <c r="C21">
        <v>0.56399355581635902</v>
      </c>
    </row>
    <row r="22" spans="1:3" hidden="1" outlineLevel="1" x14ac:dyDescent="0.2">
      <c r="A22" t="s">
        <v>177</v>
      </c>
      <c r="B22">
        <v>6.6940363645914198</v>
      </c>
      <c r="C22">
        <v>0.56997453994088798</v>
      </c>
    </row>
    <row r="23" spans="1:3" hidden="1" outlineLevel="1" x14ac:dyDescent="0.2">
      <c r="A23" t="s">
        <v>175</v>
      </c>
      <c r="B23">
        <v>5.7648326587914003</v>
      </c>
      <c r="C23">
        <v>0.56746136208336695</v>
      </c>
    </row>
    <row r="24" spans="1:3" hidden="1" outlineLevel="1" x14ac:dyDescent="0.2"/>
    <row r="25" spans="1:3" collapsed="1" x14ac:dyDescent="0.2"/>
    <row r="26" spans="1:3" x14ac:dyDescent="0.2">
      <c r="A26" s="27" t="s">
        <v>1029</v>
      </c>
      <c r="B26" s="27"/>
      <c r="C26" s="27"/>
    </row>
    <row r="27" spans="1:3" hidden="1" outlineLevel="1" x14ac:dyDescent="0.2">
      <c r="A27" t="s">
        <v>1027</v>
      </c>
      <c r="B27" t="s">
        <v>1026</v>
      </c>
      <c r="C27" t="s">
        <v>1025</v>
      </c>
    </row>
    <row r="28" spans="1:3" hidden="1" outlineLevel="1" x14ac:dyDescent="0.2">
      <c r="A28" t="s">
        <v>159</v>
      </c>
      <c r="B28">
        <v>94.478767003559597</v>
      </c>
      <c r="C28" s="2">
        <v>2.2204460492503101E-16</v>
      </c>
    </row>
    <row r="29" spans="1:3" hidden="1" outlineLevel="1" x14ac:dyDescent="0.2">
      <c r="A29" t="s">
        <v>162</v>
      </c>
      <c r="B29">
        <v>93.994351625622201</v>
      </c>
      <c r="C29">
        <v>0</v>
      </c>
    </row>
    <row r="30" spans="1:3" hidden="1" outlineLevel="1" x14ac:dyDescent="0.2">
      <c r="A30" t="s">
        <v>164</v>
      </c>
      <c r="B30">
        <v>84.499936745627906</v>
      </c>
      <c r="C30" s="2">
        <v>5.9952043329758501E-15</v>
      </c>
    </row>
    <row r="31" spans="1:3" hidden="1" outlineLevel="1" x14ac:dyDescent="0.2">
      <c r="A31" t="s">
        <v>161</v>
      </c>
      <c r="B31">
        <v>76.112708926031303</v>
      </c>
      <c r="C31" s="2">
        <v>8.5265128291211997E-14</v>
      </c>
    </row>
    <row r="32" spans="1:3" hidden="1" outlineLevel="1" x14ac:dyDescent="0.2">
      <c r="A32" t="s">
        <v>183</v>
      </c>
      <c r="B32">
        <v>57.624246118142899</v>
      </c>
      <c r="C32" s="2">
        <v>3.8369852850550501E-9</v>
      </c>
    </row>
    <row r="33" spans="1:3" hidden="1" outlineLevel="1" x14ac:dyDescent="0.2">
      <c r="A33" t="s">
        <v>53</v>
      </c>
      <c r="B33">
        <v>55.359099337029001</v>
      </c>
      <c r="C33" s="2">
        <v>3.7593077539810296E-9</v>
      </c>
    </row>
    <row r="34" spans="1:3" hidden="1" outlineLevel="1" x14ac:dyDescent="0.2">
      <c r="A34" t="s">
        <v>180</v>
      </c>
      <c r="B34">
        <v>40.1931179384732</v>
      </c>
      <c r="C34" s="2">
        <v>7.0101226484764501E-6</v>
      </c>
    </row>
    <row r="35" spans="1:3" hidden="1" outlineLevel="1" x14ac:dyDescent="0.2">
      <c r="A35" t="s">
        <v>174</v>
      </c>
      <c r="B35">
        <v>39.1602348235321</v>
      </c>
      <c r="C35" s="2">
        <v>1.0778809488298801E-5</v>
      </c>
    </row>
    <row r="36" spans="1:3" hidden="1" outlineLevel="1" x14ac:dyDescent="0.2">
      <c r="A36" t="s">
        <v>171</v>
      </c>
      <c r="B36">
        <v>38.298243388245403</v>
      </c>
      <c r="C36" s="2">
        <v>9.8218380428782794E-7</v>
      </c>
    </row>
    <row r="37" spans="1:3" hidden="1" outlineLevel="1" x14ac:dyDescent="0.2">
      <c r="A37" t="s">
        <v>173</v>
      </c>
      <c r="B37">
        <v>35.395946632608201</v>
      </c>
      <c r="C37" s="2">
        <v>3.6113315410313301E-6</v>
      </c>
    </row>
    <row r="38" spans="1:3" hidden="1" outlineLevel="1" x14ac:dyDescent="0.2">
      <c r="A38" t="s">
        <v>179</v>
      </c>
      <c r="B38">
        <v>31.354726765057801</v>
      </c>
      <c r="C38" s="2">
        <v>2.16865783090325E-5</v>
      </c>
    </row>
    <row r="39" spans="1:3" hidden="1" outlineLevel="1" x14ac:dyDescent="0.2">
      <c r="A39" t="s">
        <v>163</v>
      </c>
      <c r="B39">
        <v>28.322717252118899</v>
      </c>
      <c r="C39">
        <v>8.4232817386320502E-4</v>
      </c>
    </row>
    <row r="40" spans="1:3" hidden="1" outlineLevel="1" x14ac:dyDescent="0.2">
      <c r="A40" t="s">
        <v>169</v>
      </c>
      <c r="B40">
        <v>25.146151431314902</v>
      </c>
      <c r="C40">
        <v>3.2081904313452402E-4</v>
      </c>
    </row>
    <row r="41" spans="1:3" hidden="1" outlineLevel="1" x14ac:dyDescent="0.2">
      <c r="A41" t="s">
        <v>182</v>
      </c>
      <c r="B41">
        <v>24.876180564543901</v>
      </c>
      <c r="C41">
        <v>3.1112448278592898E-3</v>
      </c>
    </row>
    <row r="42" spans="1:3" hidden="1" outlineLevel="1" x14ac:dyDescent="0.2">
      <c r="A42" t="s">
        <v>181</v>
      </c>
      <c r="B42">
        <v>24.791427499145399</v>
      </c>
      <c r="C42">
        <v>3.7318581677969802E-4</v>
      </c>
    </row>
    <row r="43" spans="1:3" hidden="1" outlineLevel="1" x14ac:dyDescent="0.2">
      <c r="A43" t="s">
        <v>51</v>
      </c>
      <c r="B43">
        <v>24.167069765113101</v>
      </c>
      <c r="C43">
        <v>4.0448466304529003E-3</v>
      </c>
    </row>
    <row r="44" spans="1:3" hidden="1" outlineLevel="1" x14ac:dyDescent="0.2">
      <c r="A44" t="s">
        <v>170</v>
      </c>
      <c r="B44">
        <v>23.147011856620701</v>
      </c>
      <c r="C44">
        <v>3.1805395598140098E-3</v>
      </c>
    </row>
    <row r="45" spans="1:3" hidden="1" outlineLevel="1" x14ac:dyDescent="0.2">
      <c r="A45" t="s">
        <v>52</v>
      </c>
      <c r="B45">
        <v>23.057669541687801</v>
      </c>
      <c r="C45">
        <v>3.2909889584634699E-3</v>
      </c>
    </row>
    <row r="46" spans="1:3" hidden="1" outlineLevel="1" x14ac:dyDescent="0.2">
      <c r="A46" t="s">
        <v>172</v>
      </c>
      <c r="B46">
        <v>22.852354402724501</v>
      </c>
      <c r="C46">
        <v>6.53656169247785E-3</v>
      </c>
    </row>
    <row r="47" spans="1:3" hidden="1" outlineLevel="1" x14ac:dyDescent="0.2">
      <c r="A47" t="s">
        <v>176</v>
      </c>
      <c r="B47">
        <v>10.580865688765099</v>
      </c>
      <c r="C47">
        <v>0.30553526194898101</v>
      </c>
    </row>
    <row r="48" spans="1:3" hidden="1" outlineLevel="1" x14ac:dyDescent="0.2">
      <c r="A48" t="s">
        <v>160</v>
      </c>
      <c r="B48">
        <v>10.217298310761599</v>
      </c>
      <c r="C48">
        <v>0.25010452079559597</v>
      </c>
    </row>
    <row r="49" spans="1:45" hidden="1" outlineLevel="1" x14ac:dyDescent="0.2">
      <c r="A49" t="s">
        <v>178</v>
      </c>
      <c r="B49">
        <v>8.9787264909794793</v>
      </c>
      <c r="C49">
        <v>0.43924024304987502</v>
      </c>
    </row>
    <row r="50" spans="1:45" hidden="1" outlineLevel="1" x14ac:dyDescent="0.2">
      <c r="A50" t="s">
        <v>167</v>
      </c>
      <c r="B50">
        <v>7.7289097641520597</v>
      </c>
      <c r="C50">
        <v>0.46038906376785699</v>
      </c>
    </row>
    <row r="51" spans="1:45" hidden="1" outlineLevel="1" x14ac:dyDescent="0.2">
      <c r="A51" t="s">
        <v>168</v>
      </c>
      <c r="B51">
        <v>7.7062992471002296</v>
      </c>
      <c r="C51">
        <v>0.56399355581635902</v>
      </c>
    </row>
    <row r="52" spans="1:45" hidden="1" outlineLevel="1" x14ac:dyDescent="0.2">
      <c r="A52" t="s">
        <v>177</v>
      </c>
      <c r="B52">
        <v>6.6940363645914198</v>
      </c>
      <c r="C52">
        <v>0.56997453994088798</v>
      </c>
    </row>
    <row r="53" spans="1:45" hidden="1" outlineLevel="1" x14ac:dyDescent="0.2">
      <c r="A53" t="s">
        <v>175</v>
      </c>
      <c r="B53">
        <v>5.7648326587914003</v>
      </c>
      <c r="C53">
        <v>0.56746136208336695</v>
      </c>
    </row>
    <row r="54" spans="1:45" hidden="1" outlineLevel="1" x14ac:dyDescent="0.2"/>
    <row r="55" spans="1:45" collapsed="1" x14ac:dyDescent="0.2"/>
    <row r="56" spans="1:45" x14ac:dyDescent="0.2">
      <c r="A56" s="27" t="s">
        <v>1037</v>
      </c>
      <c r="B56" s="27"/>
      <c r="C56" s="27"/>
    </row>
    <row r="57" spans="1:45" hidden="1" outlineLevel="1" x14ac:dyDescent="0.2">
      <c r="A57" t="s">
        <v>1036</v>
      </c>
      <c r="B57" t="s">
        <v>191</v>
      </c>
      <c r="C57" t="s">
        <v>190</v>
      </c>
      <c r="D57" t="s">
        <v>189</v>
      </c>
      <c r="E57" t="s">
        <v>188</v>
      </c>
      <c r="F57" t="s">
        <v>187</v>
      </c>
      <c r="G57" t="s">
        <v>186</v>
      </c>
      <c r="H57" t="s">
        <v>185</v>
      </c>
      <c r="I57" t="s">
        <v>184</v>
      </c>
      <c r="J57" t="s">
        <v>50</v>
      </c>
      <c r="K57" t="s">
        <v>183</v>
      </c>
      <c r="L57" t="s">
        <v>182</v>
      </c>
      <c r="M57" t="s">
        <v>181</v>
      </c>
      <c r="N57" t="s">
        <v>180</v>
      </c>
      <c r="O57" t="s">
        <v>179</v>
      </c>
      <c r="P57" t="s">
        <v>178</v>
      </c>
      <c r="Q57" t="s">
        <v>177</v>
      </c>
      <c r="R57" t="s">
        <v>176</v>
      </c>
      <c r="S57" t="s">
        <v>175</v>
      </c>
      <c r="T57" t="s">
        <v>174</v>
      </c>
      <c r="U57" t="s">
        <v>173</v>
      </c>
      <c r="V57" t="s">
        <v>172</v>
      </c>
      <c r="W57" t="s">
        <v>171</v>
      </c>
      <c r="X57" t="s">
        <v>170</v>
      </c>
      <c r="Y57" t="s">
        <v>169</v>
      </c>
      <c r="Z57" t="s">
        <v>168</v>
      </c>
      <c r="AA57" t="s">
        <v>167</v>
      </c>
      <c r="AB57" t="s">
        <v>166</v>
      </c>
      <c r="AC57" t="s">
        <v>165</v>
      </c>
      <c r="AD57" t="s">
        <v>49</v>
      </c>
      <c r="AE57" t="s">
        <v>164</v>
      </c>
      <c r="AF57" t="s">
        <v>163</v>
      </c>
      <c r="AG57" t="s">
        <v>162</v>
      </c>
      <c r="AH57" t="s">
        <v>161</v>
      </c>
      <c r="AI57" t="s">
        <v>1035</v>
      </c>
      <c r="AJ57" t="s">
        <v>160</v>
      </c>
      <c r="AK57" t="s">
        <v>159</v>
      </c>
      <c r="AL57" t="s">
        <v>1034</v>
      </c>
      <c r="AM57" t="s">
        <v>51</v>
      </c>
      <c r="AN57" t="s">
        <v>52</v>
      </c>
      <c r="AO57" t="s">
        <v>53</v>
      </c>
      <c r="AP57" t="s">
        <v>1033</v>
      </c>
      <c r="AQ57" t="s">
        <v>1032</v>
      </c>
      <c r="AR57" t="s">
        <v>1031</v>
      </c>
      <c r="AS57" t="s">
        <v>1030</v>
      </c>
    </row>
    <row r="58" spans="1:45" hidden="1" outlineLevel="1" x14ac:dyDescent="0.2">
      <c r="B58">
        <v>2018</v>
      </c>
      <c r="C58">
        <v>27</v>
      </c>
      <c r="D58" t="s">
        <v>989</v>
      </c>
      <c r="E58" t="s">
        <v>270</v>
      </c>
      <c r="F58" t="s">
        <v>512</v>
      </c>
      <c r="G58">
        <v>9</v>
      </c>
      <c r="H58">
        <v>3</v>
      </c>
      <c r="I58" t="s">
        <v>105</v>
      </c>
      <c r="J58" t="s">
        <v>84</v>
      </c>
      <c r="K58">
        <v>17.77</v>
      </c>
      <c r="L58">
        <v>114.3</v>
      </c>
      <c r="M58">
        <v>43</v>
      </c>
      <c r="N58">
        <v>96.5</v>
      </c>
      <c r="O58">
        <v>33</v>
      </c>
      <c r="P58">
        <v>71.2</v>
      </c>
      <c r="Q58">
        <v>45</v>
      </c>
      <c r="R58">
        <v>-2.9000000000000001E-2</v>
      </c>
      <c r="S58">
        <v>261</v>
      </c>
      <c r="T58">
        <v>9.27</v>
      </c>
      <c r="U58">
        <v>36</v>
      </c>
      <c r="V58">
        <v>109.6</v>
      </c>
      <c r="W58">
        <v>45</v>
      </c>
      <c r="X58">
        <v>100.3</v>
      </c>
      <c r="Y58">
        <v>20</v>
      </c>
      <c r="Z58">
        <v>-6.91</v>
      </c>
      <c r="AA58">
        <v>330</v>
      </c>
      <c r="AB58">
        <v>9</v>
      </c>
      <c r="AC58" t="s">
        <v>136</v>
      </c>
      <c r="AD58" t="s">
        <v>270</v>
      </c>
      <c r="AE58">
        <v>86.36</v>
      </c>
      <c r="AF58">
        <v>80.16</v>
      </c>
      <c r="AG58">
        <v>5</v>
      </c>
      <c r="AH58">
        <v>10</v>
      </c>
      <c r="AI58" t="s">
        <v>297</v>
      </c>
      <c r="AJ58">
        <v>74.66</v>
      </c>
      <c r="AK58">
        <v>81.19</v>
      </c>
      <c r="AL58" t="s">
        <v>270</v>
      </c>
      <c r="AM58">
        <v>6.2</v>
      </c>
      <c r="AN58">
        <v>5.3</v>
      </c>
      <c r="AO58">
        <v>11.5</v>
      </c>
      <c r="AP58">
        <v>0</v>
      </c>
      <c r="AQ58">
        <v>1</v>
      </c>
      <c r="AR58">
        <v>12</v>
      </c>
      <c r="AS58">
        <v>0.54614193026563596</v>
      </c>
    </row>
    <row r="59" spans="1:45" hidden="1" outlineLevel="1" x14ac:dyDescent="0.2">
      <c r="B59">
        <v>2018</v>
      </c>
      <c r="C59">
        <v>31</v>
      </c>
      <c r="D59" t="s">
        <v>981</v>
      </c>
      <c r="E59" t="s">
        <v>980</v>
      </c>
      <c r="F59" t="s">
        <v>502</v>
      </c>
      <c r="G59">
        <v>11</v>
      </c>
      <c r="H59">
        <v>4</v>
      </c>
      <c r="I59" t="s">
        <v>590</v>
      </c>
      <c r="J59" t="s">
        <v>783</v>
      </c>
      <c r="K59">
        <v>16.39</v>
      </c>
      <c r="L59">
        <v>111.4</v>
      </c>
      <c r="M59">
        <v>63</v>
      </c>
      <c r="N59">
        <v>95</v>
      </c>
      <c r="O59">
        <v>17</v>
      </c>
      <c r="P59">
        <v>65.5</v>
      </c>
      <c r="Q59">
        <v>307</v>
      </c>
      <c r="R59">
        <v>7.6999999999999999E-2</v>
      </c>
      <c r="S59">
        <v>22</v>
      </c>
      <c r="T59">
        <v>2.48</v>
      </c>
      <c r="U59">
        <v>99</v>
      </c>
      <c r="V59">
        <v>104.8</v>
      </c>
      <c r="W59">
        <v>156</v>
      </c>
      <c r="X59">
        <v>102.3</v>
      </c>
      <c r="Y59">
        <v>72</v>
      </c>
      <c r="Z59">
        <v>-5.47</v>
      </c>
      <c r="AA59">
        <v>315</v>
      </c>
      <c r="AB59">
        <v>1</v>
      </c>
      <c r="AC59" t="s">
        <v>136</v>
      </c>
      <c r="AE59">
        <v>84.78</v>
      </c>
      <c r="AF59">
        <v>77.67</v>
      </c>
      <c r="AG59">
        <v>1.6666666666666701</v>
      </c>
      <c r="AH59">
        <v>4.6666666666666696</v>
      </c>
      <c r="AJ59">
        <v>71.37</v>
      </c>
      <c r="AK59">
        <v>80.81</v>
      </c>
      <c r="AM59">
        <v>4.2666666666666702</v>
      </c>
      <c r="AN59">
        <v>7.2333333333333298</v>
      </c>
      <c r="AO59">
        <v>11.5</v>
      </c>
      <c r="AP59">
        <v>1</v>
      </c>
      <c r="AQ59">
        <v>1</v>
      </c>
      <c r="AR59">
        <v>5</v>
      </c>
      <c r="AS59">
        <v>0.70786746588359695</v>
      </c>
    </row>
    <row r="60" spans="1:45" hidden="1" outlineLevel="1" x14ac:dyDescent="0.2">
      <c r="B60">
        <v>2018</v>
      </c>
      <c r="C60">
        <v>42</v>
      </c>
      <c r="D60" t="s">
        <v>988</v>
      </c>
      <c r="E60" t="s">
        <v>238</v>
      </c>
      <c r="F60" t="s">
        <v>573</v>
      </c>
      <c r="G60">
        <v>9</v>
      </c>
      <c r="H60">
        <v>3</v>
      </c>
      <c r="I60" t="s">
        <v>156</v>
      </c>
      <c r="J60" t="s">
        <v>69</v>
      </c>
      <c r="K60">
        <v>14.77</v>
      </c>
      <c r="L60">
        <v>110.1</v>
      </c>
      <c r="M60">
        <v>78</v>
      </c>
      <c r="N60">
        <v>95.3</v>
      </c>
      <c r="O60">
        <v>21</v>
      </c>
      <c r="P60">
        <v>65.599999999999994</v>
      </c>
      <c r="Q60">
        <v>302</v>
      </c>
      <c r="R60">
        <v>7.0999999999999994E-2</v>
      </c>
      <c r="S60">
        <v>31</v>
      </c>
      <c r="T60">
        <v>9.39</v>
      </c>
      <c r="U60">
        <v>34</v>
      </c>
      <c r="V60">
        <v>111</v>
      </c>
      <c r="W60">
        <v>14</v>
      </c>
      <c r="X60">
        <v>101.6</v>
      </c>
      <c r="Y60">
        <v>59</v>
      </c>
      <c r="Z60">
        <v>-6.5</v>
      </c>
      <c r="AA60">
        <v>324</v>
      </c>
      <c r="AB60">
        <v>9</v>
      </c>
      <c r="AC60" t="s">
        <v>136</v>
      </c>
      <c r="AD60" t="s">
        <v>238</v>
      </c>
      <c r="AE60">
        <v>83.98</v>
      </c>
      <c r="AF60">
        <v>80.62</v>
      </c>
      <c r="AG60">
        <v>1</v>
      </c>
      <c r="AH60">
        <v>11</v>
      </c>
      <c r="AI60" t="s">
        <v>361</v>
      </c>
      <c r="AJ60">
        <v>73.45</v>
      </c>
      <c r="AK60">
        <v>76.180000000000007</v>
      </c>
      <c r="AL60" t="s">
        <v>238</v>
      </c>
      <c r="AM60">
        <v>3.5</v>
      </c>
      <c r="AN60">
        <v>5.7</v>
      </c>
      <c r="AO60">
        <v>9.1999999999999993</v>
      </c>
      <c r="AP60">
        <v>0</v>
      </c>
      <c r="AQ60">
        <v>1</v>
      </c>
      <c r="AR60">
        <v>5</v>
      </c>
      <c r="AS60">
        <v>0.55827224437069001</v>
      </c>
    </row>
    <row r="61" spans="1:45" hidden="1" outlineLevel="1" x14ac:dyDescent="0.2">
      <c r="B61">
        <v>2017</v>
      </c>
      <c r="C61">
        <v>24</v>
      </c>
      <c r="D61" t="s">
        <v>924</v>
      </c>
      <c r="E61" t="s">
        <v>123</v>
      </c>
      <c r="F61" t="s">
        <v>489</v>
      </c>
      <c r="G61">
        <v>7</v>
      </c>
      <c r="H61">
        <v>4</v>
      </c>
      <c r="I61" t="s">
        <v>60</v>
      </c>
      <c r="J61" t="s">
        <v>510</v>
      </c>
      <c r="K61">
        <v>20.8</v>
      </c>
      <c r="L61">
        <v>108.9</v>
      </c>
      <c r="M61">
        <v>91</v>
      </c>
      <c r="N61">
        <v>88.1</v>
      </c>
      <c r="O61">
        <v>3</v>
      </c>
      <c r="P61">
        <v>68.599999999999994</v>
      </c>
      <c r="Q61">
        <v>145</v>
      </c>
      <c r="R61">
        <v>-5.0000000000000001E-3</v>
      </c>
      <c r="S61">
        <v>197</v>
      </c>
      <c r="T61">
        <v>10.63</v>
      </c>
      <c r="U61">
        <v>24</v>
      </c>
      <c r="V61">
        <v>110.2</v>
      </c>
      <c r="W61">
        <v>31</v>
      </c>
      <c r="X61">
        <v>99.5</v>
      </c>
      <c r="Y61">
        <v>17</v>
      </c>
      <c r="Z61">
        <v>1.93</v>
      </c>
      <c r="AA61">
        <v>96</v>
      </c>
      <c r="AB61">
        <v>7</v>
      </c>
      <c r="AC61" t="s">
        <v>136</v>
      </c>
      <c r="AD61" t="s">
        <v>123</v>
      </c>
      <c r="AE61">
        <v>86.71</v>
      </c>
      <c r="AF61">
        <v>80.28</v>
      </c>
      <c r="AG61">
        <v>5</v>
      </c>
      <c r="AH61">
        <v>7</v>
      </c>
      <c r="AI61" t="s">
        <v>420</v>
      </c>
      <c r="AJ61">
        <v>70.94</v>
      </c>
      <c r="AK61">
        <v>78.760000000000005</v>
      </c>
      <c r="AL61" t="s">
        <v>123</v>
      </c>
      <c r="AM61">
        <v>2</v>
      </c>
      <c r="AN61">
        <v>9.4</v>
      </c>
      <c r="AO61">
        <v>11.4</v>
      </c>
      <c r="AP61">
        <v>1</v>
      </c>
      <c r="AQ61">
        <v>1</v>
      </c>
      <c r="AR61">
        <v>2</v>
      </c>
      <c r="AS61">
        <v>0.58314446907828599</v>
      </c>
    </row>
    <row r="62" spans="1:45" hidden="1" outlineLevel="1" x14ac:dyDescent="0.2">
      <c r="B62">
        <v>2017</v>
      </c>
      <c r="C62">
        <v>31</v>
      </c>
      <c r="D62" t="s">
        <v>918</v>
      </c>
      <c r="E62" t="s">
        <v>453</v>
      </c>
      <c r="F62" t="s">
        <v>529</v>
      </c>
      <c r="G62">
        <v>11</v>
      </c>
      <c r="H62">
        <v>3</v>
      </c>
      <c r="I62" t="s">
        <v>541</v>
      </c>
      <c r="J62" t="s">
        <v>917</v>
      </c>
      <c r="K62">
        <v>16.7</v>
      </c>
      <c r="L62">
        <v>115.7</v>
      </c>
      <c r="M62">
        <v>29</v>
      </c>
      <c r="N62">
        <v>99</v>
      </c>
      <c r="O62">
        <v>67</v>
      </c>
      <c r="P62">
        <v>67.2</v>
      </c>
      <c r="Q62">
        <v>223</v>
      </c>
      <c r="R62">
        <v>4.3999999999999997E-2</v>
      </c>
      <c r="S62">
        <v>71</v>
      </c>
      <c r="T62">
        <v>11.73</v>
      </c>
      <c r="U62">
        <v>9</v>
      </c>
      <c r="V62">
        <v>111.2</v>
      </c>
      <c r="W62">
        <v>9</v>
      </c>
      <c r="X62">
        <v>99.5</v>
      </c>
      <c r="Y62">
        <v>16</v>
      </c>
      <c r="Z62">
        <v>5.32</v>
      </c>
      <c r="AA62">
        <v>38</v>
      </c>
      <c r="AB62">
        <v>1</v>
      </c>
      <c r="AC62" t="s">
        <v>136</v>
      </c>
      <c r="AE62">
        <v>89.446666666666701</v>
      </c>
      <c r="AF62">
        <v>81.19</v>
      </c>
      <c r="AG62">
        <v>7</v>
      </c>
      <c r="AH62">
        <v>11.6666666666667</v>
      </c>
      <c r="AI62" t="s">
        <v>322</v>
      </c>
      <c r="AJ62">
        <v>75.06</v>
      </c>
      <c r="AK62">
        <v>77.41</v>
      </c>
      <c r="AL62" t="s">
        <v>453</v>
      </c>
      <c r="AM62">
        <v>6.8</v>
      </c>
      <c r="AN62">
        <v>3.6</v>
      </c>
      <c r="AO62">
        <v>10.4</v>
      </c>
      <c r="AP62">
        <v>0</v>
      </c>
      <c r="AQ62">
        <v>1</v>
      </c>
      <c r="AR62">
        <v>3</v>
      </c>
      <c r="AS62">
        <v>0.69795095596611501</v>
      </c>
    </row>
    <row r="63" spans="1:45" hidden="1" outlineLevel="1" x14ac:dyDescent="0.2">
      <c r="B63">
        <v>2016</v>
      </c>
      <c r="C63">
        <v>27</v>
      </c>
      <c r="D63" t="s">
        <v>852</v>
      </c>
      <c r="E63" t="s">
        <v>15</v>
      </c>
      <c r="F63" t="s">
        <v>486</v>
      </c>
      <c r="G63">
        <v>10</v>
      </c>
      <c r="H63">
        <v>4</v>
      </c>
      <c r="I63" t="s">
        <v>105</v>
      </c>
      <c r="J63" t="s">
        <v>772</v>
      </c>
      <c r="K63">
        <v>18.57</v>
      </c>
      <c r="L63">
        <v>112.7</v>
      </c>
      <c r="M63">
        <v>50</v>
      </c>
      <c r="N63">
        <v>94.1</v>
      </c>
      <c r="O63">
        <v>18</v>
      </c>
      <c r="P63">
        <v>65</v>
      </c>
      <c r="Q63">
        <v>314</v>
      </c>
      <c r="R63">
        <v>-2.7E-2</v>
      </c>
      <c r="S63">
        <v>249</v>
      </c>
      <c r="T63">
        <v>10.210000000000001</v>
      </c>
      <c r="U63">
        <v>18</v>
      </c>
      <c r="V63">
        <v>110.9</v>
      </c>
      <c r="W63">
        <v>12</v>
      </c>
      <c r="X63">
        <v>100.7</v>
      </c>
      <c r="Y63">
        <v>33</v>
      </c>
      <c r="Z63">
        <v>-0.82</v>
      </c>
      <c r="AA63">
        <v>180</v>
      </c>
      <c r="AB63">
        <v>0</v>
      </c>
      <c r="AC63" t="s">
        <v>136</v>
      </c>
      <c r="AD63" t="s">
        <v>15</v>
      </c>
      <c r="AE63">
        <v>85.08</v>
      </c>
      <c r="AF63">
        <v>80.209999999999994</v>
      </c>
      <c r="AG63">
        <v>5</v>
      </c>
      <c r="AH63">
        <v>8</v>
      </c>
      <c r="AI63" t="s">
        <v>380</v>
      </c>
      <c r="AJ63">
        <v>74.459999999999994</v>
      </c>
      <c r="AK63">
        <v>82.14</v>
      </c>
      <c r="AL63" t="s">
        <v>15</v>
      </c>
      <c r="AM63">
        <v>1.5</v>
      </c>
      <c r="AN63">
        <v>9.5</v>
      </c>
      <c r="AO63">
        <v>11</v>
      </c>
      <c r="AP63">
        <v>1</v>
      </c>
      <c r="AQ63">
        <v>1</v>
      </c>
      <c r="AR63">
        <v>2</v>
      </c>
      <c r="AS63">
        <v>0.40795141354557102</v>
      </c>
    </row>
    <row r="64" spans="1:45" hidden="1" outlineLevel="1" x14ac:dyDescent="0.2">
      <c r="B64">
        <v>2015</v>
      </c>
      <c r="C64">
        <v>15</v>
      </c>
      <c r="D64" t="s">
        <v>778</v>
      </c>
      <c r="E64" t="s">
        <v>252</v>
      </c>
      <c r="F64" t="s">
        <v>604</v>
      </c>
      <c r="G64">
        <v>7</v>
      </c>
      <c r="H64">
        <v>4</v>
      </c>
      <c r="I64" t="s">
        <v>556</v>
      </c>
      <c r="J64" t="s">
        <v>777</v>
      </c>
      <c r="K64">
        <v>21.72</v>
      </c>
      <c r="L64">
        <v>116.6</v>
      </c>
      <c r="M64">
        <v>14</v>
      </c>
      <c r="N64">
        <v>94.9</v>
      </c>
      <c r="O64">
        <v>27</v>
      </c>
      <c r="P64">
        <v>63.1</v>
      </c>
      <c r="Q64">
        <v>248</v>
      </c>
      <c r="R64">
        <v>-1.7000000000000001E-2</v>
      </c>
      <c r="S64">
        <v>222</v>
      </c>
      <c r="T64">
        <v>10.49</v>
      </c>
      <c r="U64">
        <v>7</v>
      </c>
      <c r="V64">
        <v>110.3</v>
      </c>
      <c r="W64">
        <v>7</v>
      </c>
      <c r="X64">
        <v>99.8</v>
      </c>
      <c r="Y64">
        <v>20</v>
      </c>
      <c r="Z64">
        <v>-0.88</v>
      </c>
      <c r="AA64">
        <v>184</v>
      </c>
      <c r="AB64">
        <v>7</v>
      </c>
      <c r="AC64" t="s">
        <v>136</v>
      </c>
      <c r="AD64" t="s">
        <v>252</v>
      </c>
      <c r="AE64">
        <v>89.46</v>
      </c>
      <c r="AF64">
        <v>81.36</v>
      </c>
      <c r="AG64">
        <v>6</v>
      </c>
      <c r="AH64">
        <v>11</v>
      </c>
      <c r="AI64" t="s">
        <v>381</v>
      </c>
      <c r="AJ64">
        <v>75.260000000000005</v>
      </c>
      <c r="AK64">
        <v>83.93</v>
      </c>
      <c r="AL64" t="s">
        <v>252</v>
      </c>
      <c r="AM64">
        <v>7.6</v>
      </c>
      <c r="AN64">
        <v>6.2</v>
      </c>
      <c r="AO64">
        <v>13.7</v>
      </c>
      <c r="AP64">
        <v>1</v>
      </c>
      <c r="AQ64">
        <v>1</v>
      </c>
      <c r="AR64">
        <v>2</v>
      </c>
      <c r="AS64">
        <v>0.43635190659510997</v>
      </c>
    </row>
    <row r="65" spans="1:45" hidden="1" outlineLevel="1" x14ac:dyDescent="0.2">
      <c r="B65">
        <v>2014</v>
      </c>
      <c r="C65">
        <v>13</v>
      </c>
      <c r="D65" t="s">
        <v>697</v>
      </c>
      <c r="E65" t="s">
        <v>134</v>
      </c>
      <c r="F65" t="s">
        <v>492</v>
      </c>
      <c r="G65">
        <v>8</v>
      </c>
      <c r="H65">
        <v>5</v>
      </c>
      <c r="I65" t="s">
        <v>60</v>
      </c>
      <c r="J65" t="s">
        <v>696</v>
      </c>
      <c r="K65">
        <v>22.55</v>
      </c>
      <c r="L65">
        <v>118.3</v>
      </c>
      <c r="M65">
        <v>14</v>
      </c>
      <c r="N65">
        <v>95.8</v>
      </c>
      <c r="O65">
        <v>32</v>
      </c>
      <c r="P65">
        <v>64</v>
      </c>
      <c r="Q65">
        <v>217</v>
      </c>
      <c r="R65">
        <v>-2.5000000000000001E-2</v>
      </c>
      <c r="S65">
        <v>240</v>
      </c>
      <c r="T65">
        <v>10.73</v>
      </c>
      <c r="U65">
        <v>5</v>
      </c>
      <c r="V65">
        <v>110.5</v>
      </c>
      <c r="W65">
        <v>7</v>
      </c>
      <c r="X65">
        <v>99.8</v>
      </c>
      <c r="Y65">
        <v>6</v>
      </c>
      <c r="Z65">
        <v>4.1900000000000004</v>
      </c>
      <c r="AA65">
        <v>60</v>
      </c>
      <c r="AB65">
        <v>8</v>
      </c>
      <c r="AC65" t="s">
        <v>136</v>
      </c>
      <c r="AD65" t="s">
        <v>134</v>
      </c>
      <c r="AE65">
        <v>90.27</v>
      </c>
      <c r="AF65">
        <v>81.239999999999995</v>
      </c>
      <c r="AG65">
        <v>6</v>
      </c>
      <c r="AH65">
        <v>8</v>
      </c>
      <c r="AI65" t="s">
        <v>342</v>
      </c>
      <c r="AJ65">
        <v>76.63</v>
      </c>
      <c r="AK65">
        <v>84.53</v>
      </c>
      <c r="AL65" t="s">
        <v>134</v>
      </c>
      <c r="AM65">
        <v>8.9</v>
      </c>
      <c r="AN65">
        <v>6</v>
      </c>
      <c r="AO65">
        <v>14.9</v>
      </c>
      <c r="AP65">
        <v>1</v>
      </c>
      <c r="AQ65">
        <v>1</v>
      </c>
      <c r="AR65">
        <v>2</v>
      </c>
      <c r="AS65">
        <v>0.45542305867897898</v>
      </c>
    </row>
    <row r="66" spans="1:45" hidden="1" outlineLevel="1" x14ac:dyDescent="0.2">
      <c r="B66">
        <v>2014</v>
      </c>
      <c r="C66">
        <v>15</v>
      </c>
      <c r="D66" t="s">
        <v>695</v>
      </c>
      <c r="E66" t="s">
        <v>231</v>
      </c>
      <c r="F66" t="s">
        <v>694</v>
      </c>
      <c r="G66">
        <v>7</v>
      </c>
      <c r="H66">
        <v>6</v>
      </c>
      <c r="I66" t="s">
        <v>148</v>
      </c>
      <c r="J66" t="s">
        <v>693</v>
      </c>
      <c r="K66">
        <v>22.13</v>
      </c>
      <c r="L66">
        <v>113.6</v>
      </c>
      <c r="M66">
        <v>39</v>
      </c>
      <c r="N66">
        <v>91.5</v>
      </c>
      <c r="O66">
        <v>10</v>
      </c>
      <c r="P66">
        <v>63.2</v>
      </c>
      <c r="Q66">
        <v>254</v>
      </c>
      <c r="R66">
        <v>0.08</v>
      </c>
      <c r="S66">
        <v>23</v>
      </c>
      <c r="T66">
        <v>9.43</v>
      </c>
      <c r="U66">
        <v>13</v>
      </c>
      <c r="V66">
        <v>109.7</v>
      </c>
      <c r="W66">
        <v>24</v>
      </c>
      <c r="X66">
        <v>100.3</v>
      </c>
      <c r="Y66">
        <v>11</v>
      </c>
      <c r="Z66">
        <v>0.91</v>
      </c>
      <c r="AA66">
        <v>134</v>
      </c>
      <c r="AB66">
        <v>7</v>
      </c>
      <c r="AC66" t="s">
        <v>136</v>
      </c>
      <c r="AD66" t="s">
        <v>231</v>
      </c>
      <c r="AE66">
        <v>90.61</v>
      </c>
      <c r="AF66">
        <v>80.239999999999995</v>
      </c>
      <c r="AG66">
        <v>8</v>
      </c>
      <c r="AH66">
        <v>14</v>
      </c>
      <c r="AI66" t="s">
        <v>341</v>
      </c>
      <c r="AJ66">
        <v>76.13</v>
      </c>
      <c r="AK66">
        <v>87.32</v>
      </c>
      <c r="AM66">
        <v>6.9</v>
      </c>
      <c r="AN66">
        <v>8.43333333333333</v>
      </c>
      <c r="AO66">
        <v>15.366666666666699</v>
      </c>
      <c r="AP66">
        <v>1</v>
      </c>
      <c r="AQ66">
        <v>1</v>
      </c>
      <c r="AR66">
        <v>9</v>
      </c>
      <c r="AS66">
        <v>0.53652535801232504</v>
      </c>
    </row>
    <row r="67" spans="1:45" hidden="1" outlineLevel="1" x14ac:dyDescent="0.2">
      <c r="B67">
        <v>2014</v>
      </c>
      <c r="C67">
        <v>42</v>
      </c>
      <c r="D67" t="s">
        <v>669</v>
      </c>
      <c r="E67" t="s">
        <v>219</v>
      </c>
      <c r="F67" t="s">
        <v>529</v>
      </c>
      <c r="G67">
        <v>11</v>
      </c>
      <c r="H67">
        <v>3</v>
      </c>
      <c r="I67" t="s">
        <v>532</v>
      </c>
      <c r="J67" t="s">
        <v>510</v>
      </c>
      <c r="K67">
        <v>14.25</v>
      </c>
      <c r="L67">
        <v>113.8</v>
      </c>
      <c r="M67">
        <v>37</v>
      </c>
      <c r="N67">
        <v>99.6</v>
      </c>
      <c r="O67">
        <v>72</v>
      </c>
      <c r="P67">
        <v>63.8</v>
      </c>
      <c r="Q67">
        <v>223</v>
      </c>
      <c r="R67">
        <v>3.7999999999999999E-2</v>
      </c>
      <c r="S67">
        <v>93</v>
      </c>
      <c r="T67">
        <v>6.25</v>
      </c>
      <c r="U67">
        <v>63</v>
      </c>
      <c r="V67">
        <v>107.7</v>
      </c>
      <c r="W67">
        <v>79</v>
      </c>
      <c r="X67">
        <v>101.4</v>
      </c>
      <c r="Y67">
        <v>51</v>
      </c>
      <c r="Z67">
        <v>-0.56999999999999995</v>
      </c>
      <c r="AA67">
        <v>178</v>
      </c>
      <c r="AB67">
        <v>1</v>
      </c>
      <c r="AC67" t="s">
        <v>136</v>
      </c>
      <c r="AD67" t="s">
        <v>219</v>
      </c>
      <c r="AE67">
        <v>84.67</v>
      </c>
      <c r="AF67">
        <v>78</v>
      </c>
      <c r="AG67">
        <v>3</v>
      </c>
      <c r="AH67">
        <v>7</v>
      </c>
      <c r="AI67" t="s">
        <v>330</v>
      </c>
      <c r="AJ67">
        <v>72.34</v>
      </c>
      <c r="AK67">
        <v>78.92</v>
      </c>
      <c r="AL67" t="s">
        <v>219</v>
      </c>
      <c r="AM67">
        <v>4.5</v>
      </c>
      <c r="AN67">
        <v>4.0999999999999996</v>
      </c>
      <c r="AO67">
        <v>8.6</v>
      </c>
      <c r="AP67">
        <v>0</v>
      </c>
      <c r="AQ67">
        <v>1</v>
      </c>
      <c r="AR67">
        <v>5</v>
      </c>
      <c r="AS67">
        <v>0.32921308015810502</v>
      </c>
    </row>
    <row r="68" spans="1:45" hidden="1" outlineLevel="1" x14ac:dyDescent="0.2">
      <c r="B68">
        <v>2013</v>
      </c>
      <c r="C68">
        <v>17</v>
      </c>
      <c r="D68" t="s">
        <v>591</v>
      </c>
      <c r="E68" t="s">
        <v>249</v>
      </c>
      <c r="F68" t="s">
        <v>573</v>
      </c>
      <c r="G68">
        <v>9</v>
      </c>
      <c r="H68">
        <v>4</v>
      </c>
      <c r="I68" t="s">
        <v>590</v>
      </c>
      <c r="J68" t="s">
        <v>589</v>
      </c>
      <c r="K68">
        <v>20.309999999999999</v>
      </c>
      <c r="L68">
        <v>111.8</v>
      </c>
      <c r="M68">
        <v>35</v>
      </c>
      <c r="N68">
        <v>91.5</v>
      </c>
      <c r="O68">
        <v>20</v>
      </c>
      <c r="P68">
        <v>63.8</v>
      </c>
      <c r="Q68">
        <v>208</v>
      </c>
      <c r="R68">
        <v>-2E-3</v>
      </c>
      <c r="S68">
        <v>185</v>
      </c>
      <c r="T68">
        <v>6.71</v>
      </c>
      <c r="U68">
        <v>51</v>
      </c>
      <c r="V68">
        <v>106.9</v>
      </c>
      <c r="W68">
        <v>17</v>
      </c>
      <c r="X68">
        <v>100.2</v>
      </c>
      <c r="Y68">
        <v>79</v>
      </c>
      <c r="Z68">
        <v>0.17</v>
      </c>
      <c r="AA68">
        <v>152</v>
      </c>
      <c r="AB68">
        <v>9</v>
      </c>
      <c r="AC68" t="s">
        <v>136</v>
      </c>
      <c r="AD68" t="s">
        <v>249</v>
      </c>
      <c r="AE68">
        <v>88.14</v>
      </c>
      <c r="AF68">
        <v>77.69</v>
      </c>
      <c r="AG68">
        <v>5</v>
      </c>
      <c r="AH68">
        <v>7</v>
      </c>
      <c r="AI68" t="s">
        <v>374</v>
      </c>
      <c r="AJ68">
        <v>73.22</v>
      </c>
      <c r="AK68">
        <v>84.71</v>
      </c>
      <c r="AL68" t="s">
        <v>249</v>
      </c>
      <c r="AM68">
        <v>4.4000000000000004</v>
      </c>
      <c r="AN68">
        <v>7.5</v>
      </c>
      <c r="AO68">
        <v>11.8</v>
      </c>
      <c r="AP68">
        <v>1</v>
      </c>
      <c r="AQ68">
        <v>1</v>
      </c>
      <c r="AR68">
        <v>2</v>
      </c>
      <c r="AS68">
        <v>0.46439966504659602</v>
      </c>
    </row>
    <row r="69" spans="1:45" hidden="1" outlineLevel="1" x14ac:dyDescent="0.2"/>
    <row r="70" spans="1:45" collapsed="1" x14ac:dyDescent="0.2"/>
    <row r="72" spans="1:45" x14ac:dyDescent="0.2">
      <c r="A72" s="27" t="s">
        <v>1038</v>
      </c>
      <c r="B72" s="27"/>
      <c r="C72" s="27"/>
    </row>
    <row r="73" spans="1:45" hidden="1" outlineLevel="1" x14ac:dyDescent="0.2">
      <c r="A73" t="s">
        <v>1027</v>
      </c>
      <c r="B73" t="s">
        <v>1040</v>
      </c>
      <c r="C73" t="s">
        <v>1039</v>
      </c>
    </row>
    <row r="74" spans="1:45" hidden="1" outlineLevel="1" x14ac:dyDescent="0.2">
      <c r="A74" t="s">
        <v>180</v>
      </c>
      <c r="B74">
        <v>100</v>
      </c>
      <c r="C74">
        <v>1</v>
      </c>
    </row>
    <row r="75" spans="1:45" hidden="1" outlineLevel="1" x14ac:dyDescent="0.2">
      <c r="A75" t="s">
        <v>179</v>
      </c>
      <c r="B75">
        <v>96</v>
      </c>
      <c r="C75">
        <v>0.96109048149375798</v>
      </c>
    </row>
    <row r="76" spans="1:45" hidden="1" outlineLevel="1" x14ac:dyDescent="0.2">
      <c r="A76" t="s">
        <v>52</v>
      </c>
      <c r="B76">
        <v>96</v>
      </c>
      <c r="C76">
        <v>0.96003138235379404</v>
      </c>
    </row>
    <row r="77" spans="1:45" hidden="1" outlineLevel="1" x14ac:dyDescent="0.2">
      <c r="A77" t="s">
        <v>183</v>
      </c>
      <c r="B77">
        <v>84</v>
      </c>
      <c r="C77">
        <v>0.84325714457953305</v>
      </c>
    </row>
    <row r="78" spans="1:45" hidden="1" outlineLevel="1" x14ac:dyDescent="0.2">
      <c r="A78" t="s">
        <v>159</v>
      </c>
      <c r="B78">
        <v>83</v>
      </c>
      <c r="C78">
        <v>0.82500691554269101</v>
      </c>
    </row>
    <row r="79" spans="1:45" hidden="1" outlineLevel="1" x14ac:dyDescent="0.2">
      <c r="A79" t="s">
        <v>53</v>
      </c>
      <c r="B79">
        <v>74</v>
      </c>
      <c r="C79">
        <v>0.73642646870344397</v>
      </c>
    </row>
    <row r="80" spans="1:45" hidden="1" outlineLevel="1" x14ac:dyDescent="0.2">
      <c r="A80" t="s">
        <v>162</v>
      </c>
      <c r="B80">
        <v>73</v>
      </c>
      <c r="C80">
        <v>0.73395492703945397</v>
      </c>
    </row>
    <row r="81" spans="1:3" hidden="1" outlineLevel="1" x14ac:dyDescent="0.2">
      <c r="A81" t="s">
        <v>171</v>
      </c>
      <c r="B81">
        <v>70</v>
      </c>
      <c r="C81">
        <v>0.70251797101406699</v>
      </c>
    </row>
    <row r="82" spans="1:3" hidden="1" outlineLevel="1" x14ac:dyDescent="0.2">
      <c r="A82" t="s">
        <v>160</v>
      </c>
      <c r="B82">
        <v>69</v>
      </c>
      <c r="C82">
        <v>0.68675804127565099</v>
      </c>
    </row>
    <row r="83" spans="1:3" hidden="1" outlineLevel="1" x14ac:dyDescent="0.2">
      <c r="A83" t="s">
        <v>177</v>
      </c>
      <c r="B83">
        <v>68</v>
      </c>
      <c r="C83">
        <v>0.68337500357168202</v>
      </c>
    </row>
    <row r="84" spans="1:3" hidden="1" outlineLevel="1" x14ac:dyDescent="0.2">
      <c r="A84" t="s">
        <v>164</v>
      </c>
      <c r="B84">
        <v>64</v>
      </c>
      <c r="C84">
        <v>0.63965505177836701</v>
      </c>
    </row>
    <row r="85" spans="1:3" hidden="1" outlineLevel="1" x14ac:dyDescent="0.2">
      <c r="A85" t="s">
        <v>173</v>
      </c>
      <c r="B85">
        <v>60</v>
      </c>
      <c r="C85">
        <v>0.60112934531908302</v>
      </c>
    </row>
    <row r="86" spans="1:3" hidden="1" outlineLevel="1" x14ac:dyDescent="0.2">
      <c r="A86" t="s">
        <v>172</v>
      </c>
      <c r="B86">
        <v>57</v>
      </c>
      <c r="C86">
        <v>0.565728929016032</v>
      </c>
    </row>
    <row r="87" spans="1:3" hidden="1" outlineLevel="1" x14ac:dyDescent="0.2">
      <c r="A87" t="s">
        <v>169</v>
      </c>
      <c r="B87">
        <v>56</v>
      </c>
      <c r="C87">
        <v>0.55682923193544998</v>
      </c>
    </row>
    <row r="88" spans="1:3" hidden="1" outlineLevel="1" x14ac:dyDescent="0.2">
      <c r="A88" t="s">
        <v>163</v>
      </c>
      <c r="B88">
        <v>54</v>
      </c>
      <c r="C88">
        <v>0.53763007824465203</v>
      </c>
    </row>
    <row r="89" spans="1:3" hidden="1" outlineLevel="1" x14ac:dyDescent="0.2">
      <c r="A89" t="s">
        <v>174</v>
      </c>
      <c r="B89">
        <v>52</v>
      </c>
      <c r="C89">
        <v>0.52316462451063295</v>
      </c>
    </row>
    <row r="90" spans="1:3" hidden="1" outlineLevel="1" x14ac:dyDescent="0.2">
      <c r="A90" t="s">
        <v>170</v>
      </c>
      <c r="B90">
        <v>49</v>
      </c>
      <c r="C90">
        <v>0.49430049848306401</v>
      </c>
    </row>
    <row r="91" spans="1:3" hidden="1" outlineLevel="1" x14ac:dyDescent="0.2">
      <c r="A91" t="s">
        <v>51</v>
      </c>
      <c r="B91">
        <v>47</v>
      </c>
      <c r="C91">
        <v>0.46605354245261199</v>
      </c>
    </row>
    <row r="92" spans="1:3" hidden="1" outlineLevel="1" x14ac:dyDescent="0.2">
      <c r="A92" t="s">
        <v>178</v>
      </c>
      <c r="B92">
        <v>45</v>
      </c>
      <c r="C92">
        <v>0.45272508186094801</v>
      </c>
    </row>
    <row r="93" spans="1:3" hidden="1" outlineLevel="1" x14ac:dyDescent="0.2">
      <c r="A93" t="s">
        <v>161</v>
      </c>
      <c r="B93">
        <v>45</v>
      </c>
      <c r="C93">
        <v>0.45083530719746701</v>
      </c>
    </row>
    <row r="94" spans="1:3" hidden="1" outlineLevel="1" x14ac:dyDescent="0.2">
      <c r="A94" t="s">
        <v>182</v>
      </c>
      <c r="B94">
        <v>44</v>
      </c>
      <c r="C94">
        <v>0.44341049145199601</v>
      </c>
    </row>
    <row r="95" spans="1:3" hidden="1" outlineLevel="1" x14ac:dyDescent="0.2">
      <c r="A95" t="s">
        <v>181</v>
      </c>
      <c r="B95">
        <v>44</v>
      </c>
      <c r="C95">
        <v>0.43879954510070501</v>
      </c>
    </row>
    <row r="96" spans="1:3" hidden="1" outlineLevel="1" x14ac:dyDescent="0.2">
      <c r="A96" t="s">
        <v>176</v>
      </c>
      <c r="B96">
        <v>43</v>
      </c>
      <c r="C96">
        <v>0.429156407083573</v>
      </c>
    </row>
    <row r="97" spans="1:3" hidden="1" outlineLevel="1" x14ac:dyDescent="0.2">
      <c r="A97" t="s">
        <v>175</v>
      </c>
      <c r="B97">
        <v>39</v>
      </c>
      <c r="C97">
        <v>0.38605173264546999</v>
      </c>
    </row>
    <row r="98" spans="1:3" hidden="1" outlineLevel="1" x14ac:dyDescent="0.2">
      <c r="A98" t="s">
        <v>167</v>
      </c>
      <c r="B98">
        <v>36</v>
      </c>
      <c r="C98">
        <v>0.36242176103214802</v>
      </c>
    </row>
    <row r="99" spans="1:3" hidden="1" outlineLevel="1" x14ac:dyDescent="0.2">
      <c r="A99" t="s">
        <v>168</v>
      </c>
      <c r="B99">
        <v>36</v>
      </c>
      <c r="C99">
        <v>0.35997373349997802</v>
      </c>
    </row>
    <row r="100" spans="1:3" hidden="1" outlineLevel="1" x14ac:dyDescent="0.2"/>
    <row r="101" spans="1:3" hidden="1" outlineLevel="1" x14ac:dyDescent="0.2"/>
    <row r="102" spans="1:3" collapsed="1" x14ac:dyDescent="0.2"/>
    <row r="105" spans="1:3" x14ac:dyDescent="0.2">
      <c r="A105" s="27" t="s">
        <v>1041</v>
      </c>
      <c r="B105" s="27"/>
      <c r="C105" s="27"/>
    </row>
    <row r="106" spans="1:3" hidden="1" outlineLevel="1" x14ac:dyDescent="0.2">
      <c r="A106" t="s">
        <v>1027</v>
      </c>
      <c r="B106" t="s">
        <v>1040</v>
      </c>
      <c r="C106" t="s">
        <v>1039</v>
      </c>
    </row>
    <row r="107" spans="1:3" hidden="1" outlineLevel="1" x14ac:dyDescent="0.2">
      <c r="A107" t="s">
        <v>180</v>
      </c>
      <c r="B107">
        <v>100</v>
      </c>
      <c r="C107">
        <v>1</v>
      </c>
    </row>
    <row r="108" spans="1:3" hidden="1" outlineLevel="1" x14ac:dyDescent="0.2">
      <c r="A108" t="s">
        <v>179</v>
      </c>
      <c r="B108">
        <v>96</v>
      </c>
      <c r="C108">
        <v>0.96109048149375798</v>
      </c>
    </row>
    <row r="109" spans="1:3" hidden="1" outlineLevel="1" x14ac:dyDescent="0.2">
      <c r="A109" t="s">
        <v>52</v>
      </c>
      <c r="B109">
        <v>96</v>
      </c>
      <c r="C109">
        <v>0.96003138235379404</v>
      </c>
    </row>
    <row r="110" spans="1:3" hidden="1" outlineLevel="1" x14ac:dyDescent="0.2">
      <c r="A110" t="s">
        <v>183</v>
      </c>
      <c r="B110">
        <v>84</v>
      </c>
      <c r="C110">
        <v>0.84325714457953305</v>
      </c>
    </row>
    <row r="111" spans="1:3" hidden="1" outlineLevel="1" x14ac:dyDescent="0.2">
      <c r="A111" t="s">
        <v>159</v>
      </c>
      <c r="B111">
        <v>83</v>
      </c>
      <c r="C111">
        <v>0.82500691554269101</v>
      </c>
    </row>
    <row r="112" spans="1:3" hidden="1" outlineLevel="1" x14ac:dyDescent="0.2">
      <c r="A112" t="s">
        <v>53</v>
      </c>
      <c r="B112">
        <v>74</v>
      </c>
      <c r="C112">
        <v>0.73642646870344397</v>
      </c>
    </row>
    <row r="113" spans="1:3" hidden="1" outlineLevel="1" x14ac:dyDescent="0.2">
      <c r="A113" t="s">
        <v>162</v>
      </c>
      <c r="B113">
        <v>73</v>
      </c>
      <c r="C113">
        <v>0.73395492703945397</v>
      </c>
    </row>
    <row r="114" spans="1:3" hidden="1" outlineLevel="1" x14ac:dyDescent="0.2">
      <c r="A114" t="s">
        <v>171</v>
      </c>
      <c r="B114">
        <v>70</v>
      </c>
      <c r="C114">
        <v>0.70251797101406699</v>
      </c>
    </row>
    <row r="115" spans="1:3" hidden="1" outlineLevel="1" x14ac:dyDescent="0.2">
      <c r="A115" t="s">
        <v>160</v>
      </c>
      <c r="B115">
        <v>69</v>
      </c>
      <c r="C115">
        <v>0.68675804127565099</v>
      </c>
    </row>
    <row r="116" spans="1:3" hidden="1" outlineLevel="1" x14ac:dyDescent="0.2">
      <c r="A116" t="s">
        <v>177</v>
      </c>
      <c r="B116">
        <v>68</v>
      </c>
      <c r="C116">
        <v>0.68337500357168202</v>
      </c>
    </row>
    <row r="117" spans="1:3" hidden="1" outlineLevel="1" x14ac:dyDescent="0.2">
      <c r="A117" t="s">
        <v>164</v>
      </c>
      <c r="B117">
        <v>64</v>
      </c>
      <c r="C117">
        <v>0.63965505177836701</v>
      </c>
    </row>
    <row r="118" spans="1:3" hidden="1" outlineLevel="1" x14ac:dyDescent="0.2">
      <c r="A118" t="s">
        <v>173</v>
      </c>
      <c r="B118">
        <v>60</v>
      </c>
      <c r="C118">
        <v>0.60112934531908302</v>
      </c>
    </row>
    <row r="119" spans="1:3" hidden="1" outlineLevel="1" x14ac:dyDescent="0.2">
      <c r="A119" t="s">
        <v>172</v>
      </c>
      <c r="B119">
        <v>57</v>
      </c>
      <c r="C119">
        <v>0.565728929016032</v>
      </c>
    </row>
    <row r="120" spans="1:3" hidden="1" outlineLevel="1" x14ac:dyDescent="0.2">
      <c r="A120" t="s">
        <v>169</v>
      </c>
      <c r="B120">
        <v>56</v>
      </c>
      <c r="C120">
        <v>0.55682923193544998</v>
      </c>
    </row>
    <row r="121" spans="1:3" hidden="1" outlineLevel="1" x14ac:dyDescent="0.2">
      <c r="A121" t="s">
        <v>163</v>
      </c>
      <c r="B121">
        <v>54</v>
      </c>
      <c r="C121">
        <v>0.53763007824465203</v>
      </c>
    </row>
    <row r="122" spans="1:3" hidden="1" outlineLevel="1" x14ac:dyDescent="0.2">
      <c r="A122" t="s">
        <v>174</v>
      </c>
      <c r="B122">
        <v>52</v>
      </c>
      <c r="C122">
        <v>0.52316462451063295</v>
      </c>
    </row>
    <row r="123" spans="1:3" hidden="1" outlineLevel="1" x14ac:dyDescent="0.2">
      <c r="A123" t="s">
        <v>170</v>
      </c>
      <c r="B123">
        <v>49</v>
      </c>
      <c r="C123">
        <v>0.49430049848306401</v>
      </c>
    </row>
    <row r="124" spans="1:3" hidden="1" outlineLevel="1" x14ac:dyDescent="0.2">
      <c r="A124" t="s">
        <v>51</v>
      </c>
      <c r="B124">
        <v>47</v>
      </c>
      <c r="C124">
        <v>0.46605354245261199</v>
      </c>
    </row>
    <row r="125" spans="1:3" hidden="1" outlineLevel="1" x14ac:dyDescent="0.2">
      <c r="A125" t="s">
        <v>178</v>
      </c>
      <c r="B125">
        <v>45</v>
      </c>
      <c r="C125">
        <v>0.45272508186094801</v>
      </c>
    </row>
    <row r="126" spans="1:3" hidden="1" outlineLevel="1" x14ac:dyDescent="0.2">
      <c r="A126" t="s">
        <v>161</v>
      </c>
      <c r="B126">
        <v>45</v>
      </c>
      <c r="C126">
        <v>0.45083530719746701</v>
      </c>
    </row>
    <row r="127" spans="1:3" hidden="1" outlineLevel="1" x14ac:dyDescent="0.2">
      <c r="A127" t="s">
        <v>182</v>
      </c>
      <c r="B127">
        <v>44</v>
      </c>
      <c r="C127">
        <v>0.44341049145199601</v>
      </c>
    </row>
    <row r="128" spans="1:3" hidden="1" outlineLevel="1" x14ac:dyDescent="0.2">
      <c r="A128" t="s">
        <v>181</v>
      </c>
      <c r="B128">
        <v>44</v>
      </c>
      <c r="C128">
        <v>0.43879954510070501</v>
      </c>
    </row>
    <row r="129" spans="1:32" hidden="1" outlineLevel="1" x14ac:dyDescent="0.2">
      <c r="A129" t="s">
        <v>176</v>
      </c>
      <c r="B129">
        <v>43</v>
      </c>
      <c r="C129">
        <v>0.429156407083573</v>
      </c>
    </row>
    <row r="130" spans="1:32" hidden="1" outlineLevel="1" x14ac:dyDescent="0.2">
      <c r="A130" t="s">
        <v>175</v>
      </c>
      <c r="B130">
        <v>39</v>
      </c>
      <c r="C130">
        <v>0.38605173264546999</v>
      </c>
    </row>
    <row r="131" spans="1:32" hidden="1" outlineLevel="1" x14ac:dyDescent="0.2">
      <c r="A131" t="s">
        <v>167</v>
      </c>
      <c r="B131">
        <v>36</v>
      </c>
      <c r="C131">
        <v>0.36242176103214802</v>
      </c>
    </row>
    <row r="132" spans="1:32" hidden="1" outlineLevel="1" x14ac:dyDescent="0.2">
      <c r="A132" t="s">
        <v>168</v>
      </c>
      <c r="B132">
        <v>36</v>
      </c>
      <c r="C132">
        <v>0.35997373349997802</v>
      </c>
    </row>
    <row r="133" spans="1:32" hidden="1" outlineLevel="1" x14ac:dyDescent="0.2"/>
    <row r="134" spans="1:32" collapsed="1" x14ac:dyDescent="0.2"/>
    <row r="136" spans="1:32" x14ac:dyDescent="0.2">
      <c r="A136" s="3" t="s">
        <v>1042</v>
      </c>
      <c r="B136" s="3"/>
      <c r="C136" s="3"/>
    </row>
    <row r="137" spans="1:32" hidden="1" outlineLevel="1" x14ac:dyDescent="0.2">
      <c r="A137" s="5" t="s">
        <v>1391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6" t="s">
        <v>1392</v>
      </c>
      <c r="Y137" s="6"/>
      <c r="Z137" s="6"/>
      <c r="AA137" s="6"/>
      <c r="AB137" s="7" t="s">
        <v>1393</v>
      </c>
      <c r="AC137" s="7"/>
      <c r="AD137" s="7"/>
      <c r="AE137" s="8" t="s">
        <v>1394</v>
      </c>
      <c r="AF137" s="8"/>
    </row>
    <row r="138" spans="1:32" hidden="1" outlineLevel="1" x14ac:dyDescent="0.2">
      <c r="A138" t="s">
        <v>190</v>
      </c>
      <c r="B138" t="s">
        <v>188</v>
      </c>
      <c r="C138" t="s">
        <v>186</v>
      </c>
      <c r="D138" t="s">
        <v>184</v>
      </c>
      <c r="E138" t="s">
        <v>183</v>
      </c>
      <c r="F138" t="s">
        <v>182</v>
      </c>
      <c r="G138" t="s">
        <v>181</v>
      </c>
      <c r="H138" t="s">
        <v>180</v>
      </c>
      <c r="I138" t="s">
        <v>179</v>
      </c>
      <c r="J138" t="s">
        <v>178</v>
      </c>
      <c r="K138" t="s">
        <v>177</v>
      </c>
      <c r="L138" t="s">
        <v>176</v>
      </c>
      <c r="M138" t="s">
        <v>175</v>
      </c>
      <c r="N138" t="s">
        <v>174</v>
      </c>
      <c r="O138" t="s">
        <v>173</v>
      </c>
      <c r="P138" t="s">
        <v>172</v>
      </c>
      <c r="Q138" t="s">
        <v>171</v>
      </c>
      <c r="R138" t="s">
        <v>170</v>
      </c>
      <c r="S138" t="s">
        <v>169</v>
      </c>
      <c r="T138" t="s">
        <v>168</v>
      </c>
      <c r="U138" t="s">
        <v>167</v>
      </c>
      <c r="V138" t="s">
        <v>1047</v>
      </c>
      <c r="W138" t="s">
        <v>165</v>
      </c>
      <c r="X138" t="s">
        <v>164</v>
      </c>
      <c r="Y138" t="s">
        <v>163</v>
      </c>
      <c r="Z138" t="s">
        <v>162</v>
      </c>
      <c r="AA138" t="s">
        <v>161</v>
      </c>
      <c r="AB138" t="s">
        <v>51</v>
      </c>
      <c r="AC138" t="s">
        <v>52</v>
      </c>
      <c r="AD138" t="s">
        <v>53</v>
      </c>
      <c r="AE138" t="s">
        <v>160</v>
      </c>
      <c r="AF138" t="s">
        <v>159</v>
      </c>
    </row>
    <row r="139" spans="1:32" hidden="1" outlineLevel="1" x14ac:dyDescent="0.2">
      <c r="A139">
        <v>1</v>
      </c>
      <c r="B139" t="s">
        <v>27</v>
      </c>
      <c r="C139">
        <v>1</v>
      </c>
      <c r="D139" t="s">
        <v>105</v>
      </c>
      <c r="E139">
        <v>35.659999999999997</v>
      </c>
      <c r="F139">
        <v>123.6</v>
      </c>
      <c r="G139">
        <v>2</v>
      </c>
      <c r="H139">
        <v>87.9</v>
      </c>
      <c r="I139">
        <v>5</v>
      </c>
      <c r="J139">
        <v>59.3</v>
      </c>
      <c r="K139">
        <v>353</v>
      </c>
      <c r="L139">
        <v>2.4E-2</v>
      </c>
      <c r="M139">
        <v>119</v>
      </c>
      <c r="N139">
        <v>10.51</v>
      </c>
      <c r="O139">
        <v>29</v>
      </c>
      <c r="P139">
        <v>108.4</v>
      </c>
      <c r="Q139">
        <v>48</v>
      </c>
      <c r="R139">
        <v>97.9</v>
      </c>
      <c r="S139">
        <v>19</v>
      </c>
      <c r="T139">
        <v>-2.82</v>
      </c>
      <c r="U139">
        <v>248</v>
      </c>
      <c r="W139" t="s">
        <v>136</v>
      </c>
      <c r="X139">
        <v>95.31</v>
      </c>
      <c r="Y139">
        <v>80.8</v>
      </c>
      <c r="Z139">
        <v>9</v>
      </c>
      <c r="AA139">
        <v>12</v>
      </c>
      <c r="AB139">
        <v>12.1</v>
      </c>
      <c r="AC139">
        <v>11.7</v>
      </c>
      <c r="AD139">
        <v>23.8</v>
      </c>
      <c r="AE139">
        <v>77.88</v>
      </c>
      <c r="AF139">
        <v>92.18</v>
      </c>
    </row>
    <row r="140" spans="1:32" hidden="1" outlineLevel="1" x14ac:dyDescent="0.2">
      <c r="A140">
        <v>2</v>
      </c>
      <c r="B140" t="s">
        <v>14</v>
      </c>
      <c r="C140">
        <v>1</v>
      </c>
      <c r="D140" t="s">
        <v>110</v>
      </c>
      <c r="E140">
        <v>32.79</v>
      </c>
      <c r="F140">
        <v>125.1</v>
      </c>
      <c r="G140">
        <v>1</v>
      </c>
      <c r="H140">
        <v>92.3</v>
      </c>
      <c r="I140">
        <v>16</v>
      </c>
      <c r="J140">
        <v>69.8</v>
      </c>
      <c r="K140">
        <v>70</v>
      </c>
      <c r="L140">
        <v>8.0000000000000002E-3</v>
      </c>
      <c r="M140">
        <v>160</v>
      </c>
      <c r="N140">
        <v>3.38</v>
      </c>
      <c r="O140">
        <v>83</v>
      </c>
      <c r="P140">
        <v>106.2</v>
      </c>
      <c r="Q140">
        <v>76</v>
      </c>
      <c r="R140">
        <v>102.8</v>
      </c>
      <c r="S140">
        <v>102</v>
      </c>
      <c r="T140">
        <v>1.98</v>
      </c>
      <c r="U140">
        <v>109</v>
      </c>
      <c r="W140" t="s">
        <v>136</v>
      </c>
      <c r="X140">
        <v>93.68</v>
      </c>
      <c r="Y140">
        <v>74.88</v>
      </c>
      <c r="Z140">
        <v>1</v>
      </c>
      <c r="AA140">
        <v>5</v>
      </c>
      <c r="AB140">
        <v>14.4</v>
      </c>
      <c r="AC140">
        <v>8.5</v>
      </c>
      <c r="AD140">
        <v>22.9</v>
      </c>
      <c r="AE140">
        <v>73.650000000000006</v>
      </c>
      <c r="AF140">
        <v>92.96</v>
      </c>
    </row>
    <row r="141" spans="1:32" hidden="1" outlineLevel="1" x14ac:dyDescent="0.2">
      <c r="A141">
        <v>3</v>
      </c>
      <c r="B141" t="s">
        <v>0</v>
      </c>
      <c r="C141">
        <v>1</v>
      </c>
      <c r="D141" t="s">
        <v>105</v>
      </c>
      <c r="E141">
        <v>31.99</v>
      </c>
      <c r="F141">
        <v>120.1</v>
      </c>
      <c r="G141">
        <v>6</v>
      </c>
      <c r="H141">
        <v>88.1</v>
      </c>
      <c r="I141">
        <v>6</v>
      </c>
      <c r="J141">
        <v>72.2</v>
      </c>
      <c r="K141">
        <v>18</v>
      </c>
      <c r="L141">
        <v>1.7999999999999999E-2</v>
      </c>
      <c r="M141">
        <v>137</v>
      </c>
      <c r="N141">
        <v>13.25</v>
      </c>
      <c r="O141">
        <v>7</v>
      </c>
      <c r="P141">
        <v>110.4</v>
      </c>
      <c r="Q141">
        <v>4</v>
      </c>
      <c r="R141">
        <v>97.2</v>
      </c>
      <c r="S141">
        <v>11</v>
      </c>
      <c r="T141">
        <v>5.48</v>
      </c>
      <c r="U141">
        <v>38</v>
      </c>
      <c r="W141" t="s">
        <v>136</v>
      </c>
      <c r="X141">
        <v>96.48</v>
      </c>
      <c r="Y141">
        <v>82.47</v>
      </c>
      <c r="Z141">
        <v>10</v>
      </c>
      <c r="AA141">
        <v>14</v>
      </c>
      <c r="AB141">
        <v>10.8</v>
      </c>
      <c r="AC141">
        <v>10.9</v>
      </c>
      <c r="AD141">
        <v>21.7</v>
      </c>
      <c r="AE141">
        <v>80.260000000000005</v>
      </c>
      <c r="AF141">
        <v>94.62</v>
      </c>
    </row>
    <row r="142" spans="1:32" hidden="1" outlineLevel="1" x14ac:dyDescent="0.2">
      <c r="A142">
        <v>4</v>
      </c>
      <c r="B142" t="s">
        <v>252</v>
      </c>
      <c r="C142">
        <v>2</v>
      </c>
      <c r="D142" t="s">
        <v>556</v>
      </c>
      <c r="E142">
        <v>31.36</v>
      </c>
      <c r="F142">
        <v>121.7</v>
      </c>
      <c r="G142">
        <v>4</v>
      </c>
      <c r="H142">
        <v>90.4</v>
      </c>
      <c r="I142">
        <v>8</v>
      </c>
      <c r="J142">
        <v>67.400000000000006</v>
      </c>
      <c r="K142">
        <v>182</v>
      </c>
      <c r="L142">
        <v>-7.0000000000000001E-3</v>
      </c>
      <c r="M142">
        <v>198</v>
      </c>
      <c r="N142">
        <v>13.57</v>
      </c>
      <c r="O142">
        <v>3</v>
      </c>
      <c r="P142">
        <v>110.2</v>
      </c>
      <c r="Q142">
        <v>7</v>
      </c>
      <c r="R142">
        <v>96.7</v>
      </c>
      <c r="S142">
        <v>2</v>
      </c>
      <c r="T142">
        <v>3.15</v>
      </c>
      <c r="U142">
        <v>90</v>
      </c>
      <c r="W142" t="s">
        <v>136</v>
      </c>
      <c r="X142">
        <v>94.06</v>
      </c>
      <c r="Y142">
        <v>82.45</v>
      </c>
      <c r="Z142">
        <v>6</v>
      </c>
      <c r="AA142">
        <v>18</v>
      </c>
      <c r="AB142">
        <v>10.9</v>
      </c>
      <c r="AC142">
        <v>8.9</v>
      </c>
      <c r="AD142">
        <v>19.7</v>
      </c>
      <c r="AE142">
        <v>78.63</v>
      </c>
      <c r="AF142">
        <v>91.19</v>
      </c>
    </row>
    <row r="143" spans="1:32" hidden="1" outlineLevel="1" x14ac:dyDescent="0.2">
      <c r="A143">
        <v>5</v>
      </c>
      <c r="B143" t="s">
        <v>25</v>
      </c>
      <c r="C143">
        <v>2</v>
      </c>
      <c r="D143" t="s">
        <v>556</v>
      </c>
      <c r="E143">
        <v>29.44</v>
      </c>
      <c r="F143">
        <v>115.5</v>
      </c>
      <c r="G143">
        <v>18</v>
      </c>
      <c r="H143">
        <v>86.1</v>
      </c>
      <c r="I143">
        <v>2</v>
      </c>
      <c r="J143">
        <v>64.400000000000006</v>
      </c>
      <c r="K143">
        <v>320</v>
      </c>
      <c r="L143">
        <v>-1.4E-2</v>
      </c>
      <c r="M143">
        <v>227</v>
      </c>
      <c r="N143">
        <v>11.65</v>
      </c>
      <c r="O143">
        <v>17</v>
      </c>
      <c r="P143">
        <v>109.3</v>
      </c>
      <c r="Q143">
        <v>29</v>
      </c>
      <c r="R143">
        <v>97.6</v>
      </c>
      <c r="S143">
        <v>16</v>
      </c>
      <c r="T143">
        <v>-4.9400000000000004</v>
      </c>
      <c r="U143">
        <v>305</v>
      </c>
      <c r="W143" t="s">
        <v>136</v>
      </c>
      <c r="X143">
        <v>91.11</v>
      </c>
      <c r="Y143">
        <v>81.430000000000007</v>
      </c>
      <c r="Z143">
        <v>4</v>
      </c>
      <c r="AA143">
        <v>15</v>
      </c>
      <c r="AB143">
        <v>6.6</v>
      </c>
      <c r="AC143">
        <v>11.2</v>
      </c>
      <c r="AD143">
        <v>17.8</v>
      </c>
      <c r="AE143">
        <v>77.27</v>
      </c>
      <c r="AF143">
        <v>89.94</v>
      </c>
    </row>
    <row r="144" spans="1:32" hidden="1" outlineLevel="1" x14ac:dyDescent="0.2">
      <c r="A144">
        <v>6</v>
      </c>
      <c r="B144" t="s">
        <v>38</v>
      </c>
      <c r="C144">
        <v>1</v>
      </c>
      <c r="D144" t="s">
        <v>105</v>
      </c>
      <c r="E144">
        <v>29.17</v>
      </c>
      <c r="F144">
        <v>119.9</v>
      </c>
      <c r="G144">
        <v>7</v>
      </c>
      <c r="H144">
        <v>90.7</v>
      </c>
      <c r="I144">
        <v>10</v>
      </c>
      <c r="J144">
        <v>74.3</v>
      </c>
      <c r="K144">
        <v>5</v>
      </c>
      <c r="L144">
        <v>2.4E-2</v>
      </c>
      <c r="M144">
        <v>117</v>
      </c>
      <c r="N144">
        <v>13.68</v>
      </c>
      <c r="O144">
        <v>2</v>
      </c>
      <c r="P144">
        <v>110.8</v>
      </c>
      <c r="Q144">
        <v>2</v>
      </c>
      <c r="R144">
        <v>97.1</v>
      </c>
      <c r="S144">
        <v>8</v>
      </c>
      <c r="T144">
        <v>5.77</v>
      </c>
      <c r="U144">
        <v>33</v>
      </c>
      <c r="W144" t="s">
        <v>136</v>
      </c>
      <c r="X144">
        <v>94.55</v>
      </c>
      <c r="Y144">
        <v>82.58</v>
      </c>
      <c r="Z144">
        <v>9</v>
      </c>
      <c r="AA144">
        <v>12</v>
      </c>
      <c r="AB144">
        <v>10.6</v>
      </c>
      <c r="AC144">
        <v>8.6</v>
      </c>
      <c r="AD144">
        <v>19.2</v>
      </c>
      <c r="AE144">
        <v>80.099999999999994</v>
      </c>
      <c r="AF144">
        <v>92.05</v>
      </c>
    </row>
    <row r="145" spans="1:32" hidden="1" outlineLevel="1" x14ac:dyDescent="0.2">
      <c r="A145">
        <v>7</v>
      </c>
      <c r="B145" t="s">
        <v>134</v>
      </c>
      <c r="C145">
        <v>2</v>
      </c>
      <c r="D145" t="s">
        <v>60</v>
      </c>
      <c r="E145">
        <v>27.41</v>
      </c>
      <c r="F145">
        <v>118.2</v>
      </c>
      <c r="G145">
        <v>13</v>
      </c>
      <c r="H145">
        <v>90.8</v>
      </c>
      <c r="I145">
        <v>12</v>
      </c>
      <c r="J145">
        <v>65.8</v>
      </c>
      <c r="K145">
        <v>265</v>
      </c>
      <c r="L145">
        <v>3.6999999999999998E-2</v>
      </c>
      <c r="M145">
        <v>89</v>
      </c>
      <c r="N145">
        <v>11.02</v>
      </c>
      <c r="O145">
        <v>22</v>
      </c>
      <c r="P145">
        <v>110</v>
      </c>
      <c r="Q145">
        <v>11</v>
      </c>
      <c r="R145">
        <v>99</v>
      </c>
      <c r="S145">
        <v>37</v>
      </c>
      <c r="T145">
        <v>2.2599999999999998</v>
      </c>
      <c r="U145">
        <v>102</v>
      </c>
      <c r="W145" t="s">
        <v>136</v>
      </c>
      <c r="X145">
        <v>91.29</v>
      </c>
      <c r="Y145">
        <v>81.36</v>
      </c>
      <c r="Z145">
        <v>8</v>
      </c>
      <c r="AA145">
        <v>11</v>
      </c>
      <c r="AB145">
        <v>9.6</v>
      </c>
      <c r="AC145">
        <v>8.1</v>
      </c>
      <c r="AD145">
        <v>17.7</v>
      </c>
      <c r="AE145">
        <v>77.84</v>
      </c>
      <c r="AF145">
        <v>87.73</v>
      </c>
    </row>
    <row r="146" spans="1:32" hidden="1" outlineLevel="1" x14ac:dyDescent="0.2">
      <c r="A146">
        <v>8</v>
      </c>
      <c r="B146" t="s">
        <v>36</v>
      </c>
      <c r="C146">
        <v>2</v>
      </c>
      <c r="D146" t="s">
        <v>60</v>
      </c>
      <c r="E146">
        <v>26.98</v>
      </c>
      <c r="F146">
        <v>122.5</v>
      </c>
      <c r="G146">
        <v>3</v>
      </c>
      <c r="H146">
        <v>95.5</v>
      </c>
      <c r="I146">
        <v>34</v>
      </c>
      <c r="J146">
        <v>67.7</v>
      </c>
      <c r="K146">
        <v>155</v>
      </c>
      <c r="L146">
        <v>3.7999999999999999E-2</v>
      </c>
      <c r="M146">
        <v>87</v>
      </c>
      <c r="N146">
        <v>10.58</v>
      </c>
      <c r="O146">
        <v>27</v>
      </c>
      <c r="P146">
        <v>109</v>
      </c>
      <c r="Q146">
        <v>32</v>
      </c>
      <c r="R146">
        <v>98.5</v>
      </c>
      <c r="S146">
        <v>23</v>
      </c>
      <c r="T146">
        <v>1.36</v>
      </c>
      <c r="U146">
        <v>124</v>
      </c>
      <c r="W146" t="s">
        <v>136</v>
      </c>
      <c r="X146">
        <v>91.13</v>
      </c>
      <c r="Y146">
        <v>80.849999999999994</v>
      </c>
      <c r="Z146">
        <v>6</v>
      </c>
      <c r="AA146">
        <v>9</v>
      </c>
      <c r="AB146">
        <v>11.3</v>
      </c>
      <c r="AC146">
        <v>6</v>
      </c>
      <c r="AD146">
        <v>17.2</v>
      </c>
      <c r="AE146">
        <v>76.38</v>
      </c>
      <c r="AF146">
        <v>89.64</v>
      </c>
    </row>
    <row r="147" spans="1:32" hidden="1" outlineLevel="1" x14ac:dyDescent="0.2">
      <c r="A147">
        <v>9</v>
      </c>
      <c r="B147" t="s">
        <v>22</v>
      </c>
      <c r="C147">
        <v>3</v>
      </c>
      <c r="D147" t="s">
        <v>156</v>
      </c>
      <c r="E147">
        <v>26.75</v>
      </c>
      <c r="F147">
        <v>112.7</v>
      </c>
      <c r="G147">
        <v>36</v>
      </c>
      <c r="H147">
        <v>85.9</v>
      </c>
      <c r="I147">
        <v>1</v>
      </c>
      <c r="J147">
        <v>66.5</v>
      </c>
      <c r="K147">
        <v>226</v>
      </c>
      <c r="L147">
        <v>4.0000000000000001E-3</v>
      </c>
      <c r="M147">
        <v>175</v>
      </c>
      <c r="N147">
        <v>8.31</v>
      </c>
      <c r="O147">
        <v>53</v>
      </c>
      <c r="P147">
        <v>107.8</v>
      </c>
      <c r="Q147">
        <v>58</v>
      </c>
      <c r="R147">
        <v>99.5</v>
      </c>
      <c r="S147">
        <v>45</v>
      </c>
      <c r="T147">
        <v>-5.0199999999999996</v>
      </c>
      <c r="U147">
        <v>307</v>
      </c>
      <c r="W147" t="s">
        <v>136</v>
      </c>
      <c r="X147">
        <v>90.09</v>
      </c>
      <c r="Y147">
        <v>79.790000000000006</v>
      </c>
      <c r="Z147">
        <v>3</v>
      </c>
      <c r="AA147">
        <v>11</v>
      </c>
      <c r="AB147">
        <v>5.3</v>
      </c>
      <c r="AC147">
        <v>11.6</v>
      </c>
      <c r="AD147">
        <v>16.899999999999999</v>
      </c>
      <c r="AE147">
        <v>76.12</v>
      </c>
      <c r="AF147">
        <v>87.31</v>
      </c>
    </row>
    <row r="148" spans="1:32" hidden="1" outlineLevel="1" x14ac:dyDescent="0.2">
      <c r="A148">
        <v>10</v>
      </c>
      <c r="B148" t="s">
        <v>32</v>
      </c>
      <c r="C148">
        <v>3</v>
      </c>
      <c r="D148" t="s">
        <v>556</v>
      </c>
      <c r="E148">
        <v>26.05</v>
      </c>
      <c r="F148">
        <v>121.1</v>
      </c>
      <c r="G148">
        <v>5</v>
      </c>
      <c r="H148">
        <v>95</v>
      </c>
      <c r="I148">
        <v>32</v>
      </c>
      <c r="J148">
        <v>65.599999999999994</v>
      </c>
      <c r="K148">
        <v>276</v>
      </c>
      <c r="L148">
        <v>-1.2E-2</v>
      </c>
      <c r="M148">
        <v>220</v>
      </c>
      <c r="N148">
        <v>13.04</v>
      </c>
      <c r="O148">
        <v>8</v>
      </c>
      <c r="P148">
        <v>109.7</v>
      </c>
      <c r="Q148">
        <v>19</v>
      </c>
      <c r="R148">
        <v>96.7</v>
      </c>
      <c r="S148">
        <v>3</v>
      </c>
      <c r="T148">
        <v>4.33</v>
      </c>
      <c r="U148">
        <v>58</v>
      </c>
      <c r="W148" t="s">
        <v>136</v>
      </c>
      <c r="X148">
        <v>89.66</v>
      </c>
      <c r="Y148">
        <v>81.95</v>
      </c>
      <c r="Z148">
        <v>2</v>
      </c>
      <c r="AA148">
        <v>13</v>
      </c>
      <c r="AB148">
        <v>11</v>
      </c>
      <c r="AC148">
        <v>5.7</v>
      </c>
      <c r="AD148">
        <v>16.7</v>
      </c>
      <c r="AE148">
        <v>79.05</v>
      </c>
      <c r="AF148">
        <v>86.88</v>
      </c>
    </row>
    <row r="149" spans="1:32" hidden="1" outlineLevel="1" x14ac:dyDescent="0.2">
      <c r="A149">
        <v>11</v>
      </c>
      <c r="B149" t="s">
        <v>5</v>
      </c>
      <c r="C149">
        <v>4</v>
      </c>
      <c r="D149" t="s">
        <v>105</v>
      </c>
      <c r="E149">
        <v>24.47</v>
      </c>
      <c r="F149">
        <v>118.4</v>
      </c>
      <c r="G149">
        <v>11</v>
      </c>
      <c r="H149">
        <v>94</v>
      </c>
      <c r="I149">
        <v>25</v>
      </c>
      <c r="J149">
        <v>63.3</v>
      </c>
      <c r="K149">
        <v>337</v>
      </c>
      <c r="L149">
        <v>2E-3</v>
      </c>
      <c r="M149">
        <v>181</v>
      </c>
      <c r="N149">
        <v>8.61</v>
      </c>
      <c r="O149">
        <v>50</v>
      </c>
      <c r="P149">
        <v>108.1</v>
      </c>
      <c r="Q149">
        <v>51</v>
      </c>
      <c r="R149">
        <v>99.5</v>
      </c>
      <c r="S149">
        <v>44</v>
      </c>
      <c r="T149">
        <v>-6.04</v>
      </c>
      <c r="U149">
        <v>326</v>
      </c>
      <c r="W149" t="s">
        <v>136</v>
      </c>
      <c r="X149">
        <v>88.64</v>
      </c>
      <c r="Y149">
        <v>79.31</v>
      </c>
      <c r="Z149">
        <v>3</v>
      </c>
      <c r="AA149">
        <v>5</v>
      </c>
      <c r="AB149">
        <v>10</v>
      </c>
      <c r="AC149">
        <v>6.6</v>
      </c>
      <c r="AD149">
        <v>16.600000000000001</v>
      </c>
      <c r="AE149">
        <v>77.209999999999994</v>
      </c>
      <c r="AF149">
        <v>87.52</v>
      </c>
    </row>
    <row r="150" spans="1:32" hidden="1" outlineLevel="1" x14ac:dyDescent="0.2">
      <c r="A150">
        <v>12</v>
      </c>
      <c r="B150" t="s">
        <v>80</v>
      </c>
      <c r="C150">
        <v>5</v>
      </c>
      <c r="D150" t="s">
        <v>556</v>
      </c>
      <c r="E150">
        <v>23.68</v>
      </c>
      <c r="F150">
        <v>110.8</v>
      </c>
      <c r="G150">
        <v>52</v>
      </c>
      <c r="H150">
        <v>87.1</v>
      </c>
      <c r="I150">
        <v>3</v>
      </c>
      <c r="J150">
        <v>63.6</v>
      </c>
      <c r="K150">
        <v>332</v>
      </c>
      <c r="L150">
        <v>-2.5999999999999999E-2</v>
      </c>
      <c r="M150">
        <v>247</v>
      </c>
      <c r="N150">
        <v>13.57</v>
      </c>
      <c r="O150">
        <v>4</v>
      </c>
      <c r="P150">
        <v>110.3</v>
      </c>
      <c r="Q150">
        <v>6</v>
      </c>
      <c r="R150">
        <v>96.8</v>
      </c>
      <c r="S150">
        <v>5</v>
      </c>
      <c r="T150">
        <v>3.56</v>
      </c>
      <c r="U150">
        <v>82</v>
      </c>
      <c r="W150" t="s">
        <v>136</v>
      </c>
      <c r="X150">
        <v>88.23</v>
      </c>
      <c r="Y150">
        <v>82.58</v>
      </c>
      <c r="Z150">
        <v>2</v>
      </c>
      <c r="AA150">
        <v>12</v>
      </c>
      <c r="AB150">
        <v>5.2</v>
      </c>
      <c r="AC150">
        <v>9.6</v>
      </c>
      <c r="AD150">
        <v>14.8</v>
      </c>
      <c r="AE150">
        <v>78.2</v>
      </c>
      <c r="AF150">
        <v>84.66</v>
      </c>
    </row>
    <row r="151" spans="1:32" hidden="1" outlineLevel="1" x14ac:dyDescent="0.2">
      <c r="A151">
        <v>13</v>
      </c>
      <c r="B151" t="s">
        <v>42</v>
      </c>
      <c r="C151">
        <v>5</v>
      </c>
      <c r="D151" t="s">
        <v>60</v>
      </c>
      <c r="E151">
        <v>23.33</v>
      </c>
      <c r="F151">
        <v>119.6</v>
      </c>
      <c r="G151">
        <v>8</v>
      </c>
      <c r="H151">
        <v>96.2</v>
      </c>
      <c r="I151">
        <v>45</v>
      </c>
      <c r="J151">
        <v>67.5</v>
      </c>
      <c r="K151">
        <v>166</v>
      </c>
      <c r="L151">
        <v>3.0000000000000001E-3</v>
      </c>
      <c r="M151">
        <v>180</v>
      </c>
      <c r="N151">
        <v>10.89</v>
      </c>
      <c r="O151">
        <v>25</v>
      </c>
      <c r="P151">
        <v>109.6</v>
      </c>
      <c r="Q151">
        <v>21</v>
      </c>
      <c r="R151">
        <v>98.7</v>
      </c>
      <c r="S151">
        <v>30</v>
      </c>
      <c r="T151">
        <v>2.81</v>
      </c>
      <c r="U151">
        <v>96</v>
      </c>
      <c r="W151" t="s">
        <v>136</v>
      </c>
      <c r="X151">
        <v>89.49</v>
      </c>
      <c r="Y151">
        <v>80.98</v>
      </c>
      <c r="Z151">
        <v>3</v>
      </c>
      <c r="AA151">
        <v>6</v>
      </c>
      <c r="AB151">
        <v>9.6999999999999993</v>
      </c>
      <c r="AC151">
        <v>5.9</v>
      </c>
      <c r="AD151">
        <v>15.6</v>
      </c>
      <c r="AE151">
        <v>77.03</v>
      </c>
      <c r="AF151">
        <v>86.9</v>
      </c>
    </row>
    <row r="152" spans="1:32" hidden="1" outlineLevel="1" x14ac:dyDescent="0.2">
      <c r="A152">
        <v>14</v>
      </c>
      <c r="B152" t="s">
        <v>270</v>
      </c>
      <c r="C152">
        <v>4</v>
      </c>
      <c r="D152" t="s">
        <v>105</v>
      </c>
      <c r="E152">
        <v>22.56</v>
      </c>
      <c r="F152">
        <v>113</v>
      </c>
      <c r="G152">
        <v>31</v>
      </c>
      <c r="H152">
        <v>90.4</v>
      </c>
      <c r="I152">
        <v>9</v>
      </c>
      <c r="J152">
        <v>68.3</v>
      </c>
      <c r="K152">
        <v>135</v>
      </c>
      <c r="L152">
        <v>4.4999999999999998E-2</v>
      </c>
      <c r="M152">
        <v>75</v>
      </c>
      <c r="N152">
        <v>10.71</v>
      </c>
      <c r="O152">
        <v>26</v>
      </c>
      <c r="P152">
        <v>109.5</v>
      </c>
      <c r="Q152">
        <v>23</v>
      </c>
      <c r="R152">
        <v>98.8</v>
      </c>
      <c r="S152">
        <v>32</v>
      </c>
      <c r="T152">
        <v>1.1000000000000001</v>
      </c>
      <c r="U152">
        <v>133</v>
      </c>
      <c r="W152" t="s">
        <v>136</v>
      </c>
      <c r="X152">
        <v>88.29</v>
      </c>
      <c r="Y152">
        <v>80.709999999999994</v>
      </c>
      <c r="Z152">
        <v>7</v>
      </c>
      <c r="AA152">
        <v>11</v>
      </c>
      <c r="AB152">
        <v>6</v>
      </c>
      <c r="AC152">
        <v>8.4</v>
      </c>
      <c r="AD152">
        <v>14.4</v>
      </c>
      <c r="AE152">
        <v>79.2</v>
      </c>
      <c r="AF152">
        <v>87.17</v>
      </c>
    </row>
    <row r="153" spans="1:32" hidden="1" outlineLevel="1" x14ac:dyDescent="0.2">
      <c r="A153">
        <v>15</v>
      </c>
      <c r="B153" t="s">
        <v>46</v>
      </c>
      <c r="C153">
        <v>3</v>
      </c>
      <c r="D153" t="s">
        <v>148</v>
      </c>
      <c r="E153">
        <v>22.42</v>
      </c>
      <c r="F153">
        <v>114.1</v>
      </c>
      <c r="G153">
        <v>24</v>
      </c>
      <c r="H153">
        <v>91.7</v>
      </c>
      <c r="I153">
        <v>13</v>
      </c>
      <c r="J153">
        <v>66.099999999999994</v>
      </c>
      <c r="K153">
        <v>247</v>
      </c>
      <c r="L153">
        <v>5.7000000000000002E-2</v>
      </c>
      <c r="M153">
        <v>50</v>
      </c>
      <c r="N153">
        <v>3.15</v>
      </c>
      <c r="O153">
        <v>88</v>
      </c>
      <c r="P153">
        <v>104.8</v>
      </c>
      <c r="Q153">
        <v>124</v>
      </c>
      <c r="R153">
        <v>101.6</v>
      </c>
      <c r="S153">
        <v>66</v>
      </c>
      <c r="T153">
        <v>-3.81</v>
      </c>
      <c r="U153">
        <v>276</v>
      </c>
      <c r="W153" t="s">
        <v>136</v>
      </c>
      <c r="X153">
        <v>87.75</v>
      </c>
      <c r="Y153">
        <v>75.489999999999995</v>
      </c>
      <c r="Z153">
        <v>1</v>
      </c>
      <c r="AA153">
        <v>6</v>
      </c>
      <c r="AB153">
        <v>7.1</v>
      </c>
      <c r="AC153">
        <v>7.7</v>
      </c>
      <c r="AD153">
        <v>14.8</v>
      </c>
      <c r="AE153">
        <v>72.8</v>
      </c>
      <c r="AF153">
        <v>87.47</v>
      </c>
    </row>
    <row r="154" spans="1:32" hidden="1" outlineLevel="1" x14ac:dyDescent="0.2">
      <c r="A154">
        <v>16</v>
      </c>
      <c r="B154" t="s">
        <v>243</v>
      </c>
      <c r="C154">
        <v>6</v>
      </c>
      <c r="D154" t="s">
        <v>156</v>
      </c>
      <c r="E154">
        <v>21.85</v>
      </c>
      <c r="F154">
        <v>119</v>
      </c>
      <c r="G154">
        <v>9</v>
      </c>
      <c r="H154">
        <v>97.1</v>
      </c>
      <c r="I154">
        <v>59</v>
      </c>
      <c r="J154">
        <v>67.599999999999994</v>
      </c>
      <c r="K154">
        <v>161</v>
      </c>
      <c r="L154">
        <v>-5.0999999999999997E-2</v>
      </c>
      <c r="M154">
        <v>295</v>
      </c>
      <c r="N154">
        <v>10.36</v>
      </c>
      <c r="O154">
        <v>31</v>
      </c>
      <c r="P154">
        <v>108.8</v>
      </c>
      <c r="Q154">
        <v>38</v>
      </c>
      <c r="R154">
        <v>98.5</v>
      </c>
      <c r="S154">
        <v>22</v>
      </c>
      <c r="T154">
        <v>-1.45</v>
      </c>
      <c r="U154">
        <v>210</v>
      </c>
      <c r="W154" t="s">
        <v>136</v>
      </c>
      <c r="X154">
        <v>88.25</v>
      </c>
      <c r="Y154">
        <v>80.94</v>
      </c>
      <c r="Z154">
        <v>5</v>
      </c>
      <c r="AA154">
        <v>10</v>
      </c>
      <c r="AB154">
        <v>9</v>
      </c>
      <c r="AC154">
        <v>5.3</v>
      </c>
      <c r="AD154">
        <v>14.4</v>
      </c>
      <c r="AE154">
        <v>76.87</v>
      </c>
      <c r="AF154">
        <v>85.57</v>
      </c>
    </row>
    <row r="155" spans="1:32" hidden="1" outlineLevel="1" x14ac:dyDescent="0.2">
      <c r="A155">
        <v>17</v>
      </c>
      <c r="B155" t="s">
        <v>11</v>
      </c>
      <c r="C155">
        <v>7</v>
      </c>
      <c r="D155" t="s">
        <v>105</v>
      </c>
      <c r="E155">
        <v>20.97</v>
      </c>
      <c r="F155">
        <v>113.4</v>
      </c>
      <c r="G155">
        <v>29</v>
      </c>
      <c r="H155">
        <v>92.4</v>
      </c>
      <c r="I155">
        <v>17</v>
      </c>
      <c r="J155">
        <v>67.099999999999994</v>
      </c>
      <c r="K155">
        <v>194</v>
      </c>
      <c r="L155">
        <v>-5.3999999999999999E-2</v>
      </c>
      <c r="M155">
        <v>301</v>
      </c>
      <c r="N155">
        <v>13</v>
      </c>
      <c r="O155">
        <v>10</v>
      </c>
      <c r="P155">
        <v>110.6</v>
      </c>
      <c r="Q155">
        <v>3</v>
      </c>
      <c r="R155">
        <v>97.6</v>
      </c>
      <c r="S155">
        <v>15</v>
      </c>
      <c r="T155">
        <v>6.05</v>
      </c>
      <c r="U155">
        <v>28</v>
      </c>
      <c r="W155" t="s">
        <v>136</v>
      </c>
      <c r="X155">
        <v>86.35</v>
      </c>
      <c r="Y155">
        <v>82.27</v>
      </c>
      <c r="Z155">
        <v>4</v>
      </c>
      <c r="AA155">
        <v>6</v>
      </c>
      <c r="AB155">
        <v>6.8</v>
      </c>
      <c r="AC155">
        <v>7.1</v>
      </c>
      <c r="AD155">
        <v>13.9</v>
      </c>
      <c r="AE155">
        <v>79.52</v>
      </c>
      <c r="AF155">
        <v>85.38</v>
      </c>
    </row>
    <row r="156" spans="1:32" hidden="1" outlineLevel="1" x14ac:dyDescent="0.2">
      <c r="A156">
        <v>18</v>
      </c>
      <c r="B156" t="s">
        <v>9</v>
      </c>
      <c r="C156">
        <v>3</v>
      </c>
      <c r="D156" t="s">
        <v>60</v>
      </c>
      <c r="E156">
        <v>20.97</v>
      </c>
      <c r="F156">
        <v>118.5</v>
      </c>
      <c r="G156">
        <v>10</v>
      </c>
      <c r="H156">
        <v>97.5</v>
      </c>
      <c r="I156">
        <v>62</v>
      </c>
      <c r="J156">
        <v>69.900000000000006</v>
      </c>
      <c r="K156">
        <v>66</v>
      </c>
      <c r="L156">
        <v>3.5000000000000003E-2</v>
      </c>
      <c r="M156">
        <v>93</v>
      </c>
      <c r="N156">
        <v>9.49</v>
      </c>
      <c r="O156">
        <v>40</v>
      </c>
      <c r="P156">
        <v>108.6</v>
      </c>
      <c r="Q156">
        <v>41</v>
      </c>
      <c r="R156">
        <v>99.1</v>
      </c>
      <c r="S156">
        <v>38</v>
      </c>
      <c r="T156">
        <v>3.09</v>
      </c>
      <c r="U156">
        <v>93</v>
      </c>
      <c r="W156" t="s">
        <v>136</v>
      </c>
      <c r="X156">
        <v>86.98</v>
      </c>
      <c r="Y156">
        <v>79.83</v>
      </c>
      <c r="Z156">
        <v>4</v>
      </c>
      <c r="AA156">
        <v>7</v>
      </c>
      <c r="AB156">
        <v>8.8000000000000007</v>
      </c>
      <c r="AC156">
        <v>4</v>
      </c>
      <c r="AD156">
        <v>12.8</v>
      </c>
      <c r="AE156">
        <v>76.599999999999994</v>
      </c>
      <c r="AF156">
        <v>84.43</v>
      </c>
    </row>
    <row r="157" spans="1:32" hidden="1" outlineLevel="1" x14ac:dyDescent="0.2">
      <c r="A157">
        <v>19</v>
      </c>
      <c r="B157" t="s">
        <v>47</v>
      </c>
      <c r="C157">
        <v>7</v>
      </c>
      <c r="D157" t="s">
        <v>489</v>
      </c>
      <c r="E157">
        <v>20.71</v>
      </c>
      <c r="F157">
        <v>118.4</v>
      </c>
      <c r="G157">
        <v>12</v>
      </c>
      <c r="H157">
        <v>97.6</v>
      </c>
      <c r="I157">
        <v>63</v>
      </c>
      <c r="J157">
        <v>65.599999999999994</v>
      </c>
      <c r="K157">
        <v>275</v>
      </c>
      <c r="L157">
        <v>0.06</v>
      </c>
      <c r="M157">
        <v>43</v>
      </c>
      <c r="N157">
        <v>1.36</v>
      </c>
      <c r="O157">
        <v>112</v>
      </c>
      <c r="P157">
        <v>105.4</v>
      </c>
      <c r="Q157">
        <v>96</v>
      </c>
      <c r="R157">
        <v>104</v>
      </c>
      <c r="S157">
        <v>155</v>
      </c>
      <c r="T157">
        <v>8.4</v>
      </c>
      <c r="U157">
        <v>7</v>
      </c>
      <c r="W157" t="s">
        <v>136</v>
      </c>
      <c r="X157">
        <v>84.54</v>
      </c>
      <c r="Y157">
        <v>72.22</v>
      </c>
      <c r="Z157">
        <v>0</v>
      </c>
      <c r="AA157">
        <v>0</v>
      </c>
      <c r="AB157">
        <v>10</v>
      </c>
      <c r="AC157">
        <v>4.0999999999999996</v>
      </c>
      <c r="AD157">
        <v>14.1</v>
      </c>
      <c r="AE157">
        <v>69.58</v>
      </c>
      <c r="AF157">
        <v>85.58</v>
      </c>
    </row>
    <row r="158" spans="1:32" hidden="1" outlineLevel="1" x14ac:dyDescent="0.2">
      <c r="A158">
        <v>20</v>
      </c>
      <c r="B158" t="s">
        <v>43</v>
      </c>
      <c r="C158">
        <v>4</v>
      </c>
      <c r="D158" t="s">
        <v>156</v>
      </c>
      <c r="E158">
        <v>20.71</v>
      </c>
      <c r="F158">
        <v>112.7</v>
      </c>
      <c r="G158">
        <v>34</v>
      </c>
      <c r="H158">
        <v>92</v>
      </c>
      <c r="I158">
        <v>15</v>
      </c>
      <c r="J158">
        <v>69.900000000000006</v>
      </c>
      <c r="K158">
        <v>64</v>
      </c>
      <c r="L158">
        <v>8.7999999999999995E-2</v>
      </c>
      <c r="M158">
        <v>15</v>
      </c>
      <c r="N158">
        <v>13.89</v>
      </c>
      <c r="O158">
        <v>1</v>
      </c>
      <c r="P158">
        <v>111.4</v>
      </c>
      <c r="Q158">
        <v>1</v>
      </c>
      <c r="R158">
        <v>97.5</v>
      </c>
      <c r="S158">
        <v>13</v>
      </c>
      <c r="T158">
        <v>10.99</v>
      </c>
      <c r="U158">
        <v>3</v>
      </c>
      <c r="W158" t="s">
        <v>136</v>
      </c>
      <c r="X158">
        <v>88.28</v>
      </c>
      <c r="Y158">
        <v>83.32</v>
      </c>
      <c r="Z158">
        <v>7</v>
      </c>
      <c r="AA158">
        <v>15</v>
      </c>
      <c r="AB158">
        <v>6.4</v>
      </c>
      <c r="AC158">
        <v>7.2</v>
      </c>
      <c r="AD158">
        <v>13.6</v>
      </c>
      <c r="AE158">
        <v>79.33</v>
      </c>
      <c r="AF158">
        <v>83.71</v>
      </c>
    </row>
    <row r="159" spans="1:32" hidden="1" outlineLevel="1" x14ac:dyDescent="0.2">
      <c r="A159">
        <v>21</v>
      </c>
      <c r="B159" t="s">
        <v>279</v>
      </c>
      <c r="C159">
        <v>5</v>
      </c>
      <c r="D159" t="s">
        <v>60</v>
      </c>
      <c r="E159">
        <v>20.68</v>
      </c>
      <c r="F159">
        <v>117.4</v>
      </c>
      <c r="G159">
        <v>14</v>
      </c>
      <c r="H159">
        <v>96.7</v>
      </c>
      <c r="I159">
        <v>51</v>
      </c>
      <c r="J159">
        <v>67.400000000000006</v>
      </c>
      <c r="K159">
        <v>178</v>
      </c>
      <c r="L159">
        <v>-2.7E-2</v>
      </c>
      <c r="M159">
        <v>248</v>
      </c>
      <c r="N159">
        <v>10.46</v>
      </c>
      <c r="O159">
        <v>30</v>
      </c>
      <c r="P159">
        <v>110</v>
      </c>
      <c r="Q159">
        <v>12</v>
      </c>
      <c r="R159">
        <v>99.6</v>
      </c>
      <c r="S159">
        <v>46</v>
      </c>
      <c r="T159">
        <v>2.4900000000000002</v>
      </c>
      <c r="U159">
        <v>99</v>
      </c>
      <c r="W159" t="s">
        <v>136</v>
      </c>
      <c r="X159">
        <v>86.57</v>
      </c>
      <c r="Y159">
        <v>80.62</v>
      </c>
      <c r="Z159">
        <v>1</v>
      </c>
      <c r="AA159">
        <v>7</v>
      </c>
      <c r="AB159">
        <v>8.5</v>
      </c>
      <c r="AC159">
        <v>4.5</v>
      </c>
      <c r="AD159">
        <v>13</v>
      </c>
      <c r="AE159">
        <v>77.12</v>
      </c>
      <c r="AF159">
        <v>84.37</v>
      </c>
    </row>
    <row r="160" spans="1:32" hidden="1" outlineLevel="1" x14ac:dyDescent="0.2">
      <c r="A160">
        <v>22</v>
      </c>
      <c r="B160" t="s">
        <v>21</v>
      </c>
      <c r="C160">
        <v>6</v>
      </c>
      <c r="D160" t="s">
        <v>528</v>
      </c>
      <c r="E160">
        <v>20.34</v>
      </c>
      <c r="F160">
        <v>114.9</v>
      </c>
      <c r="G160">
        <v>19</v>
      </c>
      <c r="H160">
        <v>94.6</v>
      </c>
      <c r="I160">
        <v>29</v>
      </c>
      <c r="J160">
        <v>73.8</v>
      </c>
      <c r="K160">
        <v>9</v>
      </c>
      <c r="L160">
        <v>4.1000000000000002E-2</v>
      </c>
      <c r="M160">
        <v>77</v>
      </c>
      <c r="N160">
        <v>2.8</v>
      </c>
      <c r="O160">
        <v>93</v>
      </c>
      <c r="P160">
        <v>105.2</v>
      </c>
      <c r="Q160">
        <v>112</v>
      </c>
      <c r="R160">
        <v>102.4</v>
      </c>
      <c r="S160">
        <v>91</v>
      </c>
      <c r="T160">
        <v>1.58</v>
      </c>
      <c r="U160">
        <v>117</v>
      </c>
      <c r="W160" t="s">
        <v>136</v>
      </c>
      <c r="X160">
        <v>85.87</v>
      </c>
      <c r="Y160">
        <v>74.040000000000006</v>
      </c>
      <c r="Z160">
        <v>0</v>
      </c>
      <c r="AA160">
        <v>1</v>
      </c>
      <c r="AB160">
        <v>6.9</v>
      </c>
      <c r="AC160">
        <v>5.9</v>
      </c>
      <c r="AD160">
        <v>12.8</v>
      </c>
      <c r="AE160">
        <v>71.709999999999994</v>
      </c>
      <c r="AF160">
        <v>85.16</v>
      </c>
    </row>
    <row r="161" spans="1:32" hidden="1" outlineLevel="1" x14ac:dyDescent="0.2">
      <c r="A161">
        <v>23</v>
      </c>
      <c r="B161" t="s">
        <v>238</v>
      </c>
      <c r="C161">
        <v>4</v>
      </c>
      <c r="D161" t="s">
        <v>156</v>
      </c>
      <c r="E161">
        <v>20.22</v>
      </c>
      <c r="F161">
        <v>108</v>
      </c>
      <c r="G161">
        <v>102</v>
      </c>
      <c r="H161">
        <v>87.7</v>
      </c>
      <c r="I161">
        <v>4</v>
      </c>
      <c r="J161">
        <v>63</v>
      </c>
      <c r="K161">
        <v>342</v>
      </c>
      <c r="L161">
        <v>6.0999999999999999E-2</v>
      </c>
      <c r="M161">
        <v>42</v>
      </c>
      <c r="N161">
        <v>10.050000000000001</v>
      </c>
      <c r="O161">
        <v>33</v>
      </c>
      <c r="P161">
        <v>109</v>
      </c>
      <c r="Q161">
        <v>33</v>
      </c>
      <c r="R161">
        <v>99</v>
      </c>
      <c r="S161">
        <v>35</v>
      </c>
      <c r="T161">
        <v>-0.5</v>
      </c>
      <c r="U161">
        <v>183</v>
      </c>
      <c r="W161" t="s">
        <v>136</v>
      </c>
      <c r="X161">
        <v>87.01</v>
      </c>
      <c r="Y161">
        <v>80.73</v>
      </c>
      <c r="Z161">
        <v>3</v>
      </c>
      <c r="AA161">
        <v>11</v>
      </c>
      <c r="AB161">
        <v>2.5</v>
      </c>
      <c r="AC161">
        <v>10.1</v>
      </c>
      <c r="AD161">
        <v>12.6</v>
      </c>
      <c r="AE161">
        <v>77.25</v>
      </c>
      <c r="AF161">
        <v>83.56</v>
      </c>
    </row>
    <row r="162" spans="1:32" hidden="1" outlineLevel="1" x14ac:dyDescent="0.2">
      <c r="A162">
        <v>24</v>
      </c>
      <c r="B162" t="s">
        <v>7</v>
      </c>
      <c r="C162">
        <v>6</v>
      </c>
      <c r="D162" t="s">
        <v>556</v>
      </c>
      <c r="E162">
        <v>19.98</v>
      </c>
      <c r="F162">
        <v>113.8</v>
      </c>
      <c r="G162">
        <v>27</v>
      </c>
      <c r="H162">
        <v>93.8</v>
      </c>
      <c r="I162">
        <v>22</v>
      </c>
      <c r="J162">
        <v>65.599999999999994</v>
      </c>
      <c r="K162">
        <v>274</v>
      </c>
      <c r="L162">
        <v>1E-3</v>
      </c>
      <c r="M162">
        <v>182</v>
      </c>
      <c r="N162">
        <v>11.08</v>
      </c>
      <c r="O162">
        <v>21</v>
      </c>
      <c r="P162">
        <v>109.5</v>
      </c>
      <c r="Q162">
        <v>24</v>
      </c>
      <c r="R162">
        <v>98.4</v>
      </c>
      <c r="S162">
        <v>21</v>
      </c>
      <c r="T162">
        <v>-4.62</v>
      </c>
      <c r="U162">
        <v>298</v>
      </c>
      <c r="W162" t="s">
        <v>136</v>
      </c>
      <c r="X162">
        <v>85.49</v>
      </c>
      <c r="Y162">
        <v>80.790000000000006</v>
      </c>
      <c r="Z162">
        <v>2</v>
      </c>
      <c r="AA162">
        <v>11</v>
      </c>
      <c r="AB162">
        <v>6.2</v>
      </c>
      <c r="AC162">
        <v>5.9</v>
      </c>
      <c r="AD162">
        <v>12.1</v>
      </c>
      <c r="AE162">
        <v>78.069999999999993</v>
      </c>
      <c r="AF162">
        <v>83.26</v>
      </c>
    </row>
    <row r="163" spans="1:32" hidden="1" outlineLevel="1" x14ac:dyDescent="0.2">
      <c r="A163">
        <v>25</v>
      </c>
      <c r="B163" t="s">
        <v>23</v>
      </c>
      <c r="C163">
        <v>7</v>
      </c>
      <c r="D163" t="s">
        <v>538</v>
      </c>
      <c r="E163">
        <v>18.920000000000002</v>
      </c>
      <c r="F163">
        <v>114</v>
      </c>
      <c r="G163">
        <v>26</v>
      </c>
      <c r="H163">
        <v>95.1</v>
      </c>
      <c r="I163">
        <v>33</v>
      </c>
      <c r="J163">
        <v>69.2</v>
      </c>
      <c r="K163">
        <v>88</v>
      </c>
      <c r="L163">
        <v>3.9E-2</v>
      </c>
      <c r="M163">
        <v>85</v>
      </c>
      <c r="N163">
        <v>1.38</v>
      </c>
      <c r="O163">
        <v>111</v>
      </c>
      <c r="P163">
        <v>105.2</v>
      </c>
      <c r="Q163">
        <v>108</v>
      </c>
      <c r="R163">
        <v>103.8</v>
      </c>
      <c r="S163">
        <v>139</v>
      </c>
      <c r="T163">
        <v>1.99</v>
      </c>
      <c r="U163">
        <v>108</v>
      </c>
      <c r="W163" t="s">
        <v>136</v>
      </c>
      <c r="X163">
        <v>86.21</v>
      </c>
      <c r="Y163">
        <v>74.28</v>
      </c>
      <c r="Z163">
        <v>0</v>
      </c>
      <c r="AA163">
        <v>1</v>
      </c>
      <c r="AB163">
        <v>7.2</v>
      </c>
      <c r="AC163">
        <v>6</v>
      </c>
      <c r="AD163">
        <v>13.2</v>
      </c>
      <c r="AE163">
        <v>72.510000000000005</v>
      </c>
      <c r="AF163">
        <v>84.12</v>
      </c>
    </row>
    <row r="164" spans="1:32" hidden="1" outlineLevel="1" x14ac:dyDescent="0.2">
      <c r="A164">
        <v>26</v>
      </c>
      <c r="B164" t="s">
        <v>31</v>
      </c>
      <c r="C164">
        <v>6</v>
      </c>
      <c r="D164" t="s">
        <v>541</v>
      </c>
      <c r="E164">
        <v>18.77</v>
      </c>
      <c r="F164">
        <v>117</v>
      </c>
      <c r="G164">
        <v>16</v>
      </c>
      <c r="H164">
        <v>98.2</v>
      </c>
      <c r="I164">
        <v>73</v>
      </c>
      <c r="J164">
        <v>63.6</v>
      </c>
      <c r="K164">
        <v>333</v>
      </c>
      <c r="L164">
        <v>1.7000000000000001E-2</v>
      </c>
      <c r="M164">
        <v>139</v>
      </c>
      <c r="N164">
        <v>8.2200000000000006</v>
      </c>
      <c r="O164">
        <v>54</v>
      </c>
      <c r="P164">
        <v>108.4</v>
      </c>
      <c r="Q164">
        <v>49</v>
      </c>
      <c r="R164">
        <v>100.2</v>
      </c>
      <c r="S164">
        <v>58</v>
      </c>
      <c r="T164">
        <v>3.63</v>
      </c>
      <c r="U164">
        <v>79</v>
      </c>
      <c r="W164" t="s">
        <v>136</v>
      </c>
      <c r="X164">
        <v>87.55</v>
      </c>
      <c r="Y164">
        <v>79.39</v>
      </c>
      <c r="Z164">
        <v>2</v>
      </c>
      <c r="AA164">
        <v>6</v>
      </c>
      <c r="AB164">
        <v>8.9</v>
      </c>
      <c r="AC164">
        <v>4.0999999999999996</v>
      </c>
      <c r="AD164">
        <v>13</v>
      </c>
      <c r="AE164">
        <v>77.11</v>
      </c>
      <c r="AF164">
        <v>83.88</v>
      </c>
    </row>
    <row r="165" spans="1:32" hidden="1" outlineLevel="1" x14ac:dyDescent="0.2">
      <c r="A165">
        <v>27</v>
      </c>
      <c r="B165" t="s">
        <v>17</v>
      </c>
      <c r="C165">
        <v>5</v>
      </c>
      <c r="D165" t="s">
        <v>541</v>
      </c>
      <c r="E165">
        <v>18.420000000000002</v>
      </c>
      <c r="F165">
        <v>114.2</v>
      </c>
      <c r="G165">
        <v>23</v>
      </c>
      <c r="H165">
        <v>95.7</v>
      </c>
      <c r="I165">
        <v>35</v>
      </c>
      <c r="J165">
        <v>68.599999999999994</v>
      </c>
      <c r="K165">
        <v>116</v>
      </c>
      <c r="L165">
        <v>7.0000000000000001E-3</v>
      </c>
      <c r="M165">
        <v>164</v>
      </c>
      <c r="N165">
        <v>7.65</v>
      </c>
      <c r="O165">
        <v>58</v>
      </c>
      <c r="P165">
        <v>107.5</v>
      </c>
      <c r="Q165">
        <v>59</v>
      </c>
      <c r="R165">
        <v>99.9</v>
      </c>
      <c r="S165">
        <v>52</v>
      </c>
      <c r="T165">
        <v>0.79</v>
      </c>
      <c r="U165">
        <v>145</v>
      </c>
      <c r="W165" t="s">
        <v>136</v>
      </c>
      <c r="X165">
        <v>86.24</v>
      </c>
      <c r="Y165">
        <v>79.23</v>
      </c>
      <c r="Z165">
        <v>4</v>
      </c>
      <c r="AA165">
        <v>7</v>
      </c>
      <c r="AB165">
        <v>6.1</v>
      </c>
      <c r="AC165">
        <v>6.1</v>
      </c>
      <c r="AD165">
        <v>12.2</v>
      </c>
      <c r="AE165">
        <v>76.099999999999994</v>
      </c>
      <c r="AF165">
        <v>84.53</v>
      </c>
    </row>
    <row r="166" spans="1:32" hidden="1" outlineLevel="1" x14ac:dyDescent="0.2">
      <c r="A166">
        <v>28</v>
      </c>
      <c r="B166" t="s">
        <v>24</v>
      </c>
      <c r="C166">
        <v>10</v>
      </c>
      <c r="D166" t="s">
        <v>60</v>
      </c>
      <c r="E166">
        <v>18.32</v>
      </c>
      <c r="F166">
        <v>110.2</v>
      </c>
      <c r="G166">
        <v>60</v>
      </c>
      <c r="H166">
        <v>91.9</v>
      </c>
      <c r="I166">
        <v>14</v>
      </c>
      <c r="J166">
        <v>62.7</v>
      </c>
      <c r="K166">
        <v>346</v>
      </c>
      <c r="L166">
        <v>-7.1999999999999995E-2</v>
      </c>
      <c r="M166">
        <v>326</v>
      </c>
      <c r="N166">
        <v>11.64</v>
      </c>
      <c r="O166">
        <v>18</v>
      </c>
      <c r="P166">
        <v>110.4</v>
      </c>
      <c r="Q166">
        <v>5</v>
      </c>
      <c r="R166">
        <v>98.7</v>
      </c>
      <c r="S166">
        <v>31</v>
      </c>
      <c r="T166">
        <v>5.39</v>
      </c>
      <c r="U166">
        <v>40</v>
      </c>
      <c r="W166" t="s">
        <v>136</v>
      </c>
      <c r="X166">
        <v>85.68</v>
      </c>
      <c r="Y166">
        <v>81.59</v>
      </c>
      <c r="Z166">
        <v>2</v>
      </c>
      <c r="AA166">
        <v>3</v>
      </c>
      <c r="AB166">
        <v>4.4000000000000004</v>
      </c>
      <c r="AC166">
        <v>7.2</v>
      </c>
      <c r="AD166">
        <v>11.6</v>
      </c>
      <c r="AE166">
        <v>78.739999999999995</v>
      </c>
      <c r="AF166">
        <v>82.83</v>
      </c>
    </row>
    <row r="167" spans="1:32" hidden="1" outlineLevel="1" x14ac:dyDescent="0.2">
      <c r="A167">
        <v>31</v>
      </c>
      <c r="B167" t="s">
        <v>459</v>
      </c>
      <c r="C167">
        <v>11</v>
      </c>
      <c r="D167" t="s">
        <v>110</v>
      </c>
      <c r="E167">
        <v>17.71</v>
      </c>
      <c r="F167">
        <v>114.6</v>
      </c>
      <c r="G167">
        <v>21</v>
      </c>
      <c r="H167">
        <v>96.9</v>
      </c>
      <c r="I167">
        <v>55</v>
      </c>
      <c r="J167">
        <v>62.6</v>
      </c>
      <c r="K167">
        <v>347</v>
      </c>
      <c r="L167">
        <v>-3.3000000000000002E-2</v>
      </c>
      <c r="M167">
        <v>262</v>
      </c>
      <c r="N167">
        <v>3.63</v>
      </c>
      <c r="O167">
        <v>77</v>
      </c>
      <c r="P167">
        <v>106.4</v>
      </c>
      <c r="Q167">
        <v>74</v>
      </c>
      <c r="R167">
        <v>102.7</v>
      </c>
      <c r="S167">
        <v>98</v>
      </c>
      <c r="T167">
        <v>-0.39</v>
      </c>
      <c r="U167">
        <v>180</v>
      </c>
      <c r="W167" t="s">
        <v>136</v>
      </c>
      <c r="X167">
        <v>83.96</v>
      </c>
      <c r="Y167">
        <v>74.92</v>
      </c>
      <c r="Z167">
        <v>1</v>
      </c>
      <c r="AA167">
        <v>1</v>
      </c>
      <c r="AB167">
        <v>7.6</v>
      </c>
      <c r="AC167">
        <v>3.2</v>
      </c>
      <c r="AD167">
        <v>10.8</v>
      </c>
      <c r="AE167">
        <v>74.02</v>
      </c>
      <c r="AF167">
        <v>83.49</v>
      </c>
    </row>
    <row r="168" spans="1:32" hidden="1" outlineLevel="1" x14ac:dyDescent="0.2">
      <c r="A168">
        <v>32</v>
      </c>
      <c r="B168" t="s">
        <v>34</v>
      </c>
      <c r="C168">
        <v>7</v>
      </c>
      <c r="D168" t="s">
        <v>148</v>
      </c>
      <c r="E168">
        <v>17.05</v>
      </c>
      <c r="F168">
        <v>111.6</v>
      </c>
      <c r="G168">
        <v>46</v>
      </c>
      <c r="H168">
        <v>94.5</v>
      </c>
      <c r="I168">
        <v>28</v>
      </c>
      <c r="J168">
        <v>63.2</v>
      </c>
      <c r="K168">
        <v>338</v>
      </c>
      <c r="L168">
        <v>0.06</v>
      </c>
      <c r="M168">
        <v>44</v>
      </c>
      <c r="N168">
        <v>4.2</v>
      </c>
      <c r="O168">
        <v>73</v>
      </c>
      <c r="P168">
        <v>106.3</v>
      </c>
      <c r="Q168">
        <v>75</v>
      </c>
      <c r="R168">
        <v>102.1</v>
      </c>
      <c r="S168">
        <v>85</v>
      </c>
      <c r="T168">
        <v>-2.63</v>
      </c>
      <c r="U168">
        <v>243</v>
      </c>
      <c r="W168" t="s">
        <v>136</v>
      </c>
      <c r="X168">
        <v>85.81</v>
      </c>
      <c r="Y168">
        <v>76.41</v>
      </c>
      <c r="Z168">
        <v>1</v>
      </c>
      <c r="AA168">
        <v>3</v>
      </c>
      <c r="AB168">
        <v>5.0999999999999996</v>
      </c>
      <c r="AC168">
        <v>6.7</v>
      </c>
      <c r="AD168">
        <v>11.8</v>
      </c>
      <c r="AE168">
        <v>74.08</v>
      </c>
      <c r="AF168">
        <v>82.59</v>
      </c>
    </row>
    <row r="169" spans="1:32" hidden="1" outlineLevel="1" x14ac:dyDescent="0.2">
      <c r="A169">
        <v>34</v>
      </c>
      <c r="B169" t="s">
        <v>1046</v>
      </c>
      <c r="C169">
        <v>8</v>
      </c>
      <c r="D169" t="s">
        <v>538</v>
      </c>
      <c r="E169">
        <v>16.62</v>
      </c>
      <c r="F169">
        <v>113</v>
      </c>
      <c r="G169">
        <v>32</v>
      </c>
      <c r="H169">
        <v>96.3</v>
      </c>
      <c r="I169">
        <v>47</v>
      </c>
      <c r="J169">
        <v>67.8</v>
      </c>
      <c r="K169">
        <v>151</v>
      </c>
      <c r="L169">
        <v>7.0000000000000001E-3</v>
      </c>
      <c r="M169">
        <v>162</v>
      </c>
      <c r="N169">
        <v>0.01</v>
      </c>
      <c r="O169">
        <v>145</v>
      </c>
      <c r="P169">
        <v>104.3</v>
      </c>
      <c r="Q169">
        <v>146</v>
      </c>
      <c r="R169">
        <v>104.3</v>
      </c>
      <c r="S169">
        <v>170</v>
      </c>
      <c r="T169">
        <v>1.1399999999999999</v>
      </c>
      <c r="U169">
        <v>132</v>
      </c>
      <c r="W169" t="s">
        <v>136</v>
      </c>
      <c r="X169">
        <v>82.71</v>
      </c>
      <c r="Y169">
        <v>73.33</v>
      </c>
      <c r="Z169">
        <v>1</v>
      </c>
      <c r="AA169">
        <v>2</v>
      </c>
      <c r="AB169">
        <v>4.7</v>
      </c>
      <c r="AC169">
        <v>4.5999999999999996</v>
      </c>
      <c r="AD169">
        <v>9.3000000000000007</v>
      </c>
      <c r="AE169">
        <v>69.010000000000005</v>
      </c>
      <c r="AF169">
        <v>81.45</v>
      </c>
    </row>
    <row r="170" spans="1:32" hidden="1" outlineLevel="1" x14ac:dyDescent="0.2">
      <c r="A170">
        <v>35</v>
      </c>
      <c r="B170" t="s">
        <v>15</v>
      </c>
      <c r="C170">
        <v>8</v>
      </c>
      <c r="D170" t="s">
        <v>105</v>
      </c>
      <c r="E170">
        <v>16.3</v>
      </c>
      <c r="F170">
        <v>110.2</v>
      </c>
      <c r="G170">
        <v>61</v>
      </c>
      <c r="H170">
        <v>93.9</v>
      </c>
      <c r="I170">
        <v>24</v>
      </c>
      <c r="J170">
        <v>66.099999999999994</v>
      </c>
      <c r="K170">
        <v>251</v>
      </c>
      <c r="L170">
        <v>5.0000000000000001E-3</v>
      </c>
      <c r="M170">
        <v>169</v>
      </c>
      <c r="N170">
        <v>10.06</v>
      </c>
      <c r="O170">
        <v>32</v>
      </c>
      <c r="P170">
        <v>108.5</v>
      </c>
      <c r="Q170">
        <v>44</v>
      </c>
      <c r="R170">
        <v>98.5</v>
      </c>
      <c r="S170">
        <v>24</v>
      </c>
      <c r="T170">
        <v>0.49</v>
      </c>
      <c r="U170">
        <v>153</v>
      </c>
      <c r="W170" t="s">
        <v>136</v>
      </c>
      <c r="X170">
        <v>84.68</v>
      </c>
      <c r="Y170">
        <v>80.069999999999993</v>
      </c>
      <c r="Z170">
        <v>2</v>
      </c>
      <c r="AA170">
        <v>4</v>
      </c>
      <c r="AB170">
        <v>3.7</v>
      </c>
      <c r="AC170">
        <v>7.2</v>
      </c>
      <c r="AD170">
        <v>10.9</v>
      </c>
      <c r="AE170">
        <v>78.92</v>
      </c>
      <c r="AF170">
        <v>82.86</v>
      </c>
    </row>
    <row r="171" spans="1:32" hidden="1" outlineLevel="1" x14ac:dyDescent="0.2">
      <c r="A171">
        <v>36</v>
      </c>
      <c r="B171" t="s">
        <v>35</v>
      </c>
      <c r="C171">
        <v>10</v>
      </c>
      <c r="D171" t="s">
        <v>556</v>
      </c>
      <c r="E171">
        <v>15.96</v>
      </c>
      <c r="F171">
        <v>117.2</v>
      </c>
      <c r="G171">
        <v>15</v>
      </c>
      <c r="H171">
        <v>101.2</v>
      </c>
      <c r="I171">
        <v>115</v>
      </c>
      <c r="J171">
        <v>69.400000000000006</v>
      </c>
      <c r="K171">
        <v>82</v>
      </c>
      <c r="L171">
        <v>5.7000000000000002E-2</v>
      </c>
      <c r="M171">
        <v>51</v>
      </c>
      <c r="N171">
        <v>10.57</v>
      </c>
      <c r="O171">
        <v>28</v>
      </c>
      <c r="P171">
        <v>108.4</v>
      </c>
      <c r="Q171">
        <v>46</v>
      </c>
      <c r="R171">
        <v>97.8</v>
      </c>
      <c r="S171">
        <v>18</v>
      </c>
      <c r="T171">
        <v>-6.6</v>
      </c>
      <c r="U171">
        <v>332</v>
      </c>
      <c r="W171" t="s">
        <v>136</v>
      </c>
      <c r="X171">
        <v>83.32</v>
      </c>
      <c r="Y171">
        <v>80.5</v>
      </c>
      <c r="Z171">
        <v>2</v>
      </c>
      <c r="AA171">
        <v>8</v>
      </c>
      <c r="AB171">
        <v>8.8000000000000007</v>
      </c>
      <c r="AC171">
        <v>1.4</v>
      </c>
      <c r="AD171">
        <v>10.199999999999999</v>
      </c>
      <c r="AE171">
        <v>76.540000000000006</v>
      </c>
      <c r="AF171">
        <v>82.42</v>
      </c>
    </row>
    <row r="172" spans="1:32" hidden="1" outlineLevel="1" x14ac:dyDescent="0.2">
      <c r="A172">
        <v>37</v>
      </c>
      <c r="B172" t="s">
        <v>2</v>
      </c>
      <c r="C172">
        <v>8</v>
      </c>
      <c r="D172" t="s">
        <v>532</v>
      </c>
      <c r="E172">
        <v>15.69</v>
      </c>
      <c r="F172">
        <v>104.3</v>
      </c>
      <c r="G172">
        <v>172</v>
      </c>
      <c r="H172">
        <v>88.6</v>
      </c>
      <c r="I172">
        <v>7</v>
      </c>
      <c r="J172">
        <v>68.2</v>
      </c>
      <c r="K172">
        <v>136</v>
      </c>
      <c r="L172">
        <v>4.0000000000000001E-3</v>
      </c>
      <c r="M172">
        <v>174</v>
      </c>
      <c r="N172">
        <v>1.1499999999999999</v>
      </c>
      <c r="O172">
        <v>117</v>
      </c>
      <c r="P172">
        <v>105</v>
      </c>
      <c r="Q172">
        <v>115</v>
      </c>
      <c r="R172">
        <v>103.8</v>
      </c>
      <c r="S172">
        <v>142</v>
      </c>
      <c r="T172">
        <v>3.5</v>
      </c>
      <c r="U172">
        <v>85</v>
      </c>
      <c r="W172" t="s">
        <v>136</v>
      </c>
      <c r="X172">
        <v>82.03</v>
      </c>
      <c r="Y172">
        <v>73.709999999999994</v>
      </c>
      <c r="Z172">
        <v>0</v>
      </c>
      <c r="AA172">
        <v>1</v>
      </c>
      <c r="AB172">
        <v>0.3</v>
      </c>
      <c r="AC172">
        <v>10.1</v>
      </c>
      <c r="AD172">
        <v>10.4</v>
      </c>
      <c r="AE172">
        <v>72.099999999999994</v>
      </c>
      <c r="AF172">
        <v>81.099999999999994</v>
      </c>
    </row>
    <row r="173" spans="1:32" hidden="1" outlineLevel="1" x14ac:dyDescent="0.2">
      <c r="A173">
        <v>38</v>
      </c>
      <c r="B173" t="s">
        <v>29</v>
      </c>
      <c r="C173">
        <v>9</v>
      </c>
      <c r="D173" t="s">
        <v>156</v>
      </c>
      <c r="E173">
        <v>15.53</v>
      </c>
      <c r="F173">
        <v>109.4</v>
      </c>
      <c r="G173">
        <v>73</v>
      </c>
      <c r="H173">
        <v>93.9</v>
      </c>
      <c r="I173">
        <v>23</v>
      </c>
      <c r="J173">
        <v>68.7</v>
      </c>
      <c r="K173">
        <v>112</v>
      </c>
      <c r="L173">
        <v>3.1E-2</v>
      </c>
      <c r="M173">
        <v>101</v>
      </c>
      <c r="N173">
        <v>12.63</v>
      </c>
      <c r="O173">
        <v>12</v>
      </c>
      <c r="P173">
        <v>109.7</v>
      </c>
      <c r="Q173">
        <v>20</v>
      </c>
      <c r="R173">
        <v>97</v>
      </c>
      <c r="S173">
        <v>7</v>
      </c>
      <c r="T173">
        <v>7.84</v>
      </c>
      <c r="U173">
        <v>11</v>
      </c>
      <c r="W173" t="s">
        <v>136</v>
      </c>
      <c r="X173">
        <v>84.73</v>
      </c>
      <c r="Y173">
        <v>82.12</v>
      </c>
      <c r="Z173">
        <v>1</v>
      </c>
      <c r="AA173">
        <v>7</v>
      </c>
      <c r="AB173">
        <v>3.4</v>
      </c>
      <c r="AC173">
        <v>6.8</v>
      </c>
      <c r="AD173">
        <v>10.1</v>
      </c>
      <c r="AE173">
        <v>78.72</v>
      </c>
      <c r="AF173">
        <v>81.13</v>
      </c>
    </row>
    <row r="174" spans="1:32" hidden="1" outlineLevel="1" x14ac:dyDescent="0.2">
      <c r="A174">
        <v>41</v>
      </c>
      <c r="B174" t="s">
        <v>16</v>
      </c>
      <c r="C174">
        <v>9</v>
      </c>
      <c r="D174" t="s">
        <v>156</v>
      </c>
      <c r="E174">
        <v>15.29</v>
      </c>
      <c r="F174">
        <v>113.5</v>
      </c>
      <c r="G174">
        <v>28</v>
      </c>
      <c r="H174">
        <v>98.2</v>
      </c>
      <c r="I174">
        <v>75</v>
      </c>
      <c r="J174">
        <v>65.3</v>
      </c>
      <c r="K174">
        <v>291</v>
      </c>
      <c r="L174">
        <v>-3.2000000000000001E-2</v>
      </c>
      <c r="M174">
        <v>260</v>
      </c>
      <c r="N174">
        <v>9.18</v>
      </c>
      <c r="O174">
        <v>43</v>
      </c>
      <c r="P174">
        <v>107.9</v>
      </c>
      <c r="Q174">
        <v>57</v>
      </c>
      <c r="R174">
        <v>98.7</v>
      </c>
      <c r="S174">
        <v>28</v>
      </c>
      <c r="T174">
        <v>-4.2</v>
      </c>
      <c r="U174">
        <v>289</v>
      </c>
      <c r="W174" t="s">
        <v>136</v>
      </c>
      <c r="X174">
        <v>82.77</v>
      </c>
      <c r="Y174">
        <v>80.5</v>
      </c>
      <c r="Z174">
        <v>3</v>
      </c>
      <c r="AA174">
        <v>8</v>
      </c>
      <c r="AB174">
        <v>6</v>
      </c>
      <c r="AC174">
        <v>3.9</v>
      </c>
      <c r="AD174">
        <v>9.9</v>
      </c>
      <c r="AE174">
        <v>76.64</v>
      </c>
      <c r="AF174">
        <v>79.84</v>
      </c>
    </row>
    <row r="175" spans="1:32" hidden="1" outlineLevel="1" x14ac:dyDescent="0.2">
      <c r="A175">
        <v>43</v>
      </c>
      <c r="B175" t="s">
        <v>30</v>
      </c>
      <c r="C175">
        <v>12</v>
      </c>
      <c r="D175" t="s">
        <v>137</v>
      </c>
      <c r="E175">
        <v>15.15</v>
      </c>
      <c r="F175">
        <v>107.7</v>
      </c>
      <c r="G175">
        <v>108</v>
      </c>
      <c r="H175">
        <v>92.5</v>
      </c>
      <c r="I175">
        <v>18</v>
      </c>
      <c r="J175">
        <v>64.099999999999994</v>
      </c>
      <c r="K175">
        <v>328</v>
      </c>
      <c r="L175">
        <v>-3.9E-2</v>
      </c>
      <c r="M175">
        <v>272</v>
      </c>
      <c r="N175">
        <v>4.0999999999999996</v>
      </c>
      <c r="O175">
        <v>74</v>
      </c>
      <c r="P175">
        <v>106.9</v>
      </c>
      <c r="Q175">
        <v>65</v>
      </c>
      <c r="R175">
        <v>102.8</v>
      </c>
      <c r="S175">
        <v>101</v>
      </c>
      <c r="T175">
        <v>0.26</v>
      </c>
      <c r="U175">
        <v>160</v>
      </c>
      <c r="W175" t="s">
        <v>136</v>
      </c>
      <c r="X175">
        <v>84.68</v>
      </c>
      <c r="Y175">
        <v>76.489999999999995</v>
      </c>
      <c r="Z175">
        <v>0</v>
      </c>
      <c r="AA175">
        <v>3</v>
      </c>
      <c r="AB175">
        <v>3</v>
      </c>
      <c r="AC175">
        <v>7.2</v>
      </c>
      <c r="AD175">
        <v>10.199999999999999</v>
      </c>
      <c r="AE175">
        <v>73.81</v>
      </c>
      <c r="AF175">
        <v>82.1</v>
      </c>
    </row>
    <row r="176" spans="1:32" hidden="1" outlineLevel="1" x14ac:dyDescent="0.2">
      <c r="A176">
        <v>44</v>
      </c>
      <c r="B176" t="s">
        <v>28</v>
      </c>
      <c r="C176">
        <v>8</v>
      </c>
      <c r="D176" t="s">
        <v>60</v>
      </c>
      <c r="E176">
        <v>15.08</v>
      </c>
      <c r="F176">
        <v>112.8</v>
      </c>
      <c r="G176">
        <v>33</v>
      </c>
      <c r="H176">
        <v>97.7</v>
      </c>
      <c r="I176">
        <v>65</v>
      </c>
      <c r="J176">
        <v>68.3</v>
      </c>
      <c r="K176">
        <v>129</v>
      </c>
      <c r="L176">
        <v>-1.7999999999999999E-2</v>
      </c>
      <c r="M176">
        <v>232</v>
      </c>
      <c r="N176">
        <v>8.69</v>
      </c>
      <c r="O176">
        <v>48</v>
      </c>
      <c r="P176">
        <v>108.8</v>
      </c>
      <c r="Q176">
        <v>37</v>
      </c>
      <c r="R176">
        <v>100.1</v>
      </c>
      <c r="S176">
        <v>57</v>
      </c>
      <c r="T176">
        <v>-0.78</v>
      </c>
      <c r="U176">
        <v>187</v>
      </c>
      <c r="W176" t="s">
        <v>136</v>
      </c>
      <c r="X176">
        <v>82.63</v>
      </c>
      <c r="Y176">
        <v>79.56</v>
      </c>
      <c r="Z176">
        <v>3</v>
      </c>
      <c r="AA176">
        <v>4</v>
      </c>
      <c r="AB176">
        <v>5.0999999999999996</v>
      </c>
      <c r="AC176">
        <v>3.9</v>
      </c>
      <c r="AD176">
        <v>9</v>
      </c>
      <c r="AE176">
        <v>75.86</v>
      </c>
      <c r="AF176">
        <v>80.12</v>
      </c>
    </row>
    <row r="177" spans="1:32" hidden="1" outlineLevel="1" x14ac:dyDescent="0.2">
      <c r="A177">
        <v>45</v>
      </c>
      <c r="B177" t="s">
        <v>253</v>
      </c>
      <c r="C177">
        <v>11</v>
      </c>
      <c r="D177" t="s">
        <v>556</v>
      </c>
      <c r="E177">
        <v>15.08</v>
      </c>
      <c r="F177">
        <v>109.3</v>
      </c>
      <c r="G177">
        <v>75</v>
      </c>
      <c r="H177">
        <v>94.2</v>
      </c>
      <c r="I177">
        <v>27</v>
      </c>
      <c r="J177">
        <v>65.7</v>
      </c>
      <c r="K177">
        <v>272</v>
      </c>
      <c r="L177">
        <v>5.0000000000000001E-3</v>
      </c>
      <c r="M177">
        <v>168</v>
      </c>
      <c r="N177">
        <v>11.63</v>
      </c>
      <c r="O177">
        <v>19</v>
      </c>
      <c r="P177">
        <v>110.1</v>
      </c>
      <c r="Q177">
        <v>9</v>
      </c>
      <c r="R177">
        <v>98.5</v>
      </c>
      <c r="S177">
        <v>26</v>
      </c>
      <c r="T177">
        <v>-2.69</v>
      </c>
      <c r="U177">
        <v>245</v>
      </c>
      <c r="W177" t="s">
        <v>136</v>
      </c>
      <c r="X177">
        <v>83.42</v>
      </c>
      <c r="Y177">
        <v>81.14</v>
      </c>
      <c r="Z177">
        <v>0</v>
      </c>
      <c r="AA177">
        <v>8</v>
      </c>
      <c r="AB177">
        <v>3.6</v>
      </c>
      <c r="AC177">
        <v>6.3</v>
      </c>
      <c r="AD177">
        <v>9.9</v>
      </c>
      <c r="AE177">
        <v>77.56</v>
      </c>
      <c r="AF177">
        <v>81.069999999999993</v>
      </c>
    </row>
    <row r="178" spans="1:32" hidden="1" outlineLevel="1" x14ac:dyDescent="0.2">
      <c r="A178">
        <v>46</v>
      </c>
      <c r="B178" t="s">
        <v>3</v>
      </c>
      <c r="C178">
        <v>9</v>
      </c>
      <c r="D178" t="s">
        <v>148</v>
      </c>
      <c r="E178">
        <v>14.58</v>
      </c>
      <c r="F178">
        <v>110.3</v>
      </c>
      <c r="G178">
        <v>58</v>
      </c>
      <c r="H178">
        <v>95.7</v>
      </c>
      <c r="I178">
        <v>36</v>
      </c>
      <c r="J178">
        <v>64.8</v>
      </c>
      <c r="K178">
        <v>313</v>
      </c>
      <c r="L178">
        <v>2.9000000000000001E-2</v>
      </c>
      <c r="M178">
        <v>104</v>
      </c>
      <c r="N178">
        <v>3.61</v>
      </c>
      <c r="O178">
        <v>78</v>
      </c>
      <c r="P178">
        <v>105.2</v>
      </c>
      <c r="Q178">
        <v>109</v>
      </c>
      <c r="R178">
        <v>101.6</v>
      </c>
      <c r="S178">
        <v>65</v>
      </c>
      <c r="T178">
        <v>-3.42</v>
      </c>
      <c r="U178">
        <v>267</v>
      </c>
      <c r="W178" t="s">
        <v>136</v>
      </c>
      <c r="X178">
        <v>83.66</v>
      </c>
      <c r="Y178">
        <v>75.67</v>
      </c>
      <c r="Z178">
        <v>1</v>
      </c>
      <c r="AA178">
        <v>2</v>
      </c>
      <c r="AB178">
        <v>3.8</v>
      </c>
      <c r="AC178">
        <v>5.9</v>
      </c>
      <c r="AD178">
        <v>9.6</v>
      </c>
      <c r="AE178">
        <v>74.38</v>
      </c>
      <c r="AF178">
        <v>80.13</v>
      </c>
    </row>
    <row r="179" spans="1:32" hidden="1" outlineLevel="1" x14ac:dyDescent="0.2">
      <c r="A179">
        <v>47</v>
      </c>
      <c r="B179" t="s">
        <v>12</v>
      </c>
      <c r="C179">
        <v>10</v>
      </c>
      <c r="D179" t="s">
        <v>556</v>
      </c>
      <c r="E179">
        <v>14.46</v>
      </c>
      <c r="F179">
        <v>110.7</v>
      </c>
      <c r="G179">
        <v>54</v>
      </c>
      <c r="H179">
        <v>96.2</v>
      </c>
      <c r="I179">
        <v>44</v>
      </c>
      <c r="J179">
        <v>67.5</v>
      </c>
      <c r="K179">
        <v>176</v>
      </c>
      <c r="L179">
        <v>8.2000000000000003E-2</v>
      </c>
      <c r="M179">
        <v>24</v>
      </c>
      <c r="N179">
        <v>12.07</v>
      </c>
      <c r="O179">
        <v>16</v>
      </c>
      <c r="P179">
        <v>109.8</v>
      </c>
      <c r="Q179">
        <v>17</v>
      </c>
      <c r="R179">
        <v>97.7</v>
      </c>
      <c r="S179">
        <v>17</v>
      </c>
      <c r="T179">
        <v>-2.79</v>
      </c>
      <c r="U179">
        <v>247</v>
      </c>
      <c r="W179" t="s">
        <v>136</v>
      </c>
      <c r="X179">
        <v>82.84</v>
      </c>
      <c r="Y179">
        <v>81.25</v>
      </c>
      <c r="Z179">
        <v>3</v>
      </c>
      <c r="AA179">
        <v>9</v>
      </c>
      <c r="AB179">
        <v>3.6</v>
      </c>
      <c r="AC179">
        <v>4.4000000000000004</v>
      </c>
      <c r="AD179">
        <v>8</v>
      </c>
      <c r="AE179">
        <v>78.25</v>
      </c>
      <c r="AF179">
        <v>79.150000000000006</v>
      </c>
    </row>
    <row r="180" spans="1:32" hidden="1" outlineLevel="1" x14ac:dyDescent="0.2">
      <c r="A180">
        <v>49</v>
      </c>
      <c r="B180" t="s">
        <v>197</v>
      </c>
      <c r="C180">
        <v>12</v>
      </c>
      <c r="D180" t="s">
        <v>89</v>
      </c>
      <c r="E180">
        <v>13.59</v>
      </c>
      <c r="F180">
        <v>112.6</v>
      </c>
      <c r="G180">
        <v>37</v>
      </c>
      <c r="H180">
        <v>99</v>
      </c>
      <c r="I180">
        <v>83</v>
      </c>
      <c r="J180">
        <v>65.599999999999994</v>
      </c>
      <c r="K180">
        <v>278</v>
      </c>
      <c r="L180">
        <v>6.0999999999999999E-2</v>
      </c>
      <c r="M180">
        <v>40</v>
      </c>
      <c r="N180">
        <v>-3.52</v>
      </c>
      <c r="O180">
        <v>239</v>
      </c>
      <c r="P180">
        <v>102.4</v>
      </c>
      <c r="Q180">
        <v>238</v>
      </c>
      <c r="R180">
        <v>105.9</v>
      </c>
      <c r="S180">
        <v>222</v>
      </c>
      <c r="T180">
        <v>-2.94</v>
      </c>
      <c r="U180">
        <v>254</v>
      </c>
      <c r="W180" t="s">
        <v>136</v>
      </c>
      <c r="X180">
        <v>81.209999999999994</v>
      </c>
      <c r="Y180">
        <v>69.39</v>
      </c>
      <c r="Z180">
        <v>0</v>
      </c>
      <c r="AA180">
        <v>0</v>
      </c>
      <c r="AB180">
        <v>5</v>
      </c>
      <c r="AC180">
        <v>2.6</v>
      </c>
      <c r="AD180">
        <v>7.7</v>
      </c>
      <c r="AE180">
        <v>63.25</v>
      </c>
      <c r="AF180">
        <v>77.900000000000006</v>
      </c>
    </row>
    <row r="181" spans="1:32" hidden="1" outlineLevel="1" x14ac:dyDescent="0.2">
      <c r="A181">
        <v>51</v>
      </c>
      <c r="B181" t="s">
        <v>41</v>
      </c>
      <c r="C181">
        <v>9</v>
      </c>
      <c r="D181" t="s">
        <v>137</v>
      </c>
      <c r="E181">
        <v>13.37</v>
      </c>
      <c r="F181">
        <v>107</v>
      </c>
      <c r="G181">
        <v>119</v>
      </c>
      <c r="H181">
        <v>93.6</v>
      </c>
      <c r="I181">
        <v>20</v>
      </c>
      <c r="J181">
        <v>65.900000000000006</v>
      </c>
      <c r="K181">
        <v>263</v>
      </c>
      <c r="L181">
        <v>7.8E-2</v>
      </c>
      <c r="M181">
        <v>27</v>
      </c>
      <c r="N181">
        <v>4.9400000000000004</v>
      </c>
      <c r="O181">
        <v>67</v>
      </c>
      <c r="P181">
        <v>106.7</v>
      </c>
      <c r="Q181">
        <v>69</v>
      </c>
      <c r="R181">
        <v>101.8</v>
      </c>
      <c r="S181">
        <v>72</v>
      </c>
      <c r="T181">
        <v>3.11</v>
      </c>
      <c r="U181">
        <v>91</v>
      </c>
      <c r="W181" t="s">
        <v>136</v>
      </c>
      <c r="X181">
        <v>82.28</v>
      </c>
      <c r="Y181">
        <v>76.66</v>
      </c>
      <c r="Z181">
        <v>0</v>
      </c>
      <c r="AA181">
        <v>1</v>
      </c>
      <c r="AB181">
        <v>2.1</v>
      </c>
      <c r="AC181">
        <v>6.4</v>
      </c>
      <c r="AD181">
        <v>8.4</v>
      </c>
      <c r="AE181">
        <v>75.34</v>
      </c>
      <c r="AF181">
        <v>79.52</v>
      </c>
    </row>
    <row r="182" spans="1:32" hidden="1" outlineLevel="1" x14ac:dyDescent="0.2">
      <c r="A182">
        <v>52</v>
      </c>
      <c r="B182" t="s">
        <v>275</v>
      </c>
      <c r="C182">
        <v>12</v>
      </c>
      <c r="D182" t="s">
        <v>77</v>
      </c>
      <c r="E182">
        <v>13.33</v>
      </c>
      <c r="F182">
        <v>112</v>
      </c>
      <c r="G182">
        <v>41</v>
      </c>
      <c r="H182">
        <v>98.7</v>
      </c>
      <c r="I182">
        <v>81</v>
      </c>
      <c r="J182">
        <v>69</v>
      </c>
      <c r="K182">
        <v>98</v>
      </c>
      <c r="L182">
        <v>3.3000000000000002E-2</v>
      </c>
      <c r="M182">
        <v>97</v>
      </c>
      <c r="N182">
        <v>-4.7699999999999996</v>
      </c>
      <c r="O182">
        <v>273</v>
      </c>
      <c r="P182">
        <v>102.1</v>
      </c>
      <c r="Q182">
        <v>256</v>
      </c>
      <c r="R182">
        <v>106.9</v>
      </c>
      <c r="S182">
        <v>269</v>
      </c>
      <c r="T182">
        <v>-1.01</v>
      </c>
      <c r="U182">
        <v>197</v>
      </c>
      <c r="W182" t="s">
        <v>136</v>
      </c>
      <c r="X182">
        <v>81.09</v>
      </c>
      <c r="Y182">
        <v>68.58</v>
      </c>
      <c r="Z182">
        <v>0</v>
      </c>
      <c r="AA182">
        <v>0</v>
      </c>
      <c r="AB182">
        <v>5.7</v>
      </c>
      <c r="AC182">
        <v>3.2</v>
      </c>
      <c r="AD182">
        <v>8.9</v>
      </c>
      <c r="AE182">
        <v>66.790000000000006</v>
      </c>
      <c r="AF182">
        <v>81.819999999999993</v>
      </c>
    </row>
    <row r="183" spans="1:32" hidden="1" outlineLevel="1" x14ac:dyDescent="0.2">
      <c r="A183">
        <v>54</v>
      </c>
      <c r="B183" t="s">
        <v>8</v>
      </c>
      <c r="C183">
        <v>11</v>
      </c>
      <c r="D183" t="s">
        <v>77</v>
      </c>
      <c r="E183">
        <v>13.07</v>
      </c>
      <c r="F183">
        <v>114.8</v>
      </c>
      <c r="G183">
        <v>20</v>
      </c>
      <c r="H183">
        <v>101.8</v>
      </c>
      <c r="I183">
        <v>127</v>
      </c>
      <c r="J183">
        <v>71.099999999999994</v>
      </c>
      <c r="K183">
        <v>31</v>
      </c>
      <c r="L183">
        <v>4.1000000000000002E-2</v>
      </c>
      <c r="M183">
        <v>78</v>
      </c>
      <c r="N183">
        <v>-3.23</v>
      </c>
      <c r="O183">
        <v>230</v>
      </c>
      <c r="P183">
        <v>102.7</v>
      </c>
      <c r="Q183">
        <v>227</v>
      </c>
      <c r="R183">
        <v>105.9</v>
      </c>
      <c r="S183">
        <v>221</v>
      </c>
      <c r="T183">
        <v>3.44</v>
      </c>
      <c r="U183">
        <v>87</v>
      </c>
      <c r="W183" t="s">
        <v>136</v>
      </c>
      <c r="X183">
        <v>80.87</v>
      </c>
      <c r="Y183">
        <v>69.59</v>
      </c>
      <c r="Z183">
        <v>0</v>
      </c>
      <c r="AA183">
        <v>0</v>
      </c>
      <c r="AB183">
        <v>7.3</v>
      </c>
      <c r="AC183">
        <v>1.7</v>
      </c>
      <c r="AD183">
        <v>9</v>
      </c>
      <c r="AE183">
        <v>68.45</v>
      </c>
      <c r="AF183">
        <v>80.459999999999994</v>
      </c>
    </row>
    <row r="184" spans="1:32" hidden="1" outlineLevel="1" x14ac:dyDescent="0.2">
      <c r="A184">
        <v>55</v>
      </c>
      <c r="B184" t="s">
        <v>48</v>
      </c>
      <c r="C184">
        <v>10</v>
      </c>
      <c r="D184" t="s">
        <v>541</v>
      </c>
      <c r="E184">
        <v>12.91</v>
      </c>
      <c r="F184">
        <v>109.3</v>
      </c>
      <c r="G184">
        <v>74</v>
      </c>
      <c r="H184">
        <v>96.4</v>
      </c>
      <c r="I184">
        <v>49</v>
      </c>
      <c r="J184">
        <v>68.900000000000006</v>
      </c>
      <c r="K184">
        <v>102</v>
      </c>
      <c r="L184">
        <v>2.1999999999999999E-2</v>
      </c>
      <c r="M184">
        <v>126</v>
      </c>
      <c r="N184">
        <v>9.42</v>
      </c>
      <c r="O184">
        <v>41</v>
      </c>
      <c r="P184">
        <v>109.3</v>
      </c>
      <c r="Q184">
        <v>28</v>
      </c>
      <c r="R184">
        <v>99.9</v>
      </c>
      <c r="S184">
        <v>53</v>
      </c>
      <c r="T184">
        <v>4.43</v>
      </c>
      <c r="U184">
        <v>57</v>
      </c>
      <c r="W184" t="s">
        <v>136</v>
      </c>
      <c r="X184">
        <v>82.31</v>
      </c>
      <c r="Y184">
        <v>80.33</v>
      </c>
      <c r="Z184">
        <v>4</v>
      </c>
      <c r="AA184">
        <v>7</v>
      </c>
      <c r="AB184">
        <v>3.4</v>
      </c>
      <c r="AC184">
        <v>5</v>
      </c>
      <c r="AD184">
        <v>8.4</v>
      </c>
      <c r="AE184">
        <v>77.510000000000005</v>
      </c>
      <c r="AF184">
        <v>80.12</v>
      </c>
    </row>
    <row r="185" spans="1:32" hidden="1" outlineLevel="1" x14ac:dyDescent="0.2">
      <c r="A185">
        <v>61</v>
      </c>
      <c r="B185" t="s">
        <v>221</v>
      </c>
      <c r="C185">
        <v>11</v>
      </c>
      <c r="D185" t="s">
        <v>137</v>
      </c>
      <c r="E185">
        <v>11.21</v>
      </c>
      <c r="F185">
        <v>109.8</v>
      </c>
      <c r="G185">
        <v>68</v>
      </c>
      <c r="H185">
        <v>98.6</v>
      </c>
      <c r="I185">
        <v>79</v>
      </c>
      <c r="J185">
        <v>70.5</v>
      </c>
      <c r="K185">
        <v>46</v>
      </c>
      <c r="L185">
        <v>4.5999999999999999E-2</v>
      </c>
      <c r="M185">
        <v>72</v>
      </c>
      <c r="N185">
        <v>4.8099999999999996</v>
      </c>
      <c r="O185">
        <v>68</v>
      </c>
      <c r="P185">
        <v>106.6</v>
      </c>
      <c r="Q185">
        <v>71</v>
      </c>
      <c r="R185">
        <v>101.8</v>
      </c>
      <c r="S185">
        <v>70</v>
      </c>
      <c r="T185">
        <v>1.8</v>
      </c>
      <c r="U185">
        <v>113</v>
      </c>
      <c r="W185" t="s">
        <v>136</v>
      </c>
      <c r="X185">
        <v>81.92</v>
      </c>
      <c r="Y185">
        <v>77.11</v>
      </c>
      <c r="Z185">
        <v>2</v>
      </c>
      <c r="AA185">
        <v>5</v>
      </c>
      <c r="AB185">
        <v>3.7</v>
      </c>
      <c r="AC185">
        <v>3.8</v>
      </c>
      <c r="AD185">
        <v>7.4</v>
      </c>
      <c r="AE185">
        <v>74.73</v>
      </c>
      <c r="AF185">
        <v>79.319999999999993</v>
      </c>
    </row>
    <row r="186" spans="1:32" hidden="1" outlineLevel="1" x14ac:dyDescent="0.2">
      <c r="A186">
        <v>63</v>
      </c>
      <c r="B186" t="s">
        <v>4</v>
      </c>
      <c r="C186">
        <v>12</v>
      </c>
      <c r="D186" t="s">
        <v>511</v>
      </c>
      <c r="E186">
        <v>10.82</v>
      </c>
      <c r="F186">
        <v>110.6</v>
      </c>
      <c r="G186">
        <v>56</v>
      </c>
      <c r="H186">
        <v>99.7</v>
      </c>
      <c r="I186">
        <v>96</v>
      </c>
      <c r="J186">
        <v>61.8</v>
      </c>
      <c r="K186">
        <v>349</v>
      </c>
      <c r="L186">
        <v>6.0000000000000001E-3</v>
      </c>
      <c r="M186">
        <v>167</v>
      </c>
      <c r="N186">
        <v>-4.6100000000000003</v>
      </c>
      <c r="O186">
        <v>268</v>
      </c>
      <c r="P186">
        <v>101.3</v>
      </c>
      <c r="Q186">
        <v>283</v>
      </c>
      <c r="R186">
        <v>105.9</v>
      </c>
      <c r="S186">
        <v>223</v>
      </c>
      <c r="T186">
        <v>-2.83</v>
      </c>
      <c r="U186">
        <v>249</v>
      </c>
      <c r="W186" t="s">
        <v>136</v>
      </c>
      <c r="X186">
        <v>76.56</v>
      </c>
      <c r="Y186">
        <v>67.67</v>
      </c>
      <c r="Z186">
        <v>0</v>
      </c>
      <c r="AA186">
        <v>0</v>
      </c>
      <c r="AB186">
        <v>4</v>
      </c>
      <c r="AC186">
        <v>3.2</v>
      </c>
      <c r="AD186">
        <v>7.2</v>
      </c>
      <c r="AE186">
        <v>63.49</v>
      </c>
      <c r="AF186">
        <v>76.48</v>
      </c>
    </row>
    <row r="187" spans="1:32" hidden="1" outlineLevel="1" x14ac:dyDescent="0.2">
      <c r="A187">
        <v>75</v>
      </c>
      <c r="B187" t="s">
        <v>255</v>
      </c>
      <c r="C187">
        <v>13</v>
      </c>
      <c r="D187" t="s">
        <v>506</v>
      </c>
      <c r="E187">
        <v>9.4600000000000009</v>
      </c>
      <c r="F187">
        <v>106.6</v>
      </c>
      <c r="G187">
        <v>125</v>
      </c>
      <c r="H187">
        <v>97.1</v>
      </c>
      <c r="I187">
        <v>58</v>
      </c>
      <c r="J187">
        <v>65.099999999999994</v>
      </c>
      <c r="K187">
        <v>296</v>
      </c>
      <c r="L187">
        <v>9.7000000000000003E-2</v>
      </c>
      <c r="M187">
        <v>10</v>
      </c>
      <c r="N187">
        <v>-3.94</v>
      </c>
      <c r="O187">
        <v>250</v>
      </c>
      <c r="P187">
        <v>102.2</v>
      </c>
      <c r="Q187">
        <v>245</v>
      </c>
      <c r="R187">
        <v>106.2</v>
      </c>
      <c r="S187">
        <v>232</v>
      </c>
      <c r="T187">
        <v>1.82</v>
      </c>
      <c r="U187">
        <v>112</v>
      </c>
      <c r="W187" t="s">
        <v>136</v>
      </c>
      <c r="X187">
        <v>78.34</v>
      </c>
      <c r="Y187">
        <v>69.64</v>
      </c>
      <c r="Z187">
        <v>0</v>
      </c>
      <c r="AA187">
        <v>1</v>
      </c>
      <c r="AB187">
        <v>0.7</v>
      </c>
      <c r="AC187">
        <v>4.8</v>
      </c>
      <c r="AD187">
        <v>5.6</v>
      </c>
      <c r="AE187">
        <v>67.64</v>
      </c>
      <c r="AF187">
        <v>78.48</v>
      </c>
    </row>
    <row r="188" spans="1:32" hidden="1" outlineLevel="1" x14ac:dyDescent="0.2">
      <c r="A188">
        <v>76</v>
      </c>
      <c r="B188" t="s">
        <v>117</v>
      </c>
      <c r="C188">
        <v>11</v>
      </c>
      <c r="D188" t="s">
        <v>148</v>
      </c>
      <c r="E188">
        <v>9.39</v>
      </c>
      <c r="F188">
        <v>108.9</v>
      </c>
      <c r="G188">
        <v>86</v>
      </c>
      <c r="H188">
        <v>99.5</v>
      </c>
      <c r="I188">
        <v>90</v>
      </c>
      <c r="J188">
        <v>68.8</v>
      </c>
      <c r="K188">
        <v>109</v>
      </c>
      <c r="L188">
        <v>6.5000000000000002E-2</v>
      </c>
      <c r="M188">
        <v>36</v>
      </c>
      <c r="N188">
        <v>3.81</v>
      </c>
      <c r="O188">
        <v>75</v>
      </c>
      <c r="P188">
        <v>105.6</v>
      </c>
      <c r="Q188">
        <v>88</v>
      </c>
      <c r="R188">
        <v>101.8</v>
      </c>
      <c r="S188">
        <v>73</v>
      </c>
      <c r="T188">
        <v>-0.63</v>
      </c>
      <c r="U188">
        <v>184</v>
      </c>
      <c r="W188" t="s">
        <v>136</v>
      </c>
      <c r="X188">
        <v>79.62</v>
      </c>
      <c r="Y188">
        <v>75.63</v>
      </c>
      <c r="Z188">
        <v>1</v>
      </c>
      <c r="AA188">
        <v>2</v>
      </c>
      <c r="AB188">
        <v>3.7</v>
      </c>
      <c r="AC188">
        <v>2.9</v>
      </c>
      <c r="AD188">
        <v>6.7</v>
      </c>
      <c r="AE188">
        <v>74.31</v>
      </c>
      <c r="AF188">
        <v>78.06</v>
      </c>
    </row>
    <row r="189" spans="1:32" hidden="1" outlineLevel="1" x14ac:dyDescent="0.2">
      <c r="A189">
        <v>78</v>
      </c>
      <c r="B189" t="s">
        <v>112</v>
      </c>
      <c r="C189">
        <v>11</v>
      </c>
      <c r="D189" t="s">
        <v>541</v>
      </c>
      <c r="E189">
        <v>8.75</v>
      </c>
      <c r="F189">
        <v>109.7</v>
      </c>
      <c r="G189">
        <v>69</v>
      </c>
      <c r="H189">
        <v>100.9</v>
      </c>
      <c r="I189">
        <v>111</v>
      </c>
      <c r="J189">
        <v>70.5</v>
      </c>
      <c r="K189">
        <v>48</v>
      </c>
      <c r="L189">
        <v>7.0999999999999994E-2</v>
      </c>
      <c r="M189">
        <v>30</v>
      </c>
      <c r="N189">
        <v>5.92</v>
      </c>
      <c r="O189">
        <v>62</v>
      </c>
      <c r="P189">
        <v>107</v>
      </c>
      <c r="Q189">
        <v>64</v>
      </c>
      <c r="R189">
        <v>101.1</v>
      </c>
      <c r="S189">
        <v>60</v>
      </c>
      <c r="T189">
        <v>-6.09</v>
      </c>
      <c r="U189">
        <v>327</v>
      </c>
      <c r="W189" t="s">
        <v>136</v>
      </c>
      <c r="X189">
        <v>79.78</v>
      </c>
      <c r="Y189">
        <v>77.849999999999994</v>
      </c>
      <c r="Z189">
        <v>3</v>
      </c>
      <c r="AA189">
        <v>6</v>
      </c>
      <c r="AB189">
        <v>4.5999999999999996</v>
      </c>
      <c r="AC189">
        <v>2.2000000000000002</v>
      </c>
      <c r="AD189">
        <v>6.7</v>
      </c>
      <c r="AE189">
        <v>75.349999999999994</v>
      </c>
      <c r="AF189">
        <v>77.17</v>
      </c>
    </row>
    <row r="190" spans="1:32" hidden="1" outlineLevel="1" x14ac:dyDescent="0.2">
      <c r="A190">
        <v>79</v>
      </c>
      <c r="B190" t="s">
        <v>45</v>
      </c>
      <c r="C190">
        <v>13</v>
      </c>
      <c r="D190" t="s">
        <v>127</v>
      </c>
      <c r="E190">
        <v>8.75</v>
      </c>
      <c r="F190">
        <v>111.5</v>
      </c>
      <c r="G190">
        <v>48</v>
      </c>
      <c r="H190">
        <v>102.7</v>
      </c>
      <c r="I190">
        <v>145</v>
      </c>
      <c r="J190">
        <v>66</v>
      </c>
      <c r="K190">
        <v>252</v>
      </c>
      <c r="L190">
        <v>2.3E-2</v>
      </c>
      <c r="M190">
        <v>121</v>
      </c>
      <c r="N190">
        <v>-0.8</v>
      </c>
      <c r="O190">
        <v>163</v>
      </c>
      <c r="P190">
        <v>106</v>
      </c>
      <c r="Q190">
        <v>80</v>
      </c>
      <c r="R190">
        <v>106.8</v>
      </c>
      <c r="S190">
        <v>263</v>
      </c>
      <c r="T190">
        <v>6.95</v>
      </c>
      <c r="U190">
        <v>21</v>
      </c>
      <c r="W190" t="s">
        <v>136</v>
      </c>
      <c r="X190">
        <v>77.790000000000006</v>
      </c>
      <c r="Y190">
        <v>71.89</v>
      </c>
      <c r="Z190">
        <v>0</v>
      </c>
      <c r="AA190">
        <v>0</v>
      </c>
      <c r="AB190">
        <v>5.5</v>
      </c>
      <c r="AC190">
        <v>0.2</v>
      </c>
      <c r="AD190">
        <v>5.7</v>
      </c>
      <c r="AE190">
        <v>70.91</v>
      </c>
      <c r="AF190">
        <v>77.34</v>
      </c>
    </row>
    <row r="191" spans="1:32" hidden="1" outlineLevel="1" x14ac:dyDescent="0.2">
      <c r="A191">
        <v>80</v>
      </c>
      <c r="B191" t="s">
        <v>20</v>
      </c>
      <c r="C191">
        <v>13</v>
      </c>
      <c r="D191" t="s">
        <v>496</v>
      </c>
      <c r="E191">
        <v>8.7200000000000006</v>
      </c>
      <c r="F191">
        <v>107.9</v>
      </c>
      <c r="G191">
        <v>103</v>
      </c>
      <c r="H191">
        <v>99.2</v>
      </c>
      <c r="I191">
        <v>84</v>
      </c>
      <c r="J191">
        <v>65.3</v>
      </c>
      <c r="K191">
        <v>285</v>
      </c>
      <c r="L191">
        <v>5.6000000000000001E-2</v>
      </c>
      <c r="M191">
        <v>54</v>
      </c>
      <c r="N191">
        <v>-6.01</v>
      </c>
      <c r="O191">
        <v>289</v>
      </c>
      <c r="P191">
        <v>100.2</v>
      </c>
      <c r="Q191">
        <v>317</v>
      </c>
      <c r="R191">
        <v>106.2</v>
      </c>
      <c r="S191">
        <v>234</v>
      </c>
      <c r="T191">
        <v>3.52</v>
      </c>
      <c r="U191">
        <v>84</v>
      </c>
      <c r="W191" t="s">
        <v>136</v>
      </c>
      <c r="X191">
        <v>78.3</v>
      </c>
      <c r="Y191">
        <v>68.260000000000005</v>
      </c>
      <c r="Z191">
        <v>0</v>
      </c>
      <c r="AA191">
        <v>0</v>
      </c>
      <c r="AB191">
        <v>4.3</v>
      </c>
      <c r="AC191">
        <v>3.7</v>
      </c>
      <c r="AD191">
        <v>8</v>
      </c>
      <c r="AE191">
        <v>68.72</v>
      </c>
      <c r="AF191">
        <v>80.09</v>
      </c>
    </row>
    <row r="192" spans="1:32" hidden="1" outlineLevel="1" x14ac:dyDescent="0.2">
      <c r="A192">
        <v>82</v>
      </c>
      <c r="B192" t="s">
        <v>10</v>
      </c>
      <c r="C192">
        <v>14</v>
      </c>
      <c r="D192" t="s">
        <v>133</v>
      </c>
      <c r="E192">
        <v>8.59</v>
      </c>
      <c r="F192">
        <v>111.7</v>
      </c>
      <c r="G192">
        <v>44</v>
      </c>
      <c r="H192">
        <v>103.1</v>
      </c>
      <c r="I192">
        <v>149</v>
      </c>
      <c r="J192">
        <v>70.7</v>
      </c>
      <c r="K192">
        <v>44</v>
      </c>
      <c r="L192">
        <v>5.7000000000000002E-2</v>
      </c>
      <c r="M192">
        <v>48</v>
      </c>
      <c r="N192">
        <v>-1.52</v>
      </c>
      <c r="O192">
        <v>186</v>
      </c>
      <c r="P192">
        <v>102.3</v>
      </c>
      <c r="Q192">
        <v>243</v>
      </c>
      <c r="R192">
        <v>103.8</v>
      </c>
      <c r="S192">
        <v>140</v>
      </c>
      <c r="T192">
        <v>-1.89</v>
      </c>
      <c r="U192">
        <v>226</v>
      </c>
      <c r="W192" t="s">
        <v>136</v>
      </c>
      <c r="X192">
        <v>77.8</v>
      </c>
      <c r="Y192">
        <v>71.22</v>
      </c>
      <c r="Z192">
        <v>0</v>
      </c>
      <c r="AA192">
        <v>0</v>
      </c>
      <c r="AB192">
        <v>4.9000000000000004</v>
      </c>
      <c r="AC192">
        <v>1.3</v>
      </c>
      <c r="AD192">
        <v>6.2</v>
      </c>
      <c r="AE192">
        <v>67.489999999999995</v>
      </c>
      <c r="AF192">
        <v>75.290000000000006</v>
      </c>
    </row>
    <row r="193" spans="1:32" hidden="1" outlineLevel="1" x14ac:dyDescent="0.2">
      <c r="A193">
        <v>100</v>
      </c>
      <c r="B193" t="s">
        <v>98</v>
      </c>
      <c r="C193">
        <v>14</v>
      </c>
      <c r="D193" t="s">
        <v>525</v>
      </c>
      <c r="E193">
        <v>6.56</v>
      </c>
      <c r="F193">
        <v>109.2</v>
      </c>
      <c r="G193">
        <v>77</v>
      </c>
      <c r="H193">
        <v>102.7</v>
      </c>
      <c r="I193">
        <v>144</v>
      </c>
      <c r="J193">
        <v>67.900000000000006</v>
      </c>
      <c r="K193">
        <v>145</v>
      </c>
      <c r="L193">
        <v>-8.0000000000000002E-3</v>
      </c>
      <c r="M193">
        <v>203</v>
      </c>
      <c r="N193">
        <v>-4.29</v>
      </c>
      <c r="O193">
        <v>255</v>
      </c>
      <c r="P193">
        <v>103</v>
      </c>
      <c r="Q193">
        <v>214</v>
      </c>
      <c r="R193">
        <v>107.2</v>
      </c>
      <c r="S193">
        <v>291</v>
      </c>
      <c r="T193">
        <v>-2.61</v>
      </c>
      <c r="U193">
        <v>242</v>
      </c>
      <c r="W193" t="s">
        <v>136</v>
      </c>
      <c r="X193">
        <v>76.56</v>
      </c>
      <c r="Y193">
        <v>69.05</v>
      </c>
      <c r="Z193">
        <v>0</v>
      </c>
      <c r="AA193">
        <v>0</v>
      </c>
      <c r="AB193">
        <v>3.1</v>
      </c>
      <c r="AC193">
        <v>1.8</v>
      </c>
      <c r="AD193">
        <v>4.9000000000000004</v>
      </c>
      <c r="AE193">
        <v>67.92</v>
      </c>
      <c r="AF193">
        <v>78.2</v>
      </c>
    </row>
    <row r="194" spans="1:32" hidden="1" outlineLevel="1" x14ac:dyDescent="0.2">
      <c r="A194">
        <v>104</v>
      </c>
      <c r="B194" t="s">
        <v>244</v>
      </c>
      <c r="C194">
        <v>13</v>
      </c>
      <c r="D194" t="s">
        <v>532</v>
      </c>
      <c r="E194">
        <v>6.27</v>
      </c>
      <c r="F194">
        <v>102.6</v>
      </c>
      <c r="G194">
        <v>205</v>
      </c>
      <c r="H194">
        <v>96.3</v>
      </c>
      <c r="I194">
        <v>46</v>
      </c>
      <c r="J194">
        <v>66.099999999999994</v>
      </c>
      <c r="K194">
        <v>250</v>
      </c>
      <c r="L194">
        <v>4.4999999999999998E-2</v>
      </c>
      <c r="M194">
        <v>74</v>
      </c>
      <c r="N194">
        <v>0.36</v>
      </c>
      <c r="O194">
        <v>133</v>
      </c>
      <c r="P194">
        <v>103.9</v>
      </c>
      <c r="Q194">
        <v>166</v>
      </c>
      <c r="R194">
        <v>103.6</v>
      </c>
      <c r="S194">
        <v>127</v>
      </c>
      <c r="T194">
        <v>-1.05</v>
      </c>
      <c r="U194">
        <v>199</v>
      </c>
      <c r="W194" t="s">
        <v>136</v>
      </c>
      <c r="X194">
        <v>77.42</v>
      </c>
      <c r="Y194">
        <v>73.33</v>
      </c>
      <c r="Z194">
        <v>0</v>
      </c>
      <c r="AA194">
        <v>1</v>
      </c>
      <c r="AB194">
        <v>-0.7</v>
      </c>
      <c r="AC194">
        <v>5.3</v>
      </c>
      <c r="AD194">
        <v>4.5</v>
      </c>
      <c r="AE194">
        <v>71.540000000000006</v>
      </c>
      <c r="AF194">
        <v>76.66</v>
      </c>
    </row>
    <row r="195" spans="1:32" hidden="1" outlineLevel="1" x14ac:dyDescent="0.2">
      <c r="A195">
        <v>111</v>
      </c>
      <c r="B195" t="s">
        <v>262</v>
      </c>
      <c r="C195">
        <v>14</v>
      </c>
      <c r="D195" t="s">
        <v>491</v>
      </c>
      <c r="E195">
        <v>5.6</v>
      </c>
      <c r="F195">
        <v>107.9</v>
      </c>
      <c r="G195">
        <v>107</v>
      </c>
      <c r="H195">
        <v>102.3</v>
      </c>
      <c r="I195">
        <v>137</v>
      </c>
      <c r="J195">
        <v>69.900000000000006</v>
      </c>
      <c r="K195">
        <v>67</v>
      </c>
      <c r="L195">
        <v>0.126</v>
      </c>
      <c r="M195">
        <v>3</v>
      </c>
      <c r="N195">
        <v>0.94</v>
      </c>
      <c r="O195">
        <v>122</v>
      </c>
      <c r="P195">
        <v>104.8</v>
      </c>
      <c r="Q195">
        <v>122</v>
      </c>
      <c r="R195">
        <v>103.9</v>
      </c>
      <c r="S195">
        <v>146</v>
      </c>
      <c r="T195">
        <v>4.05</v>
      </c>
      <c r="U195">
        <v>64</v>
      </c>
      <c r="W195" t="s">
        <v>136</v>
      </c>
      <c r="X195">
        <v>76.47</v>
      </c>
      <c r="Y195">
        <v>72.930000000000007</v>
      </c>
      <c r="Z195">
        <v>0</v>
      </c>
      <c r="AA195">
        <v>0</v>
      </c>
      <c r="AB195">
        <v>3.2</v>
      </c>
      <c r="AC195">
        <v>0.9</v>
      </c>
      <c r="AD195">
        <v>4.0999999999999996</v>
      </c>
      <c r="AE195">
        <v>68.02</v>
      </c>
      <c r="AF195">
        <v>73.22</v>
      </c>
    </row>
    <row r="196" spans="1:32" hidden="1" outlineLevel="1" x14ac:dyDescent="0.2">
      <c r="A196">
        <v>112</v>
      </c>
      <c r="B196" t="s">
        <v>33</v>
      </c>
      <c r="C196">
        <v>14</v>
      </c>
      <c r="D196" t="s">
        <v>560</v>
      </c>
      <c r="E196">
        <v>5.58</v>
      </c>
      <c r="F196">
        <v>101.9</v>
      </c>
      <c r="G196">
        <v>216</v>
      </c>
      <c r="H196">
        <v>96.4</v>
      </c>
      <c r="I196">
        <v>48</v>
      </c>
      <c r="J196">
        <v>64.3</v>
      </c>
      <c r="K196">
        <v>325</v>
      </c>
      <c r="L196">
        <v>5.5E-2</v>
      </c>
      <c r="M196">
        <v>59</v>
      </c>
      <c r="N196">
        <v>-2.37</v>
      </c>
      <c r="O196">
        <v>210</v>
      </c>
      <c r="P196">
        <v>101.9</v>
      </c>
      <c r="Q196">
        <v>270</v>
      </c>
      <c r="R196">
        <v>104.2</v>
      </c>
      <c r="S196">
        <v>169</v>
      </c>
      <c r="T196">
        <v>-5.71</v>
      </c>
      <c r="U196">
        <v>323</v>
      </c>
      <c r="W196" t="s">
        <v>136</v>
      </c>
      <c r="X196">
        <v>76.55</v>
      </c>
      <c r="Y196">
        <v>71.069999999999993</v>
      </c>
      <c r="Z196">
        <v>0</v>
      </c>
      <c r="AA196">
        <v>1</v>
      </c>
      <c r="AB196">
        <v>-1.6</v>
      </c>
      <c r="AC196">
        <v>5.0999999999999996</v>
      </c>
      <c r="AD196">
        <v>3.5</v>
      </c>
      <c r="AE196">
        <v>69.27</v>
      </c>
      <c r="AF196">
        <v>75.260000000000005</v>
      </c>
    </row>
    <row r="197" spans="1:32" hidden="1" outlineLevel="1" x14ac:dyDescent="0.2">
      <c r="A197">
        <v>129</v>
      </c>
      <c r="B197" t="s">
        <v>37</v>
      </c>
      <c r="C197">
        <v>15</v>
      </c>
      <c r="D197" t="s">
        <v>535</v>
      </c>
      <c r="E197">
        <v>4.29</v>
      </c>
      <c r="F197">
        <v>110</v>
      </c>
      <c r="G197">
        <v>63</v>
      </c>
      <c r="H197">
        <v>105.8</v>
      </c>
      <c r="I197">
        <v>202</v>
      </c>
      <c r="J197">
        <v>66.3</v>
      </c>
      <c r="K197">
        <v>236</v>
      </c>
      <c r="L197">
        <v>2.1000000000000001E-2</v>
      </c>
      <c r="M197">
        <v>129</v>
      </c>
      <c r="N197">
        <v>-4.21</v>
      </c>
      <c r="O197">
        <v>254</v>
      </c>
      <c r="P197">
        <v>101.8</v>
      </c>
      <c r="Q197">
        <v>273</v>
      </c>
      <c r="R197">
        <v>106</v>
      </c>
      <c r="S197">
        <v>224</v>
      </c>
      <c r="T197">
        <v>1.2</v>
      </c>
      <c r="U197">
        <v>130</v>
      </c>
      <c r="W197" t="s">
        <v>136</v>
      </c>
      <c r="X197">
        <v>74.319999999999993</v>
      </c>
      <c r="Y197">
        <v>68.81</v>
      </c>
      <c r="Z197">
        <v>0</v>
      </c>
      <c r="AA197">
        <v>0</v>
      </c>
      <c r="AB197">
        <v>3.5</v>
      </c>
      <c r="AC197">
        <v>-1</v>
      </c>
      <c r="AD197">
        <v>2.5</v>
      </c>
      <c r="AE197">
        <v>68.28</v>
      </c>
      <c r="AF197">
        <v>75.2</v>
      </c>
    </row>
    <row r="198" spans="1:32" hidden="1" outlineLevel="1" x14ac:dyDescent="0.2">
      <c r="A198">
        <v>137</v>
      </c>
      <c r="B198" t="s">
        <v>26</v>
      </c>
      <c r="C198">
        <v>15</v>
      </c>
      <c r="D198" t="s">
        <v>498</v>
      </c>
      <c r="E198">
        <v>3.55</v>
      </c>
      <c r="F198">
        <v>107.4</v>
      </c>
      <c r="G198">
        <v>115</v>
      </c>
      <c r="H198">
        <v>103.8</v>
      </c>
      <c r="I198">
        <v>161</v>
      </c>
      <c r="J198">
        <v>66.5</v>
      </c>
      <c r="K198">
        <v>225</v>
      </c>
      <c r="L198">
        <v>5.7000000000000002E-2</v>
      </c>
      <c r="M198">
        <v>49</v>
      </c>
      <c r="N198">
        <v>-6.59</v>
      </c>
      <c r="O198">
        <v>299</v>
      </c>
      <c r="P198">
        <v>102</v>
      </c>
      <c r="Q198">
        <v>265</v>
      </c>
      <c r="R198">
        <v>108.6</v>
      </c>
      <c r="S198">
        <v>342</v>
      </c>
      <c r="T198">
        <v>4.46</v>
      </c>
      <c r="U198">
        <v>56</v>
      </c>
      <c r="W198" t="s">
        <v>136</v>
      </c>
      <c r="X198">
        <v>75</v>
      </c>
      <c r="Y198">
        <v>67.55</v>
      </c>
      <c r="Z198">
        <v>0</v>
      </c>
      <c r="AA198">
        <v>0</v>
      </c>
      <c r="AB198">
        <v>2.6</v>
      </c>
      <c r="AC198">
        <v>0.6</v>
      </c>
      <c r="AD198">
        <v>3.1</v>
      </c>
      <c r="AE198">
        <v>67.84</v>
      </c>
      <c r="AF198">
        <v>76.819999999999993</v>
      </c>
    </row>
    <row r="199" spans="1:32" hidden="1" outlineLevel="1" x14ac:dyDescent="0.2">
      <c r="A199">
        <v>145</v>
      </c>
      <c r="B199" t="s">
        <v>1045</v>
      </c>
      <c r="C199">
        <v>15</v>
      </c>
      <c r="D199" t="s">
        <v>501</v>
      </c>
      <c r="E199">
        <v>2.09</v>
      </c>
      <c r="F199">
        <v>103.6</v>
      </c>
      <c r="G199">
        <v>186</v>
      </c>
      <c r="H199">
        <v>101.5</v>
      </c>
      <c r="I199">
        <v>119</v>
      </c>
      <c r="J199">
        <v>66</v>
      </c>
      <c r="K199">
        <v>254</v>
      </c>
      <c r="L199">
        <v>8.6999999999999994E-2</v>
      </c>
      <c r="M199">
        <v>17</v>
      </c>
      <c r="N199">
        <v>-9.0399999999999991</v>
      </c>
      <c r="O199">
        <v>343</v>
      </c>
      <c r="P199">
        <v>99.6</v>
      </c>
      <c r="Q199">
        <v>327</v>
      </c>
      <c r="R199">
        <v>108.6</v>
      </c>
      <c r="S199">
        <v>343</v>
      </c>
      <c r="T199">
        <v>-4.51</v>
      </c>
      <c r="U199">
        <v>295</v>
      </c>
      <c r="W199" t="s">
        <v>136</v>
      </c>
      <c r="X199">
        <v>72.099999999999994</v>
      </c>
      <c r="Y199">
        <v>65.73</v>
      </c>
      <c r="Z199">
        <v>0</v>
      </c>
      <c r="AA199">
        <v>0</v>
      </c>
      <c r="AB199">
        <v>0.6</v>
      </c>
      <c r="AC199">
        <v>1.1000000000000001</v>
      </c>
      <c r="AD199">
        <v>1.7</v>
      </c>
      <c r="AE199">
        <v>58.85</v>
      </c>
      <c r="AF199">
        <v>70.39</v>
      </c>
    </row>
    <row r="200" spans="1:32" hidden="1" outlineLevel="1" x14ac:dyDescent="0.2">
      <c r="A200">
        <v>165</v>
      </c>
      <c r="B200" t="s">
        <v>13</v>
      </c>
      <c r="C200">
        <v>15</v>
      </c>
      <c r="D200" t="s">
        <v>590</v>
      </c>
      <c r="E200">
        <v>-0.36</v>
      </c>
      <c r="F200">
        <v>100.9</v>
      </c>
      <c r="G200">
        <v>246</v>
      </c>
      <c r="H200">
        <v>101.2</v>
      </c>
      <c r="I200">
        <v>117</v>
      </c>
      <c r="J200">
        <v>65.099999999999994</v>
      </c>
      <c r="K200">
        <v>299</v>
      </c>
      <c r="L200">
        <v>0.04</v>
      </c>
      <c r="M200">
        <v>80</v>
      </c>
      <c r="N200">
        <v>-2.12</v>
      </c>
      <c r="O200">
        <v>205</v>
      </c>
      <c r="P200">
        <v>102.1</v>
      </c>
      <c r="Q200">
        <v>259</v>
      </c>
      <c r="R200">
        <v>104.2</v>
      </c>
      <c r="S200">
        <v>164</v>
      </c>
      <c r="T200">
        <v>-3.81</v>
      </c>
      <c r="U200">
        <v>275</v>
      </c>
      <c r="W200" t="s">
        <v>136</v>
      </c>
      <c r="X200">
        <v>72.599999999999994</v>
      </c>
      <c r="Y200">
        <v>71.53</v>
      </c>
      <c r="Z200">
        <v>0</v>
      </c>
      <c r="AA200">
        <v>1</v>
      </c>
      <c r="AB200">
        <v>-2.2999999999999998</v>
      </c>
      <c r="AC200">
        <v>1.7</v>
      </c>
      <c r="AD200">
        <v>-0.6</v>
      </c>
      <c r="AE200">
        <v>68.209999999999994</v>
      </c>
      <c r="AF200">
        <v>70.5</v>
      </c>
    </row>
    <row r="201" spans="1:32" hidden="1" outlineLevel="1" x14ac:dyDescent="0.2">
      <c r="A201">
        <v>167</v>
      </c>
      <c r="B201" t="s">
        <v>1044</v>
      </c>
      <c r="C201">
        <v>16</v>
      </c>
      <c r="D201" t="s">
        <v>476</v>
      </c>
      <c r="E201">
        <v>-0.74</v>
      </c>
      <c r="F201">
        <v>107.5</v>
      </c>
      <c r="G201">
        <v>111</v>
      </c>
      <c r="H201">
        <v>108.2</v>
      </c>
      <c r="I201">
        <v>253</v>
      </c>
      <c r="J201">
        <v>67.099999999999994</v>
      </c>
      <c r="K201">
        <v>196</v>
      </c>
      <c r="L201">
        <v>7.0000000000000007E-2</v>
      </c>
      <c r="M201">
        <v>31</v>
      </c>
      <c r="N201">
        <v>-4.53</v>
      </c>
      <c r="O201">
        <v>265</v>
      </c>
      <c r="P201">
        <v>102.3</v>
      </c>
      <c r="Q201">
        <v>242</v>
      </c>
      <c r="R201">
        <v>106.9</v>
      </c>
      <c r="S201">
        <v>268</v>
      </c>
      <c r="T201">
        <v>-3.63</v>
      </c>
      <c r="U201">
        <v>272</v>
      </c>
      <c r="W201" t="s">
        <v>136</v>
      </c>
      <c r="X201">
        <v>70.77</v>
      </c>
      <c r="Y201">
        <v>68</v>
      </c>
      <c r="Z201">
        <v>0</v>
      </c>
      <c r="AA201">
        <v>0</v>
      </c>
      <c r="AB201">
        <v>2.2999999999999998</v>
      </c>
      <c r="AC201">
        <v>-0.6</v>
      </c>
      <c r="AD201">
        <v>1.8</v>
      </c>
      <c r="AE201">
        <v>61.49</v>
      </c>
      <c r="AF201">
        <v>70.39</v>
      </c>
    </row>
    <row r="202" spans="1:32" hidden="1" outlineLevel="1" x14ac:dyDescent="0.2">
      <c r="A202">
        <v>197</v>
      </c>
      <c r="B202" t="s">
        <v>39</v>
      </c>
      <c r="C202">
        <v>16</v>
      </c>
      <c r="D202" t="s">
        <v>520</v>
      </c>
      <c r="E202">
        <v>-3.08</v>
      </c>
      <c r="F202">
        <v>106.5</v>
      </c>
      <c r="G202">
        <v>132</v>
      </c>
      <c r="H202">
        <v>109.6</v>
      </c>
      <c r="I202">
        <v>275</v>
      </c>
      <c r="J202">
        <v>70.5</v>
      </c>
      <c r="K202">
        <v>45</v>
      </c>
      <c r="L202">
        <v>-2.5000000000000001E-2</v>
      </c>
      <c r="M202">
        <v>245</v>
      </c>
      <c r="N202">
        <v>-6.63</v>
      </c>
      <c r="O202">
        <v>300</v>
      </c>
      <c r="P202">
        <v>100</v>
      </c>
      <c r="Q202">
        <v>322</v>
      </c>
      <c r="R202">
        <v>106.6</v>
      </c>
      <c r="S202">
        <v>251</v>
      </c>
      <c r="T202">
        <v>0.92</v>
      </c>
      <c r="U202">
        <v>137</v>
      </c>
      <c r="W202" t="s">
        <v>136</v>
      </c>
      <c r="X202">
        <v>70.290000000000006</v>
      </c>
      <c r="Y202">
        <v>67.89</v>
      </c>
      <c r="Z202">
        <v>0</v>
      </c>
      <c r="AA202">
        <v>0</v>
      </c>
      <c r="AB202">
        <v>2.2999999999999998</v>
      </c>
      <c r="AC202">
        <v>-3.2</v>
      </c>
      <c r="AD202">
        <v>-0.8</v>
      </c>
      <c r="AE202">
        <v>67.36</v>
      </c>
      <c r="AF202">
        <v>70.5</v>
      </c>
    </row>
    <row r="203" spans="1:32" hidden="1" outlineLevel="1" x14ac:dyDescent="0.2">
      <c r="A203">
        <v>199</v>
      </c>
      <c r="B203" t="s">
        <v>1</v>
      </c>
      <c r="C203">
        <v>16</v>
      </c>
      <c r="D203" t="s">
        <v>514</v>
      </c>
      <c r="E203">
        <v>-3.2</v>
      </c>
      <c r="F203">
        <v>106.6</v>
      </c>
      <c r="G203">
        <v>127</v>
      </c>
      <c r="H203">
        <v>109.8</v>
      </c>
      <c r="I203">
        <v>278</v>
      </c>
      <c r="J203">
        <v>64.8</v>
      </c>
      <c r="K203">
        <v>312</v>
      </c>
      <c r="L203">
        <v>5.1999999999999998E-2</v>
      </c>
      <c r="M203">
        <v>63</v>
      </c>
      <c r="N203">
        <v>-3.07</v>
      </c>
      <c r="O203">
        <v>225</v>
      </c>
      <c r="P203">
        <v>104.5</v>
      </c>
      <c r="Q203">
        <v>135</v>
      </c>
      <c r="R203">
        <v>107.6</v>
      </c>
      <c r="S203">
        <v>312</v>
      </c>
      <c r="T203">
        <v>3.73</v>
      </c>
      <c r="U203">
        <v>77</v>
      </c>
      <c r="W203" t="s">
        <v>136</v>
      </c>
      <c r="X203">
        <v>69.959999999999994</v>
      </c>
      <c r="Y203">
        <v>69.8</v>
      </c>
      <c r="Z203">
        <v>0</v>
      </c>
      <c r="AA203">
        <v>0</v>
      </c>
      <c r="AB203">
        <v>1.8</v>
      </c>
      <c r="AC203">
        <v>-3.4</v>
      </c>
      <c r="AD203">
        <v>-1.5</v>
      </c>
      <c r="AE203">
        <v>63.92</v>
      </c>
      <c r="AF203">
        <v>67.3</v>
      </c>
    </row>
    <row r="204" spans="1:32" hidden="1" outlineLevel="1" x14ac:dyDescent="0.2">
      <c r="A204">
        <v>208</v>
      </c>
      <c r="B204" t="s">
        <v>804</v>
      </c>
      <c r="C204">
        <v>16</v>
      </c>
      <c r="D204" t="s">
        <v>485</v>
      </c>
      <c r="E204">
        <v>-4.25</v>
      </c>
      <c r="F204">
        <v>106.2</v>
      </c>
      <c r="G204">
        <v>137</v>
      </c>
      <c r="H204">
        <v>110.4</v>
      </c>
      <c r="I204">
        <v>295</v>
      </c>
      <c r="J204">
        <v>66.8</v>
      </c>
      <c r="K204">
        <v>214</v>
      </c>
      <c r="L204">
        <v>0.01</v>
      </c>
      <c r="M204">
        <v>153</v>
      </c>
      <c r="N204">
        <v>-8.75</v>
      </c>
      <c r="O204">
        <v>340</v>
      </c>
      <c r="P204">
        <v>98.7</v>
      </c>
      <c r="Q204">
        <v>340</v>
      </c>
      <c r="R204">
        <v>107.4</v>
      </c>
      <c r="S204">
        <v>299</v>
      </c>
      <c r="T204">
        <v>-1.51</v>
      </c>
      <c r="U204">
        <v>212</v>
      </c>
      <c r="W204" t="s">
        <v>136</v>
      </c>
      <c r="X204">
        <v>68.59</v>
      </c>
      <c r="Y204">
        <v>65.58</v>
      </c>
      <c r="Z204">
        <v>0</v>
      </c>
      <c r="AA204">
        <v>0</v>
      </c>
      <c r="AB204">
        <v>1.5</v>
      </c>
      <c r="AC204">
        <v>-2.7</v>
      </c>
      <c r="AD204">
        <v>-1.2</v>
      </c>
      <c r="AE204">
        <v>67.22</v>
      </c>
      <c r="AF204">
        <v>72.41</v>
      </c>
    </row>
    <row r="205" spans="1:32" hidden="1" outlineLevel="1" x14ac:dyDescent="0.2">
      <c r="A205">
        <v>209</v>
      </c>
      <c r="B205" t="s">
        <v>1043</v>
      </c>
      <c r="C205">
        <v>16</v>
      </c>
      <c r="D205" t="s">
        <v>494</v>
      </c>
      <c r="E205">
        <v>-4.3099999999999996</v>
      </c>
      <c r="F205">
        <v>101.5</v>
      </c>
      <c r="G205">
        <v>226</v>
      </c>
      <c r="H205">
        <v>105.8</v>
      </c>
      <c r="I205">
        <v>205</v>
      </c>
      <c r="J205">
        <v>71</v>
      </c>
      <c r="K205">
        <v>34</v>
      </c>
      <c r="L205">
        <v>7.3999999999999996E-2</v>
      </c>
      <c r="M205">
        <v>29</v>
      </c>
      <c r="N205">
        <v>-8.25</v>
      </c>
      <c r="O205">
        <v>338</v>
      </c>
      <c r="P205">
        <v>98.1</v>
      </c>
      <c r="Q205">
        <v>345</v>
      </c>
      <c r="R205">
        <v>106.3</v>
      </c>
      <c r="S205">
        <v>240</v>
      </c>
      <c r="T205">
        <v>6.54</v>
      </c>
      <c r="U205">
        <v>26</v>
      </c>
      <c r="W205" t="s">
        <v>136</v>
      </c>
      <c r="X205">
        <v>67.67</v>
      </c>
      <c r="Y205">
        <v>65.290000000000006</v>
      </c>
      <c r="Z205">
        <v>0</v>
      </c>
      <c r="AA205">
        <v>0</v>
      </c>
      <c r="AB205">
        <v>-1.2</v>
      </c>
      <c r="AC205">
        <v>-1.2</v>
      </c>
      <c r="AD205">
        <v>-2.5</v>
      </c>
      <c r="AE205">
        <v>61.97</v>
      </c>
      <c r="AF205">
        <v>67.58</v>
      </c>
    </row>
    <row r="206" spans="1:32" hidden="1" outlineLevel="1" x14ac:dyDescent="0.2">
      <c r="A206">
        <v>303</v>
      </c>
      <c r="B206" t="s">
        <v>451</v>
      </c>
      <c r="C206">
        <v>16</v>
      </c>
      <c r="D206" t="s">
        <v>480</v>
      </c>
      <c r="E206">
        <v>-11.89</v>
      </c>
      <c r="F206">
        <v>96.6</v>
      </c>
      <c r="G206">
        <v>301</v>
      </c>
      <c r="H206">
        <v>108.5</v>
      </c>
      <c r="I206">
        <v>256</v>
      </c>
      <c r="J206">
        <v>65.2</v>
      </c>
      <c r="K206">
        <v>292</v>
      </c>
      <c r="L206">
        <v>4.0000000000000001E-3</v>
      </c>
      <c r="M206">
        <v>170</v>
      </c>
      <c r="N206">
        <v>-12.17</v>
      </c>
      <c r="O206">
        <v>352</v>
      </c>
      <c r="P206">
        <v>96.4</v>
      </c>
      <c r="Q206">
        <v>353</v>
      </c>
      <c r="R206">
        <v>108.6</v>
      </c>
      <c r="S206">
        <v>341</v>
      </c>
      <c r="T206">
        <v>1.47</v>
      </c>
      <c r="U206">
        <v>122</v>
      </c>
      <c r="W206" t="s">
        <v>136</v>
      </c>
      <c r="X206">
        <v>63.96</v>
      </c>
      <c r="Y206">
        <v>62.56</v>
      </c>
      <c r="Z206">
        <v>0</v>
      </c>
      <c r="AA206">
        <v>0</v>
      </c>
      <c r="AB206">
        <v>-4</v>
      </c>
      <c r="AC206">
        <v>-1.4</v>
      </c>
      <c r="AD206">
        <v>-5.4</v>
      </c>
      <c r="AE206">
        <v>60.63</v>
      </c>
      <c r="AF206">
        <v>65.650000000000006</v>
      </c>
    </row>
    <row r="207" spans="1:32" hidden="1" outlineLevel="1" x14ac:dyDescent="0.2"/>
    <row r="208" spans="1:32" hidden="1" outlineLevel="1" x14ac:dyDescent="0.2"/>
    <row r="209" spans="1:43" collapsed="1" x14ac:dyDescent="0.2"/>
    <row r="210" spans="1:43" x14ac:dyDescent="0.2">
      <c r="A210" s="27" t="s">
        <v>1048</v>
      </c>
      <c r="B210" s="27"/>
      <c r="C210" s="27"/>
    </row>
    <row r="211" spans="1:43" hidden="1" outlineLevel="1" x14ac:dyDescent="0.2">
      <c r="A211" t="s">
        <v>190</v>
      </c>
      <c r="B211" t="s">
        <v>188</v>
      </c>
      <c r="C211" t="s">
        <v>186</v>
      </c>
      <c r="D211" t="s">
        <v>184</v>
      </c>
      <c r="E211" t="s">
        <v>183</v>
      </c>
      <c r="F211" t="s">
        <v>182</v>
      </c>
      <c r="G211" t="s">
        <v>181</v>
      </c>
      <c r="H211" t="s">
        <v>180</v>
      </c>
      <c r="I211" t="s">
        <v>179</v>
      </c>
      <c r="J211" t="s">
        <v>178</v>
      </c>
      <c r="K211" t="s">
        <v>177</v>
      </c>
      <c r="L211" t="s">
        <v>176</v>
      </c>
      <c r="M211" t="s">
        <v>175</v>
      </c>
      <c r="N211" t="s">
        <v>174</v>
      </c>
      <c r="O211" t="s">
        <v>173</v>
      </c>
      <c r="P211" t="s">
        <v>172</v>
      </c>
      <c r="Q211" t="s">
        <v>171</v>
      </c>
      <c r="R211" t="s">
        <v>170</v>
      </c>
      <c r="S211" t="s">
        <v>169</v>
      </c>
      <c r="T211" t="s">
        <v>168</v>
      </c>
      <c r="U211" t="s">
        <v>167</v>
      </c>
      <c r="V211" t="s">
        <v>1047</v>
      </c>
      <c r="W211" t="s">
        <v>165</v>
      </c>
      <c r="X211" t="s">
        <v>164</v>
      </c>
      <c r="Y211" t="s">
        <v>163</v>
      </c>
      <c r="Z211" t="s">
        <v>162</v>
      </c>
      <c r="AA211" t="s">
        <v>161</v>
      </c>
      <c r="AB211" t="s">
        <v>51</v>
      </c>
      <c r="AC211" t="s">
        <v>52</v>
      </c>
      <c r="AD211" t="s">
        <v>53</v>
      </c>
      <c r="AE211" t="s">
        <v>160</v>
      </c>
      <c r="AF211" t="s">
        <v>159</v>
      </c>
    </row>
    <row r="212" spans="1:43" hidden="1" outlineLevel="1" x14ac:dyDescent="0.2">
      <c r="A212">
        <v>21</v>
      </c>
      <c r="B212" t="s">
        <v>279</v>
      </c>
      <c r="C212">
        <v>5</v>
      </c>
      <c r="D212" t="s">
        <v>60</v>
      </c>
      <c r="E212">
        <v>20.68</v>
      </c>
      <c r="F212">
        <v>117.4</v>
      </c>
      <c r="G212">
        <v>14</v>
      </c>
      <c r="H212">
        <v>96.7</v>
      </c>
      <c r="I212">
        <v>51</v>
      </c>
      <c r="J212">
        <v>67.400000000000006</v>
      </c>
      <c r="K212">
        <v>178</v>
      </c>
      <c r="L212">
        <v>-2.7E-2</v>
      </c>
      <c r="M212">
        <v>248</v>
      </c>
      <c r="N212">
        <v>10.46</v>
      </c>
      <c r="O212">
        <v>30</v>
      </c>
      <c r="P212">
        <v>110</v>
      </c>
      <c r="Q212">
        <v>12</v>
      </c>
      <c r="R212">
        <v>99.6</v>
      </c>
      <c r="S212">
        <v>46</v>
      </c>
      <c r="T212">
        <v>2.4900000000000002</v>
      </c>
      <c r="U212">
        <v>99</v>
      </c>
      <c r="W212" t="s">
        <v>136</v>
      </c>
      <c r="X212">
        <v>86.57</v>
      </c>
      <c r="Y212">
        <v>80.62</v>
      </c>
      <c r="Z212">
        <v>1</v>
      </c>
      <c r="AA212">
        <v>7</v>
      </c>
      <c r="AB212">
        <v>8.5</v>
      </c>
      <c r="AC212">
        <v>4.5</v>
      </c>
      <c r="AD212">
        <v>13</v>
      </c>
      <c r="AE212">
        <v>77.12</v>
      </c>
      <c r="AF212">
        <v>84.37</v>
      </c>
    </row>
    <row r="213" spans="1:43" hidden="1" outlineLevel="1" x14ac:dyDescent="0.2">
      <c r="A213">
        <v>26</v>
      </c>
      <c r="B213" t="s">
        <v>31</v>
      </c>
      <c r="C213">
        <v>6</v>
      </c>
      <c r="D213" t="s">
        <v>541</v>
      </c>
      <c r="E213">
        <v>18.77</v>
      </c>
      <c r="F213">
        <v>117</v>
      </c>
      <c r="G213">
        <v>16</v>
      </c>
      <c r="H213">
        <v>98.2</v>
      </c>
      <c r="I213">
        <v>73</v>
      </c>
      <c r="J213">
        <v>63.6</v>
      </c>
      <c r="K213">
        <v>333</v>
      </c>
      <c r="L213">
        <v>1.7000000000000001E-2</v>
      </c>
      <c r="M213">
        <v>139</v>
      </c>
      <c r="N213">
        <v>8.2200000000000006</v>
      </c>
      <c r="O213">
        <v>54</v>
      </c>
      <c r="P213">
        <v>108.4</v>
      </c>
      <c r="Q213">
        <v>49</v>
      </c>
      <c r="R213">
        <v>100.2</v>
      </c>
      <c r="S213">
        <v>58</v>
      </c>
      <c r="T213">
        <v>3.63</v>
      </c>
      <c r="U213">
        <v>79</v>
      </c>
      <c r="W213" t="s">
        <v>136</v>
      </c>
      <c r="X213">
        <v>87.55</v>
      </c>
      <c r="Y213">
        <v>79.39</v>
      </c>
      <c r="Z213">
        <v>2</v>
      </c>
      <c r="AA213">
        <v>6</v>
      </c>
      <c r="AB213">
        <v>8.9</v>
      </c>
      <c r="AC213">
        <v>4.0999999999999996</v>
      </c>
      <c r="AD213">
        <v>13</v>
      </c>
      <c r="AE213">
        <v>77.11</v>
      </c>
      <c r="AF213">
        <v>83.88</v>
      </c>
    </row>
    <row r="214" spans="1:43" hidden="1" outlineLevel="1" x14ac:dyDescent="0.2">
      <c r="A214">
        <v>35</v>
      </c>
      <c r="B214" t="s">
        <v>15</v>
      </c>
      <c r="C214">
        <v>8</v>
      </c>
      <c r="D214" t="s">
        <v>105</v>
      </c>
      <c r="E214">
        <v>16.3</v>
      </c>
      <c r="F214">
        <v>110.2</v>
      </c>
      <c r="G214">
        <v>61</v>
      </c>
      <c r="H214">
        <v>93.9</v>
      </c>
      <c r="I214">
        <v>24</v>
      </c>
      <c r="J214">
        <v>66.099999999999994</v>
      </c>
      <c r="K214">
        <v>251</v>
      </c>
      <c r="L214">
        <v>5.0000000000000001E-3</v>
      </c>
      <c r="M214">
        <v>169</v>
      </c>
      <c r="N214">
        <v>10.06</v>
      </c>
      <c r="O214">
        <v>32</v>
      </c>
      <c r="P214">
        <v>108.5</v>
      </c>
      <c r="Q214">
        <v>44</v>
      </c>
      <c r="R214">
        <v>98.5</v>
      </c>
      <c r="S214">
        <v>24</v>
      </c>
      <c r="T214">
        <v>0.49</v>
      </c>
      <c r="U214">
        <v>153</v>
      </c>
      <c r="W214" t="s">
        <v>136</v>
      </c>
      <c r="X214">
        <v>84.68</v>
      </c>
      <c r="Y214">
        <v>80.069999999999993</v>
      </c>
      <c r="Z214">
        <v>2</v>
      </c>
      <c r="AA214">
        <v>4</v>
      </c>
      <c r="AB214">
        <v>3.7</v>
      </c>
      <c r="AC214">
        <v>7.2</v>
      </c>
      <c r="AD214">
        <v>10.9</v>
      </c>
      <c r="AE214">
        <v>78.92</v>
      </c>
      <c r="AF214">
        <v>82.86</v>
      </c>
    </row>
    <row r="215" spans="1:43" hidden="1" outlineLevel="1" x14ac:dyDescent="0.2">
      <c r="A215">
        <v>17</v>
      </c>
      <c r="B215" t="s">
        <v>11</v>
      </c>
      <c r="C215">
        <v>7</v>
      </c>
      <c r="D215" t="s">
        <v>105</v>
      </c>
      <c r="E215">
        <v>20.97</v>
      </c>
      <c r="F215">
        <v>113.4</v>
      </c>
      <c r="G215">
        <v>29</v>
      </c>
      <c r="H215">
        <v>92.4</v>
      </c>
      <c r="I215">
        <v>17</v>
      </c>
      <c r="J215">
        <v>67.099999999999994</v>
      </c>
      <c r="K215">
        <v>194</v>
      </c>
      <c r="L215">
        <v>-5.3999999999999999E-2</v>
      </c>
      <c r="M215">
        <v>301</v>
      </c>
      <c r="N215">
        <v>13</v>
      </c>
      <c r="O215">
        <v>10</v>
      </c>
      <c r="P215">
        <v>110.6</v>
      </c>
      <c r="Q215">
        <v>3</v>
      </c>
      <c r="R215">
        <v>97.6</v>
      </c>
      <c r="S215">
        <v>15</v>
      </c>
      <c r="T215">
        <v>6.05</v>
      </c>
      <c r="U215">
        <v>28</v>
      </c>
      <c r="W215" t="s">
        <v>136</v>
      </c>
      <c r="X215">
        <v>86.35</v>
      </c>
      <c r="Y215">
        <v>82.27</v>
      </c>
      <c r="Z215">
        <v>4</v>
      </c>
      <c r="AA215">
        <v>6</v>
      </c>
      <c r="AB215">
        <v>6.8</v>
      </c>
      <c r="AC215">
        <v>7.1</v>
      </c>
      <c r="AD215">
        <v>13.9</v>
      </c>
      <c r="AE215">
        <v>79.52</v>
      </c>
      <c r="AF215">
        <v>85.38</v>
      </c>
    </row>
    <row r="216" spans="1:43" hidden="1" outlineLevel="1" x14ac:dyDescent="0.2">
      <c r="A216">
        <v>12</v>
      </c>
      <c r="B216" t="s">
        <v>80</v>
      </c>
      <c r="C216">
        <v>5</v>
      </c>
      <c r="D216" t="s">
        <v>556</v>
      </c>
      <c r="E216">
        <v>23.68</v>
      </c>
      <c r="F216">
        <v>110.8</v>
      </c>
      <c r="G216">
        <v>52</v>
      </c>
      <c r="H216">
        <v>87.1</v>
      </c>
      <c r="I216">
        <v>3</v>
      </c>
      <c r="J216">
        <v>63.6</v>
      </c>
      <c r="K216">
        <v>332</v>
      </c>
      <c r="L216">
        <v>-2.5999999999999999E-2</v>
      </c>
      <c r="M216">
        <v>247</v>
      </c>
      <c r="N216">
        <v>13.57</v>
      </c>
      <c r="O216">
        <v>4</v>
      </c>
      <c r="P216">
        <v>110.3</v>
      </c>
      <c r="Q216">
        <v>6</v>
      </c>
      <c r="R216">
        <v>96.8</v>
      </c>
      <c r="S216">
        <v>5</v>
      </c>
      <c r="T216">
        <v>3.56</v>
      </c>
      <c r="U216">
        <v>82</v>
      </c>
      <c r="W216" t="s">
        <v>136</v>
      </c>
      <c r="X216">
        <v>88.23</v>
      </c>
      <c r="Y216">
        <v>82.58</v>
      </c>
      <c r="Z216">
        <v>2</v>
      </c>
      <c r="AA216">
        <v>12</v>
      </c>
      <c r="AB216">
        <v>5.2</v>
      </c>
      <c r="AC216">
        <v>9.6</v>
      </c>
      <c r="AD216">
        <v>14.8</v>
      </c>
      <c r="AE216">
        <v>78.2</v>
      </c>
      <c r="AF216">
        <v>84.66</v>
      </c>
    </row>
    <row r="217" spans="1:43" hidden="1" outlineLevel="1" x14ac:dyDescent="0.2">
      <c r="A217">
        <v>28</v>
      </c>
      <c r="B217" t="s">
        <v>270</v>
      </c>
      <c r="C217">
        <v>10</v>
      </c>
      <c r="D217" t="s">
        <v>60</v>
      </c>
      <c r="E217">
        <v>18.32</v>
      </c>
      <c r="F217">
        <v>110.2</v>
      </c>
      <c r="G217">
        <v>60</v>
      </c>
      <c r="H217">
        <v>91.9</v>
      </c>
      <c r="I217">
        <v>14</v>
      </c>
      <c r="J217">
        <v>62.7</v>
      </c>
      <c r="K217">
        <v>346</v>
      </c>
      <c r="L217">
        <v>-7.1999999999999995E-2</v>
      </c>
      <c r="M217">
        <v>326</v>
      </c>
      <c r="N217">
        <v>11.64</v>
      </c>
      <c r="O217">
        <v>18</v>
      </c>
      <c r="P217">
        <v>110.4</v>
      </c>
      <c r="Q217">
        <v>5</v>
      </c>
      <c r="R217">
        <v>98.7</v>
      </c>
      <c r="S217">
        <v>31</v>
      </c>
      <c r="T217">
        <v>5.39</v>
      </c>
      <c r="U217">
        <v>40</v>
      </c>
      <c r="W217" t="s">
        <v>136</v>
      </c>
      <c r="X217">
        <v>88.29</v>
      </c>
      <c r="Y217">
        <v>80.709999999999994</v>
      </c>
      <c r="Z217">
        <v>7</v>
      </c>
      <c r="AA217">
        <v>11</v>
      </c>
      <c r="AB217">
        <v>6</v>
      </c>
      <c r="AC217">
        <v>8.4</v>
      </c>
      <c r="AD217">
        <v>14.4</v>
      </c>
      <c r="AE217">
        <v>79.2</v>
      </c>
      <c r="AF217">
        <v>87.17</v>
      </c>
    </row>
    <row r="218" spans="1:43" hidden="1" outlineLevel="1" x14ac:dyDescent="0.2">
      <c r="A218">
        <v>10</v>
      </c>
      <c r="B218" t="s">
        <v>32</v>
      </c>
      <c r="C218">
        <v>3</v>
      </c>
      <c r="D218" t="s">
        <v>556</v>
      </c>
      <c r="E218">
        <v>26.05</v>
      </c>
      <c r="F218">
        <v>121.1</v>
      </c>
      <c r="G218">
        <v>5</v>
      </c>
      <c r="H218">
        <v>95</v>
      </c>
      <c r="I218">
        <v>32</v>
      </c>
      <c r="J218">
        <v>65.599999999999994</v>
      </c>
      <c r="K218">
        <v>276</v>
      </c>
      <c r="L218">
        <v>-1.2E-2</v>
      </c>
      <c r="M218">
        <v>220</v>
      </c>
      <c r="N218">
        <v>13.04</v>
      </c>
      <c r="O218">
        <v>8</v>
      </c>
      <c r="P218">
        <v>109.7</v>
      </c>
      <c r="Q218">
        <v>19</v>
      </c>
      <c r="R218">
        <v>96.7</v>
      </c>
      <c r="S218">
        <v>3</v>
      </c>
      <c r="T218">
        <v>4.33</v>
      </c>
      <c r="U218">
        <v>58</v>
      </c>
      <c r="W218" t="s">
        <v>136</v>
      </c>
      <c r="X218">
        <v>89.66</v>
      </c>
      <c r="Y218">
        <v>81.95</v>
      </c>
      <c r="Z218">
        <v>2</v>
      </c>
      <c r="AA218">
        <v>13</v>
      </c>
      <c r="AB218">
        <v>11</v>
      </c>
      <c r="AC218">
        <v>5.7</v>
      </c>
      <c r="AD218">
        <v>16.7</v>
      </c>
      <c r="AE218">
        <v>79.05</v>
      </c>
      <c r="AF218">
        <v>86.88</v>
      </c>
    </row>
    <row r="219" spans="1:43" hidden="1" outlineLevel="1" x14ac:dyDescent="0.2"/>
    <row r="220" spans="1:43" collapsed="1" x14ac:dyDescent="0.2"/>
    <row r="222" spans="1:43" x14ac:dyDescent="0.2">
      <c r="A222" s="3" t="s">
        <v>1024</v>
      </c>
      <c r="B222" s="3"/>
      <c r="C222" s="3"/>
    </row>
    <row r="223" spans="1:43" x14ac:dyDescent="0.2">
      <c r="A223" s="5" t="s">
        <v>1391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6" t="s">
        <v>1392</v>
      </c>
      <c r="AD223" s="6"/>
      <c r="AE223" s="6"/>
      <c r="AF223" s="6"/>
      <c r="AG223" s="6"/>
      <c r="AH223" s="6"/>
      <c r="AI223" s="8" t="s">
        <v>1394</v>
      </c>
      <c r="AJ223" s="8"/>
      <c r="AK223" s="8"/>
      <c r="AL223" s="8"/>
      <c r="AM223" s="7" t="s">
        <v>1393</v>
      </c>
      <c r="AN223" s="7"/>
      <c r="AO223" s="7"/>
      <c r="AP223" s="7"/>
      <c r="AQ223" s="7"/>
    </row>
    <row r="224" spans="1:43" x14ac:dyDescent="0.2">
      <c r="A224" t="s">
        <v>191</v>
      </c>
      <c r="B224" t="s">
        <v>190</v>
      </c>
      <c r="C224" t="s">
        <v>189</v>
      </c>
      <c r="D224" t="s">
        <v>188</v>
      </c>
      <c r="E224" t="s">
        <v>187</v>
      </c>
      <c r="F224" t="s">
        <v>186</v>
      </c>
      <c r="G224" t="s">
        <v>185</v>
      </c>
      <c r="H224" t="s">
        <v>184</v>
      </c>
      <c r="I224" t="s">
        <v>50</v>
      </c>
      <c r="J224" t="s">
        <v>183</v>
      </c>
      <c r="K224" t="s">
        <v>182</v>
      </c>
      <c r="L224" t="s">
        <v>181</v>
      </c>
      <c r="M224" t="s">
        <v>180</v>
      </c>
      <c r="N224" t="s">
        <v>179</v>
      </c>
      <c r="O224" t="s">
        <v>178</v>
      </c>
      <c r="P224" t="s">
        <v>177</v>
      </c>
      <c r="Q224" t="s">
        <v>176</v>
      </c>
      <c r="R224" t="s">
        <v>175</v>
      </c>
      <c r="S224" t="s">
        <v>174</v>
      </c>
      <c r="T224" t="s">
        <v>173</v>
      </c>
      <c r="U224" t="s">
        <v>172</v>
      </c>
      <c r="V224" t="s">
        <v>171</v>
      </c>
      <c r="W224" t="s">
        <v>170</v>
      </c>
      <c r="X224" t="s">
        <v>169</v>
      </c>
      <c r="Y224" t="s">
        <v>168</v>
      </c>
      <c r="Z224" t="s">
        <v>167</v>
      </c>
      <c r="AA224" t="s">
        <v>166</v>
      </c>
      <c r="AB224" t="s">
        <v>165</v>
      </c>
      <c r="AC224" t="s">
        <v>49</v>
      </c>
      <c r="AD224" t="s">
        <v>164</v>
      </c>
      <c r="AE224" t="s">
        <v>163</v>
      </c>
      <c r="AF224" t="s">
        <v>162</v>
      </c>
      <c r="AG224" t="s">
        <v>161</v>
      </c>
      <c r="AH224" t="s">
        <v>1395</v>
      </c>
      <c r="AI224" t="s">
        <v>1035</v>
      </c>
      <c r="AJ224" t="s">
        <v>160</v>
      </c>
      <c r="AK224" t="s">
        <v>159</v>
      </c>
      <c r="AL224" t="s">
        <v>1396</v>
      </c>
      <c r="AM224" t="s">
        <v>1034</v>
      </c>
      <c r="AN224" t="s">
        <v>51</v>
      </c>
      <c r="AO224" t="s">
        <v>52</v>
      </c>
      <c r="AP224" t="s">
        <v>53</v>
      </c>
      <c r="AQ224" t="s">
        <v>1397</v>
      </c>
    </row>
    <row r="225" spans="1:43" x14ac:dyDescent="0.2">
      <c r="A225">
        <v>2018</v>
      </c>
      <c r="B225">
        <v>1</v>
      </c>
      <c r="C225" t="s">
        <v>1022</v>
      </c>
      <c r="D225" t="s">
        <v>31</v>
      </c>
      <c r="E225" t="e" vm="1">
        <v>#NAME?</v>
      </c>
      <c r="F225">
        <v>1</v>
      </c>
      <c r="G225">
        <v>6</v>
      </c>
      <c r="H225" t="s">
        <v>541</v>
      </c>
      <c r="I225" t="s">
        <v>796</v>
      </c>
      <c r="J225">
        <v>33.76</v>
      </c>
      <c r="K225">
        <v>127.8</v>
      </c>
      <c r="L225">
        <v>1</v>
      </c>
      <c r="M225">
        <v>94</v>
      </c>
      <c r="N225">
        <v>11</v>
      </c>
      <c r="O225">
        <v>68.7</v>
      </c>
      <c r="P225">
        <v>150</v>
      </c>
      <c r="Q225">
        <v>-1.7999999999999999E-2</v>
      </c>
      <c r="R225">
        <v>225</v>
      </c>
      <c r="S225">
        <v>11.31</v>
      </c>
      <c r="T225">
        <v>6</v>
      </c>
      <c r="U225">
        <v>111.3</v>
      </c>
      <c r="V225">
        <v>10</v>
      </c>
      <c r="W225">
        <v>100</v>
      </c>
      <c r="X225">
        <v>12</v>
      </c>
      <c r="Y225">
        <v>3.98</v>
      </c>
      <c r="Z225">
        <v>61</v>
      </c>
      <c r="AA225">
        <v>1</v>
      </c>
      <c r="AB225" t="s">
        <v>136</v>
      </c>
      <c r="AC225" t="str">
        <f t="array" ref="AC225">IFERROR(INDEX(JeffSagarin[TEAM],MATCH(AllSources[[#This Row],[Year]]&amp;"|"&amp;AllSources[[#This Row],[Real_Team]],JeffSagarin[YEAR]&amp;"|"&amp;JeffSagarin[TEAM],0)),"")</f>
        <v>Villanova</v>
      </c>
      <c r="AD225">
        <f t="array" ref="AD225">IFERROR(INDEX(JeffSagarin[JS_RATING],MATCH(AllSources[[#This Row],[Year]]&amp;"|"&amp;AllSources[[#This Row],[Real_Team]],JeffSagarin[YEAR]&amp;"|"&amp;JeffSagarin[TEAM],0)),"")</f>
        <v>96.13</v>
      </c>
      <c r="AE225">
        <f t="array" ref="AE225">IFERROR(INDEX(JeffSagarin[JS_SOS],MATCH(AllSources[[#This Row],[Year]]&amp;"|"&amp;AllSources[[#This Row],[Real_Team]],JeffSagarin[YEAR]&amp;"|"&amp;JeffSagarin[TEAM],0)),"")</f>
        <v>81.349999999999994</v>
      </c>
      <c r="AF225">
        <f t="array" ref="AF225">IFERROR(INDEX(JeffSagarin[W25],MATCH(AllSources[[#This Row],[Year]]&amp;"|"&amp;AllSources[[#This Row],[Real_Team]],JeffSagarin[YEAR]&amp;"|"&amp;JeffSagarin[TEAM],0)),"")</f>
        <v>12</v>
      </c>
      <c r="AG225">
        <f t="array" ref="AG225">IFERROR(INDEX(JeffSagarin[W50],MATCH(AllSources[[#This Row],[Year]]&amp;"|"&amp;AllSources[[#This Row],[Real_Team]],JeffSagarin[YEAR]&amp;"|"&amp;JeffSagarin[TEAM],0)),"")</f>
        <v>17</v>
      </c>
      <c r="AH225">
        <f t="array" ref="AH225">IFERROR(INDEX(JeffSagarin[YEAR],MATCH(AllSources[[#This Row],[Year]]&amp;"|"&amp;AllSources[[#This Row],[Real_Team]],JeffSagarin[YEAR]&amp;"|"&amp;JeffSagarin[TEAM],0)),"")</f>
        <v>2018</v>
      </c>
      <c r="AI225" t="str">
        <f t="array" ref="AI225">IFERROR(INDEX(SonnyMoore[TEAM],MATCH(AllSources[[#This Row],[Year]]&amp;"|"&amp;AllSources[[#This Row],[Real_Team]],SonnyMoore[YEAR]&amp;"|"&amp;SonnyMoore[TEAM],0)),"")</f>
        <v>VILLANOVA</v>
      </c>
      <c r="AJ225">
        <f t="array" ref="AJ225">IFERROR(INDEX(SonnyMoore[SM_SOS],MATCH(AllSources[[#This Row],[Year]]&amp;"|"&amp;AllSources[[#This Row],[Real_Team]],SonnyMoore[YEAR]&amp;"|"&amp;SonnyMoore[TEAM],0)),"")</f>
        <v>74.92</v>
      </c>
      <c r="AK225">
        <f t="array" ref="AK225">IFERROR(INDEX(SonnyMoore[SM_PR],MATCH(AllSources[[#This Row],[Year]]&amp;"|"&amp;AllSources[[#This Row],[Real_Team]],SonnyMoore[YEAR]&amp;"|"&amp;SonnyMoore[TEAM],0)),"")</f>
        <v>91.44</v>
      </c>
      <c r="AL225">
        <f t="array" ref="AL225">IFERROR(INDEX(SonnyMoore[YEAR],MATCH(AllSources[[#This Row],[Year]]&amp;"|"&amp;AllSources[[#This Row],[Real_Team]],SonnyMoore[YEAR]&amp;"|"&amp;SonnyMoore[TEAM],0)),"")</f>
        <v>2018</v>
      </c>
      <c r="AM225" t="str">
        <f t="array" ref="AM225">IFERROR(INDEX(ESPN[TEAM],MATCH(AllSources[[#This Row],[Year]]&amp;"|"&amp;AllSources[[#This Row],[Real_Team]],ESPN[YEAR]&amp;"|"&amp;ESPN[TEAM],0)),"")</f>
        <v>Villanova</v>
      </c>
      <c r="AN225">
        <f t="array" ref="AN225">IFERROR(INDEX(ESPN[BPI OFF],MATCH(AllSources[[#This Row],[Year]]&amp;"|"&amp;AllSources[[#This Row],[Real_Team]],ESPN[YEAR]&amp;"|"&amp;ESPN[TEAM],0)),"")</f>
        <v>15.5</v>
      </c>
      <c r="AO225">
        <f t="array" ref="AO225">IFERROR(INDEX(ESPN[BPI DEF],MATCH(AllSources[[#This Row],[Year]]&amp;"|"&amp;AllSources[[#This Row],[Real_Team]],ESPN[YEAR]&amp;"|"&amp;ESPN[TEAM],0)),"")</f>
        <v>7.3</v>
      </c>
      <c r="AP225">
        <f t="array" ref="AP225">IFERROR(INDEX(ESPN[BPI],MATCH(AllSources[[#This Row],[Year]]&amp;"|"&amp;AllSources[[#This Row],[Real_Team]],ESPN[YEAR]&amp;"|"&amp;ESPN[TEAM],0)),"")</f>
        <v>22.8</v>
      </c>
      <c r="AQ225">
        <f t="array" ref="AQ225">IFERROR(INDEX(ESPN[YEAR],MATCH(AllSources[[#This Row],[Year]]&amp;"|"&amp;AllSources[[#This Row],[Real_Team]],ESPN[YEAR]&amp;"|"&amp;ESPN[TEAM],0)),"")</f>
        <v>2018</v>
      </c>
    </row>
    <row r="226" spans="1:43" x14ac:dyDescent="0.2">
      <c r="A226">
        <v>2018</v>
      </c>
      <c r="B226">
        <v>2</v>
      </c>
      <c r="C226" t="s">
        <v>1021</v>
      </c>
      <c r="D226" t="s">
        <v>27</v>
      </c>
      <c r="E226" t="e" vm="1">
        <v>#NAME?</v>
      </c>
      <c r="F226">
        <v>1</v>
      </c>
      <c r="G226">
        <v>0</v>
      </c>
      <c r="H226" t="s">
        <v>105</v>
      </c>
      <c r="I226" t="s">
        <v>1020</v>
      </c>
      <c r="J226">
        <v>29.53</v>
      </c>
      <c r="K226">
        <v>115.2</v>
      </c>
      <c r="L226">
        <v>30</v>
      </c>
      <c r="M226">
        <v>85.6</v>
      </c>
      <c r="N226">
        <v>1</v>
      </c>
      <c r="O226">
        <v>59.4</v>
      </c>
      <c r="P226">
        <v>351</v>
      </c>
      <c r="Q226">
        <v>4.8000000000000001E-2</v>
      </c>
      <c r="R226">
        <v>66</v>
      </c>
      <c r="S226">
        <v>9.24</v>
      </c>
      <c r="T226">
        <v>37</v>
      </c>
      <c r="U226">
        <v>110</v>
      </c>
      <c r="V226">
        <v>33</v>
      </c>
      <c r="W226">
        <v>100.7</v>
      </c>
      <c r="X226">
        <v>33</v>
      </c>
      <c r="Y226">
        <v>-0.08</v>
      </c>
      <c r="Z226">
        <v>158</v>
      </c>
      <c r="AA226">
        <v>1</v>
      </c>
      <c r="AB226" t="s">
        <v>136</v>
      </c>
      <c r="AC226" t="str">
        <f t="array" ref="AC226">IFERROR(INDEX(JeffSagarin[TEAM],MATCH(AllSources[[#This Row],[Year]]&amp;"|"&amp;AllSources[[#This Row],[Real_Team]],JeffSagarin[YEAR]&amp;"|"&amp;JeffSagarin[TEAM],0)),"")</f>
        <v>Virginia</v>
      </c>
      <c r="AD226">
        <f t="array" ref="AD226">IFERROR(INDEX(JeffSagarin[JS_RATING],MATCH(AllSources[[#This Row],[Year]]&amp;"|"&amp;AllSources[[#This Row],[Real_Team]],JeffSagarin[YEAR]&amp;"|"&amp;JeffSagarin[TEAM],0)),"")</f>
        <v>90.67</v>
      </c>
      <c r="AE226">
        <f t="array" ref="AE226">IFERROR(INDEX(JeffSagarin[JS_SOS],MATCH(AllSources[[#This Row],[Year]]&amp;"|"&amp;AllSources[[#This Row],[Real_Team]],JeffSagarin[YEAR]&amp;"|"&amp;JeffSagarin[TEAM],0)),"")</f>
        <v>80.27</v>
      </c>
      <c r="AF226">
        <f t="array" ref="AF226">IFERROR(INDEX(JeffSagarin[W25],MATCH(AllSources[[#This Row],[Year]]&amp;"|"&amp;AllSources[[#This Row],[Real_Team]],JeffSagarin[YEAR]&amp;"|"&amp;JeffSagarin[TEAM],0)),"")</f>
        <v>6</v>
      </c>
      <c r="AG226">
        <f t="array" ref="AG226">IFERROR(INDEX(JeffSagarin[W50],MATCH(AllSources[[#This Row],[Year]]&amp;"|"&amp;AllSources[[#This Row],[Real_Team]],JeffSagarin[YEAR]&amp;"|"&amp;JeffSagarin[TEAM],0)),"")</f>
        <v>15</v>
      </c>
      <c r="AH226">
        <f t="array" ref="AH226">IFERROR(INDEX(JeffSagarin[YEAR],MATCH(AllSources[[#This Row],[Year]]&amp;"|"&amp;AllSources[[#This Row],[Real_Team]],JeffSagarin[YEAR]&amp;"|"&amp;JeffSagarin[TEAM],0)),"")</f>
        <v>2018</v>
      </c>
      <c r="AI226" t="str">
        <f t="array" ref="AI226">IFERROR(INDEX(SonnyMoore[TEAM],MATCH(AllSources[[#This Row],[Year]]&amp;"|"&amp;AllSources[[#This Row],[Real_Team]],SonnyMoore[YEAR]&amp;"|"&amp;SonnyMoore[TEAM],0)),"")</f>
        <v>VIRGINIA</v>
      </c>
      <c r="AJ226">
        <f t="array" ref="AJ226">IFERROR(INDEX(SonnyMoore[SM_SOS],MATCH(AllSources[[#This Row],[Year]]&amp;"|"&amp;AllSources[[#This Row],[Real_Team]],SonnyMoore[YEAR]&amp;"|"&amp;SonnyMoore[TEAM],0)),"")</f>
        <v>75.03</v>
      </c>
      <c r="AK226">
        <f t="array" ref="AK226">IFERROR(INDEX(SonnyMoore[SM_PR],MATCH(AllSources[[#This Row],[Year]]&amp;"|"&amp;AllSources[[#This Row],[Real_Team]],SonnyMoore[YEAR]&amp;"|"&amp;SonnyMoore[TEAM],0)),"")</f>
        <v>85.68</v>
      </c>
      <c r="AL226">
        <f t="array" ref="AL226">IFERROR(INDEX(SonnyMoore[YEAR],MATCH(AllSources[[#This Row],[Year]]&amp;"|"&amp;AllSources[[#This Row],[Real_Team]],SonnyMoore[YEAR]&amp;"|"&amp;SonnyMoore[TEAM],0)),"")</f>
        <v>2018</v>
      </c>
      <c r="AM226" t="str">
        <f t="array" ref="AM226">IFERROR(INDEX(ESPN[TEAM],MATCH(AllSources[[#This Row],[Year]]&amp;"|"&amp;AllSources[[#This Row],[Real_Team]],ESPN[YEAR]&amp;"|"&amp;ESPN[TEAM],0)),"")</f>
        <v>Virginia</v>
      </c>
      <c r="AN226">
        <f t="array" ref="AN226">IFERROR(INDEX(ESPN[BPI OFF],MATCH(AllSources[[#This Row],[Year]]&amp;"|"&amp;AllSources[[#This Row],[Real_Team]],ESPN[YEAR]&amp;"|"&amp;ESPN[TEAM],0)),"")</f>
        <v>7</v>
      </c>
      <c r="AO226">
        <f t="array" ref="AO226">IFERROR(INDEX(ESPN[BPI DEF],MATCH(AllSources[[#This Row],[Year]]&amp;"|"&amp;AllSources[[#This Row],[Real_Team]],ESPN[YEAR]&amp;"|"&amp;ESPN[TEAM],0)),"")</f>
        <v>13.2</v>
      </c>
      <c r="AP226">
        <f t="array" ref="AP226">IFERROR(INDEX(ESPN[BPI],MATCH(AllSources[[#This Row],[Year]]&amp;"|"&amp;AllSources[[#This Row],[Real_Team]],ESPN[YEAR]&amp;"|"&amp;ESPN[TEAM],0)),"")</f>
        <v>20.2</v>
      </c>
      <c r="AQ226">
        <f t="array" ref="AQ226">IFERROR(INDEX(ESPN[YEAR],MATCH(AllSources[[#This Row],[Year]]&amp;"|"&amp;AllSources[[#This Row],[Real_Team]],ESPN[YEAR]&amp;"|"&amp;ESPN[TEAM],0)),"")</f>
        <v>2018</v>
      </c>
    </row>
    <row r="227" spans="1:43" x14ac:dyDescent="0.2">
      <c r="A227">
        <v>2018</v>
      </c>
      <c r="B227">
        <v>9</v>
      </c>
      <c r="C227" t="s">
        <v>1019</v>
      </c>
      <c r="D227" t="s">
        <v>43</v>
      </c>
      <c r="E227" t="e" vm="1">
        <v>#NAME?</v>
      </c>
      <c r="F227">
        <v>1</v>
      </c>
      <c r="G227">
        <v>4</v>
      </c>
      <c r="H227" t="s">
        <v>156</v>
      </c>
      <c r="I227" t="s">
        <v>617</v>
      </c>
      <c r="J227">
        <v>23.49</v>
      </c>
      <c r="K227">
        <v>120.9</v>
      </c>
      <c r="L227">
        <v>5</v>
      </c>
      <c r="M227">
        <v>97.4</v>
      </c>
      <c r="N227">
        <v>47</v>
      </c>
      <c r="O227">
        <v>68.8</v>
      </c>
      <c r="P227">
        <v>144</v>
      </c>
      <c r="Q227">
        <v>7.5999999999999998E-2</v>
      </c>
      <c r="R227">
        <v>23</v>
      </c>
      <c r="S227">
        <v>12.41</v>
      </c>
      <c r="T227">
        <v>2</v>
      </c>
      <c r="U227">
        <v>111.7</v>
      </c>
      <c r="V227">
        <v>3</v>
      </c>
      <c r="W227">
        <v>99.3</v>
      </c>
      <c r="X227">
        <v>3</v>
      </c>
      <c r="Y227">
        <v>3.55</v>
      </c>
      <c r="Z227">
        <v>70</v>
      </c>
      <c r="AA227">
        <v>1</v>
      </c>
      <c r="AB227" t="s">
        <v>136</v>
      </c>
      <c r="AC227" t="str">
        <f t="array" ref="AC227">IFERROR(INDEX(JeffSagarin[TEAM],MATCH(AllSources[[#This Row],[Year]]&amp;"|"&amp;AllSources[[#This Row],[Real_Team]],JeffSagarin[YEAR]&amp;"|"&amp;JeffSagarin[TEAM],0)),"")</f>
        <v>Kansas</v>
      </c>
      <c r="AD227">
        <f t="array" ref="AD227">IFERROR(INDEX(JeffSagarin[JS_RATING],MATCH(AllSources[[#This Row],[Year]]&amp;"|"&amp;AllSources[[#This Row],[Real_Team]],JeffSagarin[YEAR]&amp;"|"&amp;JeffSagarin[TEAM],0)),"")</f>
        <v>91.6</v>
      </c>
      <c r="AE227">
        <f t="array" ref="AE227">IFERROR(INDEX(JeffSagarin[JS_SOS],MATCH(AllSources[[#This Row],[Year]]&amp;"|"&amp;AllSources[[#This Row],[Real_Team]],JeffSagarin[YEAR]&amp;"|"&amp;JeffSagarin[TEAM],0)),"")</f>
        <v>82.7</v>
      </c>
      <c r="AF227">
        <f t="array" ref="AF227">IFERROR(INDEX(JeffSagarin[W25],MATCH(AllSources[[#This Row],[Year]]&amp;"|"&amp;AllSources[[#This Row],[Real_Team]],JeffSagarin[YEAR]&amp;"|"&amp;JeffSagarin[TEAM],0)),"")</f>
        <v>9</v>
      </c>
      <c r="AG227">
        <f t="array" ref="AG227">IFERROR(INDEX(JeffSagarin[W50],MATCH(AllSources[[#This Row],[Year]]&amp;"|"&amp;AllSources[[#This Row],[Real_Team]],JeffSagarin[YEAR]&amp;"|"&amp;JeffSagarin[TEAM],0)),"")</f>
        <v>20</v>
      </c>
      <c r="AH227">
        <f t="array" ref="AH227">IFERROR(INDEX(JeffSagarin[YEAR],MATCH(AllSources[[#This Row],[Year]]&amp;"|"&amp;AllSources[[#This Row],[Real_Team]],JeffSagarin[YEAR]&amp;"|"&amp;JeffSagarin[TEAM],0)),"")</f>
        <v>2018</v>
      </c>
      <c r="AI227" t="str">
        <f t="array" ref="AI227">IFERROR(INDEX(SonnyMoore[TEAM],MATCH(AllSources[[#This Row],[Year]]&amp;"|"&amp;AllSources[[#This Row],[Real_Team]],SonnyMoore[YEAR]&amp;"|"&amp;SonnyMoore[TEAM],0)),"")</f>
        <v>KANSAS</v>
      </c>
      <c r="AJ227">
        <f t="array" ref="AJ227">IFERROR(INDEX(SonnyMoore[SM_SOS],MATCH(AllSources[[#This Row],[Year]]&amp;"|"&amp;AllSources[[#This Row],[Real_Team]],SonnyMoore[YEAR]&amp;"|"&amp;SonnyMoore[TEAM],0)),"")</f>
        <v>76.73</v>
      </c>
      <c r="AK227">
        <f t="array" ref="AK227">IFERROR(INDEX(SonnyMoore[SM_PR],MATCH(AllSources[[#This Row],[Year]]&amp;"|"&amp;AllSources[[#This Row],[Real_Team]],SonnyMoore[YEAR]&amp;"|"&amp;SonnyMoore[TEAM],0)),"")</f>
        <v>84.8</v>
      </c>
      <c r="AL227">
        <f t="array" ref="AL227">IFERROR(INDEX(SonnyMoore[YEAR],MATCH(AllSources[[#This Row],[Year]]&amp;"|"&amp;AllSources[[#This Row],[Real_Team]],SonnyMoore[YEAR]&amp;"|"&amp;SonnyMoore[TEAM],0)),"")</f>
        <v>2018</v>
      </c>
      <c r="AM227" t="str">
        <f t="array" ref="AM227">IFERROR(INDEX(ESPN[TEAM],MATCH(AllSources[[#This Row],[Year]]&amp;"|"&amp;AllSources[[#This Row],[Real_Team]],ESPN[YEAR]&amp;"|"&amp;ESPN[TEAM],0)),"")</f>
        <v>Kansas</v>
      </c>
      <c r="AN227">
        <f t="array" ref="AN227">IFERROR(INDEX(ESPN[BPI OFF],MATCH(AllSources[[#This Row],[Year]]&amp;"|"&amp;AllSources[[#This Row],[Real_Team]],ESPN[YEAR]&amp;"|"&amp;ESPN[TEAM],0)),"")</f>
        <v>11.2</v>
      </c>
      <c r="AO227">
        <f t="array" ref="AO227">IFERROR(INDEX(ESPN[BPI DEF],MATCH(AllSources[[#This Row],[Year]]&amp;"|"&amp;AllSources[[#This Row],[Real_Team]],ESPN[YEAR]&amp;"|"&amp;ESPN[TEAM],0)),"")</f>
        <v>5.2</v>
      </c>
      <c r="AP227">
        <f t="array" ref="AP227">IFERROR(INDEX(ESPN[BPI],MATCH(AllSources[[#This Row],[Year]]&amp;"|"&amp;AllSources[[#This Row],[Real_Team]],ESPN[YEAR]&amp;"|"&amp;ESPN[TEAM],0)),"")</f>
        <v>16.5</v>
      </c>
      <c r="AQ227">
        <f t="array" ref="AQ227">IFERROR(INDEX(ESPN[YEAR],MATCH(AllSources[[#This Row],[Year]]&amp;"|"&amp;AllSources[[#This Row],[Real_Team]],ESPN[YEAR]&amp;"|"&amp;ESPN[TEAM],0)),"")</f>
        <v>2018</v>
      </c>
    </row>
    <row r="228" spans="1:43" x14ac:dyDescent="0.2">
      <c r="A228">
        <v>2018</v>
      </c>
      <c r="B228">
        <v>15</v>
      </c>
      <c r="C228" t="s">
        <v>1018</v>
      </c>
      <c r="D228" t="s">
        <v>453</v>
      </c>
      <c r="E228" t="e" vm="1">
        <v>#NAME?</v>
      </c>
      <c r="F228">
        <v>1</v>
      </c>
      <c r="G228">
        <v>1</v>
      </c>
      <c r="H228" t="s">
        <v>541</v>
      </c>
      <c r="I228" t="s">
        <v>580</v>
      </c>
      <c r="J228">
        <v>21.51</v>
      </c>
      <c r="K228">
        <v>120.1</v>
      </c>
      <c r="L228">
        <v>8</v>
      </c>
      <c r="M228">
        <v>98.6</v>
      </c>
      <c r="N228">
        <v>57</v>
      </c>
      <c r="O228">
        <v>70.5</v>
      </c>
      <c r="P228">
        <v>62</v>
      </c>
      <c r="Q228">
        <v>9.0999999999999998E-2</v>
      </c>
      <c r="R228">
        <v>17</v>
      </c>
      <c r="S228">
        <v>9.35</v>
      </c>
      <c r="T228">
        <v>35</v>
      </c>
      <c r="U228">
        <v>109.9</v>
      </c>
      <c r="V228">
        <v>37</v>
      </c>
      <c r="W228">
        <v>100.6</v>
      </c>
      <c r="X228">
        <v>29</v>
      </c>
      <c r="Y228">
        <v>1.84</v>
      </c>
      <c r="Z228">
        <v>108</v>
      </c>
      <c r="AA228">
        <v>1</v>
      </c>
      <c r="AB228" t="s">
        <v>136</v>
      </c>
      <c r="AC228" t="str">
        <f t="array" ref="AC228">IFERROR(INDEX(JeffSagarin[TEAM],MATCH(AllSources[[#This Row],[Year]]&amp;"|"&amp;AllSources[[#This Row],[Real_Team]],JeffSagarin[YEAR]&amp;"|"&amp;JeffSagarin[TEAM],0)),"")</f>
        <v/>
      </c>
      <c r="AD228" t="str">
        <f t="array" ref="AD228">IFERROR(INDEX(JeffSagarin[JS_RATING],MATCH(AllSources[[#This Row],[Year]]&amp;"|"&amp;AllSources[[#This Row],[Real_Team]],JeffSagarin[YEAR]&amp;"|"&amp;JeffSagarin[TEAM],0)),"")</f>
        <v/>
      </c>
      <c r="AE228" t="str">
        <f t="array" ref="AE228">IFERROR(INDEX(JeffSagarin[JS_SOS],MATCH(AllSources[[#This Row],[Year]]&amp;"|"&amp;AllSources[[#This Row],[Real_Team]],JeffSagarin[YEAR]&amp;"|"&amp;JeffSagarin[TEAM],0)),"")</f>
        <v/>
      </c>
      <c r="AF228" t="str">
        <f t="array" ref="AF228">IFERROR(INDEX(JeffSagarin[W25],MATCH(AllSources[[#This Row],[Year]]&amp;"|"&amp;AllSources[[#This Row],[Real_Team]],JeffSagarin[YEAR]&amp;"|"&amp;JeffSagarin[TEAM],0)),"")</f>
        <v/>
      </c>
      <c r="AG228" t="str">
        <f t="array" ref="AG228">IFERROR(INDEX(JeffSagarin[W50],MATCH(AllSources[[#This Row],[Year]]&amp;"|"&amp;AllSources[[#This Row],[Real_Team]],JeffSagarin[YEAR]&amp;"|"&amp;JeffSagarin[TEAM],0)),"")</f>
        <v/>
      </c>
      <c r="AH228" t="str">
        <f t="array" ref="AH228">IFERROR(INDEX(JeffSagarin[YEAR],MATCH(AllSources[[#This Row],[Year]]&amp;"|"&amp;AllSources[[#This Row],[Real_Team]],JeffSagarin[YEAR]&amp;"|"&amp;JeffSagarin[TEAM],0)),"")</f>
        <v/>
      </c>
      <c r="AI228" t="str">
        <f t="array" ref="AI228">IFERROR(INDEX(SonnyMoore[TEAM],MATCH(AllSources[[#This Row],[Year]]&amp;"|"&amp;AllSources[[#This Row],[Real_Team]],SonnyMoore[YEAR]&amp;"|"&amp;SonnyMoore[TEAM],0)),"")</f>
        <v>XAVIER</v>
      </c>
      <c r="AJ228">
        <f t="array" ref="AJ228">IFERROR(INDEX(SonnyMoore[SM_SOS],MATCH(AllSources[[#This Row],[Year]]&amp;"|"&amp;AllSources[[#This Row],[Real_Team]],SonnyMoore[YEAR]&amp;"|"&amp;SonnyMoore[TEAM],0)),"")</f>
        <v>73.900000000000006</v>
      </c>
      <c r="AK228">
        <f t="array" ref="AK228">IFERROR(INDEX(SonnyMoore[SM_PR],MATCH(AllSources[[#This Row],[Year]]&amp;"|"&amp;AllSources[[#This Row],[Real_Team]],SonnyMoore[YEAR]&amp;"|"&amp;SonnyMoore[TEAM],0)),"")</f>
        <v>82.41</v>
      </c>
      <c r="AL228">
        <f t="array" ref="AL228">IFERROR(INDEX(SonnyMoore[YEAR],MATCH(AllSources[[#This Row],[Year]]&amp;"|"&amp;AllSources[[#This Row],[Real_Team]],SonnyMoore[YEAR]&amp;"|"&amp;SonnyMoore[TEAM],0)),"")</f>
        <v>2018</v>
      </c>
      <c r="AM228" t="str">
        <f t="array" ref="AM228">IFERROR(INDEX(ESPN[TEAM],MATCH(AllSources[[#This Row],[Year]]&amp;"|"&amp;AllSources[[#This Row],[Real_Team]],ESPN[YEAR]&amp;"|"&amp;ESPN[TEAM],0)),"")</f>
        <v>Xavier</v>
      </c>
      <c r="AN228">
        <f t="array" ref="AN228">IFERROR(INDEX(ESPN[BPI OFF],MATCH(AllSources[[#This Row],[Year]]&amp;"|"&amp;AllSources[[#This Row],[Real_Team]],ESPN[YEAR]&amp;"|"&amp;ESPN[TEAM],0)),"")</f>
        <v>10.5</v>
      </c>
      <c r="AO228">
        <f t="array" ref="AO228">IFERROR(INDEX(ESPN[BPI DEF],MATCH(AllSources[[#This Row],[Year]]&amp;"|"&amp;AllSources[[#This Row],[Real_Team]],ESPN[YEAR]&amp;"|"&amp;ESPN[TEAM],0)),"")</f>
        <v>4.2</v>
      </c>
      <c r="AP228">
        <f t="array" ref="AP228">IFERROR(INDEX(ESPN[BPI],MATCH(AllSources[[#This Row],[Year]]&amp;"|"&amp;AllSources[[#This Row],[Real_Team]],ESPN[YEAR]&amp;"|"&amp;ESPN[TEAM],0)),"")</f>
        <v>14.7</v>
      </c>
      <c r="AQ228">
        <f t="array" ref="AQ228">IFERROR(INDEX(ESPN[YEAR],MATCH(AllSources[[#This Row],[Year]]&amp;"|"&amp;AllSources[[#This Row],[Real_Team]],ESPN[YEAR]&amp;"|"&amp;ESPN[TEAM],0)),"")</f>
        <v>2018</v>
      </c>
    </row>
    <row r="229" spans="1:43" x14ac:dyDescent="0.2">
      <c r="A229">
        <v>2018</v>
      </c>
      <c r="B229">
        <v>3</v>
      </c>
      <c r="C229" t="s">
        <v>1017</v>
      </c>
      <c r="D229" t="s">
        <v>0</v>
      </c>
      <c r="E229" t="e" vm="1">
        <v>#NAME?</v>
      </c>
      <c r="F229">
        <v>2</v>
      </c>
      <c r="G229">
        <v>3</v>
      </c>
      <c r="H229" t="s">
        <v>105</v>
      </c>
      <c r="I229" t="s">
        <v>610</v>
      </c>
      <c r="J229">
        <v>28.86</v>
      </c>
      <c r="K229">
        <v>122.4</v>
      </c>
      <c r="L229">
        <v>3</v>
      </c>
      <c r="M229">
        <v>93.6</v>
      </c>
      <c r="N229">
        <v>9</v>
      </c>
      <c r="O229">
        <v>69.7</v>
      </c>
      <c r="P229">
        <v>93</v>
      </c>
      <c r="Q229">
        <v>-3.4000000000000002E-2</v>
      </c>
      <c r="R229">
        <v>271</v>
      </c>
      <c r="S229">
        <v>10.6</v>
      </c>
      <c r="T229">
        <v>15</v>
      </c>
      <c r="U229">
        <v>110.4</v>
      </c>
      <c r="V229">
        <v>30</v>
      </c>
      <c r="W229">
        <v>99.8</v>
      </c>
      <c r="X229">
        <v>10</v>
      </c>
      <c r="Y229">
        <v>4.09</v>
      </c>
      <c r="Z229">
        <v>58</v>
      </c>
      <c r="AA229">
        <v>2</v>
      </c>
      <c r="AB229" t="s">
        <v>136</v>
      </c>
      <c r="AC229" t="str">
        <f t="array" ref="AC229">IFERROR(INDEX(JeffSagarin[TEAM],MATCH(AllSources[[#This Row],[Year]]&amp;"|"&amp;AllSources[[#This Row],[Real_Team]],JeffSagarin[YEAR]&amp;"|"&amp;JeffSagarin[TEAM],0)),"")</f>
        <v>Duke</v>
      </c>
      <c r="AD229">
        <f t="array" ref="AD229">IFERROR(INDEX(JeffSagarin[JS_RATING],MATCH(AllSources[[#This Row],[Year]]&amp;"|"&amp;AllSources[[#This Row],[Real_Team]],JeffSagarin[YEAR]&amp;"|"&amp;JeffSagarin[TEAM],0)),"")</f>
        <v>93.76</v>
      </c>
      <c r="AE229">
        <f t="array" ref="AE229">IFERROR(INDEX(JeffSagarin[JS_SOS],MATCH(AllSources[[#This Row],[Year]]&amp;"|"&amp;AllSources[[#This Row],[Real_Team]],JeffSagarin[YEAR]&amp;"|"&amp;JeffSagarin[TEAM],0)),"")</f>
        <v>80.92</v>
      </c>
      <c r="AF229">
        <f t="array" ref="AF229">IFERROR(INDEX(JeffSagarin[W25],MATCH(AllSources[[#This Row],[Year]]&amp;"|"&amp;AllSources[[#This Row],[Real_Team]],JeffSagarin[YEAR]&amp;"|"&amp;JeffSagarin[TEAM],0)),"")</f>
        <v>5</v>
      </c>
      <c r="AG229">
        <f t="array" ref="AG229">IFERROR(INDEX(JeffSagarin[W50],MATCH(AllSources[[#This Row],[Year]]&amp;"|"&amp;AllSources[[#This Row],[Real_Team]],JeffSagarin[YEAR]&amp;"|"&amp;JeffSagarin[TEAM],0)),"")</f>
        <v>14</v>
      </c>
      <c r="AH229">
        <f t="array" ref="AH229">IFERROR(INDEX(JeffSagarin[YEAR],MATCH(AllSources[[#This Row],[Year]]&amp;"|"&amp;AllSources[[#This Row],[Real_Team]],JeffSagarin[YEAR]&amp;"|"&amp;JeffSagarin[TEAM],0)),"")</f>
        <v>2018</v>
      </c>
      <c r="AI229" t="str">
        <f t="array" ref="AI229">IFERROR(INDEX(SonnyMoore[TEAM],MATCH(AllSources[[#This Row],[Year]]&amp;"|"&amp;AllSources[[#This Row],[Real_Team]],SonnyMoore[YEAR]&amp;"|"&amp;SonnyMoore[TEAM],0)),"")</f>
        <v>DUKE</v>
      </c>
      <c r="AJ229">
        <f t="array" ref="AJ229">IFERROR(INDEX(SonnyMoore[SM_SOS],MATCH(AllSources[[#This Row],[Year]]&amp;"|"&amp;AllSources[[#This Row],[Real_Team]],SonnyMoore[YEAR]&amp;"|"&amp;SonnyMoore[TEAM],0)),"")</f>
        <v>75.41</v>
      </c>
      <c r="AK229">
        <f t="array" ref="AK229">IFERROR(INDEX(SonnyMoore[SM_PR],MATCH(AllSources[[#This Row],[Year]]&amp;"|"&amp;AllSources[[#This Row],[Real_Team]],SonnyMoore[YEAR]&amp;"|"&amp;SonnyMoore[TEAM],0)),"")</f>
        <v>87.96</v>
      </c>
      <c r="AL229">
        <f t="array" ref="AL229">IFERROR(INDEX(SonnyMoore[YEAR],MATCH(AllSources[[#This Row],[Year]]&amp;"|"&amp;AllSources[[#This Row],[Real_Team]],SonnyMoore[YEAR]&amp;"|"&amp;SonnyMoore[TEAM],0)),"")</f>
        <v>2018</v>
      </c>
      <c r="AM229" t="str">
        <f t="array" ref="AM229">IFERROR(INDEX(ESPN[TEAM],MATCH(AllSources[[#This Row],[Year]]&amp;"|"&amp;AllSources[[#This Row],[Real_Team]],ESPN[YEAR]&amp;"|"&amp;ESPN[TEAM],0)),"")</f>
        <v>Duke</v>
      </c>
      <c r="AN229">
        <f t="array" ref="AN229">IFERROR(INDEX(ESPN[BPI OFF],MATCH(AllSources[[#This Row],[Year]]&amp;"|"&amp;AllSources[[#This Row],[Real_Team]],ESPN[YEAR]&amp;"|"&amp;ESPN[TEAM],0)),"")</f>
        <v>12.4</v>
      </c>
      <c r="AO229">
        <f t="array" ref="AO229">IFERROR(INDEX(ESPN[BPI DEF],MATCH(AllSources[[#This Row],[Year]]&amp;"|"&amp;AllSources[[#This Row],[Real_Team]],ESPN[YEAR]&amp;"|"&amp;ESPN[TEAM],0)),"")</f>
        <v>7.5</v>
      </c>
      <c r="AP229">
        <f t="array" ref="AP229">IFERROR(INDEX(ESPN[BPI],MATCH(AllSources[[#This Row],[Year]]&amp;"|"&amp;AllSources[[#This Row],[Real_Team]],ESPN[YEAR]&amp;"|"&amp;ESPN[TEAM],0)),"")</f>
        <v>19.8</v>
      </c>
      <c r="AQ229">
        <f t="array" ref="AQ229">IFERROR(INDEX(ESPN[YEAR],MATCH(AllSources[[#This Row],[Year]]&amp;"|"&amp;AllSources[[#This Row],[Real_Team]],ESPN[YEAR]&amp;"|"&amp;ESPN[TEAM],0)),"")</f>
        <v>2018</v>
      </c>
    </row>
    <row r="230" spans="1:43" x14ac:dyDescent="0.2">
      <c r="A230">
        <v>2018</v>
      </c>
      <c r="B230">
        <v>4</v>
      </c>
      <c r="C230" t="s">
        <v>1016</v>
      </c>
      <c r="D230" t="s">
        <v>34</v>
      </c>
      <c r="E230" t="e" vm="1">
        <v>#NAME?</v>
      </c>
      <c r="F230">
        <v>2</v>
      </c>
      <c r="G230">
        <v>1</v>
      </c>
      <c r="H230" t="s">
        <v>148</v>
      </c>
      <c r="I230" t="s">
        <v>153</v>
      </c>
      <c r="J230">
        <v>26.6</v>
      </c>
      <c r="K230">
        <v>113.4</v>
      </c>
      <c r="L230">
        <v>49</v>
      </c>
      <c r="M230">
        <v>86.8</v>
      </c>
      <c r="N230">
        <v>2</v>
      </c>
      <c r="O230">
        <v>64.5</v>
      </c>
      <c r="P230">
        <v>330</v>
      </c>
      <c r="Q230">
        <v>-1.9E-2</v>
      </c>
      <c r="R230">
        <v>230</v>
      </c>
      <c r="S230">
        <v>3.46</v>
      </c>
      <c r="T230">
        <v>87</v>
      </c>
      <c r="U230">
        <v>106.9</v>
      </c>
      <c r="V230">
        <v>89</v>
      </c>
      <c r="W230">
        <v>103.4</v>
      </c>
      <c r="X230">
        <v>90</v>
      </c>
      <c r="Y230">
        <v>-4.21</v>
      </c>
      <c r="Z230">
        <v>294</v>
      </c>
      <c r="AA230">
        <v>2</v>
      </c>
      <c r="AB230" t="s">
        <v>136</v>
      </c>
      <c r="AC230" t="str">
        <f t="array" ref="AC230">IFERROR(INDEX(JeffSagarin[TEAM],MATCH(AllSources[[#This Row],[Year]]&amp;"|"&amp;AllSources[[#This Row],[Real_Team]],JeffSagarin[YEAR]&amp;"|"&amp;JeffSagarin[TEAM],0)),"")</f>
        <v>Cincinnati</v>
      </c>
      <c r="AD230">
        <f t="array" ref="AD230">IFERROR(INDEX(JeffSagarin[JS_RATING],MATCH(AllSources[[#This Row],[Year]]&amp;"|"&amp;AllSources[[#This Row],[Real_Team]],JeffSagarin[YEAR]&amp;"|"&amp;JeffSagarin[TEAM],0)),"")</f>
        <v>91</v>
      </c>
      <c r="AE230">
        <f t="array" ref="AE230">IFERROR(INDEX(JeffSagarin[JS_SOS],MATCH(AllSources[[#This Row],[Year]]&amp;"|"&amp;AllSources[[#This Row],[Real_Team]],JeffSagarin[YEAR]&amp;"|"&amp;JeffSagarin[TEAM],0)),"")</f>
        <v>76.16</v>
      </c>
      <c r="AF230">
        <f t="array" ref="AF230">IFERROR(INDEX(JeffSagarin[W25],MATCH(AllSources[[#This Row],[Year]]&amp;"|"&amp;AllSources[[#This Row],[Real_Team]],JeffSagarin[YEAR]&amp;"|"&amp;JeffSagarin[TEAM],0)),"")</f>
        <v>3</v>
      </c>
      <c r="AG230">
        <f t="array" ref="AG230">IFERROR(INDEX(JeffSagarin[W50],MATCH(AllSources[[#This Row],[Year]]&amp;"|"&amp;AllSources[[#This Row],[Real_Team]],JeffSagarin[YEAR]&amp;"|"&amp;JeffSagarin[TEAM],0)),"")</f>
        <v>4</v>
      </c>
      <c r="AH230">
        <f t="array" ref="AH230">IFERROR(INDEX(JeffSagarin[YEAR],MATCH(AllSources[[#This Row],[Year]]&amp;"|"&amp;AllSources[[#This Row],[Real_Team]],JeffSagarin[YEAR]&amp;"|"&amp;JeffSagarin[TEAM],0)),"")</f>
        <v>2018</v>
      </c>
      <c r="AI230" t="str">
        <f t="array" ref="AI230">IFERROR(INDEX(SonnyMoore[TEAM],MATCH(AllSources[[#This Row],[Year]]&amp;"|"&amp;AllSources[[#This Row],[Real_Team]],SonnyMoore[YEAR]&amp;"|"&amp;SonnyMoore[TEAM],0)),"")</f>
        <v>CINCINNATI</v>
      </c>
      <c r="AJ230">
        <f t="array" ref="AJ230">IFERROR(INDEX(SonnyMoore[SM_SOS],MATCH(AllSources[[#This Row],[Year]]&amp;"|"&amp;AllSources[[#This Row],[Real_Team]],SonnyMoore[YEAR]&amp;"|"&amp;SonnyMoore[TEAM],0)),"")</f>
        <v>69.78</v>
      </c>
      <c r="AK230">
        <f t="array" ref="AK230">IFERROR(INDEX(SonnyMoore[SM_PR],MATCH(AllSources[[#This Row],[Year]]&amp;"|"&amp;AllSources[[#This Row],[Real_Team]],SonnyMoore[YEAR]&amp;"|"&amp;SonnyMoore[TEAM],0)),"")</f>
        <v>84.12</v>
      </c>
      <c r="AL230">
        <f t="array" ref="AL230">IFERROR(INDEX(SonnyMoore[YEAR],MATCH(AllSources[[#This Row],[Year]]&amp;"|"&amp;AllSources[[#This Row],[Real_Team]],SonnyMoore[YEAR]&amp;"|"&amp;SonnyMoore[TEAM],0)),"")</f>
        <v>2018</v>
      </c>
      <c r="AM230" t="str">
        <f t="array" ref="AM230">IFERROR(INDEX(ESPN[TEAM],MATCH(AllSources[[#This Row],[Year]]&amp;"|"&amp;AllSources[[#This Row],[Real_Team]],ESPN[YEAR]&amp;"|"&amp;ESPN[TEAM],0)),"")</f>
        <v>Cincinnati</v>
      </c>
      <c r="AN230">
        <f t="array" ref="AN230">IFERROR(INDEX(ESPN[BPI OFF],MATCH(AllSources[[#This Row],[Year]]&amp;"|"&amp;AllSources[[#This Row],[Real_Team]],ESPN[YEAR]&amp;"|"&amp;ESPN[TEAM],0)),"")</f>
        <v>6.3</v>
      </c>
      <c r="AO230">
        <f t="array" ref="AO230">IFERROR(INDEX(ESPN[BPI DEF],MATCH(AllSources[[#This Row],[Year]]&amp;"|"&amp;AllSources[[#This Row],[Real_Team]],ESPN[YEAR]&amp;"|"&amp;ESPN[TEAM],0)),"")</f>
        <v>12.2</v>
      </c>
      <c r="AP230">
        <f t="array" ref="AP230">IFERROR(INDEX(ESPN[BPI],MATCH(AllSources[[#This Row],[Year]]&amp;"|"&amp;AllSources[[#This Row],[Real_Team]],ESPN[YEAR]&amp;"|"&amp;ESPN[TEAM],0)),"")</f>
        <v>18.5</v>
      </c>
      <c r="AQ230">
        <f t="array" ref="AQ230">IFERROR(INDEX(ESPN[YEAR],MATCH(AllSources[[#This Row],[Year]]&amp;"|"&amp;AllSources[[#This Row],[Real_Team]],ESPN[YEAR]&amp;"|"&amp;ESPN[TEAM],0)),"")</f>
        <v>2018</v>
      </c>
    </row>
    <row r="231" spans="1:43" x14ac:dyDescent="0.2">
      <c r="A231">
        <v>2018</v>
      </c>
      <c r="B231">
        <v>5</v>
      </c>
      <c r="C231" t="s">
        <v>1015</v>
      </c>
      <c r="D231" t="s">
        <v>32</v>
      </c>
      <c r="E231" t="e" vm="1">
        <v>#NAME?</v>
      </c>
      <c r="F231">
        <v>2</v>
      </c>
      <c r="G231">
        <v>2</v>
      </c>
      <c r="H231" t="s">
        <v>556</v>
      </c>
      <c r="I231" t="s">
        <v>711</v>
      </c>
      <c r="J231">
        <v>26.27</v>
      </c>
      <c r="K231">
        <v>122.7</v>
      </c>
      <c r="L231">
        <v>2</v>
      </c>
      <c r="M231">
        <v>96.4</v>
      </c>
      <c r="N231">
        <v>31</v>
      </c>
      <c r="O231">
        <v>67.2</v>
      </c>
      <c r="P231">
        <v>223</v>
      </c>
      <c r="Q231">
        <v>6.0000000000000001E-3</v>
      </c>
      <c r="R231">
        <v>163</v>
      </c>
      <c r="S231">
        <v>9.02</v>
      </c>
      <c r="T231">
        <v>41</v>
      </c>
      <c r="U231">
        <v>109.1</v>
      </c>
      <c r="V231">
        <v>51</v>
      </c>
      <c r="W231">
        <v>100.1</v>
      </c>
      <c r="X231">
        <v>14</v>
      </c>
      <c r="Y231">
        <v>0.69</v>
      </c>
      <c r="Z231">
        <v>144</v>
      </c>
      <c r="AA231">
        <v>2</v>
      </c>
      <c r="AB231" t="s">
        <v>136</v>
      </c>
      <c r="AC231" t="str">
        <f t="array" ref="AC231">IFERROR(INDEX(JeffSagarin[TEAM],MATCH(AllSources[[#This Row],[Year]]&amp;"|"&amp;AllSources[[#This Row],[Real_Team]],JeffSagarin[YEAR]&amp;"|"&amp;JeffSagarin[TEAM],0)),"")</f>
        <v>Purdue</v>
      </c>
      <c r="AD231">
        <f t="array" ref="AD231">IFERROR(INDEX(JeffSagarin[JS_RATING],MATCH(AllSources[[#This Row],[Year]]&amp;"|"&amp;AllSources[[#This Row],[Real_Team]],JeffSagarin[YEAR]&amp;"|"&amp;JeffSagarin[TEAM],0)),"")</f>
        <v>91.75</v>
      </c>
      <c r="AE231">
        <f t="array" ref="AE231">IFERROR(INDEX(JeffSagarin[JS_SOS],MATCH(AllSources[[#This Row],[Year]]&amp;"|"&amp;AllSources[[#This Row],[Real_Team]],JeffSagarin[YEAR]&amp;"|"&amp;JeffSagarin[TEAM],0)),"")</f>
        <v>80.069999999999993</v>
      </c>
      <c r="AF231">
        <f t="array" ref="AF231">IFERROR(INDEX(JeffSagarin[W25],MATCH(AllSources[[#This Row],[Year]]&amp;"|"&amp;AllSources[[#This Row],[Real_Team]],JeffSagarin[YEAR]&amp;"|"&amp;JeffSagarin[TEAM],0)),"")</f>
        <v>5</v>
      </c>
      <c r="AG231">
        <f t="array" ref="AG231">IFERROR(INDEX(JeffSagarin[W50],MATCH(AllSources[[#This Row],[Year]]&amp;"|"&amp;AllSources[[#This Row],[Real_Team]],JeffSagarin[YEAR]&amp;"|"&amp;JeffSagarin[TEAM],0)),"")</f>
        <v>11</v>
      </c>
      <c r="AH231">
        <f t="array" ref="AH231">IFERROR(INDEX(JeffSagarin[YEAR],MATCH(AllSources[[#This Row],[Year]]&amp;"|"&amp;AllSources[[#This Row],[Real_Team]],JeffSagarin[YEAR]&amp;"|"&amp;JeffSagarin[TEAM],0)),"")</f>
        <v>2018</v>
      </c>
      <c r="AI231" t="str">
        <f t="array" ref="AI231">IFERROR(INDEX(SonnyMoore[TEAM],MATCH(AllSources[[#This Row],[Year]]&amp;"|"&amp;AllSources[[#This Row],[Real_Team]],SonnyMoore[YEAR]&amp;"|"&amp;SonnyMoore[TEAM],0)),"")</f>
        <v>PURDUE</v>
      </c>
      <c r="AJ231">
        <f t="array" ref="AJ231">IFERROR(INDEX(SonnyMoore[SM_SOS],MATCH(AllSources[[#This Row],[Year]]&amp;"|"&amp;AllSources[[#This Row],[Real_Team]],SonnyMoore[YEAR]&amp;"|"&amp;SonnyMoore[TEAM],0)),"")</f>
        <v>74.36</v>
      </c>
      <c r="AK231">
        <f t="array" ref="AK231">IFERROR(INDEX(SonnyMoore[SM_PR],MATCH(AllSources[[#This Row],[Year]]&amp;"|"&amp;AllSources[[#This Row],[Real_Team]],SonnyMoore[YEAR]&amp;"|"&amp;SonnyMoore[TEAM],0)),"")</f>
        <v>86.23</v>
      </c>
      <c r="AL231">
        <f t="array" ref="AL231">IFERROR(INDEX(SonnyMoore[YEAR],MATCH(AllSources[[#This Row],[Year]]&amp;"|"&amp;AllSources[[#This Row],[Real_Team]],SonnyMoore[YEAR]&amp;"|"&amp;SonnyMoore[TEAM],0)),"")</f>
        <v>2018</v>
      </c>
      <c r="AM231" t="str">
        <f t="array" ref="AM231">IFERROR(INDEX(ESPN[TEAM],MATCH(AllSources[[#This Row],[Year]]&amp;"|"&amp;AllSources[[#This Row],[Real_Team]],ESPN[YEAR]&amp;"|"&amp;ESPN[TEAM],0)),"")</f>
        <v>Purdue</v>
      </c>
      <c r="AN231">
        <f t="array" ref="AN231">IFERROR(INDEX(ESPN[BPI OFF],MATCH(AllSources[[#This Row],[Year]]&amp;"|"&amp;AllSources[[#This Row],[Real_Team]],ESPN[YEAR]&amp;"|"&amp;ESPN[TEAM],0)),"")</f>
        <v>12</v>
      </c>
      <c r="AO231">
        <f t="array" ref="AO231">IFERROR(INDEX(ESPN[BPI DEF],MATCH(AllSources[[#This Row],[Year]]&amp;"|"&amp;AllSources[[#This Row],[Real_Team]],ESPN[YEAR]&amp;"|"&amp;ESPN[TEAM],0)),"")</f>
        <v>7</v>
      </c>
      <c r="AP231">
        <f t="array" ref="AP231">IFERROR(INDEX(ESPN[BPI],MATCH(AllSources[[#This Row],[Year]]&amp;"|"&amp;AllSources[[#This Row],[Real_Team]],ESPN[YEAR]&amp;"|"&amp;ESPN[TEAM],0)),"")</f>
        <v>19</v>
      </c>
      <c r="AQ231">
        <f t="array" ref="AQ231">IFERROR(INDEX(ESPN[YEAR],MATCH(AllSources[[#This Row],[Year]]&amp;"|"&amp;AllSources[[#This Row],[Real_Team]],ESPN[YEAR]&amp;"|"&amp;ESPN[TEAM],0)),"")</f>
        <v>2018</v>
      </c>
    </row>
    <row r="232" spans="1:43" x14ac:dyDescent="0.2">
      <c r="A232">
        <v>2018</v>
      </c>
      <c r="B232">
        <v>8</v>
      </c>
      <c r="C232" t="s">
        <v>1014</v>
      </c>
      <c r="D232" t="s">
        <v>38</v>
      </c>
      <c r="E232" t="e" vm="1">
        <v>#NAME?</v>
      </c>
      <c r="F232">
        <v>2</v>
      </c>
      <c r="G232">
        <v>1</v>
      </c>
      <c r="H232" t="s">
        <v>105</v>
      </c>
      <c r="I232" t="s">
        <v>510</v>
      </c>
      <c r="J232">
        <v>23.59</v>
      </c>
      <c r="K232">
        <v>120.3</v>
      </c>
      <c r="L232">
        <v>6</v>
      </c>
      <c r="M232">
        <v>96.7</v>
      </c>
      <c r="N232">
        <v>38</v>
      </c>
      <c r="O232">
        <v>71.2</v>
      </c>
      <c r="P232">
        <v>46</v>
      </c>
      <c r="Q232">
        <v>-1.0999999999999999E-2</v>
      </c>
      <c r="R232">
        <v>207</v>
      </c>
      <c r="S232">
        <v>13.26</v>
      </c>
      <c r="T232">
        <v>1</v>
      </c>
      <c r="U232">
        <v>111.6</v>
      </c>
      <c r="V232">
        <v>5</v>
      </c>
      <c r="W232">
        <v>98.3</v>
      </c>
      <c r="X232">
        <v>1</v>
      </c>
      <c r="Y232">
        <v>7.58</v>
      </c>
      <c r="Z232">
        <v>17</v>
      </c>
      <c r="AA232">
        <v>2</v>
      </c>
      <c r="AB232" t="s">
        <v>136</v>
      </c>
      <c r="AC232" t="str">
        <f t="array" ref="AC232">IFERROR(INDEX(JeffSagarin[TEAM],MATCH(AllSources[[#This Row],[Year]]&amp;"|"&amp;AllSources[[#This Row],[Real_Team]],JeffSagarin[YEAR]&amp;"|"&amp;JeffSagarin[TEAM],0)),"")</f>
        <v>North Carolina</v>
      </c>
      <c r="AD232">
        <f t="array" ref="AD232">IFERROR(INDEX(JeffSagarin[JS_RATING],MATCH(AllSources[[#This Row],[Year]]&amp;"|"&amp;AllSources[[#This Row],[Real_Team]],JeffSagarin[YEAR]&amp;"|"&amp;JeffSagarin[TEAM],0)),"")</f>
        <v>89.42</v>
      </c>
      <c r="AE232">
        <f t="array" ref="AE232">IFERROR(INDEX(JeffSagarin[JS_SOS],MATCH(AllSources[[#This Row],[Year]]&amp;"|"&amp;AllSources[[#This Row],[Real_Team]],JeffSagarin[YEAR]&amp;"|"&amp;JeffSagarin[TEAM],0)),"")</f>
        <v>82.78</v>
      </c>
      <c r="AF232">
        <f t="array" ref="AF232">IFERROR(INDEX(JeffSagarin[W25],MATCH(AllSources[[#This Row],[Year]]&amp;"|"&amp;AllSources[[#This Row],[Real_Team]],JeffSagarin[YEAR]&amp;"|"&amp;JeffSagarin[TEAM],0)),"")</f>
        <v>6</v>
      </c>
      <c r="AG232">
        <f t="array" ref="AG232">IFERROR(INDEX(JeffSagarin[W50],MATCH(AllSources[[#This Row],[Year]]&amp;"|"&amp;AllSources[[#This Row],[Real_Team]],JeffSagarin[YEAR]&amp;"|"&amp;JeffSagarin[TEAM],0)),"")</f>
        <v>13</v>
      </c>
      <c r="AH232">
        <f t="array" ref="AH232">IFERROR(INDEX(JeffSagarin[YEAR],MATCH(AllSources[[#This Row],[Year]]&amp;"|"&amp;AllSources[[#This Row],[Real_Team]],JeffSagarin[YEAR]&amp;"|"&amp;JeffSagarin[TEAM],0)),"")</f>
        <v>2018</v>
      </c>
      <c r="AI232" t="str">
        <f t="array" ref="AI232">IFERROR(INDEX(SonnyMoore[TEAM],MATCH(AllSources[[#This Row],[Year]]&amp;"|"&amp;AllSources[[#This Row],[Real_Team]],SonnyMoore[YEAR]&amp;"|"&amp;SonnyMoore[TEAM],0)),"")</f>
        <v>NORTH CAROLINA</v>
      </c>
      <c r="AJ232">
        <f t="array" ref="AJ232">IFERROR(INDEX(SonnyMoore[SM_SOS],MATCH(AllSources[[#This Row],[Year]]&amp;"|"&amp;AllSources[[#This Row],[Real_Team]],SonnyMoore[YEAR]&amp;"|"&amp;SonnyMoore[TEAM],0)),"")</f>
        <v>77.05</v>
      </c>
      <c r="AK232">
        <f t="array" ref="AK232">IFERROR(INDEX(SonnyMoore[SM_PR],MATCH(AllSources[[#This Row],[Year]]&amp;"|"&amp;AllSources[[#This Row],[Real_Team]],SonnyMoore[YEAR]&amp;"|"&amp;SonnyMoore[TEAM],0)),"")</f>
        <v>82.72</v>
      </c>
      <c r="AL232">
        <f t="array" ref="AL232">IFERROR(INDEX(SonnyMoore[YEAR],MATCH(AllSources[[#This Row],[Year]]&amp;"|"&amp;AllSources[[#This Row],[Real_Team]],SonnyMoore[YEAR]&amp;"|"&amp;SonnyMoore[TEAM],0)),"")</f>
        <v>2018</v>
      </c>
      <c r="AM232" t="str">
        <f t="array" ref="AM232">IFERROR(INDEX(ESPN[TEAM],MATCH(AllSources[[#This Row],[Year]]&amp;"|"&amp;AllSources[[#This Row],[Real_Team]],ESPN[YEAR]&amp;"|"&amp;ESPN[TEAM],0)),"")</f>
        <v>North Carolina</v>
      </c>
      <c r="AN232">
        <f t="array" ref="AN232">IFERROR(INDEX(ESPN[BPI OFF],MATCH(AllSources[[#This Row],[Year]]&amp;"|"&amp;AllSources[[#This Row],[Real_Team]],ESPN[YEAR]&amp;"|"&amp;ESPN[TEAM],0)),"")</f>
        <v>10.3</v>
      </c>
      <c r="AO232">
        <f t="array" ref="AO232">IFERROR(INDEX(ESPN[BPI DEF],MATCH(AllSources[[#This Row],[Year]]&amp;"|"&amp;AllSources[[#This Row],[Real_Team]],ESPN[YEAR]&amp;"|"&amp;ESPN[TEAM],0)),"")</f>
        <v>5.8</v>
      </c>
      <c r="AP232">
        <f t="array" ref="AP232">IFERROR(INDEX(ESPN[BPI],MATCH(AllSources[[#This Row],[Year]]&amp;"|"&amp;AllSources[[#This Row],[Real_Team]],ESPN[YEAR]&amp;"|"&amp;ESPN[TEAM],0)),"")</f>
        <v>16.100000000000001</v>
      </c>
      <c r="AQ232">
        <f t="array" ref="AQ232">IFERROR(INDEX(ESPN[YEAR],MATCH(AllSources[[#This Row],[Year]]&amp;"|"&amp;AllSources[[#This Row],[Real_Team]],ESPN[YEAR]&amp;"|"&amp;ESPN[TEAM],0)),"")</f>
        <v>2018</v>
      </c>
    </row>
    <row r="233" spans="1:43" x14ac:dyDescent="0.2">
      <c r="A233">
        <v>2018</v>
      </c>
      <c r="B233">
        <v>6</v>
      </c>
      <c r="C233" t="s">
        <v>1013</v>
      </c>
      <c r="D233" t="s">
        <v>252</v>
      </c>
      <c r="E233" t="e" vm="1">
        <v>#NAME?</v>
      </c>
      <c r="F233">
        <v>3</v>
      </c>
      <c r="G233">
        <v>1</v>
      </c>
      <c r="H233" t="s">
        <v>556</v>
      </c>
      <c r="I233" t="s">
        <v>152</v>
      </c>
      <c r="J233">
        <v>25.41</v>
      </c>
      <c r="K233">
        <v>119.2</v>
      </c>
      <c r="L233">
        <v>13</v>
      </c>
      <c r="M233">
        <v>93.8</v>
      </c>
      <c r="N233">
        <v>10</v>
      </c>
      <c r="O233">
        <v>67</v>
      </c>
      <c r="P233">
        <v>234</v>
      </c>
      <c r="Q233">
        <v>3.7999999999999999E-2</v>
      </c>
      <c r="R233">
        <v>83</v>
      </c>
      <c r="S233">
        <v>6.64</v>
      </c>
      <c r="T233">
        <v>62</v>
      </c>
      <c r="U233">
        <v>108.6</v>
      </c>
      <c r="V233">
        <v>63</v>
      </c>
      <c r="W233">
        <v>101.9</v>
      </c>
      <c r="X233">
        <v>65</v>
      </c>
      <c r="Y233">
        <v>-5.03</v>
      </c>
      <c r="Z233">
        <v>303</v>
      </c>
      <c r="AA233">
        <v>3</v>
      </c>
      <c r="AB233" t="s">
        <v>136</v>
      </c>
      <c r="AC233" t="str">
        <f t="array" ref="AC233">IFERROR(INDEX(JeffSagarin[TEAM],MATCH(AllSources[[#This Row],[Year]]&amp;"|"&amp;AllSources[[#This Row],[Real_Team]],JeffSagarin[YEAR]&amp;"|"&amp;JeffSagarin[TEAM],0)),"")</f>
        <v>Michigan St.</v>
      </c>
      <c r="AD233">
        <f t="array" ref="AD233">IFERROR(INDEX(JeffSagarin[JS_RATING],MATCH(AllSources[[#This Row],[Year]]&amp;"|"&amp;AllSources[[#This Row],[Real_Team]],JeffSagarin[YEAR]&amp;"|"&amp;JeffSagarin[TEAM],0)),"")</f>
        <v>91.26</v>
      </c>
      <c r="AE233">
        <f t="array" ref="AE233">IFERROR(INDEX(JeffSagarin[JS_SOS],MATCH(AllSources[[#This Row],[Year]]&amp;"|"&amp;AllSources[[#This Row],[Real_Team]],JeffSagarin[YEAR]&amp;"|"&amp;JeffSagarin[TEAM],0)),"")</f>
        <v>78.680000000000007</v>
      </c>
      <c r="AF233">
        <f t="array" ref="AF233">IFERROR(INDEX(JeffSagarin[W25],MATCH(AllSources[[#This Row],[Year]]&amp;"|"&amp;AllSources[[#This Row],[Real_Team]],JeffSagarin[YEAR]&amp;"|"&amp;JeffSagarin[TEAM],0)),"")</f>
        <v>2</v>
      </c>
      <c r="AG233">
        <f t="array" ref="AG233">IFERROR(INDEX(JeffSagarin[W50],MATCH(AllSources[[#This Row],[Year]]&amp;"|"&amp;AllSources[[#This Row],[Real_Team]],JeffSagarin[YEAR]&amp;"|"&amp;JeffSagarin[TEAM],0)),"")</f>
        <v>6</v>
      </c>
      <c r="AH233">
        <f t="array" ref="AH233">IFERROR(INDEX(JeffSagarin[YEAR],MATCH(AllSources[[#This Row],[Year]]&amp;"|"&amp;AllSources[[#This Row],[Real_Team]],JeffSagarin[YEAR]&amp;"|"&amp;JeffSagarin[TEAM],0)),"")</f>
        <v>2018</v>
      </c>
      <c r="AI233" t="str">
        <f t="array" ref="AI233">IFERROR(INDEX(SonnyMoore[TEAM],MATCH(AllSources[[#This Row],[Year]]&amp;"|"&amp;AllSources[[#This Row],[Real_Team]],SonnyMoore[YEAR]&amp;"|"&amp;SonnyMoore[TEAM],0)),"")</f>
        <v>MICHIGAN ST.</v>
      </c>
      <c r="AJ233">
        <f t="array" ref="AJ233">IFERROR(INDEX(SonnyMoore[SM_SOS],MATCH(AllSources[[#This Row],[Year]]&amp;"|"&amp;AllSources[[#This Row],[Real_Team]],SonnyMoore[YEAR]&amp;"|"&amp;SonnyMoore[TEAM],0)),"")</f>
        <v>73.16</v>
      </c>
      <c r="AK233">
        <f t="array" ref="AK233">IFERROR(INDEX(SonnyMoore[SM_PR],MATCH(AllSources[[#This Row],[Year]]&amp;"|"&amp;AllSources[[#This Row],[Real_Team]],SonnyMoore[YEAR]&amp;"|"&amp;SonnyMoore[TEAM],0)),"")</f>
        <v>86.14</v>
      </c>
      <c r="AL233">
        <f t="array" ref="AL233">IFERROR(INDEX(SonnyMoore[YEAR],MATCH(AllSources[[#This Row],[Year]]&amp;"|"&amp;AllSources[[#This Row],[Real_Team]],SonnyMoore[YEAR]&amp;"|"&amp;SonnyMoore[TEAM],0)),"")</f>
        <v>2018</v>
      </c>
      <c r="AM233" t="str">
        <f t="array" ref="AM233">IFERROR(INDEX(ESPN[TEAM],MATCH(AllSources[[#This Row],[Year]]&amp;"|"&amp;AllSources[[#This Row],[Real_Team]],ESPN[YEAR]&amp;"|"&amp;ESPN[TEAM],0)),"")</f>
        <v>Michigan St.</v>
      </c>
      <c r="AN233">
        <f t="array" ref="AN233">IFERROR(INDEX(ESPN[BPI OFF],MATCH(AllSources[[#This Row],[Year]]&amp;"|"&amp;AllSources[[#This Row],[Real_Team]],ESPN[YEAR]&amp;"|"&amp;ESPN[TEAM],0)),"")</f>
        <v>10.1</v>
      </c>
      <c r="AO233">
        <f t="array" ref="AO233">IFERROR(INDEX(ESPN[BPI DEF],MATCH(AllSources[[#This Row],[Year]]&amp;"|"&amp;AllSources[[#This Row],[Real_Team]],ESPN[YEAR]&amp;"|"&amp;ESPN[TEAM],0)),"")</f>
        <v>7.7</v>
      </c>
      <c r="AP233">
        <f t="array" ref="AP233">IFERROR(INDEX(ESPN[BPI],MATCH(AllSources[[#This Row],[Year]]&amp;"|"&amp;AllSources[[#This Row],[Real_Team]],ESPN[YEAR]&amp;"|"&amp;ESPN[TEAM],0)),"")</f>
        <v>17.8</v>
      </c>
      <c r="AQ233">
        <f t="array" ref="AQ233">IFERROR(INDEX(ESPN[YEAR],MATCH(AllSources[[#This Row],[Year]]&amp;"|"&amp;AllSources[[#This Row],[Real_Team]],ESPN[YEAR]&amp;"|"&amp;ESPN[TEAM],0)),"")</f>
        <v>2018</v>
      </c>
    </row>
    <row r="234" spans="1:43" x14ac:dyDescent="0.2">
      <c r="A234">
        <v>2018</v>
      </c>
      <c r="B234">
        <v>7</v>
      </c>
      <c r="C234" t="s">
        <v>1012</v>
      </c>
      <c r="D234" t="s">
        <v>25</v>
      </c>
      <c r="E234" t="e" vm="1">
        <v>#NAME?</v>
      </c>
      <c r="F234">
        <v>3</v>
      </c>
      <c r="G234">
        <v>5</v>
      </c>
      <c r="H234" t="s">
        <v>556</v>
      </c>
      <c r="I234" t="s">
        <v>1011</v>
      </c>
      <c r="J234">
        <v>24.2</v>
      </c>
      <c r="K234">
        <v>114.7</v>
      </c>
      <c r="L234">
        <v>35</v>
      </c>
      <c r="M234">
        <v>90.5</v>
      </c>
      <c r="N234">
        <v>3</v>
      </c>
      <c r="O234">
        <v>64.900000000000006</v>
      </c>
      <c r="P234">
        <v>324</v>
      </c>
      <c r="Q234">
        <v>5.1999999999999998E-2</v>
      </c>
      <c r="R234">
        <v>61</v>
      </c>
      <c r="S234">
        <v>10.32</v>
      </c>
      <c r="T234">
        <v>18</v>
      </c>
      <c r="U234">
        <v>111.4</v>
      </c>
      <c r="V234">
        <v>7</v>
      </c>
      <c r="W234">
        <v>101.1</v>
      </c>
      <c r="X234">
        <v>47</v>
      </c>
      <c r="Y234">
        <v>-4.83</v>
      </c>
      <c r="Z234">
        <v>301</v>
      </c>
      <c r="AA234">
        <v>3</v>
      </c>
      <c r="AB234" t="s">
        <v>136</v>
      </c>
      <c r="AC234" t="str">
        <f t="array" ref="AC234">IFERROR(INDEX(JeffSagarin[TEAM],MATCH(AllSources[[#This Row],[Year]]&amp;"|"&amp;AllSources[[#This Row],[Real_Team]],JeffSagarin[YEAR]&amp;"|"&amp;JeffSagarin[TEAM],0)),"")</f>
        <v>Michigan</v>
      </c>
      <c r="AD234">
        <f t="array" ref="AD234">IFERROR(INDEX(JeffSagarin[JS_RATING],MATCH(AllSources[[#This Row],[Year]]&amp;"|"&amp;AllSources[[#This Row],[Real_Team]],JeffSagarin[YEAR]&amp;"|"&amp;JeffSagarin[TEAM],0)),"")</f>
        <v>89.44</v>
      </c>
      <c r="AE234">
        <f t="array" ref="AE234">IFERROR(INDEX(JeffSagarin[JS_SOS],MATCH(AllSources[[#This Row],[Year]]&amp;"|"&amp;AllSources[[#This Row],[Real_Team]],JeffSagarin[YEAR]&amp;"|"&amp;JeffSagarin[TEAM],0)),"")</f>
        <v>80.89</v>
      </c>
      <c r="AF234">
        <f t="array" ref="AF234">IFERROR(INDEX(JeffSagarin[W25],MATCH(AllSources[[#This Row],[Year]]&amp;"|"&amp;AllSources[[#This Row],[Real_Team]],JeffSagarin[YEAR]&amp;"|"&amp;JeffSagarin[TEAM],0)),"")</f>
        <v>7</v>
      </c>
      <c r="AG234">
        <f t="array" ref="AG234">IFERROR(INDEX(JeffSagarin[W50],MATCH(AllSources[[#This Row],[Year]]&amp;"|"&amp;AllSources[[#This Row],[Real_Team]],JeffSagarin[YEAR]&amp;"|"&amp;JeffSagarin[TEAM],0)),"")</f>
        <v>12</v>
      </c>
      <c r="AH234">
        <f t="array" ref="AH234">IFERROR(INDEX(JeffSagarin[YEAR],MATCH(AllSources[[#This Row],[Year]]&amp;"|"&amp;AllSources[[#This Row],[Real_Team]],JeffSagarin[YEAR]&amp;"|"&amp;JeffSagarin[TEAM],0)),"")</f>
        <v>2018</v>
      </c>
      <c r="AI234" t="str">
        <f t="array" ref="AI234">IFERROR(INDEX(SonnyMoore[TEAM],MATCH(AllSources[[#This Row],[Year]]&amp;"|"&amp;AllSources[[#This Row],[Real_Team]],SonnyMoore[YEAR]&amp;"|"&amp;SonnyMoore[TEAM],0)),"")</f>
        <v>MICHIGAN</v>
      </c>
      <c r="AJ234">
        <f t="array" ref="AJ234">IFERROR(INDEX(SonnyMoore[SM_SOS],MATCH(AllSources[[#This Row],[Year]]&amp;"|"&amp;AllSources[[#This Row],[Real_Team]],SonnyMoore[YEAR]&amp;"|"&amp;SonnyMoore[TEAM],0)),"")</f>
        <v>73.81</v>
      </c>
      <c r="AK234">
        <f t="array" ref="AK234">IFERROR(INDEX(SonnyMoore[SM_PR],MATCH(AllSources[[#This Row],[Year]]&amp;"|"&amp;AllSources[[#This Row],[Real_Team]],SonnyMoore[YEAR]&amp;"|"&amp;SonnyMoore[TEAM],0)),"")</f>
        <v>83.61</v>
      </c>
      <c r="AL234">
        <f t="array" ref="AL234">IFERROR(INDEX(SonnyMoore[YEAR],MATCH(AllSources[[#This Row],[Year]]&amp;"|"&amp;AllSources[[#This Row],[Real_Team]],SonnyMoore[YEAR]&amp;"|"&amp;SonnyMoore[TEAM],0)),"")</f>
        <v>2018</v>
      </c>
      <c r="AM234" t="str">
        <f t="array" ref="AM234">IFERROR(INDEX(ESPN[TEAM],MATCH(AllSources[[#This Row],[Year]]&amp;"|"&amp;AllSources[[#This Row],[Real_Team]],ESPN[YEAR]&amp;"|"&amp;ESPN[TEAM],0)),"")</f>
        <v>Michigan</v>
      </c>
      <c r="AN234">
        <f t="array" ref="AN234">IFERROR(INDEX(ESPN[BPI OFF],MATCH(AllSources[[#This Row],[Year]]&amp;"|"&amp;AllSources[[#This Row],[Real_Team]],ESPN[YEAR]&amp;"|"&amp;ESPN[TEAM],0)),"")</f>
        <v>6.5</v>
      </c>
      <c r="AO234">
        <f t="array" ref="AO234">IFERROR(INDEX(ESPN[BPI DEF],MATCH(AllSources[[#This Row],[Year]]&amp;"|"&amp;AllSources[[#This Row],[Real_Team]],ESPN[YEAR]&amp;"|"&amp;ESPN[TEAM],0)),"")</f>
        <v>8.5</v>
      </c>
      <c r="AP234">
        <f t="array" ref="AP234">IFERROR(INDEX(ESPN[BPI],MATCH(AllSources[[#This Row],[Year]]&amp;"|"&amp;AllSources[[#This Row],[Real_Team]],ESPN[YEAR]&amp;"|"&amp;ESPN[TEAM],0)),"")</f>
        <v>15.1</v>
      </c>
      <c r="AQ234">
        <f t="array" ref="AQ234">IFERROR(INDEX(ESPN[YEAR],MATCH(AllSources[[#This Row],[Year]]&amp;"|"&amp;AllSources[[#This Row],[Real_Team]],ESPN[YEAR]&amp;"|"&amp;ESPN[TEAM],0)),"")</f>
        <v>2018</v>
      </c>
    </row>
    <row r="235" spans="1:43" x14ac:dyDescent="0.2">
      <c r="A235">
        <v>2018</v>
      </c>
      <c r="B235">
        <v>11</v>
      </c>
      <c r="C235" t="s">
        <v>1010</v>
      </c>
      <c r="D235" t="s">
        <v>22</v>
      </c>
      <c r="E235" t="e" vm="1">
        <v>#NAME?</v>
      </c>
      <c r="F235">
        <v>3</v>
      </c>
      <c r="G235">
        <v>3</v>
      </c>
      <c r="H235" t="s">
        <v>156</v>
      </c>
      <c r="I235" t="s">
        <v>927</v>
      </c>
      <c r="J235">
        <v>22.59</v>
      </c>
      <c r="K235">
        <v>113.3</v>
      </c>
      <c r="L235">
        <v>50</v>
      </c>
      <c r="M235">
        <v>90.8</v>
      </c>
      <c r="N235">
        <v>4</v>
      </c>
      <c r="O235">
        <v>66.7</v>
      </c>
      <c r="P235">
        <v>247</v>
      </c>
      <c r="Q235">
        <v>-7.0000000000000001E-3</v>
      </c>
      <c r="R235">
        <v>195</v>
      </c>
      <c r="S235">
        <v>10.31</v>
      </c>
      <c r="T235">
        <v>19</v>
      </c>
      <c r="U235">
        <v>110.7</v>
      </c>
      <c r="V235">
        <v>23</v>
      </c>
      <c r="W235">
        <v>100.4</v>
      </c>
      <c r="X235">
        <v>25</v>
      </c>
      <c r="Y235">
        <v>-5.24</v>
      </c>
      <c r="Z235">
        <v>309</v>
      </c>
      <c r="AA235">
        <v>3</v>
      </c>
      <c r="AB235" t="s">
        <v>136</v>
      </c>
      <c r="AC235" t="str">
        <f t="array" ref="AC235">IFERROR(INDEX(JeffSagarin[TEAM],MATCH(AllSources[[#This Row],[Year]]&amp;"|"&amp;AllSources[[#This Row],[Real_Team]],JeffSagarin[YEAR]&amp;"|"&amp;JeffSagarin[TEAM],0)),"")</f>
        <v>Texas Tech</v>
      </c>
      <c r="AD235">
        <f t="array" ref="AD235">IFERROR(INDEX(JeffSagarin[JS_RATING],MATCH(AllSources[[#This Row],[Year]]&amp;"|"&amp;AllSources[[#This Row],[Real_Team]],JeffSagarin[YEAR]&amp;"|"&amp;JeffSagarin[TEAM],0)),"")</f>
        <v>88.99</v>
      </c>
      <c r="AE235">
        <f t="array" ref="AE235">IFERROR(INDEX(JeffSagarin[JS_SOS],MATCH(AllSources[[#This Row],[Year]]&amp;"|"&amp;AllSources[[#This Row],[Real_Team]],JeffSagarin[YEAR]&amp;"|"&amp;JeffSagarin[TEAM],0)),"")</f>
        <v>81.47</v>
      </c>
      <c r="AF235">
        <f t="array" ref="AF235">IFERROR(INDEX(JeffSagarin[W25],MATCH(AllSources[[#This Row],[Year]]&amp;"|"&amp;AllSources[[#This Row],[Real_Team]],JeffSagarin[YEAR]&amp;"|"&amp;JeffSagarin[TEAM],0)),"")</f>
        <v>4</v>
      </c>
      <c r="AG235">
        <f t="array" ref="AG235">IFERROR(INDEX(JeffSagarin[W50],MATCH(AllSources[[#This Row],[Year]]&amp;"|"&amp;AllSources[[#This Row],[Real_Team]],JeffSagarin[YEAR]&amp;"|"&amp;JeffSagarin[TEAM],0)),"")</f>
        <v>14</v>
      </c>
      <c r="AH235">
        <f t="array" ref="AH235">IFERROR(INDEX(JeffSagarin[YEAR],MATCH(AllSources[[#This Row],[Year]]&amp;"|"&amp;AllSources[[#This Row],[Real_Team]],JeffSagarin[YEAR]&amp;"|"&amp;JeffSagarin[TEAM],0)),"")</f>
        <v>2018</v>
      </c>
      <c r="AI235" t="str">
        <f t="array" ref="AI235">IFERROR(INDEX(SonnyMoore[TEAM],MATCH(AllSources[[#This Row],[Year]]&amp;"|"&amp;AllSources[[#This Row],[Real_Team]],SonnyMoore[YEAR]&amp;"|"&amp;SonnyMoore[TEAM],0)),"")</f>
        <v>TEXAS TECH</v>
      </c>
      <c r="AJ235">
        <f t="array" ref="AJ235">IFERROR(INDEX(SonnyMoore[SM_SOS],MATCH(AllSources[[#This Row],[Year]]&amp;"|"&amp;AllSources[[#This Row],[Real_Team]],SonnyMoore[YEAR]&amp;"|"&amp;SonnyMoore[TEAM],0)),"")</f>
        <v>74.98</v>
      </c>
      <c r="AK235">
        <f t="array" ref="AK235">IFERROR(INDEX(SonnyMoore[SM_PR],MATCH(AllSources[[#This Row],[Year]]&amp;"|"&amp;AllSources[[#This Row],[Real_Team]],SonnyMoore[YEAR]&amp;"|"&amp;SonnyMoore[TEAM],0)),"")</f>
        <v>83.6</v>
      </c>
      <c r="AL235">
        <f t="array" ref="AL235">IFERROR(INDEX(SonnyMoore[YEAR],MATCH(AllSources[[#This Row],[Year]]&amp;"|"&amp;AllSources[[#This Row],[Real_Team]],SonnyMoore[YEAR]&amp;"|"&amp;SonnyMoore[TEAM],0)),"")</f>
        <v>2018</v>
      </c>
      <c r="AM235" t="str">
        <f t="array" ref="AM235">IFERROR(INDEX(ESPN[TEAM],MATCH(AllSources[[#This Row],[Year]]&amp;"|"&amp;AllSources[[#This Row],[Real_Team]],ESPN[YEAR]&amp;"|"&amp;ESPN[TEAM],0)),"")</f>
        <v>Texas Tech</v>
      </c>
      <c r="AN235">
        <f t="array" ref="AN235">IFERROR(INDEX(ESPN[BPI OFF],MATCH(AllSources[[#This Row],[Year]]&amp;"|"&amp;AllSources[[#This Row],[Real_Team]],ESPN[YEAR]&amp;"|"&amp;ESPN[TEAM],0)),"")</f>
        <v>5.8</v>
      </c>
      <c r="AO235">
        <f t="array" ref="AO235">IFERROR(INDEX(ESPN[BPI DEF],MATCH(AllSources[[#This Row],[Year]]&amp;"|"&amp;AllSources[[#This Row],[Real_Team]],ESPN[YEAR]&amp;"|"&amp;ESPN[TEAM],0)),"")</f>
        <v>9.3000000000000007</v>
      </c>
      <c r="AP235">
        <f t="array" ref="AP235">IFERROR(INDEX(ESPN[BPI],MATCH(AllSources[[#This Row],[Year]]&amp;"|"&amp;AllSources[[#This Row],[Real_Team]],ESPN[YEAR]&amp;"|"&amp;ESPN[TEAM],0)),"")</f>
        <v>15.1</v>
      </c>
      <c r="AQ235">
        <f t="array" ref="AQ235">IFERROR(INDEX(ESPN[YEAR],MATCH(AllSources[[#This Row],[Year]]&amp;"|"&amp;AllSources[[#This Row],[Real_Team]],ESPN[YEAR]&amp;"|"&amp;ESPN[TEAM],0)),"")</f>
        <v>2018</v>
      </c>
    </row>
    <row r="236" spans="1:43" x14ac:dyDescent="0.2">
      <c r="A236">
        <v>2018</v>
      </c>
      <c r="B236">
        <v>13</v>
      </c>
      <c r="C236" t="s">
        <v>1009</v>
      </c>
      <c r="D236" t="s">
        <v>36</v>
      </c>
      <c r="E236" t="e" vm="1">
        <v>#NAME?</v>
      </c>
      <c r="F236">
        <v>3</v>
      </c>
      <c r="G236">
        <v>1</v>
      </c>
      <c r="H236" t="s">
        <v>60</v>
      </c>
      <c r="I236" t="s">
        <v>96</v>
      </c>
      <c r="J236">
        <v>22.27</v>
      </c>
      <c r="K236">
        <v>114.6</v>
      </c>
      <c r="L236">
        <v>36</v>
      </c>
      <c r="M236">
        <v>92.4</v>
      </c>
      <c r="N236">
        <v>6</v>
      </c>
      <c r="O236">
        <v>66</v>
      </c>
      <c r="P236">
        <v>282</v>
      </c>
      <c r="Q236">
        <v>1.9E-2</v>
      </c>
      <c r="R236">
        <v>125</v>
      </c>
      <c r="S236">
        <v>11.01</v>
      </c>
      <c r="T236">
        <v>11</v>
      </c>
      <c r="U236">
        <v>111.2</v>
      </c>
      <c r="V236">
        <v>13</v>
      </c>
      <c r="W236">
        <v>100.2</v>
      </c>
      <c r="X236">
        <v>18</v>
      </c>
      <c r="Y236">
        <v>7.1</v>
      </c>
      <c r="Z236">
        <v>20</v>
      </c>
      <c r="AA236">
        <v>3</v>
      </c>
      <c r="AB236" t="s">
        <v>136</v>
      </c>
      <c r="AC236" t="str">
        <f t="array" ref="AC236">IFERROR(INDEX(JeffSagarin[TEAM],MATCH(AllSources[[#This Row],[Year]]&amp;"|"&amp;AllSources[[#This Row],[Real_Team]],JeffSagarin[YEAR]&amp;"|"&amp;JeffSagarin[TEAM],0)),"")</f>
        <v>Tennessee</v>
      </c>
      <c r="AD236">
        <f t="array" ref="AD236">IFERROR(INDEX(JeffSagarin[JS_RATING],MATCH(AllSources[[#This Row],[Year]]&amp;"|"&amp;AllSources[[#This Row],[Real_Team]],JeffSagarin[YEAR]&amp;"|"&amp;JeffSagarin[TEAM],0)),"")</f>
        <v>86.85</v>
      </c>
      <c r="AE236">
        <f t="array" ref="AE236">IFERROR(INDEX(JeffSagarin[JS_SOS],MATCH(AllSources[[#This Row],[Year]]&amp;"|"&amp;AllSources[[#This Row],[Real_Team]],JeffSagarin[YEAR]&amp;"|"&amp;JeffSagarin[TEAM],0)),"")</f>
        <v>81.08</v>
      </c>
      <c r="AF236">
        <f t="array" ref="AF236">IFERROR(INDEX(JeffSagarin[W25],MATCH(AllSources[[#This Row],[Year]]&amp;"|"&amp;AllSources[[#This Row],[Real_Team]],JeffSagarin[YEAR]&amp;"|"&amp;JeffSagarin[TEAM],0)),"")</f>
        <v>5</v>
      </c>
      <c r="AG236">
        <f t="array" ref="AG236">IFERROR(INDEX(JeffSagarin[W50],MATCH(AllSources[[#This Row],[Year]]&amp;"|"&amp;AllSources[[#This Row],[Real_Team]],JeffSagarin[YEAR]&amp;"|"&amp;JeffSagarin[TEAM],0)),"")</f>
        <v>6</v>
      </c>
      <c r="AH236">
        <f t="array" ref="AH236">IFERROR(INDEX(JeffSagarin[YEAR],MATCH(AllSources[[#This Row],[Year]]&amp;"|"&amp;AllSources[[#This Row],[Real_Team]],JeffSagarin[YEAR]&amp;"|"&amp;JeffSagarin[TEAM],0)),"")</f>
        <v>2018</v>
      </c>
      <c r="AI236" t="str">
        <f t="array" ref="AI236">IFERROR(INDEX(SonnyMoore[TEAM],MATCH(AllSources[[#This Row],[Year]]&amp;"|"&amp;AllSources[[#This Row],[Real_Team]],SonnyMoore[YEAR]&amp;"|"&amp;SonnyMoore[TEAM],0)),"")</f>
        <v>TENNESSEE</v>
      </c>
      <c r="AJ236">
        <f t="array" ref="AJ236">IFERROR(INDEX(SonnyMoore[SM_SOS],MATCH(AllSources[[#This Row],[Year]]&amp;"|"&amp;AllSources[[#This Row],[Real_Team]],SonnyMoore[YEAR]&amp;"|"&amp;SonnyMoore[TEAM],0)),"")</f>
        <v>74.97</v>
      </c>
      <c r="AK236">
        <f t="array" ref="AK236">IFERROR(INDEX(SonnyMoore[SM_PR],MATCH(AllSources[[#This Row],[Year]]&amp;"|"&amp;AllSources[[#This Row],[Real_Team]],SonnyMoore[YEAR]&amp;"|"&amp;SonnyMoore[TEAM],0)),"")</f>
        <v>81.8</v>
      </c>
      <c r="AL236">
        <f t="array" ref="AL236">IFERROR(INDEX(SonnyMoore[YEAR],MATCH(AllSources[[#This Row],[Year]]&amp;"|"&amp;AllSources[[#This Row],[Real_Team]],SonnyMoore[YEAR]&amp;"|"&amp;SonnyMoore[TEAM],0)),"")</f>
        <v>2018</v>
      </c>
      <c r="AM236" t="str">
        <f t="array" ref="AM236">IFERROR(INDEX(ESPN[TEAM],MATCH(AllSources[[#This Row],[Year]]&amp;"|"&amp;AllSources[[#This Row],[Real_Team]],ESPN[YEAR]&amp;"|"&amp;ESPN[TEAM],0)),"")</f>
        <v>Tennessee</v>
      </c>
      <c r="AN236">
        <f t="array" ref="AN236">IFERROR(INDEX(ESPN[BPI OFF],MATCH(AllSources[[#This Row],[Year]]&amp;"|"&amp;AllSources[[#This Row],[Real_Team]],ESPN[YEAR]&amp;"|"&amp;ESPN[TEAM],0)),"")</f>
        <v>6</v>
      </c>
      <c r="AO236">
        <f t="array" ref="AO236">IFERROR(INDEX(ESPN[BPI DEF],MATCH(AllSources[[#This Row],[Year]]&amp;"|"&amp;AllSources[[#This Row],[Real_Team]],ESPN[YEAR]&amp;"|"&amp;ESPN[TEAM],0)),"")</f>
        <v>8.3000000000000007</v>
      </c>
      <c r="AP236">
        <f t="array" ref="AP236">IFERROR(INDEX(ESPN[BPI],MATCH(AllSources[[#This Row],[Year]]&amp;"|"&amp;AllSources[[#This Row],[Real_Team]],ESPN[YEAR]&amp;"|"&amp;ESPN[TEAM],0)),"")</f>
        <v>14.4</v>
      </c>
      <c r="AQ236">
        <f t="array" ref="AQ236">IFERROR(INDEX(ESPN[YEAR],MATCH(AllSources[[#This Row],[Year]]&amp;"|"&amp;AllSources[[#This Row],[Real_Team]],ESPN[YEAR]&amp;"|"&amp;ESPN[TEAM],0)),"")</f>
        <v>2018</v>
      </c>
    </row>
    <row r="237" spans="1:43" x14ac:dyDescent="0.2">
      <c r="A237">
        <v>2018</v>
      </c>
      <c r="B237">
        <v>10</v>
      </c>
      <c r="C237" t="s">
        <v>1008</v>
      </c>
      <c r="D237" t="s">
        <v>14</v>
      </c>
      <c r="E237" t="e" vm="1">
        <v>#NAME?</v>
      </c>
      <c r="F237">
        <v>4</v>
      </c>
      <c r="G237">
        <v>2</v>
      </c>
      <c r="H237" t="s">
        <v>110</v>
      </c>
      <c r="I237" t="s">
        <v>931</v>
      </c>
      <c r="J237">
        <v>23.03</v>
      </c>
      <c r="K237">
        <v>118.1</v>
      </c>
      <c r="L237">
        <v>14</v>
      </c>
      <c r="M237">
        <v>95.1</v>
      </c>
      <c r="N237">
        <v>18</v>
      </c>
      <c r="O237">
        <v>69.400000000000006</v>
      </c>
      <c r="P237">
        <v>107</v>
      </c>
      <c r="Q237">
        <v>8.9999999999999993E-3</v>
      </c>
      <c r="R237">
        <v>153</v>
      </c>
      <c r="S237">
        <v>1.57</v>
      </c>
      <c r="T237">
        <v>108</v>
      </c>
      <c r="U237">
        <v>106.4</v>
      </c>
      <c r="V237">
        <v>102</v>
      </c>
      <c r="W237">
        <v>104.8</v>
      </c>
      <c r="X237">
        <v>128</v>
      </c>
      <c r="Y237">
        <v>3.12</v>
      </c>
      <c r="Z237">
        <v>78</v>
      </c>
      <c r="AA237">
        <v>4</v>
      </c>
      <c r="AB237" t="s">
        <v>136</v>
      </c>
      <c r="AC237" t="str">
        <f t="array" ref="AC237">IFERROR(INDEX(JeffSagarin[TEAM],MATCH(AllSources[[#This Row],[Year]]&amp;"|"&amp;AllSources[[#This Row],[Real_Team]],JeffSagarin[YEAR]&amp;"|"&amp;JeffSagarin[TEAM],0)),"")</f>
        <v>Gonzaga</v>
      </c>
      <c r="AD237">
        <f t="array" ref="AD237">IFERROR(INDEX(JeffSagarin[JS_RATING],MATCH(AllSources[[#This Row],[Year]]&amp;"|"&amp;AllSources[[#This Row],[Real_Team]],JeffSagarin[YEAR]&amp;"|"&amp;JeffSagarin[TEAM],0)),"")</f>
        <v>88.84</v>
      </c>
      <c r="AE237">
        <f t="array" ref="AE237">IFERROR(INDEX(JeffSagarin[JS_SOS],MATCH(AllSources[[#This Row],[Year]]&amp;"|"&amp;AllSources[[#This Row],[Real_Team]],JeffSagarin[YEAR]&amp;"|"&amp;JeffSagarin[TEAM],0)),"")</f>
        <v>73.72</v>
      </c>
      <c r="AF237">
        <f t="array" ref="AF237">IFERROR(INDEX(JeffSagarin[W25],MATCH(AllSources[[#This Row],[Year]]&amp;"|"&amp;AllSources[[#This Row],[Real_Team]],JeffSagarin[YEAR]&amp;"|"&amp;JeffSagarin[TEAM],0)),"")</f>
        <v>2</v>
      </c>
      <c r="AG237">
        <f t="array" ref="AG237">IFERROR(INDEX(JeffSagarin[W50],MATCH(AllSources[[#This Row],[Year]]&amp;"|"&amp;AllSources[[#This Row],[Real_Team]],JeffSagarin[YEAR]&amp;"|"&amp;JeffSagarin[TEAM],0)),"")</f>
        <v>5</v>
      </c>
      <c r="AH237">
        <f t="array" ref="AH237">IFERROR(INDEX(JeffSagarin[YEAR],MATCH(AllSources[[#This Row],[Year]]&amp;"|"&amp;AllSources[[#This Row],[Real_Team]],JeffSagarin[YEAR]&amp;"|"&amp;JeffSagarin[TEAM],0)),"")</f>
        <v>2018</v>
      </c>
      <c r="AI237" t="str">
        <f t="array" ref="AI237">IFERROR(INDEX(SonnyMoore[TEAM],MATCH(AllSources[[#This Row],[Year]]&amp;"|"&amp;AllSources[[#This Row],[Real_Team]],SonnyMoore[YEAR]&amp;"|"&amp;SonnyMoore[TEAM],0)),"")</f>
        <v>GONZAGA</v>
      </c>
      <c r="AJ237">
        <f t="array" ref="AJ237">IFERROR(INDEX(SonnyMoore[SM_SOS],MATCH(AllSources[[#This Row],[Year]]&amp;"|"&amp;AllSources[[#This Row],[Real_Team]],SonnyMoore[YEAR]&amp;"|"&amp;SonnyMoore[TEAM],0)),"")</f>
        <v>67.92</v>
      </c>
      <c r="AK237">
        <f t="array" ref="AK237">IFERROR(INDEX(SonnyMoore[SM_PR],MATCH(AllSources[[#This Row],[Year]]&amp;"|"&amp;AllSources[[#This Row],[Real_Team]],SonnyMoore[YEAR]&amp;"|"&amp;SonnyMoore[TEAM],0)),"")</f>
        <v>81</v>
      </c>
      <c r="AL237">
        <f t="array" ref="AL237">IFERROR(INDEX(SonnyMoore[YEAR],MATCH(AllSources[[#This Row],[Year]]&amp;"|"&amp;AllSources[[#This Row],[Real_Team]],SonnyMoore[YEAR]&amp;"|"&amp;SonnyMoore[TEAM],0)),"")</f>
        <v>2018</v>
      </c>
      <c r="AM237" t="str">
        <f t="array" ref="AM237">IFERROR(INDEX(ESPN[TEAM],MATCH(AllSources[[#This Row],[Year]]&amp;"|"&amp;AllSources[[#This Row],[Real_Team]],ESPN[YEAR]&amp;"|"&amp;ESPN[TEAM],0)),"")</f>
        <v>Gonzaga</v>
      </c>
      <c r="AN237">
        <f t="array" ref="AN237">IFERROR(INDEX(ESPN[BPI OFF],MATCH(AllSources[[#This Row],[Year]]&amp;"|"&amp;AllSources[[#This Row],[Real_Team]],ESPN[YEAR]&amp;"|"&amp;ESPN[TEAM],0)),"")</f>
        <v>9.4</v>
      </c>
      <c r="AO237">
        <f t="array" ref="AO237">IFERROR(INDEX(ESPN[BPI DEF],MATCH(AllSources[[#This Row],[Year]]&amp;"|"&amp;AllSources[[#This Row],[Real_Team]],ESPN[YEAR]&amp;"|"&amp;ESPN[TEAM],0)),"")</f>
        <v>5.9</v>
      </c>
      <c r="AP237">
        <f t="array" ref="AP237">IFERROR(INDEX(ESPN[BPI],MATCH(AllSources[[#This Row],[Year]]&amp;"|"&amp;AllSources[[#This Row],[Real_Team]],ESPN[YEAR]&amp;"|"&amp;ESPN[TEAM],0)),"")</f>
        <v>15.4</v>
      </c>
      <c r="AQ237">
        <f t="array" ref="AQ237">IFERROR(INDEX(ESPN[YEAR],MATCH(AllSources[[#This Row],[Year]]&amp;"|"&amp;AllSources[[#This Row],[Real_Team]],ESPN[YEAR]&amp;"|"&amp;ESPN[TEAM],0)),"")</f>
        <v>2018</v>
      </c>
    </row>
    <row r="238" spans="1:43" x14ac:dyDescent="0.2">
      <c r="A238">
        <v>2018</v>
      </c>
      <c r="B238">
        <v>21</v>
      </c>
      <c r="C238" t="s">
        <v>1007</v>
      </c>
      <c r="D238" t="s">
        <v>249</v>
      </c>
      <c r="E238" t="e" vm="1">
        <v>#NAME?</v>
      </c>
      <c r="F238">
        <v>4</v>
      </c>
      <c r="G238">
        <v>0</v>
      </c>
      <c r="H238" t="s">
        <v>148</v>
      </c>
      <c r="I238" t="s">
        <v>651</v>
      </c>
      <c r="J238">
        <v>19.03</v>
      </c>
      <c r="K238">
        <v>121</v>
      </c>
      <c r="L238">
        <v>4</v>
      </c>
      <c r="M238">
        <v>101.9</v>
      </c>
      <c r="N238">
        <v>111</v>
      </c>
      <c r="O238">
        <v>68.599999999999994</v>
      </c>
      <c r="P238">
        <v>162</v>
      </c>
      <c r="Q238">
        <v>-2.5999999999999999E-2</v>
      </c>
      <c r="R238">
        <v>254</v>
      </c>
      <c r="S238">
        <v>5.13</v>
      </c>
      <c r="T238">
        <v>73</v>
      </c>
      <c r="U238">
        <v>107.3</v>
      </c>
      <c r="V238">
        <v>79</v>
      </c>
      <c r="W238">
        <v>102.2</v>
      </c>
      <c r="X238">
        <v>70</v>
      </c>
      <c r="Y238">
        <v>1.55</v>
      </c>
      <c r="Z238">
        <v>114</v>
      </c>
      <c r="AA238">
        <v>4</v>
      </c>
      <c r="AB238" t="s">
        <v>136</v>
      </c>
      <c r="AC238" t="str">
        <f t="array" ref="AC238">IFERROR(INDEX(JeffSagarin[TEAM],MATCH(AllSources[[#This Row],[Year]]&amp;"|"&amp;AllSources[[#This Row],[Real_Team]],JeffSagarin[YEAR]&amp;"|"&amp;JeffSagarin[TEAM],0)),"")</f>
        <v>Wichita St.</v>
      </c>
      <c r="AD238">
        <f t="array" ref="AD238">IFERROR(INDEX(JeffSagarin[JS_RATING],MATCH(AllSources[[#This Row],[Year]]&amp;"|"&amp;AllSources[[#This Row],[Real_Team]],JeffSagarin[YEAR]&amp;"|"&amp;JeffSagarin[TEAM],0)),"")</f>
        <v>87.37</v>
      </c>
      <c r="AE238">
        <f t="array" ref="AE238">IFERROR(INDEX(JeffSagarin[JS_SOS],MATCH(AllSources[[#This Row],[Year]]&amp;"|"&amp;AllSources[[#This Row],[Real_Team]],JeffSagarin[YEAR]&amp;"|"&amp;JeffSagarin[TEAM],0)),"")</f>
        <v>77.150000000000006</v>
      </c>
      <c r="AF238">
        <f t="array" ref="AF238">IFERROR(INDEX(JeffSagarin[W25],MATCH(AllSources[[#This Row],[Year]]&amp;"|"&amp;AllSources[[#This Row],[Real_Team]],JeffSagarin[YEAR]&amp;"|"&amp;JeffSagarin[TEAM],0)),"")</f>
        <v>2</v>
      </c>
      <c r="AG238">
        <f t="array" ref="AG238">IFERROR(INDEX(JeffSagarin[W50],MATCH(AllSources[[#This Row],[Year]]&amp;"|"&amp;AllSources[[#This Row],[Real_Team]],JeffSagarin[YEAR]&amp;"|"&amp;JeffSagarin[TEAM],0)),"")</f>
        <v>5</v>
      </c>
      <c r="AH238">
        <f t="array" ref="AH238">IFERROR(INDEX(JeffSagarin[YEAR],MATCH(AllSources[[#This Row],[Year]]&amp;"|"&amp;AllSources[[#This Row],[Real_Team]],JeffSagarin[YEAR]&amp;"|"&amp;JeffSagarin[TEAM],0)),"")</f>
        <v>2018</v>
      </c>
      <c r="AI238" t="str">
        <f t="array" ref="AI238">IFERROR(INDEX(SonnyMoore[TEAM],MATCH(AllSources[[#This Row],[Year]]&amp;"|"&amp;AllSources[[#This Row],[Real_Team]],SonnyMoore[YEAR]&amp;"|"&amp;SonnyMoore[TEAM],0)),"")</f>
        <v>WICHITA ST.</v>
      </c>
      <c r="AJ238">
        <f t="array" ref="AJ238">IFERROR(INDEX(SonnyMoore[SM_SOS],MATCH(AllSources[[#This Row],[Year]]&amp;"|"&amp;AllSources[[#This Row],[Real_Team]],SonnyMoore[YEAR]&amp;"|"&amp;SonnyMoore[TEAM],0)),"")</f>
        <v>71.62</v>
      </c>
      <c r="AK238">
        <f t="array" ref="AK238">IFERROR(INDEX(SonnyMoore[SM_PR],MATCH(AllSources[[#This Row],[Year]]&amp;"|"&amp;AllSources[[#This Row],[Real_Team]],SonnyMoore[YEAR]&amp;"|"&amp;SonnyMoore[TEAM],0)),"")</f>
        <v>80.12</v>
      </c>
      <c r="AL238">
        <f t="array" ref="AL238">IFERROR(INDEX(SonnyMoore[YEAR],MATCH(AllSources[[#This Row],[Year]]&amp;"|"&amp;AllSources[[#This Row],[Real_Team]],SonnyMoore[YEAR]&amp;"|"&amp;SonnyMoore[TEAM],0)),"")</f>
        <v>2018</v>
      </c>
      <c r="AM238" t="str">
        <f t="array" ref="AM238">IFERROR(INDEX(ESPN[TEAM],MATCH(AllSources[[#This Row],[Year]]&amp;"|"&amp;AllSources[[#This Row],[Real_Team]],ESPN[YEAR]&amp;"|"&amp;ESPN[TEAM],0)),"")</f>
        <v>Wichita St.</v>
      </c>
      <c r="AN238">
        <f t="array" ref="AN238">IFERROR(INDEX(ESPN[BPI OFF],MATCH(AllSources[[#This Row],[Year]]&amp;"|"&amp;AllSources[[#This Row],[Real_Team]],ESPN[YEAR]&amp;"|"&amp;ESPN[TEAM],0)),"")</f>
        <v>10.4</v>
      </c>
      <c r="AO238">
        <f t="array" ref="AO238">IFERROR(INDEX(ESPN[BPI DEF],MATCH(AllSources[[#This Row],[Year]]&amp;"|"&amp;AllSources[[#This Row],[Real_Team]],ESPN[YEAR]&amp;"|"&amp;ESPN[TEAM],0)),"")</f>
        <v>3.8</v>
      </c>
      <c r="AP238">
        <f t="array" ref="AP238">IFERROR(INDEX(ESPN[BPI],MATCH(AllSources[[#This Row],[Year]]&amp;"|"&amp;AllSources[[#This Row],[Real_Team]],ESPN[YEAR]&amp;"|"&amp;ESPN[TEAM],0)),"")</f>
        <v>14.2</v>
      </c>
      <c r="AQ238">
        <f t="array" ref="AQ238">IFERROR(INDEX(ESPN[YEAR],MATCH(AllSources[[#This Row],[Year]]&amp;"|"&amp;AllSources[[#This Row],[Real_Team]],ESPN[YEAR]&amp;"|"&amp;ESPN[TEAM],0)),"")</f>
        <v>2018</v>
      </c>
    </row>
    <row r="239" spans="1:43" x14ac:dyDescent="0.2">
      <c r="A239">
        <v>2018</v>
      </c>
      <c r="B239">
        <v>23</v>
      </c>
      <c r="C239" t="s">
        <v>1006</v>
      </c>
      <c r="D239" t="s">
        <v>42</v>
      </c>
      <c r="E239" t="e" vm="1">
        <v>#NAME?</v>
      </c>
      <c r="F239">
        <v>4</v>
      </c>
      <c r="G239">
        <v>1</v>
      </c>
      <c r="H239" t="s">
        <v>60</v>
      </c>
      <c r="I239" t="s">
        <v>72</v>
      </c>
      <c r="J239">
        <v>18.690000000000001</v>
      </c>
      <c r="K239">
        <v>115.4</v>
      </c>
      <c r="L239">
        <v>26</v>
      </c>
      <c r="M239">
        <v>96.7</v>
      </c>
      <c r="N239">
        <v>37</v>
      </c>
      <c r="O239">
        <v>72.599999999999994</v>
      </c>
      <c r="P239">
        <v>18</v>
      </c>
      <c r="Q239">
        <v>3.4000000000000002E-2</v>
      </c>
      <c r="R239">
        <v>94</v>
      </c>
      <c r="S239">
        <v>7.52</v>
      </c>
      <c r="T239">
        <v>57</v>
      </c>
      <c r="U239">
        <v>108.8</v>
      </c>
      <c r="V239">
        <v>58</v>
      </c>
      <c r="W239">
        <v>101.3</v>
      </c>
      <c r="X239">
        <v>51</v>
      </c>
      <c r="Y239">
        <v>-1.86</v>
      </c>
      <c r="Z239">
        <v>211</v>
      </c>
      <c r="AA239">
        <v>4</v>
      </c>
      <c r="AB239" t="s">
        <v>136</v>
      </c>
      <c r="AC239" t="str">
        <f t="array" ref="AC239">IFERROR(INDEX(JeffSagarin[TEAM],MATCH(AllSources[[#This Row],[Year]]&amp;"|"&amp;AllSources[[#This Row],[Real_Team]],JeffSagarin[YEAR]&amp;"|"&amp;JeffSagarin[TEAM],0)),"")</f>
        <v>Auburn</v>
      </c>
      <c r="AD239">
        <f t="array" ref="AD239">IFERROR(INDEX(JeffSagarin[JS_RATING],MATCH(AllSources[[#This Row],[Year]]&amp;"|"&amp;AllSources[[#This Row],[Real_Team]],JeffSagarin[YEAR]&amp;"|"&amp;JeffSagarin[TEAM],0)),"")</f>
        <v>84.67</v>
      </c>
      <c r="AE239">
        <f t="array" ref="AE239">IFERROR(INDEX(JeffSagarin[JS_SOS],MATCH(AllSources[[#This Row],[Year]]&amp;"|"&amp;AllSources[[#This Row],[Real_Team]],JeffSagarin[YEAR]&amp;"|"&amp;JeffSagarin[TEAM],0)),"")</f>
        <v>78.44</v>
      </c>
      <c r="AF239">
        <f t="array" ref="AF239">IFERROR(INDEX(JeffSagarin[W25],MATCH(AllSources[[#This Row],[Year]]&amp;"|"&amp;AllSources[[#This Row],[Real_Team]],JeffSagarin[YEAR]&amp;"|"&amp;JeffSagarin[TEAM],0)),"")</f>
        <v>2</v>
      </c>
      <c r="AG239">
        <f t="array" ref="AG239">IFERROR(INDEX(JeffSagarin[W50],MATCH(AllSources[[#This Row],[Year]]&amp;"|"&amp;AllSources[[#This Row],[Real_Team]],JeffSagarin[YEAR]&amp;"|"&amp;JeffSagarin[TEAM],0)),"")</f>
        <v>5</v>
      </c>
      <c r="AH239">
        <f t="array" ref="AH239">IFERROR(INDEX(JeffSagarin[YEAR],MATCH(AllSources[[#This Row],[Year]]&amp;"|"&amp;AllSources[[#This Row],[Real_Team]],JeffSagarin[YEAR]&amp;"|"&amp;JeffSagarin[TEAM],0)),"")</f>
        <v>2018</v>
      </c>
      <c r="AI239" t="str">
        <f t="array" ref="AI239">IFERROR(INDEX(SonnyMoore[TEAM],MATCH(AllSources[[#This Row],[Year]]&amp;"|"&amp;AllSources[[#This Row],[Real_Team]],SonnyMoore[YEAR]&amp;"|"&amp;SonnyMoore[TEAM],0)),"")</f>
        <v>AUBURN</v>
      </c>
      <c r="AJ239">
        <f t="array" ref="AJ239">IFERROR(INDEX(SonnyMoore[SM_SOS],MATCH(AllSources[[#This Row],[Year]]&amp;"|"&amp;AllSources[[#This Row],[Real_Team]],SonnyMoore[YEAR]&amp;"|"&amp;SonnyMoore[TEAM],0)),"")</f>
        <v>73.27</v>
      </c>
      <c r="AK239">
        <f t="array" ref="AK239">IFERROR(INDEX(SonnyMoore[SM_PR],MATCH(AllSources[[#This Row],[Year]]&amp;"|"&amp;AllSources[[#This Row],[Real_Team]],SonnyMoore[YEAR]&amp;"|"&amp;SonnyMoore[TEAM],0)),"")</f>
        <v>79.290000000000006</v>
      </c>
      <c r="AL239">
        <f t="array" ref="AL239">IFERROR(INDEX(SonnyMoore[YEAR],MATCH(AllSources[[#This Row],[Year]]&amp;"|"&amp;AllSources[[#This Row],[Real_Team]],SonnyMoore[YEAR]&amp;"|"&amp;SonnyMoore[TEAM],0)),"")</f>
        <v>2018</v>
      </c>
      <c r="AM239" t="str">
        <f t="array" ref="AM239">IFERROR(INDEX(ESPN[TEAM],MATCH(AllSources[[#This Row],[Year]]&amp;"|"&amp;AllSources[[#This Row],[Real_Team]],ESPN[YEAR]&amp;"|"&amp;ESPN[TEAM],0)),"")</f>
        <v>Auburn</v>
      </c>
      <c r="AN239">
        <f t="array" ref="AN239">IFERROR(INDEX(ESPN[BPI OFF],MATCH(AllSources[[#This Row],[Year]]&amp;"|"&amp;AllSources[[#This Row],[Real_Team]],ESPN[YEAR]&amp;"|"&amp;ESPN[TEAM],0)),"")</f>
        <v>7.1</v>
      </c>
      <c r="AO239">
        <f t="array" ref="AO239">IFERROR(INDEX(ESPN[BPI DEF],MATCH(AllSources[[#This Row],[Year]]&amp;"|"&amp;AllSources[[#This Row],[Real_Team]],ESPN[YEAR]&amp;"|"&amp;ESPN[TEAM],0)),"")</f>
        <v>5.0999999999999996</v>
      </c>
      <c r="AP239">
        <f t="array" ref="AP239">IFERROR(INDEX(ESPN[BPI],MATCH(AllSources[[#This Row],[Year]]&amp;"|"&amp;AllSources[[#This Row],[Real_Team]],ESPN[YEAR]&amp;"|"&amp;ESPN[TEAM],0)),"")</f>
        <v>12.2</v>
      </c>
      <c r="AQ239">
        <f t="array" ref="AQ239">IFERROR(INDEX(ESPN[YEAR],MATCH(AllSources[[#This Row],[Year]]&amp;"|"&amp;AllSources[[#This Row],[Real_Team]],ESPN[YEAR]&amp;"|"&amp;ESPN[TEAM],0)),"")</f>
        <v>2018</v>
      </c>
    </row>
    <row r="240" spans="1:43" x14ac:dyDescent="0.2">
      <c r="A240">
        <v>2018</v>
      </c>
      <c r="B240">
        <v>28</v>
      </c>
      <c r="C240" t="s">
        <v>1005</v>
      </c>
      <c r="D240" t="s">
        <v>248</v>
      </c>
      <c r="E240" t="e" vm="1">
        <v>#NAME?</v>
      </c>
      <c r="F240">
        <v>4</v>
      </c>
      <c r="G240">
        <v>0</v>
      </c>
      <c r="H240" t="s">
        <v>137</v>
      </c>
      <c r="I240" t="s">
        <v>81</v>
      </c>
      <c r="J240">
        <v>17.7</v>
      </c>
      <c r="K240">
        <v>118</v>
      </c>
      <c r="L240">
        <v>15</v>
      </c>
      <c r="M240">
        <v>100.4</v>
      </c>
      <c r="N240">
        <v>83</v>
      </c>
      <c r="O240">
        <v>67.099999999999994</v>
      </c>
      <c r="P240">
        <v>224</v>
      </c>
      <c r="Q240">
        <v>3.5999999999999997E-2</v>
      </c>
      <c r="R240">
        <v>88</v>
      </c>
      <c r="S240">
        <v>5.96</v>
      </c>
      <c r="T240">
        <v>68</v>
      </c>
      <c r="U240">
        <v>108.5</v>
      </c>
      <c r="V240">
        <v>65</v>
      </c>
      <c r="W240">
        <v>102.5</v>
      </c>
      <c r="X240">
        <v>73</v>
      </c>
      <c r="Y240">
        <v>2.5099999999999998</v>
      </c>
      <c r="Z240">
        <v>86</v>
      </c>
      <c r="AA240">
        <v>4</v>
      </c>
      <c r="AB240" t="s">
        <v>136</v>
      </c>
      <c r="AC240" t="str">
        <f t="array" ref="AC240">IFERROR(INDEX(JeffSagarin[TEAM],MATCH(AllSources[[#This Row],[Year]]&amp;"|"&amp;AllSources[[#This Row],[Real_Team]],JeffSagarin[YEAR]&amp;"|"&amp;JeffSagarin[TEAM],0)),"")</f>
        <v>Arizona</v>
      </c>
      <c r="AD240">
        <f t="array" ref="AD240">IFERROR(INDEX(JeffSagarin[JS_RATING],MATCH(AllSources[[#This Row],[Year]]&amp;"|"&amp;AllSources[[#This Row],[Real_Team]],JeffSagarin[YEAR]&amp;"|"&amp;JeffSagarin[TEAM],0)),"")</f>
        <v>86.54</v>
      </c>
      <c r="AE240">
        <f t="array" ref="AE240">IFERROR(INDEX(JeffSagarin[JS_SOS],MATCH(AllSources[[#This Row],[Year]]&amp;"|"&amp;AllSources[[#This Row],[Real_Team]],JeffSagarin[YEAR]&amp;"|"&amp;JeffSagarin[TEAM],0)),"")</f>
        <v>77.94</v>
      </c>
      <c r="AF240">
        <f t="array" ref="AF240">IFERROR(INDEX(JeffSagarin[W25],MATCH(AllSources[[#This Row],[Year]]&amp;"|"&amp;AllSources[[#This Row],[Real_Team]],JeffSagarin[YEAR]&amp;"|"&amp;JeffSagarin[TEAM],0)),"")</f>
        <v>1</v>
      </c>
      <c r="AG240">
        <f t="array" ref="AG240">IFERROR(INDEX(JeffSagarin[W50],MATCH(AllSources[[#This Row],[Year]]&amp;"|"&amp;AllSources[[#This Row],[Real_Team]],JeffSagarin[YEAR]&amp;"|"&amp;JeffSagarin[TEAM],0)),"")</f>
        <v>5</v>
      </c>
      <c r="AH240">
        <f t="array" ref="AH240">IFERROR(INDEX(JeffSagarin[YEAR],MATCH(AllSources[[#This Row],[Year]]&amp;"|"&amp;AllSources[[#This Row],[Real_Team]],JeffSagarin[YEAR]&amp;"|"&amp;JeffSagarin[TEAM],0)),"")</f>
        <v>2018</v>
      </c>
      <c r="AI240" t="str">
        <f t="array" ref="AI240">IFERROR(INDEX(SonnyMoore[TEAM],MATCH(AllSources[[#This Row],[Year]]&amp;"|"&amp;AllSources[[#This Row],[Real_Team]],SonnyMoore[YEAR]&amp;"|"&amp;SonnyMoore[TEAM],0)),"")</f>
        <v>ARIZONA</v>
      </c>
      <c r="AJ240">
        <f t="array" ref="AJ240">IFERROR(INDEX(SonnyMoore[SM_SOS],MATCH(AllSources[[#This Row],[Year]]&amp;"|"&amp;AllSources[[#This Row],[Real_Team]],SonnyMoore[YEAR]&amp;"|"&amp;SonnyMoore[TEAM],0)),"")</f>
        <v>72.489999999999995</v>
      </c>
      <c r="AK240">
        <f t="array" ref="AK240">IFERROR(INDEX(SonnyMoore[SM_PR],MATCH(AllSources[[#This Row],[Year]]&amp;"|"&amp;AllSources[[#This Row],[Real_Team]],SonnyMoore[YEAR]&amp;"|"&amp;SonnyMoore[TEAM],0)),"")</f>
        <v>79.22</v>
      </c>
      <c r="AL240">
        <f t="array" ref="AL240">IFERROR(INDEX(SonnyMoore[YEAR],MATCH(AllSources[[#This Row],[Year]]&amp;"|"&amp;AllSources[[#This Row],[Real_Team]],SonnyMoore[YEAR]&amp;"|"&amp;SonnyMoore[TEAM],0)),"")</f>
        <v>2018</v>
      </c>
      <c r="AM240" t="str">
        <f t="array" ref="AM240">IFERROR(INDEX(ESPN[TEAM],MATCH(AllSources[[#This Row],[Year]]&amp;"|"&amp;AllSources[[#This Row],[Real_Team]],ESPN[YEAR]&amp;"|"&amp;ESPN[TEAM],0)),"")</f>
        <v>Arizona</v>
      </c>
      <c r="AN240">
        <f t="array" ref="AN240">IFERROR(INDEX(ESPN[BPI OFF],MATCH(AllSources[[#This Row],[Year]]&amp;"|"&amp;AllSources[[#This Row],[Real_Team]],ESPN[YEAR]&amp;"|"&amp;ESPN[TEAM],0)),"")</f>
        <v>9.4</v>
      </c>
      <c r="AO240">
        <f t="array" ref="AO240">IFERROR(INDEX(ESPN[BPI DEF],MATCH(AllSources[[#This Row],[Year]]&amp;"|"&amp;AllSources[[#This Row],[Real_Team]],ESPN[YEAR]&amp;"|"&amp;ESPN[TEAM],0)),"")</f>
        <v>2.5</v>
      </c>
      <c r="AP240">
        <f t="array" ref="AP240">IFERROR(INDEX(ESPN[BPI],MATCH(AllSources[[#This Row],[Year]]&amp;"|"&amp;AllSources[[#This Row],[Real_Team]],ESPN[YEAR]&amp;"|"&amp;ESPN[TEAM],0)),"")</f>
        <v>11.9</v>
      </c>
      <c r="AQ240">
        <f t="array" ref="AQ240">IFERROR(INDEX(ESPN[YEAR],MATCH(AllSources[[#This Row],[Year]]&amp;"|"&amp;AllSources[[#This Row],[Real_Team]],ESPN[YEAR]&amp;"|"&amp;ESPN[TEAM],0)),"")</f>
        <v>2018</v>
      </c>
    </row>
    <row r="241" spans="1:43" x14ac:dyDescent="0.2">
      <c r="A241">
        <v>2018</v>
      </c>
      <c r="B241">
        <v>12</v>
      </c>
      <c r="C241" t="s">
        <v>1004</v>
      </c>
      <c r="D241" t="s">
        <v>266</v>
      </c>
      <c r="E241" t="e" vm="1">
        <v>#NAME?</v>
      </c>
      <c r="F241">
        <v>5</v>
      </c>
      <c r="G241">
        <v>2</v>
      </c>
      <c r="H241" t="s">
        <v>156</v>
      </c>
      <c r="I241" t="s">
        <v>510</v>
      </c>
      <c r="J241">
        <v>22.44</v>
      </c>
      <c r="K241">
        <v>119.4</v>
      </c>
      <c r="L241">
        <v>10</v>
      </c>
      <c r="M241">
        <v>96.9</v>
      </c>
      <c r="N241">
        <v>41</v>
      </c>
      <c r="O241">
        <v>69.2</v>
      </c>
      <c r="P241">
        <v>120</v>
      </c>
      <c r="Q241">
        <v>-1.4E-2</v>
      </c>
      <c r="R241">
        <v>214</v>
      </c>
      <c r="S241">
        <v>10.59</v>
      </c>
      <c r="T241">
        <v>16</v>
      </c>
      <c r="U241">
        <v>109.9</v>
      </c>
      <c r="V241">
        <v>38</v>
      </c>
      <c r="W241">
        <v>99.3</v>
      </c>
      <c r="X241">
        <v>2</v>
      </c>
      <c r="Y241">
        <v>-4.72</v>
      </c>
      <c r="Z241">
        <v>299</v>
      </c>
      <c r="AA241">
        <v>5</v>
      </c>
      <c r="AB241" t="s">
        <v>136</v>
      </c>
      <c r="AC241" t="str">
        <f t="array" ref="AC241">IFERROR(INDEX(JeffSagarin[TEAM],MATCH(AllSources[[#This Row],[Year]]&amp;"|"&amp;AllSources[[#This Row],[Real_Team]],JeffSagarin[YEAR]&amp;"|"&amp;JeffSagarin[TEAM],0)),"")</f>
        <v>West Virginia</v>
      </c>
      <c r="AD241">
        <f t="array" ref="AD241">IFERROR(INDEX(JeffSagarin[JS_RATING],MATCH(AllSources[[#This Row],[Year]]&amp;"|"&amp;AllSources[[#This Row],[Real_Team]],JeffSagarin[YEAR]&amp;"|"&amp;JeffSagarin[TEAM],0)),"")</f>
        <v>90.26</v>
      </c>
      <c r="AE241">
        <f t="array" ref="AE241">IFERROR(INDEX(JeffSagarin[JS_SOS],MATCH(AllSources[[#This Row],[Year]]&amp;"|"&amp;AllSources[[#This Row],[Real_Team]],JeffSagarin[YEAR]&amp;"|"&amp;JeffSagarin[TEAM],0)),"")</f>
        <v>81.45</v>
      </c>
      <c r="AF241">
        <f t="array" ref="AF241">IFERROR(INDEX(JeffSagarin[W25],MATCH(AllSources[[#This Row],[Year]]&amp;"|"&amp;AllSources[[#This Row],[Real_Team]],JeffSagarin[YEAR]&amp;"|"&amp;JeffSagarin[TEAM],0)),"")</f>
        <v>3</v>
      </c>
      <c r="AG241">
        <f t="array" ref="AG241">IFERROR(INDEX(JeffSagarin[W50],MATCH(AllSources[[#This Row],[Year]]&amp;"|"&amp;AllSources[[#This Row],[Real_Team]],JeffSagarin[YEAR]&amp;"|"&amp;JeffSagarin[TEAM],0)),"")</f>
        <v>14</v>
      </c>
      <c r="AH241">
        <f t="array" ref="AH241">IFERROR(INDEX(JeffSagarin[YEAR],MATCH(AllSources[[#This Row],[Year]]&amp;"|"&amp;AllSources[[#This Row],[Real_Team]],JeffSagarin[YEAR]&amp;"|"&amp;JeffSagarin[TEAM],0)),"")</f>
        <v>2018</v>
      </c>
      <c r="AI241" t="str">
        <f t="array" ref="AI241">IFERROR(INDEX(SonnyMoore[TEAM],MATCH(AllSources[[#This Row],[Year]]&amp;"|"&amp;AllSources[[#This Row],[Real_Team]],SonnyMoore[YEAR]&amp;"|"&amp;SonnyMoore[TEAM],0)),"")</f>
        <v>WEST VIRGINIA</v>
      </c>
      <c r="AJ241">
        <f t="array" ref="AJ241">IFERROR(INDEX(SonnyMoore[SM_SOS],MATCH(AllSources[[#This Row],[Year]]&amp;"|"&amp;AllSources[[#This Row],[Real_Team]],SonnyMoore[YEAR]&amp;"|"&amp;SonnyMoore[TEAM],0)),"")</f>
        <v>73.900000000000006</v>
      </c>
      <c r="AK241">
        <f t="array" ref="AK241">IFERROR(INDEX(SonnyMoore[SM_PR],MATCH(AllSources[[#This Row],[Year]]&amp;"|"&amp;AllSources[[#This Row],[Real_Team]],SonnyMoore[YEAR]&amp;"|"&amp;SonnyMoore[TEAM],0)),"")</f>
        <v>82.74</v>
      </c>
      <c r="AL241">
        <f t="array" ref="AL241">IFERROR(INDEX(SonnyMoore[YEAR],MATCH(AllSources[[#This Row],[Year]]&amp;"|"&amp;AllSources[[#This Row],[Real_Team]],SonnyMoore[YEAR]&amp;"|"&amp;SonnyMoore[TEAM],0)),"")</f>
        <v>2018</v>
      </c>
      <c r="AM241" t="str">
        <f t="array" ref="AM241">IFERROR(INDEX(ESPN[TEAM],MATCH(AllSources[[#This Row],[Year]]&amp;"|"&amp;AllSources[[#This Row],[Real_Team]],ESPN[YEAR]&amp;"|"&amp;ESPN[TEAM],0)),"")</f>
        <v>West Virginia</v>
      </c>
      <c r="AN241">
        <f t="array" ref="AN241">IFERROR(INDEX(ESPN[BPI OFF],MATCH(AllSources[[#This Row],[Year]]&amp;"|"&amp;AllSources[[#This Row],[Real_Team]],ESPN[YEAR]&amp;"|"&amp;ESPN[TEAM],0)),"")</f>
        <v>9.4</v>
      </c>
      <c r="AO241">
        <f t="array" ref="AO241">IFERROR(INDEX(ESPN[BPI DEF],MATCH(AllSources[[#This Row],[Year]]&amp;"|"&amp;AllSources[[#This Row],[Real_Team]],ESPN[YEAR]&amp;"|"&amp;ESPN[TEAM],0)),"")</f>
        <v>6.4</v>
      </c>
      <c r="AP241">
        <f t="array" ref="AP241">IFERROR(INDEX(ESPN[BPI],MATCH(AllSources[[#This Row],[Year]]&amp;"|"&amp;AllSources[[#This Row],[Real_Team]],ESPN[YEAR]&amp;"|"&amp;ESPN[TEAM],0)),"")</f>
        <v>15.8</v>
      </c>
      <c r="AQ241">
        <f t="array" ref="AQ241">IFERROR(INDEX(ESPN[YEAR],MATCH(AllSources[[#This Row],[Year]]&amp;"|"&amp;AllSources[[#This Row],[Real_Team]],ESPN[YEAR]&amp;"|"&amp;ESPN[TEAM],0)),"")</f>
        <v>2018</v>
      </c>
    </row>
    <row r="242" spans="1:43" x14ac:dyDescent="0.2">
      <c r="A242">
        <v>2018</v>
      </c>
      <c r="B242">
        <v>14</v>
      </c>
      <c r="C242" t="s">
        <v>1003</v>
      </c>
      <c r="D242" t="s">
        <v>268</v>
      </c>
      <c r="E242" t="e" vm="1">
        <v>#NAME?</v>
      </c>
      <c r="F242">
        <v>5</v>
      </c>
      <c r="G242">
        <v>2</v>
      </c>
      <c r="H242" t="s">
        <v>105</v>
      </c>
      <c r="I242" t="s">
        <v>108</v>
      </c>
      <c r="J242">
        <v>21.65</v>
      </c>
      <c r="K242">
        <v>114.2</v>
      </c>
      <c r="L242">
        <v>44</v>
      </c>
      <c r="M242">
        <v>92.6</v>
      </c>
      <c r="N242">
        <v>7</v>
      </c>
      <c r="O242">
        <v>66.099999999999994</v>
      </c>
      <c r="P242">
        <v>274</v>
      </c>
      <c r="Q242">
        <v>-8.9999999999999993E-3</v>
      </c>
      <c r="R242">
        <v>203</v>
      </c>
      <c r="S242">
        <v>10.220000000000001</v>
      </c>
      <c r="T242">
        <v>20</v>
      </c>
      <c r="U242">
        <v>110.6</v>
      </c>
      <c r="V242">
        <v>26</v>
      </c>
      <c r="W242">
        <v>100.4</v>
      </c>
      <c r="X242">
        <v>23</v>
      </c>
      <c r="Y242">
        <v>-1.91</v>
      </c>
      <c r="Z242">
        <v>214</v>
      </c>
      <c r="AA242">
        <v>5</v>
      </c>
      <c r="AB242" t="s">
        <v>136</v>
      </c>
      <c r="AC242" t="str">
        <f t="array" ref="AC242">IFERROR(INDEX(JeffSagarin[TEAM],MATCH(AllSources[[#This Row],[Year]]&amp;"|"&amp;AllSources[[#This Row],[Real_Team]],JeffSagarin[YEAR]&amp;"|"&amp;JeffSagarin[TEAM],0)),"")</f>
        <v>Clemson</v>
      </c>
      <c r="AD242">
        <f t="array" ref="AD242">IFERROR(INDEX(JeffSagarin[JS_RATING],MATCH(AllSources[[#This Row],[Year]]&amp;"|"&amp;AllSources[[#This Row],[Real_Team]],JeffSagarin[YEAR]&amp;"|"&amp;JeffSagarin[TEAM],0)),"")</f>
        <v>86.7</v>
      </c>
      <c r="AE242">
        <f t="array" ref="AE242">IFERROR(INDEX(JeffSagarin[JS_SOS],MATCH(AllSources[[#This Row],[Year]]&amp;"|"&amp;AllSources[[#This Row],[Real_Team]],JeffSagarin[YEAR]&amp;"|"&amp;JeffSagarin[TEAM],0)),"")</f>
        <v>80.53</v>
      </c>
      <c r="AF242">
        <f t="array" ref="AF242">IFERROR(INDEX(JeffSagarin[W25],MATCH(AllSources[[#This Row],[Year]]&amp;"|"&amp;AllSources[[#This Row],[Real_Team]],JeffSagarin[YEAR]&amp;"|"&amp;JeffSagarin[TEAM],0)),"")</f>
        <v>4</v>
      </c>
      <c r="AG242">
        <f t="array" ref="AG242">IFERROR(INDEX(JeffSagarin[W50],MATCH(AllSources[[#This Row],[Year]]&amp;"|"&amp;AllSources[[#This Row],[Real_Team]],JeffSagarin[YEAR]&amp;"|"&amp;JeffSagarin[TEAM],0)),"")</f>
        <v>8</v>
      </c>
      <c r="AH242">
        <f t="array" ref="AH242">IFERROR(INDEX(JeffSagarin[YEAR],MATCH(AllSources[[#This Row],[Year]]&amp;"|"&amp;AllSources[[#This Row],[Real_Team]],JeffSagarin[YEAR]&amp;"|"&amp;JeffSagarin[TEAM],0)),"")</f>
        <v>2018</v>
      </c>
      <c r="AI242" t="str">
        <f t="array" ref="AI242">IFERROR(INDEX(SonnyMoore[TEAM],MATCH(AllSources[[#This Row],[Year]]&amp;"|"&amp;AllSources[[#This Row],[Real_Team]],SonnyMoore[YEAR]&amp;"|"&amp;SonnyMoore[TEAM],0)),"")</f>
        <v>CLEMSON</v>
      </c>
      <c r="AJ242">
        <f t="array" ref="AJ242">IFERROR(INDEX(SonnyMoore[SM_SOS],MATCH(AllSources[[#This Row],[Year]]&amp;"|"&amp;AllSources[[#This Row],[Real_Team]],SonnyMoore[YEAR]&amp;"|"&amp;SonnyMoore[TEAM],0)),"")</f>
        <v>74.47</v>
      </c>
      <c r="AK242">
        <f t="array" ref="AK242">IFERROR(INDEX(SonnyMoore[SM_PR],MATCH(AllSources[[#This Row],[Year]]&amp;"|"&amp;AllSources[[#This Row],[Real_Team]],SonnyMoore[YEAR]&amp;"|"&amp;SonnyMoore[TEAM],0)),"")</f>
        <v>82.57</v>
      </c>
      <c r="AL242">
        <f t="array" ref="AL242">IFERROR(INDEX(SonnyMoore[YEAR],MATCH(AllSources[[#This Row],[Year]]&amp;"|"&amp;AllSources[[#This Row],[Real_Team]],SonnyMoore[YEAR]&amp;"|"&amp;SonnyMoore[TEAM],0)),"")</f>
        <v>2018</v>
      </c>
      <c r="AM242" t="str">
        <f t="array" ref="AM242">IFERROR(INDEX(ESPN[TEAM],MATCH(AllSources[[#This Row],[Year]]&amp;"|"&amp;AllSources[[#This Row],[Real_Team]],ESPN[YEAR]&amp;"|"&amp;ESPN[TEAM],0)),"")</f>
        <v>Clemson</v>
      </c>
      <c r="AN242">
        <f t="array" ref="AN242">IFERROR(INDEX(ESPN[BPI OFF],MATCH(AllSources[[#This Row],[Year]]&amp;"|"&amp;AllSources[[#This Row],[Real_Team]],ESPN[YEAR]&amp;"|"&amp;ESPN[TEAM],0)),"")</f>
        <v>6</v>
      </c>
      <c r="AO242">
        <f t="array" ref="AO242">IFERROR(INDEX(ESPN[BPI DEF],MATCH(AllSources[[#This Row],[Year]]&amp;"|"&amp;AllSources[[#This Row],[Real_Team]],ESPN[YEAR]&amp;"|"&amp;ESPN[TEAM],0)),"")</f>
        <v>7.9</v>
      </c>
      <c r="AP242">
        <f t="array" ref="AP242">IFERROR(INDEX(ESPN[BPI],MATCH(AllSources[[#This Row],[Year]]&amp;"|"&amp;AllSources[[#This Row],[Real_Team]],ESPN[YEAR]&amp;"|"&amp;ESPN[TEAM],0)),"")</f>
        <v>14</v>
      </c>
      <c r="AQ242">
        <f t="array" ref="AQ242">IFERROR(INDEX(ESPN[YEAR],MATCH(AllSources[[#This Row],[Year]]&amp;"|"&amp;AllSources[[#This Row],[Real_Team]],ESPN[YEAR]&amp;"|"&amp;ESPN[TEAM],0)),"")</f>
        <v>2018</v>
      </c>
    </row>
    <row r="243" spans="1:43" x14ac:dyDescent="0.2">
      <c r="A243">
        <v>2018</v>
      </c>
      <c r="B243">
        <v>16</v>
      </c>
      <c r="C243" t="s">
        <v>1002</v>
      </c>
      <c r="D243" t="s">
        <v>253</v>
      </c>
      <c r="E243" t="e" vm="1">
        <v>#NAME?</v>
      </c>
      <c r="F243">
        <v>5</v>
      </c>
      <c r="G243">
        <v>1</v>
      </c>
      <c r="H243" t="s">
        <v>556</v>
      </c>
      <c r="I243" t="s">
        <v>121</v>
      </c>
      <c r="J243">
        <v>21.16</v>
      </c>
      <c r="K243">
        <v>116</v>
      </c>
      <c r="L243">
        <v>23</v>
      </c>
      <c r="M243">
        <v>94.9</v>
      </c>
      <c r="N243">
        <v>15</v>
      </c>
      <c r="O243">
        <v>67</v>
      </c>
      <c r="P243">
        <v>238</v>
      </c>
      <c r="Q243">
        <v>0.02</v>
      </c>
      <c r="R243">
        <v>124</v>
      </c>
      <c r="S243">
        <v>8.75</v>
      </c>
      <c r="T243">
        <v>44</v>
      </c>
      <c r="U243">
        <v>109.8</v>
      </c>
      <c r="V243">
        <v>40</v>
      </c>
      <c r="W243">
        <v>101.1</v>
      </c>
      <c r="X243">
        <v>46</v>
      </c>
      <c r="Y243">
        <v>0.26</v>
      </c>
      <c r="Z243">
        <v>151</v>
      </c>
      <c r="AA243">
        <v>5</v>
      </c>
      <c r="AB243" t="s">
        <v>136</v>
      </c>
      <c r="AC243" t="str">
        <f t="array" ref="AC243">IFERROR(INDEX(JeffSagarin[TEAM],MATCH(AllSources[[#This Row],[Year]]&amp;"|"&amp;AllSources[[#This Row],[Real_Team]],JeffSagarin[YEAR]&amp;"|"&amp;JeffSagarin[TEAM],0)),"")</f>
        <v>Ohio St.</v>
      </c>
      <c r="AD243">
        <f t="array" ref="AD243">IFERROR(INDEX(JeffSagarin[JS_RATING],MATCH(AllSources[[#This Row],[Year]]&amp;"|"&amp;AllSources[[#This Row],[Real_Team]],JeffSagarin[YEAR]&amp;"|"&amp;JeffSagarin[TEAM],0)),"")</f>
        <v>86.49</v>
      </c>
      <c r="AE243">
        <f t="array" ref="AE243">IFERROR(INDEX(JeffSagarin[JS_SOS],MATCH(AllSources[[#This Row],[Year]]&amp;"|"&amp;AllSources[[#This Row],[Real_Team]],JeffSagarin[YEAR]&amp;"|"&amp;JeffSagarin[TEAM],0)),"")</f>
        <v>79.69</v>
      </c>
      <c r="AF243">
        <f t="array" ref="AF243">IFERROR(INDEX(JeffSagarin[W25],MATCH(AllSources[[#This Row],[Year]]&amp;"|"&amp;AllSources[[#This Row],[Real_Team]],JeffSagarin[YEAR]&amp;"|"&amp;JeffSagarin[TEAM],0)),"")</f>
        <v>3</v>
      </c>
      <c r="AG243">
        <f t="array" ref="AG243">IFERROR(INDEX(JeffSagarin[W50],MATCH(AllSources[[#This Row],[Year]]&amp;"|"&amp;AllSources[[#This Row],[Real_Team]],JeffSagarin[YEAR]&amp;"|"&amp;JeffSagarin[TEAM],0)),"")</f>
        <v>4</v>
      </c>
      <c r="AH243">
        <f t="array" ref="AH243">IFERROR(INDEX(JeffSagarin[YEAR],MATCH(AllSources[[#This Row],[Year]]&amp;"|"&amp;AllSources[[#This Row],[Real_Team]],JeffSagarin[YEAR]&amp;"|"&amp;JeffSagarin[TEAM],0)),"")</f>
        <v>2018</v>
      </c>
      <c r="AI243" t="str">
        <f t="array" ref="AI243">IFERROR(INDEX(SonnyMoore[TEAM],MATCH(AllSources[[#This Row],[Year]]&amp;"|"&amp;AllSources[[#This Row],[Real_Team]],SonnyMoore[YEAR]&amp;"|"&amp;SonnyMoore[TEAM],0)),"")</f>
        <v>OHIO ST.</v>
      </c>
      <c r="AJ243">
        <f t="array" ref="AJ243">IFERROR(INDEX(SonnyMoore[SM_SOS],MATCH(AllSources[[#This Row],[Year]]&amp;"|"&amp;AllSources[[#This Row],[Real_Team]],SonnyMoore[YEAR]&amp;"|"&amp;SonnyMoore[TEAM],0)),"")</f>
        <v>74.319999999999993</v>
      </c>
      <c r="AK243">
        <f t="array" ref="AK243">IFERROR(INDEX(SonnyMoore[SM_PR],MATCH(AllSources[[#This Row],[Year]]&amp;"|"&amp;AllSources[[#This Row],[Real_Team]],SonnyMoore[YEAR]&amp;"|"&amp;SonnyMoore[TEAM],0)),"")</f>
        <v>81.72</v>
      </c>
      <c r="AL243">
        <f t="array" ref="AL243">IFERROR(INDEX(SonnyMoore[YEAR],MATCH(AllSources[[#This Row],[Year]]&amp;"|"&amp;AllSources[[#This Row],[Real_Team]],SonnyMoore[YEAR]&amp;"|"&amp;SonnyMoore[TEAM],0)),"")</f>
        <v>2018</v>
      </c>
      <c r="AM243" t="str">
        <f t="array" ref="AM243">IFERROR(INDEX(ESPN[TEAM],MATCH(AllSources[[#This Row],[Year]]&amp;"|"&amp;AllSources[[#This Row],[Real_Team]],ESPN[YEAR]&amp;"|"&amp;ESPN[TEAM],0)),"")</f>
        <v>Ohio St.</v>
      </c>
      <c r="AN243">
        <f t="array" ref="AN243">IFERROR(INDEX(ESPN[BPI OFF],MATCH(AllSources[[#This Row],[Year]]&amp;"|"&amp;AllSources[[#This Row],[Real_Team]],ESPN[YEAR]&amp;"|"&amp;ESPN[TEAM],0)),"")</f>
        <v>7.3</v>
      </c>
      <c r="AO243">
        <f t="array" ref="AO243">IFERROR(INDEX(ESPN[BPI DEF],MATCH(AllSources[[#This Row],[Year]]&amp;"|"&amp;AllSources[[#This Row],[Real_Team]],ESPN[YEAR]&amp;"|"&amp;ESPN[TEAM],0)),"")</f>
        <v>6.6</v>
      </c>
      <c r="AP243">
        <f t="array" ref="AP243">IFERROR(INDEX(ESPN[BPI],MATCH(AllSources[[#This Row],[Year]]&amp;"|"&amp;AllSources[[#This Row],[Real_Team]],ESPN[YEAR]&amp;"|"&amp;ESPN[TEAM],0)),"")</f>
        <v>13.8</v>
      </c>
      <c r="AQ243">
        <f t="array" ref="AQ243">IFERROR(INDEX(ESPN[YEAR],MATCH(AllSources[[#This Row],[Year]]&amp;"|"&amp;AllSources[[#This Row],[Real_Team]],ESPN[YEAR]&amp;"|"&amp;ESPN[TEAM],0)),"")</f>
        <v>2018</v>
      </c>
    </row>
    <row r="244" spans="1:43" x14ac:dyDescent="0.2">
      <c r="A244">
        <v>2018</v>
      </c>
      <c r="B244">
        <v>17</v>
      </c>
      <c r="C244" t="s">
        <v>1001</v>
      </c>
      <c r="D244" t="s">
        <v>134</v>
      </c>
      <c r="E244" t="e" vm="1">
        <v>#NAME?</v>
      </c>
      <c r="F244">
        <v>5</v>
      </c>
      <c r="G244">
        <v>2</v>
      </c>
      <c r="H244" t="s">
        <v>60</v>
      </c>
      <c r="I244" t="s">
        <v>510</v>
      </c>
      <c r="J244">
        <v>20.440000000000001</v>
      </c>
      <c r="K244">
        <v>115.8</v>
      </c>
      <c r="L244">
        <v>24</v>
      </c>
      <c r="M244">
        <v>95.4</v>
      </c>
      <c r="N244">
        <v>22</v>
      </c>
      <c r="O244">
        <v>68.8</v>
      </c>
      <c r="P244">
        <v>146</v>
      </c>
      <c r="Q244">
        <v>-8.0000000000000002E-3</v>
      </c>
      <c r="R244">
        <v>199</v>
      </c>
      <c r="S244">
        <v>10.91</v>
      </c>
      <c r="T244">
        <v>12</v>
      </c>
      <c r="U244">
        <v>110.8</v>
      </c>
      <c r="V244">
        <v>22</v>
      </c>
      <c r="W244">
        <v>99.8</v>
      </c>
      <c r="X244">
        <v>11</v>
      </c>
      <c r="Y244">
        <v>4.67</v>
      </c>
      <c r="Z244">
        <v>44</v>
      </c>
      <c r="AA244">
        <v>5</v>
      </c>
      <c r="AB244" t="s">
        <v>136</v>
      </c>
      <c r="AC244" t="str">
        <f t="array" ref="AC244">IFERROR(INDEX(JeffSagarin[TEAM],MATCH(AllSources[[#This Row],[Year]]&amp;"|"&amp;AllSources[[#This Row],[Real_Team]],JeffSagarin[YEAR]&amp;"|"&amp;JeffSagarin[TEAM],0)),"")</f>
        <v>Kentucky</v>
      </c>
      <c r="AD244">
        <f t="array" ref="AD244">IFERROR(INDEX(JeffSagarin[JS_RATING],MATCH(AllSources[[#This Row],[Year]]&amp;"|"&amp;AllSources[[#This Row],[Real_Team]],JeffSagarin[YEAR]&amp;"|"&amp;JeffSagarin[TEAM],0)),"")</f>
        <v>88.22</v>
      </c>
      <c r="AE244">
        <f t="array" ref="AE244">IFERROR(INDEX(JeffSagarin[JS_SOS],MATCH(AllSources[[#This Row],[Year]]&amp;"|"&amp;AllSources[[#This Row],[Real_Team]],JeffSagarin[YEAR]&amp;"|"&amp;JeffSagarin[TEAM],0)),"")</f>
        <v>80.989999999999995</v>
      </c>
      <c r="AF244">
        <f t="array" ref="AF244">IFERROR(INDEX(JeffSagarin[W25],MATCH(AllSources[[#This Row],[Year]]&amp;"|"&amp;AllSources[[#This Row],[Real_Team]],JeffSagarin[YEAR]&amp;"|"&amp;JeffSagarin[TEAM],0)),"")</f>
        <v>3</v>
      </c>
      <c r="AG244">
        <f t="array" ref="AG244">IFERROR(INDEX(JeffSagarin[W50],MATCH(AllSources[[#This Row],[Year]]&amp;"|"&amp;AllSources[[#This Row],[Real_Team]],JeffSagarin[YEAR]&amp;"|"&amp;JeffSagarin[TEAM],0)),"")</f>
        <v>9</v>
      </c>
      <c r="AH244">
        <f t="array" ref="AH244">IFERROR(INDEX(JeffSagarin[YEAR],MATCH(AllSources[[#This Row],[Year]]&amp;"|"&amp;AllSources[[#This Row],[Real_Team]],JeffSagarin[YEAR]&amp;"|"&amp;JeffSagarin[TEAM],0)),"")</f>
        <v>2018</v>
      </c>
      <c r="AI244" t="str">
        <f t="array" ref="AI244">IFERROR(INDEX(SonnyMoore[TEAM],MATCH(AllSources[[#This Row],[Year]]&amp;"|"&amp;AllSources[[#This Row],[Real_Team]],SonnyMoore[YEAR]&amp;"|"&amp;SonnyMoore[TEAM],0)),"")</f>
        <v>KENTUCKY</v>
      </c>
      <c r="AJ244">
        <f t="array" ref="AJ244">IFERROR(INDEX(SonnyMoore[SM_SOS],MATCH(AllSources[[#This Row],[Year]]&amp;"|"&amp;AllSources[[#This Row],[Real_Team]],SonnyMoore[YEAR]&amp;"|"&amp;SonnyMoore[TEAM],0)),"")</f>
        <v>76.39</v>
      </c>
      <c r="AK244">
        <f t="array" ref="AK244">IFERROR(INDEX(SonnyMoore[SM_PR],MATCH(AllSources[[#This Row],[Year]]&amp;"|"&amp;AllSources[[#This Row],[Real_Team]],SonnyMoore[YEAR]&amp;"|"&amp;SonnyMoore[TEAM],0)),"")</f>
        <v>81.97</v>
      </c>
      <c r="AL244">
        <f t="array" ref="AL244">IFERROR(INDEX(SonnyMoore[YEAR],MATCH(AllSources[[#This Row],[Year]]&amp;"|"&amp;AllSources[[#This Row],[Real_Team]],SonnyMoore[YEAR]&amp;"|"&amp;SonnyMoore[TEAM],0)),"")</f>
        <v>2018</v>
      </c>
      <c r="AM244" t="str">
        <f t="array" ref="AM244">IFERROR(INDEX(ESPN[TEAM],MATCH(AllSources[[#This Row],[Year]]&amp;"|"&amp;AllSources[[#This Row],[Real_Team]],ESPN[YEAR]&amp;"|"&amp;ESPN[TEAM],0)),"")</f>
        <v>Kentucky</v>
      </c>
      <c r="AN244">
        <f t="array" ref="AN244">IFERROR(INDEX(ESPN[BPI OFF],MATCH(AllSources[[#This Row],[Year]]&amp;"|"&amp;AllSources[[#This Row],[Real_Team]],ESPN[YEAR]&amp;"|"&amp;ESPN[TEAM],0)),"")</f>
        <v>7</v>
      </c>
      <c r="AO244">
        <f t="array" ref="AO244">IFERROR(INDEX(ESPN[BPI DEF],MATCH(AllSources[[#This Row],[Year]]&amp;"|"&amp;AllSources[[#This Row],[Real_Team]],ESPN[YEAR]&amp;"|"&amp;ESPN[TEAM],0)),"")</f>
        <v>5.9</v>
      </c>
      <c r="AP244">
        <f t="array" ref="AP244">IFERROR(INDEX(ESPN[BPI],MATCH(AllSources[[#This Row],[Year]]&amp;"|"&amp;AllSources[[#This Row],[Real_Team]],ESPN[YEAR]&amp;"|"&amp;ESPN[TEAM],0)),"")</f>
        <v>12.9</v>
      </c>
      <c r="AQ244">
        <f t="array" ref="AQ244">IFERROR(INDEX(ESPN[YEAR],MATCH(AllSources[[#This Row],[Year]]&amp;"|"&amp;AllSources[[#This Row],[Real_Team]],ESPN[YEAR]&amp;"|"&amp;ESPN[TEAM],0)),"")</f>
        <v>2018</v>
      </c>
    </row>
    <row r="245" spans="1:43" x14ac:dyDescent="0.2">
      <c r="A245">
        <v>2018</v>
      </c>
      <c r="B245">
        <v>18</v>
      </c>
      <c r="C245" t="s">
        <v>1000</v>
      </c>
      <c r="D245" t="s">
        <v>46</v>
      </c>
      <c r="E245" t="e" vm="1">
        <v>#NAME?</v>
      </c>
      <c r="F245">
        <v>6</v>
      </c>
      <c r="G245">
        <v>1</v>
      </c>
      <c r="H245" t="s">
        <v>148</v>
      </c>
      <c r="I245" t="s">
        <v>81</v>
      </c>
      <c r="J245">
        <v>20.239999999999998</v>
      </c>
      <c r="K245">
        <v>114.6</v>
      </c>
      <c r="L245">
        <v>38</v>
      </c>
      <c r="M245">
        <v>94.4</v>
      </c>
      <c r="N245">
        <v>13</v>
      </c>
      <c r="O245">
        <v>68.400000000000006</v>
      </c>
      <c r="P245">
        <v>167</v>
      </c>
      <c r="Q245">
        <v>-1.4999999999999999E-2</v>
      </c>
      <c r="R245">
        <v>216</v>
      </c>
      <c r="S245">
        <v>3.9</v>
      </c>
      <c r="T245">
        <v>81</v>
      </c>
      <c r="U245">
        <v>106.6</v>
      </c>
      <c r="V245">
        <v>95</v>
      </c>
      <c r="W245">
        <v>102.7</v>
      </c>
      <c r="X245">
        <v>75</v>
      </c>
      <c r="Y245">
        <v>-3.08</v>
      </c>
      <c r="Z245">
        <v>254</v>
      </c>
      <c r="AA245">
        <v>6</v>
      </c>
      <c r="AB245" t="s">
        <v>136</v>
      </c>
      <c r="AC245" t="str">
        <f t="array" ref="AC245">IFERROR(INDEX(JeffSagarin[TEAM],MATCH(AllSources[[#This Row],[Year]]&amp;"|"&amp;AllSources[[#This Row],[Real_Team]],JeffSagarin[YEAR]&amp;"|"&amp;JeffSagarin[TEAM],0)),"")</f>
        <v>Houston</v>
      </c>
      <c r="AD245">
        <f t="array" ref="AD245">IFERROR(INDEX(JeffSagarin[JS_RATING],MATCH(AllSources[[#This Row],[Year]]&amp;"|"&amp;AllSources[[#This Row],[Real_Team]],JeffSagarin[YEAR]&amp;"|"&amp;JeffSagarin[TEAM],0)),"")</f>
        <v>86.26</v>
      </c>
      <c r="AE245">
        <f t="array" ref="AE245">IFERROR(INDEX(JeffSagarin[JS_SOS],MATCH(AllSources[[#This Row],[Year]]&amp;"|"&amp;AllSources[[#This Row],[Real_Team]],JeffSagarin[YEAR]&amp;"|"&amp;JeffSagarin[TEAM],0)),"")</f>
        <v>76.13</v>
      </c>
      <c r="AF245">
        <f t="array" ref="AF245">IFERROR(INDEX(JeffSagarin[W25],MATCH(AllSources[[#This Row],[Year]]&amp;"|"&amp;AllSources[[#This Row],[Real_Team]],JeffSagarin[YEAR]&amp;"|"&amp;JeffSagarin[TEAM],0)),"")</f>
        <v>3</v>
      </c>
      <c r="AG245">
        <f t="array" ref="AG245">IFERROR(INDEX(JeffSagarin[W50],MATCH(AllSources[[#This Row],[Year]]&amp;"|"&amp;AllSources[[#This Row],[Real_Team]],JeffSagarin[YEAR]&amp;"|"&amp;JeffSagarin[TEAM],0)),"")</f>
        <v>5</v>
      </c>
      <c r="AH245">
        <f t="array" ref="AH245">IFERROR(INDEX(JeffSagarin[YEAR],MATCH(AllSources[[#This Row],[Year]]&amp;"|"&amp;AllSources[[#This Row],[Real_Team]],JeffSagarin[YEAR]&amp;"|"&amp;JeffSagarin[TEAM],0)),"")</f>
        <v>2018</v>
      </c>
      <c r="AI245" t="str">
        <f t="array" ref="AI245">IFERROR(INDEX(SonnyMoore[TEAM],MATCH(AllSources[[#This Row],[Year]]&amp;"|"&amp;AllSources[[#This Row],[Real_Team]],SonnyMoore[YEAR]&amp;"|"&amp;SonnyMoore[TEAM],0)),"")</f>
        <v>HOUSTON</v>
      </c>
      <c r="AJ245">
        <f t="array" ref="AJ245">IFERROR(INDEX(SonnyMoore[SM_SOS],MATCH(AllSources[[#This Row],[Year]]&amp;"|"&amp;AllSources[[#This Row],[Real_Team]],SonnyMoore[YEAR]&amp;"|"&amp;SonnyMoore[TEAM],0)),"")</f>
        <v>70.900000000000006</v>
      </c>
      <c r="AK245">
        <f t="array" ref="AK245">IFERROR(INDEX(SonnyMoore[SM_PR],MATCH(AllSources[[#This Row],[Year]]&amp;"|"&amp;AllSources[[#This Row],[Real_Team]],SonnyMoore[YEAR]&amp;"|"&amp;SonnyMoore[TEAM],0)),"")</f>
        <v>81.510000000000005</v>
      </c>
      <c r="AL245">
        <f t="array" ref="AL245">IFERROR(INDEX(SonnyMoore[YEAR],MATCH(AllSources[[#This Row],[Year]]&amp;"|"&amp;AllSources[[#This Row],[Real_Team]],SonnyMoore[YEAR]&amp;"|"&amp;SonnyMoore[TEAM],0)),"")</f>
        <v>2018</v>
      </c>
      <c r="AM245" t="str">
        <f t="array" ref="AM245">IFERROR(INDEX(ESPN[TEAM],MATCH(AllSources[[#This Row],[Year]]&amp;"|"&amp;AllSources[[#This Row],[Real_Team]],ESPN[YEAR]&amp;"|"&amp;ESPN[TEAM],0)),"")</f>
        <v>Houston</v>
      </c>
      <c r="AN245">
        <f t="array" ref="AN245">IFERROR(INDEX(ESPN[BPI OFF],MATCH(AllSources[[#This Row],[Year]]&amp;"|"&amp;AllSources[[#This Row],[Real_Team]],ESPN[YEAR]&amp;"|"&amp;ESPN[TEAM],0)),"")</f>
        <v>6.8</v>
      </c>
      <c r="AO245">
        <f t="array" ref="AO245">IFERROR(INDEX(ESPN[BPI DEF],MATCH(AllSources[[#This Row],[Year]]&amp;"|"&amp;AllSources[[#This Row],[Real_Team]],ESPN[YEAR]&amp;"|"&amp;ESPN[TEAM],0)),"")</f>
        <v>6.6</v>
      </c>
      <c r="AP245">
        <f t="array" ref="AP245">IFERROR(INDEX(ESPN[BPI],MATCH(AllSources[[#This Row],[Year]]&amp;"|"&amp;AllSources[[#This Row],[Real_Team]],ESPN[YEAR]&amp;"|"&amp;ESPN[TEAM],0)),"")</f>
        <v>13.4</v>
      </c>
      <c r="AQ245">
        <f t="array" ref="AQ245">IFERROR(INDEX(ESPN[YEAR],MATCH(AllSources[[#This Row],[Year]]&amp;"|"&amp;AllSources[[#This Row],[Real_Team]],ESPN[YEAR]&amp;"|"&amp;ESPN[TEAM],0)),"")</f>
        <v>2018</v>
      </c>
    </row>
    <row r="246" spans="1:43" x14ac:dyDescent="0.2">
      <c r="A246">
        <v>2018</v>
      </c>
      <c r="B246">
        <v>22</v>
      </c>
      <c r="C246" t="s">
        <v>999</v>
      </c>
      <c r="D246" t="s">
        <v>24</v>
      </c>
      <c r="E246" t="e" vm="1">
        <v>#NAME?</v>
      </c>
      <c r="F246">
        <v>6</v>
      </c>
      <c r="G246">
        <v>1</v>
      </c>
      <c r="H246" t="s">
        <v>60</v>
      </c>
      <c r="I246" t="s">
        <v>585</v>
      </c>
      <c r="J246">
        <v>18.96</v>
      </c>
      <c r="K246">
        <v>114.5</v>
      </c>
      <c r="L246">
        <v>41</v>
      </c>
      <c r="M246">
        <v>95.5</v>
      </c>
      <c r="N246">
        <v>24</v>
      </c>
      <c r="O246">
        <v>67.099999999999994</v>
      </c>
      <c r="P246">
        <v>226</v>
      </c>
      <c r="Q246">
        <v>-5.8999999999999997E-2</v>
      </c>
      <c r="R246">
        <v>310</v>
      </c>
      <c r="S246">
        <v>10.74</v>
      </c>
      <c r="T246">
        <v>13</v>
      </c>
      <c r="U246">
        <v>110.2</v>
      </c>
      <c r="V246">
        <v>31</v>
      </c>
      <c r="W246">
        <v>99.5</v>
      </c>
      <c r="X246">
        <v>4</v>
      </c>
      <c r="Y246">
        <v>4.57</v>
      </c>
      <c r="Z246">
        <v>46</v>
      </c>
      <c r="AA246">
        <v>6</v>
      </c>
      <c r="AB246" t="s">
        <v>136</v>
      </c>
      <c r="AC246" t="str">
        <f t="array" ref="AC246">IFERROR(INDEX(JeffSagarin[TEAM],MATCH(AllSources[[#This Row],[Year]]&amp;"|"&amp;AllSources[[#This Row],[Real_Team]],JeffSagarin[YEAR]&amp;"|"&amp;JeffSagarin[TEAM],0)),"")</f>
        <v>Florida</v>
      </c>
      <c r="AD246">
        <f t="array" ref="AD246">IFERROR(INDEX(JeffSagarin[JS_RATING],MATCH(AllSources[[#This Row],[Year]]&amp;"|"&amp;AllSources[[#This Row],[Real_Team]],JeffSagarin[YEAR]&amp;"|"&amp;JeffSagarin[TEAM],0)),"")</f>
        <v>86.9</v>
      </c>
      <c r="AE246">
        <f t="array" ref="AE246">IFERROR(INDEX(JeffSagarin[JS_SOS],MATCH(AllSources[[#This Row],[Year]]&amp;"|"&amp;AllSources[[#This Row],[Real_Team]],JeffSagarin[YEAR]&amp;"|"&amp;JeffSagarin[TEAM],0)),"")</f>
        <v>81.19</v>
      </c>
      <c r="AF246">
        <f t="array" ref="AF246">IFERROR(INDEX(JeffSagarin[W25],MATCH(AllSources[[#This Row],[Year]]&amp;"|"&amp;AllSources[[#This Row],[Real_Team]],JeffSagarin[YEAR]&amp;"|"&amp;JeffSagarin[TEAM],0)),"")</f>
        <v>5</v>
      </c>
      <c r="AG246">
        <f t="array" ref="AG246">IFERROR(INDEX(JeffSagarin[W50],MATCH(AllSources[[#This Row],[Year]]&amp;"|"&amp;AllSources[[#This Row],[Real_Team]],JeffSagarin[YEAR]&amp;"|"&amp;JeffSagarin[TEAM],0)),"")</f>
        <v>10</v>
      </c>
      <c r="AH246">
        <f t="array" ref="AH246">IFERROR(INDEX(JeffSagarin[YEAR],MATCH(AllSources[[#This Row],[Year]]&amp;"|"&amp;AllSources[[#This Row],[Real_Team]],JeffSagarin[YEAR]&amp;"|"&amp;JeffSagarin[TEAM],0)),"")</f>
        <v>2018</v>
      </c>
      <c r="AI246" t="str">
        <f t="array" ref="AI246">IFERROR(INDEX(SonnyMoore[TEAM],MATCH(AllSources[[#This Row],[Year]]&amp;"|"&amp;AllSources[[#This Row],[Real_Team]],SonnyMoore[YEAR]&amp;"|"&amp;SonnyMoore[TEAM],0)),"")</f>
        <v>FLORIDA</v>
      </c>
      <c r="AJ246">
        <f t="array" ref="AJ246">IFERROR(INDEX(SonnyMoore[SM_SOS],MATCH(AllSources[[#This Row],[Year]]&amp;"|"&amp;AllSources[[#This Row],[Real_Team]],SonnyMoore[YEAR]&amp;"|"&amp;SonnyMoore[TEAM],0)),"")</f>
        <v>75.180000000000007</v>
      </c>
      <c r="AK246">
        <f t="array" ref="AK246">IFERROR(INDEX(SonnyMoore[SM_PR],MATCH(AllSources[[#This Row],[Year]]&amp;"|"&amp;AllSources[[#This Row],[Real_Team]],SonnyMoore[YEAR]&amp;"|"&amp;SonnyMoore[TEAM],0)),"")</f>
        <v>80.88</v>
      </c>
      <c r="AL246">
        <f t="array" ref="AL246">IFERROR(INDEX(SonnyMoore[YEAR],MATCH(AllSources[[#This Row],[Year]]&amp;"|"&amp;AllSources[[#This Row],[Real_Team]],SonnyMoore[YEAR]&amp;"|"&amp;SonnyMoore[TEAM],0)),"")</f>
        <v>2018</v>
      </c>
      <c r="AM246" t="str">
        <f t="array" ref="AM246">IFERROR(INDEX(ESPN[TEAM],MATCH(AllSources[[#This Row],[Year]]&amp;"|"&amp;AllSources[[#This Row],[Real_Team]],ESPN[YEAR]&amp;"|"&amp;ESPN[TEAM],0)),"")</f>
        <v>Florida</v>
      </c>
      <c r="AN246">
        <f t="array" ref="AN246">IFERROR(INDEX(ESPN[BPI OFF],MATCH(AllSources[[#This Row],[Year]]&amp;"|"&amp;AllSources[[#This Row],[Real_Team]],ESPN[YEAR]&amp;"|"&amp;ESPN[TEAM],0)),"")</f>
        <v>6.5</v>
      </c>
      <c r="AO246">
        <f t="array" ref="AO246">IFERROR(INDEX(ESPN[BPI DEF],MATCH(AllSources[[#This Row],[Year]]&amp;"|"&amp;AllSources[[#This Row],[Real_Team]],ESPN[YEAR]&amp;"|"&amp;ESPN[TEAM],0)),"")</f>
        <v>5.6</v>
      </c>
      <c r="AP246">
        <f t="array" ref="AP246">IFERROR(INDEX(ESPN[BPI],MATCH(AllSources[[#This Row],[Year]]&amp;"|"&amp;AllSources[[#This Row],[Real_Team]],ESPN[YEAR]&amp;"|"&amp;ESPN[TEAM],0)),"")</f>
        <v>12.1</v>
      </c>
      <c r="AQ246">
        <f t="array" ref="AQ246">IFERROR(INDEX(ESPN[YEAR],MATCH(AllSources[[#This Row],[Year]]&amp;"|"&amp;AllSources[[#This Row],[Real_Team]],ESPN[YEAR]&amp;"|"&amp;ESPN[TEAM],0)),"")</f>
        <v>2018</v>
      </c>
    </row>
    <row r="247" spans="1:43" x14ac:dyDescent="0.2">
      <c r="A247">
        <v>2018</v>
      </c>
      <c r="B247">
        <v>24</v>
      </c>
      <c r="C247" t="s">
        <v>158</v>
      </c>
      <c r="D247" t="s">
        <v>157</v>
      </c>
      <c r="E247" t="e" vm="1">
        <v>#NAME?</v>
      </c>
      <c r="F247">
        <v>6</v>
      </c>
      <c r="G247">
        <v>0</v>
      </c>
      <c r="H247" t="s">
        <v>156</v>
      </c>
      <c r="I247" t="s">
        <v>65</v>
      </c>
      <c r="J247">
        <v>18.47</v>
      </c>
      <c r="K247">
        <v>119.7</v>
      </c>
      <c r="L247">
        <v>9</v>
      </c>
      <c r="M247">
        <v>101.2</v>
      </c>
      <c r="N247">
        <v>100</v>
      </c>
      <c r="O247">
        <v>68.599999999999994</v>
      </c>
      <c r="P247">
        <v>160</v>
      </c>
      <c r="Q247">
        <v>-6.7000000000000004E-2</v>
      </c>
      <c r="R247">
        <v>322</v>
      </c>
      <c r="S247">
        <v>9.67</v>
      </c>
      <c r="T247">
        <v>29</v>
      </c>
      <c r="U247">
        <v>110.7</v>
      </c>
      <c r="V247">
        <v>24</v>
      </c>
      <c r="W247">
        <v>101</v>
      </c>
      <c r="X247">
        <v>43</v>
      </c>
      <c r="Y247">
        <v>-0.82</v>
      </c>
      <c r="Z247">
        <v>178</v>
      </c>
      <c r="AA247">
        <v>6</v>
      </c>
      <c r="AB247" t="s">
        <v>136</v>
      </c>
      <c r="AC247" t="str">
        <f t="array" ref="AC247">IFERROR(INDEX(JeffSagarin[TEAM],MATCH(AllSources[[#This Row],[Year]]&amp;"|"&amp;AllSources[[#This Row],[Real_Team]],JeffSagarin[YEAR]&amp;"|"&amp;JeffSagarin[TEAM],0)),"")</f>
        <v>TCU</v>
      </c>
      <c r="AD247">
        <f t="array" ref="AD247">IFERROR(INDEX(JeffSagarin[JS_RATING],MATCH(AllSources[[#This Row],[Year]]&amp;"|"&amp;AllSources[[#This Row],[Real_Team]],JeffSagarin[YEAR]&amp;"|"&amp;JeffSagarin[TEAM],0)),"")</f>
        <v>85.68</v>
      </c>
      <c r="AE247">
        <f t="array" ref="AE247">IFERROR(INDEX(JeffSagarin[JS_SOS],MATCH(AllSources[[#This Row],[Year]]&amp;"|"&amp;AllSources[[#This Row],[Real_Team]],JeffSagarin[YEAR]&amp;"|"&amp;JeffSagarin[TEAM],0)),"")</f>
        <v>80.89</v>
      </c>
      <c r="AF247">
        <f t="array" ref="AF247">IFERROR(INDEX(JeffSagarin[W25],MATCH(AllSources[[#This Row],[Year]]&amp;"|"&amp;AllSources[[#This Row],[Real_Team]],JeffSagarin[YEAR]&amp;"|"&amp;JeffSagarin[TEAM],0)),"")</f>
        <v>1</v>
      </c>
      <c r="AG247">
        <f t="array" ref="AG247">IFERROR(INDEX(JeffSagarin[W50],MATCH(AllSources[[#This Row],[Year]]&amp;"|"&amp;AllSources[[#This Row],[Real_Team]],JeffSagarin[YEAR]&amp;"|"&amp;JeffSagarin[TEAM],0)),"")</f>
        <v>8</v>
      </c>
      <c r="AH247">
        <f t="array" ref="AH247">IFERROR(INDEX(JeffSagarin[YEAR],MATCH(AllSources[[#This Row],[Year]]&amp;"|"&amp;AllSources[[#This Row],[Real_Team]],JeffSagarin[YEAR]&amp;"|"&amp;JeffSagarin[TEAM],0)),"")</f>
        <v>2018</v>
      </c>
      <c r="AI247" t="str">
        <f t="array" ref="AI247">IFERROR(INDEX(SonnyMoore[TEAM],MATCH(AllSources[[#This Row],[Year]]&amp;"|"&amp;AllSources[[#This Row],[Real_Team]],SonnyMoore[YEAR]&amp;"|"&amp;SonnyMoore[TEAM],0)),"")</f>
        <v>TCU</v>
      </c>
      <c r="AJ247">
        <f t="array" ref="AJ247">IFERROR(INDEX(SonnyMoore[SM_SOS],MATCH(AllSources[[#This Row],[Year]]&amp;"|"&amp;AllSources[[#This Row],[Real_Team]],SonnyMoore[YEAR]&amp;"|"&amp;SonnyMoore[TEAM],0)),"")</f>
        <v>75.12</v>
      </c>
      <c r="AK247">
        <f t="array" ref="AK247">IFERROR(INDEX(SonnyMoore[SM_PR],MATCH(AllSources[[#This Row],[Year]]&amp;"|"&amp;AllSources[[#This Row],[Real_Team]],SonnyMoore[YEAR]&amp;"|"&amp;SonnyMoore[TEAM],0)),"")</f>
        <v>80.44</v>
      </c>
      <c r="AL247">
        <f t="array" ref="AL247">IFERROR(INDEX(SonnyMoore[YEAR],MATCH(AllSources[[#This Row],[Year]]&amp;"|"&amp;AllSources[[#This Row],[Real_Team]],SonnyMoore[YEAR]&amp;"|"&amp;SonnyMoore[TEAM],0)),"")</f>
        <v>2018</v>
      </c>
      <c r="AM247" t="str">
        <f t="array" ref="AM247">IFERROR(INDEX(ESPN[TEAM],MATCH(AllSources[[#This Row],[Year]]&amp;"|"&amp;AllSources[[#This Row],[Real_Team]],ESPN[YEAR]&amp;"|"&amp;ESPN[TEAM],0)),"")</f>
        <v>TCU</v>
      </c>
      <c r="AN247">
        <f t="array" ref="AN247">IFERROR(INDEX(ESPN[BPI OFF],MATCH(AllSources[[#This Row],[Year]]&amp;"|"&amp;AllSources[[#This Row],[Real_Team]],ESPN[YEAR]&amp;"|"&amp;ESPN[TEAM],0)),"")</f>
        <v>9.6</v>
      </c>
      <c r="AO247">
        <f t="array" ref="AO247">IFERROR(INDEX(ESPN[BPI DEF],MATCH(AllSources[[#This Row],[Year]]&amp;"|"&amp;AllSources[[#This Row],[Real_Team]],ESPN[YEAR]&amp;"|"&amp;ESPN[TEAM],0)),"")</f>
        <v>2.7</v>
      </c>
      <c r="AP247">
        <f t="array" ref="AP247">IFERROR(INDEX(ESPN[BPI],MATCH(AllSources[[#This Row],[Year]]&amp;"|"&amp;AllSources[[#This Row],[Real_Team]],ESPN[YEAR]&amp;"|"&amp;ESPN[TEAM],0)),"")</f>
        <v>12.3</v>
      </c>
      <c r="AQ247">
        <f t="array" ref="AQ247">IFERROR(INDEX(ESPN[YEAR],MATCH(AllSources[[#This Row],[Year]]&amp;"|"&amp;AllSources[[#This Row],[Real_Team]],ESPN[YEAR]&amp;"|"&amp;ESPN[TEAM],0)),"")</f>
        <v>2018</v>
      </c>
    </row>
    <row r="248" spans="1:43" x14ac:dyDescent="0.2">
      <c r="A248">
        <v>2018</v>
      </c>
      <c r="B248">
        <v>37</v>
      </c>
      <c r="C248" t="s">
        <v>998</v>
      </c>
      <c r="D248" t="s">
        <v>600</v>
      </c>
      <c r="E248" t="e" vm="1">
        <v>#NAME?</v>
      </c>
      <c r="F248">
        <v>6</v>
      </c>
      <c r="G248">
        <v>0</v>
      </c>
      <c r="H248" t="s">
        <v>105</v>
      </c>
      <c r="I248" t="s">
        <v>99</v>
      </c>
      <c r="J248">
        <v>15.43</v>
      </c>
      <c r="K248">
        <v>112.9</v>
      </c>
      <c r="L248">
        <v>53</v>
      </c>
      <c r="M248">
        <v>97.4</v>
      </c>
      <c r="N248">
        <v>48</v>
      </c>
      <c r="O248">
        <v>67</v>
      </c>
      <c r="P248">
        <v>233</v>
      </c>
      <c r="Q248">
        <v>1.7000000000000001E-2</v>
      </c>
      <c r="R248">
        <v>128</v>
      </c>
      <c r="S248">
        <v>8.08</v>
      </c>
      <c r="T248">
        <v>52</v>
      </c>
      <c r="U248">
        <v>109.1</v>
      </c>
      <c r="V248">
        <v>52</v>
      </c>
      <c r="W248">
        <v>101</v>
      </c>
      <c r="X248">
        <v>42</v>
      </c>
      <c r="Y248">
        <v>-3.82</v>
      </c>
      <c r="Z248">
        <v>284</v>
      </c>
      <c r="AA248">
        <v>6</v>
      </c>
      <c r="AB248" t="s">
        <v>136</v>
      </c>
      <c r="AC248" t="str">
        <f t="array" ref="AC248">IFERROR(INDEX(JeffSagarin[TEAM],MATCH(AllSources[[#This Row],[Year]]&amp;"|"&amp;AllSources[[#This Row],[Real_Team]],JeffSagarin[YEAR]&amp;"|"&amp;JeffSagarin[TEAM],0)),"")</f>
        <v/>
      </c>
      <c r="AD248" t="str">
        <f t="array" ref="AD248">IFERROR(INDEX(JeffSagarin[JS_RATING],MATCH(AllSources[[#This Row],[Year]]&amp;"|"&amp;AllSources[[#This Row],[Real_Team]],JeffSagarin[YEAR]&amp;"|"&amp;JeffSagarin[TEAM],0)),"")</f>
        <v/>
      </c>
      <c r="AE248" t="str">
        <f t="array" ref="AE248">IFERROR(INDEX(JeffSagarin[JS_SOS],MATCH(AllSources[[#This Row],[Year]]&amp;"|"&amp;AllSources[[#This Row],[Real_Team]],JeffSagarin[YEAR]&amp;"|"&amp;JeffSagarin[TEAM],0)),"")</f>
        <v/>
      </c>
      <c r="AF248" t="str">
        <f t="array" ref="AF248">IFERROR(INDEX(JeffSagarin[W25],MATCH(AllSources[[#This Row],[Year]]&amp;"|"&amp;AllSources[[#This Row],[Real_Team]],JeffSagarin[YEAR]&amp;"|"&amp;JeffSagarin[TEAM],0)),"")</f>
        <v/>
      </c>
      <c r="AG248" t="str">
        <f t="array" ref="AG248">IFERROR(INDEX(JeffSagarin[W50],MATCH(AllSources[[#This Row],[Year]]&amp;"|"&amp;AllSources[[#This Row],[Real_Team]],JeffSagarin[YEAR]&amp;"|"&amp;JeffSagarin[TEAM],0)),"")</f>
        <v/>
      </c>
      <c r="AH248" t="str">
        <f t="array" ref="AH248">IFERROR(INDEX(JeffSagarin[YEAR],MATCH(AllSources[[#This Row],[Year]]&amp;"|"&amp;AllSources[[#This Row],[Real_Team]],JeffSagarin[YEAR]&amp;"|"&amp;JeffSagarin[TEAM],0)),"")</f>
        <v/>
      </c>
      <c r="AI248" t="str">
        <f t="array" ref="AI248">IFERROR(INDEX(SonnyMoore[TEAM],MATCH(AllSources[[#This Row],[Year]]&amp;"|"&amp;AllSources[[#This Row],[Real_Team]],SonnyMoore[YEAR]&amp;"|"&amp;SonnyMoore[TEAM],0)),"")</f>
        <v/>
      </c>
      <c r="AJ248" t="str">
        <f t="array" ref="AJ248">IFERROR(INDEX(SonnyMoore[SM_SOS],MATCH(AllSources[[#This Row],[Year]]&amp;"|"&amp;AllSources[[#This Row],[Real_Team]],SonnyMoore[YEAR]&amp;"|"&amp;SonnyMoore[TEAM],0)),"")</f>
        <v/>
      </c>
      <c r="AK248" t="str">
        <f t="array" ref="AK248">IFERROR(INDEX(SonnyMoore[SM_PR],MATCH(AllSources[[#This Row],[Year]]&amp;"|"&amp;AllSources[[#This Row],[Real_Team]],SonnyMoore[YEAR]&amp;"|"&amp;SonnyMoore[TEAM],0)),"")</f>
        <v/>
      </c>
      <c r="AL248" t="str">
        <f t="array" ref="AL248">IFERROR(INDEX(SonnyMoore[YEAR],MATCH(AllSources[[#This Row],[Year]]&amp;"|"&amp;AllSources[[#This Row],[Real_Team]],SonnyMoore[YEAR]&amp;"|"&amp;SonnyMoore[TEAM],0)),"")</f>
        <v/>
      </c>
      <c r="AM248" t="str">
        <f t="array" ref="AM248">IFERROR(INDEX(ESPN[TEAM],MATCH(AllSources[[#This Row],[Year]]&amp;"|"&amp;AllSources[[#This Row],[Real_Team]],ESPN[YEAR]&amp;"|"&amp;ESPN[TEAM],0)),"")</f>
        <v/>
      </c>
      <c r="AN248" t="str">
        <f t="array" ref="AN248">IFERROR(INDEX(ESPN[BPI OFF],MATCH(AllSources[[#This Row],[Year]]&amp;"|"&amp;AllSources[[#This Row],[Real_Team]],ESPN[YEAR]&amp;"|"&amp;ESPN[TEAM],0)),"")</f>
        <v/>
      </c>
      <c r="AO248" t="str">
        <f t="array" ref="AO248">IFERROR(INDEX(ESPN[BPI DEF],MATCH(AllSources[[#This Row],[Year]]&amp;"|"&amp;AllSources[[#This Row],[Real_Team]],ESPN[YEAR]&amp;"|"&amp;ESPN[TEAM],0)),"")</f>
        <v/>
      </c>
      <c r="AP248" t="str">
        <f t="array" ref="AP248">IFERROR(INDEX(ESPN[BPI],MATCH(AllSources[[#This Row],[Year]]&amp;"|"&amp;AllSources[[#This Row],[Real_Team]],ESPN[YEAR]&amp;"|"&amp;ESPN[TEAM],0)),"")</f>
        <v/>
      </c>
      <c r="AQ248" t="str">
        <f t="array" ref="AQ248">IFERROR(INDEX(ESPN[YEAR],MATCH(AllSources[[#This Row],[Year]]&amp;"|"&amp;AllSources[[#This Row],[Real_Team]],ESPN[YEAR]&amp;"|"&amp;ESPN[TEAM],0)),"")</f>
        <v/>
      </c>
    </row>
    <row r="249" spans="1:43" x14ac:dyDescent="0.2">
      <c r="A249">
        <v>2018</v>
      </c>
      <c r="B249">
        <v>25</v>
      </c>
      <c r="C249" t="s">
        <v>997</v>
      </c>
      <c r="D249" t="s">
        <v>23</v>
      </c>
      <c r="E249" t="e" vm="1">
        <v>#NAME?</v>
      </c>
      <c r="F249">
        <v>7</v>
      </c>
      <c r="G249">
        <v>2</v>
      </c>
      <c r="H249" t="s">
        <v>538</v>
      </c>
      <c r="I249" t="s">
        <v>610</v>
      </c>
      <c r="J249">
        <v>18.39</v>
      </c>
      <c r="K249">
        <v>120.2</v>
      </c>
      <c r="L249">
        <v>7</v>
      </c>
      <c r="M249">
        <v>101.8</v>
      </c>
      <c r="N249">
        <v>108</v>
      </c>
      <c r="O249">
        <v>69.400000000000006</v>
      </c>
      <c r="P249">
        <v>105</v>
      </c>
      <c r="Q249">
        <v>-2.5999999999999999E-2</v>
      </c>
      <c r="R249">
        <v>255</v>
      </c>
      <c r="S249">
        <v>5.13</v>
      </c>
      <c r="T249">
        <v>74</v>
      </c>
      <c r="U249">
        <v>107</v>
      </c>
      <c r="V249">
        <v>87</v>
      </c>
      <c r="W249">
        <v>101.8</v>
      </c>
      <c r="X249">
        <v>63</v>
      </c>
      <c r="Y249">
        <v>3.61</v>
      </c>
      <c r="Z249">
        <v>67</v>
      </c>
      <c r="AA249">
        <v>7</v>
      </c>
      <c r="AB249" t="s">
        <v>136</v>
      </c>
      <c r="AC249" t="str">
        <f t="array" ref="AC249">IFERROR(INDEX(JeffSagarin[TEAM],MATCH(AllSources[[#This Row],[Year]]&amp;"|"&amp;AllSources[[#This Row],[Real_Team]],JeffSagarin[YEAR]&amp;"|"&amp;JeffSagarin[TEAM],0)),"")</f>
        <v>Nevada</v>
      </c>
      <c r="AD249">
        <f t="array" ref="AD249">IFERROR(INDEX(JeffSagarin[JS_RATING],MATCH(AllSources[[#This Row],[Year]]&amp;"|"&amp;AllSources[[#This Row],[Real_Team]],JeffSagarin[YEAR]&amp;"|"&amp;JeffSagarin[TEAM],0)),"")</f>
        <v>84.63</v>
      </c>
      <c r="AE249">
        <f t="array" ref="AE249">IFERROR(INDEX(JeffSagarin[JS_SOS],MATCH(AllSources[[#This Row],[Year]]&amp;"|"&amp;AllSources[[#This Row],[Real_Team]],JeffSagarin[YEAR]&amp;"|"&amp;JeffSagarin[TEAM],0)),"")</f>
        <v>75.7</v>
      </c>
      <c r="AF249">
        <f t="array" ref="AF249">IFERROR(INDEX(JeffSagarin[W25],MATCH(AllSources[[#This Row],[Year]]&amp;"|"&amp;AllSources[[#This Row],[Real_Team]],JeffSagarin[YEAR]&amp;"|"&amp;JeffSagarin[TEAM],0)),"")</f>
        <v>1</v>
      </c>
      <c r="AG249">
        <f t="array" ref="AG249">IFERROR(INDEX(JeffSagarin[W50],MATCH(AllSources[[#This Row],[Year]]&amp;"|"&amp;AllSources[[#This Row],[Real_Team]],JeffSagarin[YEAR]&amp;"|"&amp;JeffSagarin[TEAM],0)),"")</f>
        <v>4</v>
      </c>
      <c r="AH249">
        <f t="array" ref="AH249">IFERROR(INDEX(JeffSagarin[YEAR],MATCH(AllSources[[#This Row],[Year]]&amp;"|"&amp;AllSources[[#This Row],[Real_Team]],JeffSagarin[YEAR]&amp;"|"&amp;JeffSagarin[TEAM],0)),"")</f>
        <v>2018</v>
      </c>
      <c r="AI249" t="str">
        <f t="array" ref="AI249">IFERROR(INDEX(SonnyMoore[TEAM],MATCH(AllSources[[#This Row],[Year]]&amp;"|"&amp;AllSources[[#This Row],[Real_Team]],SonnyMoore[YEAR]&amp;"|"&amp;SonnyMoore[TEAM],0)),"")</f>
        <v>NEVADA</v>
      </c>
      <c r="AJ249">
        <f t="array" ref="AJ249">IFERROR(INDEX(SonnyMoore[SM_SOS],MATCH(AllSources[[#This Row],[Year]]&amp;"|"&amp;AllSources[[#This Row],[Real_Team]],SonnyMoore[YEAR]&amp;"|"&amp;SonnyMoore[TEAM],0)),"")</f>
        <v>69.959999999999994</v>
      </c>
      <c r="AK249">
        <f t="array" ref="AK249">IFERROR(INDEX(SonnyMoore[SM_PR],MATCH(AllSources[[#This Row],[Year]]&amp;"|"&amp;AllSources[[#This Row],[Real_Team]],SonnyMoore[YEAR]&amp;"|"&amp;SonnyMoore[TEAM],0)),"")</f>
        <v>78.459999999999994</v>
      </c>
      <c r="AL249">
        <f t="array" ref="AL249">IFERROR(INDEX(SonnyMoore[YEAR],MATCH(AllSources[[#This Row],[Year]]&amp;"|"&amp;AllSources[[#This Row],[Real_Team]],SonnyMoore[YEAR]&amp;"|"&amp;SonnyMoore[TEAM],0)),"")</f>
        <v>2018</v>
      </c>
      <c r="AM249" t="str">
        <f t="array" ref="AM249">IFERROR(INDEX(ESPN[TEAM],MATCH(AllSources[[#This Row],[Year]]&amp;"|"&amp;AllSources[[#This Row],[Real_Team]],ESPN[YEAR]&amp;"|"&amp;ESPN[TEAM],0)),"")</f>
        <v>Nevada</v>
      </c>
      <c r="AN249">
        <f t="array" ref="AN249">IFERROR(INDEX(ESPN[BPI OFF],MATCH(AllSources[[#This Row],[Year]]&amp;"|"&amp;AllSources[[#This Row],[Real_Team]],ESPN[YEAR]&amp;"|"&amp;ESPN[TEAM],0)),"")</f>
        <v>9.4</v>
      </c>
      <c r="AO249">
        <f t="array" ref="AO249">IFERROR(INDEX(ESPN[BPI DEF],MATCH(AllSources[[#This Row],[Year]]&amp;"|"&amp;AllSources[[#This Row],[Real_Team]],ESPN[YEAR]&amp;"|"&amp;ESPN[TEAM],0)),"")</f>
        <v>1.7</v>
      </c>
      <c r="AP249">
        <f t="array" ref="AP249">IFERROR(INDEX(ESPN[BPI],MATCH(AllSources[[#This Row],[Year]]&amp;"|"&amp;AllSources[[#This Row],[Real_Team]],ESPN[YEAR]&amp;"|"&amp;ESPN[TEAM],0)),"")</f>
        <v>11.2</v>
      </c>
      <c r="AQ249">
        <f t="array" ref="AQ249">IFERROR(INDEX(ESPN[YEAR],MATCH(AllSources[[#This Row],[Year]]&amp;"|"&amp;AllSources[[#This Row],[Real_Team]],ESPN[YEAR]&amp;"|"&amp;ESPN[TEAM],0)),"")</f>
        <v>2018</v>
      </c>
    </row>
    <row r="250" spans="1:43" x14ac:dyDescent="0.2">
      <c r="A250">
        <v>2018</v>
      </c>
      <c r="B250">
        <v>29</v>
      </c>
      <c r="C250" t="s">
        <v>996</v>
      </c>
      <c r="D250" t="s">
        <v>195</v>
      </c>
      <c r="E250" t="e" vm="1">
        <v>#NAME?</v>
      </c>
      <c r="F250">
        <v>7</v>
      </c>
      <c r="G250">
        <v>2</v>
      </c>
      <c r="H250" t="s">
        <v>60</v>
      </c>
      <c r="I250" t="s">
        <v>505</v>
      </c>
      <c r="J250">
        <v>16.96</v>
      </c>
      <c r="K250">
        <v>111.3</v>
      </c>
      <c r="L250">
        <v>66</v>
      </c>
      <c r="M250">
        <v>94.4</v>
      </c>
      <c r="N250">
        <v>14</v>
      </c>
      <c r="O250">
        <v>69.5</v>
      </c>
      <c r="P250">
        <v>101</v>
      </c>
      <c r="Q250">
        <v>1.4E-2</v>
      </c>
      <c r="R250">
        <v>140</v>
      </c>
      <c r="S250">
        <v>11.69</v>
      </c>
      <c r="T250">
        <v>4</v>
      </c>
      <c r="U250">
        <v>111.8</v>
      </c>
      <c r="V250">
        <v>2</v>
      </c>
      <c r="W250">
        <v>100.1</v>
      </c>
      <c r="X250">
        <v>15</v>
      </c>
      <c r="Y250">
        <v>5.12</v>
      </c>
      <c r="Z250">
        <v>37</v>
      </c>
      <c r="AA250">
        <v>7</v>
      </c>
      <c r="AB250" t="s">
        <v>136</v>
      </c>
      <c r="AC250" t="str">
        <f t="array" ref="AC250">IFERROR(INDEX(JeffSagarin[TEAM],MATCH(AllSources[[#This Row],[Year]]&amp;"|"&amp;AllSources[[#This Row],[Real_Team]],JeffSagarin[YEAR]&amp;"|"&amp;JeffSagarin[TEAM],0)),"")</f>
        <v>Texas A&amp;M</v>
      </c>
      <c r="AD250">
        <f t="array" ref="AD250">IFERROR(INDEX(JeffSagarin[JS_RATING],MATCH(AllSources[[#This Row],[Year]]&amp;"|"&amp;AllSources[[#This Row],[Real_Team]],JeffSagarin[YEAR]&amp;"|"&amp;JeffSagarin[TEAM],0)),"")</f>
        <v>85.7</v>
      </c>
      <c r="AE250">
        <f t="array" ref="AE250">IFERROR(INDEX(JeffSagarin[JS_SOS],MATCH(AllSources[[#This Row],[Year]]&amp;"|"&amp;AllSources[[#This Row],[Real_Team]],JeffSagarin[YEAR]&amp;"|"&amp;JeffSagarin[TEAM],0)),"")</f>
        <v>81.78</v>
      </c>
      <c r="AF250">
        <f t="array" ref="AF250">IFERROR(INDEX(JeffSagarin[W25],MATCH(AllSources[[#This Row],[Year]]&amp;"|"&amp;AllSources[[#This Row],[Real_Team]],JeffSagarin[YEAR]&amp;"|"&amp;JeffSagarin[TEAM],0)),"")</f>
        <v>3</v>
      </c>
      <c r="AG250">
        <f t="array" ref="AG250">IFERROR(INDEX(JeffSagarin[W50],MATCH(AllSources[[#This Row],[Year]]&amp;"|"&amp;AllSources[[#This Row],[Real_Team]],JeffSagarin[YEAR]&amp;"|"&amp;JeffSagarin[TEAM],0)),"")</f>
        <v>10</v>
      </c>
      <c r="AH250">
        <f t="array" ref="AH250">IFERROR(INDEX(JeffSagarin[YEAR],MATCH(AllSources[[#This Row],[Year]]&amp;"|"&amp;AllSources[[#This Row],[Real_Team]],JeffSagarin[YEAR]&amp;"|"&amp;JeffSagarin[TEAM],0)),"")</f>
        <v>2018</v>
      </c>
      <c r="AI250" t="str">
        <f t="array" ref="AI250">IFERROR(INDEX(SonnyMoore[TEAM],MATCH(AllSources[[#This Row],[Year]]&amp;"|"&amp;AllSources[[#This Row],[Real_Team]],SonnyMoore[YEAR]&amp;"|"&amp;SonnyMoore[TEAM],0)),"")</f>
        <v>TEXAS A&amp;M</v>
      </c>
      <c r="AJ250">
        <f t="array" ref="AJ250">IFERROR(INDEX(SonnyMoore[SM_SOS],MATCH(AllSources[[#This Row],[Year]]&amp;"|"&amp;AllSources[[#This Row],[Real_Team]],SonnyMoore[YEAR]&amp;"|"&amp;SonnyMoore[TEAM],0)),"")</f>
        <v>75.72</v>
      </c>
      <c r="AK250">
        <f t="array" ref="AK250">IFERROR(INDEX(SonnyMoore[SM_PR],MATCH(AllSources[[#This Row],[Year]]&amp;"|"&amp;AllSources[[#This Row],[Real_Team]],SonnyMoore[YEAR]&amp;"|"&amp;SonnyMoore[TEAM],0)),"")</f>
        <v>79.52</v>
      </c>
      <c r="AL250">
        <f t="array" ref="AL250">IFERROR(INDEX(SonnyMoore[YEAR],MATCH(AllSources[[#This Row],[Year]]&amp;"|"&amp;AllSources[[#This Row],[Real_Team]],SonnyMoore[YEAR]&amp;"|"&amp;SonnyMoore[TEAM],0)),"")</f>
        <v>2018</v>
      </c>
      <c r="AM250" t="str">
        <f t="array" ref="AM250">IFERROR(INDEX(ESPN[TEAM],MATCH(AllSources[[#This Row],[Year]]&amp;"|"&amp;AllSources[[#This Row],[Real_Team]],ESPN[YEAR]&amp;"|"&amp;ESPN[TEAM],0)),"")</f>
        <v>Texas A&amp;M</v>
      </c>
      <c r="AN250">
        <f t="array" ref="AN250">IFERROR(INDEX(ESPN[BPI OFF],MATCH(AllSources[[#This Row],[Year]]&amp;"|"&amp;AllSources[[#This Row],[Real_Team]],ESPN[YEAR]&amp;"|"&amp;ESPN[TEAM],0)),"")</f>
        <v>4.0999999999999996</v>
      </c>
      <c r="AO250">
        <f t="array" ref="AO250">IFERROR(INDEX(ESPN[BPI DEF],MATCH(AllSources[[#This Row],[Year]]&amp;"|"&amp;AllSources[[#This Row],[Real_Team]],ESPN[YEAR]&amp;"|"&amp;ESPN[TEAM],0)),"")</f>
        <v>6.7</v>
      </c>
      <c r="AP250">
        <f t="array" ref="AP250">IFERROR(INDEX(ESPN[BPI],MATCH(AllSources[[#This Row],[Year]]&amp;"|"&amp;AllSources[[#This Row],[Real_Team]],ESPN[YEAR]&amp;"|"&amp;ESPN[TEAM],0)),"")</f>
        <v>10.8</v>
      </c>
      <c r="AQ250">
        <f t="array" ref="AQ250">IFERROR(INDEX(ESPN[YEAR],MATCH(AllSources[[#This Row],[Year]]&amp;"|"&amp;AllSources[[#This Row],[Real_Team]],ESPN[YEAR]&amp;"|"&amp;ESPN[TEAM],0)),"")</f>
        <v>2018</v>
      </c>
    </row>
    <row r="251" spans="1:43" x14ac:dyDescent="0.2">
      <c r="A251">
        <v>2018</v>
      </c>
      <c r="B251">
        <v>44</v>
      </c>
      <c r="C251" t="s">
        <v>995</v>
      </c>
      <c r="D251" t="s">
        <v>212</v>
      </c>
      <c r="E251" t="e" vm="1">
        <v>#NAME?</v>
      </c>
      <c r="F251">
        <v>7</v>
      </c>
      <c r="G251">
        <v>0</v>
      </c>
      <c r="H251" t="s">
        <v>60</v>
      </c>
      <c r="I251" t="s">
        <v>84</v>
      </c>
      <c r="J251">
        <v>14.69</v>
      </c>
      <c r="K251">
        <v>116.3</v>
      </c>
      <c r="L251">
        <v>20</v>
      </c>
      <c r="M251">
        <v>101.7</v>
      </c>
      <c r="N251">
        <v>106</v>
      </c>
      <c r="O251">
        <v>69.7</v>
      </c>
      <c r="P251">
        <v>91</v>
      </c>
      <c r="Q251">
        <v>5.8999999999999997E-2</v>
      </c>
      <c r="R251">
        <v>56</v>
      </c>
      <c r="S251">
        <v>9.9</v>
      </c>
      <c r="T251">
        <v>25</v>
      </c>
      <c r="U251">
        <v>110.5</v>
      </c>
      <c r="V251">
        <v>28</v>
      </c>
      <c r="W251">
        <v>100.6</v>
      </c>
      <c r="X251">
        <v>27</v>
      </c>
      <c r="Y251">
        <v>0.87</v>
      </c>
      <c r="Z251">
        <v>141</v>
      </c>
      <c r="AA251">
        <v>7</v>
      </c>
      <c r="AB251" t="s">
        <v>136</v>
      </c>
      <c r="AC251" t="str">
        <f t="array" ref="AC251">IFERROR(INDEX(JeffSagarin[TEAM],MATCH(AllSources[[#This Row],[Year]]&amp;"|"&amp;AllSources[[#This Row],[Real_Team]],JeffSagarin[YEAR]&amp;"|"&amp;JeffSagarin[TEAM],0)),"")</f>
        <v>Arkansas</v>
      </c>
      <c r="AD251">
        <f t="array" ref="AD251">IFERROR(INDEX(JeffSagarin[JS_RATING],MATCH(AllSources[[#This Row],[Year]]&amp;"|"&amp;AllSources[[#This Row],[Real_Team]],JeffSagarin[YEAR]&amp;"|"&amp;JeffSagarin[TEAM],0)),"")</f>
        <v>83.96</v>
      </c>
      <c r="AE251">
        <f t="array" ref="AE251">IFERROR(INDEX(JeffSagarin[JS_SOS],MATCH(AllSources[[#This Row],[Year]]&amp;"|"&amp;AllSources[[#This Row],[Real_Team]],JeffSagarin[YEAR]&amp;"|"&amp;JeffSagarin[TEAM],0)),"")</f>
        <v>80.37</v>
      </c>
      <c r="AF251">
        <f t="array" ref="AF251">IFERROR(INDEX(JeffSagarin[W25],MATCH(AllSources[[#This Row],[Year]]&amp;"|"&amp;AllSources[[#This Row],[Real_Team]],JeffSagarin[YEAR]&amp;"|"&amp;JeffSagarin[TEAM],0)),"")</f>
        <v>3</v>
      </c>
      <c r="AG251">
        <f t="array" ref="AG251">IFERROR(INDEX(JeffSagarin[W50],MATCH(AllSources[[#This Row],[Year]]&amp;"|"&amp;AllSources[[#This Row],[Real_Team]],JeffSagarin[YEAR]&amp;"|"&amp;JeffSagarin[TEAM],0)),"")</f>
        <v>8</v>
      </c>
      <c r="AH251">
        <f t="array" ref="AH251">IFERROR(INDEX(JeffSagarin[YEAR],MATCH(AllSources[[#This Row],[Year]]&amp;"|"&amp;AllSources[[#This Row],[Real_Team]],JeffSagarin[YEAR]&amp;"|"&amp;JeffSagarin[TEAM],0)),"")</f>
        <v>2018</v>
      </c>
      <c r="AI251" t="str">
        <f t="array" ref="AI251">IFERROR(INDEX(SonnyMoore[TEAM],MATCH(AllSources[[#This Row],[Year]]&amp;"|"&amp;AllSources[[#This Row],[Real_Team]],SonnyMoore[YEAR]&amp;"|"&amp;SonnyMoore[TEAM],0)),"")</f>
        <v>ARKANSAS</v>
      </c>
      <c r="AJ251">
        <f t="array" ref="AJ251">IFERROR(INDEX(SonnyMoore[SM_SOS],MATCH(AllSources[[#This Row],[Year]]&amp;"|"&amp;AllSources[[#This Row],[Real_Team]],SonnyMoore[YEAR]&amp;"|"&amp;SonnyMoore[TEAM],0)),"")</f>
        <v>75.790000000000006</v>
      </c>
      <c r="AK251">
        <f t="array" ref="AK251">IFERROR(INDEX(SonnyMoore[SM_PR],MATCH(AllSources[[#This Row],[Year]]&amp;"|"&amp;AllSources[[#This Row],[Real_Team]],SonnyMoore[YEAR]&amp;"|"&amp;SonnyMoore[TEAM],0)),"")</f>
        <v>79.069999999999993</v>
      </c>
      <c r="AL251">
        <f t="array" ref="AL251">IFERROR(INDEX(SonnyMoore[YEAR],MATCH(AllSources[[#This Row],[Year]]&amp;"|"&amp;AllSources[[#This Row],[Real_Team]],SonnyMoore[YEAR]&amp;"|"&amp;SonnyMoore[TEAM],0)),"")</f>
        <v>2018</v>
      </c>
      <c r="AM251" t="str">
        <f t="array" ref="AM251">IFERROR(INDEX(ESPN[TEAM],MATCH(AllSources[[#This Row],[Year]]&amp;"|"&amp;AllSources[[#This Row],[Real_Team]],ESPN[YEAR]&amp;"|"&amp;ESPN[TEAM],0)),"")</f>
        <v>Arkansas</v>
      </c>
      <c r="AN251">
        <f t="array" ref="AN251">IFERROR(INDEX(ESPN[BPI OFF],MATCH(AllSources[[#This Row],[Year]]&amp;"|"&amp;AllSources[[#This Row],[Real_Team]],ESPN[YEAR]&amp;"|"&amp;ESPN[TEAM],0)),"")</f>
        <v>7.6</v>
      </c>
      <c r="AO251">
        <f t="array" ref="AO251">IFERROR(INDEX(ESPN[BPI DEF],MATCH(AllSources[[#This Row],[Year]]&amp;"|"&amp;AllSources[[#This Row],[Real_Team]],ESPN[YEAR]&amp;"|"&amp;ESPN[TEAM],0)),"")</f>
        <v>2.4</v>
      </c>
      <c r="AP251">
        <f t="array" ref="AP251">IFERROR(INDEX(ESPN[BPI],MATCH(AllSources[[#This Row],[Year]]&amp;"|"&amp;AllSources[[#This Row],[Real_Team]],ESPN[YEAR]&amp;"|"&amp;ESPN[TEAM],0)),"")</f>
        <v>10</v>
      </c>
      <c r="AQ251">
        <f t="array" ref="AQ251">IFERROR(INDEX(ESPN[YEAR],MATCH(AllSources[[#This Row],[Year]]&amp;"|"&amp;AllSources[[#This Row],[Real_Team]],ESPN[YEAR]&amp;"|"&amp;ESPN[TEAM],0)),"")</f>
        <v>2018</v>
      </c>
    </row>
    <row r="252" spans="1:43" x14ac:dyDescent="0.2">
      <c r="A252">
        <v>2018</v>
      </c>
      <c r="B252">
        <v>52</v>
      </c>
      <c r="C252" t="s">
        <v>994</v>
      </c>
      <c r="D252" t="s">
        <v>274</v>
      </c>
      <c r="E252" t="e" vm="1">
        <v>#NAME?</v>
      </c>
      <c r="F252">
        <v>7</v>
      </c>
      <c r="G252">
        <v>1</v>
      </c>
      <c r="H252" t="s">
        <v>532</v>
      </c>
      <c r="I252" t="s">
        <v>72</v>
      </c>
      <c r="J252">
        <v>13.93</v>
      </c>
      <c r="K252">
        <v>111.1</v>
      </c>
      <c r="L252">
        <v>69</v>
      </c>
      <c r="M252">
        <v>97.2</v>
      </c>
      <c r="N252">
        <v>46</v>
      </c>
      <c r="O252">
        <v>68.400000000000006</v>
      </c>
      <c r="P252">
        <v>173</v>
      </c>
      <c r="Q252">
        <v>6.3E-2</v>
      </c>
      <c r="R252">
        <v>44</v>
      </c>
      <c r="S252">
        <v>3.49</v>
      </c>
      <c r="T252">
        <v>85</v>
      </c>
      <c r="U252">
        <v>107.6</v>
      </c>
      <c r="V252">
        <v>75</v>
      </c>
      <c r="W252">
        <v>104.1</v>
      </c>
      <c r="X252">
        <v>107</v>
      </c>
      <c r="Y252">
        <v>3.83</v>
      </c>
      <c r="Z252">
        <v>64</v>
      </c>
      <c r="AA252">
        <v>7</v>
      </c>
      <c r="AB252" t="s">
        <v>136</v>
      </c>
      <c r="AC252" t="str">
        <f t="array" ref="AC252">IFERROR(INDEX(JeffSagarin[TEAM],MATCH(AllSources[[#This Row],[Year]]&amp;"|"&amp;AllSources[[#This Row],[Real_Team]],JeffSagarin[YEAR]&amp;"|"&amp;JeffSagarin[TEAM],0)),"")</f>
        <v>Rhode Island</v>
      </c>
      <c r="AD252">
        <f t="array" ref="AD252">IFERROR(INDEX(JeffSagarin[JS_RATING],MATCH(AllSources[[#This Row],[Year]]&amp;"|"&amp;AllSources[[#This Row],[Real_Team]],JeffSagarin[YEAR]&amp;"|"&amp;JeffSagarin[TEAM],0)),"")</f>
        <v>83.37</v>
      </c>
      <c r="AE252">
        <f t="array" ref="AE252">IFERROR(INDEX(JeffSagarin[JS_SOS],MATCH(AllSources[[#This Row],[Year]]&amp;"|"&amp;AllSources[[#This Row],[Real_Team]],JeffSagarin[YEAR]&amp;"|"&amp;JeffSagarin[TEAM],0)),"")</f>
        <v>75.900000000000006</v>
      </c>
      <c r="AF252">
        <f t="array" ref="AF252">IFERROR(INDEX(JeffSagarin[W25],MATCH(AllSources[[#This Row],[Year]]&amp;"|"&amp;AllSources[[#This Row],[Real_Team]],JeffSagarin[YEAR]&amp;"|"&amp;JeffSagarin[TEAM],0)),"")</f>
        <v>1</v>
      </c>
      <c r="AG252">
        <f t="array" ref="AG252">IFERROR(INDEX(JeffSagarin[W50],MATCH(AllSources[[#This Row],[Year]]&amp;"|"&amp;AllSources[[#This Row],[Real_Team]],JeffSagarin[YEAR]&amp;"|"&amp;JeffSagarin[TEAM],0)),"")</f>
        <v>2</v>
      </c>
      <c r="AH252">
        <f t="array" ref="AH252">IFERROR(INDEX(JeffSagarin[YEAR],MATCH(AllSources[[#This Row],[Year]]&amp;"|"&amp;AllSources[[#This Row],[Real_Team]],JeffSagarin[YEAR]&amp;"|"&amp;JeffSagarin[TEAM],0)),"")</f>
        <v>2018</v>
      </c>
      <c r="AI252" t="str">
        <f t="array" ref="AI252">IFERROR(INDEX(SonnyMoore[TEAM],MATCH(AllSources[[#This Row],[Year]]&amp;"|"&amp;AllSources[[#This Row],[Real_Team]],SonnyMoore[YEAR]&amp;"|"&amp;SonnyMoore[TEAM],0)),"")</f>
        <v>RHODE ISLAND</v>
      </c>
      <c r="AJ252">
        <f t="array" ref="AJ252">IFERROR(INDEX(SonnyMoore[SM_SOS],MATCH(AllSources[[#This Row],[Year]]&amp;"|"&amp;AllSources[[#This Row],[Real_Team]],SonnyMoore[YEAR]&amp;"|"&amp;SonnyMoore[TEAM],0)),"")</f>
        <v>71.59</v>
      </c>
      <c r="AK252">
        <f t="array" ref="AK252">IFERROR(INDEX(SonnyMoore[SM_PR],MATCH(AllSources[[#This Row],[Year]]&amp;"|"&amp;AllSources[[#This Row],[Real_Team]],SonnyMoore[YEAR]&amp;"|"&amp;SonnyMoore[TEAM],0)),"")</f>
        <v>77.319999999999993</v>
      </c>
      <c r="AL252">
        <f t="array" ref="AL252">IFERROR(INDEX(SonnyMoore[YEAR],MATCH(AllSources[[#This Row],[Year]]&amp;"|"&amp;AllSources[[#This Row],[Real_Team]],SonnyMoore[YEAR]&amp;"|"&amp;SonnyMoore[TEAM],0)),"")</f>
        <v>2018</v>
      </c>
      <c r="AM252" t="str">
        <f t="array" ref="AM252">IFERROR(INDEX(ESPN[TEAM],MATCH(AllSources[[#This Row],[Year]]&amp;"|"&amp;AllSources[[#This Row],[Real_Team]],ESPN[YEAR]&amp;"|"&amp;ESPN[TEAM],0)),"")</f>
        <v>Rhode Island</v>
      </c>
      <c r="AN252">
        <f t="array" ref="AN252">IFERROR(INDEX(ESPN[BPI OFF],MATCH(AllSources[[#This Row],[Year]]&amp;"|"&amp;AllSources[[#This Row],[Real_Team]],ESPN[YEAR]&amp;"|"&amp;ESPN[TEAM],0)),"")</f>
        <v>4.7</v>
      </c>
      <c r="AO252">
        <f t="array" ref="AO252">IFERROR(INDEX(ESPN[BPI DEF],MATCH(AllSources[[#This Row],[Year]]&amp;"|"&amp;AllSources[[#This Row],[Real_Team]],ESPN[YEAR]&amp;"|"&amp;ESPN[TEAM],0)),"")</f>
        <v>5.9</v>
      </c>
      <c r="AP252">
        <f t="array" ref="AP252">IFERROR(INDEX(ESPN[BPI],MATCH(AllSources[[#This Row],[Year]]&amp;"|"&amp;AllSources[[#This Row],[Real_Team]],ESPN[YEAR]&amp;"|"&amp;ESPN[TEAM],0)),"")</f>
        <v>10.5</v>
      </c>
      <c r="AQ252">
        <f t="array" ref="AQ252">IFERROR(INDEX(ESPN[YEAR],MATCH(AllSources[[#This Row],[Year]]&amp;"|"&amp;AllSources[[#This Row],[Real_Team]],ESPN[YEAR]&amp;"|"&amp;ESPN[TEAM],0)),"")</f>
        <v>2018</v>
      </c>
    </row>
    <row r="253" spans="1:43" x14ac:dyDescent="0.2">
      <c r="A253">
        <v>2018</v>
      </c>
      <c r="B253">
        <v>26</v>
      </c>
      <c r="C253" t="s">
        <v>993</v>
      </c>
      <c r="D253" t="s">
        <v>48</v>
      </c>
      <c r="E253" t="e" vm="1">
        <v>#NAME?</v>
      </c>
      <c r="F253">
        <v>8</v>
      </c>
      <c r="G253">
        <v>1</v>
      </c>
      <c r="H253" t="s">
        <v>541</v>
      </c>
      <c r="I253" t="s">
        <v>554</v>
      </c>
      <c r="J253">
        <v>18.04</v>
      </c>
      <c r="K253">
        <v>116.9</v>
      </c>
      <c r="L253">
        <v>17</v>
      </c>
      <c r="M253">
        <v>98.8</v>
      </c>
      <c r="N253">
        <v>62</v>
      </c>
      <c r="O253">
        <v>69.5</v>
      </c>
      <c r="P253">
        <v>103</v>
      </c>
      <c r="Q253">
        <v>-2.8000000000000001E-2</v>
      </c>
      <c r="R253">
        <v>260</v>
      </c>
      <c r="S253">
        <v>10.119999999999999</v>
      </c>
      <c r="T253">
        <v>21</v>
      </c>
      <c r="U253">
        <v>110.5</v>
      </c>
      <c r="V253">
        <v>27</v>
      </c>
      <c r="W253">
        <v>100.4</v>
      </c>
      <c r="X253">
        <v>24</v>
      </c>
      <c r="Y253">
        <v>0</v>
      </c>
      <c r="Z253">
        <v>157</v>
      </c>
      <c r="AA253">
        <v>8</v>
      </c>
      <c r="AB253" t="s">
        <v>136</v>
      </c>
      <c r="AC253" t="str">
        <f t="array" ref="AC253">IFERROR(INDEX(JeffSagarin[TEAM],MATCH(AllSources[[#This Row],[Year]]&amp;"|"&amp;AllSources[[#This Row],[Real_Team]],JeffSagarin[YEAR]&amp;"|"&amp;JeffSagarin[TEAM],0)),"")</f>
        <v>Seton Hall</v>
      </c>
      <c r="AD253">
        <f t="array" ref="AD253">IFERROR(INDEX(JeffSagarin[JS_RATING],MATCH(AllSources[[#This Row],[Year]]&amp;"|"&amp;AllSources[[#This Row],[Real_Team]],JeffSagarin[YEAR]&amp;"|"&amp;JeffSagarin[TEAM],0)),"")</f>
        <v>85.8</v>
      </c>
      <c r="AE253">
        <f t="array" ref="AE253">IFERROR(INDEX(JeffSagarin[JS_SOS],MATCH(AllSources[[#This Row],[Year]]&amp;"|"&amp;AllSources[[#This Row],[Real_Team]],JeffSagarin[YEAR]&amp;"|"&amp;JeffSagarin[TEAM],0)),"")</f>
        <v>80.56</v>
      </c>
      <c r="AF253">
        <f t="array" ref="AF253">IFERROR(INDEX(JeffSagarin[W25],MATCH(AllSources[[#This Row],[Year]]&amp;"|"&amp;AllSources[[#This Row],[Real_Team]],JeffSagarin[YEAR]&amp;"|"&amp;JeffSagarin[TEAM],0)),"")</f>
        <v>3</v>
      </c>
      <c r="AG253">
        <f t="array" ref="AG253">IFERROR(INDEX(JeffSagarin[W50],MATCH(AllSources[[#This Row],[Year]]&amp;"|"&amp;AllSources[[#This Row],[Real_Team]],JeffSagarin[YEAR]&amp;"|"&amp;JeffSagarin[TEAM],0)),"")</f>
        <v>5</v>
      </c>
      <c r="AH253">
        <f t="array" ref="AH253">IFERROR(INDEX(JeffSagarin[YEAR],MATCH(AllSources[[#This Row],[Year]]&amp;"|"&amp;AllSources[[#This Row],[Real_Team]],JeffSagarin[YEAR]&amp;"|"&amp;JeffSagarin[TEAM],0)),"")</f>
        <v>2018</v>
      </c>
      <c r="AI253" t="str">
        <f t="array" ref="AI253">IFERROR(INDEX(SonnyMoore[TEAM],MATCH(AllSources[[#This Row],[Year]]&amp;"|"&amp;AllSources[[#This Row],[Real_Team]],SonnyMoore[YEAR]&amp;"|"&amp;SonnyMoore[TEAM],0)),"")</f>
        <v>SETON HALL</v>
      </c>
      <c r="AJ253">
        <f t="array" ref="AJ253">IFERROR(INDEX(SonnyMoore[SM_SOS],MATCH(AllSources[[#This Row],[Year]]&amp;"|"&amp;AllSources[[#This Row],[Real_Team]],SonnyMoore[YEAR]&amp;"|"&amp;SonnyMoore[TEAM],0)),"")</f>
        <v>75.72</v>
      </c>
      <c r="AK253">
        <f t="array" ref="AK253">IFERROR(INDEX(SonnyMoore[SM_PR],MATCH(AllSources[[#This Row],[Year]]&amp;"|"&amp;AllSources[[#This Row],[Real_Team]],SonnyMoore[YEAR]&amp;"|"&amp;SonnyMoore[TEAM],0)),"")</f>
        <v>80.81</v>
      </c>
      <c r="AL253">
        <f t="array" ref="AL253">IFERROR(INDEX(SonnyMoore[YEAR],MATCH(AllSources[[#This Row],[Year]]&amp;"|"&amp;AllSources[[#This Row],[Real_Team]],SonnyMoore[YEAR]&amp;"|"&amp;SonnyMoore[TEAM],0)),"")</f>
        <v>2018</v>
      </c>
      <c r="AM253" t="str">
        <f t="array" ref="AM253">IFERROR(INDEX(ESPN[TEAM],MATCH(AllSources[[#This Row],[Year]]&amp;"|"&amp;AllSources[[#This Row],[Real_Team]],ESPN[YEAR]&amp;"|"&amp;ESPN[TEAM],0)),"")</f>
        <v>Seton Hall</v>
      </c>
      <c r="AN253">
        <f t="array" ref="AN253">IFERROR(INDEX(ESPN[BPI OFF],MATCH(AllSources[[#This Row],[Year]]&amp;"|"&amp;AllSources[[#This Row],[Real_Team]],ESPN[YEAR]&amp;"|"&amp;ESPN[TEAM],0)),"")</f>
        <v>7.7</v>
      </c>
      <c r="AO253">
        <f t="array" ref="AO253">IFERROR(INDEX(ESPN[BPI DEF],MATCH(AllSources[[#This Row],[Year]]&amp;"|"&amp;AllSources[[#This Row],[Real_Team]],ESPN[YEAR]&amp;"|"&amp;ESPN[TEAM],0)),"")</f>
        <v>4</v>
      </c>
      <c r="AP253">
        <f t="array" ref="AP253">IFERROR(INDEX(ESPN[BPI],MATCH(AllSources[[#This Row],[Year]]&amp;"|"&amp;AllSources[[#This Row],[Real_Team]],ESPN[YEAR]&amp;"|"&amp;ESPN[TEAM],0)),"")</f>
        <v>11.7</v>
      </c>
      <c r="AQ253">
        <f t="array" ref="AQ253">IFERROR(INDEX(ESPN[YEAR],MATCH(AllSources[[#This Row],[Year]]&amp;"|"&amp;AllSources[[#This Row],[Real_Team]],ESPN[YEAR]&amp;"|"&amp;ESPN[TEAM],0)),"")</f>
        <v>2018</v>
      </c>
    </row>
    <row r="254" spans="1:43" x14ac:dyDescent="0.2">
      <c r="A254">
        <v>2018</v>
      </c>
      <c r="B254">
        <v>30</v>
      </c>
      <c r="C254" t="s">
        <v>992</v>
      </c>
      <c r="D254" t="s">
        <v>247</v>
      </c>
      <c r="E254" t="e" vm="1">
        <v>#NAME?</v>
      </c>
      <c r="F254">
        <v>8</v>
      </c>
      <c r="G254">
        <v>0</v>
      </c>
      <c r="H254" t="s">
        <v>541</v>
      </c>
      <c r="I254" t="s">
        <v>65</v>
      </c>
      <c r="J254">
        <v>16.91</v>
      </c>
      <c r="K254">
        <v>115.5</v>
      </c>
      <c r="L254">
        <v>25</v>
      </c>
      <c r="M254">
        <v>98.6</v>
      </c>
      <c r="N254">
        <v>58</v>
      </c>
      <c r="O254">
        <v>70.8</v>
      </c>
      <c r="P254">
        <v>57</v>
      </c>
      <c r="Q254">
        <v>-2.8000000000000001E-2</v>
      </c>
      <c r="R254">
        <v>259</v>
      </c>
      <c r="S254">
        <v>9.4</v>
      </c>
      <c r="T254">
        <v>33</v>
      </c>
      <c r="U254">
        <v>110.8</v>
      </c>
      <c r="V254">
        <v>21</v>
      </c>
      <c r="W254">
        <v>101.4</v>
      </c>
      <c r="X254">
        <v>54</v>
      </c>
      <c r="Y254">
        <v>-4.2</v>
      </c>
      <c r="Z254">
        <v>292</v>
      </c>
      <c r="AA254">
        <v>8</v>
      </c>
      <c r="AB254" t="s">
        <v>136</v>
      </c>
      <c r="AC254" t="str">
        <f t="array" ref="AC254">IFERROR(INDEX(JeffSagarin[TEAM],MATCH(AllSources[[#This Row],[Year]]&amp;"|"&amp;AllSources[[#This Row],[Real_Team]],JeffSagarin[YEAR]&amp;"|"&amp;JeffSagarin[TEAM],0)),"")</f>
        <v>Creighton</v>
      </c>
      <c r="AD254">
        <f t="array" ref="AD254">IFERROR(INDEX(JeffSagarin[JS_RATING],MATCH(AllSources[[#This Row],[Year]]&amp;"|"&amp;AllSources[[#This Row],[Real_Team]],JeffSagarin[YEAR]&amp;"|"&amp;JeffSagarin[TEAM],0)),"")</f>
        <v>85.59</v>
      </c>
      <c r="AE254">
        <f t="array" ref="AE254">IFERROR(INDEX(JeffSagarin[JS_SOS],MATCH(AllSources[[#This Row],[Year]]&amp;"|"&amp;AllSources[[#This Row],[Real_Team]],JeffSagarin[YEAR]&amp;"|"&amp;JeffSagarin[TEAM],0)),"")</f>
        <v>80.17</v>
      </c>
      <c r="AF254">
        <f t="array" ref="AF254">IFERROR(INDEX(JeffSagarin[W25],MATCH(AllSources[[#This Row],[Year]]&amp;"|"&amp;AllSources[[#This Row],[Real_Team]],JeffSagarin[YEAR]&amp;"|"&amp;JeffSagarin[TEAM],0)),"")</f>
        <v>3</v>
      </c>
      <c r="AG254">
        <f t="array" ref="AG254">IFERROR(INDEX(JeffSagarin[W50],MATCH(AllSources[[#This Row],[Year]]&amp;"|"&amp;AllSources[[#This Row],[Real_Team]],JeffSagarin[YEAR]&amp;"|"&amp;JeffSagarin[TEAM],0)),"")</f>
        <v>4</v>
      </c>
      <c r="AH254">
        <f t="array" ref="AH254">IFERROR(INDEX(JeffSagarin[YEAR],MATCH(AllSources[[#This Row],[Year]]&amp;"|"&amp;AllSources[[#This Row],[Real_Team]],JeffSagarin[YEAR]&amp;"|"&amp;JeffSagarin[TEAM],0)),"")</f>
        <v>2018</v>
      </c>
      <c r="AI254" t="str">
        <f t="array" ref="AI254">IFERROR(INDEX(SonnyMoore[TEAM],MATCH(AllSources[[#This Row],[Year]]&amp;"|"&amp;AllSources[[#This Row],[Real_Team]],SonnyMoore[YEAR]&amp;"|"&amp;SonnyMoore[TEAM],0)),"")</f>
        <v>CREIGHTON</v>
      </c>
      <c r="AJ254">
        <f t="array" ref="AJ254">IFERROR(INDEX(SonnyMoore[SM_SOS],MATCH(AllSources[[#This Row],[Year]]&amp;"|"&amp;AllSources[[#This Row],[Real_Team]],SonnyMoore[YEAR]&amp;"|"&amp;SonnyMoore[TEAM],0)),"")</f>
        <v>69.959999999999994</v>
      </c>
      <c r="AK254">
        <f t="array" ref="AK254">IFERROR(INDEX(SonnyMoore[SM_PR],MATCH(AllSources[[#This Row],[Year]]&amp;"|"&amp;AllSources[[#This Row],[Real_Team]],SonnyMoore[YEAR]&amp;"|"&amp;SonnyMoore[TEAM],0)),"")</f>
        <v>76.67</v>
      </c>
      <c r="AL254">
        <f t="array" ref="AL254">IFERROR(INDEX(SonnyMoore[YEAR],MATCH(AllSources[[#This Row],[Year]]&amp;"|"&amp;AllSources[[#This Row],[Real_Team]],SonnyMoore[YEAR]&amp;"|"&amp;SonnyMoore[TEAM],0)),"")</f>
        <v>2018</v>
      </c>
      <c r="AM254" t="str">
        <f t="array" ref="AM254">IFERROR(INDEX(ESPN[TEAM],MATCH(AllSources[[#This Row],[Year]]&amp;"|"&amp;AllSources[[#This Row],[Real_Team]],ESPN[YEAR]&amp;"|"&amp;ESPN[TEAM],0)),"")</f>
        <v>Creighton</v>
      </c>
      <c r="AN254">
        <f t="array" ref="AN254">IFERROR(INDEX(ESPN[BPI OFF],MATCH(AllSources[[#This Row],[Year]]&amp;"|"&amp;AllSources[[#This Row],[Real_Team]],ESPN[YEAR]&amp;"|"&amp;ESPN[TEAM],0)),"")</f>
        <v>8.1</v>
      </c>
      <c r="AO254">
        <f t="array" ref="AO254">IFERROR(INDEX(ESPN[BPI DEF],MATCH(AllSources[[#This Row],[Year]]&amp;"|"&amp;AllSources[[#This Row],[Real_Team]],ESPN[YEAR]&amp;"|"&amp;ESPN[TEAM],0)),"")</f>
        <v>4.0999999999999996</v>
      </c>
      <c r="AP254">
        <f t="array" ref="AP254">IFERROR(INDEX(ESPN[BPI],MATCH(AllSources[[#This Row],[Year]]&amp;"|"&amp;AllSources[[#This Row],[Real_Team]],ESPN[YEAR]&amp;"|"&amp;ESPN[TEAM],0)),"")</f>
        <v>12.2</v>
      </c>
      <c r="AQ254">
        <f t="array" ref="AQ254">IFERROR(INDEX(ESPN[YEAR],MATCH(AllSources[[#This Row],[Year]]&amp;"|"&amp;AllSources[[#This Row],[Real_Team]],ESPN[YEAR]&amp;"|"&amp;ESPN[TEAM],0)),"")</f>
        <v>2018</v>
      </c>
    </row>
    <row r="255" spans="1:43" x14ac:dyDescent="0.2">
      <c r="A255">
        <v>2018</v>
      </c>
      <c r="B255">
        <v>33</v>
      </c>
      <c r="C255" t="s">
        <v>991</v>
      </c>
      <c r="D255" t="s">
        <v>5</v>
      </c>
      <c r="E255" t="e" vm="1">
        <v>#NAME?</v>
      </c>
      <c r="F255">
        <v>8</v>
      </c>
      <c r="G255">
        <v>0</v>
      </c>
      <c r="H255" t="s">
        <v>105</v>
      </c>
      <c r="I255" t="s">
        <v>65</v>
      </c>
      <c r="J255">
        <v>16.03</v>
      </c>
      <c r="K255">
        <v>115.3</v>
      </c>
      <c r="L255">
        <v>28</v>
      </c>
      <c r="M255">
        <v>99.3</v>
      </c>
      <c r="N255">
        <v>70</v>
      </c>
      <c r="O255">
        <v>68.7</v>
      </c>
      <c r="P255">
        <v>147</v>
      </c>
      <c r="Q255">
        <v>-1.7999999999999999E-2</v>
      </c>
      <c r="R255">
        <v>229</v>
      </c>
      <c r="S255">
        <v>7.91</v>
      </c>
      <c r="T255">
        <v>53</v>
      </c>
      <c r="U255">
        <v>109.2</v>
      </c>
      <c r="V255">
        <v>47</v>
      </c>
      <c r="W255">
        <v>101.3</v>
      </c>
      <c r="X255">
        <v>52</v>
      </c>
      <c r="Y255">
        <v>-9.76</v>
      </c>
      <c r="Z255">
        <v>344</v>
      </c>
      <c r="AA255">
        <v>8</v>
      </c>
      <c r="AB255" t="s">
        <v>136</v>
      </c>
      <c r="AC255" t="str">
        <f t="array" ref="AC255">IFERROR(INDEX(JeffSagarin[TEAM],MATCH(AllSources[[#This Row],[Year]]&amp;"|"&amp;AllSources[[#This Row],[Real_Team]],JeffSagarin[YEAR]&amp;"|"&amp;JeffSagarin[TEAM],0)),"")</f>
        <v>Virginia Tech</v>
      </c>
      <c r="AD255">
        <f t="array" ref="AD255">IFERROR(INDEX(JeffSagarin[JS_RATING],MATCH(AllSources[[#This Row],[Year]]&amp;"|"&amp;AllSources[[#This Row],[Real_Team]],JeffSagarin[YEAR]&amp;"|"&amp;JeffSagarin[TEAM],0)),"")</f>
        <v>84.14</v>
      </c>
      <c r="AE255">
        <f t="array" ref="AE255">IFERROR(INDEX(JeffSagarin[JS_SOS],MATCH(AllSources[[#This Row],[Year]]&amp;"|"&amp;AllSources[[#This Row],[Real_Team]],JeffSagarin[YEAR]&amp;"|"&amp;JeffSagarin[TEAM],0)),"")</f>
        <v>79.34</v>
      </c>
      <c r="AF255">
        <f t="array" ref="AF255">IFERROR(INDEX(JeffSagarin[W25],MATCH(AllSources[[#This Row],[Year]]&amp;"|"&amp;AllSources[[#This Row],[Real_Team]],JeffSagarin[YEAR]&amp;"|"&amp;JeffSagarin[TEAM],0)),"")</f>
        <v>4</v>
      </c>
      <c r="AG255">
        <f t="array" ref="AG255">IFERROR(INDEX(JeffSagarin[W50],MATCH(AllSources[[#This Row],[Year]]&amp;"|"&amp;AllSources[[#This Row],[Real_Team]],JeffSagarin[YEAR]&amp;"|"&amp;JeffSagarin[TEAM],0)),"")</f>
        <v>5</v>
      </c>
      <c r="AH255">
        <f t="array" ref="AH255">IFERROR(INDEX(JeffSagarin[YEAR],MATCH(AllSources[[#This Row],[Year]]&amp;"|"&amp;AllSources[[#This Row],[Real_Team]],JeffSagarin[YEAR]&amp;"|"&amp;JeffSagarin[TEAM],0)),"")</f>
        <v>2018</v>
      </c>
      <c r="AI255" t="str">
        <f t="array" ref="AI255">IFERROR(INDEX(SonnyMoore[TEAM],MATCH(AllSources[[#This Row],[Year]]&amp;"|"&amp;AllSources[[#This Row],[Real_Team]],SonnyMoore[YEAR]&amp;"|"&amp;SonnyMoore[TEAM],0)),"")</f>
        <v>VIRGINIA TECH</v>
      </c>
      <c r="AJ255">
        <f t="array" ref="AJ255">IFERROR(INDEX(SonnyMoore[SM_SOS],MATCH(AllSources[[#This Row],[Year]]&amp;"|"&amp;AllSources[[#This Row],[Real_Team]],SonnyMoore[YEAR]&amp;"|"&amp;SonnyMoore[TEAM],0)),"")</f>
        <v>72.55</v>
      </c>
      <c r="AK255">
        <f t="array" ref="AK255">IFERROR(INDEX(SonnyMoore[SM_PR],MATCH(AllSources[[#This Row],[Year]]&amp;"|"&amp;AllSources[[#This Row],[Real_Team]],SonnyMoore[YEAR]&amp;"|"&amp;SonnyMoore[TEAM],0)),"")</f>
        <v>78.900000000000006</v>
      </c>
      <c r="AL255">
        <f t="array" ref="AL255">IFERROR(INDEX(SonnyMoore[YEAR],MATCH(AllSources[[#This Row],[Year]]&amp;"|"&amp;AllSources[[#This Row],[Real_Team]],SonnyMoore[YEAR]&amp;"|"&amp;SonnyMoore[TEAM],0)),"")</f>
        <v>2018</v>
      </c>
      <c r="AM255" t="str">
        <f t="array" ref="AM255">IFERROR(INDEX(ESPN[TEAM],MATCH(AllSources[[#This Row],[Year]]&amp;"|"&amp;AllSources[[#This Row],[Real_Team]],ESPN[YEAR]&amp;"|"&amp;ESPN[TEAM],0)),"")</f>
        <v>Virginia Tech</v>
      </c>
      <c r="AN255">
        <f t="array" ref="AN255">IFERROR(INDEX(ESPN[BPI OFF],MATCH(AllSources[[#This Row],[Year]]&amp;"|"&amp;AllSources[[#This Row],[Real_Team]],ESPN[YEAR]&amp;"|"&amp;ESPN[TEAM],0)),"")</f>
        <v>8</v>
      </c>
      <c r="AO255">
        <f t="array" ref="AO255">IFERROR(INDEX(ESPN[BPI DEF],MATCH(AllSources[[#This Row],[Year]]&amp;"|"&amp;AllSources[[#This Row],[Real_Team]],ESPN[YEAR]&amp;"|"&amp;ESPN[TEAM],0)),"")</f>
        <v>3.2</v>
      </c>
      <c r="AP255">
        <f t="array" ref="AP255">IFERROR(INDEX(ESPN[BPI],MATCH(AllSources[[#This Row],[Year]]&amp;"|"&amp;AllSources[[#This Row],[Real_Team]],ESPN[YEAR]&amp;"|"&amp;ESPN[TEAM],0)),"")</f>
        <v>11.2</v>
      </c>
      <c r="AQ255">
        <f t="array" ref="AQ255">IFERROR(INDEX(ESPN[YEAR],MATCH(AllSources[[#This Row],[Year]]&amp;"|"&amp;AllSources[[#This Row],[Real_Team]],ESPN[YEAR]&amp;"|"&amp;ESPN[TEAM],0)),"")</f>
        <v>2018</v>
      </c>
    </row>
    <row r="256" spans="1:43" x14ac:dyDescent="0.2">
      <c r="A256">
        <v>2018</v>
      </c>
      <c r="B256">
        <v>40</v>
      </c>
      <c r="C256" t="s">
        <v>990</v>
      </c>
      <c r="D256" t="s">
        <v>237</v>
      </c>
      <c r="E256" t="e" vm="1">
        <v>#NAME?</v>
      </c>
      <c r="F256">
        <v>8</v>
      </c>
      <c r="G256">
        <v>0</v>
      </c>
      <c r="H256" t="s">
        <v>60</v>
      </c>
      <c r="I256" t="s">
        <v>131</v>
      </c>
      <c r="J256">
        <v>14.83</v>
      </c>
      <c r="K256">
        <v>111.9</v>
      </c>
      <c r="L256">
        <v>58</v>
      </c>
      <c r="M256">
        <v>97</v>
      </c>
      <c r="N256">
        <v>43</v>
      </c>
      <c r="O256">
        <v>65.7</v>
      </c>
      <c r="P256">
        <v>296</v>
      </c>
      <c r="Q256">
        <v>-2.5000000000000001E-2</v>
      </c>
      <c r="R256">
        <v>249</v>
      </c>
      <c r="S256">
        <v>9.5500000000000007</v>
      </c>
      <c r="T256">
        <v>32</v>
      </c>
      <c r="U256">
        <v>109.8</v>
      </c>
      <c r="V256">
        <v>41</v>
      </c>
      <c r="W256">
        <v>100.2</v>
      </c>
      <c r="X256">
        <v>19</v>
      </c>
      <c r="Y256">
        <v>1.07</v>
      </c>
      <c r="Z256">
        <v>132</v>
      </c>
      <c r="AA256">
        <v>8</v>
      </c>
      <c r="AB256" t="s">
        <v>136</v>
      </c>
      <c r="AC256" t="str">
        <f t="array" ref="AC256">IFERROR(INDEX(JeffSagarin[TEAM],MATCH(AllSources[[#This Row],[Year]]&amp;"|"&amp;AllSources[[#This Row],[Real_Team]],JeffSagarin[YEAR]&amp;"|"&amp;JeffSagarin[TEAM],0)),"")</f>
        <v>Missouri</v>
      </c>
      <c r="AD256">
        <f t="array" ref="AD256">IFERROR(INDEX(JeffSagarin[JS_RATING],MATCH(AllSources[[#This Row],[Year]]&amp;"|"&amp;AllSources[[#This Row],[Real_Team]],JeffSagarin[YEAR]&amp;"|"&amp;JeffSagarin[TEAM],0)),"")</f>
        <v>82.92</v>
      </c>
      <c r="AE256">
        <f t="array" ref="AE256">IFERROR(INDEX(JeffSagarin[JS_SOS],MATCH(AllSources[[#This Row],[Year]]&amp;"|"&amp;AllSources[[#This Row],[Real_Team]],JeffSagarin[YEAR]&amp;"|"&amp;JeffSagarin[TEAM],0)),"")</f>
        <v>80.34</v>
      </c>
      <c r="AF256">
        <f t="array" ref="AF256">IFERROR(INDEX(JeffSagarin[W25],MATCH(AllSources[[#This Row],[Year]]&amp;"|"&amp;AllSources[[#This Row],[Real_Team]],JeffSagarin[YEAR]&amp;"|"&amp;JeffSagarin[TEAM],0)),"")</f>
        <v>3</v>
      </c>
      <c r="AG256">
        <f t="array" ref="AG256">IFERROR(INDEX(JeffSagarin[W50],MATCH(AllSources[[#This Row],[Year]]&amp;"|"&amp;AllSources[[#This Row],[Real_Team]],JeffSagarin[YEAR]&amp;"|"&amp;JeffSagarin[TEAM],0)),"")</f>
        <v>5</v>
      </c>
      <c r="AH256">
        <f t="array" ref="AH256">IFERROR(INDEX(JeffSagarin[YEAR],MATCH(AllSources[[#This Row],[Year]]&amp;"|"&amp;AllSources[[#This Row],[Real_Team]],JeffSagarin[YEAR]&amp;"|"&amp;JeffSagarin[TEAM],0)),"")</f>
        <v>2018</v>
      </c>
      <c r="AI256" t="str">
        <f t="array" ref="AI256">IFERROR(INDEX(SonnyMoore[TEAM],MATCH(AllSources[[#This Row],[Year]]&amp;"|"&amp;AllSources[[#This Row],[Real_Team]],SonnyMoore[YEAR]&amp;"|"&amp;SonnyMoore[TEAM],0)),"")</f>
        <v>MISSOURI</v>
      </c>
      <c r="AJ256">
        <f t="array" ref="AJ256">IFERROR(INDEX(SonnyMoore[SM_SOS],MATCH(AllSources[[#This Row],[Year]]&amp;"|"&amp;AllSources[[#This Row],[Real_Team]],SonnyMoore[YEAR]&amp;"|"&amp;SonnyMoore[TEAM],0)),"")</f>
        <v>73.569999999999993</v>
      </c>
      <c r="AK256">
        <f t="array" ref="AK256">IFERROR(INDEX(SonnyMoore[SM_PR],MATCH(AllSources[[#This Row],[Year]]&amp;"|"&amp;AllSources[[#This Row],[Real_Team]],SonnyMoore[YEAR]&amp;"|"&amp;SonnyMoore[TEAM],0)),"")</f>
        <v>76.92</v>
      </c>
      <c r="AL256">
        <f t="array" ref="AL256">IFERROR(INDEX(SonnyMoore[YEAR],MATCH(AllSources[[#This Row],[Year]]&amp;"|"&amp;AllSources[[#This Row],[Real_Team]],SonnyMoore[YEAR]&amp;"|"&amp;SonnyMoore[TEAM],0)),"")</f>
        <v>2018</v>
      </c>
      <c r="AM256" t="str">
        <f t="array" ref="AM256">IFERROR(INDEX(ESPN[TEAM],MATCH(AllSources[[#This Row],[Year]]&amp;"|"&amp;AllSources[[#This Row],[Real_Team]],ESPN[YEAR]&amp;"|"&amp;ESPN[TEAM],0)),"")</f>
        <v>Missouri</v>
      </c>
      <c r="AN256">
        <f t="array" ref="AN256">IFERROR(INDEX(ESPN[BPI OFF],MATCH(AllSources[[#This Row],[Year]]&amp;"|"&amp;AllSources[[#This Row],[Real_Team]],ESPN[YEAR]&amp;"|"&amp;ESPN[TEAM],0)),"")</f>
        <v>4.4000000000000004</v>
      </c>
      <c r="AO256">
        <f t="array" ref="AO256">IFERROR(INDEX(ESPN[BPI DEF],MATCH(AllSources[[#This Row],[Year]]&amp;"|"&amp;AllSources[[#This Row],[Real_Team]],ESPN[YEAR]&amp;"|"&amp;ESPN[TEAM],0)),"")</f>
        <v>4.8</v>
      </c>
      <c r="AP256">
        <f t="array" ref="AP256">IFERROR(INDEX(ESPN[BPI],MATCH(AllSources[[#This Row],[Year]]&amp;"|"&amp;AllSources[[#This Row],[Real_Team]],ESPN[YEAR]&amp;"|"&amp;ESPN[TEAM],0)),"")</f>
        <v>9.1</v>
      </c>
      <c r="AQ256">
        <f t="array" ref="AQ256">IFERROR(INDEX(ESPN[YEAR],MATCH(AllSources[[#This Row],[Year]]&amp;"|"&amp;AllSources[[#This Row],[Real_Team]],ESPN[YEAR]&amp;"|"&amp;ESPN[TEAM],0)),"")</f>
        <v>2018</v>
      </c>
    </row>
    <row r="257" spans="1:43" x14ac:dyDescent="0.2">
      <c r="A257">
        <v>2018</v>
      </c>
      <c r="B257">
        <v>27</v>
      </c>
      <c r="C257" t="s">
        <v>989</v>
      </c>
      <c r="D257" t="s">
        <v>270</v>
      </c>
      <c r="E257" t="e" vm="1">
        <v>#NAME?</v>
      </c>
      <c r="F257">
        <v>9</v>
      </c>
      <c r="G257">
        <v>3</v>
      </c>
      <c r="H257" t="s">
        <v>105</v>
      </c>
      <c r="I257" t="s">
        <v>84</v>
      </c>
      <c r="J257">
        <v>17.77</v>
      </c>
      <c r="K257">
        <v>114.3</v>
      </c>
      <c r="L257">
        <v>43</v>
      </c>
      <c r="M257">
        <v>96.5</v>
      </c>
      <c r="N257">
        <v>33</v>
      </c>
      <c r="O257">
        <v>71.2</v>
      </c>
      <c r="P257">
        <v>45</v>
      </c>
      <c r="Q257">
        <v>-2.9000000000000001E-2</v>
      </c>
      <c r="R257">
        <v>261</v>
      </c>
      <c r="S257">
        <v>9.27</v>
      </c>
      <c r="T257">
        <v>36</v>
      </c>
      <c r="U257">
        <v>109.6</v>
      </c>
      <c r="V257">
        <v>45</v>
      </c>
      <c r="W257">
        <v>100.3</v>
      </c>
      <c r="X257">
        <v>20</v>
      </c>
      <c r="Y257">
        <v>-6.91</v>
      </c>
      <c r="Z257">
        <v>330</v>
      </c>
      <c r="AA257">
        <v>9</v>
      </c>
      <c r="AB257" t="s">
        <v>136</v>
      </c>
      <c r="AC257" t="str">
        <f t="array" ref="AC257">IFERROR(INDEX(JeffSagarin[TEAM],MATCH(AllSources[[#This Row],[Year]]&amp;"|"&amp;AllSources[[#This Row],[Real_Team]],JeffSagarin[YEAR]&amp;"|"&amp;JeffSagarin[TEAM],0)),"")</f>
        <v>Florida St.</v>
      </c>
      <c r="AD257">
        <f t="array" ref="AD257">IFERROR(INDEX(JeffSagarin[JS_RATING],MATCH(AllSources[[#This Row],[Year]]&amp;"|"&amp;AllSources[[#This Row],[Real_Team]],JeffSagarin[YEAR]&amp;"|"&amp;JeffSagarin[TEAM],0)),"")</f>
        <v>86.36</v>
      </c>
      <c r="AE257">
        <f t="array" ref="AE257">IFERROR(INDEX(JeffSagarin[JS_SOS],MATCH(AllSources[[#This Row],[Year]]&amp;"|"&amp;AllSources[[#This Row],[Real_Team]],JeffSagarin[YEAR]&amp;"|"&amp;JeffSagarin[TEAM],0)),"")</f>
        <v>80.16</v>
      </c>
      <c r="AF257">
        <f t="array" ref="AF257">IFERROR(INDEX(JeffSagarin[W25],MATCH(AllSources[[#This Row],[Year]]&amp;"|"&amp;AllSources[[#This Row],[Real_Team]],JeffSagarin[YEAR]&amp;"|"&amp;JeffSagarin[TEAM],0)),"")</f>
        <v>5</v>
      </c>
      <c r="AG257">
        <f t="array" ref="AG257">IFERROR(INDEX(JeffSagarin[W50],MATCH(AllSources[[#This Row],[Year]]&amp;"|"&amp;AllSources[[#This Row],[Real_Team]],JeffSagarin[YEAR]&amp;"|"&amp;JeffSagarin[TEAM],0)),"")</f>
        <v>10</v>
      </c>
      <c r="AH257">
        <f t="array" ref="AH257">IFERROR(INDEX(JeffSagarin[YEAR],MATCH(AllSources[[#This Row],[Year]]&amp;"|"&amp;AllSources[[#This Row],[Real_Team]],JeffSagarin[YEAR]&amp;"|"&amp;JeffSagarin[TEAM],0)),"")</f>
        <v>2018</v>
      </c>
      <c r="AI257" t="str">
        <f t="array" ref="AI257">IFERROR(INDEX(SonnyMoore[TEAM],MATCH(AllSources[[#This Row],[Year]]&amp;"|"&amp;AllSources[[#This Row],[Real_Team]],SonnyMoore[YEAR]&amp;"|"&amp;SonnyMoore[TEAM],0)),"")</f>
        <v>FLORIDA ST.</v>
      </c>
      <c r="AJ257">
        <f t="array" ref="AJ257">IFERROR(INDEX(SonnyMoore[SM_SOS],MATCH(AllSources[[#This Row],[Year]]&amp;"|"&amp;AllSources[[#This Row],[Real_Team]],SonnyMoore[YEAR]&amp;"|"&amp;SonnyMoore[TEAM],0)),"")</f>
        <v>74.66</v>
      </c>
      <c r="AK257">
        <f t="array" ref="AK257">IFERROR(INDEX(SonnyMoore[SM_PR],MATCH(AllSources[[#This Row],[Year]]&amp;"|"&amp;AllSources[[#This Row],[Real_Team]],SonnyMoore[YEAR]&amp;"|"&amp;SonnyMoore[TEAM],0)),"")</f>
        <v>81.19</v>
      </c>
      <c r="AL257">
        <f t="array" ref="AL257">IFERROR(INDEX(SonnyMoore[YEAR],MATCH(AllSources[[#This Row],[Year]]&amp;"|"&amp;AllSources[[#This Row],[Real_Team]],SonnyMoore[YEAR]&amp;"|"&amp;SonnyMoore[TEAM],0)),"")</f>
        <v>2018</v>
      </c>
      <c r="AM257" t="str">
        <f t="array" ref="AM257">IFERROR(INDEX(ESPN[TEAM],MATCH(AllSources[[#This Row],[Year]]&amp;"|"&amp;AllSources[[#This Row],[Real_Team]],ESPN[YEAR]&amp;"|"&amp;ESPN[TEAM],0)),"")</f>
        <v>Florida St.</v>
      </c>
      <c r="AN257">
        <f t="array" ref="AN257">IFERROR(INDEX(ESPN[BPI OFF],MATCH(AllSources[[#This Row],[Year]]&amp;"|"&amp;AllSources[[#This Row],[Real_Team]],ESPN[YEAR]&amp;"|"&amp;ESPN[TEAM],0)),"")</f>
        <v>6.2</v>
      </c>
      <c r="AO257">
        <f t="array" ref="AO257">IFERROR(INDEX(ESPN[BPI DEF],MATCH(AllSources[[#This Row],[Year]]&amp;"|"&amp;AllSources[[#This Row],[Real_Team]],ESPN[YEAR]&amp;"|"&amp;ESPN[TEAM],0)),"")</f>
        <v>5.3</v>
      </c>
      <c r="AP257">
        <f t="array" ref="AP257">IFERROR(INDEX(ESPN[BPI],MATCH(AllSources[[#This Row],[Year]]&amp;"|"&amp;AllSources[[#This Row],[Real_Team]],ESPN[YEAR]&amp;"|"&amp;ESPN[TEAM],0)),"")</f>
        <v>11.5</v>
      </c>
      <c r="AQ257">
        <f t="array" ref="AQ257">IFERROR(INDEX(ESPN[YEAR],MATCH(AllSources[[#This Row],[Year]]&amp;"|"&amp;AllSources[[#This Row],[Real_Team]],ESPN[YEAR]&amp;"|"&amp;ESPN[TEAM],0)),"")</f>
        <v>2018</v>
      </c>
    </row>
    <row r="258" spans="1:43" x14ac:dyDescent="0.2">
      <c r="A258">
        <v>2018</v>
      </c>
      <c r="B258">
        <v>42</v>
      </c>
      <c r="C258" t="s">
        <v>988</v>
      </c>
      <c r="D258" t="s">
        <v>238</v>
      </c>
      <c r="E258" t="e" vm="1">
        <v>#NAME?</v>
      </c>
      <c r="F258">
        <v>9</v>
      </c>
      <c r="G258">
        <v>3</v>
      </c>
      <c r="H258" t="s">
        <v>156</v>
      </c>
      <c r="I258" t="s">
        <v>69</v>
      </c>
      <c r="J258">
        <v>14.77</v>
      </c>
      <c r="K258">
        <v>110.1</v>
      </c>
      <c r="L258">
        <v>78</v>
      </c>
      <c r="M258">
        <v>95.3</v>
      </c>
      <c r="N258">
        <v>21</v>
      </c>
      <c r="O258">
        <v>65.599999999999994</v>
      </c>
      <c r="P258">
        <v>302</v>
      </c>
      <c r="Q258">
        <v>7.0999999999999994E-2</v>
      </c>
      <c r="R258">
        <v>31</v>
      </c>
      <c r="S258">
        <v>9.39</v>
      </c>
      <c r="T258">
        <v>34</v>
      </c>
      <c r="U258">
        <v>111</v>
      </c>
      <c r="V258">
        <v>14</v>
      </c>
      <c r="W258">
        <v>101.6</v>
      </c>
      <c r="X258">
        <v>59</v>
      </c>
      <c r="Y258">
        <v>-6.5</v>
      </c>
      <c r="Z258">
        <v>324</v>
      </c>
      <c r="AA258">
        <v>9</v>
      </c>
      <c r="AB258" t="s">
        <v>136</v>
      </c>
      <c r="AC258" t="str">
        <f t="array" ref="AC258">IFERROR(INDEX(JeffSagarin[TEAM],MATCH(AllSources[[#This Row],[Year]]&amp;"|"&amp;AllSources[[#This Row],[Real_Team]],JeffSagarin[YEAR]&amp;"|"&amp;JeffSagarin[TEAM],0)),"")</f>
        <v>Kansas St.</v>
      </c>
      <c r="AD258">
        <f t="array" ref="AD258">IFERROR(INDEX(JeffSagarin[JS_RATING],MATCH(AllSources[[#This Row],[Year]]&amp;"|"&amp;AllSources[[#This Row],[Real_Team]],JeffSagarin[YEAR]&amp;"|"&amp;JeffSagarin[TEAM],0)),"")</f>
        <v>83.98</v>
      </c>
      <c r="AE258">
        <f t="array" ref="AE258">IFERROR(INDEX(JeffSagarin[JS_SOS],MATCH(AllSources[[#This Row],[Year]]&amp;"|"&amp;AllSources[[#This Row],[Real_Team]],JeffSagarin[YEAR]&amp;"|"&amp;JeffSagarin[TEAM],0)),"")</f>
        <v>80.62</v>
      </c>
      <c r="AF258">
        <f t="array" ref="AF258">IFERROR(INDEX(JeffSagarin[W25],MATCH(AllSources[[#This Row],[Year]]&amp;"|"&amp;AllSources[[#This Row],[Real_Team]],JeffSagarin[YEAR]&amp;"|"&amp;JeffSagarin[TEAM],0)),"")</f>
        <v>1</v>
      </c>
      <c r="AG258">
        <f t="array" ref="AG258">IFERROR(INDEX(JeffSagarin[W50],MATCH(AllSources[[#This Row],[Year]]&amp;"|"&amp;AllSources[[#This Row],[Real_Team]],JeffSagarin[YEAR]&amp;"|"&amp;JeffSagarin[TEAM],0)),"")</f>
        <v>11</v>
      </c>
      <c r="AH258">
        <f t="array" ref="AH258">IFERROR(INDEX(JeffSagarin[YEAR],MATCH(AllSources[[#This Row],[Year]]&amp;"|"&amp;AllSources[[#This Row],[Real_Team]],JeffSagarin[YEAR]&amp;"|"&amp;JeffSagarin[TEAM],0)),"")</f>
        <v>2018</v>
      </c>
      <c r="AI258" t="str">
        <f t="array" ref="AI258">IFERROR(INDEX(SonnyMoore[TEAM],MATCH(AllSources[[#This Row],[Year]]&amp;"|"&amp;AllSources[[#This Row],[Real_Team]],SonnyMoore[YEAR]&amp;"|"&amp;SonnyMoore[TEAM],0)),"")</f>
        <v>KANSAS ST.</v>
      </c>
      <c r="AJ258">
        <f t="array" ref="AJ258">IFERROR(INDEX(SonnyMoore[SM_SOS],MATCH(AllSources[[#This Row],[Year]]&amp;"|"&amp;AllSources[[#This Row],[Real_Team]],SonnyMoore[YEAR]&amp;"|"&amp;SonnyMoore[TEAM],0)),"")</f>
        <v>73.45</v>
      </c>
      <c r="AK258">
        <f t="array" ref="AK258">IFERROR(INDEX(SonnyMoore[SM_PR],MATCH(AllSources[[#This Row],[Year]]&amp;"|"&amp;AllSources[[#This Row],[Real_Team]],SonnyMoore[YEAR]&amp;"|"&amp;SonnyMoore[TEAM],0)),"")</f>
        <v>76.180000000000007</v>
      </c>
      <c r="AL258">
        <f t="array" ref="AL258">IFERROR(INDEX(SonnyMoore[YEAR],MATCH(AllSources[[#This Row],[Year]]&amp;"|"&amp;AllSources[[#This Row],[Real_Team]],SonnyMoore[YEAR]&amp;"|"&amp;SonnyMoore[TEAM],0)),"")</f>
        <v>2018</v>
      </c>
      <c r="AM258" t="str">
        <f t="array" ref="AM258">IFERROR(INDEX(ESPN[TEAM],MATCH(AllSources[[#This Row],[Year]]&amp;"|"&amp;AllSources[[#This Row],[Real_Team]],ESPN[YEAR]&amp;"|"&amp;ESPN[TEAM],0)),"")</f>
        <v>Kansas St.</v>
      </c>
      <c r="AN258">
        <f t="array" ref="AN258">IFERROR(INDEX(ESPN[BPI OFF],MATCH(AllSources[[#This Row],[Year]]&amp;"|"&amp;AllSources[[#This Row],[Real_Team]],ESPN[YEAR]&amp;"|"&amp;ESPN[TEAM],0)),"")</f>
        <v>3.5</v>
      </c>
      <c r="AO258">
        <f t="array" ref="AO258">IFERROR(INDEX(ESPN[BPI DEF],MATCH(AllSources[[#This Row],[Year]]&amp;"|"&amp;AllSources[[#This Row],[Real_Team]],ESPN[YEAR]&amp;"|"&amp;ESPN[TEAM],0)),"")</f>
        <v>5.7</v>
      </c>
      <c r="AP258">
        <f t="array" ref="AP258">IFERROR(INDEX(ESPN[BPI],MATCH(AllSources[[#This Row],[Year]]&amp;"|"&amp;AllSources[[#This Row],[Real_Team]],ESPN[YEAR]&amp;"|"&amp;ESPN[TEAM],0)),"")</f>
        <v>9.1999999999999993</v>
      </c>
      <c r="AQ258">
        <f t="array" ref="AQ258">IFERROR(INDEX(ESPN[YEAR],MATCH(AllSources[[#This Row],[Year]]&amp;"|"&amp;AllSources[[#This Row],[Real_Team]],ESPN[YEAR]&amp;"|"&amp;ESPN[TEAM],0)),"")</f>
        <v>2018</v>
      </c>
    </row>
    <row r="259" spans="1:43" x14ac:dyDescent="0.2">
      <c r="A259">
        <v>2018</v>
      </c>
      <c r="B259">
        <v>46</v>
      </c>
      <c r="C259" t="s">
        <v>987</v>
      </c>
      <c r="D259" t="s">
        <v>566</v>
      </c>
      <c r="E259" t="e" vm="1">
        <v>#NAME?</v>
      </c>
      <c r="F259">
        <v>9</v>
      </c>
      <c r="G259">
        <v>0</v>
      </c>
      <c r="H259" t="s">
        <v>105</v>
      </c>
      <c r="I259" t="s">
        <v>65</v>
      </c>
      <c r="J259">
        <v>14.52</v>
      </c>
      <c r="K259">
        <v>116.3</v>
      </c>
      <c r="L259">
        <v>21</v>
      </c>
      <c r="M259">
        <v>101.8</v>
      </c>
      <c r="N259">
        <v>109</v>
      </c>
      <c r="O259">
        <v>71.400000000000006</v>
      </c>
      <c r="P259">
        <v>38</v>
      </c>
      <c r="Q259">
        <v>-1E-3</v>
      </c>
      <c r="R259">
        <v>178</v>
      </c>
      <c r="S259">
        <v>7.71</v>
      </c>
      <c r="T259">
        <v>55</v>
      </c>
      <c r="U259">
        <v>108.6</v>
      </c>
      <c r="V259">
        <v>62</v>
      </c>
      <c r="W259">
        <v>100.9</v>
      </c>
      <c r="X259">
        <v>39</v>
      </c>
      <c r="Y259">
        <v>-9.7100000000000009</v>
      </c>
      <c r="Z259">
        <v>342</v>
      </c>
      <c r="AA259">
        <v>9</v>
      </c>
      <c r="AB259" t="s">
        <v>136</v>
      </c>
      <c r="AC259" t="str">
        <f t="array" ref="AC259">IFERROR(INDEX(JeffSagarin[TEAM],MATCH(AllSources[[#This Row],[Year]]&amp;"|"&amp;AllSources[[#This Row],[Real_Team]],JeffSagarin[YEAR]&amp;"|"&amp;JeffSagarin[TEAM],0)),"")</f>
        <v/>
      </c>
      <c r="AD259" t="str">
        <f t="array" ref="AD259">IFERROR(INDEX(JeffSagarin[JS_RATING],MATCH(AllSources[[#This Row],[Year]]&amp;"|"&amp;AllSources[[#This Row],[Real_Team]],JeffSagarin[YEAR]&amp;"|"&amp;JeffSagarin[TEAM],0)),"")</f>
        <v/>
      </c>
      <c r="AE259" t="str">
        <f t="array" ref="AE259">IFERROR(INDEX(JeffSagarin[JS_SOS],MATCH(AllSources[[#This Row],[Year]]&amp;"|"&amp;AllSources[[#This Row],[Real_Team]],JeffSagarin[YEAR]&amp;"|"&amp;JeffSagarin[TEAM],0)),"")</f>
        <v/>
      </c>
      <c r="AF259" t="str">
        <f t="array" ref="AF259">IFERROR(INDEX(JeffSagarin[W25],MATCH(AllSources[[#This Row],[Year]]&amp;"|"&amp;AllSources[[#This Row],[Real_Team]],JeffSagarin[YEAR]&amp;"|"&amp;JeffSagarin[TEAM],0)),"")</f>
        <v/>
      </c>
      <c r="AG259" t="str">
        <f t="array" ref="AG259">IFERROR(INDEX(JeffSagarin[W50],MATCH(AllSources[[#This Row],[Year]]&amp;"|"&amp;AllSources[[#This Row],[Real_Team]],JeffSagarin[YEAR]&amp;"|"&amp;JeffSagarin[TEAM],0)),"")</f>
        <v/>
      </c>
      <c r="AH259" t="str">
        <f t="array" ref="AH259">IFERROR(INDEX(JeffSagarin[YEAR],MATCH(AllSources[[#This Row],[Year]]&amp;"|"&amp;AllSources[[#This Row],[Real_Team]],JeffSagarin[YEAR]&amp;"|"&amp;JeffSagarin[TEAM],0)),"")</f>
        <v/>
      </c>
      <c r="AI259" t="str">
        <f t="array" ref="AI259">IFERROR(INDEX(SonnyMoore[TEAM],MATCH(AllSources[[#This Row],[Year]]&amp;"|"&amp;AllSources[[#This Row],[Real_Team]],SonnyMoore[YEAR]&amp;"|"&amp;SonnyMoore[TEAM],0)),"")</f>
        <v>NORTH CAROLINA ST.</v>
      </c>
      <c r="AJ259">
        <f t="array" ref="AJ259">IFERROR(INDEX(SonnyMoore[SM_SOS],MATCH(AllSources[[#This Row],[Year]]&amp;"|"&amp;AllSources[[#This Row],[Real_Team]],SonnyMoore[YEAR]&amp;"|"&amp;SonnyMoore[TEAM],0)),"")</f>
        <v>71.760000000000005</v>
      </c>
      <c r="AK259">
        <f t="array" ref="AK259">IFERROR(INDEX(SonnyMoore[SM_PR],MATCH(AllSources[[#This Row],[Year]]&amp;"|"&amp;AllSources[[#This Row],[Real_Team]],SonnyMoore[YEAR]&amp;"|"&amp;SonnyMoore[TEAM],0)),"")</f>
        <v>76.25</v>
      </c>
      <c r="AL259">
        <f t="array" ref="AL259">IFERROR(INDEX(SonnyMoore[YEAR],MATCH(AllSources[[#This Row],[Year]]&amp;"|"&amp;AllSources[[#This Row],[Real_Team]],SonnyMoore[YEAR]&amp;"|"&amp;SonnyMoore[TEAM],0)),"")</f>
        <v>2018</v>
      </c>
      <c r="AM259" t="str">
        <f t="array" ref="AM259">IFERROR(INDEX(ESPN[TEAM],MATCH(AllSources[[#This Row],[Year]]&amp;"|"&amp;AllSources[[#This Row],[Real_Team]],ESPN[YEAR]&amp;"|"&amp;ESPN[TEAM],0)),"")</f>
        <v/>
      </c>
      <c r="AN259" t="str">
        <f t="array" ref="AN259">IFERROR(INDEX(ESPN[BPI OFF],MATCH(AllSources[[#This Row],[Year]]&amp;"|"&amp;AllSources[[#This Row],[Real_Team]],ESPN[YEAR]&amp;"|"&amp;ESPN[TEAM],0)),"")</f>
        <v/>
      </c>
      <c r="AO259" t="str">
        <f t="array" ref="AO259">IFERROR(INDEX(ESPN[BPI DEF],MATCH(AllSources[[#This Row],[Year]]&amp;"|"&amp;AllSources[[#This Row],[Real_Team]],ESPN[YEAR]&amp;"|"&amp;ESPN[TEAM],0)),"")</f>
        <v/>
      </c>
      <c r="AP259" t="str">
        <f t="array" ref="AP259">IFERROR(INDEX(ESPN[BPI],MATCH(AllSources[[#This Row],[Year]]&amp;"|"&amp;AllSources[[#This Row],[Real_Team]],ESPN[YEAR]&amp;"|"&amp;ESPN[TEAM],0)),"")</f>
        <v/>
      </c>
      <c r="AQ259" t="str">
        <f t="array" ref="AQ259">IFERROR(INDEX(ESPN[YEAR],MATCH(AllSources[[#This Row],[Year]]&amp;"|"&amp;AllSources[[#This Row],[Real_Team]],ESPN[YEAR]&amp;"|"&amp;ESPN[TEAM],0)),"")</f>
        <v/>
      </c>
    </row>
    <row r="260" spans="1:43" x14ac:dyDescent="0.2">
      <c r="A260">
        <v>2018</v>
      </c>
      <c r="B260">
        <v>57</v>
      </c>
      <c r="C260" t="s">
        <v>986</v>
      </c>
      <c r="D260" t="s">
        <v>59</v>
      </c>
      <c r="E260" t="e" vm="1">
        <v>#NAME?</v>
      </c>
      <c r="F260">
        <v>9</v>
      </c>
      <c r="G260">
        <v>1</v>
      </c>
      <c r="H260" t="s">
        <v>60</v>
      </c>
      <c r="I260" t="s">
        <v>61</v>
      </c>
      <c r="J260">
        <v>13.41</v>
      </c>
      <c r="K260">
        <v>108.7</v>
      </c>
      <c r="L260">
        <v>106</v>
      </c>
      <c r="M260">
        <v>95.2</v>
      </c>
      <c r="N260">
        <v>20</v>
      </c>
      <c r="O260">
        <v>68.7</v>
      </c>
      <c r="P260">
        <v>151</v>
      </c>
      <c r="Q260">
        <v>1.7000000000000001E-2</v>
      </c>
      <c r="R260">
        <v>130</v>
      </c>
      <c r="S260">
        <v>11.17</v>
      </c>
      <c r="T260">
        <v>8</v>
      </c>
      <c r="U260">
        <v>110.9</v>
      </c>
      <c r="V260">
        <v>19</v>
      </c>
      <c r="W260">
        <v>99.7</v>
      </c>
      <c r="X260">
        <v>7</v>
      </c>
      <c r="Y260">
        <v>2.54</v>
      </c>
      <c r="Z260">
        <v>84</v>
      </c>
      <c r="AA260">
        <v>9</v>
      </c>
      <c r="AB260" t="s">
        <v>136</v>
      </c>
      <c r="AC260" t="str">
        <f t="array" ref="AC260">IFERROR(INDEX(JeffSagarin[TEAM],MATCH(AllSources[[#This Row],[Year]]&amp;"|"&amp;AllSources[[#This Row],[Real_Team]],JeffSagarin[YEAR]&amp;"|"&amp;JeffSagarin[TEAM],0)),"")</f>
        <v>Alabama</v>
      </c>
      <c r="AD260">
        <f t="array" ref="AD260">IFERROR(INDEX(JeffSagarin[JS_RATING],MATCH(AllSources[[#This Row],[Year]]&amp;"|"&amp;AllSources[[#This Row],[Real_Team]],JeffSagarin[YEAR]&amp;"|"&amp;JeffSagarin[TEAM],0)),"")</f>
        <v>82.84</v>
      </c>
      <c r="AE260">
        <f t="array" ref="AE260">IFERROR(INDEX(JeffSagarin[JS_SOS],MATCH(AllSources[[#This Row],[Year]]&amp;"|"&amp;AllSources[[#This Row],[Real_Team]],JeffSagarin[YEAR]&amp;"|"&amp;JeffSagarin[TEAM],0)),"")</f>
        <v>81.3</v>
      </c>
      <c r="AF260">
        <f t="array" ref="AF260">IFERROR(INDEX(JeffSagarin[W25],MATCH(AllSources[[#This Row],[Year]]&amp;"|"&amp;AllSources[[#This Row],[Real_Team]],JeffSagarin[YEAR]&amp;"|"&amp;JeffSagarin[TEAM],0)),"")</f>
        <v>4</v>
      </c>
      <c r="AG260">
        <f t="array" ref="AG260">IFERROR(INDEX(JeffSagarin[W50],MATCH(AllSources[[#This Row],[Year]]&amp;"|"&amp;AllSources[[#This Row],[Real_Team]],JeffSagarin[YEAR]&amp;"|"&amp;JeffSagarin[TEAM],0)),"")</f>
        <v>9</v>
      </c>
      <c r="AH260">
        <f t="array" ref="AH260">IFERROR(INDEX(JeffSagarin[YEAR],MATCH(AllSources[[#This Row],[Year]]&amp;"|"&amp;AllSources[[#This Row],[Real_Team]],JeffSagarin[YEAR]&amp;"|"&amp;JeffSagarin[TEAM],0)),"")</f>
        <v>2018</v>
      </c>
      <c r="AI260" t="str">
        <f t="array" ref="AI260">IFERROR(INDEX(SonnyMoore[TEAM],MATCH(AllSources[[#This Row],[Year]]&amp;"|"&amp;AllSources[[#This Row],[Real_Team]],SonnyMoore[YEAR]&amp;"|"&amp;SonnyMoore[TEAM],0)),"")</f>
        <v>ALABAMA</v>
      </c>
      <c r="AJ260">
        <f t="array" ref="AJ260">IFERROR(INDEX(SonnyMoore[SM_SOS],MATCH(AllSources[[#This Row],[Year]]&amp;"|"&amp;AllSources[[#This Row],[Real_Team]],SonnyMoore[YEAR]&amp;"|"&amp;SonnyMoore[TEAM],0)),"")</f>
        <v>76.41</v>
      </c>
      <c r="AK260">
        <f t="array" ref="AK260">IFERROR(INDEX(SonnyMoore[SM_PR],MATCH(AllSources[[#This Row],[Year]]&amp;"|"&amp;AllSources[[#This Row],[Real_Team]],SonnyMoore[YEAR]&amp;"|"&amp;SonnyMoore[TEAM],0)),"")</f>
        <v>77.08</v>
      </c>
      <c r="AL260">
        <f t="array" ref="AL260">IFERROR(INDEX(SonnyMoore[YEAR],MATCH(AllSources[[#This Row],[Year]]&amp;"|"&amp;AllSources[[#This Row],[Real_Team]],SonnyMoore[YEAR]&amp;"|"&amp;SonnyMoore[TEAM],0)),"")</f>
        <v>2018</v>
      </c>
      <c r="AM260" t="str">
        <f t="array" ref="AM260">IFERROR(INDEX(ESPN[TEAM],MATCH(AllSources[[#This Row],[Year]]&amp;"|"&amp;AllSources[[#This Row],[Real_Team]],ESPN[YEAR]&amp;"|"&amp;ESPN[TEAM],0)),"")</f>
        <v>Alabama</v>
      </c>
      <c r="AN260">
        <f t="array" ref="AN260">IFERROR(INDEX(ESPN[BPI OFF],MATCH(AllSources[[#This Row],[Year]]&amp;"|"&amp;AllSources[[#This Row],[Real_Team]],ESPN[YEAR]&amp;"|"&amp;ESPN[TEAM],0)),"")</f>
        <v>2.7</v>
      </c>
      <c r="AO260">
        <f t="array" ref="AO260">IFERROR(INDEX(ESPN[BPI DEF],MATCH(AllSources[[#This Row],[Year]]&amp;"|"&amp;AllSources[[#This Row],[Real_Team]],ESPN[YEAR]&amp;"|"&amp;ESPN[TEAM],0)),"")</f>
        <v>6</v>
      </c>
      <c r="AP260">
        <f t="array" ref="AP260">IFERROR(INDEX(ESPN[BPI],MATCH(AllSources[[#This Row],[Year]]&amp;"|"&amp;AllSources[[#This Row],[Real_Team]],ESPN[YEAR]&amp;"|"&amp;ESPN[TEAM],0)),"")</f>
        <v>8.6</v>
      </c>
      <c r="AQ260">
        <f t="array" ref="AQ260">IFERROR(INDEX(ESPN[YEAR],MATCH(AllSources[[#This Row],[Year]]&amp;"|"&amp;AllSources[[#This Row],[Real_Team]],ESPN[YEAR]&amp;"|"&amp;ESPN[TEAM],0)),"")</f>
        <v>2018</v>
      </c>
    </row>
    <row r="261" spans="1:43" x14ac:dyDescent="0.2">
      <c r="A261">
        <v>2018</v>
      </c>
      <c r="B261">
        <v>20</v>
      </c>
      <c r="C261" t="s">
        <v>985</v>
      </c>
      <c r="D261" t="s">
        <v>232</v>
      </c>
      <c r="E261" t="e" vm="1">
        <v>#NAME?</v>
      </c>
      <c r="F261">
        <v>10</v>
      </c>
      <c r="G261">
        <v>1</v>
      </c>
      <c r="H261" t="s">
        <v>541</v>
      </c>
      <c r="I261" t="s">
        <v>76</v>
      </c>
      <c r="J261">
        <v>19.05</v>
      </c>
      <c r="K261">
        <v>116.2</v>
      </c>
      <c r="L261">
        <v>22</v>
      </c>
      <c r="M261">
        <v>97.2</v>
      </c>
      <c r="N261">
        <v>45</v>
      </c>
      <c r="O261">
        <v>67.599999999999994</v>
      </c>
      <c r="P261">
        <v>207</v>
      </c>
      <c r="Q261">
        <v>-4.7E-2</v>
      </c>
      <c r="R261">
        <v>290</v>
      </c>
      <c r="S261">
        <v>11.21</v>
      </c>
      <c r="T261">
        <v>7</v>
      </c>
      <c r="U261">
        <v>112</v>
      </c>
      <c r="V261">
        <v>1</v>
      </c>
      <c r="W261">
        <v>100.8</v>
      </c>
      <c r="X261">
        <v>34</v>
      </c>
      <c r="Y261">
        <v>0.11</v>
      </c>
      <c r="Z261">
        <v>154</v>
      </c>
      <c r="AA261">
        <v>0</v>
      </c>
      <c r="AB261" t="s">
        <v>136</v>
      </c>
      <c r="AC261" t="str">
        <f t="array" ref="AC261">IFERROR(INDEX(JeffSagarin[TEAM],MATCH(AllSources[[#This Row],[Year]]&amp;"|"&amp;AllSources[[#This Row],[Real_Team]],JeffSagarin[YEAR]&amp;"|"&amp;JeffSagarin[TEAM],0)),"")</f>
        <v>Butler</v>
      </c>
      <c r="AD261">
        <f t="array" ref="AD261">IFERROR(INDEX(JeffSagarin[JS_RATING],MATCH(AllSources[[#This Row],[Year]]&amp;"|"&amp;AllSources[[#This Row],[Real_Team]],JeffSagarin[YEAR]&amp;"|"&amp;JeffSagarin[TEAM],0)),"")</f>
        <v>86.04</v>
      </c>
      <c r="AE261">
        <f t="array" ref="AE261">IFERROR(INDEX(JeffSagarin[JS_SOS],MATCH(AllSources[[#This Row],[Year]]&amp;"|"&amp;AllSources[[#This Row],[Real_Team]],JeffSagarin[YEAR]&amp;"|"&amp;JeffSagarin[TEAM],0)),"")</f>
        <v>81.33</v>
      </c>
      <c r="AF261">
        <f t="array" ref="AF261">IFERROR(INDEX(JeffSagarin[W25],MATCH(AllSources[[#This Row],[Year]]&amp;"|"&amp;AllSources[[#This Row],[Real_Team]],JeffSagarin[YEAR]&amp;"|"&amp;JeffSagarin[TEAM],0)),"")</f>
        <v>3</v>
      </c>
      <c r="AG261">
        <f t="array" ref="AG261">IFERROR(INDEX(JeffSagarin[W50],MATCH(AllSources[[#This Row],[Year]]&amp;"|"&amp;AllSources[[#This Row],[Real_Team]],JeffSagarin[YEAR]&amp;"|"&amp;JeffSagarin[TEAM],0)),"")</f>
        <v>7</v>
      </c>
      <c r="AH261">
        <f t="array" ref="AH261">IFERROR(INDEX(JeffSagarin[YEAR],MATCH(AllSources[[#This Row],[Year]]&amp;"|"&amp;AllSources[[#This Row],[Real_Team]],JeffSagarin[YEAR]&amp;"|"&amp;JeffSagarin[TEAM],0)),"")</f>
        <v>2018</v>
      </c>
      <c r="AI261" t="str">
        <f t="array" ref="AI261">IFERROR(INDEX(SonnyMoore[TEAM],MATCH(AllSources[[#This Row],[Year]]&amp;"|"&amp;AllSources[[#This Row],[Real_Team]],SonnyMoore[YEAR]&amp;"|"&amp;SonnyMoore[TEAM],0)),"")</f>
        <v>BUTLER</v>
      </c>
      <c r="AJ261">
        <f t="array" ref="AJ261">IFERROR(INDEX(SonnyMoore[SM_SOS],MATCH(AllSources[[#This Row],[Year]]&amp;"|"&amp;AllSources[[#This Row],[Real_Team]],SonnyMoore[YEAR]&amp;"|"&amp;SonnyMoore[TEAM],0)),"")</f>
        <v>75.489999999999995</v>
      </c>
      <c r="AK261">
        <f t="array" ref="AK261">IFERROR(INDEX(SonnyMoore[SM_PR],MATCH(AllSources[[#This Row],[Year]]&amp;"|"&amp;AllSources[[#This Row],[Real_Team]],SonnyMoore[YEAR]&amp;"|"&amp;SonnyMoore[TEAM],0)),"")</f>
        <v>81.27</v>
      </c>
      <c r="AL261">
        <f t="array" ref="AL261">IFERROR(INDEX(SonnyMoore[YEAR],MATCH(AllSources[[#This Row],[Year]]&amp;"|"&amp;AllSources[[#This Row],[Real_Team]],SonnyMoore[YEAR]&amp;"|"&amp;SonnyMoore[TEAM],0)),"")</f>
        <v>2018</v>
      </c>
      <c r="AM261" t="str">
        <f t="array" ref="AM261">IFERROR(INDEX(ESPN[TEAM],MATCH(AllSources[[#This Row],[Year]]&amp;"|"&amp;AllSources[[#This Row],[Real_Team]],ESPN[YEAR]&amp;"|"&amp;ESPN[TEAM],0)),"")</f>
        <v>Butler</v>
      </c>
      <c r="AN261">
        <f t="array" ref="AN261">IFERROR(INDEX(ESPN[BPI OFF],MATCH(AllSources[[#This Row],[Year]]&amp;"|"&amp;AllSources[[#This Row],[Real_Team]],ESPN[YEAR]&amp;"|"&amp;ESPN[TEAM],0)),"")</f>
        <v>7</v>
      </c>
      <c r="AO261">
        <f t="array" ref="AO261">IFERROR(INDEX(ESPN[BPI DEF],MATCH(AllSources[[#This Row],[Year]]&amp;"|"&amp;AllSources[[#This Row],[Real_Team]],ESPN[YEAR]&amp;"|"&amp;ESPN[TEAM],0)),"")</f>
        <v>5.4</v>
      </c>
      <c r="AP261">
        <f t="array" ref="AP261">IFERROR(INDEX(ESPN[BPI],MATCH(AllSources[[#This Row],[Year]]&amp;"|"&amp;AllSources[[#This Row],[Real_Team]],ESPN[YEAR]&amp;"|"&amp;ESPN[TEAM],0)),"")</f>
        <v>12.4</v>
      </c>
      <c r="AQ261">
        <f t="array" ref="AQ261">IFERROR(INDEX(ESPN[YEAR],MATCH(AllSources[[#This Row],[Year]]&amp;"|"&amp;AllSources[[#This Row],[Real_Team]],ESPN[YEAR]&amp;"|"&amp;ESPN[TEAM],0)),"")</f>
        <v>2018</v>
      </c>
    </row>
    <row r="262" spans="1:43" x14ac:dyDescent="0.2">
      <c r="A262">
        <v>2018</v>
      </c>
      <c r="B262">
        <v>36</v>
      </c>
      <c r="C262" t="s">
        <v>984</v>
      </c>
      <c r="D262" t="s">
        <v>199</v>
      </c>
      <c r="E262" t="e" vm="1">
        <v>#NAME?</v>
      </c>
      <c r="F262">
        <v>10</v>
      </c>
      <c r="G262">
        <v>0</v>
      </c>
      <c r="H262" t="s">
        <v>156</v>
      </c>
      <c r="I262" t="s">
        <v>623</v>
      </c>
      <c r="J262">
        <v>15.43</v>
      </c>
      <c r="K262">
        <v>109.5</v>
      </c>
      <c r="L262">
        <v>89</v>
      </c>
      <c r="M262">
        <v>94.1</v>
      </c>
      <c r="N262">
        <v>12</v>
      </c>
      <c r="O262">
        <v>65.2</v>
      </c>
      <c r="P262">
        <v>316</v>
      </c>
      <c r="Q262">
        <v>-0.03</v>
      </c>
      <c r="R262">
        <v>263</v>
      </c>
      <c r="S262">
        <v>11.77</v>
      </c>
      <c r="T262">
        <v>3</v>
      </c>
      <c r="U262">
        <v>111.4</v>
      </c>
      <c r="V262">
        <v>8</v>
      </c>
      <c r="W262">
        <v>99.6</v>
      </c>
      <c r="X262">
        <v>5</v>
      </c>
      <c r="Y262">
        <v>2.0499999999999998</v>
      </c>
      <c r="Z262">
        <v>99</v>
      </c>
      <c r="AA262">
        <v>0</v>
      </c>
      <c r="AB262" t="s">
        <v>136</v>
      </c>
      <c r="AC262" t="str">
        <f t="array" ref="AC262">IFERROR(INDEX(JeffSagarin[TEAM],MATCH(AllSources[[#This Row],[Year]]&amp;"|"&amp;AllSources[[#This Row],[Real_Team]],JeffSagarin[YEAR]&amp;"|"&amp;JeffSagarin[TEAM],0)),"")</f>
        <v>Texas</v>
      </c>
      <c r="AD262">
        <f t="array" ref="AD262">IFERROR(INDEX(JeffSagarin[JS_RATING],MATCH(AllSources[[#This Row],[Year]]&amp;"|"&amp;AllSources[[#This Row],[Real_Team]],JeffSagarin[YEAR]&amp;"|"&amp;JeffSagarin[TEAM],0)),"")</f>
        <v>84.59</v>
      </c>
      <c r="AE262">
        <f t="array" ref="AE262">IFERROR(INDEX(JeffSagarin[JS_SOS],MATCH(AllSources[[#This Row],[Year]]&amp;"|"&amp;AllSources[[#This Row],[Real_Team]],JeffSagarin[YEAR]&amp;"|"&amp;JeffSagarin[TEAM],0)),"")</f>
        <v>82.52</v>
      </c>
      <c r="AF262">
        <f t="array" ref="AF262">IFERROR(INDEX(JeffSagarin[W25],MATCH(AllSources[[#This Row],[Year]]&amp;"|"&amp;AllSources[[#This Row],[Real_Team]],JeffSagarin[YEAR]&amp;"|"&amp;JeffSagarin[TEAM],0)),"")</f>
        <v>3</v>
      </c>
      <c r="AG262">
        <f t="array" ref="AG262">IFERROR(INDEX(JeffSagarin[W50],MATCH(AllSources[[#This Row],[Year]]&amp;"|"&amp;AllSources[[#This Row],[Real_Team]],JeffSagarin[YEAR]&amp;"|"&amp;JeffSagarin[TEAM],0)),"")</f>
        <v>8</v>
      </c>
      <c r="AH262">
        <f t="array" ref="AH262">IFERROR(INDEX(JeffSagarin[YEAR],MATCH(AllSources[[#This Row],[Year]]&amp;"|"&amp;AllSources[[#This Row],[Real_Team]],JeffSagarin[YEAR]&amp;"|"&amp;JeffSagarin[TEAM],0)),"")</f>
        <v>2018</v>
      </c>
      <c r="AI262" t="str">
        <f t="array" ref="AI262">IFERROR(INDEX(SonnyMoore[TEAM],MATCH(AllSources[[#This Row],[Year]]&amp;"|"&amp;AllSources[[#This Row],[Real_Team]],SonnyMoore[YEAR]&amp;"|"&amp;SonnyMoore[TEAM],0)),"")</f>
        <v>TEXAS</v>
      </c>
      <c r="AJ262">
        <f t="array" ref="AJ262">IFERROR(INDEX(SonnyMoore[SM_SOS],MATCH(AllSources[[#This Row],[Year]]&amp;"|"&amp;AllSources[[#This Row],[Real_Team]],SonnyMoore[YEAR]&amp;"|"&amp;SonnyMoore[TEAM],0)),"")</f>
        <v>75.87</v>
      </c>
      <c r="AK262">
        <f t="array" ref="AK262">IFERROR(INDEX(SonnyMoore[SM_PR],MATCH(AllSources[[#This Row],[Year]]&amp;"|"&amp;AllSources[[#This Row],[Real_Team]],SonnyMoore[YEAR]&amp;"|"&amp;SonnyMoore[TEAM],0)),"")</f>
        <v>78.38</v>
      </c>
      <c r="AL262">
        <f t="array" ref="AL262">IFERROR(INDEX(SonnyMoore[YEAR],MATCH(AllSources[[#This Row],[Year]]&amp;"|"&amp;AllSources[[#This Row],[Real_Team]],SonnyMoore[YEAR]&amp;"|"&amp;SonnyMoore[TEAM],0)),"")</f>
        <v>2018</v>
      </c>
      <c r="AM262" t="str">
        <f t="array" ref="AM262">IFERROR(INDEX(ESPN[TEAM],MATCH(AllSources[[#This Row],[Year]]&amp;"|"&amp;AllSources[[#This Row],[Real_Team]],ESPN[YEAR]&amp;"|"&amp;ESPN[TEAM],0)),"")</f>
        <v>Texas</v>
      </c>
      <c r="AN262">
        <f t="array" ref="AN262">IFERROR(INDEX(ESPN[BPI OFF],MATCH(AllSources[[#This Row],[Year]]&amp;"|"&amp;AllSources[[#This Row],[Real_Team]],ESPN[YEAR]&amp;"|"&amp;ESPN[TEAM],0)),"")</f>
        <v>3.2</v>
      </c>
      <c r="AO262">
        <f t="array" ref="AO262">IFERROR(INDEX(ESPN[BPI DEF],MATCH(AllSources[[#This Row],[Year]]&amp;"|"&amp;AllSources[[#This Row],[Real_Team]],ESPN[YEAR]&amp;"|"&amp;ESPN[TEAM],0)),"")</f>
        <v>6.8</v>
      </c>
      <c r="AP262">
        <f t="array" ref="AP262">IFERROR(INDEX(ESPN[BPI],MATCH(AllSources[[#This Row],[Year]]&amp;"|"&amp;AllSources[[#This Row],[Real_Team]],ESPN[YEAR]&amp;"|"&amp;ESPN[TEAM],0)),"")</f>
        <v>10</v>
      </c>
      <c r="AQ262">
        <f t="array" ref="AQ262">IFERROR(INDEX(ESPN[YEAR],MATCH(AllSources[[#This Row],[Year]]&amp;"|"&amp;AllSources[[#This Row],[Real_Team]],ESPN[YEAR]&amp;"|"&amp;ESPN[TEAM],0)),"")</f>
        <v>2018</v>
      </c>
    </row>
    <row r="263" spans="1:43" x14ac:dyDescent="0.2">
      <c r="A263">
        <v>2018</v>
      </c>
      <c r="B263">
        <v>48</v>
      </c>
      <c r="C263" t="s">
        <v>983</v>
      </c>
      <c r="D263" t="s">
        <v>29</v>
      </c>
      <c r="E263" t="e" vm="1">
        <v>#NAME?</v>
      </c>
      <c r="F263">
        <v>10</v>
      </c>
      <c r="G263">
        <v>0</v>
      </c>
      <c r="H263" t="s">
        <v>156</v>
      </c>
      <c r="I263" t="s">
        <v>757</v>
      </c>
      <c r="J263">
        <v>14.16</v>
      </c>
      <c r="K263">
        <v>114.6</v>
      </c>
      <c r="L263">
        <v>37</v>
      </c>
      <c r="M263">
        <v>100.5</v>
      </c>
      <c r="N263">
        <v>85</v>
      </c>
      <c r="O263">
        <v>75.5</v>
      </c>
      <c r="P263">
        <v>4</v>
      </c>
      <c r="Q263">
        <v>-8.0000000000000002E-3</v>
      </c>
      <c r="R263">
        <v>198</v>
      </c>
      <c r="S263">
        <v>11.68</v>
      </c>
      <c r="T263">
        <v>5</v>
      </c>
      <c r="U263">
        <v>111.3</v>
      </c>
      <c r="V263">
        <v>11</v>
      </c>
      <c r="W263">
        <v>99.6</v>
      </c>
      <c r="X263">
        <v>6</v>
      </c>
      <c r="Y263">
        <v>2.13</v>
      </c>
      <c r="Z263">
        <v>96</v>
      </c>
      <c r="AA263">
        <v>0</v>
      </c>
      <c r="AB263" t="s">
        <v>136</v>
      </c>
      <c r="AC263" t="str">
        <f t="array" ref="AC263">IFERROR(INDEX(JeffSagarin[TEAM],MATCH(AllSources[[#This Row],[Year]]&amp;"|"&amp;AllSources[[#This Row],[Real_Team]],JeffSagarin[YEAR]&amp;"|"&amp;JeffSagarin[TEAM],0)),"")</f>
        <v>Oklahoma</v>
      </c>
      <c r="AD263">
        <f t="array" ref="AD263">IFERROR(INDEX(JeffSagarin[JS_RATING],MATCH(AllSources[[#This Row],[Year]]&amp;"|"&amp;AllSources[[#This Row],[Real_Team]],JeffSagarin[YEAR]&amp;"|"&amp;JeffSagarin[TEAM],0)),"")</f>
        <v>84.01</v>
      </c>
      <c r="AE263">
        <f t="array" ref="AE263">IFERROR(INDEX(JeffSagarin[JS_SOS],MATCH(AllSources[[#This Row],[Year]]&amp;"|"&amp;AllSources[[#This Row],[Real_Team]],JeffSagarin[YEAR]&amp;"|"&amp;JeffSagarin[TEAM],0)),"")</f>
        <v>82.38</v>
      </c>
      <c r="AF263">
        <f t="array" ref="AF263">IFERROR(INDEX(JeffSagarin[W25],MATCH(AllSources[[#This Row],[Year]]&amp;"|"&amp;AllSources[[#This Row],[Real_Team]],JeffSagarin[YEAR]&amp;"|"&amp;JeffSagarin[TEAM],0)),"")</f>
        <v>3</v>
      </c>
      <c r="AG263">
        <f t="array" ref="AG263">IFERROR(INDEX(JeffSagarin[W50],MATCH(AllSources[[#This Row],[Year]]&amp;"|"&amp;AllSources[[#This Row],[Real_Team]],JeffSagarin[YEAR]&amp;"|"&amp;JeffSagarin[TEAM],0)),"")</f>
        <v>9</v>
      </c>
      <c r="AH263">
        <f t="array" ref="AH263">IFERROR(INDEX(JeffSagarin[YEAR],MATCH(AllSources[[#This Row],[Year]]&amp;"|"&amp;AllSources[[#This Row],[Real_Team]],JeffSagarin[YEAR]&amp;"|"&amp;JeffSagarin[TEAM],0)),"")</f>
        <v>2018</v>
      </c>
      <c r="AI263" t="str">
        <f t="array" ref="AI263">IFERROR(INDEX(SonnyMoore[TEAM],MATCH(AllSources[[#This Row],[Year]]&amp;"|"&amp;AllSources[[#This Row],[Real_Team]],SonnyMoore[YEAR]&amp;"|"&amp;SonnyMoore[TEAM],0)),"")</f>
        <v>OKLAHOMA</v>
      </c>
      <c r="AJ263">
        <f t="array" ref="AJ263">IFERROR(INDEX(SonnyMoore[SM_SOS],MATCH(AllSources[[#This Row],[Year]]&amp;"|"&amp;AllSources[[#This Row],[Real_Team]],SonnyMoore[YEAR]&amp;"|"&amp;SonnyMoore[TEAM],0)),"")</f>
        <v>75.77</v>
      </c>
      <c r="AK263">
        <f t="array" ref="AK263">IFERROR(INDEX(SonnyMoore[SM_PR],MATCH(AllSources[[#This Row],[Year]]&amp;"|"&amp;AllSources[[#This Row],[Real_Team]],SonnyMoore[YEAR]&amp;"|"&amp;SonnyMoore[TEAM],0)),"")</f>
        <v>78.239999999999995</v>
      </c>
      <c r="AL263">
        <f t="array" ref="AL263">IFERROR(INDEX(SonnyMoore[YEAR],MATCH(AllSources[[#This Row],[Year]]&amp;"|"&amp;AllSources[[#This Row],[Real_Team]],SonnyMoore[YEAR]&amp;"|"&amp;SonnyMoore[TEAM],0)),"")</f>
        <v>2018</v>
      </c>
      <c r="AM263" t="str">
        <f t="array" ref="AM263">IFERROR(INDEX(ESPN[TEAM],MATCH(AllSources[[#This Row],[Year]]&amp;"|"&amp;AllSources[[#This Row],[Real_Team]],ESPN[YEAR]&amp;"|"&amp;ESPN[TEAM],0)),"")</f>
        <v>Oklahoma</v>
      </c>
      <c r="AN263">
        <f t="array" ref="AN263">IFERROR(INDEX(ESPN[BPI OFF],MATCH(AllSources[[#This Row],[Year]]&amp;"|"&amp;AllSources[[#This Row],[Real_Team]],ESPN[YEAR]&amp;"|"&amp;ESPN[TEAM],0)),"")</f>
        <v>6.8</v>
      </c>
      <c r="AO263">
        <f t="array" ref="AO263">IFERROR(INDEX(ESPN[BPI DEF],MATCH(AllSources[[#This Row],[Year]]&amp;"|"&amp;AllSources[[#This Row],[Real_Team]],ESPN[YEAR]&amp;"|"&amp;ESPN[TEAM],0)),"")</f>
        <v>2.7</v>
      </c>
      <c r="AP263">
        <f t="array" ref="AP263">IFERROR(INDEX(ESPN[BPI],MATCH(AllSources[[#This Row],[Year]]&amp;"|"&amp;AllSources[[#This Row],[Real_Team]],ESPN[YEAR]&amp;"|"&amp;ESPN[TEAM],0)),"")</f>
        <v>9.4</v>
      </c>
      <c r="AQ263">
        <f t="array" ref="AQ263">IFERROR(INDEX(ESPN[YEAR],MATCH(AllSources[[#This Row],[Year]]&amp;"|"&amp;AllSources[[#This Row],[Real_Team]],ESPN[YEAR]&amp;"|"&amp;ESPN[TEAM],0)),"")</f>
        <v>2018</v>
      </c>
    </row>
    <row r="264" spans="1:43" x14ac:dyDescent="0.2">
      <c r="A264">
        <v>2018</v>
      </c>
      <c r="B264">
        <v>63</v>
      </c>
      <c r="C264" t="s">
        <v>982</v>
      </c>
      <c r="D264" t="s">
        <v>75</v>
      </c>
      <c r="E264" t="e" vm="1">
        <v>#NAME?</v>
      </c>
      <c r="F264">
        <v>10</v>
      </c>
      <c r="G264">
        <v>0</v>
      </c>
      <c r="H264" t="s">
        <v>541</v>
      </c>
      <c r="I264" t="s">
        <v>76</v>
      </c>
      <c r="J264">
        <v>12.17</v>
      </c>
      <c r="K264">
        <v>108.9</v>
      </c>
      <c r="L264">
        <v>100</v>
      </c>
      <c r="M264">
        <v>96.7</v>
      </c>
      <c r="N264">
        <v>36</v>
      </c>
      <c r="O264">
        <v>67.099999999999994</v>
      </c>
      <c r="P264">
        <v>227</v>
      </c>
      <c r="Q264">
        <v>7.3999999999999996E-2</v>
      </c>
      <c r="R264">
        <v>28</v>
      </c>
      <c r="S264">
        <v>10.58</v>
      </c>
      <c r="T264">
        <v>17</v>
      </c>
      <c r="U264">
        <v>111.6</v>
      </c>
      <c r="V264">
        <v>4</v>
      </c>
      <c r="W264">
        <v>101.1</v>
      </c>
      <c r="X264">
        <v>45</v>
      </c>
      <c r="Y264">
        <v>-1.38</v>
      </c>
      <c r="Z264">
        <v>193</v>
      </c>
      <c r="AA264">
        <v>0</v>
      </c>
      <c r="AB264" t="s">
        <v>136</v>
      </c>
      <c r="AC264" t="str">
        <f t="array" ref="AC264">IFERROR(INDEX(JeffSagarin[TEAM],MATCH(AllSources[[#This Row],[Year]]&amp;"|"&amp;AllSources[[#This Row],[Real_Team]],JeffSagarin[YEAR]&amp;"|"&amp;JeffSagarin[TEAM],0)),"")</f>
        <v>Providence</v>
      </c>
      <c r="AD264">
        <f t="array" ref="AD264">IFERROR(INDEX(JeffSagarin[JS_RATING],MATCH(AllSources[[#This Row],[Year]]&amp;"|"&amp;AllSources[[#This Row],[Real_Team]],JeffSagarin[YEAR]&amp;"|"&amp;JeffSagarin[TEAM],0)),"")</f>
        <v>81.98</v>
      </c>
      <c r="AE264">
        <f t="array" ref="AE264">IFERROR(INDEX(JeffSagarin[JS_SOS],MATCH(AllSources[[#This Row],[Year]]&amp;"|"&amp;AllSources[[#This Row],[Real_Team]],JeffSagarin[YEAR]&amp;"|"&amp;JeffSagarin[TEAM],0)),"")</f>
        <v>80.83</v>
      </c>
      <c r="AF264">
        <f t="array" ref="AF264">IFERROR(INDEX(JeffSagarin[W25],MATCH(AllSources[[#This Row],[Year]]&amp;"|"&amp;AllSources[[#This Row],[Real_Team]],JeffSagarin[YEAR]&amp;"|"&amp;JeffSagarin[TEAM],0)),"")</f>
        <v>4</v>
      </c>
      <c r="AG264">
        <f t="array" ref="AG264">IFERROR(INDEX(JeffSagarin[W50],MATCH(AllSources[[#This Row],[Year]]&amp;"|"&amp;AllSources[[#This Row],[Real_Team]],JeffSagarin[YEAR]&amp;"|"&amp;JeffSagarin[TEAM],0)),"")</f>
        <v>7</v>
      </c>
      <c r="AH264">
        <f t="array" ref="AH264">IFERROR(INDEX(JeffSagarin[YEAR],MATCH(AllSources[[#This Row],[Year]]&amp;"|"&amp;AllSources[[#This Row],[Real_Team]],JeffSagarin[YEAR]&amp;"|"&amp;JeffSagarin[TEAM],0)),"")</f>
        <v>2018</v>
      </c>
      <c r="AI264" t="str">
        <f t="array" ref="AI264">IFERROR(INDEX(SonnyMoore[TEAM],MATCH(AllSources[[#This Row],[Year]]&amp;"|"&amp;AllSources[[#This Row],[Real_Team]],SonnyMoore[YEAR]&amp;"|"&amp;SonnyMoore[TEAM],0)),"")</f>
        <v>PROVIDENCE</v>
      </c>
      <c r="AJ264">
        <f t="array" ref="AJ264">IFERROR(INDEX(SonnyMoore[SM_SOS],MATCH(AllSources[[#This Row],[Year]]&amp;"|"&amp;AllSources[[#This Row],[Real_Team]],SonnyMoore[YEAR]&amp;"|"&amp;SonnyMoore[TEAM],0)),"")</f>
        <v>75.72</v>
      </c>
      <c r="AK264">
        <f t="array" ref="AK264">IFERROR(INDEX(SonnyMoore[SM_PR],MATCH(AllSources[[#This Row],[Year]]&amp;"|"&amp;AllSources[[#This Row],[Real_Team]],SonnyMoore[YEAR]&amp;"|"&amp;SonnyMoore[TEAM],0)),"")</f>
        <v>76.760000000000005</v>
      </c>
      <c r="AL264">
        <f t="array" ref="AL264">IFERROR(INDEX(SonnyMoore[YEAR],MATCH(AllSources[[#This Row],[Year]]&amp;"|"&amp;AllSources[[#This Row],[Real_Team]],SonnyMoore[YEAR]&amp;"|"&amp;SonnyMoore[TEAM],0)),"")</f>
        <v>2018</v>
      </c>
      <c r="AM264" t="str">
        <f t="array" ref="AM264">IFERROR(INDEX(ESPN[TEAM],MATCH(AllSources[[#This Row],[Year]]&amp;"|"&amp;AllSources[[#This Row],[Real_Team]],ESPN[YEAR]&amp;"|"&amp;ESPN[TEAM],0)),"")</f>
        <v>Providence</v>
      </c>
      <c r="AN264">
        <f t="array" ref="AN264">IFERROR(INDEX(ESPN[BPI OFF],MATCH(AllSources[[#This Row],[Year]]&amp;"|"&amp;AllSources[[#This Row],[Real_Team]],ESPN[YEAR]&amp;"|"&amp;ESPN[TEAM],0)),"")</f>
        <v>2.5</v>
      </c>
      <c r="AO264">
        <f t="array" ref="AO264">IFERROR(INDEX(ESPN[BPI DEF],MATCH(AllSources[[#This Row],[Year]]&amp;"|"&amp;AllSources[[#This Row],[Real_Team]],ESPN[YEAR]&amp;"|"&amp;ESPN[TEAM],0)),"")</f>
        <v>5.0999999999999996</v>
      </c>
      <c r="AP264">
        <f t="array" ref="AP264">IFERROR(INDEX(ESPN[BPI],MATCH(AllSources[[#This Row],[Year]]&amp;"|"&amp;AllSources[[#This Row],[Real_Team]],ESPN[YEAR]&amp;"|"&amp;ESPN[TEAM],0)),"")</f>
        <v>7.7</v>
      </c>
      <c r="AQ264">
        <f t="array" ref="AQ264">IFERROR(INDEX(ESPN[YEAR],MATCH(AllSources[[#This Row],[Year]]&amp;"|"&amp;AllSources[[#This Row],[Real_Team]],ESPN[YEAR]&amp;"|"&amp;ESPN[TEAM],0)),"")</f>
        <v>2018</v>
      </c>
    </row>
    <row r="265" spans="1:43" x14ac:dyDescent="0.2">
      <c r="A265">
        <v>2018</v>
      </c>
      <c r="B265">
        <v>31</v>
      </c>
      <c r="C265" t="s">
        <v>981</v>
      </c>
      <c r="D265" t="s">
        <v>980</v>
      </c>
      <c r="E265" t="e" vm="1">
        <v>#NAME?</v>
      </c>
      <c r="F265">
        <v>11</v>
      </c>
      <c r="G265">
        <v>4</v>
      </c>
      <c r="H265" t="s">
        <v>590</v>
      </c>
      <c r="I265" t="s">
        <v>783</v>
      </c>
      <c r="J265">
        <v>16.39</v>
      </c>
      <c r="K265">
        <v>111.4</v>
      </c>
      <c r="L265">
        <v>63</v>
      </c>
      <c r="M265">
        <v>95</v>
      </c>
      <c r="N265">
        <v>17</v>
      </c>
      <c r="O265">
        <v>65.5</v>
      </c>
      <c r="P265">
        <v>307</v>
      </c>
      <c r="Q265">
        <v>7.6999999999999999E-2</v>
      </c>
      <c r="R265">
        <v>22</v>
      </c>
      <c r="S265">
        <v>2.48</v>
      </c>
      <c r="T265">
        <v>99</v>
      </c>
      <c r="U265">
        <v>104.8</v>
      </c>
      <c r="V265">
        <v>156</v>
      </c>
      <c r="W265">
        <v>102.3</v>
      </c>
      <c r="X265">
        <v>72</v>
      </c>
      <c r="Y265">
        <v>-5.47</v>
      </c>
      <c r="Z265">
        <v>315</v>
      </c>
      <c r="AA265">
        <v>1</v>
      </c>
      <c r="AB265" t="s">
        <v>136</v>
      </c>
      <c r="AC265" t="str">
        <f t="array" ref="AC265">IFERROR(INDEX(JeffSagarin[TEAM],MATCH(AllSources[[#This Row],[Year]]&amp;"|"&amp;AllSources[[#This Row],[Real_Team]],JeffSagarin[YEAR]&amp;"|"&amp;JeffSagarin[TEAM],0)),"")</f>
        <v/>
      </c>
      <c r="AD265" t="str">
        <f t="array" ref="AD265">IFERROR(INDEX(JeffSagarin[JS_RATING],MATCH(AllSources[[#This Row],[Year]]&amp;"|"&amp;AllSources[[#This Row],[Real_Team]],JeffSagarin[YEAR]&amp;"|"&amp;JeffSagarin[TEAM],0)),"")</f>
        <v/>
      </c>
      <c r="AE265" t="str">
        <f t="array" ref="AE265">IFERROR(INDEX(JeffSagarin[JS_SOS],MATCH(AllSources[[#This Row],[Year]]&amp;"|"&amp;AllSources[[#This Row],[Real_Team]],JeffSagarin[YEAR]&amp;"|"&amp;JeffSagarin[TEAM],0)),"")</f>
        <v/>
      </c>
      <c r="AF265" t="str">
        <f t="array" ref="AF265">IFERROR(INDEX(JeffSagarin[W25],MATCH(AllSources[[#This Row],[Year]]&amp;"|"&amp;AllSources[[#This Row],[Real_Team]],JeffSagarin[YEAR]&amp;"|"&amp;JeffSagarin[TEAM],0)),"")</f>
        <v/>
      </c>
      <c r="AG265" t="str">
        <f t="array" ref="AG265">IFERROR(INDEX(JeffSagarin[W50],MATCH(AllSources[[#This Row],[Year]]&amp;"|"&amp;AllSources[[#This Row],[Real_Team]],JeffSagarin[YEAR]&amp;"|"&amp;JeffSagarin[TEAM],0)),"")</f>
        <v/>
      </c>
      <c r="AH265" t="str">
        <f t="array" ref="AH265">IFERROR(INDEX(JeffSagarin[YEAR],MATCH(AllSources[[#This Row],[Year]]&amp;"|"&amp;AllSources[[#This Row],[Real_Team]],JeffSagarin[YEAR]&amp;"|"&amp;JeffSagarin[TEAM],0)),"")</f>
        <v/>
      </c>
      <c r="AI265" t="str">
        <f t="array" ref="AI265">IFERROR(INDEX(SonnyMoore[TEAM],MATCH(AllSources[[#This Row],[Year]]&amp;"|"&amp;AllSources[[#This Row],[Real_Team]],SonnyMoore[YEAR]&amp;"|"&amp;SonnyMoore[TEAM],0)),"")</f>
        <v/>
      </c>
      <c r="AJ265" t="str">
        <f t="array" ref="AJ265">IFERROR(INDEX(SonnyMoore[SM_SOS],MATCH(AllSources[[#This Row],[Year]]&amp;"|"&amp;AllSources[[#This Row],[Real_Team]],SonnyMoore[YEAR]&amp;"|"&amp;SonnyMoore[TEAM],0)),"")</f>
        <v/>
      </c>
      <c r="AK265" t="str">
        <f t="array" ref="AK265">IFERROR(INDEX(SonnyMoore[SM_PR],MATCH(AllSources[[#This Row],[Year]]&amp;"|"&amp;AllSources[[#This Row],[Real_Team]],SonnyMoore[YEAR]&amp;"|"&amp;SonnyMoore[TEAM],0)),"")</f>
        <v/>
      </c>
      <c r="AL265" t="str">
        <f t="array" ref="AL265">IFERROR(INDEX(SonnyMoore[YEAR],MATCH(AllSources[[#This Row],[Year]]&amp;"|"&amp;AllSources[[#This Row],[Real_Team]],SonnyMoore[YEAR]&amp;"|"&amp;SonnyMoore[TEAM],0)),"")</f>
        <v/>
      </c>
      <c r="AM265" t="str">
        <f t="array" ref="AM265">IFERROR(INDEX(ESPN[TEAM],MATCH(AllSources[[#This Row],[Year]]&amp;"|"&amp;AllSources[[#This Row],[Real_Team]],ESPN[YEAR]&amp;"|"&amp;ESPN[TEAM],0)),"")</f>
        <v/>
      </c>
      <c r="AN265" t="str">
        <f t="array" ref="AN265">IFERROR(INDEX(ESPN[BPI OFF],MATCH(AllSources[[#This Row],[Year]]&amp;"|"&amp;AllSources[[#This Row],[Real_Team]],ESPN[YEAR]&amp;"|"&amp;ESPN[TEAM],0)),"")</f>
        <v/>
      </c>
      <c r="AO265" t="str">
        <f t="array" ref="AO265">IFERROR(INDEX(ESPN[BPI DEF],MATCH(AllSources[[#This Row],[Year]]&amp;"|"&amp;AllSources[[#This Row],[Real_Team]],ESPN[YEAR]&amp;"|"&amp;ESPN[TEAM],0)),"")</f>
        <v/>
      </c>
      <c r="AP265" t="str">
        <f t="array" ref="AP265">IFERROR(INDEX(ESPN[BPI],MATCH(AllSources[[#This Row],[Year]]&amp;"|"&amp;AllSources[[#This Row],[Real_Team]],ESPN[YEAR]&amp;"|"&amp;ESPN[TEAM],0)),"")</f>
        <v/>
      </c>
      <c r="AQ265" t="str">
        <f t="array" ref="AQ265">IFERROR(INDEX(ESPN[YEAR],MATCH(AllSources[[#This Row],[Year]]&amp;"|"&amp;AllSources[[#This Row],[Real_Team]],ESPN[YEAR]&amp;"|"&amp;ESPN[TEAM],0)),"")</f>
        <v/>
      </c>
    </row>
    <row r="266" spans="1:43" x14ac:dyDescent="0.2">
      <c r="A266">
        <v>2018</v>
      </c>
      <c r="B266">
        <v>41</v>
      </c>
      <c r="C266" t="s">
        <v>979</v>
      </c>
      <c r="D266" t="s">
        <v>15</v>
      </c>
      <c r="E266" t="e" vm="1">
        <v>#NAME?</v>
      </c>
      <c r="F266">
        <v>11</v>
      </c>
      <c r="G266">
        <v>2</v>
      </c>
      <c r="H266" t="s">
        <v>105</v>
      </c>
      <c r="I266" t="s">
        <v>772</v>
      </c>
      <c r="J266">
        <v>14.82</v>
      </c>
      <c r="K266">
        <v>107</v>
      </c>
      <c r="L266">
        <v>135</v>
      </c>
      <c r="M266">
        <v>92.2</v>
      </c>
      <c r="N266">
        <v>5</v>
      </c>
      <c r="O266">
        <v>62.9</v>
      </c>
      <c r="P266">
        <v>345</v>
      </c>
      <c r="Q266">
        <v>2.1000000000000001E-2</v>
      </c>
      <c r="R266">
        <v>119</v>
      </c>
      <c r="S266">
        <v>9.81</v>
      </c>
      <c r="T266">
        <v>27</v>
      </c>
      <c r="U266">
        <v>111.3</v>
      </c>
      <c r="V266">
        <v>9</v>
      </c>
      <c r="W266">
        <v>101.5</v>
      </c>
      <c r="X266">
        <v>58</v>
      </c>
      <c r="Y266">
        <v>-0.2</v>
      </c>
      <c r="Z266">
        <v>163</v>
      </c>
      <c r="AA266">
        <v>1</v>
      </c>
      <c r="AB266" t="s">
        <v>136</v>
      </c>
      <c r="AC266" t="str">
        <f t="array" ref="AC266">IFERROR(INDEX(JeffSagarin[TEAM],MATCH(AllSources[[#This Row],[Year]]&amp;"|"&amp;AllSources[[#This Row],[Real_Team]],JeffSagarin[YEAR]&amp;"|"&amp;JeffSagarin[TEAM],0)),"")</f>
        <v>Syracuse</v>
      </c>
      <c r="AD266">
        <f t="array" ref="AD266">IFERROR(INDEX(JeffSagarin[JS_RATING],MATCH(AllSources[[#This Row],[Year]]&amp;"|"&amp;AllSources[[#This Row],[Real_Team]],JeffSagarin[YEAR]&amp;"|"&amp;JeffSagarin[TEAM],0)),"")</f>
        <v>83.71</v>
      </c>
      <c r="AE266">
        <f t="array" ref="AE266">IFERROR(INDEX(JeffSagarin[JS_SOS],MATCH(AllSources[[#This Row],[Year]]&amp;"|"&amp;AllSources[[#This Row],[Real_Team]],JeffSagarin[YEAR]&amp;"|"&amp;JeffSagarin[TEAM],0)),"")</f>
        <v>80.42</v>
      </c>
      <c r="AF266">
        <f t="array" ref="AF266">IFERROR(INDEX(JeffSagarin[W25],MATCH(AllSources[[#This Row],[Year]]&amp;"|"&amp;AllSources[[#This Row],[Real_Team]],JeffSagarin[YEAR]&amp;"|"&amp;JeffSagarin[TEAM],0)),"")</f>
        <v>2</v>
      </c>
      <c r="AG266">
        <f t="array" ref="AG266">IFERROR(INDEX(JeffSagarin[W50],MATCH(AllSources[[#This Row],[Year]]&amp;"|"&amp;AllSources[[#This Row],[Real_Team]],JeffSagarin[YEAR]&amp;"|"&amp;JeffSagarin[TEAM],0)),"")</f>
        <v>7</v>
      </c>
      <c r="AH266">
        <f t="array" ref="AH266">IFERROR(INDEX(JeffSagarin[YEAR],MATCH(AllSources[[#This Row],[Year]]&amp;"|"&amp;AllSources[[#This Row],[Real_Team]],JeffSagarin[YEAR]&amp;"|"&amp;JeffSagarin[TEAM],0)),"")</f>
        <v>2018</v>
      </c>
      <c r="AI266" t="str">
        <f t="array" ref="AI266">IFERROR(INDEX(SonnyMoore[TEAM],MATCH(AllSources[[#This Row],[Year]]&amp;"|"&amp;AllSources[[#This Row],[Real_Team]],SonnyMoore[YEAR]&amp;"|"&amp;SonnyMoore[TEAM],0)),"")</f>
        <v>SYRACUSE</v>
      </c>
      <c r="AJ266">
        <f t="array" ref="AJ266">IFERROR(INDEX(SonnyMoore[SM_SOS],MATCH(AllSources[[#This Row],[Year]]&amp;"|"&amp;AllSources[[#This Row],[Real_Team]],SonnyMoore[YEAR]&amp;"|"&amp;SonnyMoore[TEAM],0)),"")</f>
        <v>76.19</v>
      </c>
      <c r="AK266">
        <f t="array" ref="AK266">IFERROR(INDEX(SonnyMoore[SM_PR],MATCH(AllSources[[#This Row],[Year]]&amp;"|"&amp;AllSources[[#This Row],[Real_Team]],SonnyMoore[YEAR]&amp;"|"&amp;SonnyMoore[TEAM],0)),"")</f>
        <v>79.44</v>
      </c>
      <c r="AL266">
        <f t="array" ref="AL266">IFERROR(INDEX(SonnyMoore[YEAR],MATCH(AllSources[[#This Row],[Year]]&amp;"|"&amp;AllSources[[#This Row],[Real_Team]],SonnyMoore[YEAR]&amp;"|"&amp;SonnyMoore[TEAM],0)),"")</f>
        <v>2018</v>
      </c>
      <c r="AM266" t="str">
        <f t="array" ref="AM266">IFERROR(INDEX(ESPN[TEAM],MATCH(AllSources[[#This Row],[Year]]&amp;"|"&amp;AllSources[[#This Row],[Real_Team]],ESPN[YEAR]&amp;"|"&amp;ESPN[TEAM],0)),"")</f>
        <v>Syracuse</v>
      </c>
      <c r="AN266">
        <f t="array" ref="AN266">IFERROR(INDEX(ESPN[BPI OFF],MATCH(AllSources[[#This Row],[Year]]&amp;"|"&amp;AllSources[[#This Row],[Real_Team]],ESPN[YEAR]&amp;"|"&amp;ESPN[TEAM],0)),"")</f>
        <v>1.2</v>
      </c>
      <c r="AO266">
        <f t="array" ref="AO266">IFERROR(INDEX(ESPN[BPI DEF],MATCH(AllSources[[#This Row],[Year]]&amp;"|"&amp;AllSources[[#This Row],[Real_Team]],ESPN[YEAR]&amp;"|"&amp;ESPN[TEAM],0)),"")</f>
        <v>8.3000000000000007</v>
      </c>
      <c r="AP266">
        <f t="array" ref="AP266">IFERROR(INDEX(ESPN[BPI],MATCH(AllSources[[#This Row],[Year]]&amp;"|"&amp;AllSources[[#This Row],[Real_Team]],ESPN[YEAR]&amp;"|"&amp;ESPN[TEAM],0)),"")</f>
        <v>9.4</v>
      </c>
      <c r="AQ266">
        <f t="array" ref="AQ266">IFERROR(INDEX(ESPN[YEAR],MATCH(AllSources[[#This Row],[Year]]&amp;"|"&amp;AllSources[[#This Row],[Real_Team]],ESPN[YEAR]&amp;"|"&amp;ESPN[TEAM],0)),"")</f>
        <v>2018</v>
      </c>
    </row>
    <row r="267" spans="1:43" x14ac:dyDescent="0.2">
      <c r="A267">
        <v>2018</v>
      </c>
      <c r="B267">
        <v>49</v>
      </c>
      <c r="C267" t="s">
        <v>978</v>
      </c>
      <c r="D267" t="s">
        <v>221</v>
      </c>
      <c r="E267" t="e" vm="1">
        <v>#NAME?</v>
      </c>
      <c r="F267">
        <v>11</v>
      </c>
      <c r="G267">
        <v>0</v>
      </c>
      <c r="H267" t="s">
        <v>137</v>
      </c>
      <c r="I267" t="s">
        <v>543</v>
      </c>
      <c r="J267">
        <v>14.13</v>
      </c>
      <c r="K267">
        <v>116.7</v>
      </c>
      <c r="L267">
        <v>18</v>
      </c>
      <c r="M267">
        <v>102.6</v>
      </c>
      <c r="N267">
        <v>123</v>
      </c>
      <c r="O267">
        <v>71.3</v>
      </c>
      <c r="P267">
        <v>43</v>
      </c>
      <c r="Q267">
        <v>-8.3000000000000004E-2</v>
      </c>
      <c r="R267">
        <v>340</v>
      </c>
      <c r="S267">
        <v>5.48</v>
      </c>
      <c r="T267">
        <v>71</v>
      </c>
      <c r="U267">
        <v>107.4</v>
      </c>
      <c r="V267">
        <v>77</v>
      </c>
      <c r="W267">
        <v>101.9</v>
      </c>
      <c r="X267">
        <v>64</v>
      </c>
      <c r="Y267">
        <v>0.94</v>
      </c>
      <c r="Z267">
        <v>138</v>
      </c>
      <c r="AA267">
        <v>1</v>
      </c>
      <c r="AB267" t="s">
        <v>136</v>
      </c>
      <c r="AC267" t="str">
        <f t="array" ref="AC267">IFERROR(INDEX(JeffSagarin[TEAM],MATCH(AllSources[[#This Row],[Year]]&amp;"|"&amp;AllSources[[#This Row],[Real_Team]],JeffSagarin[YEAR]&amp;"|"&amp;JeffSagarin[TEAM],0)),"")</f>
        <v>Arizona St.</v>
      </c>
      <c r="AD267">
        <f t="array" ref="AD267">IFERROR(INDEX(JeffSagarin[JS_RATING],MATCH(AllSources[[#This Row],[Year]]&amp;"|"&amp;AllSources[[#This Row],[Real_Team]],JeffSagarin[YEAR]&amp;"|"&amp;JeffSagarin[TEAM],0)),"")</f>
        <v>82.4</v>
      </c>
      <c r="AE267">
        <f t="array" ref="AE267">IFERROR(INDEX(JeffSagarin[JS_SOS],MATCH(AllSources[[#This Row],[Year]]&amp;"|"&amp;AllSources[[#This Row],[Real_Team]],JeffSagarin[YEAR]&amp;"|"&amp;JeffSagarin[TEAM],0)),"")</f>
        <v>77.67</v>
      </c>
      <c r="AF267">
        <f t="array" ref="AF267">IFERROR(INDEX(JeffSagarin[W25],MATCH(AllSources[[#This Row],[Year]]&amp;"|"&amp;AllSources[[#This Row],[Real_Team]],JeffSagarin[YEAR]&amp;"|"&amp;JeffSagarin[TEAM],0)),"")</f>
        <v>2</v>
      </c>
      <c r="AG267">
        <f t="array" ref="AG267">IFERROR(INDEX(JeffSagarin[W50],MATCH(AllSources[[#This Row],[Year]]&amp;"|"&amp;AllSources[[#This Row],[Real_Team]],JeffSagarin[YEAR]&amp;"|"&amp;JeffSagarin[TEAM],0)),"")</f>
        <v>6</v>
      </c>
      <c r="AH267">
        <f t="array" ref="AH267">IFERROR(INDEX(JeffSagarin[YEAR],MATCH(AllSources[[#This Row],[Year]]&amp;"|"&amp;AllSources[[#This Row],[Real_Team]],JeffSagarin[YEAR]&amp;"|"&amp;JeffSagarin[TEAM],0)),"")</f>
        <v>2018</v>
      </c>
      <c r="AI267" t="str">
        <f t="array" ref="AI267">IFERROR(INDEX(SonnyMoore[TEAM],MATCH(AllSources[[#This Row],[Year]]&amp;"|"&amp;AllSources[[#This Row],[Real_Team]],SonnyMoore[YEAR]&amp;"|"&amp;SonnyMoore[TEAM],0)),"")</f>
        <v>ARIZONA ST.</v>
      </c>
      <c r="AJ267">
        <f t="array" ref="AJ267">IFERROR(INDEX(SonnyMoore[SM_SOS],MATCH(AllSources[[#This Row],[Year]]&amp;"|"&amp;AllSources[[#This Row],[Real_Team]],SonnyMoore[YEAR]&amp;"|"&amp;SonnyMoore[TEAM],0)),"")</f>
        <v>71.02</v>
      </c>
      <c r="AK267">
        <f t="array" ref="AK267">IFERROR(INDEX(SonnyMoore[SM_PR],MATCH(AllSources[[#This Row],[Year]]&amp;"|"&amp;AllSources[[#This Row],[Real_Team]],SonnyMoore[YEAR]&amp;"|"&amp;SonnyMoore[TEAM],0)),"")</f>
        <v>77.22</v>
      </c>
      <c r="AL267">
        <f t="array" ref="AL267">IFERROR(INDEX(SonnyMoore[YEAR],MATCH(AllSources[[#This Row],[Year]]&amp;"|"&amp;AllSources[[#This Row],[Real_Team]],SonnyMoore[YEAR]&amp;"|"&amp;SonnyMoore[TEAM],0)),"")</f>
        <v>2018</v>
      </c>
      <c r="AM267" t="str">
        <f t="array" ref="AM267">IFERROR(INDEX(ESPN[TEAM],MATCH(AllSources[[#This Row],[Year]]&amp;"|"&amp;AllSources[[#This Row],[Real_Team]],ESPN[YEAR]&amp;"|"&amp;ESPN[TEAM],0)),"")</f>
        <v>Arizona St.</v>
      </c>
      <c r="AN267">
        <f t="array" ref="AN267">IFERROR(INDEX(ESPN[BPI OFF],MATCH(AllSources[[#This Row],[Year]]&amp;"|"&amp;AllSources[[#This Row],[Real_Team]],ESPN[YEAR]&amp;"|"&amp;ESPN[TEAM],0)),"")</f>
        <v>7.3</v>
      </c>
      <c r="AO267">
        <f t="array" ref="AO267">IFERROR(INDEX(ESPN[BPI DEF],MATCH(AllSources[[#This Row],[Year]]&amp;"|"&amp;AllSources[[#This Row],[Real_Team]],ESPN[YEAR]&amp;"|"&amp;ESPN[TEAM],0)),"")</f>
        <v>2</v>
      </c>
      <c r="AP267">
        <f t="array" ref="AP267">IFERROR(INDEX(ESPN[BPI],MATCH(AllSources[[#This Row],[Year]]&amp;"|"&amp;AllSources[[#This Row],[Real_Team]],ESPN[YEAR]&amp;"|"&amp;ESPN[TEAM],0)),"")</f>
        <v>9.1999999999999993</v>
      </c>
      <c r="AQ267">
        <f t="array" ref="AQ267">IFERROR(INDEX(ESPN[YEAR],MATCH(AllSources[[#This Row],[Year]]&amp;"|"&amp;AllSources[[#This Row],[Real_Team]],ESPN[YEAR]&amp;"|"&amp;ESPN[TEAM],0)),"")</f>
        <v>2018</v>
      </c>
    </row>
    <row r="268" spans="1:43" x14ac:dyDescent="0.2">
      <c r="A268">
        <v>2018</v>
      </c>
      <c r="B268">
        <v>50</v>
      </c>
      <c r="C268" t="s">
        <v>977</v>
      </c>
      <c r="D268" t="s">
        <v>234</v>
      </c>
      <c r="E268" t="e" vm="1">
        <v>#NAME?</v>
      </c>
      <c r="F268">
        <v>11</v>
      </c>
      <c r="G268">
        <v>0</v>
      </c>
      <c r="H268" t="s">
        <v>538</v>
      </c>
      <c r="I268" t="s">
        <v>58</v>
      </c>
      <c r="J268">
        <v>14.09</v>
      </c>
      <c r="K268">
        <v>110.5</v>
      </c>
      <c r="L268">
        <v>77</v>
      </c>
      <c r="M268">
        <v>96.4</v>
      </c>
      <c r="N268">
        <v>30</v>
      </c>
      <c r="O268">
        <v>68.8</v>
      </c>
      <c r="P268">
        <v>142</v>
      </c>
      <c r="Q268">
        <v>-3.2000000000000001E-2</v>
      </c>
      <c r="R268">
        <v>265</v>
      </c>
      <c r="S268">
        <v>3.46</v>
      </c>
      <c r="T268">
        <v>86</v>
      </c>
      <c r="U268">
        <v>107.2</v>
      </c>
      <c r="V268">
        <v>80</v>
      </c>
      <c r="W268">
        <v>103.8</v>
      </c>
      <c r="X268">
        <v>96</v>
      </c>
      <c r="Y268">
        <v>-0.8</v>
      </c>
      <c r="Z268">
        <v>177</v>
      </c>
      <c r="AA268">
        <v>1</v>
      </c>
      <c r="AB268" t="s">
        <v>136</v>
      </c>
      <c r="AC268" t="str">
        <f t="array" ref="AC268">IFERROR(INDEX(JeffSagarin[TEAM],MATCH(AllSources[[#This Row],[Year]]&amp;"|"&amp;AllSources[[#This Row],[Real_Team]],JeffSagarin[YEAR]&amp;"|"&amp;JeffSagarin[TEAM],0)),"")</f>
        <v>San Diego St.</v>
      </c>
      <c r="AD268">
        <f t="array" ref="AD268">IFERROR(INDEX(JeffSagarin[JS_RATING],MATCH(AllSources[[#This Row],[Year]]&amp;"|"&amp;AllSources[[#This Row],[Real_Team]],JeffSagarin[YEAR]&amp;"|"&amp;JeffSagarin[TEAM],0)),"")</f>
        <v>82.48</v>
      </c>
      <c r="AE268">
        <f t="array" ref="AE268">IFERROR(INDEX(JeffSagarin[JS_SOS],MATCH(AllSources[[#This Row],[Year]]&amp;"|"&amp;AllSources[[#This Row],[Real_Team]],JeffSagarin[YEAR]&amp;"|"&amp;JeffSagarin[TEAM],0)),"")</f>
        <v>74.78</v>
      </c>
      <c r="AF268">
        <f t="array" ref="AF268">IFERROR(INDEX(JeffSagarin[W25],MATCH(AllSources[[#This Row],[Year]]&amp;"|"&amp;AllSources[[#This Row],[Real_Team]],JeffSagarin[YEAR]&amp;"|"&amp;JeffSagarin[TEAM],0)),"")</f>
        <v>1</v>
      </c>
      <c r="AG268">
        <f t="array" ref="AG268">IFERROR(INDEX(JeffSagarin[W50],MATCH(AllSources[[#This Row],[Year]]&amp;"|"&amp;AllSources[[#This Row],[Real_Team]],JeffSagarin[YEAR]&amp;"|"&amp;JeffSagarin[TEAM],0)),"")</f>
        <v>3</v>
      </c>
      <c r="AH268">
        <f t="array" ref="AH268">IFERROR(INDEX(JeffSagarin[YEAR],MATCH(AllSources[[#This Row],[Year]]&amp;"|"&amp;AllSources[[#This Row],[Real_Team]],JeffSagarin[YEAR]&amp;"|"&amp;JeffSagarin[TEAM],0)),"")</f>
        <v>2018</v>
      </c>
      <c r="AI268" t="str">
        <f t="array" ref="AI268">IFERROR(INDEX(SonnyMoore[TEAM],MATCH(AllSources[[#This Row],[Year]]&amp;"|"&amp;AllSources[[#This Row],[Real_Team]],SonnyMoore[YEAR]&amp;"|"&amp;SonnyMoore[TEAM],0)),"")</f>
        <v>SAN DIEGO ST.</v>
      </c>
      <c r="AJ268">
        <f t="array" ref="AJ268">IFERROR(INDEX(SonnyMoore[SM_SOS],MATCH(AllSources[[#This Row],[Year]]&amp;"|"&amp;AllSources[[#This Row],[Real_Team]],SonnyMoore[YEAR]&amp;"|"&amp;SonnyMoore[TEAM],0)),"")</f>
        <v>68.23</v>
      </c>
      <c r="AK268">
        <f t="array" ref="AK268">IFERROR(INDEX(SonnyMoore[SM_PR],MATCH(AllSources[[#This Row],[Year]]&amp;"|"&amp;AllSources[[#This Row],[Real_Team]],SonnyMoore[YEAR]&amp;"|"&amp;SonnyMoore[TEAM],0)),"")</f>
        <v>76.510000000000005</v>
      </c>
      <c r="AL268">
        <f t="array" ref="AL268">IFERROR(INDEX(SonnyMoore[YEAR],MATCH(AllSources[[#This Row],[Year]]&amp;"|"&amp;AllSources[[#This Row],[Real_Team]],SonnyMoore[YEAR]&amp;"|"&amp;SonnyMoore[TEAM],0)),"")</f>
        <v>2018</v>
      </c>
      <c r="AM268" t="str">
        <f t="array" ref="AM268">IFERROR(INDEX(ESPN[TEAM],MATCH(AllSources[[#This Row],[Year]]&amp;"|"&amp;AllSources[[#This Row],[Real_Team]],ESPN[YEAR]&amp;"|"&amp;ESPN[TEAM],0)),"")</f>
        <v>San Diego St.</v>
      </c>
      <c r="AN268">
        <f t="array" ref="AN268">IFERROR(INDEX(ESPN[BPI OFF],MATCH(AllSources[[#This Row],[Year]]&amp;"|"&amp;AllSources[[#This Row],[Real_Team]],ESPN[YEAR]&amp;"|"&amp;ESPN[TEAM],0)),"")</f>
        <v>3.6</v>
      </c>
      <c r="AO268">
        <f t="array" ref="AO268">IFERROR(INDEX(ESPN[BPI DEF],MATCH(AllSources[[#This Row],[Year]]&amp;"|"&amp;AllSources[[#This Row],[Real_Team]],ESPN[YEAR]&amp;"|"&amp;ESPN[TEAM],0)),"")</f>
        <v>5.0999999999999996</v>
      </c>
      <c r="AP268">
        <f t="array" ref="AP268">IFERROR(INDEX(ESPN[BPI],MATCH(AllSources[[#This Row],[Year]]&amp;"|"&amp;AllSources[[#This Row],[Real_Team]],ESPN[YEAR]&amp;"|"&amp;ESPN[TEAM],0)),"")</f>
        <v>8.8000000000000007</v>
      </c>
      <c r="AQ268">
        <f t="array" ref="AQ268">IFERROR(INDEX(ESPN[YEAR],MATCH(AllSources[[#This Row],[Year]]&amp;"|"&amp;AllSources[[#This Row],[Real_Team]],ESPN[YEAR]&amp;"|"&amp;ESPN[TEAM],0)),"")</f>
        <v>2018</v>
      </c>
    </row>
    <row r="269" spans="1:43" x14ac:dyDescent="0.2">
      <c r="A269">
        <v>2018</v>
      </c>
      <c r="B269">
        <v>56</v>
      </c>
      <c r="C269" t="s">
        <v>155</v>
      </c>
      <c r="D269" t="s">
        <v>64</v>
      </c>
      <c r="E269" t="e" vm="1">
        <v>#NAME?</v>
      </c>
      <c r="F269">
        <v>11</v>
      </c>
      <c r="G269">
        <v>0</v>
      </c>
      <c r="H269" t="s">
        <v>137</v>
      </c>
      <c r="I269" t="s">
        <v>65</v>
      </c>
      <c r="J269">
        <v>13.52</v>
      </c>
      <c r="K269">
        <v>115</v>
      </c>
      <c r="L269">
        <v>31</v>
      </c>
      <c r="M269">
        <v>101.4</v>
      </c>
      <c r="N269">
        <v>103</v>
      </c>
      <c r="O269">
        <v>70.3</v>
      </c>
      <c r="P269">
        <v>70</v>
      </c>
      <c r="Q269">
        <v>-2.7E-2</v>
      </c>
      <c r="R269">
        <v>257</v>
      </c>
      <c r="S269">
        <v>6.42</v>
      </c>
      <c r="T269">
        <v>63</v>
      </c>
      <c r="U269">
        <v>108.1</v>
      </c>
      <c r="V269">
        <v>72</v>
      </c>
      <c r="W269">
        <v>101.7</v>
      </c>
      <c r="X269">
        <v>60</v>
      </c>
      <c r="Y269">
        <v>2.93</v>
      </c>
      <c r="Z269">
        <v>81</v>
      </c>
      <c r="AA269">
        <v>1</v>
      </c>
      <c r="AB269" t="s">
        <v>136</v>
      </c>
      <c r="AC269" t="str">
        <f t="array" ref="AC269">IFERROR(INDEX(JeffSagarin[TEAM],MATCH(AllSources[[#This Row],[Year]]&amp;"|"&amp;AllSources[[#This Row],[Real_Team]],JeffSagarin[YEAR]&amp;"|"&amp;JeffSagarin[TEAM],0)),"")</f>
        <v>UCLA</v>
      </c>
      <c r="AD269">
        <f t="array" ref="AD269">IFERROR(INDEX(JeffSagarin[JS_RATING],MATCH(AllSources[[#This Row],[Year]]&amp;"|"&amp;AllSources[[#This Row],[Real_Team]],JeffSagarin[YEAR]&amp;"|"&amp;JeffSagarin[TEAM],0)),"")</f>
        <v>83.04</v>
      </c>
      <c r="AE269">
        <f t="array" ref="AE269">IFERROR(INDEX(JeffSagarin[JS_SOS],MATCH(AllSources[[#This Row],[Year]]&amp;"|"&amp;AllSources[[#This Row],[Real_Team]],JeffSagarin[YEAR]&amp;"|"&amp;JeffSagarin[TEAM],0)),"")</f>
        <v>78.31</v>
      </c>
      <c r="AF269">
        <f t="array" ref="AF269">IFERROR(INDEX(JeffSagarin[W25],MATCH(AllSources[[#This Row],[Year]]&amp;"|"&amp;AllSources[[#This Row],[Real_Team]],JeffSagarin[YEAR]&amp;"|"&amp;JeffSagarin[TEAM],0)),"")</f>
        <v>2</v>
      </c>
      <c r="AG269">
        <f t="array" ref="AG269">IFERROR(INDEX(JeffSagarin[W50],MATCH(AllSources[[#This Row],[Year]]&amp;"|"&amp;AllSources[[#This Row],[Real_Team]],JeffSagarin[YEAR]&amp;"|"&amp;JeffSagarin[TEAM],0)),"")</f>
        <v>4</v>
      </c>
      <c r="AH269">
        <f t="array" ref="AH269">IFERROR(INDEX(JeffSagarin[YEAR],MATCH(AllSources[[#This Row],[Year]]&amp;"|"&amp;AllSources[[#This Row],[Real_Team]],JeffSagarin[YEAR]&amp;"|"&amp;JeffSagarin[TEAM],0)),"")</f>
        <v>2018</v>
      </c>
      <c r="AI269" t="str">
        <f t="array" ref="AI269">IFERROR(INDEX(SonnyMoore[TEAM],MATCH(AllSources[[#This Row],[Year]]&amp;"|"&amp;AllSources[[#This Row],[Real_Team]],SonnyMoore[YEAR]&amp;"|"&amp;SonnyMoore[TEAM],0)),"")</f>
        <v>UCLA</v>
      </c>
      <c r="AJ269">
        <f t="array" ref="AJ269">IFERROR(INDEX(SonnyMoore[SM_SOS],MATCH(AllSources[[#This Row],[Year]]&amp;"|"&amp;AllSources[[#This Row],[Real_Team]],SonnyMoore[YEAR]&amp;"|"&amp;SonnyMoore[TEAM],0)),"")</f>
        <v>71.73</v>
      </c>
      <c r="AK269">
        <f t="array" ref="AK269">IFERROR(INDEX(SonnyMoore[SM_PR],MATCH(AllSources[[#This Row],[Year]]&amp;"|"&amp;AllSources[[#This Row],[Real_Team]],SonnyMoore[YEAR]&amp;"|"&amp;SonnyMoore[TEAM],0)),"")</f>
        <v>75.86</v>
      </c>
      <c r="AL269">
        <f t="array" ref="AL269">IFERROR(INDEX(SonnyMoore[YEAR],MATCH(AllSources[[#This Row],[Year]]&amp;"|"&amp;AllSources[[#This Row],[Real_Team]],SonnyMoore[YEAR]&amp;"|"&amp;SonnyMoore[TEAM],0)),"")</f>
        <v>2018</v>
      </c>
      <c r="AM269" t="str">
        <f t="array" ref="AM269">IFERROR(INDEX(ESPN[TEAM],MATCH(AllSources[[#This Row],[Year]]&amp;"|"&amp;AllSources[[#This Row],[Real_Team]],ESPN[YEAR]&amp;"|"&amp;ESPN[TEAM],0)),"")</f>
        <v>UCLA</v>
      </c>
      <c r="AN269">
        <f t="array" ref="AN269">IFERROR(INDEX(ESPN[BPI OFF],MATCH(AllSources[[#This Row],[Year]]&amp;"|"&amp;AllSources[[#This Row],[Real_Team]],ESPN[YEAR]&amp;"|"&amp;ESPN[TEAM],0)),"")</f>
        <v>6.9</v>
      </c>
      <c r="AO269">
        <f t="array" ref="AO269">IFERROR(INDEX(ESPN[BPI DEF],MATCH(AllSources[[#This Row],[Year]]&amp;"|"&amp;AllSources[[#This Row],[Real_Team]],ESPN[YEAR]&amp;"|"&amp;ESPN[TEAM],0)),"")</f>
        <v>1.3</v>
      </c>
      <c r="AP269">
        <f t="array" ref="AP269">IFERROR(INDEX(ESPN[BPI],MATCH(AllSources[[#This Row],[Year]]&amp;"|"&amp;AllSources[[#This Row],[Real_Team]],ESPN[YEAR]&amp;"|"&amp;ESPN[TEAM],0)),"")</f>
        <v>8.1</v>
      </c>
      <c r="AQ269">
        <f t="array" ref="AQ269">IFERROR(INDEX(ESPN[YEAR],MATCH(AllSources[[#This Row],[Year]]&amp;"|"&amp;AllSources[[#This Row],[Real_Team]],ESPN[YEAR]&amp;"|"&amp;ESPN[TEAM],0)),"")</f>
        <v>2018</v>
      </c>
    </row>
    <row r="270" spans="1:43" x14ac:dyDescent="0.2">
      <c r="A270">
        <v>2018</v>
      </c>
      <c r="B270">
        <v>68</v>
      </c>
      <c r="C270" t="s">
        <v>976</v>
      </c>
      <c r="D270" t="s">
        <v>71</v>
      </c>
      <c r="E270" t="e" vm="1">
        <v>#NAME?</v>
      </c>
      <c r="F270">
        <v>11</v>
      </c>
      <c r="G270">
        <v>0</v>
      </c>
      <c r="H270" t="s">
        <v>532</v>
      </c>
      <c r="I270" t="s">
        <v>72</v>
      </c>
      <c r="J270">
        <v>11.21</v>
      </c>
      <c r="K270">
        <v>110.8</v>
      </c>
      <c r="L270">
        <v>74</v>
      </c>
      <c r="M270">
        <v>99.5</v>
      </c>
      <c r="N270">
        <v>74</v>
      </c>
      <c r="O270">
        <v>69.400000000000006</v>
      </c>
      <c r="P270">
        <v>104</v>
      </c>
      <c r="Q270">
        <v>7.8E-2</v>
      </c>
      <c r="R270">
        <v>21</v>
      </c>
      <c r="S270">
        <v>2.8</v>
      </c>
      <c r="T270">
        <v>94</v>
      </c>
      <c r="U270">
        <v>107</v>
      </c>
      <c r="V270">
        <v>86</v>
      </c>
      <c r="W270">
        <v>104.2</v>
      </c>
      <c r="X270">
        <v>111</v>
      </c>
      <c r="Y270">
        <v>1.17</v>
      </c>
      <c r="Z270">
        <v>127</v>
      </c>
      <c r="AA270">
        <v>1</v>
      </c>
      <c r="AB270" t="s">
        <v>136</v>
      </c>
      <c r="AC270" t="str">
        <f t="array" ref="AC270">IFERROR(INDEX(JeffSagarin[TEAM],MATCH(AllSources[[#This Row],[Year]]&amp;"|"&amp;AllSources[[#This Row],[Real_Team]],JeffSagarin[YEAR]&amp;"|"&amp;JeffSagarin[TEAM],0)),"")</f>
        <v>St. Bonaventure</v>
      </c>
      <c r="AD270">
        <f t="array" ref="AD270">IFERROR(INDEX(JeffSagarin[JS_RATING],MATCH(AllSources[[#This Row],[Year]]&amp;"|"&amp;AllSources[[#This Row],[Real_Team]],JeffSagarin[YEAR]&amp;"|"&amp;JeffSagarin[TEAM],0)),"")</f>
        <v>81.13</v>
      </c>
      <c r="AE270">
        <f t="array" ref="AE270">IFERROR(INDEX(JeffSagarin[JS_SOS],MATCH(AllSources[[#This Row],[Year]]&amp;"|"&amp;AllSources[[#This Row],[Real_Team]],JeffSagarin[YEAR]&amp;"|"&amp;JeffSagarin[TEAM],0)),"")</f>
        <v>75.27</v>
      </c>
      <c r="AF270">
        <f t="array" ref="AF270">IFERROR(INDEX(JeffSagarin[W25],MATCH(AllSources[[#This Row],[Year]]&amp;"|"&amp;AllSources[[#This Row],[Real_Team]],JeffSagarin[YEAR]&amp;"|"&amp;JeffSagarin[TEAM],0)),"")</f>
        <v>0</v>
      </c>
      <c r="AG270">
        <f t="array" ref="AG270">IFERROR(INDEX(JeffSagarin[W50],MATCH(AllSources[[#This Row],[Year]]&amp;"|"&amp;AllSources[[#This Row],[Real_Team]],JeffSagarin[YEAR]&amp;"|"&amp;JeffSagarin[TEAM],0)),"")</f>
        <v>4</v>
      </c>
      <c r="AH270">
        <f t="array" ref="AH270">IFERROR(INDEX(JeffSagarin[YEAR],MATCH(AllSources[[#This Row],[Year]]&amp;"|"&amp;AllSources[[#This Row],[Real_Team]],JeffSagarin[YEAR]&amp;"|"&amp;JeffSagarin[TEAM],0)),"")</f>
        <v>2018</v>
      </c>
      <c r="AI270" t="str">
        <f t="array" ref="AI270">IFERROR(INDEX(SonnyMoore[TEAM],MATCH(AllSources[[#This Row],[Year]]&amp;"|"&amp;AllSources[[#This Row],[Real_Team]],SonnyMoore[YEAR]&amp;"|"&amp;SonnyMoore[TEAM],0)),"")</f>
        <v>ST. BONAVENTURE</v>
      </c>
      <c r="AJ270">
        <f t="array" ref="AJ270">IFERROR(INDEX(SonnyMoore[SM_SOS],MATCH(AllSources[[#This Row],[Year]]&amp;"|"&amp;AllSources[[#This Row],[Real_Team]],SonnyMoore[YEAR]&amp;"|"&amp;SonnyMoore[TEAM],0)),"")</f>
        <v>69.62</v>
      </c>
      <c r="AK270">
        <f t="array" ref="AK270">IFERROR(INDEX(SonnyMoore[SM_PR],MATCH(AllSources[[#This Row],[Year]]&amp;"|"&amp;AllSources[[#This Row],[Real_Team]],SonnyMoore[YEAR]&amp;"|"&amp;SonnyMoore[TEAM],0)),"")</f>
        <v>74.98</v>
      </c>
      <c r="AL270">
        <f t="array" ref="AL270">IFERROR(INDEX(SonnyMoore[YEAR],MATCH(AllSources[[#This Row],[Year]]&amp;"|"&amp;AllSources[[#This Row],[Real_Team]],SonnyMoore[YEAR]&amp;"|"&amp;SonnyMoore[TEAM],0)),"")</f>
        <v>2018</v>
      </c>
      <c r="AM270" t="str">
        <f t="array" ref="AM270">IFERROR(INDEX(ESPN[TEAM],MATCH(AllSources[[#This Row],[Year]]&amp;"|"&amp;AllSources[[#This Row],[Real_Team]],ESPN[YEAR]&amp;"|"&amp;ESPN[TEAM],0)),"")</f>
        <v>St. Bonaventure</v>
      </c>
      <c r="AN270">
        <f t="array" ref="AN270">IFERROR(INDEX(ESPN[BPI OFF],MATCH(AllSources[[#This Row],[Year]]&amp;"|"&amp;AllSources[[#This Row],[Real_Team]],ESPN[YEAR]&amp;"|"&amp;ESPN[TEAM],0)),"")</f>
        <v>4.2</v>
      </c>
      <c r="AO270">
        <f t="array" ref="AO270">IFERROR(INDEX(ESPN[BPI DEF],MATCH(AllSources[[#This Row],[Year]]&amp;"|"&amp;AllSources[[#This Row],[Real_Team]],ESPN[YEAR]&amp;"|"&amp;ESPN[TEAM],0)),"")</f>
        <v>3.8</v>
      </c>
      <c r="AP270">
        <f t="array" ref="AP270">IFERROR(INDEX(ESPN[BPI],MATCH(AllSources[[#This Row],[Year]]&amp;"|"&amp;AllSources[[#This Row],[Real_Team]],ESPN[YEAR]&amp;"|"&amp;ESPN[TEAM],0)),"")</f>
        <v>8</v>
      </c>
      <c r="AQ270">
        <f t="array" ref="AQ270">IFERROR(INDEX(ESPN[YEAR],MATCH(AllSources[[#This Row],[Year]]&amp;"|"&amp;AllSources[[#This Row],[Real_Team]],ESPN[YEAR]&amp;"|"&amp;ESPN[TEAM],0)),"")</f>
        <v>2018</v>
      </c>
    </row>
    <row r="271" spans="1:43" x14ac:dyDescent="0.2">
      <c r="A271">
        <v>2018</v>
      </c>
      <c r="B271">
        <v>43</v>
      </c>
      <c r="C271" t="s">
        <v>975</v>
      </c>
      <c r="D271" t="s">
        <v>215</v>
      </c>
      <c r="E271" t="e" vm="1">
        <v>#NAME?</v>
      </c>
      <c r="F271">
        <v>12</v>
      </c>
      <c r="G271">
        <v>0</v>
      </c>
      <c r="H271" t="s">
        <v>532</v>
      </c>
      <c r="I271" t="s">
        <v>65</v>
      </c>
      <c r="J271">
        <v>14.7</v>
      </c>
      <c r="K271">
        <v>117</v>
      </c>
      <c r="L271">
        <v>16</v>
      </c>
      <c r="M271">
        <v>102.3</v>
      </c>
      <c r="N271">
        <v>120</v>
      </c>
      <c r="O271">
        <v>64.5</v>
      </c>
      <c r="P271">
        <v>332</v>
      </c>
      <c r="Q271">
        <v>-6.3E-2</v>
      </c>
      <c r="R271">
        <v>318</v>
      </c>
      <c r="S271">
        <v>2.11</v>
      </c>
      <c r="T271">
        <v>104</v>
      </c>
      <c r="U271">
        <v>105.6</v>
      </c>
      <c r="V271">
        <v>116</v>
      </c>
      <c r="W271">
        <v>103.5</v>
      </c>
      <c r="X271">
        <v>91</v>
      </c>
      <c r="Y271">
        <v>1.33</v>
      </c>
      <c r="Z271">
        <v>121</v>
      </c>
      <c r="AA271">
        <v>2</v>
      </c>
      <c r="AB271" t="s">
        <v>136</v>
      </c>
      <c r="AC271" t="str">
        <f t="array" ref="AC271">IFERROR(INDEX(JeffSagarin[TEAM],MATCH(AllSources[[#This Row],[Year]]&amp;"|"&amp;AllSources[[#This Row],[Real_Team]],JeffSagarin[YEAR]&amp;"|"&amp;JeffSagarin[TEAM],0)),"")</f>
        <v>Davidson</v>
      </c>
      <c r="AD271">
        <f t="array" ref="AD271">IFERROR(INDEX(JeffSagarin[JS_RATING],MATCH(AllSources[[#This Row],[Year]]&amp;"|"&amp;AllSources[[#This Row],[Real_Team]],JeffSagarin[YEAR]&amp;"|"&amp;JeffSagarin[TEAM],0)),"")</f>
        <v>82.16</v>
      </c>
      <c r="AE271">
        <f t="array" ref="AE271">IFERROR(INDEX(JeffSagarin[JS_SOS],MATCH(AllSources[[#This Row],[Year]]&amp;"|"&amp;AllSources[[#This Row],[Real_Team]],JeffSagarin[YEAR]&amp;"|"&amp;JeffSagarin[TEAM],0)),"")</f>
        <v>74.61</v>
      </c>
      <c r="AF271">
        <f t="array" ref="AF271">IFERROR(INDEX(JeffSagarin[W25],MATCH(AllSources[[#This Row],[Year]]&amp;"|"&amp;AllSources[[#This Row],[Real_Team]],JeffSagarin[YEAR]&amp;"|"&amp;JeffSagarin[TEAM],0)),"")</f>
        <v>0</v>
      </c>
      <c r="AG271">
        <f t="array" ref="AG271">IFERROR(INDEX(JeffSagarin[W50],MATCH(AllSources[[#This Row],[Year]]&amp;"|"&amp;AllSources[[#This Row],[Real_Team]],JeffSagarin[YEAR]&amp;"|"&amp;JeffSagarin[TEAM],0)),"")</f>
        <v>2</v>
      </c>
      <c r="AH271">
        <f t="array" ref="AH271">IFERROR(INDEX(JeffSagarin[YEAR],MATCH(AllSources[[#This Row],[Year]]&amp;"|"&amp;AllSources[[#This Row],[Real_Team]],JeffSagarin[YEAR]&amp;"|"&amp;JeffSagarin[TEAM],0)),"")</f>
        <v>2018</v>
      </c>
      <c r="AI271" t="str">
        <f t="array" ref="AI271">IFERROR(INDEX(SonnyMoore[TEAM],MATCH(AllSources[[#This Row],[Year]]&amp;"|"&amp;AllSources[[#This Row],[Real_Team]],SonnyMoore[YEAR]&amp;"|"&amp;SonnyMoore[TEAM],0)),"")</f>
        <v>DAVIDSON</v>
      </c>
      <c r="AJ271">
        <f t="array" ref="AJ271">IFERROR(INDEX(SonnyMoore[SM_SOS],MATCH(AllSources[[#This Row],[Year]]&amp;"|"&amp;AllSources[[#This Row],[Real_Team]],SonnyMoore[YEAR]&amp;"|"&amp;SonnyMoore[TEAM],0)),"")</f>
        <v>69.22</v>
      </c>
      <c r="AK271">
        <f t="array" ref="AK271">IFERROR(INDEX(SonnyMoore[SM_PR],MATCH(AllSources[[#This Row],[Year]]&amp;"|"&amp;AllSources[[#This Row],[Real_Team]],SonnyMoore[YEAR]&amp;"|"&amp;SonnyMoore[TEAM],0)),"")</f>
        <v>76.56</v>
      </c>
      <c r="AL271">
        <f t="array" ref="AL271">IFERROR(INDEX(SonnyMoore[YEAR],MATCH(AllSources[[#This Row],[Year]]&amp;"|"&amp;AllSources[[#This Row],[Real_Team]],SonnyMoore[YEAR]&amp;"|"&amp;SonnyMoore[TEAM],0)),"")</f>
        <v>2018</v>
      </c>
      <c r="AM271" t="str">
        <f t="array" ref="AM271">IFERROR(INDEX(ESPN[TEAM],MATCH(AllSources[[#This Row],[Year]]&amp;"|"&amp;AllSources[[#This Row],[Real_Team]],ESPN[YEAR]&amp;"|"&amp;ESPN[TEAM],0)),"")</f>
        <v>Davidson</v>
      </c>
      <c r="AN271">
        <f t="array" ref="AN271">IFERROR(INDEX(ESPN[BPI OFF],MATCH(AllSources[[#This Row],[Year]]&amp;"|"&amp;AllSources[[#This Row],[Real_Team]],ESPN[YEAR]&amp;"|"&amp;ESPN[TEAM],0)),"")</f>
        <v>8.9</v>
      </c>
      <c r="AO271">
        <f t="array" ref="AO271">IFERROR(INDEX(ESPN[BPI DEF],MATCH(AllSources[[#This Row],[Year]]&amp;"|"&amp;AllSources[[#This Row],[Real_Team]],ESPN[YEAR]&amp;"|"&amp;ESPN[TEAM],0)),"")</f>
        <v>1.7</v>
      </c>
      <c r="AP271">
        <f t="array" ref="AP271">IFERROR(INDEX(ESPN[BPI],MATCH(AllSources[[#This Row],[Year]]&amp;"|"&amp;AllSources[[#This Row],[Real_Team]],ESPN[YEAR]&amp;"|"&amp;ESPN[TEAM],0)),"")</f>
        <v>10.7</v>
      </c>
      <c r="AQ271">
        <f t="array" ref="AQ271">IFERROR(INDEX(ESPN[YEAR],MATCH(AllSources[[#This Row],[Year]]&amp;"|"&amp;AllSources[[#This Row],[Real_Team]],ESPN[YEAR]&amp;"|"&amp;ESPN[TEAM],0)),"")</f>
        <v>2018</v>
      </c>
    </row>
    <row r="272" spans="1:43" x14ac:dyDescent="0.2">
      <c r="A272">
        <v>2018</v>
      </c>
      <c r="B272">
        <v>60</v>
      </c>
      <c r="C272" t="s">
        <v>974</v>
      </c>
      <c r="D272" t="s">
        <v>197</v>
      </c>
      <c r="E272" t="e" vm="1">
        <v>#NAME?</v>
      </c>
      <c r="F272">
        <v>12</v>
      </c>
      <c r="G272">
        <v>0</v>
      </c>
      <c r="H272" t="s">
        <v>89</v>
      </c>
      <c r="I272" t="s">
        <v>90</v>
      </c>
      <c r="J272">
        <v>12.92</v>
      </c>
      <c r="K272">
        <v>107.9</v>
      </c>
      <c r="L272">
        <v>116</v>
      </c>
      <c r="M272">
        <v>95</v>
      </c>
      <c r="N272">
        <v>16</v>
      </c>
      <c r="O272">
        <v>68.5</v>
      </c>
      <c r="P272">
        <v>165</v>
      </c>
      <c r="Q272">
        <v>2.7E-2</v>
      </c>
      <c r="R272">
        <v>106</v>
      </c>
      <c r="S272">
        <v>-1.4</v>
      </c>
      <c r="T272">
        <v>174</v>
      </c>
      <c r="U272">
        <v>104</v>
      </c>
      <c r="V272">
        <v>193</v>
      </c>
      <c r="W272">
        <v>105.4</v>
      </c>
      <c r="X272">
        <v>157</v>
      </c>
      <c r="Y272">
        <v>3.7</v>
      </c>
      <c r="Z272">
        <v>66</v>
      </c>
      <c r="AA272">
        <v>2</v>
      </c>
      <c r="AB272" t="s">
        <v>136</v>
      </c>
      <c r="AC272" t="str">
        <f t="array" ref="AC272">IFERROR(INDEX(JeffSagarin[TEAM],MATCH(AllSources[[#This Row],[Year]]&amp;"|"&amp;AllSources[[#This Row],[Real_Team]],JeffSagarin[YEAR]&amp;"|"&amp;JeffSagarin[TEAM],0)),"")</f>
        <v>New Mexico St.</v>
      </c>
      <c r="AD272">
        <f t="array" ref="AD272">IFERROR(INDEX(JeffSagarin[JS_RATING],MATCH(AllSources[[#This Row],[Year]]&amp;"|"&amp;AllSources[[#This Row],[Real_Team]],JeffSagarin[YEAR]&amp;"|"&amp;JeffSagarin[TEAM],0)),"")</f>
        <v>80.06</v>
      </c>
      <c r="AE272">
        <f t="array" ref="AE272">IFERROR(INDEX(JeffSagarin[JS_SOS],MATCH(AllSources[[#This Row],[Year]]&amp;"|"&amp;AllSources[[#This Row],[Real_Team]],JeffSagarin[YEAR]&amp;"|"&amp;JeffSagarin[TEAM],0)),"")</f>
        <v>70.98</v>
      </c>
      <c r="AF272">
        <f t="array" ref="AF272">IFERROR(INDEX(JeffSagarin[W25],MATCH(AllSources[[#This Row],[Year]]&amp;"|"&amp;AllSources[[#This Row],[Real_Team]],JeffSagarin[YEAR]&amp;"|"&amp;JeffSagarin[TEAM],0)),"")</f>
        <v>0</v>
      </c>
      <c r="AG272">
        <f t="array" ref="AG272">IFERROR(INDEX(JeffSagarin[W50],MATCH(AllSources[[#This Row],[Year]]&amp;"|"&amp;AllSources[[#This Row],[Real_Team]],JeffSagarin[YEAR]&amp;"|"&amp;JeffSagarin[TEAM],0)),"")</f>
        <v>1</v>
      </c>
      <c r="AH272">
        <f t="array" ref="AH272">IFERROR(INDEX(JeffSagarin[YEAR],MATCH(AllSources[[#This Row],[Year]]&amp;"|"&amp;AllSources[[#This Row],[Real_Team]],JeffSagarin[YEAR]&amp;"|"&amp;JeffSagarin[TEAM],0)),"")</f>
        <v>2018</v>
      </c>
      <c r="AI272" t="str">
        <f t="array" ref="AI272">IFERROR(INDEX(SonnyMoore[TEAM],MATCH(AllSources[[#This Row],[Year]]&amp;"|"&amp;AllSources[[#This Row],[Real_Team]],SonnyMoore[YEAR]&amp;"|"&amp;SonnyMoore[TEAM],0)),"")</f>
        <v/>
      </c>
      <c r="AJ272" t="str">
        <f t="array" ref="AJ272">IFERROR(INDEX(SonnyMoore[SM_SOS],MATCH(AllSources[[#This Row],[Year]]&amp;"|"&amp;AllSources[[#This Row],[Real_Team]],SonnyMoore[YEAR]&amp;"|"&amp;SonnyMoore[TEAM],0)),"")</f>
        <v/>
      </c>
      <c r="AK272" t="str">
        <f t="array" ref="AK272">IFERROR(INDEX(SonnyMoore[SM_PR],MATCH(AllSources[[#This Row],[Year]]&amp;"|"&amp;AllSources[[#This Row],[Real_Team]],SonnyMoore[YEAR]&amp;"|"&amp;SonnyMoore[TEAM],0)),"")</f>
        <v/>
      </c>
      <c r="AL272" t="str">
        <f t="array" ref="AL272">IFERROR(INDEX(SonnyMoore[YEAR],MATCH(AllSources[[#This Row],[Year]]&amp;"|"&amp;AllSources[[#This Row],[Real_Team]],SonnyMoore[YEAR]&amp;"|"&amp;SonnyMoore[TEAM],0)),"")</f>
        <v/>
      </c>
      <c r="AM272" t="str">
        <f t="array" ref="AM272">IFERROR(INDEX(ESPN[TEAM],MATCH(AllSources[[#This Row],[Year]]&amp;"|"&amp;AllSources[[#This Row],[Real_Team]],ESPN[YEAR]&amp;"|"&amp;ESPN[TEAM],0)),"")</f>
        <v>New Mexico St.</v>
      </c>
      <c r="AN272">
        <f t="array" ref="AN272">IFERROR(INDEX(ESPN[BPI OFF],MATCH(AllSources[[#This Row],[Year]]&amp;"|"&amp;AllSources[[#This Row],[Real_Team]],ESPN[YEAR]&amp;"|"&amp;ESPN[TEAM],0)),"")</f>
        <v>1.7</v>
      </c>
      <c r="AO272">
        <f t="array" ref="AO272">IFERROR(INDEX(ESPN[BPI DEF],MATCH(AllSources[[#This Row],[Year]]&amp;"|"&amp;AllSources[[#This Row],[Real_Team]],ESPN[YEAR]&amp;"|"&amp;ESPN[TEAM],0)),"")</f>
        <v>5.3</v>
      </c>
      <c r="AP272">
        <f t="array" ref="AP272">IFERROR(INDEX(ESPN[BPI],MATCH(AllSources[[#This Row],[Year]]&amp;"|"&amp;AllSources[[#This Row],[Real_Team]],ESPN[YEAR]&amp;"|"&amp;ESPN[TEAM],0)),"")</f>
        <v>6.9</v>
      </c>
      <c r="AQ272">
        <f t="array" ref="AQ272">IFERROR(INDEX(ESPN[YEAR],MATCH(AllSources[[#This Row],[Year]]&amp;"|"&amp;AllSources[[#This Row],[Real_Team]],ESPN[YEAR]&amp;"|"&amp;ESPN[TEAM],0)),"")</f>
        <v>2018</v>
      </c>
    </row>
    <row r="273" spans="1:43" x14ac:dyDescent="0.2">
      <c r="A273">
        <v>2018</v>
      </c>
      <c r="B273">
        <v>62</v>
      </c>
      <c r="C273" t="s">
        <v>973</v>
      </c>
      <c r="D273" t="s">
        <v>275</v>
      </c>
      <c r="E273" t="e" vm="1">
        <v>#NAME?</v>
      </c>
      <c r="F273">
        <v>12</v>
      </c>
      <c r="G273">
        <v>0</v>
      </c>
      <c r="H273" t="s">
        <v>77</v>
      </c>
      <c r="I273" t="s">
        <v>78</v>
      </c>
      <c r="J273">
        <v>12.19</v>
      </c>
      <c r="K273">
        <v>112.9</v>
      </c>
      <c r="L273">
        <v>54</v>
      </c>
      <c r="M273">
        <v>100.7</v>
      </c>
      <c r="N273">
        <v>93</v>
      </c>
      <c r="O273">
        <v>67.2</v>
      </c>
      <c r="P273">
        <v>222</v>
      </c>
      <c r="Q273">
        <v>0</v>
      </c>
      <c r="R273">
        <v>176</v>
      </c>
      <c r="S273">
        <v>-3.56</v>
      </c>
      <c r="T273">
        <v>243</v>
      </c>
      <c r="U273">
        <v>102.9</v>
      </c>
      <c r="V273">
        <v>253</v>
      </c>
      <c r="W273">
        <v>106.4</v>
      </c>
      <c r="X273">
        <v>222</v>
      </c>
      <c r="Y273">
        <v>-0.99</v>
      </c>
      <c r="Z273">
        <v>185</v>
      </c>
      <c r="AA273">
        <v>2</v>
      </c>
      <c r="AB273" t="s">
        <v>136</v>
      </c>
      <c r="AC273" t="str">
        <f t="array" ref="AC273">IFERROR(INDEX(JeffSagarin[TEAM],MATCH(AllSources[[#This Row],[Year]]&amp;"|"&amp;AllSources[[#This Row],[Real_Team]],JeffSagarin[YEAR]&amp;"|"&amp;JeffSagarin[TEAM],0)),"")</f>
        <v>Murray St.</v>
      </c>
      <c r="AD273">
        <f t="array" ref="AD273">IFERROR(INDEX(JeffSagarin[JS_RATING],MATCH(AllSources[[#This Row],[Year]]&amp;"|"&amp;AllSources[[#This Row],[Real_Team]],JeffSagarin[YEAR]&amp;"|"&amp;JeffSagarin[TEAM],0)),"")</f>
        <v>78.599999999999994</v>
      </c>
      <c r="AE273">
        <f t="array" ref="AE273">IFERROR(INDEX(JeffSagarin[JS_SOS],MATCH(AllSources[[#This Row],[Year]]&amp;"|"&amp;AllSources[[#This Row],[Real_Team]],JeffSagarin[YEAR]&amp;"|"&amp;JeffSagarin[TEAM],0)),"")</f>
        <v>69.22</v>
      </c>
      <c r="AF273">
        <f t="array" ref="AF273">IFERROR(INDEX(JeffSagarin[W25],MATCH(AllSources[[#This Row],[Year]]&amp;"|"&amp;AllSources[[#This Row],[Real_Team]],JeffSagarin[YEAR]&amp;"|"&amp;JeffSagarin[TEAM],0)),"")</f>
        <v>0</v>
      </c>
      <c r="AG273">
        <f t="array" ref="AG273">IFERROR(INDEX(JeffSagarin[W50],MATCH(AllSources[[#This Row],[Year]]&amp;"|"&amp;AllSources[[#This Row],[Real_Team]],JeffSagarin[YEAR]&amp;"|"&amp;JeffSagarin[TEAM],0)),"")</f>
        <v>0</v>
      </c>
      <c r="AH273">
        <f t="array" ref="AH273">IFERROR(INDEX(JeffSagarin[YEAR],MATCH(AllSources[[#This Row],[Year]]&amp;"|"&amp;AllSources[[#This Row],[Real_Team]],JeffSagarin[YEAR]&amp;"|"&amp;JeffSagarin[TEAM],0)),"")</f>
        <v>2018</v>
      </c>
      <c r="AI273" t="str">
        <f t="array" ref="AI273">IFERROR(INDEX(SonnyMoore[TEAM],MATCH(AllSources[[#This Row],[Year]]&amp;"|"&amp;AllSources[[#This Row],[Real_Team]],SonnyMoore[YEAR]&amp;"|"&amp;SonnyMoore[TEAM],0)),"")</f>
        <v>MURRAY ST.</v>
      </c>
      <c r="AJ273">
        <f t="array" ref="AJ273">IFERROR(INDEX(SonnyMoore[SM_SOS],MATCH(AllSources[[#This Row],[Year]]&amp;"|"&amp;AllSources[[#This Row],[Real_Team]],SonnyMoore[YEAR]&amp;"|"&amp;SonnyMoore[TEAM],0)),"")</f>
        <v>61.94</v>
      </c>
      <c r="AK273">
        <f t="array" ref="AK273">IFERROR(INDEX(SonnyMoore[SM_PR],MATCH(AllSources[[#This Row],[Year]]&amp;"|"&amp;AllSources[[#This Row],[Real_Team]],SonnyMoore[YEAR]&amp;"|"&amp;SonnyMoore[TEAM],0)),"")</f>
        <v>72.739999999999995</v>
      </c>
      <c r="AL273">
        <f t="array" ref="AL273">IFERROR(INDEX(SonnyMoore[YEAR],MATCH(AllSources[[#This Row],[Year]]&amp;"|"&amp;AllSources[[#This Row],[Real_Team]],SonnyMoore[YEAR]&amp;"|"&amp;SonnyMoore[TEAM],0)),"")</f>
        <v>2018</v>
      </c>
      <c r="AM273" t="str">
        <f t="array" ref="AM273">IFERROR(INDEX(ESPN[TEAM],MATCH(AllSources[[#This Row],[Year]]&amp;"|"&amp;AllSources[[#This Row],[Real_Team]],ESPN[YEAR]&amp;"|"&amp;ESPN[TEAM],0)),"")</f>
        <v>Murray St.</v>
      </c>
      <c r="AN273">
        <f t="array" ref="AN273">IFERROR(INDEX(ESPN[BPI OFF],MATCH(AllSources[[#This Row],[Year]]&amp;"|"&amp;AllSources[[#This Row],[Real_Team]],ESPN[YEAR]&amp;"|"&amp;ESPN[TEAM],0)),"")</f>
        <v>5.6</v>
      </c>
      <c r="AO273">
        <f t="array" ref="AO273">IFERROR(INDEX(ESPN[BPI DEF],MATCH(AllSources[[#This Row],[Year]]&amp;"|"&amp;AllSources[[#This Row],[Real_Team]],ESPN[YEAR]&amp;"|"&amp;ESPN[TEAM],0)),"")</f>
        <v>2</v>
      </c>
      <c r="AP273">
        <f t="array" ref="AP273">IFERROR(INDEX(ESPN[BPI],MATCH(AllSources[[#This Row],[Year]]&amp;"|"&amp;AllSources[[#This Row],[Real_Team]],ESPN[YEAR]&amp;"|"&amp;ESPN[TEAM],0)),"")</f>
        <v>7.6</v>
      </c>
      <c r="AQ273">
        <f t="array" ref="AQ273">IFERROR(INDEX(ESPN[YEAR],MATCH(AllSources[[#This Row],[Year]]&amp;"|"&amp;AllSources[[#This Row],[Real_Team]],ESPN[YEAR]&amp;"|"&amp;ESPN[TEAM],0)),"")</f>
        <v>2018</v>
      </c>
    </row>
    <row r="274" spans="1:43" x14ac:dyDescent="0.2">
      <c r="A274">
        <v>2018</v>
      </c>
      <c r="B274">
        <v>78</v>
      </c>
      <c r="C274" t="s">
        <v>972</v>
      </c>
      <c r="D274" t="s">
        <v>272</v>
      </c>
      <c r="E274" t="e" vm="1">
        <v>#NAME?</v>
      </c>
      <c r="F274">
        <v>12</v>
      </c>
      <c r="G274">
        <v>0</v>
      </c>
      <c r="H274" t="s">
        <v>514</v>
      </c>
      <c r="I274" t="s">
        <v>119</v>
      </c>
      <c r="J274">
        <v>10.199999999999999</v>
      </c>
      <c r="K274">
        <v>113.8</v>
      </c>
      <c r="L274">
        <v>47</v>
      </c>
      <c r="M274">
        <v>103.6</v>
      </c>
      <c r="N274">
        <v>150</v>
      </c>
      <c r="O274">
        <v>70.5</v>
      </c>
      <c r="P274">
        <v>61</v>
      </c>
      <c r="Q274">
        <v>9.7000000000000003E-2</v>
      </c>
      <c r="R274">
        <v>13</v>
      </c>
      <c r="S274">
        <v>-0.09</v>
      </c>
      <c r="T274">
        <v>141</v>
      </c>
      <c r="U274">
        <v>105.8</v>
      </c>
      <c r="V274">
        <v>113</v>
      </c>
      <c r="W274">
        <v>105.9</v>
      </c>
      <c r="X274">
        <v>188</v>
      </c>
      <c r="Y274">
        <v>3.59</v>
      </c>
      <c r="Z274">
        <v>68</v>
      </c>
      <c r="AA274">
        <v>2</v>
      </c>
      <c r="AB274" t="s">
        <v>136</v>
      </c>
      <c r="AC274" t="str">
        <f t="array" ref="AC274">IFERROR(INDEX(JeffSagarin[TEAM],MATCH(AllSources[[#This Row],[Year]]&amp;"|"&amp;AllSources[[#This Row],[Real_Team]],JeffSagarin[YEAR]&amp;"|"&amp;JeffSagarin[TEAM],0)),"")</f>
        <v>South Dakota St.</v>
      </c>
      <c r="AD274">
        <f t="array" ref="AD274">IFERROR(INDEX(JeffSagarin[JS_RATING],MATCH(AllSources[[#This Row],[Year]]&amp;"|"&amp;AllSources[[#This Row],[Real_Team]],JeffSagarin[YEAR]&amp;"|"&amp;JeffSagarin[TEAM],0)),"")</f>
        <v>78.540000000000006</v>
      </c>
      <c r="AE274">
        <f t="array" ref="AE274">IFERROR(INDEX(JeffSagarin[JS_SOS],MATCH(AllSources[[#This Row],[Year]]&amp;"|"&amp;AllSources[[#This Row],[Real_Team]],JeffSagarin[YEAR]&amp;"|"&amp;JeffSagarin[TEAM],0)),"")</f>
        <v>71.73</v>
      </c>
      <c r="AF274">
        <f t="array" ref="AF274">IFERROR(INDEX(JeffSagarin[W25],MATCH(AllSources[[#This Row],[Year]]&amp;"|"&amp;AllSources[[#This Row],[Real_Team]],JeffSagarin[YEAR]&amp;"|"&amp;JeffSagarin[TEAM],0)),"")</f>
        <v>0</v>
      </c>
      <c r="AG274">
        <f t="array" ref="AG274">IFERROR(INDEX(JeffSagarin[W50],MATCH(AllSources[[#This Row],[Year]]&amp;"|"&amp;AllSources[[#This Row],[Real_Team]],JeffSagarin[YEAR]&amp;"|"&amp;JeffSagarin[TEAM],0)),"")</f>
        <v>0</v>
      </c>
      <c r="AH274">
        <f t="array" ref="AH274">IFERROR(INDEX(JeffSagarin[YEAR],MATCH(AllSources[[#This Row],[Year]]&amp;"|"&amp;AllSources[[#This Row],[Real_Team]],JeffSagarin[YEAR]&amp;"|"&amp;JeffSagarin[TEAM],0)),"")</f>
        <v>2018</v>
      </c>
      <c r="AI274" t="str">
        <f t="array" ref="AI274">IFERROR(INDEX(SonnyMoore[TEAM],MATCH(AllSources[[#This Row],[Year]]&amp;"|"&amp;AllSources[[#This Row],[Real_Team]],SonnyMoore[YEAR]&amp;"|"&amp;SonnyMoore[TEAM],0)),"")</f>
        <v/>
      </c>
      <c r="AJ274" t="str">
        <f t="array" ref="AJ274">IFERROR(INDEX(SonnyMoore[SM_SOS],MATCH(AllSources[[#This Row],[Year]]&amp;"|"&amp;AllSources[[#This Row],[Real_Team]],SonnyMoore[YEAR]&amp;"|"&amp;SonnyMoore[TEAM],0)),"")</f>
        <v/>
      </c>
      <c r="AK274" t="str">
        <f t="array" ref="AK274">IFERROR(INDEX(SonnyMoore[SM_PR],MATCH(AllSources[[#This Row],[Year]]&amp;"|"&amp;AllSources[[#This Row],[Real_Team]],SonnyMoore[YEAR]&amp;"|"&amp;SonnyMoore[TEAM],0)),"")</f>
        <v/>
      </c>
      <c r="AL274" t="str">
        <f t="array" ref="AL274">IFERROR(INDEX(SonnyMoore[YEAR],MATCH(AllSources[[#This Row],[Year]]&amp;"|"&amp;AllSources[[#This Row],[Real_Team]],SonnyMoore[YEAR]&amp;"|"&amp;SonnyMoore[TEAM],0)),"")</f>
        <v/>
      </c>
      <c r="AM274" t="str">
        <f t="array" ref="AM274">IFERROR(INDEX(ESPN[TEAM],MATCH(AllSources[[#This Row],[Year]]&amp;"|"&amp;AllSources[[#This Row],[Real_Team]],ESPN[YEAR]&amp;"|"&amp;ESPN[TEAM],0)),"")</f>
        <v>South Dakota St.</v>
      </c>
      <c r="AN274">
        <f t="array" ref="AN274">IFERROR(INDEX(ESPN[BPI OFF],MATCH(AllSources[[#This Row],[Year]]&amp;"|"&amp;AllSources[[#This Row],[Real_Team]],ESPN[YEAR]&amp;"|"&amp;ESPN[TEAM],0)),"")</f>
        <v>6</v>
      </c>
      <c r="AO274">
        <f t="array" ref="AO274">IFERROR(INDEX(ESPN[BPI DEF],MATCH(AllSources[[#This Row],[Year]]&amp;"|"&amp;AllSources[[#This Row],[Real_Team]],ESPN[YEAR]&amp;"|"&amp;ESPN[TEAM],0)),"")</f>
        <v>-0.1</v>
      </c>
      <c r="AP274">
        <f t="array" ref="AP274">IFERROR(INDEX(ESPN[BPI],MATCH(AllSources[[#This Row],[Year]]&amp;"|"&amp;AllSources[[#This Row],[Real_Team]],ESPN[YEAR]&amp;"|"&amp;ESPN[TEAM],0)),"")</f>
        <v>5.9</v>
      </c>
      <c r="AQ274">
        <f t="array" ref="AQ274">IFERROR(INDEX(ESPN[YEAR],MATCH(AllSources[[#This Row],[Year]]&amp;"|"&amp;AllSources[[#This Row],[Real_Team]],ESPN[YEAR]&amp;"|"&amp;ESPN[TEAM],0)),"")</f>
        <v>2018</v>
      </c>
    </row>
    <row r="275" spans="1:43" x14ac:dyDescent="0.2">
      <c r="A275">
        <v>2018</v>
      </c>
      <c r="B275">
        <v>67</v>
      </c>
      <c r="C275" t="s">
        <v>971</v>
      </c>
      <c r="D275" t="s">
        <v>21</v>
      </c>
      <c r="E275" t="e" vm="1">
        <v>#NAME?</v>
      </c>
      <c r="F275">
        <v>13</v>
      </c>
      <c r="G275">
        <v>1</v>
      </c>
      <c r="H275" t="s">
        <v>528</v>
      </c>
      <c r="I275" t="s">
        <v>100</v>
      </c>
      <c r="J275">
        <v>11.53</v>
      </c>
      <c r="K275">
        <v>114.7</v>
      </c>
      <c r="L275">
        <v>34</v>
      </c>
      <c r="M275">
        <v>103.2</v>
      </c>
      <c r="N275">
        <v>135</v>
      </c>
      <c r="O275">
        <v>72.7</v>
      </c>
      <c r="P275">
        <v>16</v>
      </c>
      <c r="Q275">
        <v>6.0000000000000001E-3</v>
      </c>
      <c r="R275">
        <v>158</v>
      </c>
      <c r="S275">
        <v>-0.06</v>
      </c>
      <c r="T275">
        <v>140</v>
      </c>
      <c r="U275">
        <v>105.1</v>
      </c>
      <c r="V275">
        <v>145</v>
      </c>
      <c r="W275">
        <v>105.2</v>
      </c>
      <c r="X275">
        <v>147</v>
      </c>
      <c r="Y275">
        <v>3.87</v>
      </c>
      <c r="Z275">
        <v>62</v>
      </c>
      <c r="AA275">
        <v>3</v>
      </c>
      <c r="AB275" t="s">
        <v>136</v>
      </c>
      <c r="AC275" t="str">
        <f t="array" ref="AC275">IFERROR(INDEX(JeffSagarin[TEAM],MATCH(AllSources[[#This Row],[Year]]&amp;"|"&amp;AllSources[[#This Row],[Real_Team]],JeffSagarin[YEAR]&amp;"|"&amp;JeffSagarin[TEAM],0)),"")</f>
        <v>Buffalo</v>
      </c>
      <c r="AD275">
        <f t="array" ref="AD275">IFERROR(INDEX(JeffSagarin[JS_RATING],MATCH(AllSources[[#This Row],[Year]]&amp;"|"&amp;AllSources[[#This Row],[Real_Team]],JeffSagarin[YEAR]&amp;"|"&amp;JeffSagarin[TEAM],0)),"")</f>
        <v>80.28</v>
      </c>
      <c r="AE275">
        <f t="array" ref="AE275">IFERROR(INDEX(JeffSagarin[JS_SOS],MATCH(AllSources[[#This Row],[Year]]&amp;"|"&amp;AllSources[[#This Row],[Real_Team]],JeffSagarin[YEAR]&amp;"|"&amp;JeffSagarin[TEAM],0)),"")</f>
        <v>72.459999999999994</v>
      </c>
      <c r="AF275">
        <f t="array" ref="AF275">IFERROR(INDEX(JeffSagarin[W25],MATCH(AllSources[[#This Row],[Year]]&amp;"|"&amp;AllSources[[#This Row],[Real_Team]],JeffSagarin[YEAR]&amp;"|"&amp;JeffSagarin[TEAM],0)),"")</f>
        <v>1</v>
      </c>
      <c r="AG275">
        <f t="array" ref="AG275">IFERROR(INDEX(JeffSagarin[W50],MATCH(AllSources[[#This Row],[Year]]&amp;"|"&amp;AllSources[[#This Row],[Real_Team]],JeffSagarin[YEAR]&amp;"|"&amp;JeffSagarin[TEAM],0)),"")</f>
        <v>1</v>
      </c>
      <c r="AH275">
        <f t="array" ref="AH275">IFERROR(INDEX(JeffSagarin[YEAR],MATCH(AllSources[[#This Row],[Year]]&amp;"|"&amp;AllSources[[#This Row],[Real_Team]],JeffSagarin[YEAR]&amp;"|"&amp;JeffSagarin[TEAM],0)),"")</f>
        <v>2018</v>
      </c>
      <c r="AI275" t="str">
        <f t="array" ref="AI275">IFERROR(INDEX(SonnyMoore[TEAM],MATCH(AllSources[[#This Row],[Year]]&amp;"|"&amp;AllSources[[#This Row],[Real_Team]],SonnyMoore[YEAR]&amp;"|"&amp;SonnyMoore[TEAM],0)),"")</f>
        <v>BUFFALO</v>
      </c>
      <c r="AJ275">
        <f t="array" ref="AJ275">IFERROR(INDEX(SonnyMoore[SM_SOS],MATCH(AllSources[[#This Row],[Year]]&amp;"|"&amp;AllSources[[#This Row],[Real_Team]],SonnyMoore[YEAR]&amp;"|"&amp;SonnyMoore[TEAM],0)),"")</f>
        <v>65.25</v>
      </c>
      <c r="AK275">
        <f t="array" ref="AK275">IFERROR(INDEX(SonnyMoore[SM_PR],MATCH(AllSources[[#This Row],[Year]]&amp;"|"&amp;AllSources[[#This Row],[Real_Team]],SonnyMoore[YEAR]&amp;"|"&amp;SonnyMoore[TEAM],0)),"")</f>
        <v>73.39</v>
      </c>
      <c r="AL275">
        <f t="array" ref="AL275">IFERROR(INDEX(SonnyMoore[YEAR],MATCH(AllSources[[#This Row],[Year]]&amp;"|"&amp;AllSources[[#This Row],[Real_Team]],SonnyMoore[YEAR]&amp;"|"&amp;SonnyMoore[TEAM],0)),"")</f>
        <v>2018</v>
      </c>
      <c r="AM275" t="str">
        <f t="array" ref="AM275">IFERROR(INDEX(ESPN[TEAM],MATCH(AllSources[[#This Row],[Year]]&amp;"|"&amp;AllSources[[#This Row],[Real_Team]],ESPN[YEAR]&amp;"|"&amp;ESPN[TEAM],0)),"")</f>
        <v>Buffalo</v>
      </c>
      <c r="AN275">
        <f t="array" ref="AN275">IFERROR(INDEX(ESPN[BPI OFF],MATCH(AllSources[[#This Row],[Year]]&amp;"|"&amp;AllSources[[#This Row],[Real_Team]],ESPN[YEAR]&amp;"|"&amp;ESPN[TEAM],0)),"")</f>
        <v>5.3</v>
      </c>
      <c r="AO275">
        <f t="array" ref="AO275">IFERROR(INDEX(ESPN[BPI DEF],MATCH(AllSources[[#This Row],[Year]]&amp;"|"&amp;AllSources[[#This Row],[Real_Team]],ESPN[YEAR]&amp;"|"&amp;ESPN[TEAM],0)),"")</f>
        <v>1.4</v>
      </c>
      <c r="AP275">
        <f t="array" ref="AP275">IFERROR(INDEX(ESPN[BPI],MATCH(AllSources[[#This Row],[Year]]&amp;"|"&amp;AllSources[[#This Row],[Real_Team]],ESPN[YEAR]&amp;"|"&amp;ESPN[TEAM],0)),"")</f>
        <v>6.7</v>
      </c>
      <c r="AQ275">
        <f t="array" ref="AQ275">IFERROR(INDEX(ESPN[YEAR],MATCH(AllSources[[#This Row],[Year]]&amp;"|"&amp;AllSources[[#This Row],[Real_Team]],ESPN[YEAR]&amp;"|"&amp;ESPN[TEAM],0)),"")</f>
        <v>2018</v>
      </c>
    </row>
    <row r="276" spans="1:43" x14ac:dyDescent="0.2">
      <c r="A276">
        <v>2018</v>
      </c>
      <c r="B276">
        <v>82</v>
      </c>
      <c r="C276" t="s">
        <v>970</v>
      </c>
      <c r="D276" t="s">
        <v>116</v>
      </c>
      <c r="E276" t="e" vm="1">
        <v>#NAME?</v>
      </c>
      <c r="F276">
        <v>13</v>
      </c>
      <c r="G276">
        <v>0</v>
      </c>
      <c r="H276" t="s">
        <v>489</v>
      </c>
      <c r="I276" t="s">
        <v>81</v>
      </c>
      <c r="J276">
        <v>9.2200000000000006</v>
      </c>
      <c r="K276">
        <v>104.9</v>
      </c>
      <c r="L276">
        <v>174</v>
      </c>
      <c r="M276">
        <v>95.7</v>
      </c>
      <c r="N276">
        <v>26</v>
      </c>
      <c r="O276">
        <v>65.2</v>
      </c>
      <c r="P276">
        <v>317</v>
      </c>
      <c r="Q276">
        <v>-2.4E-2</v>
      </c>
      <c r="R276">
        <v>244</v>
      </c>
      <c r="S276">
        <v>-4.57</v>
      </c>
      <c r="T276">
        <v>280</v>
      </c>
      <c r="U276">
        <v>103.7</v>
      </c>
      <c r="V276">
        <v>210</v>
      </c>
      <c r="W276">
        <v>108.2</v>
      </c>
      <c r="X276">
        <v>315</v>
      </c>
      <c r="Y276">
        <v>-3.46</v>
      </c>
      <c r="Z276">
        <v>272</v>
      </c>
      <c r="AA276">
        <v>3</v>
      </c>
      <c r="AB276" t="s">
        <v>136</v>
      </c>
      <c r="AC276" t="str">
        <f t="array" ref="AC276">IFERROR(INDEX(JeffSagarin[TEAM],MATCH(AllSources[[#This Row],[Year]]&amp;"|"&amp;AllSources[[#This Row],[Real_Team]],JeffSagarin[YEAR]&amp;"|"&amp;JeffSagarin[TEAM],0)),"")</f>
        <v/>
      </c>
      <c r="AD276" t="str">
        <f t="array" ref="AD276">IFERROR(INDEX(JeffSagarin[JS_RATING],MATCH(AllSources[[#This Row],[Year]]&amp;"|"&amp;AllSources[[#This Row],[Real_Team]],JeffSagarin[YEAR]&amp;"|"&amp;JeffSagarin[TEAM],0)),"")</f>
        <v/>
      </c>
      <c r="AE276" t="str">
        <f t="array" ref="AE276">IFERROR(INDEX(JeffSagarin[JS_SOS],MATCH(AllSources[[#This Row],[Year]]&amp;"|"&amp;AllSources[[#This Row],[Real_Team]],JeffSagarin[YEAR]&amp;"|"&amp;JeffSagarin[TEAM],0)),"")</f>
        <v/>
      </c>
      <c r="AF276" t="str">
        <f t="array" ref="AF276">IFERROR(INDEX(JeffSagarin[W25],MATCH(AllSources[[#This Row],[Year]]&amp;"|"&amp;AllSources[[#This Row],[Real_Team]],JeffSagarin[YEAR]&amp;"|"&amp;JeffSagarin[TEAM],0)),"")</f>
        <v/>
      </c>
      <c r="AG276" t="str">
        <f t="array" ref="AG276">IFERROR(INDEX(JeffSagarin[W50],MATCH(AllSources[[#This Row],[Year]]&amp;"|"&amp;AllSources[[#This Row],[Real_Team]],JeffSagarin[YEAR]&amp;"|"&amp;JeffSagarin[TEAM],0)),"")</f>
        <v/>
      </c>
      <c r="AH276" t="str">
        <f t="array" ref="AH276">IFERROR(INDEX(JeffSagarin[YEAR],MATCH(AllSources[[#This Row],[Year]]&amp;"|"&amp;AllSources[[#This Row],[Real_Team]],JeffSagarin[YEAR]&amp;"|"&amp;JeffSagarin[TEAM],0)),"")</f>
        <v/>
      </c>
      <c r="AI276" t="str">
        <f t="array" ref="AI276">IFERROR(INDEX(SonnyMoore[TEAM],MATCH(AllSources[[#This Row],[Year]]&amp;"|"&amp;AllSources[[#This Row],[Real_Team]],SonnyMoore[YEAR]&amp;"|"&amp;SonnyMoore[TEAM],0)),"")</f>
        <v/>
      </c>
      <c r="AJ276" t="str">
        <f t="array" ref="AJ276">IFERROR(INDEX(SonnyMoore[SM_SOS],MATCH(AllSources[[#This Row],[Year]]&amp;"|"&amp;AllSources[[#This Row],[Real_Team]],SonnyMoore[YEAR]&amp;"|"&amp;SonnyMoore[TEAM],0)),"")</f>
        <v/>
      </c>
      <c r="AK276" t="str">
        <f t="array" ref="AK276">IFERROR(INDEX(SonnyMoore[SM_PR],MATCH(AllSources[[#This Row],[Year]]&amp;"|"&amp;AllSources[[#This Row],[Real_Team]],SonnyMoore[YEAR]&amp;"|"&amp;SonnyMoore[TEAM],0)),"")</f>
        <v/>
      </c>
      <c r="AL276" t="str">
        <f t="array" ref="AL276">IFERROR(INDEX(SonnyMoore[YEAR],MATCH(AllSources[[#This Row],[Year]]&amp;"|"&amp;AllSources[[#This Row],[Real_Team]],SonnyMoore[YEAR]&amp;"|"&amp;SonnyMoore[TEAM],0)),"")</f>
        <v/>
      </c>
      <c r="AM276" t="str">
        <f t="array" ref="AM276">IFERROR(INDEX(ESPN[TEAM],MATCH(AllSources[[#This Row],[Year]]&amp;"|"&amp;AllSources[[#This Row],[Real_Team]],ESPN[YEAR]&amp;"|"&amp;ESPN[TEAM],0)),"")</f>
        <v>UNC Greensboro</v>
      </c>
      <c r="AN276">
        <f t="array" ref="AN276">IFERROR(INDEX(ESPN[BPI OFF],MATCH(AllSources[[#This Row],[Year]]&amp;"|"&amp;AllSources[[#This Row],[Real_Team]],ESPN[YEAR]&amp;"|"&amp;ESPN[TEAM],0)),"")</f>
        <v>0.1</v>
      </c>
      <c r="AO276">
        <f t="array" ref="AO276">IFERROR(INDEX(ESPN[BPI DEF],MATCH(AllSources[[#This Row],[Year]]&amp;"|"&amp;AllSources[[#This Row],[Real_Team]],ESPN[YEAR]&amp;"|"&amp;ESPN[TEAM],0)),"")</f>
        <v>6</v>
      </c>
      <c r="AP276">
        <f t="array" ref="AP276">IFERROR(INDEX(ESPN[BPI],MATCH(AllSources[[#This Row],[Year]]&amp;"|"&amp;AllSources[[#This Row],[Real_Team]],ESPN[YEAR]&amp;"|"&amp;ESPN[TEAM],0)),"")</f>
        <v>6.1</v>
      </c>
      <c r="AQ276">
        <f t="array" ref="AQ276">IFERROR(INDEX(ESPN[YEAR],MATCH(AllSources[[#This Row],[Year]]&amp;"|"&amp;AllSources[[#This Row],[Real_Team]],ESPN[YEAR]&amp;"|"&amp;ESPN[TEAM],0)),"")</f>
        <v>2018</v>
      </c>
    </row>
    <row r="277" spans="1:43" x14ac:dyDescent="0.2">
      <c r="A277">
        <v>2018</v>
      </c>
      <c r="B277">
        <v>105</v>
      </c>
      <c r="C277" t="s">
        <v>969</v>
      </c>
      <c r="D277" t="s">
        <v>968</v>
      </c>
      <c r="E277" t="e" vm="1">
        <v>#NAME?</v>
      </c>
      <c r="F277">
        <v>13</v>
      </c>
      <c r="G277">
        <v>1</v>
      </c>
      <c r="H277" t="s">
        <v>560</v>
      </c>
      <c r="I277" t="s">
        <v>568</v>
      </c>
      <c r="J277">
        <v>6.53</v>
      </c>
      <c r="K277">
        <v>109.4</v>
      </c>
      <c r="L277">
        <v>93</v>
      </c>
      <c r="M277">
        <v>102.9</v>
      </c>
      <c r="N277">
        <v>126</v>
      </c>
      <c r="O277">
        <v>74.7</v>
      </c>
      <c r="P277">
        <v>6</v>
      </c>
      <c r="Q277">
        <v>0.06</v>
      </c>
      <c r="R277">
        <v>54</v>
      </c>
      <c r="S277">
        <v>7.0000000000000007E-2</v>
      </c>
      <c r="T277">
        <v>137</v>
      </c>
      <c r="U277">
        <v>105.6</v>
      </c>
      <c r="V277">
        <v>118</v>
      </c>
      <c r="W277">
        <v>105.5</v>
      </c>
      <c r="X277">
        <v>164</v>
      </c>
      <c r="Y277">
        <v>-7</v>
      </c>
      <c r="Z277">
        <v>333</v>
      </c>
      <c r="AA277">
        <v>3</v>
      </c>
      <c r="AB277" t="s">
        <v>136</v>
      </c>
      <c r="AC277" t="str">
        <f t="array" ref="AC277">IFERROR(INDEX(JeffSagarin[TEAM],MATCH(AllSources[[#This Row],[Year]]&amp;"|"&amp;AllSources[[#This Row],[Real_Team]],JeffSagarin[YEAR]&amp;"|"&amp;JeffSagarin[TEAM],0)),"")</f>
        <v/>
      </c>
      <c r="AD277" t="str">
        <f t="array" ref="AD277">IFERROR(INDEX(JeffSagarin[JS_RATING],MATCH(AllSources[[#This Row],[Year]]&amp;"|"&amp;AllSources[[#This Row],[Real_Team]],JeffSagarin[YEAR]&amp;"|"&amp;JeffSagarin[TEAM],0)),"")</f>
        <v/>
      </c>
      <c r="AE277" t="str">
        <f t="array" ref="AE277">IFERROR(INDEX(JeffSagarin[JS_SOS],MATCH(AllSources[[#This Row],[Year]]&amp;"|"&amp;AllSources[[#This Row],[Real_Team]],JeffSagarin[YEAR]&amp;"|"&amp;JeffSagarin[TEAM],0)),"")</f>
        <v/>
      </c>
      <c r="AF277" t="str">
        <f t="array" ref="AF277">IFERROR(INDEX(JeffSagarin[W25],MATCH(AllSources[[#This Row],[Year]]&amp;"|"&amp;AllSources[[#This Row],[Real_Team]],JeffSagarin[YEAR]&amp;"|"&amp;JeffSagarin[TEAM],0)),"")</f>
        <v/>
      </c>
      <c r="AG277" t="str">
        <f t="array" ref="AG277">IFERROR(INDEX(JeffSagarin[W50],MATCH(AllSources[[#This Row],[Year]]&amp;"|"&amp;AllSources[[#This Row],[Real_Team]],JeffSagarin[YEAR]&amp;"|"&amp;JeffSagarin[TEAM],0)),"")</f>
        <v/>
      </c>
      <c r="AH277" t="str">
        <f t="array" ref="AH277">IFERROR(INDEX(JeffSagarin[YEAR],MATCH(AllSources[[#This Row],[Year]]&amp;"|"&amp;AllSources[[#This Row],[Real_Team]],JeffSagarin[YEAR]&amp;"|"&amp;JeffSagarin[TEAM],0)),"")</f>
        <v/>
      </c>
      <c r="AI277" t="str">
        <f t="array" ref="AI277">IFERROR(INDEX(SonnyMoore[TEAM],MATCH(AllSources[[#This Row],[Year]]&amp;"|"&amp;AllSources[[#This Row],[Real_Team]],SonnyMoore[YEAR]&amp;"|"&amp;SonnyMoore[TEAM],0)),"")</f>
        <v/>
      </c>
      <c r="AJ277" t="str">
        <f t="array" ref="AJ277">IFERROR(INDEX(SonnyMoore[SM_SOS],MATCH(AllSources[[#This Row],[Year]]&amp;"|"&amp;AllSources[[#This Row],[Real_Team]],SonnyMoore[YEAR]&amp;"|"&amp;SonnyMoore[TEAM],0)),"")</f>
        <v/>
      </c>
      <c r="AK277" t="str">
        <f t="array" ref="AK277">IFERROR(INDEX(SonnyMoore[SM_PR],MATCH(AllSources[[#This Row],[Year]]&amp;"|"&amp;AllSources[[#This Row],[Real_Team]],SonnyMoore[YEAR]&amp;"|"&amp;SonnyMoore[TEAM],0)),"")</f>
        <v/>
      </c>
      <c r="AL277" t="str">
        <f t="array" ref="AL277">IFERROR(INDEX(SonnyMoore[YEAR],MATCH(AllSources[[#This Row],[Year]]&amp;"|"&amp;AllSources[[#This Row],[Real_Team]],SonnyMoore[YEAR]&amp;"|"&amp;SonnyMoore[TEAM],0)),"")</f>
        <v/>
      </c>
      <c r="AM277" t="str">
        <f t="array" ref="AM277">IFERROR(INDEX(ESPN[TEAM],MATCH(AllSources[[#This Row],[Year]]&amp;"|"&amp;AllSources[[#This Row],[Real_Team]],ESPN[YEAR]&amp;"|"&amp;ESPN[TEAM],0)),"")</f>
        <v/>
      </c>
      <c r="AN277" t="str">
        <f t="array" ref="AN277">IFERROR(INDEX(ESPN[BPI OFF],MATCH(AllSources[[#This Row],[Year]]&amp;"|"&amp;AllSources[[#This Row],[Real_Team]],ESPN[YEAR]&amp;"|"&amp;ESPN[TEAM],0)),"")</f>
        <v/>
      </c>
      <c r="AO277" t="str">
        <f t="array" ref="AO277">IFERROR(INDEX(ESPN[BPI DEF],MATCH(AllSources[[#This Row],[Year]]&amp;"|"&amp;AllSources[[#This Row],[Real_Team]],ESPN[YEAR]&amp;"|"&amp;ESPN[TEAM],0)),"")</f>
        <v/>
      </c>
      <c r="AP277" t="str">
        <f t="array" ref="AP277">IFERROR(INDEX(ESPN[BPI],MATCH(AllSources[[#This Row],[Year]]&amp;"|"&amp;AllSources[[#This Row],[Real_Team]],ESPN[YEAR]&amp;"|"&amp;ESPN[TEAM],0)),"")</f>
        <v/>
      </c>
      <c r="AQ277" t="str">
        <f t="array" ref="AQ277">IFERROR(INDEX(ESPN[YEAR],MATCH(AllSources[[#This Row],[Year]]&amp;"|"&amp;AllSources[[#This Row],[Real_Team]],ESPN[YEAR]&amp;"|"&amp;ESPN[TEAM],0)),"")</f>
        <v/>
      </c>
    </row>
    <row r="278" spans="1:43" x14ac:dyDescent="0.2">
      <c r="A278">
        <v>2018</v>
      </c>
      <c r="B278">
        <v>115</v>
      </c>
      <c r="C278" t="s">
        <v>967</v>
      </c>
      <c r="D278" t="s">
        <v>966</v>
      </c>
      <c r="E278" t="e" vm="1">
        <v>#NAME?</v>
      </c>
      <c r="F278">
        <v>13</v>
      </c>
      <c r="G278">
        <v>0</v>
      </c>
      <c r="H278" t="s">
        <v>127</v>
      </c>
      <c r="I278" t="s">
        <v>72</v>
      </c>
      <c r="J278">
        <v>5.16</v>
      </c>
      <c r="K278">
        <v>108.7</v>
      </c>
      <c r="L278">
        <v>105</v>
      </c>
      <c r="M278">
        <v>103.6</v>
      </c>
      <c r="N278">
        <v>149</v>
      </c>
      <c r="O278">
        <v>64.900000000000006</v>
      </c>
      <c r="P278">
        <v>323</v>
      </c>
      <c r="Q278">
        <v>3.5000000000000003E-2</v>
      </c>
      <c r="R278">
        <v>91</v>
      </c>
      <c r="S278">
        <v>-4.0599999999999996</v>
      </c>
      <c r="T278">
        <v>257</v>
      </c>
      <c r="U278">
        <v>104.8</v>
      </c>
      <c r="V278">
        <v>153</v>
      </c>
      <c r="W278">
        <v>108.9</v>
      </c>
      <c r="X278">
        <v>332</v>
      </c>
      <c r="Y278">
        <v>-7.64</v>
      </c>
      <c r="Z278">
        <v>337</v>
      </c>
      <c r="AA278">
        <v>3</v>
      </c>
      <c r="AB278" t="s">
        <v>136</v>
      </c>
      <c r="AC278" t="str">
        <f t="array" ref="AC278">IFERROR(INDEX(JeffSagarin[TEAM],MATCH(AllSources[[#This Row],[Year]]&amp;"|"&amp;AllSources[[#This Row],[Real_Team]],JeffSagarin[YEAR]&amp;"|"&amp;JeffSagarin[TEAM],0)),"")</f>
        <v/>
      </c>
      <c r="AD278" t="str">
        <f t="array" ref="AD278">IFERROR(INDEX(JeffSagarin[JS_RATING],MATCH(AllSources[[#This Row],[Year]]&amp;"|"&amp;AllSources[[#This Row],[Real_Team]],JeffSagarin[YEAR]&amp;"|"&amp;JeffSagarin[TEAM],0)),"")</f>
        <v/>
      </c>
      <c r="AE278" t="str">
        <f t="array" ref="AE278">IFERROR(INDEX(JeffSagarin[JS_SOS],MATCH(AllSources[[#This Row],[Year]]&amp;"|"&amp;AllSources[[#This Row],[Real_Team]],JeffSagarin[YEAR]&amp;"|"&amp;JeffSagarin[TEAM],0)),"")</f>
        <v/>
      </c>
      <c r="AF278" t="str">
        <f t="array" ref="AF278">IFERROR(INDEX(JeffSagarin[W25],MATCH(AllSources[[#This Row],[Year]]&amp;"|"&amp;AllSources[[#This Row],[Real_Team]],JeffSagarin[YEAR]&amp;"|"&amp;JeffSagarin[TEAM],0)),"")</f>
        <v/>
      </c>
      <c r="AG278" t="str">
        <f t="array" ref="AG278">IFERROR(INDEX(JeffSagarin[W50],MATCH(AllSources[[#This Row],[Year]]&amp;"|"&amp;AllSources[[#This Row],[Real_Team]],JeffSagarin[YEAR]&amp;"|"&amp;JeffSagarin[TEAM],0)),"")</f>
        <v/>
      </c>
      <c r="AH278" t="str">
        <f t="array" ref="AH278">IFERROR(INDEX(JeffSagarin[YEAR],MATCH(AllSources[[#This Row],[Year]]&amp;"|"&amp;AllSources[[#This Row],[Real_Team]],JeffSagarin[YEAR]&amp;"|"&amp;JeffSagarin[TEAM],0)),"")</f>
        <v/>
      </c>
      <c r="AI278" t="str">
        <f t="array" ref="AI278">IFERROR(INDEX(SonnyMoore[TEAM],MATCH(AllSources[[#This Row],[Year]]&amp;"|"&amp;AllSources[[#This Row],[Real_Team]],SonnyMoore[YEAR]&amp;"|"&amp;SonnyMoore[TEAM],0)),"")</f>
        <v/>
      </c>
      <c r="AJ278" t="str">
        <f t="array" ref="AJ278">IFERROR(INDEX(SonnyMoore[SM_SOS],MATCH(AllSources[[#This Row],[Year]]&amp;"|"&amp;AllSources[[#This Row],[Real_Team]],SonnyMoore[YEAR]&amp;"|"&amp;SonnyMoore[TEAM],0)),"")</f>
        <v/>
      </c>
      <c r="AK278" t="str">
        <f t="array" ref="AK278">IFERROR(INDEX(SonnyMoore[SM_PR],MATCH(AllSources[[#This Row],[Year]]&amp;"|"&amp;AllSources[[#This Row],[Real_Team]],SonnyMoore[YEAR]&amp;"|"&amp;SonnyMoore[TEAM],0)),"")</f>
        <v/>
      </c>
      <c r="AL278" t="str">
        <f t="array" ref="AL278">IFERROR(INDEX(SonnyMoore[YEAR],MATCH(AllSources[[#This Row],[Year]]&amp;"|"&amp;AllSources[[#This Row],[Real_Team]],SonnyMoore[YEAR]&amp;"|"&amp;SonnyMoore[TEAM],0)),"")</f>
        <v/>
      </c>
      <c r="AM278" t="str">
        <f t="array" ref="AM278">IFERROR(INDEX(ESPN[TEAM],MATCH(AllSources[[#This Row],[Year]]&amp;"|"&amp;AllSources[[#This Row],[Real_Team]],ESPN[YEAR]&amp;"|"&amp;ESPN[TEAM],0)),"")</f>
        <v/>
      </c>
      <c r="AN278" t="str">
        <f t="array" ref="AN278">IFERROR(INDEX(ESPN[BPI OFF],MATCH(AllSources[[#This Row],[Year]]&amp;"|"&amp;AllSources[[#This Row],[Real_Team]],ESPN[YEAR]&amp;"|"&amp;ESPN[TEAM],0)),"")</f>
        <v/>
      </c>
      <c r="AO278" t="str">
        <f t="array" ref="AO278">IFERROR(INDEX(ESPN[BPI DEF],MATCH(AllSources[[#This Row],[Year]]&amp;"|"&amp;AllSources[[#This Row],[Real_Team]],ESPN[YEAR]&amp;"|"&amp;ESPN[TEAM],0)),"")</f>
        <v/>
      </c>
      <c r="AP278" t="str">
        <f t="array" ref="AP278">IFERROR(INDEX(ESPN[BPI],MATCH(AllSources[[#This Row],[Year]]&amp;"|"&amp;AllSources[[#This Row],[Real_Team]],ESPN[YEAR]&amp;"|"&amp;ESPN[TEAM],0)),"")</f>
        <v/>
      </c>
      <c r="AQ278" t="str">
        <f t="array" ref="AQ278">IFERROR(INDEX(ESPN[YEAR],MATCH(AllSources[[#This Row],[Year]]&amp;"|"&amp;AllSources[[#This Row],[Real_Team]],ESPN[YEAR]&amp;"|"&amp;ESPN[TEAM],0)),"")</f>
        <v/>
      </c>
    </row>
    <row r="279" spans="1:43" x14ac:dyDescent="0.2">
      <c r="A279">
        <v>2018</v>
      </c>
      <c r="B279">
        <v>72</v>
      </c>
      <c r="C279" t="s">
        <v>965</v>
      </c>
      <c r="D279" t="s">
        <v>26</v>
      </c>
      <c r="E279" t="e" vm="1">
        <v>#NAME?</v>
      </c>
      <c r="F279">
        <v>14</v>
      </c>
      <c r="G279">
        <v>0</v>
      </c>
      <c r="H279" t="s">
        <v>498</v>
      </c>
      <c r="I279" t="s">
        <v>72</v>
      </c>
      <c r="J279">
        <v>10.4</v>
      </c>
      <c r="K279">
        <v>108.8</v>
      </c>
      <c r="L279">
        <v>101</v>
      </c>
      <c r="M279">
        <v>98.4</v>
      </c>
      <c r="N279">
        <v>56</v>
      </c>
      <c r="O279">
        <v>68</v>
      </c>
      <c r="P279">
        <v>185</v>
      </c>
      <c r="Q279">
        <v>0</v>
      </c>
      <c r="R279">
        <v>175</v>
      </c>
      <c r="S279">
        <v>-1.96</v>
      </c>
      <c r="T279">
        <v>186</v>
      </c>
      <c r="U279">
        <v>104</v>
      </c>
      <c r="V279">
        <v>192</v>
      </c>
      <c r="W279">
        <v>106</v>
      </c>
      <c r="X279">
        <v>192</v>
      </c>
      <c r="Y279">
        <v>2.09</v>
      </c>
      <c r="Z279">
        <v>98</v>
      </c>
      <c r="AA279">
        <v>4</v>
      </c>
      <c r="AB279" t="s">
        <v>136</v>
      </c>
      <c r="AC279" t="str">
        <f t="array" ref="AC279">IFERROR(INDEX(JeffSagarin[TEAM],MATCH(AllSources[[#This Row],[Year]]&amp;"|"&amp;AllSources[[#This Row],[Real_Team]],JeffSagarin[YEAR]&amp;"|"&amp;JeffSagarin[TEAM],0)),"")</f>
        <v>Montana</v>
      </c>
      <c r="AD279">
        <f t="array" ref="AD279">IFERROR(INDEX(JeffSagarin[JS_RATING],MATCH(AllSources[[#This Row],[Year]]&amp;"|"&amp;AllSources[[#This Row],[Real_Team]],JeffSagarin[YEAR]&amp;"|"&amp;JeffSagarin[TEAM],0)),"")</f>
        <v>77.08</v>
      </c>
      <c r="AE279">
        <f t="array" ref="AE279">IFERROR(INDEX(JeffSagarin[JS_SOS],MATCH(AllSources[[#This Row],[Year]]&amp;"|"&amp;AllSources[[#This Row],[Real_Team]],JeffSagarin[YEAR]&amp;"|"&amp;JeffSagarin[TEAM],0)),"")</f>
        <v>69.510000000000005</v>
      </c>
      <c r="AF279">
        <f t="array" ref="AF279">IFERROR(INDEX(JeffSagarin[W25],MATCH(AllSources[[#This Row],[Year]]&amp;"|"&amp;AllSources[[#This Row],[Real_Team]],JeffSagarin[YEAR]&amp;"|"&amp;JeffSagarin[TEAM],0)),"")</f>
        <v>0</v>
      </c>
      <c r="AG279">
        <f t="array" ref="AG279">IFERROR(INDEX(JeffSagarin[W50],MATCH(AllSources[[#This Row],[Year]]&amp;"|"&amp;AllSources[[#This Row],[Real_Team]],JeffSagarin[YEAR]&amp;"|"&amp;JeffSagarin[TEAM],0)),"")</f>
        <v>0</v>
      </c>
      <c r="AH279">
        <f t="array" ref="AH279">IFERROR(INDEX(JeffSagarin[YEAR],MATCH(AllSources[[#This Row],[Year]]&amp;"|"&amp;AllSources[[#This Row],[Real_Team]],JeffSagarin[YEAR]&amp;"|"&amp;JeffSagarin[TEAM],0)),"")</f>
        <v>2018</v>
      </c>
      <c r="AI279" t="str">
        <f t="array" ref="AI279">IFERROR(INDEX(SonnyMoore[TEAM],MATCH(AllSources[[#This Row],[Year]]&amp;"|"&amp;AllSources[[#This Row],[Real_Team]],SonnyMoore[YEAR]&amp;"|"&amp;SonnyMoore[TEAM],0)),"")</f>
        <v/>
      </c>
      <c r="AJ279" t="str">
        <f t="array" ref="AJ279">IFERROR(INDEX(SonnyMoore[SM_SOS],MATCH(AllSources[[#This Row],[Year]]&amp;"|"&amp;AllSources[[#This Row],[Real_Team]],SonnyMoore[YEAR]&amp;"|"&amp;SonnyMoore[TEAM],0)),"")</f>
        <v/>
      </c>
      <c r="AK279" t="str">
        <f t="array" ref="AK279">IFERROR(INDEX(SonnyMoore[SM_PR],MATCH(AllSources[[#This Row],[Year]]&amp;"|"&amp;AllSources[[#This Row],[Real_Team]],SonnyMoore[YEAR]&amp;"|"&amp;SonnyMoore[TEAM],0)),"")</f>
        <v/>
      </c>
      <c r="AL279" t="str">
        <f t="array" ref="AL279">IFERROR(INDEX(SonnyMoore[YEAR],MATCH(AllSources[[#This Row],[Year]]&amp;"|"&amp;AllSources[[#This Row],[Real_Team]],SonnyMoore[YEAR]&amp;"|"&amp;SonnyMoore[TEAM],0)),"")</f>
        <v/>
      </c>
      <c r="AM279" t="str">
        <f t="array" ref="AM279">IFERROR(INDEX(ESPN[TEAM],MATCH(AllSources[[#This Row],[Year]]&amp;"|"&amp;AllSources[[#This Row],[Real_Team]],ESPN[YEAR]&amp;"|"&amp;ESPN[TEAM],0)),"")</f>
        <v/>
      </c>
      <c r="AN279" t="str">
        <f t="array" ref="AN279">IFERROR(INDEX(ESPN[BPI OFF],MATCH(AllSources[[#This Row],[Year]]&amp;"|"&amp;AllSources[[#This Row],[Real_Team]],ESPN[YEAR]&amp;"|"&amp;ESPN[TEAM],0)),"")</f>
        <v/>
      </c>
      <c r="AO279" t="str">
        <f t="array" ref="AO279">IFERROR(INDEX(ESPN[BPI DEF],MATCH(AllSources[[#This Row],[Year]]&amp;"|"&amp;AllSources[[#This Row],[Real_Team]],ESPN[YEAR]&amp;"|"&amp;ESPN[TEAM],0)),"")</f>
        <v/>
      </c>
      <c r="AP279" t="str">
        <f t="array" ref="AP279">IFERROR(INDEX(ESPN[BPI],MATCH(AllSources[[#This Row],[Year]]&amp;"|"&amp;AllSources[[#This Row],[Real_Team]],ESPN[YEAR]&amp;"|"&amp;ESPN[TEAM],0)),"")</f>
        <v/>
      </c>
      <c r="AQ279" t="str">
        <f t="array" ref="AQ279">IFERROR(INDEX(ESPN[YEAR],MATCH(AllSources[[#This Row],[Year]]&amp;"|"&amp;AllSources[[#This Row],[Real_Team]],ESPN[YEAR]&amp;"|"&amp;ESPN[TEAM],0)),"")</f>
        <v/>
      </c>
    </row>
    <row r="280" spans="1:43" x14ac:dyDescent="0.2">
      <c r="A280">
        <v>2018</v>
      </c>
      <c r="B280">
        <v>97</v>
      </c>
      <c r="C280" t="s">
        <v>963</v>
      </c>
      <c r="D280" t="s">
        <v>107</v>
      </c>
      <c r="E280" t="e" vm="1">
        <v>#NAME?</v>
      </c>
      <c r="F280">
        <v>14</v>
      </c>
      <c r="G280">
        <v>0</v>
      </c>
      <c r="H280" t="s">
        <v>535</v>
      </c>
      <c r="I280" t="s">
        <v>108</v>
      </c>
      <c r="J280">
        <v>7.31</v>
      </c>
      <c r="K280">
        <v>109.5</v>
      </c>
      <c r="L280">
        <v>90</v>
      </c>
      <c r="M280">
        <v>102.2</v>
      </c>
      <c r="N280">
        <v>116</v>
      </c>
      <c r="O280">
        <v>71.400000000000006</v>
      </c>
      <c r="P280">
        <v>40</v>
      </c>
      <c r="Q280">
        <v>6.0000000000000001E-3</v>
      </c>
      <c r="R280">
        <v>160</v>
      </c>
      <c r="S280">
        <v>-4.3499999999999996</v>
      </c>
      <c r="T280">
        <v>268</v>
      </c>
      <c r="U280">
        <v>102.8</v>
      </c>
      <c r="V280">
        <v>260</v>
      </c>
      <c r="W280">
        <v>107.1</v>
      </c>
      <c r="X280">
        <v>264</v>
      </c>
      <c r="Y280">
        <v>5.79</v>
      </c>
      <c r="Z280">
        <v>31</v>
      </c>
      <c r="AA280">
        <v>4</v>
      </c>
      <c r="AB280" t="s">
        <v>136</v>
      </c>
      <c r="AC280" t="str">
        <f t="array" ref="AC280">IFERROR(INDEX(JeffSagarin[TEAM],MATCH(AllSources[[#This Row],[Year]]&amp;"|"&amp;AllSources[[#This Row],[Real_Team]],JeffSagarin[YEAR]&amp;"|"&amp;JeffSagarin[TEAM],0)),"")</f>
        <v>Bucknell</v>
      </c>
      <c r="AD280">
        <f t="array" ref="AD280">IFERROR(INDEX(JeffSagarin[JS_RATING],MATCH(AllSources[[#This Row],[Year]]&amp;"|"&amp;AllSources[[#This Row],[Real_Team]],JeffSagarin[YEAR]&amp;"|"&amp;JeffSagarin[TEAM],0)),"")</f>
        <v>78.069999999999993</v>
      </c>
      <c r="AE280">
        <f t="array" ref="AE280">IFERROR(INDEX(JeffSagarin[JS_SOS],MATCH(AllSources[[#This Row],[Year]]&amp;"|"&amp;AllSources[[#This Row],[Real_Team]],JeffSagarin[YEAR]&amp;"|"&amp;JeffSagarin[TEAM],0)),"")</f>
        <v>69.67</v>
      </c>
      <c r="AF280">
        <f t="array" ref="AF280">IFERROR(INDEX(JeffSagarin[W25],MATCH(AllSources[[#This Row],[Year]]&amp;"|"&amp;AllSources[[#This Row],[Real_Team]],JeffSagarin[YEAR]&amp;"|"&amp;JeffSagarin[TEAM],0)),"")</f>
        <v>0</v>
      </c>
      <c r="AG280">
        <f t="array" ref="AG280">IFERROR(INDEX(JeffSagarin[W50],MATCH(AllSources[[#This Row],[Year]]&amp;"|"&amp;AllSources[[#This Row],[Real_Team]],JeffSagarin[YEAR]&amp;"|"&amp;JeffSagarin[TEAM],0)),"")</f>
        <v>0</v>
      </c>
      <c r="AH280">
        <f t="array" ref="AH280">IFERROR(INDEX(JeffSagarin[YEAR],MATCH(AllSources[[#This Row],[Year]]&amp;"|"&amp;AllSources[[#This Row],[Real_Team]],JeffSagarin[YEAR]&amp;"|"&amp;JeffSagarin[TEAM],0)),"")</f>
        <v>2018</v>
      </c>
      <c r="AI280" t="str">
        <f t="array" ref="AI280">IFERROR(INDEX(SonnyMoore[TEAM],MATCH(AllSources[[#This Row],[Year]]&amp;"|"&amp;AllSources[[#This Row],[Real_Team]],SonnyMoore[YEAR]&amp;"|"&amp;SonnyMoore[TEAM],0)),"")</f>
        <v>BUCKNELL</v>
      </c>
      <c r="AJ280">
        <f t="array" ref="AJ280">IFERROR(INDEX(SonnyMoore[SM_SOS],MATCH(AllSources[[#This Row],[Year]]&amp;"|"&amp;AllSources[[#This Row],[Real_Team]],SonnyMoore[YEAR]&amp;"|"&amp;SonnyMoore[TEAM],0)),"")</f>
        <v>66.150000000000006</v>
      </c>
      <c r="AK280">
        <f t="array" ref="AK280">IFERROR(INDEX(SonnyMoore[SM_PR],MATCH(AllSources[[#This Row],[Year]]&amp;"|"&amp;AllSources[[#This Row],[Real_Team]],SonnyMoore[YEAR]&amp;"|"&amp;SonnyMoore[TEAM],0)),"")</f>
        <v>74.31</v>
      </c>
      <c r="AL280">
        <f t="array" ref="AL280">IFERROR(INDEX(SonnyMoore[YEAR],MATCH(AllSources[[#This Row],[Year]]&amp;"|"&amp;AllSources[[#This Row],[Real_Team]],SonnyMoore[YEAR]&amp;"|"&amp;SonnyMoore[TEAM],0)),"")</f>
        <v>2018</v>
      </c>
      <c r="AM280" t="str">
        <f t="array" ref="AM280">IFERROR(INDEX(ESPN[TEAM],MATCH(AllSources[[#This Row],[Year]]&amp;"|"&amp;AllSources[[#This Row],[Real_Team]],ESPN[YEAR]&amp;"|"&amp;ESPN[TEAM],0)),"")</f>
        <v>Bucknell</v>
      </c>
      <c r="AN280">
        <f t="array" ref="AN280">IFERROR(INDEX(ESPN[BPI OFF],MATCH(AllSources[[#This Row],[Year]]&amp;"|"&amp;AllSources[[#This Row],[Real_Team]],ESPN[YEAR]&amp;"|"&amp;ESPN[TEAM],0)),"")</f>
        <v>3.8</v>
      </c>
      <c r="AO280">
        <f t="array" ref="AO280">IFERROR(INDEX(ESPN[BPI DEF],MATCH(AllSources[[#This Row],[Year]]&amp;"|"&amp;AllSources[[#This Row],[Real_Team]],ESPN[YEAR]&amp;"|"&amp;ESPN[TEAM],0)),"")</f>
        <v>2.6</v>
      </c>
      <c r="AP280">
        <f t="array" ref="AP280">IFERROR(INDEX(ESPN[BPI],MATCH(AllSources[[#This Row],[Year]]&amp;"|"&amp;AllSources[[#This Row],[Real_Team]],ESPN[YEAR]&amp;"|"&amp;ESPN[TEAM],0)),"")</f>
        <v>6.4</v>
      </c>
      <c r="AQ280">
        <f t="array" ref="AQ280">IFERROR(INDEX(ESPN[YEAR],MATCH(AllSources[[#This Row],[Year]]&amp;"|"&amp;AllSources[[#This Row],[Real_Team]],ESPN[YEAR]&amp;"|"&amp;ESPN[TEAM],0)),"")</f>
        <v>2018</v>
      </c>
    </row>
    <row r="281" spans="1:43" x14ac:dyDescent="0.2">
      <c r="A281">
        <v>2018</v>
      </c>
      <c r="B281">
        <v>112</v>
      </c>
      <c r="C281" t="s">
        <v>962</v>
      </c>
      <c r="D281" t="s">
        <v>222</v>
      </c>
      <c r="E281" t="e" vm="1">
        <v>#NAME?</v>
      </c>
      <c r="F281">
        <v>14</v>
      </c>
      <c r="G281">
        <v>0</v>
      </c>
      <c r="H281" t="s">
        <v>501</v>
      </c>
      <c r="I281" t="s">
        <v>119</v>
      </c>
      <c r="J281">
        <v>5.58</v>
      </c>
      <c r="K281">
        <v>104.5</v>
      </c>
      <c r="L281">
        <v>181</v>
      </c>
      <c r="M281">
        <v>99</v>
      </c>
      <c r="N281">
        <v>64</v>
      </c>
      <c r="O281">
        <v>71.099999999999994</v>
      </c>
      <c r="P281">
        <v>49</v>
      </c>
      <c r="Q281">
        <v>3.1E-2</v>
      </c>
      <c r="R281">
        <v>97</v>
      </c>
      <c r="S281">
        <v>-7.16</v>
      </c>
      <c r="T281">
        <v>319</v>
      </c>
      <c r="U281">
        <v>100.6</v>
      </c>
      <c r="V281">
        <v>330</v>
      </c>
      <c r="W281">
        <v>107.8</v>
      </c>
      <c r="X281">
        <v>293</v>
      </c>
      <c r="Y281">
        <v>-2.2599999999999998</v>
      </c>
      <c r="Z281">
        <v>225</v>
      </c>
      <c r="AA281">
        <v>4</v>
      </c>
      <c r="AB281" t="s">
        <v>136</v>
      </c>
      <c r="AC281" t="str">
        <f t="array" ref="AC281">IFERROR(INDEX(JeffSagarin[TEAM],MATCH(AllSources[[#This Row],[Year]]&amp;"|"&amp;AllSources[[#This Row],[Real_Team]],JeffSagarin[YEAR]&amp;"|"&amp;JeffSagarin[TEAM],0)),"")</f>
        <v/>
      </c>
      <c r="AD281" t="str">
        <f t="array" ref="AD281">IFERROR(INDEX(JeffSagarin[JS_RATING],MATCH(AllSources[[#This Row],[Year]]&amp;"|"&amp;AllSources[[#This Row],[Real_Team]],JeffSagarin[YEAR]&amp;"|"&amp;JeffSagarin[TEAM],0)),"")</f>
        <v/>
      </c>
      <c r="AE281" t="str">
        <f t="array" ref="AE281">IFERROR(INDEX(JeffSagarin[JS_SOS],MATCH(AllSources[[#This Row],[Year]]&amp;"|"&amp;AllSources[[#This Row],[Real_Team]],JeffSagarin[YEAR]&amp;"|"&amp;JeffSagarin[TEAM],0)),"")</f>
        <v/>
      </c>
      <c r="AF281" t="str">
        <f t="array" ref="AF281">IFERROR(INDEX(JeffSagarin[W25],MATCH(AllSources[[#This Row],[Year]]&amp;"|"&amp;AllSources[[#This Row],[Real_Team]],JeffSagarin[YEAR]&amp;"|"&amp;JeffSagarin[TEAM],0)),"")</f>
        <v/>
      </c>
      <c r="AG281" t="str">
        <f t="array" ref="AG281">IFERROR(INDEX(JeffSagarin[W50],MATCH(AllSources[[#This Row],[Year]]&amp;"|"&amp;AllSources[[#This Row],[Real_Team]],JeffSagarin[YEAR]&amp;"|"&amp;JeffSagarin[TEAM],0)),"")</f>
        <v/>
      </c>
      <c r="AH281" t="str">
        <f t="array" ref="AH281">IFERROR(INDEX(JeffSagarin[YEAR],MATCH(AllSources[[#This Row],[Year]]&amp;"|"&amp;AllSources[[#This Row],[Real_Team]],JeffSagarin[YEAR]&amp;"|"&amp;JeffSagarin[TEAM],0)),"")</f>
        <v/>
      </c>
      <c r="AI281" t="str">
        <f t="array" ref="AI281">IFERROR(INDEX(SonnyMoore[TEAM],MATCH(AllSources[[#This Row],[Year]]&amp;"|"&amp;AllSources[[#This Row],[Real_Team]],SonnyMoore[YEAR]&amp;"|"&amp;SonnyMoore[TEAM],0)),"")</f>
        <v/>
      </c>
      <c r="AJ281" t="str">
        <f t="array" ref="AJ281">IFERROR(INDEX(SonnyMoore[SM_SOS],MATCH(AllSources[[#This Row],[Year]]&amp;"|"&amp;AllSources[[#This Row],[Real_Team]],SonnyMoore[YEAR]&amp;"|"&amp;SonnyMoore[TEAM],0)),"")</f>
        <v/>
      </c>
      <c r="AK281" t="str">
        <f t="array" ref="AK281">IFERROR(INDEX(SonnyMoore[SM_PR],MATCH(AllSources[[#This Row],[Year]]&amp;"|"&amp;AllSources[[#This Row],[Real_Team]],SonnyMoore[YEAR]&amp;"|"&amp;SonnyMoore[TEAM],0)),"")</f>
        <v/>
      </c>
      <c r="AL281" t="str">
        <f t="array" ref="AL281">IFERROR(INDEX(SonnyMoore[YEAR],MATCH(AllSources[[#This Row],[Year]]&amp;"|"&amp;AllSources[[#This Row],[Real_Team]],SonnyMoore[YEAR]&amp;"|"&amp;SonnyMoore[TEAM],0)),"")</f>
        <v/>
      </c>
      <c r="AM281" t="str">
        <f t="array" ref="AM281">IFERROR(INDEX(ESPN[TEAM],MATCH(AllSources[[#This Row],[Year]]&amp;"|"&amp;AllSources[[#This Row],[Real_Team]],ESPN[YEAR]&amp;"|"&amp;ESPN[TEAM],0)),"")</f>
        <v/>
      </c>
      <c r="AN281" t="str">
        <f t="array" ref="AN281">IFERROR(INDEX(ESPN[BPI OFF],MATCH(AllSources[[#This Row],[Year]]&amp;"|"&amp;AllSources[[#This Row],[Real_Team]],ESPN[YEAR]&amp;"|"&amp;ESPN[TEAM],0)),"")</f>
        <v/>
      </c>
      <c r="AO281" t="str">
        <f t="array" ref="AO281">IFERROR(INDEX(ESPN[BPI DEF],MATCH(AllSources[[#This Row],[Year]]&amp;"|"&amp;AllSources[[#This Row],[Real_Team]],ESPN[YEAR]&amp;"|"&amp;ESPN[TEAM],0)),"")</f>
        <v/>
      </c>
      <c r="AP281" t="str">
        <f t="array" ref="AP281">IFERROR(INDEX(ESPN[BPI],MATCH(AllSources[[#This Row],[Year]]&amp;"|"&amp;AllSources[[#This Row],[Real_Team]],ESPN[YEAR]&amp;"|"&amp;ESPN[TEAM],0)),"")</f>
        <v/>
      </c>
      <c r="AQ281" t="str">
        <f t="array" ref="AQ281">IFERROR(INDEX(ESPN[YEAR],MATCH(AllSources[[#This Row],[Year]]&amp;"|"&amp;AllSources[[#This Row],[Real_Team]],ESPN[YEAR]&amp;"|"&amp;ESPN[TEAM],0)),"")</f>
        <v/>
      </c>
    </row>
    <row r="282" spans="1:43" x14ac:dyDescent="0.2">
      <c r="A282">
        <v>2018</v>
      </c>
      <c r="B282">
        <v>133</v>
      </c>
      <c r="C282" t="s">
        <v>961</v>
      </c>
      <c r="D282" t="s">
        <v>960</v>
      </c>
      <c r="E282" t="e" vm="1">
        <v>#NAME?</v>
      </c>
      <c r="F282">
        <v>14</v>
      </c>
      <c r="G282">
        <v>0</v>
      </c>
      <c r="H282" t="s">
        <v>525</v>
      </c>
      <c r="I282" t="s">
        <v>108</v>
      </c>
      <c r="J282">
        <v>2.89</v>
      </c>
      <c r="K282">
        <v>100.6</v>
      </c>
      <c r="L282">
        <v>249</v>
      </c>
      <c r="M282">
        <v>97.7</v>
      </c>
      <c r="N282">
        <v>51</v>
      </c>
      <c r="O282">
        <v>68.3</v>
      </c>
      <c r="P282">
        <v>176</v>
      </c>
      <c r="Q282">
        <v>7.3999999999999996E-2</v>
      </c>
      <c r="R282">
        <v>27</v>
      </c>
      <c r="S282">
        <v>-3.79</v>
      </c>
      <c r="T282">
        <v>250</v>
      </c>
      <c r="U282">
        <v>102.7</v>
      </c>
      <c r="V282">
        <v>266</v>
      </c>
      <c r="W282">
        <v>106.5</v>
      </c>
      <c r="X282">
        <v>228</v>
      </c>
      <c r="Y282">
        <v>2.23</v>
      </c>
      <c r="Z282">
        <v>92</v>
      </c>
      <c r="AA282">
        <v>4</v>
      </c>
      <c r="AB282" t="s">
        <v>136</v>
      </c>
      <c r="AC282" t="str">
        <f t="array" ref="AC282">IFERROR(INDEX(JeffSagarin[TEAM],MATCH(AllSources[[#This Row],[Year]]&amp;"|"&amp;AllSources[[#This Row],[Real_Team]],JeffSagarin[YEAR]&amp;"|"&amp;JeffSagarin[TEAM],0)),"")</f>
        <v/>
      </c>
      <c r="AD282" t="str">
        <f t="array" ref="AD282">IFERROR(INDEX(JeffSagarin[JS_RATING],MATCH(AllSources[[#This Row],[Year]]&amp;"|"&amp;AllSources[[#This Row],[Real_Team]],JeffSagarin[YEAR]&amp;"|"&amp;JeffSagarin[TEAM],0)),"")</f>
        <v/>
      </c>
      <c r="AE282" t="str">
        <f t="array" ref="AE282">IFERROR(INDEX(JeffSagarin[JS_SOS],MATCH(AllSources[[#This Row],[Year]]&amp;"|"&amp;AllSources[[#This Row],[Real_Team]],JeffSagarin[YEAR]&amp;"|"&amp;JeffSagarin[TEAM],0)),"")</f>
        <v/>
      </c>
      <c r="AF282" t="str">
        <f t="array" ref="AF282">IFERROR(INDEX(JeffSagarin[W25],MATCH(AllSources[[#This Row],[Year]]&amp;"|"&amp;AllSources[[#This Row],[Real_Team]],JeffSagarin[YEAR]&amp;"|"&amp;JeffSagarin[TEAM],0)),"")</f>
        <v/>
      </c>
      <c r="AG282" t="str">
        <f t="array" ref="AG282">IFERROR(INDEX(JeffSagarin[W50],MATCH(AllSources[[#This Row],[Year]]&amp;"|"&amp;AllSources[[#This Row],[Real_Team]],JeffSagarin[YEAR]&amp;"|"&amp;JeffSagarin[TEAM],0)),"")</f>
        <v/>
      </c>
      <c r="AH282" t="str">
        <f t="array" ref="AH282">IFERROR(INDEX(JeffSagarin[YEAR],MATCH(AllSources[[#This Row],[Year]]&amp;"|"&amp;AllSources[[#This Row],[Real_Team]],JeffSagarin[YEAR]&amp;"|"&amp;JeffSagarin[TEAM],0)),"")</f>
        <v/>
      </c>
      <c r="AI282" t="str">
        <f t="array" ref="AI282">IFERROR(INDEX(SonnyMoore[TEAM],MATCH(AllSources[[#This Row],[Year]]&amp;"|"&amp;AllSources[[#This Row],[Real_Team]],SonnyMoore[YEAR]&amp;"|"&amp;SonnyMoore[TEAM],0)),"")</f>
        <v/>
      </c>
      <c r="AJ282" t="str">
        <f t="array" ref="AJ282">IFERROR(INDEX(SonnyMoore[SM_SOS],MATCH(AllSources[[#This Row],[Year]]&amp;"|"&amp;AllSources[[#This Row],[Real_Team]],SonnyMoore[YEAR]&amp;"|"&amp;SonnyMoore[TEAM],0)),"")</f>
        <v/>
      </c>
      <c r="AK282" t="str">
        <f t="array" ref="AK282">IFERROR(INDEX(SonnyMoore[SM_PR],MATCH(AllSources[[#This Row],[Year]]&amp;"|"&amp;AllSources[[#This Row],[Real_Team]],SonnyMoore[YEAR]&amp;"|"&amp;SonnyMoore[TEAM],0)),"")</f>
        <v/>
      </c>
      <c r="AL282" t="str">
        <f t="array" ref="AL282">IFERROR(INDEX(SonnyMoore[YEAR],MATCH(AllSources[[#This Row],[Year]]&amp;"|"&amp;AllSources[[#This Row],[Real_Team]],SonnyMoore[YEAR]&amp;"|"&amp;SonnyMoore[TEAM],0)),"")</f>
        <v/>
      </c>
      <c r="AM282" t="str">
        <f t="array" ref="AM282">IFERROR(INDEX(ESPN[TEAM],MATCH(AllSources[[#This Row],[Year]]&amp;"|"&amp;AllSources[[#This Row],[Real_Team]],ESPN[YEAR]&amp;"|"&amp;ESPN[TEAM],0)),"")</f>
        <v/>
      </c>
      <c r="AN282" t="str">
        <f t="array" ref="AN282">IFERROR(INDEX(ESPN[BPI OFF],MATCH(AllSources[[#This Row],[Year]]&amp;"|"&amp;AllSources[[#This Row],[Real_Team]],ESPN[YEAR]&amp;"|"&amp;ESPN[TEAM],0)),"")</f>
        <v/>
      </c>
      <c r="AO282" t="str">
        <f t="array" ref="AO282">IFERROR(INDEX(ESPN[BPI DEF],MATCH(AllSources[[#This Row],[Year]]&amp;"|"&amp;AllSources[[#This Row],[Real_Team]],ESPN[YEAR]&amp;"|"&amp;ESPN[TEAM],0)),"")</f>
        <v/>
      </c>
      <c r="AP282" t="str">
        <f t="array" ref="AP282">IFERROR(INDEX(ESPN[BPI],MATCH(AllSources[[#This Row],[Year]]&amp;"|"&amp;AllSources[[#This Row],[Real_Team]],ESPN[YEAR]&amp;"|"&amp;ESPN[TEAM],0)),"")</f>
        <v/>
      </c>
      <c r="AQ282" t="str">
        <f t="array" ref="AQ282">IFERROR(INDEX(ESPN[YEAR],MATCH(AllSources[[#This Row],[Year]]&amp;"|"&amp;AllSources[[#This Row],[Real_Team]],ESPN[YEAR]&amp;"|"&amp;ESPN[TEAM],0)),"")</f>
        <v/>
      </c>
    </row>
    <row r="283" spans="1:43" x14ac:dyDescent="0.2">
      <c r="A283">
        <v>2018</v>
      </c>
      <c r="B283">
        <v>101</v>
      </c>
      <c r="C283" t="s">
        <v>959</v>
      </c>
      <c r="D283" t="s">
        <v>262</v>
      </c>
      <c r="E283" t="e" vm="1">
        <v>#NAME?</v>
      </c>
      <c r="F283">
        <v>15</v>
      </c>
      <c r="G283">
        <v>0</v>
      </c>
      <c r="H283" t="s">
        <v>491</v>
      </c>
      <c r="I283" t="s">
        <v>111</v>
      </c>
      <c r="J283">
        <v>6.92</v>
      </c>
      <c r="K283">
        <v>108.8</v>
      </c>
      <c r="L283">
        <v>102</v>
      </c>
      <c r="M283">
        <v>101.9</v>
      </c>
      <c r="N283">
        <v>110</v>
      </c>
      <c r="O283">
        <v>66.8</v>
      </c>
      <c r="P283">
        <v>246</v>
      </c>
      <c r="Q283">
        <v>-1.4999999999999999E-2</v>
      </c>
      <c r="R283">
        <v>218</v>
      </c>
      <c r="S283">
        <v>-2.5099999999999998</v>
      </c>
      <c r="T283">
        <v>207</v>
      </c>
      <c r="U283">
        <v>103.4</v>
      </c>
      <c r="V283">
        <v>229</v>
      </c>
      <c r="W283">
        <v>105.9</v>
      </c>
      <c r="X283">
        <v>186</v>
      </c>
      <c r="Y283">
        <v>-3.22</v>
      </c>
      <c r="Z283">
        <v>263</v>
      </c>
      <c r="AA283">
        <v>5</v>
      </c>
      <c r="AB283" t="s">
        <v>136</v>
      </c>
      <c r="AC283" t="str">
        <f t="array" ref="AC283">IFERROR(INDEX(JeffSagarin[TEAM],MATCH(AllSources[[#This Row],[Year]]&amp;"|"&amp;AllSources[[#This Row],[Real_Team]],JeffSagarin[YEAR]&amp;"|"&amp;JeffSagarin[TEAM],0)),"")</f>
        <v/>
      </c>
      <c r="AD283" t="str">
        <f t="array" ref="AD283">IFERROR(INDEX(JeffSagarin[JS_RATING],MATCH(AllSources[[#This Row],[Year]]&amp;"|"&amp;AllSources[[#This Row],[Real_Team]],JeffSagarin[YEAR]&amp;"|"&amp;JeffSagarin[TEAM],0)),"")</f>
        <v/>
      </c>
      <c r="AE283" t="str">
        <f t="array" ref="AE283">IFERROR(INDEX(JeffSagarin[JS_SOS],MATCH(AllSources[[#This Row],[Year]]&amp;"|"&amp;AllSources[[#This Row],[Real_Team]],JeffSagarin[YEAR]&amp;"|"&amp;JeffSagarin[TEAM],0)),"")</f>
        <v/>
      </c>
      <c r="AF283" t="str">
        <f t="array" ref="AF283">IFERROR(INDEX(JeffSagarin[W25],MATCH(AllSources[[#This Row],[Year]]&amp;"|"&amp;AllSources[[#This Row],[Real_Team]],JeffSagarin[YEAR]&amp;"|"&amp;JeffSagarin[TEAM],0)),"")</f>
        <v/>
      </c>
      <c r="AG283" t="str">
        <f t="array" ref="AG283">IFERROR(INDEX(JeffSagarin[W50],MATCH(AllSources[[#This Row],[Year]]&amp;"|"&amp;AllSources[[#This Row],[Real_Team]],JeffSagarin[YEAR]&amp;"|"&amp;JeffSagarin[TEAM],0)),"")</f>
        <v/>
      </c>
      <c r="AH283" t="str">
        <f t="array" ref="AH283">IFERROR(INDEX(JeffSagarin[YEAR],MATCH(AllSources[[#This Row],[Year]]&amp;"|"&amp;AllSources[[#This Row],[Real_Team]],JeffSagarin[YEAR]&amp;"|"&amp;JeffSagarin[TEAM],0)),"")</f>
        <v/>
      </c>
      <c r="AI283" t="str">
        <f t="array" ref="AI283">IFERROR(INDEX(SonnyMoore[TEAM],MATCH(AllSources[[#This Row],[Year]]&amp;"|"&amp;AllSources[[#This Row],[Real_Team]],SonnyMoore[YEAR]&amp;"|"&amp;SonnyMoore[TEAM],0)),"")</f>
        <v/>
      </c>
      <c r="AJ283" t="str">
        <f t="array" ref="AJ283">IFERROR(INDEX(SonnyMoore[SM_SOS],MATCH(AllSources[[#This Row],[Year]]&amp;"|"&amp;AllSources[[#This Row],[Real_Team]],SonnyMoore[YEAR]&amp;"|"&amp;SonnyMoore[TEAM],0)),"")</f>
        <v/>
      </c>
      <c r="AK283" t="str">
        <f t="array" ref="AK283">IFERROR(INDEX(SonnyMoore[SM_PR],MATCH(AllSources[[#This Row],[Year]]&amp;"|"&amp;AllSources[[#This Row],[Real_Team]],SonnyMoore[YEAR]&amp;"|"&amp;SonnyMoore[TEAM],0)),"")</f>
        <v/>
      </c>
      <c r="AL283" t="str">
        <f t="array" ref="AL283">IFERROR(INDEX(SonnyMoore[YEAR],MATCH(AllSources[[#This Row],[Year]]&amp;"|"&amp;AllSources[[#This Row],[Real_Team]],SonnyMoore[YEAR]&amp;"|"&amp;SonnyMoore[TEAM],0)),"")</f>
        <v/>
      </c>
      <c r="AM283" t="str">
        <f t="array" ref="AM283">IFERROR(INDEX(ESPN[TEAM],MATCH(AllSources[[#This Row],[Year]]&amp;"|"&amp;AllSources[[#This Row],[Real_Team]],ESPN[YEAR]&amp;"|"&amp;ESPN[TEAM],0)),"")</f>
        <v>Georgia St.</v>
      </c>
      <c r="AN283">
        <f t="array" ref="AN283">IFERROR(INDEX(ESPN[BPI OFF],MATCH(AllSources[[#This Row],[Year]]&amp;"|"&amp;AllSources[[#This Row],[Real_Team]],ESPN[YEAR]&amp;"|"&amp;ESPN[TEAM],0)),"")</f>
        <v>2</v>
      </c>
      <c r="AO283">
        <f t="array" ref="AO283">IFERROR(INDEX(ESPN[BPI DEF],MATCH(AllSources[[#This Row],[Year]]&amp;"|"&amp;AllSources[[#This Row],[Real_Team]],ESPN[YEAR]&amp;"|"&amp;ESPN[TEAM],0)),"")</f>
        <v>2.4</v>
      </c>
      <c r="AP283">
        <f t="array" ref="AP283">IFERROR(INDEX(ESPN[BPI],MATCH(AllSources[[#This Row],[Year]]&amp;"|"&amp;AllSources[[#This Row],[Real_Team]],ESPN[YEAR]&amp;"|"&amp;ESPN[TEAM],0)),"")</f>
        <v>4.4000000000000004</v>
      </c>
      <c r="AQ283">
        <f t="array" ref="AQ283">IFERROR(INDEX(ESPN[YEAR],MATCH(AllSources[[#This Row],[Year]]&amp;"|"&amp;AllSources[[#This Row],[Real_Team]],ESPN[YEAR]&amp;"|"&amp;ESPN[TEAM],0)),"")</f>
        <v>2018</v>
      </c>
    </row>
    <row r="284" spans="1:43" x14ac:dyDescent="0.2">
      <c r="A284">
        <v>2018</v>
      </c>
      <c r="B284">
        <v>137</v>
      </c>
      <c r="C284" t="s">
        <v>958</v>
      </c>
      <c r="D284" t="s">
        <v>39</v>
      </c>
      <c r="E284" t="e" vm="1">
        <v>#NAME?</v>
      </c>
      <c r="F284">
        <v>15</v>
      </c>
      <c r="G284">
        <v>0</v>
      </c>
      <c r="H284" t="s">
        <v>520</v>
      </c>
      <c r="I284" t="s">
        <v>484</v>
      </c>
      <c r="J284">
        <v>2.63</v>
      </c>
      <c r="K284">
        <v>110</v>
      </c>
      <c r="L284">
        <v>80</v>
      </c>
      <c r="M284">
        <v>107.3</v>
      </c>
      <c r="N284">
        <v>218</v>
      </c>
      <c r="O284">
        <v>70.7</v>
      </c>
      <c r="P284">
        <v>58</v>
      </c>
      <c r="Q284">
        <v>-8.0000000000000002E-3</v>
      </c>
      <c r="R284">
        <v>196</v>
      </c>
      <c r="S284">
        <v>-2.12</v>
      </c>
      <c r="T284">
        <v>195</v>
      </c>
      <c r="U284">
        <v>103.1</v>
      </c>
      <c r="V284">
        <v>240</v>
      </c>
      <c r="W284">
        <v>105.2</v>
      </c>
      <c r="X284">
        <v>151</v>
      </c>
      <c r="Y284">
        <v>2.14</v>
      </c>
      <c r="Z284">
        <v>95</v>
      </c>
      <c r="AA284">
        <v>5</v>
      </c>
      <c r="AB284" t="s">
        <v>136</v>
      </c>
      <c r="AC284" t="str">
        <f t="array" ref="AC284">IFERROR(INDEX(JeffSagarin[TEAM],MATCH(AllSources[[#This Row],[Year]]&amp;"|"&amp;AllSources[[#This Row],[Real_Team]],JeffSagarin[YEAR]&amp;"|"&amp;JeffSagarin[TEAM],0)),"")</f>
        <v/>
      </c>
      <c r="AD284" t="str">
        <f t="array" ref="AD284">IFERROR(INDEX(JeffSagarin[JS_RATING],MATCH(AllSources[[#This Row],[Year]]&amp;"|"&amp;AllSources[[#This Row],[Real_Team]],JeffSagarin[YEAR]&amp;"|"&amp;JeffSagarin[TEAM],0)),"")</f>
        <v/>
      </c>
      <c r="AE284" t="str">
        <f t="array" ref="AE284">IFERROR(INDEX(JeffSagarin[JS_SOS],MATCH(AllSources[[#This Row],[Year]]&amp;"|"&amp;AllSources[[#This Row],[Real_Team]],JeffSagarin[YEAR]&amp;"|"&amp;JeffSagarin[TEAM],0)),"")</f>
        <v/>
      </c>
      <c r="AF284" t="str">
        <f t="array" ref="AF284">IFERROR(INDEX(JeffSagarin[W25],MATCH(AllSources[[#This Row],[Year]]&amp;"|"&amp;AllSources[[#This Row],[Real_Team]],JeffSagarin[YEAR]&amp;"|"&amp;JeffSagarin[TEAM],0)),"")</f>
        <v/>
      </c>
      <c r="AG284" t="str">
        <f t="array" ref="AG284">IFERROR(INDEX(JeffSagarin[W50],MATCH(AllSources[[#This Row],[Year]]&amp;"|"&amp;AllSources[[#This Row],[Real_Team]],JeffSagarin[YEAR]&amp;"|"&amp;JeffSagarin[TEAM],0)),"")</f>
        <v/>
      </c>
      <c r="AH284" t="str">
        <f t="array" ref="AH284">IFERROR(INDEX(JeffSagarin[YEAR],MATCH(AllSources[[#This Row],[Year]]&amp;"|"&amp;AllSources[[#This Row],[Real_Team]],JeffSagarin[YEAR]&amp;"|"&amp;JeffSagarin[TEAM],0)),"")</f>
        <v/>
      </c>
      <c r="AI284" t="str">
        <f t="array" ref="AI284">IFERROR(INDEX(SonnyMoore[TEAM],MATCH(AllSources[[#This Row],[Year]]&amp;"|"&amp;AllSources[[#This Row],[Real_Team]],SonnyMoore[YEAR]&amp;"|"&amp;SonnyMoore[TEAM],0)),"")</f>
        <v/>
      </c>
      <c r="AJ284" t="str">
        <f t="array" ref="AJ284">IFERROR(INDEX(SonnyMoore[SM_SOS],MATCH(AllSources[[#This Row],[Year]]&amp;"|"&amp;AllSources[[#This Row],[Real_Team]],SonnyMoore[YEAR]&amp;"|"&amp;SonnyMoore[TEAM],0)),"")</f>
        <v/>
      </c>
      <c r="AK284" t="str">
        <f t="array" ref="AK284">IFERROR(INDEX(SonnyMoore[SM_PR],MATCH(AllSources[[#This Row],[Year]]&amp;"|"&amp;AllSources[[#This Row],[Real_Team]],SonnyMoore[YEAR]&amp;"|"&amp;SonnyMoore[TEAM],0)),"")</f>
        <v/>
      </c>
      <c r="AL284" t="str">
        <f t="array" ref="AL284">IFERROR(INDEX(SonnyMoore[YEAR],MATCH(AllSources[[#This Row],[Year]]&amp;"|"&amp;AllSources[[#This Row],[Real_Team]],SonnyMoore[YEAR]&amp;"|"&amp;SonnyMoore[TEAM],0)),"")</f>
        <v/>
      </c>
      <c r="AM284" t="str">
        <f t="array" ref="AM284">IFERROR(INDEX(ESPN[TEAM],MATCH(AllSources[[#This Row],[Year]]&amp;"|"&amp;AllSources[[#This Row],[Real_Team]],ESPN[YEAR]&amp;"|"&amp;ESPN[TEAM],0)),"")</f>
        <v/>
      </c>
      <c r="AN284" t="str">
        <f t="array" ref="AN284">IFERROR(INDEX(ESPN[BPI OFF],MATCH(AllSources[[#This Row],[Year]]&amp;"|"&amp;AllSources[[#This Row],[Real_Team]],ESPN[YEAR]&amp;"|"&amp;ESPN[TEAM],0)),"")</f>
        <v/>
      </c>
      <c r="AO284" t="str">
        <f t="array" ref="AO284">IFERROR(INDEX(ESPN[BPI DEF],MATCH(AllSources[[#This Row],[Year]]&amp;"|"&amp;AllSources[[#This Row],[Real_Team]],ESPN[YEAR]&amp;"|"&amp;ESPN[TEAM],0)),"")</f>
        <v/>
      </c>
      <c r="AP284" t="str">
        <f t="array" ref="AP284">IFERROR(INDEX(ESPN[BPI],MATCH(AllSources[[#This Row],[Year]]&amp;"|"&amp;AllSources[[#This Row],[Real_Team]],ESPN[YEAR]&amp;"|"&amp;ESPN[TEAM],0)),"")</f>
        <v/>
      </c>
      <c r="AQ284" t="str">
        <f t="array" ref="AQ284">IFERROR(INDEX(ESPN[YEAR],MATCH(AllSources[[#This Row],[Year]]&amp;"|"&amp;AllSources[[#This Row],[Real_Team]],ESPN[YEAR]&amp;"|"&amp;ESPN[TEAM],0)),"")</f>
        <v/>
      </c>
    </row>
    <row r="285" spans="1:43" x14ac:dyDescent="0.2">
      <c r="A285">
        <v>2018</v>
      </c>
      <c r="B285">
        <v>162</v>
      </c>
      <c r="C285" t="s">
        <v>957</v>
      </c>
      <c r="D285" t="s">
        <v>956</v>
      </c>
      <c r="E285" t="e" vm="1">
        <v>#NAME?</v>
      </c>
      <c r="F285">
        <v>15</v>
      </c>
      <c r="G285">
        <v>0</v>
      </c>
      <c r="H285" t="s">
        <v>506</v>
      </c>
      <c r="I285" t="s">
        <v>543</v>
      </c>
      <c r="J285">
        <v>0.62</v>
      </c>
      <c r="K285">
        <v>103.7</v>
      </c>
      <c r="L285">
        <v>192</v>
      </c>
      <c r="M285">
        <v>103.1</v>
      </c>
      <c r="N285">
        <v>133</v>
      </c>
      <c r="O285">
        <v>69.599999999999994</v>
      </c>
      <c r="P285">
        <v>98</v>
      </c>
      <c r="Q285">
        <v>9.7000000000000003E-2</v>
      </c>
      <c r="R285">
        <v>14</v>
      </c>
      <c r="S285">
        <v>-1.2</v>
      </c>
      <c r="T285">
        <v>167</v>
      </c>
      <c r="U285">
        <v>103.8</v>
      </c>
      <c r="V285">
        <v>204</v>
      </c>
      <c r="W285">
        <v>105</v>
      </c>
      <c r="X285">
        <v>139</v>
      </c>
      <c r="Y285">
        <v>2.76</v>
      </c>
      <c r="Z285">
        <v>83</v>
      </c>
      <c r="AA285">
        <v>5</v>
      </c>
      <c r="AB285" t="s">
        <v>136</v>
      </c>
      <c r="AC285" t="str">
        <f t="array" ref="AC285">IFERROR(INDEX(JeffSagarin[TEAM],MATCH(AllSources[[#This Row],[Year]]&amp;"|"&amp;AllSources[[#This Row],[Real_Team]],JeffSagarin[YEAR]&amp;"|"&amp;JeffSagarin[TEAM],0)),"")</f>
        <v/>
      </c>
      <c r="AD285" t="str">
        <f t="array" ref="AD285">IFERROR(INDEX(JeffSagarin[JS_RATING],MATCH(AllSources[[#This Row],[Year]]&amp;"|"&amp;AllSources[[#This Row],[Real_Team]],JeffSagarin[YEAR]&amp;"|"&amp;JeffSagarin[TEAM],0)),"")</f>
        <v/>
      </c>
      <c r="AE285" t="str">
        <f t="array" ref="AE285">IFERROR(INDEX(JeffSagarin[JS_SOS],MATCH(AllSources[[#This Row],[Year]]&amp;"|"&amp;AllSources[[#This Row],[Real_Team]],JeffSagarin[YEAR]&amp;"|"&amp;JeffSagarin[TEAM],0)),"")</f>
        <v/>
      </c>
      <c r="AF285" t="str">
        <f t="array" ref="AF285">IFERROR(INDEX(JeffSagarin[W25],MATCH(AllSources[[#This Row],[Year]]&amp;"|"&amp;AllSources[[#This Row],[Real_Team]],JeffSagarin[YEAR]&amp;"|"&amp;JeffSagarin[TEAM],0)),"")</f>
        <v/>
      </c>
      <c r="AG285" t="str">
        <f t="array" ref="AG285">IFERROR(INDEX(JeffSagarin[W50],MATCH(AllSources[[#This Row],[Year]]&amp;"|"&amp;AllSources[[#This Row],[Real_Team]],JeffSagarin[YEAR]&amp;"|"&amp;JeffSagarin[TEAM],0)),"")</f>
        <v/>
      </c>
      <c r="AH285" t="str">
        <f t="array" ref="AH285">IFERROR(INDEX(JeffSagarin[YEAR],MATCH(AllSources[[#This Row],[Year]]&amp;"|"&amp;AllSources[[#This Row],[Real_Team]],JeffSagarin[YEAR]&amp;"|"&amp;JeffSagarin[TEAM],0)),"")</f>
        <v/>
      </c>
      <c r="AI285" t="str">
        <f t="array" ref="AI285">IFERROR(INDEX(SonnyMoore[TEAM],MATCH(AllSources[[#This Row],[Year]]&amp;"|"&amp;AllSources[[#This Row],[Real_Team]],SonnyMoore[YEAR]&amp;"|"&amp;SonnyMoore[TEAM],0)),"")</f>
        <v/>
      </c>
      <c r="AJ285" t="str">
        <f t="array" ref="AJ285">IFERROR(INDEX(SonnyMoore[SM_SOS],MATCH(AllSources[[#This Row],[Year]]&amp;"|"&amp;AllSources[[#This Row],[Real_Team]],SonnyMoore[YEAR]&amp;"|"&amp;SonnyMoore[TEAM],0)),"")</f>
        <v/>
      </c>
      <c r="AK285" t="str">
        <f t="array" ref="AK285">IFERROR(INDEX(SonnyMoore[SM_PR],MATCH(AllSources[[#This Row],[Year]]&amp;"|"&amp;AllSources[[#This Row],[Real_Team]],SonnyMoore[YEAR]&amp;"|"&amp;SonnyMoore[TEAM],0)),"")</f>
        <v/>
      </c>
      <c r="AL285" t="str">
        <f t="array" ref="AL285">IFERROR(INDEX(SonnyMoore[YEAR],MATCH(AllSources[[#This Row],[Year]]&amp;"|"&amp;AllSources[[#This Row],[Real_Team]],SonnyMoore[YEAR]&amp;"|"&amp;SonnyMoore[TEAM],0)),"")</f>
        <v/>
      </c>
      <c r="AM285" t="str">
        <f t="array" ref="AM285">IFERROR(INDEX(ESPN[TEAM],MATCH(AllSources[[#This Row],[Year]]&amp;"|"&amp;AllSources[[#This Row],[Real_Team]],ESPN[YEAR]&amp;"|"&amp;ESPN[TEAM],0)),"")</f>
        <v/>
      </c>
      <c r="AN285" t="str">
        <f t="array" ref="AN285">IFERROR(INDEX(ESPN[BPI OFF],MATCH(AllSources[[#This Row],[Year]]&amp;"|"&amp;AllSources[[#This Row],[Real_Team]],ESPN[YEAR]&amp;"|"&amp;ESPN[TEAM],0)),"")</f>
        <v/>
      </c>
      <c r="AO285" t="str">
        <f t="array" ref="AO285">IFERROR(INDEX(ESPN[BPI DEF],MATCH(AllSources[[#This Row],[Year]]&amp;"|"&amp;AllSources[[#This Row],[Real_Team]],ESPN[YEAR]&amp;"|"&amp;ESPN[TEAM],0)),"")</f>
        <v/>
      </c>
      <c r="AP285" t="str">
        <f t="array" ref="AP285">IFERROR(INDEX(ESPN[BPI],MATCH(AllSources[[#This Row],[Year]]&amp;"|"&amp;AllSources[[#This Row],[Real_Team]],ESPN[YEAR]&amp;"|"&amp;ESPN[TEAM],0)),"")</f>
        <v/>
      </c>
      <c r="AQ285" t="str">
        <f t="array" ref="AQ285">IFERROR(INDEX(ESPN[YEAR],MATCH(AllSources[[#This Row],[Year]]&amp;"|"&amp;AllSources[[#This Row],[Real_Team]],ESPN[YEAR]&amp;"|"&amp;ESPN[TEAM],0)),"")</f>
        <v/>
      </c>
    </row>
    <row r="286" spans="1:43" x14ac:dyDescent="0.2">
      <c r="A286">
        <v>2018</v>
      </c>
      <c r="B286">
        <v>167</v>
      </c>
      <c r="C286" t="s">
        <v>955</v>
      </c>
      <c r="D286" t="s">
        <v>954</v>
      </c>
      <c r="E286" t="e" vm="1">
        <v>#NAME?</v>
      </c>
      <c r="F286">
        <v>15</v>
      </c>
      <c r="G286">
        <v>0</v>
      </c>
      <c r="H286" t="s">
        <v>511</v>
      </c>
      <c r="I286" t="s">
        <v>87</v>
      </c>
      <c r="J286">
        <v>0.43</v>
      </c>
      <c r="K286">
        <v>103.2</v>
      </c>
      <c r="L286">
        <v>203</v>
      </c>
      <c r="M286">
        <v>102.8</v>
      </c>
      <c r="N286">
        <v>125</v>
      </c>
      <c r="O286">
        <v>74.900000000000006</v>
      </c>
      <c r="P286">
        <v>5</v>
      </c>
      <c r="Q286">
        <v>0.112</v>
      </c>
      <c r="R286">
        <v>7</v>
      </c>
      <c r="S286">
        <v>-4.3099999999999996</v>
      </c>
      <c r="T286">
        <v>267</v>
      </c>
      <c r="U286">
        <v>103.2</v>
      </c>
      <c r="V286">
        <v>235</v>
      </c>
      <c r="W286">
        <v>107.5</v>
      </c>
      <c r="X286">
        <v>278</v>
      </c>
      <c r="Y286">
        <v>5.84</v>
      </c>
      <c r="Z286">
        <v>30</v>
      </c>
      <c r="AA286">
        <v>5</v>
      </c>
      <c r="AB286" t="s">
        <v>136</v>
      </c>
      <c r="AC286" t="str">
        <f t="array" ref="AC286">IFERROR(INDEX(JeffSagarin[TEAM],MATCH(AllSources[[#This Row],[Year]]&amp;"|"&amp;AllSources[[#This Row],[Real_Team]],JeffSagarin[YEAR]&amp;"|"&amp;JeffSagarin[TEAM],0)),"")</f>
        <v/>
      </c>
      <c r="AD286" t="str">
        <f t="array" ref="AD286">IFERROR(INDEX(JeffSagarin[JS_RATING],MATCH(AllSources[[#This Row],[Year]]&amp;"|"&amp;AllSources[[#This Row],[Real_Team]],JeffSagarin[YEAR]&amp;"|"&amp;JeffSagarin[TEAM],0)),"")</f>
        <v/>
      </c>
      <c r="AE286" t="str">
        <f t="array" ref="AE286">IFERROR(INDEX(JeffSagarin[JS_SOS],MATCH(AllSources[[#This Row],[Year]]&amp;"|"&amp;AllSources[[#This Row],[Real_Team]],JeffSagarin[YEAR]&amp;"|"&amp;JeffSagarin[TEAM],0)),"")</f>
        <v/>
      </c>
      <c r="AF286" t="str">
        <f t="array" ref="AF286">IFERROR(INDEX(JeffSagarin[W25],MATCH(AllSources[[#This Row],[Year]]&amp;"|"&amp;AllSources[[#This Row],[Real_Team]],JeffSagarin[YEAR]&amp;"|"&amp;JeffSagarin[TEAM],0)),"")</f>
        <v/>
      </c>
      <c r="AG286" t="str">
        <f t="array" ref="AG286">IFERROR(INDEX(JeffSagarin[W50],MATCH(AllSources[[#This Row],[Year]]&amp;"|"&amp;AllSources[[#This Row],[Real_Team]],JeffSagarin[YEAR]&amp;"|"&amp;JeffSagarin[TEAM],0)),"")</f>
        <v/>
      </c>
      <c r="AH286" t="str">
        <f t="array" ref="AH286">IFERROR(INDEX(JeffSagarin[YEAR],MATCH(AllSources[[#This Row],[Year]]&amp;"|"&amp;AllSources[[#This Row],[Real_Team]],JeffSagarin[YEAR]&amp;"|"&amp;JeffSagarin[TEAM],0)),"")</f>
        <v/>
      </c>
      <c r="AI286" t="str">
        <f t="array" ref="AI286">IFERROR(INDEX(SonnyMoore[TEAM],MATCH(AllSources[[#This Row],[Year]]&amp;"|"&amp;AllSources[[#This Row],[Real_Team]],SonnyMoore[YEAR]&amp;"|"&amp;SonnyMoore[TEAM],0)),"")</f>
        <v/>
      </c>
      <c r="AJ286" t="str">
        <f t="array" ref="AJ286">IFERROR(INDEX(SonnyMoore[SM_SOS],MATCH(AllSources[[#This Row],[Year]]&amp;"|"&amp;AllSources[[#This Row],[Real_Team]],SonnyMoore[YEAR]&amp;"|"&amp;SonnyMoore[TEAM],0)),"")</f>
        <v/>
      </c>
      <c r="AK286" t="str">
        <f t="array" ref="AK286">IFERROR(INDEX(SonnyMoore[SM_PR],MATCH(AllSources[[#This Row],[Year]]&amp;"|"&amp;AllSources[[#This Row],[Real_Team]],SonnyMoore[YEAR]&amp;"|"&amp;SonnyMoore[TEAM],0)),"")</f>
        <v/>
      </c>
      <c r="AL286" t="str">
        <f t="array" ref="AL286">IFERROR(INDEX(SonnyMoore[YEAR],MATCH(AllSources[[#This Row],[Year]]&amp;"|"&amp;AllSources[[#This Row],[Real_Team]],SonnyMoore[YEAR]&amp;"|"&amp;SonnyMoore[TEAM],0)),"")</f>
        <v/>
      </c>
      <c r="AM286" t="str">
        <f t="array" ref="AM286">IFERROR(INDEX(ESPN[TEAM],MATCH(AllSources[[#This Row],[Year]]&amp;"|"&amp;AllSources[[#This Row],[Real_Team]],ESPN[YEAR]&amp;"|"&amp;ESPN[TEAM],0)),"")</f>
        <v/>
      </c>
      <c r="AN286" t="str">
        <f t="array" ref="AN286">IFERROR(INDEX(ESPN[BPI OFF],MATCH(AllSources[[#This Row],[Year]]&amp;"|"&amp;AllSources[[#This Row],[Real_Team]],ESPN[YEAR]&amp;"|"&amp;ESPN[TEAM],0)),"")</f>
        <v/>
      </c>
      <c r="AO286" t="str">
        <f t="array" ref="AO286">IFERROR(INDEX(ESPN[BPI DEF],MATCH(AllSources[[#This Row],[Year]]&amp;"|"&amp;AllSources[[#This Row],[Real_Team]],ESPN[YEAR]&amp;"|"&amp;ESPN[TEAM],0)),"")</f>
        <v/>
      </c>
      <c r="AP286" t="str">
        <f t="array" ref="AP286">IFERROR(INDEX(ESPN[BPI],MATCH(AllSources[[#This Row],[Year]]&amp;"|"&amp;AllSources[[#This Row],[Real_Team]],ESPN[YEAR]&amp;"|"&amp;ESPN[TEAM],0)),"")</f>
        <v/>
      </c>
      <c r="AQ286" t="str">
        <f t="array" ref="AQ286">IFERROR(INDEX(ESPN[YEAR],MATCH(AllSources[[#This Row],[Year]]&amp;"|"&amp;AllSources[[#This Row],[Real_Team]],ESPN[YEAR]&amp;"|"&amp;ESPN[TEAM],0)),"")</f>
        <v/>
      </c>
    </row>
    <row r="287" spans="1:43" x14ac:dyDescent="0.2">
      <c r="A287">
        <v>2018</v>
      </c>
      <c r="B287">
        <v>125</v>
      </c>
      <c r="C287" t="s">
        <v>953</v>
      </c>
      <c r="D287" t="s">
        <v>952</v>
      </c>
      <c r="E287" t="e" vm="1">
        <v>#NAME?</v>
      </c>
      <c r="F287">
        <v>16</v>
      </c>
      <c r="G287">
        <v>0</v>
      </c>
      <c r="H287" t="s">
        <v>133</v>
      </c>
      <c r="I287" t="s">
        <v>103</v>
      </c>
      <c r="J287">
        <v>3.69</v>
      </c>
      <c r="K287">
        <v>103.1</v>
      </c>
      <c r="L287">
        <v>208</v>
      </c>
      <c r="M287">
        <v>99.4</v>
      </c>
      <c r="N287">
        <v>72</v>
      </c>
      <c r="O287">
        <v>68.900000000000006</v>
      </c>
      <c r="P287">
        <v>132</v>
      </c>
      <c r="Q287">
        <v>7.5999999999999998E-2</v>
      </c>
      <c r="R287">
        <v>24</v>
      </c>
      <c r="S287">
        <v>-4.1500000000000004</v>
      </c>
      <c r="T287">
        <v>261</v>
      </c>
      <c r="U287">
        <v>103.7</v>
      </c>
      <c r="V287">
        <v>209</v>
      </c>
      <c r="W287">
        <v>107.8</v>
      </c>
      <c r="X287">
        <v>296</v>
      </c>
      <c r="Y287">
        <v>-2.98</v>
      </c>
      <c r="Z287">
        <v>249</v>
      </c>
      <c r="AA287">
        <v>6</v>
      </c>
      <c r="AB287" t="s">
        <v>136</v>
      </c>
      <c r="AC287" t="str">
        <f t="array" ref="AC287">IFERROR(INDEX(JeffSagarin[TEAM],MATCH(AllSources[[#This Row],[Year]]&amp;"|"&amp;AllSources[[#This Row],[Real_Team]],JeffSagarin[YEAR]&amp;"|"&amp;JeffSagarin[TEAM],0)),"")</f>
        <v/>
      </c>
      <c r="AD287" t="str">
        <f t="array" ref="AD287">IFERROR(INDEX(JeffSagarin[JS_RATING],MATCH(AllSources[[#This Row],[Year]]&amp;"|"&amp;AllSources[[#This Row],[Real_Team]],JeffSagarin[YEAR]&amp;"|"&amp;JeffSagarin[TEAM],0)),"")</f>
        <v/>
      </c>
      <c r="AE287" t="str">
        <f t="array" ref="AE287">IFERROR(INDEX(JeffSagarin[JS_SOS],MATCH(AllSources[[#This Row],[Year]]&amp;"|"&amp;AllSources[[#This Row],[Real_Team]],JeffSagarin[YEAR]&amp;"|"&amp;JeffSagarin[TEAM],0)),"")</f>
        <v/>
      </c>
      <c r="AF287" t="str">
        <f t="array" ref="AF287">IFERROR(INDEX(JeffSagarin[W25],MATCH(AllSources[[#This Row],[Year]]&amp;"|"&amp;AllSources[[#This Row],[Real_Team]],JeffSagarin[YEAR]&amp;"|"&amp;JeffSagarin[TEAM],0)),"")</f>
        <v/>
      </c>
      <c r="AG287" t="str">
        <f t="array" ref="AG287">IFERROR(INDEX(JeffSagarin[W50],MATCH(AllSources[[#This Row],[Year]]&amp;"|"&amp;AllSources[[#This Row],[Real_Team]],JeffSagarin[YEAR]&amp;"|"&amp;JeffSagarin[TEAM],0)),"")</f>
        <v/>
      </c>
      <c r="AH287" t="str">
        <f t="array" ref="AH287">IFERROR(INDEX(JeffSagarin[YEAR],MATCH(AllSources[[#This Row],[Year]]&amp;"|"&amp;AllSources[[#This Row],[Real_Team]],JeffSagarin[YEAR]&amp;"|"&amp;JeffSagarin[TEAM],0)),"")</f>
        <v/>
      </c>
      <c r="AI287" t="str">
        <f t="array" ref="AI287">IFERROR(INDEX(SonnyMoore[TEAM],MATCH(AllSources[[#This Row],[Year]]&amp;"|"&amp;AllSources[[#This Row],[Real_Team]],SonnyMoore[YEAR]&amp;"|"&amp;SonnyMoore[TEAM],0)),"")</f>
        <v/>
      </c>
      <c r="AJ287" t="str">
        <f t="array" ref="AJ287">IFERROR(INDEX(SonnyMoore[SM_SOS],MATCH(AllSources[[#This Row],[Year]]&amp;"|"&amp;AllSources[[#This Row],[Real_Team]],SonnyMoore[YEAR]&amp;"|"&amp;SonnyMoore[TEAM],0)),"")</f>
        <v/>
      </c>
      <c r="AK287" t="str">
        <f t="array" ref="AK287">IFERROR(INDEX(SonnyMoore[SM_PR],MATCH(AllSources[[#This Row],[Year]]&amp;"|"&amp;AllSources[[#This Row],[Real_Team]],SonnyMoore[YEAR]&amp;"|"&amp;SonnyMoore[TEAM],0)),"")</f>
        <v/>
      </c>
      <c r="AL287" t="str">
        <f t="array" ref="AL287">IFERROR(INDEX(SonnyMoore[YEAR],MATCH(AllSources[[#This Row],[Year]]&amp;"|"&amp;AllSources[[#This Row],[Real_Team]],SonnyMoore[YEAR]&amp;"|"&amp;SonnyMoore[TEAM],0)),"")</f>
        <v/>
      </c>
      <c r="AM287" t="str">
        <f t="array" ref="AM287">IFERROR(INDEX(ESPN[TEAM],MATCH(AllSources[[#This Row],[Year]]&amp;"|"&amp;AllSources[[#This Row],[Real_Team]],ESPN[YEAR]&amp;"|"&amp;ESPN[TEAM],0)),"")</f>
        <v/>
      </c>
      <c r="AN287" t="str">
        <f t="array" ref="AN287">IFERROR(INDEX(ESPN[BPI OFF],MATCH(AllSources[[#This Row],[Year]]&amp;"|"&amp;AllSources[[#This Row],[Real_Team]],ESPN[YEAR]&amp;"|"&amp;ESPN[TEAM],0)),"")</f>
        <v/>
      </c>
      <c r="AO287" t="str">
        <f t="array" ref="AO287">IFERROR(INDEX(ESPN[BPI DEF],MATCH(AllSources[[#This Row],[Year]]&amp;"|"&amp;AllSources[[#This Row],[Real_Team]],ESPN[YEAR]&amp;"|"&amp;ESPN[TEAM],0)),"")</f>
        <v/>
      </c>
      <c r="AP287" t="str">
        <f t="array" ref="AP287">IFERROR(INDEX(ESPN[BPI],MATCH(AllSources[[#This Row],[Year]]&amp;"|"&amp;AllSources[[#This Row],[Real_Team]],ESPN[YEAR]&amp;"|"&amp;ESPN[TEAM],0)),"")</f>
        <v/>
      </c>
      <c r="AQ287" t="str">
        <f t="array" ref="AQ287">IFERROR(INDEX(ESPN[YEAR],MATCH(AllSources[[#This Row],[Year]]&amp;"|"&amp;AllSources[[#This Row],[Real_Team]],ESPN[YEAR]&amp;"|"&amp;ESPN[TEAM],0)),"")</f>
        <v/>
      </c>
    </row>
    <row r="288" spans="1:43" x14ac:dyDescent="0.2">
      <c r="A288">
        <v>2018</v>
      </c>
      <c r="B288">
        <v>166</v>
      </c>
      <c r="C288" t="s">
        <v>951</v>
      </c>
      <c r="D288" t="s">
        <v>950</v>
      </c>
      <c r="E288" t="e" vm="1">
        <v>#NAME?</v>
      </c>
      <c r="F288">
        <v>16</v>
      </c>
      <c r="G288">
        <v>1</v>
      </c>
      <c r="H288" t="s">
        <v>496</v>
      </c>
      <c r="I288" t="s">
        <v>568</v>
      </c>
      <c r="J288">
        <v>0.5</v>
      </c>
      <c r="K288">
        <v>103.1</v>
      </c>
      <c r="L288">
        <v>206</v>
      </c>
      <c r="M288">
        <v>102.6</v>
      </c>
      <c r="N288">
        <v>124</v>
      </c>
      <c r="O288">
        <v>68.400000000000006</v>
      </c>
      <c r="P288">
        <v>170</v>
      </c>
      <c r="Q288">
        <v>0.125</v>
      </c>
      <c r="R288">
        <v>2</v>
      </c>
      <c r="S288">
        <v>-4.38</v>
      </c>
      <c r="T288">
        <v>269</v>
      </c>
      <c r="U288">
        <v>102.7</v>
      </c>
      <c r="V288">
        <v>267</v>
      </c>
      <c r="W288">
        <v>107.1</v>
      </c>
      <c r="X288">
        <v>259</v>
      </c>
      <c r="Y288">
        <v>-3.55</v>
      </c>
      <c r="Z288">
        <v>277</v>
      </c>
      <c r="AA288">
        <v>6</v>
      </c>
      <c r="AB288" t="s">
        <v>136</v>
      </c>
      <c r="AC288" t="str">
        <f t="array" ref="AC288">IFERROR(INDEX(JeffSagarin[TEAM],MATCH(AllSources[[#This Row],[Year]]&amp;"|"&amp;AllSources[[#This Row],[Real_Team]],JeffSagarin[YEAR]&amp;"|"&amp;JeffSagarin[TEAM],0)),"")</f>
        <v/>
      </c>
      <c r="AD288" t="str">
        <f t="array" ref="AD288">IFERROR(INDEX(JeffSagarin[JS_RATING],MATCH(AllSources[[#This Row],[Year]]&amp;"|"&amp;AllSources[[#This Row],[Real_Team]],JeffSagarin[YEAR]&amp;"|"&amp;JeffSagarin[TEAM],0)),"")</f>
        <v/>
      </c>
      <c r="AE288" t="str">
        <f t="array" ref="AE288">IFERROR(INDEX(JeffSagarin[JS_SOS],MATCH(AllSources[[#This Row],[Year]]&amp;"|"&amp;AllSources[[#This Row],[Real_Team]],JeffSagarin[YEAR]&amp;"|"&amp;JeffSagarin[TEAM],0)),"")</f>
        <v/>
      </c>
      <c r="AF288" t="str">
        <f t="array" ref="AF288">IFERROR(INDEX(JeffSagarin[W25],MATCH(AllSources[[#This Row],[Year]]&amp;"|"&amp;AllSources[[#This Row],[Real_Team]],JeffSagarin[YEAR]&amp;"|"&amp;JeffSagarin[TEAM],0)),"")</f>
        <v/>
      </c>
      <c r="AG288" t="str">
        <f t="array" ref="AG288">IFERROR(INDEX(JeffSagarin[W50],MATCH(AllSources[[#This Row],[Year]]&amp;"|"&amp;AllSources[[#This Row],[Real_Team]],JeffSagarin[YEAR]&amp;"|"&amp;JeffSagarin[TEAM],0)),"")</f>
        <v/>
      </c>
      <c r="AH288" t="str">
        <f t="array" ref="AH288">IFERROR(INDEX(JeffSagarin[YEAR],MATCH(AllSources[[#This Row],[Year]]&amp;"|"&amp;AllSources[[#This Row],[Real_Team]],JeffSagarin[YEAR]&amp;"|"&amp;JeffSagarin[TEAM],0)),"")</f>
        <v/>
      </c>
      <c r="AI288" t="str">
        <f t="array" ref="AI288">IFERROR(INDEX(SonnyMoore[TEAM],MATCH(AllSources[[#This Row],[Year]]&amp;"|"&amp;AllSources[[#This Row],[Real_Team]],SonnyMoore[YEAR]&amp;"|"&amp;SonnyMoore[TEAM],0)),"")</f>
        <v/>
      </c>
      <c r="AJ288" t="str">
        <f t="array" ref="AJ288">IFERROR(INDEX(SonnyMoore[SM_SOS],MATCH(AllSources[[#This Row],[Year]]&amp;"|"&amp;AllSources[[#This Row],[Real_Team]],SonnyMoore[YEAR]&amp;"|"&amp;SonnyMoore[TEAM],0)),"")</f>
        <v/>
      </c>
      <c r="AK288" t="str">
        <f t="array" ref="AK288">IFERROR(INDEX(SonnyMoore[SM_PR],MATCH(AllSources[[#This Row],[Year]]&amp;"|"&amp;AllSources[[#This Row],[Real_Team]],SonnyMoore[YEAR]&amp;"|"&amp;SonnyMoore[TEAM],0)),"")</f>
        <v/>
      </c>
      <c r="AL288" t="str">
        <f t="array" ref="AL288">IFERROR(INDEX(SonnyMoore[YEAR],MATCH(AllSources[[#This Row],[Year]]&amp;"|"&amp;AllSources[[#This Row],[Real_Team]],SonnyMoore[YEAR]&amp;"|"&amp;SonnyMoore[TEAM],0)),"")</f>
        <v/>
      </c>
      <c r="AM288" t="str">
        <f t="array" ref="AM288">IFERROR(INDEX(ESPN[TEAM],MATCH(AllSources[[#This Row],[Year]]&amp;"|"&amp;AllSources[[#This Row],[Real_Team]],ESPN[YEAR]&amp;"|"&amp;ESPN[TEAM],0)),"")</f>
        <v/>
      </c>
      <c r="AN288" t="str">
        <f t="array" ref="AN288">IFERROR(INDEX(ESPN[BPI OFF],MATCH(AllSources[[#This Row],[Year]]&amp;"|"&amp;AllSources[[#This Row],[Real_Team]],ESPN[YEAR]&amp;"|"&amp;ESPN[TEAM],0)),"")</f>
        <v/>
      </c>
      <c r="AO288" t="str">
        <f t="array" ref="AO288">IFERROR(INDEX(ESPN[BPI DEF],MATCH(AllSources[[#This Row],[Year]]&amp;"|"&amp;AllSources[[#This Row],[Real_Team]],ESPN[YEAR]&amp;"|"&amp;ESPN[TEAM],0)),"")</f>
        <v/>
      </c>
      <c r="AP288" t="str">
        <f t="array" ref="AP288">IFERROR(INDEX(ESPN[BPI],MATCH(AllSources[[#This Row],[Year]]&amp;"|"&amp;AllSources[[#This Row],[Real_Team]],ESPN[YEAR]&amp;"|"&amp;ESPN[TEAM],0)),"")</f>
        <v/>
      </c>
      <c r="AQ288" t="str">
        <f t="array" ref="AQ288">IFERROR(INDEX(ESPN[YEAR],MATCH(AllSources[[#This Row],[Year]]&amp;"|"&amp;AllSources[[#This Row],[Real_Team]],ESPN[YEAR]&amp;"|"&amp;ESPN[TEAM],0)),"")</f>
        <v/>
      </c>
    </row>
    <row r="289" spans="1:43" x14ac:dyDescent="0.2">
      <c r="A289">
        <v>2018</v>
      </c>
      <c r="B289">
        <v>170</v>
      </c>
      <c r="C289" t="s">
        <v>949</v>
      </c>
      <c r="D289" t="s">
        <v>948</v>
      </c>
      <c r="E289" t="e" vm="1">
        <v>#NAME?</v>
      </c>
      <c r="F289">
        <v>16</v>
      </c>
      <c r="G289">
        <v>0</v>
      </c>
      <c r="H289" t="s">
        <v>476</v>
      </c>
      <c r="I289" t="s">
        <v>94</v>
      </c>
      <c r="J289">
        <v>7.0000000000000007E-2</v>
      </c>
      <c r="K289">
        <v>102.9</v>
      </c>
      <c r="L289">
        <v>212</v>
      </c>
      <c r="M289">
        <v>102.9</v>
      </c>
      <c r="N289">
        <v>127</v>
      </c>
      <c r="O289">
        <v>63</v>
      </c>
      <c r="P289">
        <v>344</v>
      </c>
      <c r="Q289">
        <v>6.3E-2</v>
      </c>
      <c r="R289">
        <v>45</v>
      </c>
      <c r="S289">
        <v>-4.03</v>
      </c>
      <c r="T289">
        <v>255</v>
      </c>
      <c r="U289">
        <v>102.8</v>
      </c>
      <c r="V289">
        <v>259</v>
      </c>
      <c r="W289">
        <v>106.9</v>
      </c>
      <c r="X289">
        <v>249</v>
      </c>
      <c r="Y289">
        <v>3.49</v>
      </c>
      <c r="Z289">
        <v>71</v>
      </c>
      <c r="AA289">
        <v>6</v>
      </c>
      <c r="AB289" t="s">
        <v>136</v>
      </c>
      <c r="AC289" t="str">
        <f t="array" ref="AC289">IFERROR(INDEX(JeffSagarin[TEAM],MATCH(AllSources[[#This Row],[Year]]&amp;"|"&amp;AllSources[[#This Row],[Real_Team]],JeffSagarin[YEAR]&amp;"|"&amp;JeffSagarin[TEAM],0)),"")</f>
        <v/>
      </c>
      <c r="AD289" t="str">
        <f t="array" ref="AD289">IFERROR(INDEX(JeffSagarin[JS_RATING],MATCH(AllSources[[#This Row],[Year]]&amp;"|"&amp;AllSources[[#This Row],[Real_Team]],JeffSagarin[YEAR]&amp;"|"&amp;JeffSagarin[TEAM],0)),"")</f>
        <v/>
      </c>
      <c r="AE289" t="str">
        <f t="array" ref="AE289">IFERROR(INDEX(JeffSagarin[JS_SOS],MATCH(AllSources[[#This Row],[Year]]&amp;"|"&amp;AllSources[[#This Row],[Real_Team]],JeffSagarin[YEAR]&amp;"|"&amp;JeffSagarin[TEAM],0)),"")</f>
        <v/>
      </c>
      <c r="AF289" t="str">
        <f t="array" ref="AF289">IFERROR(INDEX(JeffSagarin[W25],MATCH(AllSources[[#This Row],[Year]]&amp;"|"&amp;AllSources[[#This Row],[Real_Team]],JeffSagarin[YEAR]&amp;"|"&amp;JeffSagarin[TEAM],0)),"")</f>
        <v/>
      </c>
      <c r="AG289" t="str">
        <f t="array" ref="AG289">IFERROR(INDEX(JeffSagarin[W50],MATCH(AllSources[[#This Row],[Year]]&amp;"|"&amp;AllSources[[#This Row],[Real_Team]],JeffSagarin[YEAR]&amp;"|"&amp;JeffSagarin[TEAM],0)),"")</f>
        <v/>
      </c>
      <c r="AH289" t="str">
        <f t="array" ref="AH289">IFERROR(INDEX(JeffSagarin[YEAR],MATCH(AllSources[[#This Row],[Year]]&amp;"|"&amp;AllSources[[#This Row],[Real_Team]],JeffSagarin[YEAR]&amp;"|"&amp;JeffSagarin[TEAM],0)),"")</f>
        <v/>
      </c>
      <c r="AI289" t="str">
        <f t="array" ref="AI289">IFERROR(INDEX(SonnyMoore[TEAM],MATCH(AllSources[[#This Row],[Year]]&amp;"|"&amp;AllSources[[#This Row],[Real_Team]],SonnyMoore[YEAR]&amp;"|"&amp;SonnyMoore[TEAM],0)),"")</f>
        <v/>
      </c>
      <c r="AJ289" t="str">
        <f t="array" ref="AJ289">IFERROR(INDEX(SonnyMoore[SM_SOS],MATCH(AllSources[[#This Row],[Year]]&amp;"|"&amp;AllSources[[#This Row],[Real_Team]],SonnyMoore[YEAR]&amp;"|"&amp;SonnyMoore[TEAM],0)),"")</f>
        <v/>
      </c>
      <c r="AK289" t="str">
        <f t="array" ref="AK289">IFERROR(INDEX(SonnyMoore[SM_PR],MATCH(AllSources[[#This Row],[Year]]&amp;"|"&amp;AllSources[[#This Row],[Real_Team]],SonnyMoore[YEAR]&amp;"|"&amp;SonnyMoore[TEAM],0)),"")</f>
        <v/>
      </c>
      <c r="AL289" t="str">
        <f t="array" ref="AL289">IFERROR(INDEX(SonnyMoore[YEAR],MATCH(AllSources[[#This Row],[Year]]&amp;"|"&amp;AllSources[[#This Row],[Real_Team]],SonnyMoore[YEAR]&amp;"|"&amp;SonnyMoore[TEAM],0)),"")</f>
        <v/>
      </c>
      <c r="AM289" t="str">
        <f t="array" ref="AM289">IFERROR(INDEX(ESPN[TEAM],MATCH(AllSources[[#This Row],[Year]]&amp;"|"&amp;AllSources[[#This Row],[Real_Team]],ESPN[YEAR]&amp;"|"&amp;ESPN[TEAM],0)),"")</f>
        <v/>
      </c>
      <c r="AN289" t="str">
        <f t="array" ref="AN289">IFERROR(INDEX(ESPN[BPI OFF],MATCH(AllSources[[#This Row],[Year]]&amp;"|"&amp;AllSources[[#This Row],[Real_Team]],ESPN[YEAR]&amp;"|"&amp;ESPN[TEAM],0)),"")</f>
        <v/>
      </c>
      <c r="AO289" t="str">
        <f t="array" ref="AO289">IFERROR(INDEX(ESPN[BPI DEF],MATCH(AllSources[[#This Row],[Year]]&amp;"|"&amp;AllSources[[#This Row],[Real_Team]],ESPN[YEAR]&amp;"|"&amp;ESPN[TEAM],0)),"")</f>
        <v/>
      </c>
      <c r="AP289" t="str">
        <f t="array" ref="AP289">IFERROR(INDEX(ESPN[BPI],MATCH(AllSources[[#This Row],[Year]]&amp;"|"&amp;AllSources[[#This Row],[Real_Team]],ESPN[YEAR]&amp;"|"&amp;ESPN[TEAM],0)),"")</f>
        <v/>
      </c>
      <c r="AQ289" t="str">
        <f t="array" ref="AQ289">IFERROR(INDEX(ESPN[YEAR],MATCH(AllSources[[#This Row],[Year]]&amp;"|"&amp;AllSources[[#This Row],[Real_Team]],ESPN[YEAR]&amp;"|"&amp;ESPN[TEAM],0)),"")</f>
        <v/>
      </c>
    </row>
    <row r="290" spans="1:43" x14ac:dyDescent="0.2">
      <c r="A290">
        <v>2018</v>
      </c>
      <c r="B290">
        <v>243</v>
      </c>
      <c r="C290" t="s">
        <v>947</v>
      </c>
      <c r="D290" t="s">
        <v>624</v>
      </c>
      <c r="E290" t="e" vm="1">
        <v>#NAME?</v>
      </c>
      <c r="F290">
        <v>16</v>
      </c>
      <c r="G290">
        <v>0</v>
      </c>
      <c r="H290" t="s">
        <v>494</v>
      </c>
      <c r="I290" t="s">
        <v>946</v>
      </c>
      <c r="J290">
        <v>-6.65</v>
      </c>
      <c r="K290">
        <v>104.6</v>
      </c>
      <c r="L290">
        <v>180</v>
      </c>
      <c r="M290">
        <v>111.2</v>
      </c>
      <c r="N290">
        <v>299</v>
      </c>
      <c r="O290">
        <v>71.7</v>
      </c>
      <c r="P290">
        <v>31</v>
      </c>
      <c r="Q290">
        <v>-0.01</v>
      </c>
      <c r="R290">
        <v>206</v>
      </c>
      <c r="S290">
        <v>-6.3</v>
      </c>
      <c r="T290">
        <v>304</v>
      </c>
      <c r="U290">
        <v>101</v>
      </c>
      <c r="V290">
        <v>318</v>
      </c>
      <c r="W290">
        <v>107.3</v>
      </c>
      <c r="X290">
        <v>271</v>
      </c>
      <c r="Y290">
        <v>17.2</v>
      </c>
      <c r="Z290">
        <v>1</v>
      </c>
      <c r="AA290">
        <v>6</v>
      </c>
      <c r="AB290" t="s">
        <v>136</v>
      </c>
      <c r="AC290" t="str">
        <f t="array" ref="AC290">IFERROR(INDEX(JeffSagarin[TEAM],MATCH(AllSources[[#This Row],[Year]]&amp;"|"&amp;AllSources[[#This Row],[Real_Team]],JeffSagarin[YEAR]&amp;"|"&amp;JeffSagarin[TEAM],0)),"")</f>
        <v/>
      </c>
      <c r="AD290" t="str">
        <f t="array" ref="AD290">IFERROR(INDEX(JeffSagarin[JS_RATING],MATCH(AllSources[[#This Row],[Year]]&amp;"|"&amp;AllSources[[#This Row],[Real_Team]],JeffSagarin[YEAR]&amp;"|"&amp;JeffSagarin[TEAM],0)),"")</f>
        <v/>
      </c>
      <c r="AE290" t="str">
        <f t="array" ref="AE290">IFERROR(INDEX(JeffSagarin[JS_SOS],MATCH(AllSources[[#This Row],[Year]]&amp;"|"&amp;AllSources[[#This Row],[Real_Team]],JeffSagarin[YEAR]&amp;"|"&amp;JeffSagarin[TEAM],0)),"")</f>
        <v/>
      </c>
      <c r="AF290" t="str">
        <f t="array" ref="AF290">IFERROR(INDEX(JeffSagarin[W25],MATCH(AllSources[[#This Row],[Year]]&amp;"|"&amp;AllSources[[#This Row],[Real_Team]],JeffSagarin[YEAR]&amp;"|"&amp;JeffSagarin[TEAM],0)),"")</f>
        <v/>
      </c>
      <c r="AG290" t="str">
        <f t="array" ref="AG290">IFERROR(INDEX(JeffSagarin[W50],MATCH(AllSources[[#This Row],[Year]]&amp;"|"&amp;AllSources[[#This Row],[Real_Team]],JeffSagarin[YEAR]&amp;"|"&amp;JeffSagarin[TEAM],0)),"")</f>
        <v/>
      </c>
      <c r="AH290" t="str">
        <f t="array" ref="AH290">IFERROR(INDEX(JeffSagarin[YEAR],MATCH(AllSources[[#This Row],[Year]]&amp;"|"&amp;AllSources[[#This Row],[Real_Team]],JeffSagarin[YEAR]&amp;"|"&amp;JeffSagarin[TEAM],0)),"")</f>
        <v/>
      </c>
      <c r="AI290" t="str">
        <f t="array" ref="AI290">IFERROR(INDEX(SonnyMoore[TEAM],MATCH(AllSources[[#This Row],[Year]]&amp;"|"&amp;AllSources[[#This Row],[Real_Team]],SonnyMoore[YEAR]&amp;"|"&amp;SonnyMoore[TEAM],0)),"")</f>
        <v/>
      </c>
      <c r="AJ290" t="str">
        <f t="array" ref="AJ290">IFERROR(INDEX(SonnyMoore[SM_SOS],MATCH(AllSources[[#This Row],[Year]]&amp;"|"&amp;AllSources[[#This Row],[Real_Team]],SonnyMoore[YEAR]&amp;"|"&amp;SonnyMoore[TEAM],0)),"")</f>
        <v/>
      </c>
      <c r="AK290" t="str">
        <f t="array" ref="AK290">IFERROR(INDEX(SonnyMoore[SM_PR],MATCH(AllSources[[#This Row],[Year]]&amp;"|"&amp;AllSources[[#This Row],[Real_Team]],SonnyMoore[YEAR]&amp;"|"&amp;SonnyMoore[TEAM],0)),"")</f>
        <v/>
      </c>
      <c r="AL290" t="str">
        <f t="array" ref="AL290">IFERROR(INDEX(SonnyMoore[YEAR],MATCH(AllSources[[#This Row],[Year]]&amp;"|"&amp;AllSources[[#This Row],[Real_Team]],SonnyMoore[YEAR]&amp;"|"&amp;SonnyMoore[TEAM],0)),"")</f>
        <v/>
      </c>
      <c r="AM290" t="str">
        <f t="array" ref="AM290">IFERROR(INDEX(ESPN[TEAM],MATCH(AllSources[[#This Row],[Year]]&amp;"|"&amp;AllSources[[#This Row],[Real_Team]],ESPN[YEAR]&amp;"|"&amp;ESPN[TEAM],0)),"")</f>
        <v/>
      </c>
      <c r="AN290" t="str">
        <f t="array" ref="AN290">IFERROR(INDEX(ESPN[BPI OFF],MATCH(AllSources[[#This Row],[Year]]&amp;"|"&amp;AllSources[[#This Row],[Real_Team]],ESPN[YEAR]&amp;"|"&amp;ESPN[TEAM],0)),"")</f>
        <v/>
      </c>
      <c r="AO290" t="str">
        <f t="array" ref="AO290">IFERROR(INDEX(ESPN[BPI DEF],MATCH(AllSources[[#This Row],[Year]]&amp;"|"&amp;AllSources[[#This Row],[Real_Team]],ESPN[YEAR]&amp;"|"&amp;ESPN[TEAM],0)),"")</f>
        <v/>
      </c>
      <c r="AP290" t="str">
        <f t="array" ref="AP290">IFERROR(INDEX(ESPN[BPI],MATCH(AllSources[[#This Row],[Year]]&amp;"|"&amp;AllSources[[#This Row],[Real_Team]],ESPN[YEAR]&amp;"|"&amp;ESPN[TEAM],0)),"")</f>
        <v/>
      </c>
      <c r="AQ290" t="str">
        <f t="array" ref="AQ290">IFERROR(INDEX(ESPN[YEAR],MATCH(AllSources[[#This Row],[Year]]&amp;"|"&amp;AllSources[[#This Row],[Real_Team]],ESPN[YEAR]&amp;"|"&amp;ESPN[TEAM],0)),"")</f>
        <v/>
      </c>
    </row>
    <row r="291" spans="1:43" x14ac:dyDescent="0.2">
      <c r="A291">
        <v>2018</v>
      </c>
      <c r="B291">
        <v>259</v>
      </c>
      <c r="C291" t="s">
        <v>945</v>
      </c>
      <c r="D291" t="s">
        <v>487</v>
      </c>
      <c r="E291" t="e" vm="1">
        <v>#NAME?</v>
      </c>
      <c r="F291">
        <v>16</v>
      </c>
      <c r="G291">
        <v>0</v>
      </c>
      <c r="H291" t="s">
        <v>485</v>
      </c>
      <c r="I291" t="s">
        <v>876</v>
      </c>
      <c r="J291">
        <v>-8.27</v>
      </c>
      <c r="K291">
        <v>102.3</v>
      </c>
      <c r="L291">
        <v>220</v>
      </c>
      <c r="M291">
        <v>110.6</v>
      </c>
      <c r="N291">
        <v>287</v>
      </c>
      <c r="O291">
        <v>71.599999999999994</v>
      </c>
      <c r="P291">
        <v>37</v>
      </c>
      <c r="Q291">
        <v>1.2E-2</v>
      </c>
      <c r="R291">
        <v>144</v>
      </c>
      <c r="S291">
        <v>-8.68</v>
      </c>
      <c r="T291">
        <v>336</v>
      </c>
      <c r="U291">
        <v>100.2</v>
      </c>
      <c r="V291">
        <v>334</v>
      </c>
      <c r="W291">
        <v>108.9</v>
      </c>
      <c r="X291">
        <v>333</v>
      </c>
      <c r="Y291">
        <v>-6.06</v>
      </c>
      <c r="Z291">
        <v>317</v>
      </c>
      <c r="AA291">
        <v>6</v>
      </c>
      <c r="AB291" t="s">
        <v>136</v>
      </c>
      <c r="AC291" t="str">
        <f t="array" ref="AC291">IFERROR(INDEX(JeffSagarin[TEAM],MATCH(AllSources[[#This Row],[Year]]&amp;"|"&amp;AllSources[[#This Row],[Real_Team]],JeffSagarin[YEAR]&amp;"|"&amp;JeffSagarin[TEAM],0)),"")</f>
        <v/>
      </c>
      <c r="AD291" t="str">
        <f t="array" ref="AD291">IFERROR(INDEX(JeffSagarin[JS_RATING],MATCH(AllSources[[#This Row],[Year]]&amp;"|"&amp;AllSources[[#This Row],[Real_Team]],JeffSagarin[YEAR]&amp;"|"&amp;JeffSagarin[TEAM],0)),"")</f>
        <v/>
      </c>
      <c r="AE291" t="str">
        <f t="array" ref="AE291">IFERROR(INDEX(JeffSagarin[JS_SOS],MATCH(AllSources[[#This Row],[Year]]&amp;"|"&amp;AllSources[[#This Row],[Real_Team]],JeffSagarin[YEAR]&amp;"|"&amp;JeffSagarin[TEAM],0)),"")</f>
        <v/>
      </c>
      <c r="AF291" t="str">
        <f t="array" ref="AF291">IFERROR(INDEX(JeffSagarin[W25],MATCH(AllSources[[#This Row],[Year]]&amp;"|"&amp;AllSources[[#This Row],[Real_Team]],JeffSagarin[YEAR]&amp;"|"&amp;JeffSagarin[TEAM],0)),"")</f>
        <v/>
      </c>
      <c r="AG291" t="str">
        <f t="array" ref="AG291">IFERROR(INDEX(JeffSagarin[W50],MATCH(AllSources[[#This Row],[Year]]&amp;"|"&amp;AllSources[[#This Row],[Real_Team]],JeffSagarin[YEAR]&amp;"|"&amp;JeffSagarin[TEAM],0)),"")</f>
        <v/>
      </c>
      <c r="AH291" t="str">
        <f t="array" ref="AH291">IFERROR(INDEX(JeffSagarin[YEAR],MATCH(AllSources[[#This Row],[Year]]&amp;"|"&amp;AllSources[[#This Row],[Real_Team]],JeffSagarin[YEAR]&amp;"|"&amp;JeffSagarin[TEAM],0)),"")</f>
        <v/>
      </c>
      <c r="AI291" t="str">
        <f t="array" ref="AI291">IFERROR(INDEX(SonnyMoore[TEAM],MATCH(AllSources[[#This Row],[Year]]&amp;"|"&amp;AllSources[[#This Row],[Real_Team]],SonnyMoore[YEAR]&amp;"|"&amp;SonnyMoore[TEAM],0)),"")</f>
        <v/>
      </c>
      <c r="AJ291" t="str">
        <f t="array" ref="AJ291">IFERROR(INDEX(SonnyMoore[SM_SOS],MATCH(AllSources[[#This Row],[Year]]&amp;"|"&amp;AllSources[[#This Row],[Real_Team]],SonnyMoore[YEAR]&amp;"|"&amp;SonnyMoore[TEAM],0)),"")</f>
        <v/>
      </c>
      <c r="AK291" t="str">
        <f t="array" ref="AK291">IFERROR(INDEX(SonnyMoore[SM_PR],MATCH(AllSources[[#This Row],[Year]]&amp;"|"&amp;AllSources[[#This Row],[Real_Team]],SonnyMoore[YEAR]&amp;"|"&amp;SonnyMoore[TEAM],0)),"")</f>
        <v/>
      </c>
      <c r="AL291" t="str">
        <f t="array" ref="AL291">IFERROR(INDEX(SonnyMoore[YEAR],MATCH(AllSources[[#This Row],[Year]]&amp;"|"&amp;AllSources[[#This Row],[Real_Team]],SonnyMoore[YEAR]&amp;"|"&amp;SonnyMoore[TEAM],0)),"")</f>
        <v/>
      </c>
      <c r="AM291" t="str">
        <f t="array" ref="AM291">IFERROR(INDEX(ESPN[TEAM],MATCH(AllSources[[#This Row],[Year]]&amp;"|"&amp;AllSources[[#This Row],[Real_Team]],ESPN[YEAR]&amp;"|"&amp;ESPN[TEAM],0)),"")</f>
        <v/>
      </c>
      <c r="AN291" t="str">
        <f t="array" ref="AN291">IFERROR(INDEX(ESPN[BPI OFF],MATCH(AllSources[[#This Row],[Year]]&amp;"|"&amp;AllSources[[#This Row],[Real_Team]],ESPN[YEAR]&amp;"|"&amp;ESPN[TEAM],0)),"")</f>
        <v/>
      </c>
      <c r="AO291" t="str">
        <f t="array" ref="AO291">IFERROR(INDEX(ESPN[BPI DEF],MATCH(AllSources[[#This Row],[Year]]&amp;"|"&amp;AllSources[[#This Row],[Real_Team]],ESPN[YEAR]&amp;"|"&amp;ESPN[TEAM],0)),"")</f>
        <v/>
      </c>
      <c r="AP291" t="str">
        <f t="array" ref="AP291">IFERROR(INDEX(ESPN[BPI],MATCH(AllSources[[#This Row],[Year]]&amp;"|"&amp;AllSources[[#This Row],[Real_Team]],ESPN[YEAR]&amp;"|"&amp;ESPN[TEAM],0)),"")</f>
        <v/>
      </c>
      <c r="AQ291" t="str">
        <f t="array" ref="AQ291">IFERROR(INDEX(ESPN[YEAR],MATCH(AllSources[[#This Row],[Year]]&amp;"|"&amp;AllSources[[#This Row],[Real_Team]],ESPN[YEAR]&amp;"|"&amp;ESPN[TEAM],0)),"")</f>
        <v/>
      </c>
    </row>
    <row r="292" spans="1:43" x14ac:dyDescent="0.2">
      <c r="A292">
        <v>2018</v>
      </c>
      <c r="B292">
        <v>316</v>
      </c>
      <c r="C292" t="s">
        <v>944</v>
      </c>
      <c r="D292" t="s">
        <v>451</v>
      </c>
      <c r="E292" t="e" vm="1">
        <v>#NAME?</v>
      </c>
      <c r="F292">
        <v>16</v>
      </c>
      <c r="G292">
        <v>0</v>
      </c>
      <c r="H292" t="s">
        <v>480</v>
      </c>
      <c r="I292" t="s">
        <v>106</v>
      </c>
      <c r="J292">
        <v>-13.41</v>
      </c>
      <c r="K292">
        <v>96.6</v>
      </c>
      <c r="L292">
        <v>314</v>
      </c>
      <c r="M292">
        <v>110</v>
      </c>
      <c r="N292">
        <v>276</v>
      </c>
      <c r="O292">
        <v>65</v>
      </c>
      <c r="P292">
        <v>321</v>
      </c>
      <c r="Q292">
        <v>1.9E-2</v>
      </c>
      <c r="R292">
        <v>126</v>
      </c>
      <c r="S292">
        <v>-12.78</v>
      </c>
      <c r="T292">
        <v>350</v>
      </c>
      <c r="U292">
        <v>98.4</v>
      </c>
      <c r="V292">
        <v>349</v>
      </c>
      <c r="W292">
        <v>111.2</v>
      </c>
      <c r="X292">
        <v>351</v>
      </c>
      <c r="Y292">
        <v>-1.47</v>
      </c>
      <c r="Z292">
        <v>196</v>
      </c>
      <c r="AA292">
        <v>6</v>
      </c>
      <c r="AB292" t="s">
        <v>136</v>
      </c>
      <c r="AC292" t="str">
        <f t="array" ref="AC292">IFERROR(INDEX(JeffSagarin[TEAM],MATCH(AllSources[[#This Row],[Year]]&amp;"|"&amp;AllSources[[#This Row],[Real_Team]],JeffSagarin[YEAR]&amp;"|"&amp;JeffSagarin[TEAM],0)),"")</f>
        <v/>
      </c>
      <c r="AD292" t="str">
        <f t="array" ref="AD292">IFERROR(INDEX(JeffSagarin[JS_RATING],MATCH(AllSources[[#This Row],[Year]]&amp;"|"&amp;AllSources[[#This Row],[Real_Team]],JeffSagarin[YEAR]&amp;"|"&amp;JeffSagarin[TEAM],0)),"")</f>
        <v/>
      </c>
      <c r="AE292" t="str">
        <f t="array" ref="AE292">IFERROR(INDEX(JeffSagarin[JS_SOS],MATCH(AllSources[[#This Row],[Year]]&amp;"|"&amp;AllSources[[#This Row],[Real_Team]],JeffSagarin[YEAR]&amp;"|"&amp;JeffSagarin[TEAM],0)),"")</f>
        <v/>
      </c>
      <c r="AF292" t="str">
        <f t="array" ref="AF292">IFERROR(INDEX(JeffSagarin[W25],MATCH(AllSources[[#This Row],[Year]]&amp;"|"&amp;AllSources[[#This Row],[Real_Team]],JeffSagarin[YEAR]&amp;"|"&amp;JeffSagarin[TEAM],0)),"")</f>
        <v/>
      </c>
      <c r="AG292" t="str">
        <f t="array" ref="AG292">IFERROR(INDEX(JeffSagarin[W50],MATCH(AllSources[[#This Row],[Year]]&amp;"|"&amp;AllSources[[#This Row],[Real_Team]],JeffSagarin[YEAR]&amp;"|"&amp;JeffSagarin[TEAM],0)),"")</f>
        <v/>
      </c>
      <c r="AH292" t="str">
        <f t="array" ref="AH292">IFERROR(INDEX(JeffSagarin[YEAR],MATCH(AllSources[[#This Row],[Year]]&amp;"|"&amp;AllSources[[#This Row],[Real_Team]],JeffSagarin[YEAR]&amp;"|"&amp;JeffSagarin[TEAM],0)),"")</f>
        <v/>
      </c>
      <c r="AI292" t="str">
        <f t="array" ref="AI292">IFERROR(INDEX(SonnyMoore[TEAM],MATCH(AllSources[[#This Row],[Year]]&amp;"|"&amp;AllSources[[#This Row],[Real_Team]],SonnyMoore[YEAR]&amp;"|"&amp;SonnyMoore[TEAM],0)),"")</f>
        <v/>
      </c>
      <c r="AJ292" t="str">
        <f t="array" ref="AJ292">IFERROR(INDEX(SonnyMoore[SM_SOS],MATCH(AllSources[[#This Row],[Year]]&amp;"|"&amp;AllSources[[#This Row],[Real_Team]],SonnyMoore[YEAR]&amp;"|"&amp;SonnyMoore[TEAM],0)),"")</f>
        <v/>
      </c>
      <c r="AK292" t="str">
        <f t="array" ref="AK292">IFERROR(INDEX(SonnyMoore[SM_PR],MATCH(AllSources[[#This Row],[Year]]&amp;"|"&amp;AllSources[[#This Row],[Real_Team]],SonnyMoore[YEAR]&amp;"|"&amp;SonnyMoore[TEAM],0)),"")</f>
        <v/>
      </c>
      <c r="AL292" t="str">
        <f t="array" ref="AL292">IFERROR(INDEX(SonnyMoore[YEAR],MATCH(AllSources[[#This Row],[Year]]&amp;"|"&amp;AllSources[[#This Row],[Real_Team]],SonnyMoore[YEAR]&amp;"|"&amp;SonnyMoore[TEAM],0)),"")</f>
        <v/>
      </c>
      <c r="AM292" t="str">
        <f t="array" ref="AM292">IFERROR(INDEX(ESPN[TEAM],MATCH(AllSources[[#This Row],[Year]]&amp;"|"&amp;AllSources[[#This Row],[Real_Team]],ESPN[YEAR]&amp;"|"&amp;ESPN[TEAM],0)),"")</f>
        <v/>
      </c>
      <c r="AN292" t="str">
        <f t="array" ref="AN292">IFERROR(INDEX(ESPN[BPI OFF],MATCH(AllSources[[#This Row],[Year]]&amp;"|"&amp;AllSources[[#This Row],[Real_Team]],ESPN[YEAR]&amp;"|"&amp;ESPN[TEAM],0)),"")</f>
        <v/>
      </c>
      <c r="AO292" t="str">
        <f t="array" ref="AO292">IFERROR(INDEX(ESPN[BPI DEF],MATCH(AllSources[[#This Row],[Year]]&amp;"|"&amp;AllSources[[#This Row],[Real_Team]],ESPN[YEAR]&amp;"|"&amp;ESPN[TEAM],0)),"")</f>
        <v/>
      </c>
      <c r="AP292" t="str">
        <f t="array" ref="AP292">IFERROR(INDEX(ESPN[BPI],MATCH(AllSources[[#This Row],[Year]]&amp;"|"&amp;AllSources[[#This Row],[Real_Team]],ESPN[YEAR]&amp;"|"&amp;ESPN[TEAM],0)),"")</f>
        <v/>
      </c>
      <c r="AQ292" t="str">
        <f t="array" ref="AQ292">IFERROR(INDEX(ESPN[YEAR],MATCH(AllSources[[#This Row],[Year]]&amp;"|"&amp;AllSources[[#This Row],[Real_Team]],ESPN[YEAR]&amp;"|"&amp;ESPN[TEAM],0)),"")</f>
        <v/>
      </c>
    </row>
    <row r="293" spans="1:43" x14ac:dyDescent="0.2">
      <c r="A293">
        <v>2017</v>
      </c>
      <c r="B293">
        <v>1</v>
      </c>
      <c r="C293" t="s">
        <v>616</v>
      </c>
      <c r="D293" t="s">
        <v>14</v>
      </c>
      <c r="E293" t="e" vm="1">
        <v>#NAME?</v>
      </c>
      <c r="F293">
        <v>1</v>
      </c>
      <c r="G293">
        <v>5</v>
      </c>
      <c r="H293" t="s">
        <v>110</v>
      </c>
      <c r="I293" t="s">
        <v>943</v>
      </c>
      <c r="J293">
        <v>32.049999999999997</v>
      </c>
      <c r="K293">
        <v>118.4</v>
      </c>
      <c r="L293">
        <v>16</v>
      </c>
      <c r="M293">
        <v>86.3</v>
      </c>
      <c r="N293">
        <v>1</v>
      </c>
      <c r="O293">
        <v>70.099999999999994</v>
      </c>
      <c r="P293">
        <v>76</v>
      </c>
      <c r="Q293">
        <v>0.02</v>
      </c>
      <c r="R293">
        <v>133</v>
      </c>
      <c r="S293">
        <v>2.99</v>
      </c>
      <c r="T293">
        <v>89</v>
      </c>
      <c r="U293">
        <v>106.2</v>
      </c>
      <c r="V293">
        <v>84</v>
      </c>
      <c r="W293">
        <v>103.3</v>
      </c>
      <c r="X293">
        <v>105</v>
      </c>
      <c r="Y293">
        <v>1.01</v>
      </c>
      <c r="Z293">
        <v>127</v>
      </c>
      <c r="AA293">
        <v>1</v>
      </c>
      <c r="AB293" t="s">
        <v>136</v>
      </c>
      <c r="AC293" t="str">
        <f t="array" ref="AC293">IFERROR(INDEX(JeffSagarin[TEAM],MATCH(AllSources[[#This Row],[Year]]&amp;"|"&amp;AllSources[[#This Row],[Real_Team]],JeffSagarin[YEAR]&amp;"|"&amp;JeffSagarin[TEAM],0)),"")</f>
        <v>Gonzaga</v>
      </c>
      <c r="AD293">
        <f t="array" ref="AD293">IFERROR(INDEX(JeffSagarin[JS_RATING],MATCH(AllSources[[#This Row],[Year]]&amp;"|"&amp;AllSources[[#This Row],[Real_Team]],JeffSagarin[YEAR]&amp;"|"&amp;JeffSagarin[TEAM],0)),"")</f>
        <v>94.63</v>
      </c>
      <c r="AE293">
        <f t="array" ref="AE293">IFERROR(INDEX(JeffSagarin[JS_SOS],MATCH(AllSources[[#This Row],[Year]]&amp;"|"&amp;AllSources[[#This Row],[Real_Team]],JeffSagarin[YEAR]&amp;"|"&amp;JeffSagarin[TEAM],0)),"")</f>
        <v>74.319999999999993</v>
      </c>
      <c r="AF293">
        <f t="array" ref="AF293">IFERROR(INDEX(JeffSagarin[W25],MATCH(AllSources[[#This Row],[Year]]&amp;"|"&amp;AllSources[[#This Row],[Real_Team]],JeffSagarin[YEAR]&amp;"|"&amp;JeffSagarin[TEAM],0)),"")</f>
        <v>7</v>
      </c>
      <c r="AG293">
        <f t="array" ref="AG293">IFERROR(INDEX(JeffSagarin[W50],MATCH(AllSources[[#This Row],[Year]]&amp;"|"&amp;AllSources[[#This Row],[Real_Team]],JeffSagarin[YEAR]&amp;"|"&amp;JeffSagarin[TEAM],0)),"")</f>
        <v>10</v>
      </c>
      <c r="AH293">
        <f t="array" ref="AH293">IFERROR(INDEX(JeffSagarin[YEAR],MATCH(AllSources[[#This Row],[Year]]&amp;"|"&amp;AllSources[[#This Row],[Real_Team]],JeffSagarin[YEAR]&amp;"|"&amp;JeffSagarin[TEAM],0)),"")</f>
        <v>2017</v>
      </c>
      <c r="AI293" t="str">
        <f t="array" ref="AI293">IFERROR(INDEX(SonnyMoore[TEAM],MATCH(AllSources[[#This Row],[Year]]&amp;"|"&amp;AllSources[[#This Row],[Real_Team]],SonnyMoore[YEAR]&amp;"|"&amp;SonnyMoore[TEAM],0)),"")</f>
        <v>GONZAGA</v>
      </c>
      <c r="AJ293">
        <f t="array" ref="AJ293">IFERROR(INDEX(SonnyMoore[SM_SOS],MATCH(AllSources[[#This Row],[Year]]&amp;"|"&amp;AllSources[[#This Row],[Real_Team]],SonnyMoore[YEAR]&amp;"|"&amp;SonnyMoore[TEAM],0)),"")</f>
        <v>66.91</v>
      </c>
      <c r="AK293">
        <f t="array" ref="AK293">IFERROR(INDEX(SonnyMoore[SM_PR],MATCH(AllSources[[#This Row],[Year]]&amp;"|"&amp;AllSources[[#This Row],[Real_Team]],SonnyMoore[YEAR]&amp;"|"&amp;SonnyMoore[TEAM],0)),"")</f>
        <v>86.1</v>
      </c>
      <c r="AL293">
        <f t="array" ref="AL293">IFERROR(INDEX(SonnyMoore[YEAR],MATCH(AllSources[[#This Row],[Year]]&amp;"|"&amp;AllSources[[#This Row],[Real_Team]],SonnyMoore[YEAR]&amp;"|"&amp;SonnyMoore[TEAM],0)),"")</f>
        <v>2017</v>
      </c>
      <c r="AM293" t="str">
        <f t="array" ref="AM293">IFERROR(INDEX(ESPN[TEAM],MATCH(AllSources[[#This Row],[Year]]&amp;"|"&amp;AllSources[[#This Row],[Real_Team]],ESPN[YEAR]&amp;"|"&amp;ESPN[TEAM],0)),"")</f>
        <v>Gonzaga</v>
      </c>
      <c r="AN293">
        <f t="array" ref="AN293">IFERROR(INDEX(ESPN[BPI OFF],MATCH(AllSources[[#This Row],[Year]]&amp;"|"&amp;AllSources[[#This Row],[Real_Team]],ESPN[YEAR]&amp;"|"&amp;ESPN[TEAM],0)),"")</f>
        <v>10.8</v>
      </c>
      <c r="AO293">
        <f t="array" ref="AO293">IFERROR(INDEX(ESPN[BPI DEF],MATCH(AllSources[[#This Row],[Year]]&amp;"|"&amp;AllSources[[#This Row],[Real_Team]],ESPN[YEAR]&amp;"|"&amp;ESPN[TEAM],0)),"")</f>
        <v>9.5</v>
      </c>
      <c r="AP293">
        <f t="array" ref="AP293">IFERROR(INDEX(ESPN[BPI],MATCH(AllSources[[#This Row],[Year]]&amp;"|"&amp;AllSources[[#This Row],[Real_Team]],ESPN[YEAR]&amp;"|"&amp;ESPN[TEAM],0)),"")</f>
        <v>20.399999999999999</v>
      </c>
      <c r="AQ293">
        <f t="array" ref="AQ293">IFERROR(INDEX(ESPN[YEAR],MATCH(AllSources[[#This Row],[Year]]&amp;"|"&amp;AllSources[[#This Row],[Real_Team]],ESPN[YEAR]&amp;"|"&amp;ESPN[TEAM],0)),"")</f>
        <v>2017</v>
      </c>
    </row>
    <row r="294" spans="1:43" x14ac:dyDescent="0.2">
      <c r="A294">
        <v>2017</v>
      </c>
      <c r="B294">
        <v>2</v>
      </c>
      <c r="C294" t="s">
        <v>791</v>
      </c>
      <c r="D294" t="s">
        <v>31</v>
      </c>
      <c r="E294" t="e" vm="1">
        <v>#NAME?</v>
      </c>
      <c r="F294">
        <v>1</v>
      </c>
      <c r="G294">
        <v>1</v>
      </c>
      <c r="H294" t="s">
        <v>541</v>
      </c>
      <c r="I294" t="s">
        <v>942</v>
      </c>
      <c r="J294">
        <v>29.88</v>
      </c>
      <c r="K294">
        <v>122.4</v>
      </c>
      <c r="L294">
        <v>3</v>
      </c>
      <c r="M294">
        <v>92.5</v>
      </c>
      <c r="N294">
        <v>12</v>
      </c>
      <c r="O294">
        <v>64.099999999999994</v>
      </c>
      <c r="P294">
        <v>324</v>
      </c>
      <c r="Q294">
        <v>0.01</v>
      </c>
      <c r="R294">
        <v>166</v>
      </c>
      <c r="S294">
        <v>9.33</v>
      </c>
      <c r="T294">
        <v>33</v>
      </c>
      <c r="U294">
        <v>109.8</v>
      </c>
      <c r="V294">
        <v>38</v>
      </c>
      <c r="W294">
        <v>100.5</v>
      </c>
      <c r="X294">
        <v>32</v>
      </c>
      <c r="Y294">
        <v>3.55</v>
      </c>
      <c r="Z294">
        <v>61</v>
      </c>
      <c r="AA294">
        <v>1</v>
      </c>
      <c r="AB294" t="s">
        <v>136</v>
      </c>
      <c r="AC294" t="str">
        <f t="array" ref="AC294">IFERROR(INDEX(JeffSagarin[TEAM],MATCH(AllSources[[#This Row],[Year]]&amp;"|"&amp;AllSources[[#This Row],[Real_Team]],JeffSagarin[YEAR]&amp;"|"&amp;JeffSagarin[TEAM],0)),"")</f>
        <v>Villanova</v>
      </c>
      <c r="AD294">
        <f t="array" ref="AD294">IFERROR(INDEX(JeffSagarin[JS_RATING],MATCH(AllSources[[#This Row],[Year]]&amp;"|"&amp;AllSources[[#This Row],[Real_Team]],JeffSagarin[YEAR]&amp;"|"&amp;JeffSagarin[TEAM],0)),"")</f>
        <v>93.46</v>
      </c>
      <c r="AE294">
        <f t="array" ref="AE294">IFERROR(INDEX(JeffSagarin[JS_SOS],MATCH(AllSources[[#This Row],[Year]]&amp;"|"&amp;AllSources[[#This Row],[Real_Team]],JeffSagarin[YEAR]&amp;"|"&amp;JeffSagarin[TEAM],0)),"")</f>
        <v>79.94</v>
      </c>
      <c r="AF294">
        <f t="array" ref="AF294">IFERROR(INDEX(JeffSagarin[W25],MATCH(AllSources[[#This Row],[Year]]&amp;"|"&amp;AllSources[[#This Row],[Real_Team]],JeffSagarin[YEAR]&amp;"|"&amp;JeffSagarin[TEAM],0)),"")</f>
        <v>3</v>
      </c>
      <c r="AG294">
        <f t="array" ref="AG294">IFERROR(INDEX(JeffSagarin[W50],MATCH(AllSources[[#This Row],[Year]]&amp;"|"&amp;AllSources[[#This Row],[Real_Team]],JeffSagarin[YEAR]&amp;"|"&amp;JeffSagarin[TEAM],0)),"")</f>
        <v>13</v>
      </c>
      <c r="AH294">
        <f t="array" ref="AH294">IFERROR(INDEX(JeffSagarin[YEAR],MATCH(AllSources[[#This Row],[Year]]&amp;"|"&amp;AllSources[[#This Row],[Real_Team]],JeffSagarin[YEAR]&amp;"|"&amp;JeffSagarin[TEAM],0)),"")</f>
        <v>2017</v>
      </c>
      <c r="AI294" t="str">
        <f t="array" ref="AI294">IFERROR(INDEX(SonnyMoore[TEAM],MATCH(AllSources[[#This Row],[Year]]&amp;"|"&amp;AllSources[[#This Row],[Real_Team]],SonnyMoore[YEAR]&amp;"|"&amp;SonnyMoore[TEAM],0)),"")</f>
        <v>VILLANOVA</v>
      </c>
      <c r="AJ294">
        <f t="array" ref="AJ294">IFERROR(INDEX(SonnyMoore[SM_SOS],MATCH(AllSources[[#This Row],[Year]]&amp;"|"&amp;AllSources[[#This Row],[Real_Team]],SonnyMoore[YEAR]&amp;"|"&amp;SonnyMoore[TEAM],0)),"")</f>
        <v>73.489999999999995</v>
      </c>
      <c r="AK294">
        <f t="array" ref="AK294">IFERROR(INDEX(SonnyMoore[SM_PR],MATCH(AllSources[[#This Row],[Year]]&amp;"|"&amp;AllSources[[#This Row],[Real_Team]],SonnyMoore[YEAR]&amp;"|"&amp;SonnyMoore[TEAM],0)),"")</f>
        <v>86.11</v>
      </c>
      <c r="AL294">
        <f t="array" ref="AL294">IFERROR(INDEX(SonnyMoore[YEAR],MATCH(AllSources[[#This Row],[Year]]&amp;"|"&amp;AllSources[[#This Row],[Real_Team]],SonnyMoore[YEAR]&amp;"|"&amp;SonnyMoore[TEAM],0)),"")</f>
        <v>2017</v>
      </c>
      <c r="AM294" t="str">
        <f t="array" ref="AM294">IFERROR(INDEX(ESPN[TEAM],MATCH(AllSources[[#This Row],[Year]]&amp;"|"&amp;AllSources[[#This Row],[Real_Team]],ESPN[YEAR]&amp;"|"&amp;ESPN[TEAM],0)),"")</f>
        <v>Villanova</v>
      </c>
      <c r="AN294">
        <f t="array" ref="AN294">IFERROR(INDEX(ESPN[BPI OFF],MATCH(AllSources[[#This Row],[Year]]&amp;"|"&amp;AllSources[[#This Row],[Real_Team]],ESPN[YEAR]&amp;"|"&amp;ESPN[TEAM],0)),"")</f>
        <v>11.9</v>
      </c>
      <c r="AO294">
        <f t="array" ref="AO294">IFERROR(INDEX(ESPN[BPI DEF],MATCH(AllSources[[#This Row],[Year]]&amp;"|"&amp;AllSources[[#This Row],[Real_Team]],ESPN[YEAR]&amp;"|"&amp;ESPN[TEAM],0)),"")</f>
        <v>8.4</v>
      </c>
      <c r="AP294">
        <f t="array" ref="AP294">IFERROR(INDEX(ESPN[BPI],MATCH(AllSources[[#This Row],[Year]]&amp;"|"&amp;AllSources[[#This Row],[Real_Team]],ESPN[YEAR]&amp;"|"&amp;ESPN[TEAM],0)),"")</f>
        <v>20.3</v>
      </c>
      <c r="AQ294">
        <f t="array" ref="AQ294">IFERROR(INDEX(ESPN[YEAR],MATCH(AllSources[[#This Row],[Year]]&amp;"|"&amp;AllSources[[#This Row],[Real_Team]],ESPN[YEAR]&amp;"|"&amp;ESPN[TEAM],0)),"")</f>
        <v>2017</v>
      </c>
    </row>
    <row r="295" spans="1:43" x14ac:dyDescent="0.2">
      <c r="A295">
        <v>2017</v>
      </c>
      <c r="B295">
        <v>3</v>
      </c>
      <c r="C295" t="s">
        <v>873</v>
      </c>
      <c r="D295" t="s">
        <v>38</v>
      </c>
      <c r="E295" t="e" vm="1">
        <v>#NAME?</v>
      </c>
      <c r="F295">
        <v>1</v>
      </c>
      <c r="G295">
        <v>6</v>
      </c>
      <c r="H295" t="s">
        <v>105</v>
      </c>
      <c r="I295" t="s">
        <v>872</v>
      </c>
      <c r="J295">
        <v>28.22</v>
      </c>
      <c r="K295">
        <v>120.7</v>
      </c>
      <c r="L295">
        <v>9</v>
      </c>
      <c r="M295">
        <v>92.5</v>
      </c>
      <c r="N295">
        <v>11</v>
      </c>
      <c r="O295">
        <v>71.3</v>
      </c>
      <c r="P295">
        <v>40</v>
      </c>
      <c r="Q295">
        <v>3.6999999999999998E-2</v>
      </c>
      <c r="R295">
        <v>85</v>
      </c>
      <c r="S295">
        <v>12.49</v>
      </c>
      <c r="T295">
        <v>6</v>
      </c>
      <c r="U295">
        <v>112</v>
      </c>
      <c r="V295">
        <v>4</v>
      </c>
      <c r="W295">
        <v>99.5</v>
      </c>
      <c r="X295">
        <v>19</v>
      </c>
      <c r="Y295">
        <v>3.87</v>
      </c>
      <c r="Z295">
        <v>53</v>
      </c>
      <c r="AA295">
        <v>1</v>
      </c>
      <c r="AB295" t="s">
        <v>136</v>
      </c>
      <c r="AC295" t="str">
        <f t="array" ref="AC295">IFERROR(INDEX(JeffSagarin[TEAM],MATCH(AllSources[[#This Row],[Year]]&amp;"|"&amp;AllSources[[#This Row],[Real_Team]],JeffSagarin[YEAR]&amp;"|"&amp;JeffSagarin[TEAM],0)),"")</f>
        <v>North Carolina</v>
      </c>
      <c r="AD295">
        <f t="array" ref="AD295">IFERROR(INDEX(JeffSagarin[JS_RATING],MATCH(AllSources[[#This Row],[Year]]&amp;"|"&amp;AllSources[[#This Row],[Real_Team]],JeffSagarin[YEAR]&amp;"|"&amp;JeffSagarin[TEAM],0)),"")</f>
        <v>93.72</v>
      </c>
      <c r="AE295">
        <f t="array" ref="AE295">IFERROR(INDEX(JeffSagarin[JS_SOS],MATCH(AllSources[[#This Row],[Year]]&amp;"|"&amp;AllSources[[#This Row],[Real_Team]],JeffSagarin[YEAR]&amp;"|"&amp;JeffSagarin[TEAM],0)),"")</f>
        <v>82.39</v>
      </c>
      <c r="AF295">
        <f t="array" ref="AF295">IFERROR(INDEX(JeffSagarin[W25],MATCH(AllSources[[#This Row],[Year]]&amp;"|"&amp;AllSources[[#This Row],[Real_Team]],JeffSagarin[YEAR]&amp;"|"&amp;JeffSagarin[TEAM],0)),"")</f>
        <v>10</v>
      </c>
      <c r="AG295">
        <f t="array" ref="AG295">IFERROR(INDEX(JeffSagarin[W50],MATCH(AllSources[[#This Row],[Year]]&amp;"|"&amp;AllSources[[#This Row],[Real_Team]],JeffSagarin[YEAR]&amp;"|"&amp;JeffSagarin[TEAM],0)),"")</f>
        <v>17</v>
      </c>
      <c r="AH295">
        <f t="array" ref="AH295">IFERROR(INDEX(JeffSagarin[YEAR],MATCH(AllSources[[#This Row],[Year]]&amp;"|"&amp;AllSources[[#This Row],[Real_Team]],JeffSagarin[YEAR]&amp;"|"&amp;JeffSagarin[TEAM],0)),"")</f>
        <v>2017</v>
      </c>
      <c r="AI295" t="str">
        <f t="array" ref="AI295">IFERROR(INDEX(SonnyMoore[TEAM],MATCH(AllSources[[#This Row],[Year]]&amp;"|"&amp;AllSources[[#This Row],[Real_Team]],SonnyMoore[YEAR]&amp;"|"&amp;SonnyMoore[TEAM],0)),"")</f>
        <v>NORTH CAROLINA</v>
      </c>
      <c r="AJ295">
        <f t="array" ref="AJ295">IFERROR(INDEX(SonnyMoore[SM_SOS],MATCH(AllSources[[#This Row],[Year]]&amp;"|"&amp;AllSources[[#This Row],[Real_Team]],SonnyMoore[YEAR]&amp;"|"&amp;SonnyMoore[TEAM],0)),"")</f>
        <v>74.849999999999994</v>
      </c>
      <c r="AK295">
        <f t="array" ref="AK295">IFERROR(INDEX(SonnyMoore[SM_PR],MATCH(AllSources[[#This Row],[Year]]&amp;"|"&amp;AllSources[[#This Row],[Real_Team]],SonnyMoore[YEAR]&amp;"|"&amp;SonnyMoore[TEAM],0)),"")</f>
        <v>90.44</v>
      </c>
      <c r="AL295">
        <f t="array" ref="AL295">IFERROR(INDEX(SonnyMoore[YEAR],MATCH(AllSources[[#This Row],[Year]]&amp;"|"&amp;AllSources[[#This Row],[Real_Team]],SonnyMoore[YEAR]&amp;"|"&amp;SonnyMoore[TEAM],0)),"")</f>
        <v>2017</v>
      </c>
      <c r="AM295" t="str">
        <f t="array" ref="AM295">IFERROR(INDEX(ESPN[TEAM],MATCH(AllSources[[#This Row],[Year]]&amp;"|"&amp;AllSources[[#This Row],[Real_Team]],ESPN[YEAR]&amp;"|"&amp;ESPN[TEAM],0)),"")</f>
        <v>North Carolina</v>
      </c>
      <c r="AN295">
        <f t="array" ref="AN295">IFERROR(INDEX(ESPN[BPI OFF],MATCH(AllSources[[#This Row],[Year]]&amp;"|"&amp;AllSources[[#This Row],[Real_Team]],ESPN[YEAR]&amp;"|"&amp;ESPN[TEAM],0)),"")</f>
        <v>11.3</v>
      </c>
      <c r="AO295">
        <f t="array" ref="AO295">IFERROR(INDEX(ESPN[BPI DEF],MATCH(AllSources[[#This Row],[Year]]&amp;"|"&amp;AllSources[[#This Row],[Real_Team]],ESPN[YEAR]&amp;"|"&amp;ESPN[TEAM],0)),"")</f>
        <v>8.1999999999999993</v>
      </c>
      <c r="AP295">
        <f t="array" ref="AP295">IFERROR(INDEX(ESPN[BPI],MATCH(AllSources[[#This Row],[Year]]&amp;"|"&amp;AllSources[[#This Row],[Real_Team]],ESPN[YEAR]&amp;"|"&amp;ESPN[TEAM],0)),"")</f>
        <v>19.399999999999999</v>
      </c>
      <c r="AQ295">
        <f t="array" ref="AQ295">IFERROR(INDEX(ESPN[YEAR],MATCH(AllSources[[#This Row],[Year]]&amp;"|"&amp;AllSources[[#This Row],[Real_Team]],ESPN[YEAR]&amp;"|"&amp;ESPN[TEAM],0)),"")</f>
        <v>2017</v>
      </c>
    </row>
    <row r="296" spans="1:43" x14ac:dyDescent="0.2">
      <c r="A296">
        <v>2017</v>
      </c>
      <c r="B296">
        <v>4</v>
      </c>
      <c r="C296" t="s">
        <v>941</v>
      </c>
      <c r="D296" t="s">
        <v>134</v>
      </c>
      <c r="E296" t="e" vm="1">
        <v>#NAME?</v>
      </c>
      <c r="F296">
        <v>2</v>
      </c>
      <c r="G296">
        <v>3</v>
      </c>
      <c r="H296" t="s">
        <v>60</v>
      </c>
      <c r="I296" t="s">
        <v>783</v>
      </c>
      <c r="J296">
        <v>27.72</v>
      </c>
      <c r="K296">
        <v>119.1</v>
      </c>
      <c r="L296">
        <v>12</v>
      </c>
      <c r="M296">
        <v>91.4</v>
      </c>
      <c r="N296">
        <v>7</v>
      </c>
      <c r="O296">
        <v>72</v>
      </c>
      <c r="P296">
        <v>26</v>
      </c>
      <c r="Q296">
        <v>6.0000000000000001E-3</v>
      </c>
      <c r="R296">
        <v>175</v>
      </c>
      <c r="S296">
        <v>10.98</v>
      </c>
      <c r="T296">
        <v>19</v>
      </c>
      <c r="U296">
        <v>110.5</v>
      </c>
      <c r="V296">
        <v>24</v>
      </c>
      <c r="W296">
        <v>99.5</v>
      </c>
      <c r="X296">
        <v>15</v>
      </c>
      <c r="Y296">
        <v>3.74</v>
      </c>
      <c r="Z296">
        <v>56</v>
      </c>
      <c r="AA296">
        <v>2</v>
      </c>
      <c r="AB296" t="s">
        <v>136</v>
      </c>
      <c r="AC296" t="str">
        <f t="array" ref="AC296">IFERROR(INDEX(JeffSagarin[TEAM],MATCH(AllSources[[#This Row],[Year]]&amp;"|"&amp;AllSources[[#This Row],[Real_Team]],JeffSagarin[YEAR]&amp;"|"&amp;JeffSagarin[TEAM],0)),"")</f>
        <v>Kentucky</v>
      </c>
      <c r="AD296">
        <f t="array" ref="AD296">IFERROR(INDEX(JeffSagarin[JS_RATING],MATCH(AllSources[[#This Row],[Year]]&amp;"|"&amp;AllSources[[#This Row],[Real_Team]],JeffSagarin[YEAR]&amp;"|"&amp;JeffSagarin[TEAM],0)),"")</f>
        <v>92.88</v>
      </c>
      <c r="AE296">
        <f t="array" ref="AE296">IFERROR(INDEX(JeffSagarin[JS_SOS],MATCH(AllSources[[#This Row],[Year]]&amp;"|"&amp;AllSources[[#This Row],[Real_Team]],JeffSagarin[YEAR]&amp;"|"&amp;JeffSagarin[TEAM],0)),"")</f>
        <v>80.62</v>
      </c>
      <c r="AF296">
        <f t="array" ref="AF296">IFERROR(INDEX(JeffSagarin[W25],MATCH(AllSources[[#This Row],[Year]]&amp;"|"&amp;AllSources[[#This Row],[Real_Team]],JeffSagarin[YEAR]&amp;"|"&amp;JeffSagarin[TEAM],0)),"")</f>
        <v>4</v>
      </c>
      <c r="AG296">
        <f t="array" ref="AG296">IFERROR(INDEX(JeffSagarin[W50],MATCH(AllSources[[#This Row],[Year]]&amp;"|"&amp;AllSources[[#This Row],[Real_Team]],JeffSagarin[YEAR]&amp;"|"&amp;JeffSagarin[TEAM],0)),"")</f>
        <v>10</v>
      </c>
      <c r="AH296">
        <f t="array" ref="AH296">IFERROR(INDEX(JeffSagarin[YEAR],MATCH(AllSources[[#This Row],[Year]]&amp;"|"&amp;AllSources[[#This Row],[Real_Team]],JeffSagarin[YEAR]&amp;"|"&amp;JeffSagarin[TEAM],0)),"")</f>
        <v>2017</v>
      </c>
      <c r="AI296" t="str">
        <f t="array" ref="AI296">IFERROR(INDEX(SonnyMoore[TEAM],MATCH(AllSources[[#This Row],[Year]]&amp;"|"&amp;AllSources[[#This Row],[Real_Team]],SonnyMoore[YEAR]&amp;"|"&amp;SonnyMoore[TEAM],0)),"")</f>
        <v>KENTUCKY</v>
      </c>
      <c r="AJ296">
        <f t="array" ref="AJ296">IFERROR(INDEX(SonnyMoore[SM_SOS],MATCH(AllSources[[#This Row],[Year]]&amp;"|"&amp;AllSources[[#This Row],[Real_Team]],SonnyMoore[YEAR]&amp;"|"&amp;SonnyMoore[TEAM],0)),"")</f>
        <v>73.52</v>
      </c>
      <c r="AK296">
        <f t="array" ref="AK296">IFERROR(INDEX(SonnyMoore[SM_PR],MATCH(AllSources[[#This Row],[Year]]&amp;"|"&amp;AllSources[[#This Row],[Real_Team]],SonnyMoore[YEAR]&amp;"|"&amp;SonnyMoore[TEAM],0)),"")</f>
        <v>85.64</v>
      </c>
      <c r="AL296">
        <f t="array" ref="AL296">IFERROR(INDEX(SonnyMoore[YEAR],MATCH(AllSources[[#This Row],[Year]]&amp;"|"&amp;AllSources[[#This Row],[Real_Team]],SonnyMoore[YEAR]&amp;"|"&amp;SonnyMoore[TEAM],0)),"")</f>
        <v>2017</v>
      </c>
      <c r="AM296" t="str">
        <f t="array" ref="AM296">IFERROR(INDEX(ESPN[TEAM],MATCH(AllSources[[#This Row],[Year]]&amp;"|"&amp;AllSources[[#This Row],[Real_Team]],ESPN[YEAR]&amp;"|"&amp;ESPN[TEAM],0)),"")</f>
        <v>Kentucky</v>
      </c>
      <c r="AN296">
        <f t="array" ref="AN296">IFERROR(INDEX(ESPN[BPI OFF],MATCH(AllSources[[#This Row],[Year]]&amp;"|"&amp;AllSources[[#This Row],[Real_Team]],ESPN[YEAR]&amp;"|"&amp;ESPN[TEAM],0)),"")</f>
        <v>9.6</v>
      </c>
      <c r="AO296">
        <f t="array" ref="AO296">IFERROR(INDEX(ESPN[BPI DEF],MATCH(AllSources[[#This Row],[Year]]&amp;"|"&amp;AllSources[[#This Row],[Real_Team]],ESPN[YEAR]&amp;"|"&amp;ESPN[TEAM],0)),"")</f>
        <v>7.9</v>
      </c>
      <c r="AP296">
        <f t="array" ref="AP296">IFERROR(INDEX(ESPN[BPI],MATCH(AllSources[[#This Row],[Year]]&amp;"|"&amp;AllSources[[#This Row],[Real_Team]],ESPN[YEAR]&amp;"|"&amp;ESPN[TEAM],0)),"")</f>
        <v>17.5</v>
      </c>
      <c r="AQ296">
        <f t="array" ref="AQ296">IFERROR(INDEX(ESPN[YEAR],MATCH(AllSources[[#This Row],[Year]]&amp;"|"&amp;AllSources[[#This Row],[Real_Team]],ESPN[YEAR]&amp;"|"&amp;ESPN[TEAM],0)),"")</f>
        <v>2017</v>
      </c>
    </row>
    <row r="297" spans="1:43" x14ac:dyDescent="0.2">
      <c r="A297">
        <v>2017</v>
      </c>
      <c r="B297">
        <v>5</v>
      </c>
      <c r="C297" t="s">
        <v>940</v>
      </c>
      <c r="D297" t="s">
        <v>24</v>
      </c>
      <c r="E297" t="e" vm="1">
        <v>#NAME?</v>
      </c>
      <c r="F297">
        <v>4</v>
      </c>
      <c r="G297">
        <v>3</v>
      </c>
      <c r="H297" t="s">
        <v>60</v>
      </c>
      <c r="I297" t="s">
        <v>100</v>
      </c>
      <c r="J297">
        <v>27.5</v>
      </c>
      <c r="K297">
        <v>116.9</v>
      </c>
      <c r="L297">
        <v>25</v>
      </c>
      <c r="M297">
        <v>89.5</v>
      </c>
      <c r="N297">
        <v>5</v>
      </c>
      <c r="O297">
        <v>69</v>
      </c>
      <c r="P297">
        <v>117</v>
      </c>
      <c r="Q297">
        <v>-4.1000000000000002E-2</v>
      </c>
      <c r="R297">
        <v>286</v>
      </c>
      <c r="S297">
        <v>12.46</v>
      </c>
      <c r="T297">
        <v>7</v>
      </c>
      <c r="U297">
        <v>110.3</v>
      </c>
      <c r="V297">
        <v>28</v>
      </c>
      <c r="W297">
        <v>97.8</v>
      </c>
      <c r="X297">
        <v>2</v>
      </c>
      <c r="Y297">
        <v>8.19</v>
      </c>
      <c r="Z297">
        <v>15</v>
      </c>
      <c r="AA297">
        <v>4</v>
      </c>
      <c r="AB297" t="s">
        <v>136</v>
      </c>
      <c r="AC297" t="str">
        <f t="array" ref="AC297">IFERROR(INDEX(JeffSagarin[TEAM],MATCH(AllSources[[#This Row],[Year]]&amp;"|"&amp;AllSources[[#This Row],[Real_Team]],JeffSagarin[YEAR]&amp;"|"&amp;JeffSagarin[TEAM],0)),"")</f>
        <v>Florida</v>
      </c>
      <c r="AD297">
        <f t="array" ref="AD297">IFERROR(INDEX(JeffSagarin[JS_RATING],MATCH(AllSources[[#This Row],[Year]]&amp;"|"&amp;AllSources[[#This Row],[Real_Team]],JeffSagarin[YEAR]&amp;"|"&amp;JeffSagarin[TEAM],0)),"")</f>
        <v>91.54</v>
      </c>
      <c r="AE297">
        <f t="array" ref="AE297">IFERROR(INDEX(JeffSagarin[JS_SOS],MATCH(AllSources[[#This Row],[Year]]&amp;"|"&amp;AllSources[[#This Row],[Real_Team]],JeffSagarin[YEAR]&amp;"|"&amp;JeffSagarin[TEAM],0)),"")</f>
        <v>81.44</v>
      </c>
      <c r="AF297">
        <f t="array" ref="AF297">IFERROR(INDEX(JeffSagarin[W25],MATCH(AllSources[[#This Row],[Year]]&amp;"|"&amp;AllSources[[#This Row],[Real_Team]],JeffSagarin[YEAR]&amp;"|"&amp;JeffSagarin[TEAM],0)),"")</f>
        <v>3</v>
      </c>
      <c r="AG297">
        <f t="array" ref="AG297">IFERROR(INDEX(JeffSagarin[W50],MATCH(AllSources[[#This Row],[Year]]&amp;"|"&amp;AllSources[[#This Row],[Real_Team]],JeffSagarin[YEAR]&amp;"|"&amp;JeffSagarin[TEAM],0)),"")</f>
        <v>8</v>
      </c>
      <c r="AH297">
        <f t="array" ref="AH297">IFERROR(INDEX(JeffSagarin[YEAR],MATCH(AllSources[[#This Row],[Year]]&amp;"|"&amp;AllSources[[#This Row],[Real_Team]],JeffSagarin[YEAR]&amp;"|"&amp;JeffSagarin[TEAM],0)),"")</f>
        <v>2017</v>
      </c>
      <c r="AI297" t="str">
        <f t="array" ref="AI297">IFERROR(INDEX(SonnyMoore[TEAM],MATCH(AllSources[[#This Row],[Year]]&amp;"|"&amp;AllSources[[#This Row],[Real_Team]],SonnyMoore[YEAR]&amp;"|"&amp;SonnyMoore[TEAM],0)),"")</f>
        <v>FLORIDA</v>
      </c>
      <c r="AJ297">
        <f t="array" ref="AJ297">IFERROR(INDEX(SonnyMoore[SM_SOS],MATCH(AllSources[[#This Row],[Year]]&amp;"|"&amp;AllSources[[#This Row],[Real_Team]],SonnyMoore[YEAR]&amp;"|"&amp;SonnyMoore[TEAM],0)),"")</f>
        <v>73.31</v>
      </c>
      <c r="AK297">
        <f t="array" ref="AK297">IFERROR(INDEX(SonnyMoore[SM_PR],MATCH(AllSources[[#This Row],[Year]]&amp;"|"&amp;AllSources[[#This Row],[Real_Team]],SonnyMoore[YEAR]&amp;"|"&amp;SonnyMoore[TEAM],0)),"")</f>
        <v>82.58</v>
      </c>
      <c r="AL297">
        <f t="array" ref="AL297">IFERROR(INDEX(SonnyMoore[YEAR],MATCH(AllSources[[#This Row],[Year]]&amp;"|"&amp;AllSources[[#This Row],[Real_Team]],SonnyMoore[YEAR]&amp;"|"&amp;SonnyMoore[TEAM],0)),"")</f>
        <v>2017</v>
      </c>
      <c r="AM297" t="str">
        <f t="array" ref="AM297">IFERROR(INDEX(ESPN[TEAM],MATCH(AllSources[[#This Row],[Year]]&amp;"|"&amp;AllSources[[#This Row],[Real_Team]],ESPN[YEAR]&amp;"|"&amp;ESPN[TEAM],0)),"")</f>
        <v>Florida</v>
      </c>
      <c r="AN297">
        <f t="array" ref="AN297">IFERROR(INDEX(ESPN[BPI OFF],MATCH(AllSources[[#This Row],[Year]]&amp;"|"&amp;AllSources[[#This Row],[Real_Team]],ESPN[YEAR]&amp;"|"&amp;ESPN[TEAM],0)),"")</f>
        <v>8.5</v>
      </c>
      <c r="AO297">
        <f t="array" ref="AO297">IFERROR(INDEX(ESPN[BPI DEF],MATCH(AllSources[[#This Row],[Year]]&amp;"|"&amp;AllSources[[#This Row],[Real_Team]],ESPN[YEAR]&amp;"|"&amp;ESPN[TEAM],0)),"")</f>
        <v>9.6</v>
      </c>
      <c r="AP297">
        <f t="array" ref="AP297">IFERROR(INDEX(ESPN[BPI],MATCH(AllSources[[#This Row],[Year]]&amp;"|"&amp;AllSources[[#This Row],[Real_Team]],ESPN[YEAR]&amp;"|"&amp;ESPN[TEAM],0)),"")</f>
        <v>18.100000000000001</v>
      </c>
      <c r="AQ297">
        <f t="array" ref="AQ297">IFERROR(INDEX(ESPN[YEAR],MATCH(AllSources[[#This Row],[Year]]&amp;"|"&amp;AllSources[[#This Row],[Real_Team]],ESPN[YEAR]&amp;"|"&amp;ESPN[TEAM],0)),"")</f>
        <v>2017</v>
      </c>
    </row>
    <row r="298" spans="1:43" x14ac:dyDescent="0.2">
      <c r="A298">
        <v>2017</v>
      </c>
      <c r="B298">
        <v>6</v>
      </c>
      <c r="C298" t="s">
        <v>609</v>
      </c>
      <c r="D298" t="s">
        <v>43</v>
      </c>
      <c r="E298" t="e" vm="1">
        <v>#NAME?</v>
      </c>
      <c r="F298">
        <v>1</v>
      </c>
      <c r="G298">
        <v>3</v>
      </c>
      <c r="H298" t="s">
        <v>156</v>
      </c>
      <c r="I298" t="s">
        <v>153</v>
      </c>
      <c r="J298">
        <v>27.45</v>
      </c>
      <c r="K298">
        <v>121.9</v>
      </c>
      <c r="L298">
        <v>5</v>
      </c>
      <c r="M298">
        <v>94.5</v>
      </c>
      <c r="N298">
        <v>24</v>
      </c>
      <c r="O298">
        <v>70.2</v>
      </c>
      <c r="P298">
        <v>72</v>
      </c>
      <c r="Q298">
        <v>6.7000000000000004E-2</v>
      </c>
      <c r="R298">
        <v>32</v>
      </c>
      <c r="S298">
        <v>12.43</v>
      </c>
      <c r="T298">
        <v>8</v>
      </c>
      <c r="U298">
        <v>111.2</v>
      </c>
      <c r="V298">
        <v>10</v>
      </c>
      <c r="W298">
        <v>98.8</v>
      </c>
      <c r="X298">
        <v>8</v>
      </c>
      <c r="Y298">
        <v>2.39</v>
      </c>
      <c r="Z298">
        <v>80</v>
      </c>
      <c r="AA298">
        <v>1</v>
      </c>
      <c r="AB298" t="s">
        <v>136</v>
      </c>
      <c r="AC298" t="str">
        <f t="array" ref="AC298">IFERROR(INDEX(JeffSagarin[TEAM],MATCH(AllSources[[#This Row],[Year]]&amp;"|"&amp;AllSources[[#This Row],[Real_Team]],JeffSagarin[YEAR]&amp;"|"&amp;JeffSagarin[TEAM],0)),"")</f>
        <v>Kansas</v>
      </c>
      <c r="AD298">
        <f t="array" ref="AD298">IFERROR(INDEX(JeffSagarin[JS_RATING],MATCH(AllSources[[#This Row],[Year]]&amp;"|"&amp;AllSources[[#This Row],[Real_Team]],JeffSagarin[YEAR]&amp;"|"&amp;JeffSagarin[TEAM],0)),"")</f>
        <v>92.88</v>
      </c>
      <c r="AE298">
        <f t="array" ref="AE298">IFERROR(INDEX(JeffSagarin[JS_SOS],MATCH(AllSources[[#This Row],[Year]]&amp;"|"&amp;AllSources[[#This Row],[Real_Team]],JeffSagarin[YEAR]&amp;"|"&amp;JeffSagarin[TEAM],0)),"")</f>
        <v>82.26</v>
      </c>
      <c r="AF298">
        <f t="array" ref="AF298">IFERROR(INDEX(JeffSagarin[W25],MATCH(AllSources[[#This Row],[Year]]&amp;"|"&amp;AllSources[[#This Row],[Real_Team]],JeffSagarin[YEAR]&amp;"|"&amp;JeffSagarin[TEAM],0)),"")</f>
        <v>9</v>
      </c>
      <c r="AG298">
        <f t="array" ref="AG298">IFERROR(INDEX(JeffSagarin[W50],MATCH(AllSources[[#This Row],[Year]]&amp;"|"&amp;AllSources[[#This Row],[Real_Team]],JeffSagarin[YEAR]&amp;"|"&amp;JeffSagarin[TEAM],0)),"")</f>
        <v>16</v>
      </c>
      <c r="AH298">
        <f t="array" ref="AH298">IFERROR(INDEX(JeffSagarin[YEAR],MATCH(AllSources[[#This Row],[Year]]&amp;"|"&amp;AllSources[[#This Row],[Real_Team]],JeffSagarin[YEAR]&amp;"|"&amp;JeffSagarin[TEAM],0)),"")</f>
        <v>2017</v>
      </c>
      <c r="AI298" t="str">
        <f t="array" ref="AI298">IFERROR(INDEX(SonnyMoore[TEAM],MATCH(AllSources[[#This Row],[Year]]&amp;"|"&amp;AllSources[[#This Row],[Real_Team]],SonnyMoore[YEAR]&amp;"|"&amp;SonnyMoore[TEAM],0)),"")</f>
        <v>KANSAS</v>
      </c>
      <c r="AJ298">
        <f t="array" ref="AJ298">IFERROR(INDEX(SonnyMoore[SM_SOS],MATCH(AllSources[[#This Row],[Year]]&amp;"|"&amp;AllSources[[#This Row],[Real_Team]],SonnyMoore[YEAR]&amp;"|"&amp;SonnyMoore[TEAM],0)),"")</f>
        <v>75.540000000000006</v>
      </c>
      <c r="AK298">
        <f t="array" ref="AK298">IFERROR(INDEX(SonnyMoore[SM_PR],MATCH(AllSources[[#This Row],[Year]]&amp;"|"&amp;AllSources[[#This Row],[Real_Team]],SonnyMoore[YEAR]&amp;"|"&amp;SonnyMoore[TEAM],0)),"")</f>
        <v>86</v>
      </c>
      <c r="AL298">
        <f t="array" ref="AL298">IFERROR(INDEX(SonnyMoore[YEAR],MATCH(AllSources[[#This Row],[Year]]&amp;"|"&amp;AllSources[[#This Row],[Real_Team]],SonnyMoore[YEAR]&amp;"|"&amp;SonnyMoore[TEAM],0)),"")</f>
        <v>2017</v>
      </c>
      <c r="AM298" t="str">
        <f t="array" ref="AM298">IFERROR(INDEX(ESPN[TEAM],MATCH(AllSources[[#This Row],[Year]]&amp;"|"&amp;AllSources[[#This Row],[Real_Team]],ESPN[YEAR]&amp;"|"&amp;ESPN[TEAM],0)),"")</f>
        <v>Kansas</v>
      </c>
      <c r="AN298">
        <f t="array" ref="AN298">IFERROR(INDEX(ESPN[BPI OFF],MATCH(AllSources[[#This Row],[Year]]&amp;"|"&amp;AllSources[[#This Row],[Real_Team]],ESPN[YEAR]&amp;"|"&amp;ESPN[TEAM],0)),"")</f>
        <v>12.1</v>
      </c>
      <c r="AO298">
        <f t="array" ref="AO298">IFERROR(INDEX(ESPN[BPI DEF],MATCH(AllSources[[#This Row],[Year]]&amp;"|"&amp;AllSources[[#This Row],[Real_Team]],ESPN[YEAR]&amp;"|"&amp;ESPN[TEAM],0)),"")</f>
        <v>6.3</v>
      </c>
      <c r="AP298">
        <f t="array" ref="AP298">IFERROR(INDEX(ESPN[BPI],MATCH(AllSources[[#This Row],[Year]]&amp;"|"&amp;AllSources[[#This Row],[Real_Team]],ESPN[YEAR]&amp;"|"&amp;ESPN[TEAM],0)),"")</f>
        <v>18.399999999999999</v>
      </c>
      <c r="AQ298">
        <f t="array" ref="AQ298">IFERROR(INDEX(ESPN[YEAR],MATCH(AllSources[[#This Row],[Year]]&amp;"|"&amp;AllSources[[#This Row],[Real_Team]],ESPN[YEAR]&amp;"|"&amp;ESPN[TEAM],0)),"")</f>
        <v>2017</v>
      </c>
    </row>
    <row r="299" spans="1:43" x14ac:dyDescent="0.2">
      <c r="A299">
        <v>2017</v>
      </c>
      <c r="B299">
        <v>7</v>
      </c>
      <c r="C299" t="s">
        <v>939</v>
      </c>
      <c r="D299" t="s">
        <v>266</v>
      </c>
      <c r="E299" t="e" vm="1">
        <v>#NAME?</v>
      </c>
      <c r="F299">
        <v>4</v>
      </c>
      <c r="G299">
        <v>2</v>
      </c>
      <c r="H299" t="s">
        <v>156</v>
      </c>
      <c r="I299" t="s">
        <v>142</v>
      </c>
      <c r="J299">
        <v>27.17</v>
      </c>
      <c r="K299">
        <v>116.5</v>
      </c>
      <c r="L299">
        <v>26</v>
      </c>
      <c r="M299">
        <v>89.4</v>
      </c>
      <c r="N299">
        <v>4</v>
      </c>
      <c r="O299">
        <v>69.900000000000006</v>
      </c>
      <c r="P299">
        <v>84</v>
      </c>
      <c r="Q299">
        <v>-4.2999999999999997E-2</v>
      </c>
      <c r="R299">
        <v>289</v>
      </c>
      <c r="S299">
        <v>10.84</v>
      </c>
      <c r="T299">
        <v>21</v>
      </c>
      <c r="U299">
        <v>110.1</v>
      </c>
      <c r="V299">
        <v>34</v>
      </c>
      <c r="W299">
        <v>99.2</v>
      </c>
      <c r="X299">
        <v>12</v>
      </c>
      <c r="Y299">
        <v>-7.97</v>
      </c>
      <c r="Z299">
        <v>340</v>
      </c>
      <c r="AA299">
        <v>4</v>
      </c>
      <c r="AB299" t="s">
        <v>136</v>
      </c>
      <c r="AC299" t="str">
        <f t="array" ref="AC299">IFERROR(INDEX(JeffSagarin[TEAM],MATCH(AllSources[[#This Row],[Year]]&amp;"|"&amp;AllSources[[#This Row],[Real_Team]],JeffSagarin[YEAR]&amp;"|"&amp;JeffSagarin[TEAM],0)),"")</f>
        <v>West Virginia</v>
      </c>
      <c r="AD299">
        <f t="array" ref="AD299">IFERROR(INDEX(JeffSagarin[JS_RATING],MATCH(AllSources[[#This Row],[Year]]&amp;"|"&amp;AllSources[[#This Row],[Real_Team]],JeffSagarin[YEAR]&amp;"|"&amp;JeffSagarin[TEAM],0)),"")</f>
        <v>92.92</v>
      </c>
      <c r="AE299">
        <f t="array" ref="AE299">IFERROR(INDEX(JeffSagarin[JS_SOS],MATCH(AllSources[[#This Row],[Year]]&amp;"|"&amp;AllSources[[#This Row],[Real_Team]],JeffSagarin[YEAR]&amp;"|"&amp;JeffSagarin[TEAM],0)),"")</f>
        <v>80.86</v>
      </c>
      <c r="AF299">
        <f t="array" ref="AF299">IFERROR(INDEX(JeffSagarin[W25],MATCH(AllSources[[#This Row],[Year]]&amp;"|"&amp;AllSources[[#This Row],[Real_Team]],JeffSagarin[YEAR]&amp;"|"&amp;JeffSagarin[TEAM],0)),"")</f>
        <v>7</v>
      </c>
      <c r="AG299">
        <f t="array" ref="AG299">IFERROR(INDEX(JeffSagarin[W50],MATCH(AllSources[[#This Row],[Year]]&amp;"|"&amp;AllSources[[#This Row],[Real_Team]],JeffSagarin[YEAR]&amp;"|"&amp;JeffSagarin[TEAM],0)),"")</f>
        <v>12</v>
      </c>
      <c r="AH299">
        <f t="array" ref="AH299">IFERROR(INDEX(JeffSagarin[YEAR],MATCH(AllSources[[#This Row],[Year]]&amp;"|"&amp;AllSources[[#This Row],[Real_Team]],JeffSagarin[YEAR]&amp;"|"&amp;JeffSagarin[TEAM],0)),"")</f>
        <v>2017</v>
      </c>
      <c r="AI299" t="str">
        <f t="array" ref="AI299">IFERROR(INDEX(SonnyMoore[TEAM],MATCH(AllSources[[#This Row],[Year]]&amp;"|"&amp;AllSources[[#This Row],[Real_Team]],SonnyMoore[YEAR]&amp;"|"&amp;SonnyMoore[TEAM],0)),"")</f>
        <v>WEST VIRGINIA</v>
      </c>
      <c r="AJ299">
        <f t="array" ref="AJ299">IFERROR(INDEX(SonnyMoore[SM_SOS],MATCH(AllSources[[#This Row],[Year]]&amp;"|"&amp;AllSources[[#This Row],[Real_Team]],SonnyMoore[YEAR]&amp;"|"&amp;SonnyMoore[TEAM],0)),"")</f>
        <v>72.3</v>
      </c>
      <c r="AK299">
        <f t="array" ref="AK299">IFERROR(INDEX(SonnyMoore[SM_PR],MATCH(AllSources[[#This Row],[Year]]&amp;"|"&amp;AllSources[[#This Row],[Real_Team]],SonnyMoore[YEAR]&amp;"|"&amp;SonnyMoore[TEAM],0)),"")</f>
        <v>84.97</v>
      </c>
      <c r="AL299">
        <f t="array" ref="AL299">IFERROR(INDEX(SonnyMoore[YEAR],MATCH(AllSources[[#This Row],[Year]]&amp;"|"&amp;AllSources[[#This Row],[Real_Team]],SonnyMoore[YEAR]&amp;"|"&amp;SonnyMoore[TEAM],0)),"")</f>
        <v>2017</v>
      </c>
      <c r="AM299" t="str">
        <f t="array" ref="AM299">IFERROR(INDEX(ESPN[TEAM],MATCH(AllSources[[#This Row],[Year]]&amp;"|"&amp;AllSources[[#This Row],[Real_Team]],ESPN[YEAR]&amp;"|"&amp;ESPN[TEAM],0)),"")</f>
        <v>West Virginia</v>
      </c>
      <c r="AN299">
        <f t="array" ref="AN299">IFERROR(INDEX(ESPN[BPI OFF],MATCH(AllSources[[#This Row],[Year]]&amp;"|"&amp;AllSources[[#This Row],[Real_Team]],ESPN[YEAR]&amp;"|"&amp;ESPN[TEAM],0)),"")</f>
        <v>8.1999999999999993</v>
      </c>
      <c r="AO299">
        <f t="array" ref="AO299">IFERROR(INDEX(ESPN[BPI DEF],MATCH(AllSources[[#This Row],[Year]]&amp;"|"&amp;AllSources[[#This Row],[Real_Team]],ESPN[YEAR]&amp;"|"&amp;ESPN[TEAM],0)),"")</f>
        <v>9.4</v>
      </c>
      <c r="AP299">
        <f t="array" ref="AP299">IFERROR(INDEX(ESPN[BPI],MATCH(AllSources[[#This Row],[Year]]&amp;"|"&amp;AllSources[[#This Row],[Real_Team]],ESPN[YEAR]&amp;"|"&amp;ESPN[TEAM],0)),"")</f>
        <v>17.600000000000001</v>
      </c>
      <c r="AQ299">
        <f t="array" ref="AQ299">IFERROR(INDEX(ESPN[YEAR],MATCH(AllSources[[#This Row],[Year]]&amp;"|"&amp;AllSources[[#This Row],[Real_Team]],ESPN[YEAR]&amp;"|"&amp;ESPN[TEAM],0)),"")</f>
        <v>2017</v>
      </c>
    </row>
    <row r="300" spans="1:43" x14ac:dyDescent="0.2">
      <c r="A300">
        <v>2017</v>
      </c>
      <c r="B300">
        <v>8</v>
      </c>
      <c r="C300" t="s">
        <v>938</v>
      </c>
      <c r="D300" t="s">
        <v>249</v>
      </c>
      <c r="E300" t="e" vm="1">
        <v>#NAME?</v>
      </c>
      <c r="F300">
        <v>10</v>
      </c>
      <c r="G300">
        <v>1</v>
      </c>
      <c r="H300" t="s">
        <v>590</v>
      </c>
      <c r="I300" t="s">
        <v>153</v>
      </c>
      <c r="J300">
        <v>26.14</v>
      </c>
      <c r="K300">
        <v>118.7</v>
      </c>
      <c r="L300">
        <v>13</v>
      </c>
      <c r="M300">
        <v>92.6</v>
      </c>
      <c r="N300">
        <v>13</v>
      </c>
      <c r="O300">
        <v>68</v>
      </c>
      <c r="P300">
        <v>191</v>
      </c>
      <c r="Q300">
        <v>-2.1000000000000001E-2</v>
      </c>
      <c r="R300">
        <v>238</v>
      </c>
      <c r="S300">
        <v>1.5</v>
      </c>
      <c r="T300">
        <v>102</v>
      </c>
      <c r="U300">
        <v>105</v>
      </c>
      <c r="V300">
        <v>130</v>
      </c>
      <c r="W300">
        <v>103.5</v>
      </c>
      <c r="X300">
        <v>110</v>
      </c>
      <c r="Y300">
        <v>-0.32</v>
      </c>
      <c r="Z300">
        <v>161</v>
      </c>
      <c r="AA300">
        <v>0</v>
      </c>
      <c r="AB300" t="s">
        <v>136</v>
      </c>
      <c r="AC300" t="str">
        <f t="array" ref="AC300">IFERROR(INDEX(JeffSagarin[TEAM],MATCH(AllSources[[#This Row],[Year]]&amp;"|"&amp;AllSources[[#This Row],[Real_Team]],JeffSagarin[YEAR]&amp;"|"&amp;JeffSagarin[TEAM],0)),"")</f>
        <v>Wichita St.</v>
      </c>
      <c r="AD300">
        <f t="array" ref="AD300">IFERROR(INDEX(JeffSagarin[JS_RATING],MATCH(AllSources[[#This Row],[Year]]&amp;"|"&amp;AllSources[[#This Row],[Real_Team]],JeffSagarin[YEAR]&amp;"|"&amp;JeffSagarin[TEAM],0)),"")</f>
        <v>90.42</v>
      </c>
      <c r="AE300">
        <f t="array" ref="AE300">IFERROR(INDEX(JeffSagarin[JS_SOS],MATCH(AllSources[[#This Row],[Year]]&amp;"|"&amp;AllSources[[#This Row],[Real_Team]],JeffSagarin[YEAR]&amp;"|"&amp;JeffSagarin[TEAM],0)),"")</f>
        <v>73.28</v>
      </c>
      <c r="AF300">
        <f t="array" ref="AF300">IFERROR(INDEX(JeffSagarin[W25],MATCH(AllSources[[#This Row],[Year]]&amp;"|"&amp;AllSources[[#This Row],[Real_Team]],JeffSagarin[YEAR]&amp;"|"&amp;JeffSagarin[TEAM],0)),"")</f>
        <v>0</v>
      </c>
      <c r="AG300">
        <f t="array" ref="AG300">IFERROR(INDEX(JeffSagarin[W50],MATCH(AllSources[[#This Row],[Year]]&amp;"|"&amp;AllSources[[#This Row],[Real_Team]],JeffSagarin[YEAR]&amp;"|"&amp;JeffSagarin[TEAM],0)),"")</f>
        <v>1</v>
      </c>
      <c r="AH300">
        <f t="array" ref="AH300">IFERROR(INDEX(JeffSagarin[YEAR],MATCH(AllSources[[#This Row],[Year]]&amp;"|"&amp;AllSources[[#This Row],[Real_Team]],JeffSagarin[YEAR]&amp;"|"&amp;JeffSagarin[TEAM],0)),"")</f>
        <v>2017</v>
      </c>
      <c r="AI300" t="str">
        <f t="array" ref="AI300">IFERROR(INDEX(SonnyMoore[TEAM],MATCH(AllSources[[#This Row],[Year]]&amp;"|"&amp;AllSources[[#This Row],[Real_Team]],SonnyMoore[YEAR]&amp;"|"&amp;SonnyMoore[TEAM],0)),"")</f>
        <v>WICHITA ST.</v>
      </c>
      <c r="AJ300">
        <f t="array" ref="AJ300">IFERROR(INDEX(SonnyMoore[SM_SOS],MATCH(AllSources[[#This Row],[Year]]&amp;"|"&amp;AllSources[[#This Row],[Real_Team]],SonnyMoore[YEAR]&amp;"|"&amp;SonnyMoore[TEAM],0)),"")</f>
        <v>64.239999999999995</v>
      </c>
      <c r="AK300">
        <f t="array" ref="AK300">IFERROR(INDEX(SonnyMoore[SM_PR],MATCH(AllSources[[#This Row],[Year]]&amp;"|"&amp;AllSources[[#This Row],[Real_Team]],SonnyMoore[YEAR]&amp;"|"&amp;SonnyMoore[TEAM],0)),"")</f>
        <v>81.38</v>
      </c>
      <c r="AL300">
        <f t="array" ref="AL300">IFERROR(INDEX(SonnyMoore[YEAR],MATCH(AllSources[[#This Row],[Year]]&amp;"|"&amp;AllSources[[#This Row],[Real_Team]],SonnyMoore[YEAR]&amp;"|"&amp;SonnyMoore[TEAM],0)),"")</f>
        <v>2017</v>
      </c>
      <c r="AM300" t="str">
        <f t="array" ref="AM300">IFERROR(INDEX(ESPN[TEAM],MATCH(AllSources[[#This Row],[Year]]&amp;"|"&amp;AllSources[[#This Row],[Real_Team]],ESPN[YEAR]&amp;"|"&amp;ESPN[TEAM],0)),"")</f>
        <v>Wichita St.</v>
      </c>
      <c r="AN300">
        <f t="array" ref="AN300">IFERROR(INDEX(ESPN[BPI OFF],MATCH(AllSources[[#This Row],[Year]]&amp;"|"&amp;AllSources[[#This Row],[Real_Team]],ESPN[YEAR]&amp;"|"&amp;ESPN[TEAM],0)),"")</f>
        <v>7.2</v>
      </c>
      <c r="AO300">
        <f t="array" ref="AO300">IFERROR(INDEX(ESPN[BPI DEF],MATCH(AllSources[[#This Row],[Year]]&amp;"|"&amp;AllSources[[#This Row],[Real_Team]],ESPN[YEAR]&amp;"|"&amp;ESPN[TEAM],0)),"")</f>
        <v>8.5</v>
      </c>
      <c r="AP300">
        <f t="array" ref="AP300">IFERROR(INDEX(ESPN[BPI],MATCH(AllSources[[#This Row],[Year]]&amp;"|"&amp;AllSources[[#This Row],[Real_Team]],ESPN[YEAR]&amp;"|"&amp;ESPN[TEAM],0)),"")</f>
        <v>15.7</v>
      </c>
      <c r="AQ300">
        <f t="array" ref="AQ300">IFERROR(INDEX(ESPN[YEAR],MATCH(AllSources[[#This Row],[Year]]&amp;"|"&amp;AllSources[[#This Row],[Real_Team]],ESPN[YEAR]&amp;"|"&amp;ESPN[TEAM],0)),"")</f>
        <v>2017</v>
      </c>
    </row>
    <row r="301" spans="1:43" x14ac:dyDescent="0.2">
      <c r="A301">
        <v>2017</v>
      </c>
      <c r="B301">
        <v>9</v>
      </c>
      <c r="C301" t="s">
        <v>937</v>
      </c>
      <c r="D301" t="s">
        <v>11</v>
      </c>
      <c r="E301" t="e" vm="1">
        <v>#NAME?</v>
      </c>
      <c r="F301">
        <v>2</v>
      </c>
      <c r="G301">
        <v>1</v>
      </c>
      <c r="H301" t="s">
        <v>105</v>
      </c>
      <c r="I301" t="s">
        <v>121</v>
      </c>
      <c r="J301">
        <v>25.51</v>
      </c>
      <c r="K301">
        <v>117.2</v>
      </c>
      <c r="L301">
        <v>22</v>
      </c>
      <c r="M301">
        <v>91.7</v>
      </c>
      <c r="N301">
        <v>8</v>
      </c>
      <c r="O301">
        <v>67.900000000000006</v>
      </c>
      <c r="P301">
        <v>194</v>
      </c>
      <c r="Q301">
        <v>-2.3E-2</v>
      </c>
      <c r="R301">
        <v>244</v>
      </c>
      <c r="S301">
        <v>11.14</v>
      </c>
      <c r="T301">
        <v>17</v>
      </c>
      <c r="U301">
        <v>111.6</v>
      </c>
      <c r="V301">
        <v>7</v>
      </c>
      <c r="W301">
        <v>100.5</v>
      </c>
      <c r="X301">
        <v>33</v>
      </c>
      <c r="Y301">
        <v>4.2</v>
      </c>
      <c r="Z301">
        <v>48</v>
      </c>
      <c r="AA301">
        <v>2</v>
      </c>
      <c r="AB301" t="s">
        <v>136</v>
      </c>
      <c r="AC301" t="str">
        <f t="array" ref="AC301">IFERROR(INDEX(JeffSagarin[TEAM],MATCH(AllSources[[#This Row],[Year]]&amp;"|"&amp;AllSources[[#This Row],[Real_Team]],JeffSagarin[YEAR]&amp;"|"&amp;JeffSagarin[TEAM],0)),"")</f>
        <v>Louisville</v>
      </c>
      <c r="AD301">
        <f t="array" ref="AD301">IFERROR(INDEX(JeffSagarin[JS_RATING],MATCH(AllSources[[#This Row],[Year]]&amp;"|"&amp;AllSources[[#This Row],[Real_Team]],JeffSagarin[YEAR]&amp;"|"&amp;JeffSagarin[TEAM],0)),"")</f>
        <v>91.31</v>
      </c>
      <c r="AE301">
        <f t="array" ref="AE301">IFERROR(INDEX(JeffSagarin[JS_SOS],MATCH(AllSources[[#This Row],[Year]]&amp;"|"&amp;AllSources[[#This Row],[Real_Team]],JeffSagarin[YEAR]&amp;"|"&amp;JeffSagarin[TEAM],0)),"")</f>
        <v>81.39</v>
      </c>
      <c r="AF301">
        <f t="array" ref="AF301">IFERROR(INDEX(JeffSagarin[W25],MATCH(AllSources[[#This Row],[Year]]&amp;"|"&amp;AllSources[[#This Row],[Real_Team]],JeffSagarin[YEAR]&amp;"|"&amp;JeffSagarin[TEAM],0)),"")</f>
        <v>5</v>
      </c>
      <c r="AG301">
        <f t="array" ref="AG301">IFERROR(INDEX(JeffSagarin[W50],MATCH(AllSources[[#This Row],[Year]]&amp;"|"&amp;AllSources[[#This Row],[Real_Team]],JeffSagarin[YEAR]&amp;"|"&amp;JeffSagarin[TEAM],0)),"")</f>
        <v>11</v>
      </c>
      <c r="AH301">
        <f t="array" ref="AH301">IFERROR(INDEX(JeffSagarin[YEAR],MATCH(AllSources[[#This Row],[Year]]&amp;"|"&amp;AllSources[[#This Row],[Real_Team]],JeffSagarin[YEAR]&amp;"|"&amp;JeffSagarin[TEAM],0)),"")</f>
        <v>2017</v>
      </c>
      <c r="AI301" t="str">
        <f t="array" ref="AI301">IFERROR(INDEX(SonnyMoore[TEAM],MATCH(AllSources[[#This Row],[Year]]&amp;"|"&amp;AllSources[[#This Row],[Real_Team]],SonnyMoore[YEAR]&amp;"|"&amp;SonnyMoore[TEAM],0)),"")</f>
        <v>LOUISVILLE</v>
      </c>
      <c r="AJ301">
        <f t="array" ref="AJ301">IFERROR(INDEX(SonnyMoore[SM_SOS],MATCH(AllSources[[#This Row],[Year]]&amp;"|"&amp;AllSources[[#This Row],[Real_Team]],SonnyMoore[YEAR]&amp;"|"&amp;SonnyMoore[TEAM],0)),"")</f>
        <v>75.569999999999993</v>
      </c>
      <c r="AK301">
        <f t="array" ref="AK301">IFERROR(INDEX(SonnyMoore[SM_PR],MATCH(AllSources[[#This Row],[Year]]&amp;"|"&amp;AllSources[[#This Row],[Real_Team]],SonnyMoore[YEAR]&amp;"|"&amp;SonnyMoore[TEAM],0)),"")</f>
        <v>84.85</v>
      </c>
      <c r="AL301">
        <f t="array" ref="AL301">IFERROR(INDEX(SonnyMoore[YEAR],MATCH(AllSources[[#This Row],[Year]]&amp;"|"&amp;AllSources[[#This Row],[Real_Team]],SonnyMoore[YEAR]&amp;"|"&amp;SonnyMoore[TEAM],0)),"")</f>
        <v>2017</v>
      </c>
      <c r="AM301" t="str">
        <f t="array" ref="AM301">IFERROR(INDEX(ESPN[TEAM],MATCH(AllSources[[#This Row],[Year]]&amp;"|"&amp;AllSources[[#This Row],[Real_Team]],ESPN[YEAR]&amp;"|"&amp;ESPN[TEAM],0)),"")</f>
        <v>Louisville</v>
      </c>
      <c r="AN301">
        <f t="array" ref="AN301">IFERROR(INDEX(ESPN[BPI OFF],MATCH(AllSources[[#This Row],[Year]]&amp;"|"&amp;AllSources[[#This Row],[Real_Team]],ESPN[YEAR]&amp;"|"&amp;ESPN[TEAM],0)),"")</f>
        <v>7.9</v>
      </c>
      <c r="AO301">
        <f t="array" ref="AO301">IFERROR(INDEX(ESPN[BPI DEF],MATCH(AllSources[[#This Row],[Year]]&amp;"|"&amp;AllSources[[#This Row],[Real_Team]],ESPN[YEAR]&amp;"|"&amp;ESPN[TEAM],0)),"")</f>
        <v>9.9</v>
      </c>
      <c r="AP301">
        <f t="array" ref="AP301">IFERROR(INDEX(ESPN[BPI],MATCH(AllSources[[#This Row],[Year]]&amp;"|"&amp;AllSources[[#This Row],[Real_Team]],ESPN[YEAR]&amp;"|"&amp;ESPN[TEAM],0)),"")</f>
        <v>17.8</v>
      </c>
      <c r="AQ301">
        <f t="array" ref="AQ301">IFERROR(INDEX(ESPN[YEAR],MATCH(AllSources[[#This Row],[Year]]&amp;"|"&amp;AllSources[[#This Row],[Real_Team]],ESPN[YEAR]&amp;"|"&amp;ESPN[TEAM],0)),"")</f>
        <v>2017</v>
      </c>
    </row>
    <row r="302" spans="1:43" x14ac:dyDescent="0.2">
      <c r="A302">
        <v>2017</v>
      </c>
      <c r="B302">
        <v>10</v>
      </c>
      <c r="C302" t="s">
        <v>936</v>
      </c>
      <c r="D302" t="s">
        <v>30</v>
      </c>
      <c r="E302" t="e" vm="1">
        <v>#NAME?</v>
      </c>
      <c r="F302">
        <v>3</v>
      </c>
      <c r="G302">
        <v>4</v>
      </c>
      <c r="H302" t="s">
        <v>137</v>
      </c>
      <c r="I302" t="s">
        <v>935</v>
      </c>
      <c r="J302">
        <v>25.02</v>
      </c>
      <c r="K302">
        <v>118.2</v>
      </c>
      <c r="L302">
        <v>17</v>
      </c>
      <c r="M302">
        <v>93.2</v>
      </c>
      <c r="N302">
        <v>17</v>
      </c>
      <c r="O302">
        <v>67</v>
      </c>
      <c r="P302">
        <v>234</v>
      </c>
      <c r="Q302">
        <v>3.4000000000000002E-2</v>
      </c>
      <c r="R302">
        <v>88</v>
      </c>
      <c r="S302">
        <v>8.0500000000000007</v>
      </c>
      <c r="T302">
        <v>50</v>
      </c>
      <c r="U302">
        <v>109.2</v>
      </c>
      <c r="V302">
        <v>47</v>
      </c>
      <c r="W302">
        <v>101.2</v>
      </c>
      <c r="X302">
        <v>51</v>
      </c>
      <c r="Y302">
        <v>0.51</v>
      </c>
      <c r="Z302">
        <v>137</v>
      </c>
      <c r="AA302">
        <v>3</v>
      </c>
      <c r="AB302" t="s">
        <v>136</v>
      </c>
      <c r="AC302" t="str">
        <f t="array" ref="AC302">IFERROR(INDEX(JeffSagarin[TEAM],MATCH(AllSources[[#This Row],[Year]]&amp;"|"&amp;AllSources[[#This Row],[Real_Team]],JeffSagarin[YEAR]&amp;"|"&amp;JeffSagarin[TEAM],0)),"")</f>
        <v>Oregon</v>
      </c>
      <c r="AD302">
        <f t="array" ref="AD302">IFERROR(INDEX(JeffSagarin[JS_RATING],MATCH(AllSources[[#This Row],[Year]]&amp;"|"&amp;AllSources[[#This Row],[Real_Team]],JeffSagarin[YEAR]&amp;"|"&amp;JeffSagarin[TEAM],0)),"")</f>
        <v>90.55</v>
      </c>
      <c r="AE302">
        <f t="array" ref="AE302">IFERROR(INDEX(JeffSagarin[JS_SOS],MATCH(AllSources[[#This Row],[Year]]&amp;"|"&amp;AllSources[[#This Row],[Real_Team]],JeffSagarin[YEAR]&amp;"|"&amp;JeffSagarin[TEAM],0)),"")</f>
        <v>78.78</v>
      </c>
      <c r="AF302">
        <f t="array" ref="AF302">IFERROR(INDEX(JeffSagarin[W25],MATCH(AllSources[[#This Row],[Year]]&amp;"|"&amp;AllSources[[#This Row],[Real_Team]],JeffSagarin[YEAR]&amp;"|"&amp;JeffSagarin[TEAM],0)),"")</f>
        <v>4</v>
      </c>
      <c r="AG302">
        <f t="array" ref="AG302">IFERROR(INDEX(JeffSagarin[W50],MATCH(AllSources[[#This Row],[Year]]&amp;"|"&amp;AllSources[[#This Row],[Real_Team]],JeffSagarin[YEAR]&amp;"|"&amp;JeffSagarin[TEAM],0)),"")</f>
        <v>7</v>
      </c>
      <c r="AH302">
        <f t="array" ref="AH302">IFERROR(INDEX(JeffSagarin[YEAR],MATCH(AllSources[[#This Row],[Year]]&amp;"|"&amp;AllSources[[#This Row],[Real_Team]],JeffSagarin[YEAR]&amp;"|"&amp;JeffSagarin[TEAM],0)),"")</f>
        <v>2017</v>
      </c>
      <c r="AI302" t="str">
        <f t="array" ref="AI302">IFERROR(INDEX(SonnyMoore[TEAM],MATCH(AllSources[[#This Row],[Year]]&amp;"|"&amp;AllSources[[#This Row],[Real_Team]],SonnyMoore[YEAR]&amp;"|"&amp;SonnyMoore[TEAM],0)),"")</f>
        <v>OREGON</v>
      </c>
      <c r="AJ302">
        <f t="array" ref="AJ302">IFERROR(INDEX(SonnyMoore[SM_SOS],MATCH(AllSources[[#This Row],[Year]]&amp;"|"&amp;AllSources[[#This Row],[Real_Team]],SonnyMoore[YEAR]&amp;"|"&amp;SonnyMoore[TEAM],0)),"")</f>
        <v>69.31</v>
      </c>
      <c r="AK302">
        <f t="array" ref="AK302">IFERROR(INDEX(SonnyMoore[SM_PR],MATCH(AllSources[[#This Row],[Year]]&amp;"|"&amp;AllSources[[#This Row],[Real_Team]],SonnyMoore[YEAR]&amp;"|"&amp;SonnyMoore[TEAM],0)),"")</f>
        <v>82.02</v>
      </c>
      <c r="AL302">
        <f t="array" ref="AL302">IFERROR(INDEX(SonnyMoore[YEAR],MATCH(AllSources[[#This Row],[Year]]&amp;"|"&amp;AllSources[[#This Row],[Real_Team]],SonnyMoore[YEAR]&amp;"|"&amp;SonnyMoore[TEAM],0)),"")</f>
        <v>2017</v>
      </c>
      <c r="AM302" t="str">
        <f t="array" ref="AM302">IFERROR(INDEX(ESPN[TEAM],MATCH(AllSources[[#This Row],[Year]]&amp;"|"&amp;AllSources[[#This Row],[Real_Team]],ESPN[YEAR]&amp;"|"&amp;ESPN[TEAM],0)),"")</f>
        <v>Oregon</v>
      </c>
      <c r="AN302">
        <f t="array" ref="AN302">IFERROR(INDEX(ESPN[BPI OFF],MATCH(AllSources[[#This Row],[Year]]&amp;"|"&amp;AllSources[[#This Row],[Real_Team]],ESPN[YEAR]&amp;"|"&amp;ESPN[TEAM],0)),"")</f>
        <v>10.7</v>
      </c>
      <c r="AO302">
        <f t="array" ref="AO302">IFERROR(INDEX(ESPN[BPI DEF],MATCH(AllSources[[#This Row],[Year]]&amp;"|"&amp;AllSources[[#This Row],[Real_Team]],ESPN[YEAR]&amp;"|"&amp;ESPN[TEAM],0)),"")</f>
        <v>6.8</v>
      </c>
      <c r="AP302">
        <f t="array" ref="AP302">IFERROR(INDEX(ESPN[BPI],MATCH(AllSources[[#This Row],[Year]]&amp;"|"&amp;AllSources[[#This Row],[Real_Team]],ESPN[YEAR]&amp;"|"&amp;ESPN[TEAM],0)),"")</f>
        <v>17.399999999999999</v>
      </c>
      <c r="AQ302">
        <f t="array" ref="AQ302">IFERROR(INDEX(ESPN[YEAR],MATCH(AllSources[[#This Row],[Year]]&amp;"|"&amp;AllSources[[#This Row],[Real_Team]],ESPN[YEAR]&amp;"|"&amp;ESPN[TEAM],0)),"")</f>
        <v>2017</v>
      </c>
    </row>
    <row r="303" spans="1:43" x14ac:dyDescent="0.2">
      <c r="A303">
        <v>2017</v>
      </c>
      <c r="B303">
        <v>11</v>
      </c>
      <c r="C303" t="s">
        <v>150</v>
      </c>
      <c r="D303" t="s">
        <v>91</v>
      </c>
      <c r="E303" t="e" vm="1">
        <v>#NAME?</v>
      </c>
      <c r="F303">
        <v>6</v>
      </c>
      <c r="G303">
        <v>0</v>
      </c>
      <c r="H303" t="s">
        <v>148</v>
      </c>
      <c r="I303" t="s">
        <v>152</v>
      </c>
      <c r="J303">
        <v>24.73</v>
      </c>
      <c r="K303">
        <v>119.8</v>
      </c>
      <c r="L303">
        <v>10</v>
      </c>
      <c r="M303">
        <v>95</v>
      </c>
      <c r="N303">
        <v>27</v>
      </c>
      <c r="O303">
        <v>63.5</v>
      </c>
      <c r="P303">
        <v>333</v>
      </c>
      <c r="Q303">
        <v>3.0000000000000001E-3</v>
      </c>
      <c r="R303">
        <v>183</v>
      </c>
      <c r="S303">
        <v>3.25</v>
      </c>
      <c r="T303">
        <v>88</v>
      </c>
      <c r="U303">
        <v>105.3</v>
      </c>
      <c r="V303">
        <v>117</v>
      </c>
      <c r="W303">
        <v>102.1</v>
      </c>
      <c r="X303">
        <v>70</v>
      </c>
      <c r="Y303">
        <v>-0.92</v>
      </c>
      <c r="Z303">
        <v>179</v>
      </c>
      <c r="AA303">
        <v>6</v>
      </c>
      <c r="AB303" t="s">
        <v>136</v>
      </c>
      <c r="AC303" t="str">
        <f t="array" ref="AC303">IFERROR(INDEX(JeffSagarin[TEAM],MATCH(AllSources[[#This Row],[Year]]&amp;"|"&amp;AllSources[[#This Row],[Real_Team]],JeffSagarin[YEAR]&amp;"|"&amp;JeffSagarin[TEAM],0)),"")</f>
        <v>SMU</v>
      </c>
      <c r="AD303">
        <f t="array" ref="AD303">IFERROR(INDEX(JeffSagarin[JS_RATING],MATCH(AllSources[[#This Row],[Year]]&amp;"|"&amp;AllSources[[#This Row],[Real_Team]],JeffSagarin[YEAR]&amp;"|"&amp;JeffSagarin[TEAM],0)),"")</f>
        <v>88.58</v>
      </c>
      <c r="AE303">
        <f t="array" ref="AE303">IFERROR(INDEX(JeffSagarin[JS_SOS],MATCH(AllSources[[#This Row],[Year]]&amp;"|"&amp;AllSources[[#This Row],[Real_Team]],JeffSagarin[YEAR]&amp;"|"&amp;JeffSagarin[TEAM],0)),"")</f>
        <v>75.290000000000006</v>
      </c>
      <c r="AF303">
        <f t="array" ref="AF303">IFERROR(INDEX(JeffSagarin[W25],MATCH(AllSources[[#This Row],[Year]]&amp;"|"&amp;AllSources[[#This Row],[Real_Team]],JeffSagarin[YEAR]&amp;"|"&amp;JeffSagarin[TEAM],0)),"")</f>
        <v>2</v>
      </c>
      <c r="AG303">
        <f t="array" ref="AG303">IFERROR(INDEX(JeffSagarin[W50],MATCH(AllSources[[#This Row],[Year]]&amp;"|"&amp;AllSources[[#This Row],[Real_Team]],JeffSagarin[YEAR]&amp;"|"&amp;JeffSagarin[TEAM],0)),"")</f>
        <v>3</v>
      </c>
      <c r="AH303">
        <f t="array" ref="AH303">IFERROR(INDEX(JeffSagarin[YEAR],MATCH(AllSources[[#This Row],[Year]]&amp;"|"&amp;AllSources[[#This Row],[Real_Team]],JeffSagarin[YEAR]&amp;"|"&amp;JeffSagarin[TEAM],0)),"")</f>
        <v>2017</v>
      </c>
      <c r="AI303" t="str">
        <f t="array" ref="AI303">IFERROR(INDEX(SonnyMoore[TEAM],MATCH(AllSources[[#This Row],[Year]]&amp;"|"&amp;AllSources[[#This Row],[Real_Team]],SonnyMoore[YEAR]&amp;"|"&amp;SonnyMoore[TEAM],0)),"")</f>
        <v>SMU</v>
      </c>
      <c r="AJ303">
        <f t="array" ref="AJ303">IFERROR(INDEX(SonnyMoore[SM_SOS],MATCH(AllSources[[#This Row],[Year]]&amp;"|"&amp;AllSources[[#This Row],[Real_Team]],SonnyMoore[YEAR]&amp;"|"&amp;SonnyMoore[TEAM],0)),"")</f>
        <v>68.62</v>
      </c>
      <c r="AK303">
        <f t="array" ref="AK303">IFERROR(INDEX(SonnyMoore[SM_PR],MATCH(AllSources[[#This Row],[Year]]&amp;"|"&amp;AllSources[[#This Row],[Real_Team]],SonnyMoore[YEAR]&amp;"|"&amp;SonnyMoore[TEAM],0)),"")</f>
        <v>81.03</v>
      </c>
      <c r="AL303">
        <f t="array" ref="AL303">IFERROR(INDEX(SonnyMoore[YEAR],MATCH(AllSources[[#This Row],[Year]]&amp;"|"&amp;AllSources[[#This Row],[Real_Team]],SonnyMoore[YEAR]&amp;"|"&amp;SonnyMoore[TEAM],0)),"")</f>
        <v>2017</v>
      </c>
      <c r="AM303" t="str">
        <f t="array" ref="AM303">IFERROR(INDEX(ESPN[TEAM],MATCH(AllSources[[#This Row],[Year]]&amp;"|"&amp;AllSources[[#This Row],[Real_Team]],ESPN[YEAR]&amp;"|"&amp;ESPN[TEAM],0)),"")</f>
        <v>SMU</v>
      </c>
      <c r="AN303">
        <f t="array" ref="AN303">IFERROR(INDEX(ESPN[BPI OFF],MATCH(AllSources[[#This Row],[Year]]&amp;"|"&amp;AllSources[[#This Row],[Real_Team]],ESPN[YEAR]&amp;"|"&amp;ESPN[TEAM],0)),"")</f>
        <v>10.3</v>
      </c>
      <c r="AO303">
        <f t="array" ref="AO303">IFERROR(INDEX(ESPN[BPI DEF],MATCH(AllSources[[#This Row],[Year]]&amp;"|"&amp;AllSources[[#This Row],[Real_Team]],ESPN[YEAR]&amp;"|"&amp;ESPN[TEAM],0)),"")</f>
        <v>5.2</v>
      </c>
      <c r="AP303">
        <f t="array" ref="AP303">IFERROR(INDEX(ESPN[BPI],MATCH(AllSources[[#This Row],[Year]]&amp;"|"&amp;AllSources[[#This Row],[Real_Team]],ESPN[YEAR]&amp;"|"&amp;ESPN[TEAM],0)),"")</f>
        <v>15.5</v>
      </c>
      <c r="AQ303">
        <f t="array" ref="AQ303">IFERROR(INDEX(ESPN[YEAR],MATCH(AllSources[[#This Row],[Year]]&amp;"|"&amp;AllSources[[#This Row],[Real_Team]],ESPN[YEAR]&amp;"|"&amp;ESPN[TEAM],0)),"")</f>
        <v>2017</v>
      </c>
    </row>
    <row r="304" spans="1:43" x14ac:dyDescent="0.2">
      <c r="A304">
        <v>2017</v>
      </c>
      <c r="B304">
        <v>12</v>
      </c>
      <c r="C304" t="s">
        <v>934</v>
      </c>
      <c r="D304" t="s">
        <v>27</v>
      </c>
      <c r="E304" t="e" vm="1">
        <v>#NAME?</v>
      </c>
      <c r="F304">
        <v>5</v>
      </c>
      <c r="G304">
        <v>1</v>
      </c>
      <c r="H304" t="s">
        <v>105</v>
      </c>
      <c r="I304" t="s">
        <v>125</v>
      </c>
      <c r="J304">
        <v>24.29</v>
      </c>
      <c r="K304">
        <v>112.2</v>
      </c>
      <c r="L304">
        <v>50</v>
      </c>
      <c r="M304">
        <v>88</v>
      </c>
      <c r="N304">
        <v>2</v>
      </c>
      <c r="O304">
        <v>59.2</v>
      </c>
      <c r="P304">
        <v>351</v>
      </c>
      <c r="Q304">
        <v>-0.03</v>
      </c>
      <c r="R304">
        <v>258</v>
      </c>
      <c r="S304">
        <v>11.68</v>
      </c>
      <c r="T304">
        <v>10</v>
      </c>
      <c r="U304">
        <v>111.5</v>
      </c>
      <c r="V304">
        <v>8</v>
      </c>
      <c r="W304">
        <v>99.8</v>
      </c>
      <c r="X304">
        <v>22</v>
      </c>
      <c r="Y304">
        <v>2.29</v>
      </c>
      <c r="Z304">
        <v>82</v>
      </c>
      <c r="AA304">
        <v>5</v>
      </c>
      <c r="AB304" t="s">
        <v>136</v>
      </c>
      <c r="AC304" t="str">
        <f t="array" ref="AC304">IFERROR(INDEX(JeffSagarin[TEAM],MATCH(AllSources[[#This Row],[Year]]&amp;"|"&amp;AllSources[[#This Row],[Real_Team]],JeffSagarin[YEAR]&amp;"|"&amp;JeffSagarin[TEAM],0)),"")</f>
        <v>Virginia</v>
      </c>
      <c r="AD304">
        <f t="array" ref="AD304">IFERROR(INDEX(JeffSagarin[JS_RATING],MATCH(AllSources[[#This Row],[Year]]&amp;"|"&amp;AllSources[[#This Row],[Real_Team]],JeffSagarin[YEAR]&amp;"|"&amp;JeffSagarin[TEAM],0)),"")</f>
        <v>90.21</v>
      </c>
      <c r="AE304">
        <f t="array" ref="AE304">IFERROR(INDEX(JeffSagarin[JS_SOS],MATCH(AllSources[[#This Row],[Year]]&amp;"|"&amp;AllSources[[#This Row],[Real_Team]],JeffSagarin[YEAR]&amp;"|"&amp;JeffSagarin[TEAM],0)),"")</f>
        <v>81.77</v>
      </c>
      <c r="AF304">
        <f t="array" ref="AF304">IFERROR(INDEX(JeffSagarin[W25],MATCH(AllSources[[#This Row],[Year]]&amp;"|"&amp;AllSources[[#This Row],[Real_Team]],JeffSagarin[YEAR]&amp;"|"&amp;JeffSagarin[TEAM],0)),"")</f>
        <v>4</v>
      </c>
      <c r="AG304">
        <f t="array" ref="AG304">IFERROR(INDEX(JeffSagarin[W50],MATCH(AllSources[[#This Row],[Year]]&amp;"|"&amp;AllSources[[#This Row],[Real_Team]],JeffSagarin[YEAR]&amp;"|"&amp;JeffSagarin[TEAM],0)),"")</f>
        <v>7</v>
      </c>
      <c r="AH304">
        <f t="array" ref="AH304">IFERROR(INDEX(JeffSagarin[YEAR],MATCH(AllSources[[#This Row],[Year]]&amp;"|"&amp;AllSources[[#This Row],[Real_Team]],JeffSagarin[YEAR]&amp;"|"&amp;JeffSagarin[TEAM],0)),"")</f>
        <v>2017</v>
      </c>
      <c r="AI304" t="str">
        <f t="array" ref="AI304">IFERROR(INDEX(SonnyMoore[TEAM],MATCH(AllSources[[#This Row],[Year]]&amp;"|"&amp;AllSources[[#This Row],[Real_Team]],SonnyMoore[YEAR]&amp;"|"&amp;SonnyMoore[TEAM],0)),"")</f>
        <v>VIRGINIA</v>
      </c>
      <c r="AJ304">
        <f t="array" ref="AJ304">IFERROR(INDEX(SonnyMoore[SM_SOS],MATCH(AllSources[[#This Row],[Year]]&amp;"|"&amp;AllSources[[#This Row],[Real_Team]],SonnyMoore[YEAR]&amp;"|"&amp;SonnyMoore[TEAM],0)),"")</f>
        <v>74.430000000000007</v>
      </c>
      <c r="AK304">
        <f t="array" ref="AK304">IFERROR(INDEX(SonnyMoore[SM_PR],MATCH(AllSources[[#This Row],[Year]]&amp;"|"&amp;AllSources[[#This Row],[Real_Team]],SonnyMoore[YEAR]&amp;"|"&amp;SonnyMoore[TEAM],0)),"")</f>
        <v>80.88</v>
      </c>
      <c r="AL304">
        <f t="array" ref="AL304">IFERROR(INDEX(SonnyMoore[YEAR],MATCH(AllSources[[#This Row],[Year]]&amp;"|"&amp;AllSources[[#This Row],[Real_Team]],SonnyMoore[YEAR]&amp;"|"&amp;SonnyMoore[TEAM],0)),"")</f>
        <v>2017</v>
      </c>
      <c r="AM304" t="str">
        <f t="array" ref="AM304">IFERROR(INDEX(ESPN[TEAM],MATCH(AllSources[[#This Row],[Year]]&amp;"|"&amp;AllSources[[#This Row],[Real_Team]],ESPN[YEAR]&amp;"|"&amp;ESPN[TEAM],0)),"")</f>
        <v>Virginia</v>
      </c>
      <c r="AN304">
        <f t="array" ref="AN304">IFERROR(INDEX(ESPN[BPI OFF],MATCH(AllSources[[#This Row],[Year]]&amp;"|"&amp;AllSources[[#This Row],[Real_Team]],ESPN[YEAR]&amp;"|"&amp;ESPN[TEAM],0)),"")</f>
        <v>5.8</v>
      </c>
      <c r="AO304">
        <f t="array" ref="AO304">IFERROR(INDEX(ESPN[BPI DEF],MATCH(AllSources[[#This Row],[Year]]&amp;"|"&amp;AllSources[[#This Row],[Real_Team]],ESPN[YEAR]&amp;"|"&amp;ESPN[TEAM],0)),"")</f>
        <v>11.4</v>
      </c>
      <c r="AP304">
        <f t="array" ref="AP304">IFERROR(INDEX(ESPN[BPI],MATCH(AllSources[[#This Row],[Year]]&amp;"|"&amp;AllSources[[#This Row],[Real_Team]],ESPN[YEAR]&amp;"|"&amp;ESPN[TEAM],0)),"")</f>
        <v>17.2</v>
      </c>
      <c r="AQ304">
        <f t="array" ref="AQ304">IFERROR(INDEX(ESPN[YEAR],MATCH(AllSources[[#This Row],[Year]]&amp;"|"&amp;AllSources[[#This Row],[Real_Team]],ESPN[YEAR]&amp;"|"&amp;ESPN[TEAM],0)),"")</f>
        <v>2017</v>
      </c>
    </row>
    <row r="305" spans="1:43" x14ac:dyDescent="0.2">
      <c r="A305">
        <v>2017</v>
      </c>
      <c r="B305">
        <v>13</v>
      </c>
      <c r="C305" t="s">
        <v>779</v>
      </c>
      <c r="D305" t="s">
        <v>16</v>
      </c>
      <c r="E305" t="e" vm="1">
        <v>#NAME?</v>
      </c>
      <c r="F305">
        <v>3</v>
      </c>
      <c r="G305">
        <v>2</v>
      </c>
      <c r="H305" t="s">
        <v>156</v>
      </c>
      <c r="I305" t="s">
        <v>81</v>
      </c>
      <c r="J305">
        <v>24.23</v>
      </c>
      <c r="K305">
        <v>117.1</v>
      </c>
      <c r="L305">
        <v>23</v>
      </c>
      <c r="M305">
        <v>92.9</v>
      </c>
      <c r="N305">
        <v>16</v>
      </c>
      <c r="O305">
        <v>63.7</v>
      </c>
      <c r="P305">
        <v>328</v>
      </c>
      <c r="Q305">
        <v>2.3E-2</v>
      </c>
      <c r="R305">
        <v>126</v>
      </c>
      <c r="S305">
        <v>13.08</v>
      </c>
      <c r="T305">
        <v>5</v>
      </c>
      <c r="U305">
        <v>111.7</v>
      </c>
      <c r="V305">
        <v>6</v>
      </c>
      <c r="W305">
        <v>98.6</v>
      </c>
      <c r="X305">
        <v>6</v>
      </c>
      <c r="Y305">
        <v>1.67</v>
      </c>
      <c r="Z305">
        <v>110</v>
      </c>
      <c r="AA305">
        <v>3</v>
      </c>
      <c r="AB305" t="s">
        <v>136</v>
      </c>
      <c r="AC305" t="str">
        <f t="array" ref="AC305">IFERROR(INDEX(JeffSagarin[TEAM],MATCH(AllSources[[#This Row],[Year]]&amp;"|"&amp;AllSources[[#This Row],[Real_Team]],JeffSagarin[YEAR]&amp;"|"&amp;JeffSagarin[TEAM],0)),"")</f>
        <v>Baylor</v>
      </c>
      <c r="AD305">
        <f t="array" ref="AD305">IFERROR(INDEX(JeffSagarin[JS_RATING],MATCH(AllSources[[#This Row],[Year]]&amp;"|"&amp;AllSources[[#This Row],[Real_Team]],JeffSagarin[YEAR]&amp;"|"&amp;JeffSagarin[TEAM],0)),"")</f>
        <v>89.33</v>
      </c>
      <c r="AE305">
        <f t="array" ref="AE305">IFERROR(INDEX(JeffSagarin[JS_SOS],MATCH(AllSources[[#This Row],[Year]]&amp;"|"&amp;AllSources[[#This Row],[Real_Team]],JeffSagarin[YEAR]&amp;"|"&amp;JeffSagarin[TEAM],0)),"")</f>
        <v>82.68</v>
      </c>
      <c r="AF305">
        <f t="array" ref="AF305">IFERROR(INDEX(JeffSagarin[W25],MATCH(AllSources[[#This Row],[Year]]&amp;"|"&amp;AllSources[[#This Row],[Real_Team]],JeffSagarin[YEAR]&amp;"|"&amp;JeffSagarin[TEAM],0)),"")</f>
        <v>6</v>
      </c>
      <c r="AG305">
        <f t="array" ref="AG305">IFERROR(INDEX(JeffSagarin[W50],MATCH(AllSources[[#This Row],[Year]]&amp;"|"&amp;AllSources[[#This Row],[Real_Team]],JeffSagarin[YEAR]&amp;"|"&amp;JeffSagarin[TEAM],0)),"")</f>
        <v>13</v>
      </c>
      <c r="AH305">
        <f t="array" ref="AH305">IFERROR(INDEX(JeffSagarin[YEAR],MATCH(AllSources[[#This Row],[Year]]&amp;"|"&amp;AllSources[[#This Row],[Real_Team]],JeffSagarin[YEAR]&amp;"|"&amp;JeffSagarin[TEAM],0)),"")</f>
        <v>2017</v>
      </c>
      <c r="AI305" t="str">
        <f t="array" ref="AI305">IFERROR(INDEX(SonnyMoore[TEAM],MATCH(AllSources[[#This Row],[Year]]&amp;"|"&amp;AllSources[[#This Row],[Real_Team]],SonnyMoore[YEAR]&amp;"|"&amp;SonnyMoore[TEAM],0)),"")</f>
        <v>BAYLOR</v>
      </c>
      <c r="AJ305">
        <f t="array" ref="AJ305">IFERROR(INDEX(SonnyMoore[SM_SOS],MATCH(AllSources[[#This Row],[Year]]&amp;"|"&amp;AllSources[[#This Row],[Real_Team]],SonnyMoore[YEAR]&amp;"|"&amp;SonnyMoore[TEAM],0)),"")</f>
        <v>73.11</v>
      </c>
      <c r="AK305">
        <f t="array" ref="AK305">IFERROR(INDEX(SonnyMoore[SM_PR],MATCH(AllSources[[#This Row],[Year]]&amp;"|"&amp;AllSources[[#This Row],[Real_Team]],SonnyMoore[YEAR]&amp;"|"&amp;SonnyMoore[TEAM],0)),"")</f>
        <v>78.8</v>
      </c>
      <c r="AL305">
        <f t="array" ref="AL305">IFERROR(INDEX(SonnyMoore[YEAR],MATCH(AllSources[[#This Row],[Year]]&amp;"|"&amp;AllSources[[#This Row],[Real_Team]],SonnyMoore[YEAR]&amp;"|"&amp;SonnyMoore[TEAM],0)),"")</f>
        <v>2017</v>
      </c>
      <c r="AM305" t="str">
        <f t="array" ref="AM305">IFERROR(INDEX(ESPN[TEAM],MATCH(AllSources[[#This Row],[Year]]&amp;"|"&amp;AllSources[[#This Row],[Real_Team]],ESPN[YEAR]&amp;"|"&amp;ESPN[TEAM],0)),"")</f>
        <v>Baylor</v>
      </c>
      <c r="AN305">
        <f t="array" ref="AN305">IFERROR(INDEX(ESPN[BPI OFF],MATCH(AllSources[[#This Row],[Year]]&amp;"|"&amp;AllSources[[#This Row],[Real_Team]],ESPN[YEAR]&amp;"|"&amp;ESPN[TEAM],0)),"")</f>
        <v>7.9</v>
      </c>
      <c r="AO305">
        <f t="array" ref="AO305">IFERROR(INDEX(ESPN[BPI DEF],MATCH(AllSources[[#This Row],[Year]]&amp;"|"&amp;AllSources[[#This Row],[Real_Team]],ESPN[YEAR]&amp;"|"&amp;ESPN[TEAM],0)),"")</f>
        <v>7.1</v>
      </c>
      <c r="AP305">
        <f t="array" ref="AP305">IFERROR(INDEX(ESPN[BPI],MATCH(AllSources[[#This Row],[Year]]&amp;"|"&amp;AllSources[[#This Row],[Real_Team]],ESPN[YEAR]&amp;"|"&amp;ESPN[TEAM],0)),"")</f>
        <v>15.1</v>
      </c>
      <c r="AQ305">
        <f t="array" ref="AQ305">IFERROR(INDEX(ESPN[YEAR],MATCH(AllSources[[#This Row],[Year]]&amp;"|"&amp;AllSources[[#This Row],[Real_Team]],ESPN[YEAR]&amp;"|"&amp;ESPN[TEAM],0)),"")</f>
        <v>2017</v>
      </c>
    </row>
    <row r="306" spans="1:43" x14ac:dyDescent="0.2">
      <c r="A306">
        <v>2017</v>
      </c>
      <c r="B306">
        <v>14</v>
      </c>
      <c r="C306" t="s">
        <v>613</v>
      </c>
      <c r="D306" t="s">
        <v>0</v>
      </c>
      <c r="E306" t="e" vm="1">
        <v>#NAME?</v>
      </c>
      <c r="F306">
        <v>2</v>
      </c>
      <c r="G306">
        <v>1</v>
      </c>
      <c r="H306" t="s">
        <v>105</v>
      </c>
      <c r="I306" t="s">
        <v>142</v>
      </c>
      <c r="J306">
        <v>24.17</v>
      </c>
      <c r="K306">
        <v>121</v>
      </c>
      <c r="L306">
        <v>6</v>
      </c>
      <c r="M306">
        <v>96.8</v>
      </c>
      <c r="N306">
        <v>47</v>
      </c>
      <c r="O306">
        <v>68.3</v>
      </c>
      <c r="P306">
        <v>175</v>
      </c>
      <c r="Q306">
        <v>1.4E-2</v>
      </c>
      <c r="R306">
        <v>150</v>
      </c>
      <c r="S306">
        <v>11.43</v>
      </c>
      <c r="T306">
        <v>12</v>
      </c>
      <c r="U306">
        <v>111</v>
      </c>
      <c r="V306">
        <v>13</v>
      </c>
      <c r="W306">
        <v>99.6</v>
      </c>
      <c r="X306">
        <v>21</v>
      </c>
      <c r="Y306">
        <v>0.03</v>
      </c>
      <c r="Z306">
        <v>153</v>
      </c>
      <c r="AA306">
        <v>2</v>
      </c>
      <c r="AB306" t="s">
        <v>136</v>
      </c>
      <c r="AC306" t="str">
        <f t="array" ref="AC306">IFERROR(INDEX(JeffSagarin[TEAM],MATCH(AllSources[[#This Row],[Year]]&amp;"|"&amp;AllSources[[#This Row],[Real_Team]],JeffSagarin[YEAR]&amp;"|"&amp;JeffSagarin[TEAM],0)),"")</f>
        <v>Duke</v>
      </c>
      <c r="AD306">
        <f t="array" ref="AD306">IFERROR(INDEX(JeffSagarin[JS_RATING],MATCH(AllSources[[#This Row],[Year]]&amp;"|"&amp;AllSources[[#This Row],[Real_Team]],JeffSagarin[YEAR]&amp;"|"&amp;JeffSagarin[TEAM],0)),"")</f>
        <v>91.25</v>
      </c>
      <c r="AE306">
        <f t="array" ref="AE306">IFERROR(INDEX(JeffSagarin[JS_SOS],MATCH(AllSources[[#This Row],[Year]]&amp;"|"&amp;AllSources[[#This Row],[Real_Team]],JeffSagarin[YEAR]&amp;"|"&amp;JeffSagarin[TEAM],0)),"")</f>
        <v>81.5</v>
      </c>
      <c r="AF306">
        <f t="array" ref="AF306">IFERROR(INDEX(JeffSagarin[W25],MATCH(AllSources[[#This Row],[Year]]&amp;"|"&amp;AllSources[[#This Row],[Real_Team]],JeffSagarin[YEAR]&amp;"|"&amp;JeffSagarin[TEAM],0)),"")</f>
        <v>8</v>
      </c>
      <c r="AG306">
        <f t="array" ref="AG306">IFERROR(INDEX(JeffSagarin[W50],MATCH(AllSources[[#This Row],[Year]]&amp;"|"&amp;AllSources[[#This Row],[Real_Team]],JeffSagarin[YEAR]&amp;"|"&amp;JeffSagarin[TEAM],0)),"")</f>
        <v>15</v>
      </c>
      <c r="AH306">
        <f t="array" ref="AH306">IFERROR(INDEX(JeffSagarin[YEAR],MATCH(AllSources[[#This Row],[Year]]&amp;"|"&amp;AllSources[[#This Row],[Real_Team]],JeffSagarin[YEAR]&amp;"|"&amp;JeffSagarin[TEAM],0)),"")</f>
        <v>2017</v>
      </c>
      <c r="AI306" t="str">
        <f t="array" ref="AI306">IFERROR(INDEX(SonnyMoore[TEAM],MATCH(AllSources[[#This Row],[Year]]&amp;"|"&amp;AllSources[[#This Row],[Real_Team]],SonnyMoore[YEAR]&amp;"|"&amp;SonnyMoore[TEAM],0)),"")</f>
        <v>DUKE</v>
      </c>
      <c r="AJ306">
        <f t="array" ref="AJ306">IFERROR(INDEX(SonnyMoore[SM_SOS],MATCH(AllSources[[#This Row],[Year]]&amp;"|"&amp;AllSources[[#This Row],[Real_Team]],SonnyMoore[YEAR]&amp;"|"&amp;SonnyMoore[TEAM],0)),"")</f>
        <v>74.5</v>
      </c>
      <c r="AK306">
        <f t="array" ref="AK306">IFERROR(INDEX(SonnyMoore[SM_PR],MATCH(AllSources[[#This Row],[Year]]&amp;"|"&amp;AllSources[[#This Row],[Real_Team]],SonnyMoore[YEAR]&amp;"|"&amp;SonnyMoore[TEAM],0)),"")</f>
        <v>83</v>
      </c>
      <c r="AL306">
        <f t="array" ref="AL306">IFERROR(INDEX(SonnyMoore[YEAR],MATCH(AllSources[[#This Row],[Year]]&amp;"|"&amp;AllSources[[#This Row],[Real_Team]],SonnyMoore[YEAR]&amp;"|"&amp;SonnyMoore[TEAM],0)),"")</f>
        <v>2017</v>
      </c>
      <c r="AM306" t="str">
        <f t="array" ref="AM306">IFERROR(INDEX(ESPN[TEAM],MATCH(AllSources[[#This Row],[Year]]&amp;"|"&amp;AllSources[[#This Row],[Real_Team]],ESPN[YEAR]&amp;"|"&amp;ESPN[TEAM],0)),"")</f>
        <v>Duke</v>
      </c>
      <c r="AN306">
        <f t="array" ref="AN306">IFERROR(INDEX(ESPN[BPI OFF],MATCH(AllSources[[#This Row],[Year]]&amp;"|"&amp;AllSources[[#This Row],[Real_Team]],ESPN[YEAR]&amp;"|"&amp;ESPN[TEAM],0)),"")</f>
        <v>11.8</v>
      </c>
      <c r="AO306">
        <f t="array" ref="AO306">IFERROR(INDEX(ESPN[BPI DEF],MATCH(AllSources[[#This Row],[Year]]&amp;"|"&amp;AllSources[[#This Row],[Real_Team]],ESPN[YEAR]&amp;"|"&amp;ESPN[TEAM],0)),"")</f>
        <v>5.9</v>
      </c>
      <c r="AP306">
        <f t="array" ref="AP306">IFERROR(INDEX(ESPN[BPI],MATCH(AllSources[[#This Row],[Year]]&amp;"|"&amp;AllSources[[#This Row],[Real_Team]],ESPN[YEAR]&amp;"|"&amp;ESPN[TEAM],0)),"")</f>
        <v>17.7</v>
      </c>
      <c r="AQ306">
        <f t="array" ref="AQ306">IFERROR(INDEX(ESPN[YEAR],MATCH(AllSources[[#This Row],[Year]]&amp;"|"&amp;AllSources[[#This Row],[Real_Team]],ESPN[YEAR]&amp;"|"&amp;ESPN[TEAM],0)),"")</f>
        <v>2017</v>
      </c>
    </row>
    <row r="307" spans="1:43" x14ac:dyDescent="0.2">
      <c r="A307">
        <v>2017</v>
      </c>
      <c r="B307">
        <v>15</v>
      </c>
      <c r="C307" t="s">
        <v>933</v>
      </c>
      <c r="D307" t="s">
        <v>583</v>
      </c>
      <c r="E307" t="e" vm="1">
        <v>#NAME?</v>
      </c>
      <c r="F307">
        <v>7</v>
      </c>
      <c r="G307">
        <v>1</v>
      </c>
      <c r="H307" t="s">
        <v>110</v>
      </c>
      <c r="I307" t="s">
        <v>699</v>
      </c>
      <c r="J307">
        <v>23.67</v>
      </c>
      <c r="K307">
        <v>118.7</v>
      </c>
      <c r="L307">
        <v>14</v>
      </c>
      <c r="M307">
        <v>95</v>
      </c>
      <c r="N307">
        <v>26</v>
      </c>
      <c r="O307">
        <v>60.2</v>
      </c>
      <c r="P307">
        <v>350</v>
      </c>
      <c r="Q307">
        <v>0.03</v>
      </c>
      <c r="R307">
        <v>99</v>
      </c>
      <c r="S307">
        <v>0.41</v>
      </c>
      <c r="T307">
        <v>127</v>
      </c>
      <c r="U307">
        <v>104.3</v>
      </c>
      <c r="V307">
        <v>163</v>
      </c>
      <c r="W307">
        <v>103.9</v>
      </c>
      <c r="X307">
        <v>117</v>
      </c>
      <c r="Y307">
        <v>-4.13</v>
      </c>
      <c r="Z307">
        <v>277</v>
      </c>
      <c r="AA307">
        <v>7</v>
      </c>
      <c r="AB307" t="s">
        <v>136</v>
      </c>
      <c r="AC307" t="str">
        <f t="array" ref="AC307">IFERROR(INDEX(JeffSagarin[TEAM],MATCH(AllSources[[#This Row],[Year]]&amp;"|"&amp;AllSources[[#This Row],[Real_Team]],JeffSagarin[YEAR]&amp;"|"&amp;JeffSagarin[TEAM],0)),"")</f>
        <v/>
      </c>
      <c r="AD307" t="str">
        <f t="array" ref="AD307">IFERROR(INDEX(JeffSagarin[JS_RATING],MATCH(AllSources[[#This Row],[Year]]&amp;"|"&amp;AllSources[[#This Row],[Real_Team]],JeffSagarin[YEAR]&amp;"|"&amp;JeffSagarin[TEAM],0)),"")</f>
        <v/>
      </c>
      <c r="AE307" t="str">
        <f t="array" ref="AE307">IFERROR(INDEX(JeffSagarin[JS_SOS],MATCH(AllSources[[#This Row],[Year]]&amp;"|"&amp;AllSources[[#This Row],[Real_Team]],JeffSagarin[YEAR]&amp;"|"&amp;JeffSagarin[TEAM],0)),"")</f>
        <v/>
      </c>
      <c r="AF307" t="str">
        <f t="array" ref="AF307">IFERROR(INDEX(JeffSagarin[W25],MATCH(AllSources[[#This Row],[Year]]&amp;"|"&amp;AllSources[[#This Row],[Real_Team]],JeffSagarin[YEAR]&amp;"|"&amp;JeffSagarin[TEAM],0)),"")</f>
        <v/>
      </c>
      <c r="AG307" t="str">
        <f t="array" ref="AG307">IFERROR(INDEX(JeffSagarin[W50],MATCH(AllSources[[#This Row],[Year]]&amp;"|"&amp;AllSources[[#This Row],[Real_Team]],JeffSagarin[YEAR]&amp;"|"&amp;JeffSagarin[TEAM],0)),"")</f>
        <v/>
      </c>
      <c r="AH307" t="str">
        <f t="array" ref="AH307">IFERROR(INDEX(JeffSagarin[YEAR],MATCH(AllSources[[#This Row],[Year]]&amp;"|"&amp;AllSources[[#This Row],[Real_Team]],JeffSagarin[YEAR]&amp;"|"&amp;JeffSagarin[TEAM],0)),"")</f>
        <v/>
      </c>
      <c r="AI307" t="str">
        <f t="array" ref="AI307">IFERROR(INDEX(SonnyMoore[TEAM],MATCH(AllSources[[#This Row],[Year]]&amp;"|"&amp;AllSources[[#This Row],[Real_Team]],SonnyMoore[YEAR]&amp;"|"&amp;SonnyMoore[TEAM],0)),"")</f>
        <v/>
      </c>
      <c r="AJ307" t="str">
        <f t="array" ref="AJ307">IFERROR(INDEX(SonnyMoore[SM_SOS],MATCH(AllSources[[#This Row],[Year]]&amp;"|"&amp;AllSources[[#This Row],[Real_Team]],SonnyMoore[YEAR]&amp;"|"&amp;SonnyMoore[TEAM],0)),"")</f>
        <v/>
      </c>
      <c r="AK307" t="str">
        <f t="array" ref="AK307">IFERROR(INDEX(SonnyMoore[SM_PR],MATCH(AllSources[[#This Row],[Year]]&amp;"|"&amp;AllSources[[#This Row],[Real_Team]],SonnyMoore[YEAR]&amp;"|"&amp;SonnyMoore[TEAM],0)),"")</f>
        <v/>
      </c>
      <c r="AL307" t="str">
        <f t="array" ref="AL307">IFERROR(INDEX(SonnyMoore[YEAR],MATCH(AllSources[[#This Row],[Year]]&amp;"|"&amp;AllSources[[#This Row],[Real_Team]],SonnyMoore[YEAR]&amp;"|"&amp;SonnyMoore[TEAM],0)),"")</f>
        <v/>
      </c>
      <c r="AM307" t="str">
        <f t="array" ref="AM307">IFERROR(INDEX(ESPN[TEAM],MATCH(AllSources[[#This Row],[Year]]&amp;"|"&amp;AllSources[[#This Row],[Real_Team]],ESPN[YEAR]&amp;"|"&amp;ESPN[TEAM],0)),"")</f>
        <v/>
      </c>
      <c r="AN307" t="str">
        <f t="array" ref="AN307">IFERROR(INDEX(ESPN[BPI OFF],MATCH(AllSources[[#This Row],[Year]]&amp;"|"&amp;AllSources[[#This Row],[Real_Team]],ESPN[YEAR]&amp;"|"&amp;ESPN[TEAM],0)),"")</f>
        <v/>
      </c>
      <c r="AO307" t="str">
        <f t="array" ref="AO307">IFERROR(INDEX(ESPN[BPI DEF],MATCH(AllSources[[#This Row],[Year]]&amp;"|"&amp;AllSources[[#This Row],[Real_Team]],ESPN[YEAR]&amp;"|"&amp;ESPN[TEAM],0)),"")</f>
        <v/>
      </c>
      <c r="AP307" t="str">
        <f t="array" ref="AP307">IFERROR(INDEX(ESPN[BPI],MATCH(AllSources[[#This Row],[Year]]&amp;"|"&amp;AllSources[[#This Row],[Real_Team]],ESPN[YEAR]&amp;"|"&amp;ESPN[TEAM],0)),"")</f>
        <v/>
      </c>
      <c r="AQ307" t="str">
        <f t="array" ref="AQ307">IFERROR(INDEX(ESPN[YEAR],MATCH(AllSources[[#This Row],[Year]]&amp;"|"&amp;AllSources[[#This Row],[Real_Team]],ESPN[YEAR]&amp;"|"&amp;ESPN[TEAM],0)),"")</f>
        <v/>
      </c>
    </row>
    <row r="308" spans="1:43" x14ac:dyDescent="0.2">
      <c r="A308">
        <v>2017</v>
      </c>
      <c r="B308">
        <v>16</v>
      </c>
      <c r="C308" t="s">
        <v>154</v>
      </c>
      <c r="D308" t="s">
        <v>64</v>
      </c>
      <c r="E308" t="e" vm="1">
        <v>#NAME?</v>
      </c>
      <c r="F308">
        <v>3</v>
      </c>
      <c r="G308">
        <v>2</v>
      </c>
      <c r="H308" t="s">
        <v>137</v>
      </c>
      <c r="I308" t="s">
        <v>153</v>
      </c>
      <c r="J308">
        <v>23.63</v>
      </c>
      <c r="K308">
        <v>124</v>
      </c>
      <c r="L308">
        <v>2</v>
      </c>
      <c r="M308">
        <v>100.4</v>
      </c>
      <c r="N308">
        <v>85</v>
      </c>
      <c r="O308">
        <v>72.599999999999994</v>
      </c>
      <c r="P308">
        <v>20</v>
      </c>
      <c r="Q308">
        <v>2.1000000000000001E-2</v>
      </c>
      <c r="R308">
        <v>132</v>
      </c>
      <c r="S308">
        <v>5.17</v>
      </c>
      <c r="T308">
        <v>74</v>
      </c>
      <c r="U308">
        <v>108</v>
      </c>
      <c r="V308">
        <v>67</v>
      </c>
      <c r="W308">
        <v>102.8</v>
      </c>
      <c r="X308">
        <v>89</v>
      </c>
      <c r="Y308">
        <v>-4.66</v>
      </c>
      <c r="Z308">
        <v>291</v>
      </c>
      <c r="AA308">
        <v>3</v>
      </c>
      <c r="AB308" t="s">
        <v>136</v>
      </c>
      <c r="AC308" t="str">
        <f t="array" ref="AC308">IFERROR(INDEX(JeffSagarin[TEAM],MATCH(AllSources[[#This Row],[Year]]&amp;"|"&amp;AllSources[[#This Row],[Real_Team]],JeffSagarin[YEAR]&amp;"|"&amp;JeffSagarin[TEAM],0)),"")</f>
        <v>UCLA</v>
      </c>
      <c r="AD308">
        <f t="array" ref="AD308">IFERROR(INDEX(JeffSagarin[JS_RATING],MATCH(AllSources[[#This Row],[Year]]&amp;"|"&amp;AllSources[[#This Row],[Real_Team]],JeffSagarin[YEAR]&amp;"|"&amp;JeffSagarin[TEAM],0)),"")</f>
        <v>89.79</v>
      </c>
      <c r="AE308">
        <f t="array" ref="AE308">IFERROR(INDEX(JeffSagarin[JS_SOS],MATCH(AllSources[[#This Row],[Year]]&amp;"|"&amp;AllSources[[#This Row],[Real_Team]],JeffSagarin[YEAR]&amp;"|"&amp;JeffSagarin[TEAM],0)),"")</f>
        <v>76.81</v>
      </c>
      <c r="AF308">
        <f t="array" ref="AF308">IFERROR(INDEX(JeffSagarin[W25],MATCH(AllSources[[#This Row],[Year]]&amp;"|"&amp;AllSources[[#This Row],[Real_Team]],JeffSagarin[YEAR]&amp;"|"&amp;JeffSagarin[TEAM],0)),"")</f>
        <v>5</v>
      </c>
      <c r="AG308">
        <f t="array" ref="AG308">IFERROR(INDEX(JeffSagarin[W50],MATCH(AllSources[[#This Row],[Year]]&amp;"|"&amp;AllSources[[#This Row],[Real_Team]],JeffSagarin[YEAR]&amp;"|"&amp;JeffSagarin[TEAM],0)),"")</f>
        <v>6</v>
      </c>
      <c r="AH308">
        <f t="array" ref="AH308">IFERROR(INDEX(JeffSagarin[YEAR],MATCH(AllSources[[#This Row],[Year]]&amp;"|"&amp;AllSources[[#This Row],[Real_Team]],JeffSagarin[YEAR]&amp;"|"&amp;JeffSagarin[TEAM],0)),"")</f>
        <v>2017</v>
      </c>
      <c r="AI308" t="str">
        <f t="array" ref="AI308">IFERROR(INDEX(SonnyMoore[TEAM],MATCH(AllSources[[#This Row],[Year]]&amp;"|"&amp;AllSources[[#This Row],[Real_Team]],SonnyMoore[YEAR]&amp;"|"&amp;SonnyMoore[TEAM],0)),"")</f>
        <v>UCLA</v>
      </c>
      <c r="AJ308">
        <f t="array" ref="AJ308">IFERROR(INDEX(SonnyMoore[SM_SOS],MATCH(AllSources[[#This Row],[Year]]&amp;"|"&amp;AllSources[[#This Row],[Real_Team]],SonnyMoore[YEAR]&amp;"|"&amp;SonnyMoore[TEAM],0)),"")</f>
        <v>69.37</v>
      </c>
      <c r="AK308">
        <f t="array" ref="AK308">IFERROR(INDEX(SonnyMoore[SM_PR],MATCH(AllSources[[#This Row],[Year]]&amp;"|"&amp;AllSources[[#This Row],[Real_Team]],SonnyMoore[YEAR]&amp;"|"&amp;SonnyMoore[TEAM],0)),"")</f>
        <v>81.739999999999995</v>
      </c>
      <c r="AL308">
        <f t="array" ref="AL308">IFERROR(INDEX(SonnyMoore[YEAR],MATCH(AllSources[[#This Row],[Year]]&amp;"|"&amp;AllSources[[#This Row],[Real_Team]],SonnyMoore[YEAR]&amp;"|"&amp;SonnyMoore[TEAM],0)),"")</f>
        <v>2017</v>
      </c>
      <c r="AM308" t="str">
        <f t="array" ref="AM308">IFERROR(INDEX(ESPN[TEAM],MATCH(AllSources[[#This Row],[Year]]&amp;"|"&amp;AllSources[[#This Row],[Real_Team]],ESPN[YEAR]&amp;"|"&amp;ESPN[TEAM],0)),"")</f>
        <v>UCLA</v>
      </c>
      <c r="AN308">
        <f t="array" ref="AN308">IFERROR(INDEX(ESPN[BPI OFF],MATCH(AllSources[[#This Row],[Year]]&amp;"|"&amp;AllSources[[#This Row],[Real_Team]],ESPN[YEAR]&amp;"|"&amp;ESPN[TEAM],0)),"")</f>
        <v>14.4</v>
      </c>
      <c r="AO308">
        <f t="array" ref="AO308">IFERROR(INDEX(ESPN[BPI DEF],MATCH(AllSources[[#This Row],[Year]]&amp;"|"&amp;AllSources[[#This Row],[Real_Team]],ESPN[YEAR]&amp;"|"&amp;ESPN[TEAM],0)),"")</f>
        <v>2.4</v>
      </c>
      <c r="AP308">
        <f t="array" ref="AP308">IFERROR(INDEX(ESPN[BPI],MATCH(AllSources[[#This Row],[Year]]&amp;"|"&amp;AllSources[[#This Row],[Real_Team]],ESPN[YEAR]&amp;"|"&amp;ESPN[TEAM],0)),"")</f>
        <v>16.8</v>
      </c>
      <c r="AQ308">
        <f t="array" ref="AQ308">IFERROR(INDEX(ESPN[YEAR],MATCH(AllSources[[#This Row],[Year]]&amp;"|"&amp;AllSources[[#This Row],[Real_Team]],ESPN[YEAR]&amp;"|"&amp;ESPN[TEAM],0)),"")</f>
        <v>2017</v>
      </c>
    </row>
    <row r="309" spans="1:43" x14ac:dyDescent="0.2">
      <c r="A309">
        <v>2017</v>
      </c>
      <c r="B309">
        <v>17</v>
      </c>
      <c r="C309" t="s">
        <v>932</v>
      </c>
      <c r="D309" t="s">
        <v>243</v>
      </c>
      <c r="E309" t="e" vm="1">
        <v>#NAME?</v>
      </c>
      <c r="F309">
        <v>5</v>
      </c>
      <c r="G309">
        <v>1</v>
      </c>
      <c r="H309" t="s">
        <v>156</v>
      </c>
      <c r="I309" t="s">
        <v>111</v>
      </c>
      <c r="J309">
        <v>23.45</v>
      </c>
      <c r="K309">
        <v>119.7</v>
      </c>
      <c r="L309">
        <v>11</v>
      </c>
      <c r="M309">
        <v>96.3</v>
      </c>
      <c r="N309">
        <v>42</v>
      </c>
      <c r="O309">
        <v>68.400000000000006</v>
      </c>
      <c r="P309">
        <v>170</v>
      </c>
      <c r="Q309">
        <v>-1.9E-2</v>
      </c>
      <c r="R309">
        <v>234</v>
      </c>
      <c r="S309">
        <v>14.05</v>
      </c>
      <c r="T309">
        <v>3</v>
      </c>
      <c r="U309">
        <v>112.6</v>
      </c>
      <c r="V309">
        <v>2</v>
      </c>
      <c r="W309">
        <v>98.6</v>
      </c>
      <c r="X309">
        <v>5</v>
      </c>
      <c r="Y309">
        <v>-0.74</v>
      </c>
      <c r="Z309">
        <v>175</v>
      </c>
      <c r="AA309">
        <v>5</v>
      </c>
      <c r="AB309" t="s">
        <v>136</v>
      </c>
      <c r="AC309" t="str">
        <f t="array" ref="AC309">IFERROR(INDEX(JeffSagarin[TEAM],MATCH(AllSources[[#This Row],[Year]]&amp;"|"&amp;AllSources[[#This Row],[Real_Team]],JeffSagarin[YEAR]&amp;"|"&amp;JeffSagarin[TEAM],0)),"")</f>
        <v>Iowa St.</v>
      </c>
      <c r="AD309">
        <f t="array" ref="AD309">IFERROR(INDEX(JeffSagarin[JS_RATING],MATCH(AllSources[[#This Row],[Year]]&amp;"|"&amp;AllSources[[#This Row],[Real_Team]],JeffSagarin[YEAR]&amp;"|"&amp;JeffSagarin[TEAM],0)),"")</f>
        <v>89.55</v>
      </c>
      <c r="AE309">
        <f t="array" ref="AE309">IFERROR(INDEX(JeffSagarin[JS_SOS],MATCH(AllSources[[#This Row],[Year]]&amp;"|"&amp;AllSources[[#This Row],[Real_Team]],JeffSagarin[YEAR]&amp;"|"&amp;JeffSagarin[TEAM],0)),"")</f>
        <v>83.29</v>
      </c>
      <c r="AF309">
        <f t="array" ref="AF309">IFERROR(INDEX(JeffSagarin[W25],MATCH(AllSources[[#This Row],[Year]]&amp;"|"&amp;AllSources[[#This Row],[Real_Team]],JeffSagarin[YEAR]&amp;"|"&amp;JeffSagarin[TEAM],0)),"")</f>
        <v>6</v>
      </c>
      <c r="AG309">
        <f t="array" ref="AG309">IFERROR(INDEX(JeffSagarin[W50],MATCH(AllSources[[#This Row],[Year]]&amp;"|"&amp;AllSources[[#This Row],[Real_Team]],JeffSagarin[YEAR]&amp;"|"&amp;JeffSagarin[TEAM],0)),"")</f>
        <v>13</v>
      </c>
      <c r="AH309">
        <f t="array" ref="AH309">IFERROR(INDEX(JeffSagarin[YEAR],MATCH(AllSources[[#This Row],[Year]]&amp;"|"&amp;AllSources[[#This Row],[Real_Team]],JeffSagarin[YEAR]&amp;"|"&amp;JeffSagarin[TEAM],0)),"")</f>
        <v>2017</v>
      </c>
      <c r="AI309" t="str">
        <f t="array" ref="AI309">IFERROR(INDEX(SonnyMoore[TEAM],MATCH(AllSources[[#This Row],[Year]]&amp;"|"&amp;AllSources[[#This Row],[Real_Team]],SonnyMoore[YEAR]&amp;"|"&amp;SonnyMoore[TEAM],0)),"")</f>
        <v>IOWA ST.</v>
      </c>
      <c r="AJ309">
        <f t="array" ref="AJ309">IFERROR(INDEX(SonnyMoore[SM_SOS],MATCH(AllSources[[#This Row],[Year]]&amp;"|"&amp;AllSources[[#This Row],[Real_Team]],SonnyMoore[YEAR]&amp;"|"&amp;SonnyMoore[TEAM],0)),"")</f>
        <v>73.83</v>
      </c>
      <c r="AK309">
        <f t="array" ref="AK309">IFERROR(INDEX(SonnyMoore[SM_PR],MATCH(AllSources[[#This Row],[Year]]&amp;"|"&amp;AllSources[[#This Row],[Real_Team]],SonnyMoore[YEAR]&amp;"|"&amp;SonnyMoore[TEAM],0)),"")</f>
        <v>81.19</v>
      </c>
      <c r="AL309">
        <f t="array" ref="AL309">IFERROR(INDEX(SonnyMoore[YEAR],MATCH(AllSources[[#This Row],[Year]]&amp;"|"&amp;AllSources[[#This Row],[Real_Team]],SonnyMoore[YEAR]&amp;"|"&amp;SonnyMoore[TEAM],0)),"")</f>
        <v>2017</v>
      </c>
      <c r="AM309" t="str">
        <f t="array" ref="AM309">IFERROR(INDEX(ESPN[TEAM],MATCH(AllSources[[#This Row],[Year]]&amp;"|"&amp;AllSources[[#This Row],[Real_Team]],ESPN[YEAR]&amp;"|"&amp;ESPN[TEAM],0)),"")</f>
        <v>Iowa St.</v>
      </c>
      <c r="AN309">
        <f t="array" ref="AN309">IFERROR(INDEX(ESPN[BPI OFF],MATCH(AllSources[[#This Row],[Year]]&amp;"|"&amp;AllSources[[#This Row],[Real_Team]],ESPN[YEAR]&amp;"|"&amp;ESPN[TEAM],0)),"")</f>
        <v>9.6</v>
      </c>
      <c r="AO309">
        <f t="array" ref="AO309">IFERROR(INDEX(ESPN[BPI DEF],MATCH(AllSources[[#This Row],[Year]]&amp;"|"&amp;AllSources[[#This Row],[Real_Team]],ESPN[YEAR]&amp;"|"&amp;ESPN[TEAM],0)),"")</f>
        <v>5.0999999999999996</v>
      </c>
      <c r="AP309">
        <f t="array" ref="AP309">IFERROR(INDEX(ESPN[BPI],MATCH(AllSources[[#This Row],[Year]]&amp;"|"&amp;AllSources[[#This Row],[Real_Team]],ESPN[YEAR]&amp;"|"&amp;ESPN[TEAM],0)),"")</f>
        <v>14.7</v>
      </c>
      <c r="AQ309">
        <f t="array" ref="AQ309">IFERROR(INDEX(ESPN[YEAR],MATCH(AllSources[[#This Row],[Year]]&amp;"|"&amp;AllSources[[#This Row],[Real_Team]],ESPN[YEAR]&amp;"|"&amp;ESPN[TEAM],0)),"")</f>
        <v>2017</v>
      </c>
    </row>
    <row r="310" spans="1:43" x14ac:dyDescent="0.2">
      <c r="A310">
        <v>2017</v>
      </c>
      <c r="B310">
        <v>18</v>
      </c>
      <c r="C310" t="s">
        <v>793</v>
      </c>
      <c r="D310" t="s">
        <v>248</v>
      </c>
      <c r="E310" t="e" vm="1">
        <v>#NAME?</v>
      </c>
      <c r="F310">
        <v>2</v>
      </c>
      <c r="G310">
        <v>2</v>
      </c>
      <c r="H310" t="s">
        <v>137</v>
      </c>
      <c r="I310" t="s">
        <v>931</v>
      </c>
      <c r="J310">
        <v>23.31</v>
      </c>
      <c r="K310">
        <v>118.4</v>
      </c>
      <c r="L310">
        <v>15</v>
      </c>
      <c r="M310">
        <v>95.1</v>
      </c>
      <c r="N310">
        <v>29</v>
      </c>
      <c r="O310">
        <v>66</v>
      </c>
      <c r="P310">
        <v>277</v>
      </c>
      <c r="Q310">
        <v>4.5999999999999999E-2</v>
      </c>
      <c r="R310">
        <v>66</v>
      </c>
      <c r="S310">
        <v>7.13</v>
      </c>
      <c r="T310">
        <v>59</v>
      </c>
      <c r="U310">
        <v>108.7</v>
      </c>
      <c r="V310">
        <v>56</v>
      </c>
      <c r="W310">
        <v>101.5</v>
      </c>
      <c r="X310">
        <v>60</v>
      </c>
      <c r="Y310">
        <v>1.69</v>
      </c>
      <c r="Z310">
        <v>107</v>
      </c>
      <c r="AA310">
        <v>2</v>
      </c>
      <c r="AB310" t="s">
        <v>136</v>
      </c>
      <c r="AC310" t="str">
        <f t="array" ref="AC310">IFERROR(INDEX(JeffSagarin[TEAM],MATCH(AllSources[[#This Row],[Year]]&amp;"|"&amp;AllSources[[#This Row],[Real_Team]],JeffSagarin[YEAR]&amp;"|"&amp;JeffSagarin[TEAM],0)),"")</f>
        <v>Arizona</v>
      </c>
      <c r="AD310">
        <f t="array" ref="AD310">IFERROR(INDEX(JeffSagarin[JS_RATING],MATCH(AllSources[[#This Row],[Year]]&amp;"|"&amp;AllSources[[#This Row],[Real_Team]],JeffSagarin[YEAR]&amp;"|"&amp;JeffSagarin[TEAM],0)),"")</f>
        <v>88.91</v>
      </c>
      <c r="AE310">
        <f t="array" ref="AE310">IFERROR(INDEX(JeffSagarin[JS_SOS],MATCH(AllSources[[#This Row],[Year]]&amp;"|"&amp;AllSources[[#This Row],[Real_Team]],JeffSagarin[YEAR]&amp;"|"&amp;JeffSagarin[TEAM],0)),"")</f>
        <v>77.959999999999994</v>
      </c>
      <c r="AF310">
        <f t="array" ref="AF310">IFERROR(INDEX(JeffSagarin[W25],MATCH(AllSources[[#This Row],[Year]]&amp;"|"&amp;AllSources[[#This Row],[Real_Team]],JeffSagarin[YEAR]&amp;"|"&amp;JeffSagarin[TEAM],0)),"")</f>
        <v>4</v>
      </c>
      <c r="AG310">
        <f t="array" ref="AG310">IFERROR(INDEX(JeffSagarin[W50],MATCH(AllSources[[#This Row],[Year]]&amp;"|"&amp;AllSources[[#This Row],[Real_Team]],JeffSagarin[YEAR]&amp;"|"&amp;JeffSagarin[TEAM],0)),"")</f>
        <v>6</v>
      </c>
      <c r="AH310">
        <f t="array" ref="AH310">IFERROR(INDEX(JeffSagarin[YEAR],MATCH(AllSources[[#This Row],[Year]]&amp;"|"&amp;AllSources[[#This Row],[Real_Team]],JeffSagarin[YEAR]&amp;"|"&amp;JeffSagarin[TEAM],0)),"")</f>
        <v>2017</v>
      </c>
      <c r="AI310" t="str">
        <f t="array" ref="AI310">IFERROR(INDEX(SonnyMoore[TEAM],MATCH(AllSources[[#This Row],[Year]]&amp;"|"&amp;AllSources[[#This Row],[Real_Team]],SonnyMoore[YEAR]&amp;"|"&amp;SonnyMoore[TEAM],0)),"")</f>
        <v>ARIZONA</v>
      </c>
      <c r="AJ310">
        <f t="array" ref="AJ310">IFERROR(INDEX(SonnyMoore[SM_SOS],MATCH(AllSources[[#This Row],[Year]]&amp;"|"&amp;AllSources[[#This Row],[Real_Team]],SonnyMoore[YEAR]&amp;"|"&amp;SonnyMoore[TEAM],0)),"")</f>
        <v>70.069999999999993</v>
      </c>
      <c r="AK310">
        <f t="array" ref="AK310">IFERROR(INDEX(SonnyMoore[SM_PR],MATCH(AllSources[[#This Row],[Year]]&amp;"|"&amp;AllSources[[#This Row],[Real_Team]],SonnyMoore[YEAR]&amp;"|"&amp;SonnyMoore[TEAM],0)),"")</f>
        <v>79.930000000000007</v>
      </c>
      <c r="AL310">
        <f t="array" ref="AL310">IFERROR(INDEX(SonnyMoore[YEAR],MATCH(AllSources[[#This Row],[Year]]&amp;"|"&amp;AllSources[[#This Row],[Real_Team]],SonnyMoore[YEAR]&amp;"|"&amp;SonnyMoore[TEAM],0)),"")</f>
        <v>2017</v>
      </c>
      <c r="AM310" t="str">
        <f t="array" ref="AM310">IFERROR(INDEX(ESPN[TEAM],MATCH(AllSources[[#This Row],[Year]]&amp;"|"&amp;AllSources[[#This Row],[Real_Team]],ESPN[YEAR]&amp;"|"&amp;ESPN[TEAM],0)),"")</f>
        <v>Arizona</v>
      </c>
      <c r="AN310">
        <f t="array" ref="AN310">IFERROR(INDEX(ESPN[BPI OFF],MATCH(AllSources[[#This Row],[Year]]&amp;"|"&amp;AllSources[[#This Row],[Real_Team]],ESPN[YEAR]&amp;"|"&amp;ESPN[TEAM],0)),"")</f>
        <v>8.8000000000000007</v>
      </c>
      <c r="AO310">
        <f t="array" ref="AO310">IFERROR(INDEX(ESPN[BPI DEF],MATCH(AllSources[[#This Row],[Year]]&amp;"|"&amp;AllSources[[#This Row],[Real_Team]],ESPN[YEAR]&amp;"|"&amp;ESPN[TEAM],0)),"")</f>
        <v>5.9</v>
      </c>
      <c r="AP310">
        <f t="array" ref="AP310">IFERROR(INDEX(ESPN[BPI],MATCH(AllSources[[#This Row],[Year]]&amp;"|"&amp;AllSources[[#This Row],[Real_Team]],ESPN[YEAR]&amp;"|"&amp;ESPN[TEAM],0)),"")</f>
        <v>14.7</v>
      </c>
      <c r="AQ310">
        <f t="array" ref="AQ310">IFERROR(INDEX(ESPN[YEAR],MATCH(AllSources[[#This Row],[Year]]&amp;"|"&amp;AllSources[[#This Row],[Real_Team]],ESPN[YEAR]&amp;"|"&amp;ESPN[TEAM],0)),"")</f>
        <v>2017</v>
      </c>
    </row>
    <row r="311" spans="1:43" x14ac:dyDescent="0.2">
      <c r="A311">
        <v>2017</v>
      </c>
      <c r="B311">
        <v>19</v>
      </c>
      <c r="C311" t="s">
        <v>930</v>
      </c>
      <c r="D311" t="s">
        <v>32</v>
      </c>
      <c r="E311" t="e" vm="1">
        <v>#NAME?</v>
      </c>
      <c r="F311">
        <v>4</v>
      </c>
      <c r="G311">
        <v>2</v>
      </c>
      <c r="H311" t="s">
        <v>556</v>
      </c>
      <c r="I311" t="s">
        <v>81</v>
      </c>
      <c r="J311">
        <v>23.12</v>
      </c>
      <c r="K311">
        <v>117</v>
      </c>
      <c r="L311">
        <v>24</v>
      </c>
      <c r="M311">
        <v>93.9</v>
      </c>
      <c r="N311">
        <v>23</v>
      </c>
      <c r="O311">
        <v>69.099999999999994</v>
      </c>
      <c r="P311">
        <v>113</v>
      </c>
      <c r="Q311">
        <v>1.6E-2</v>
      </c>
      <c r="R311">
        <v>142</v>
      </c>
      <c r="S311">
        <v>9</v>
      </c>
      <c r="T311">
        <v>38</v>
      </c>
      <c r="U311">
        <v>109.6</v>
      </c>
      <c r="V311">
        <v>39</v>
      </c>
      <c r="W311">
        <v>100.6</v>
      </c>
      <c r="X311">
        <v>42</v>
      </c>
      <c r="Y311">
        <v>-2.38</v>
      </c>
      <c r="Z311">
        <v>224</v>
      </c>
      <c r="AA311">
        <v>4</v>
      </c>
      <c r="AB311" t="s">
        <v>136</v>
      </c>
      <c r="AC311" t="str">
        <f t="array" ref="AC311">IFERROR(INDEX(JeffSagarin[TEAM],MATCH(AllSources[[#This Row],[Year]]&amp;"|"&amp;AllSources[[#This Row],[Real_Team]],JeffSagarin[YEAR]&amp;"|"&amp;JeffSagarin[TEAM],0)),"")</f>
        <v>Purdue</v>
      </c>
      <c r="AD311">
        <f t="array" ref="AD311">IFERROR(INDEX(JeffSagarin[JS_RATING],MATCH(AllSources[[#This Row],[Year]]&amp;"|"&amp;AllSources[[#This Row],[Real_Team]],JeffSagarin[YEAR]&amp;"|"&amp;JeffSagarin[TEAM],0)),"")</f>
        <v>89.62</v>
      </c>
      <c r="AE311">
        <f t="array" ref="AE311">IFERROR(INDEX(JeffSagarin[JS_SOS],MATCH(AllSources[[#This Row],[Year]]&amp;"|"&amp;AllSources[[#This Row],[Real_Team]],JeffSagarin[YEAR]&amp;"|"&amp;JeffSagarin[TEAM],0)),"")</f>
        <v>79.650000000000006</v>
      </c>
      <c r="AF311">
        <f t="array" ref="AF311">IFERROR(INDEX(JeffSagarin[W25],MATCH(AllSources[[#This Row],[Year]]&amp;"|"&amp;AllSources[[#This Row],[Real_Team]],JeffSagarin[YEAR]&amp;"|"&amp;JeffSagarin[TEAM],0)),"")</f>
        <v>3</v>
      </c>
      <c r="AG311">
        <f t="array" ref="AG311">IFERROR(INDEX(JeffSagarin[W50],MATCH(AllSources[[#This Row],[Year]]&amp;"|"&amp;AllSources[[#This Row],[Real_Team]],JeffSagarin[YEAR]&amp;"|"&amp;JeffSagarin[TEAM],0)),"")</f>
        <v>10</v>
      </c>
      <c r="AH311">
        <f t="array" ref="AH311">IFERROR(INDEX(JeffSagarin[YEAR],MATCH(AllSources[[#This Row],[Year]]&amp;"|"&amp;AllSources[[#This Row],[Real_Team]],JeffSagarin[YEAR]&amp;"|"&amp;JeffSagarin[TEAM],0)),"")</f>
        <v>2017</v>
      </c>
      <c r="AI311" t="str">
        <f t="array" ref="AI311">IFERROR(INDEX(SonnyMoore[TEAM],MATCH(AllSources[[#This Row],[Year]]&amp;"|"&amp;AllSources[[#This Row],[Real_Team]],SonnyMoore[YEAR]&amp;"|"&amp;SonnyMoore[TEAM],0)),"")</f>
        <v>PURDUE</v>
      </c>
      <c r="AJ311">
        <f t="array" ref="AJ311">IFERROR(INDEX(SonnyMoore[SM_SOS],MATCH(AllSources[[#This Row],[Year]]&amp;"|"&amp;AllSources[[#This Row],[Real_Team]],SonnyMoore[YEAR]&amp;"|"&amp;SonnyMoore[TEAM],0)),"")</f>
        <v>71.72</v>
      </c>
      <c r="AK311">
        <f t="array" ref="AK311">IFERROR(INDEX(SonnyMoore[SM_PR],MATCH(AllSources[[#This Row],[Year]]&amp;"|"&amp;AllSources[[#This Row],[Real_Team]],SonnyMoore[YEAR]&amp;"|"&amp;SonnyMoore[TEAM],0)),"")</f>
        <v>79.88</v>
      </c>
      <c r="AL311">
        <f t="array" ref="AL311">IFERROR(INDEX(SonnyMoore[YEAR],MATCH(AllSources[[#This Row],[Year]]&amp;"|"&amp;AllSources[[#This Row],[Real_Team]],SonnyMoore[YEAR]&amp;"|"&amp;SonnyMoore[TEAM],0)),"")</f>
        <v>2017</v>
      </c>
      <c r="AM311" t="str">
        <f t="array" ref="AM311">IFERROR(INDEX(ESPN[TEAM],MATCH(AllSources[[#This Row],[Year]]&amp;"|"&amp;AllSources[[#This Row],[Real_Team]],ESPN[YEAR]&amp;"|"&amp;ESPN[TEAM],0)),"")</f>
        <v>Purdue</v>
      </c>
      <c r="AN311">
        <f t="array" ref="AN311">IFERROR(INDEX(ESPN[BPI OFF],MATCH(AllSources[[#This Row],[Year]]&amp;"|"&amp;AllSources[[#This Row],[Real_Team]],ESPN[YEAR]&amp;"|"&amp;ESPN[TEAM],0)),"")</f>
        <v>8.9</v>
      </c>
      <c r="AO311">
        <f t="array" ref="AO311">IFERROR(INDEX(ESPN[BPI DEF],MATCH(AllSources[[#This Row],[Year]]&amp;"|"&amp;AllSources[[#This Row],[Real_Team]],ESPN[YEAR]&amp;"|"&amp;ESPN[TEAM],0)),"")</f>
        <v>7.2</v>
      </c>
      <c r="AP311">
        <f t="array" ref="AP311">IFERROR(INDEX(ESPN[BPI],MATCH(AllSources[[#This Row],[Year]]&amp;"|"&amp;AllSources[[#This Row],[Real_Team]],ESPN[YEAR]&amp;"|"&amp;ESPN[TEAM],0)),"")</f>
        <v>16.100000000000001</v>
      </c>
      <c r="AQ311">
        <f t="array" ref="AQ311">IFERROR(INDEX(ESPN[YEAR],MATCH(AllSources[[#This Row],[Year]]&amp;"|"&amp;AllSources[[#This Row],[Real_Team]],ESPN[YEAR]&amp;"|"&amp;ESPN[TEAM],0)),"")</f>
        <v>2017</v>
      </c>
    </row>
    <row r="312" spans="1:43" x14ac:dyDescent="0.2">
      <c r="A312">
        <v>2017</v>
      </c>
      <c r="B312">
        <v>20</v>
      </c>
      <c r="C312" t="s">
        <v>929</v>
      </c>
      <c r="D312" t="s">
        <v>25</v>
      </c>
      <c r="E312" t="e" vm="1">
        <v>#NAME?</v>
      </c>
      <c r="F312">
        <v>7</v>
      </c>
      <c r="G312">
        <v>2</v>
      </c>
      <c r="H312" t="s">
        <v>556</v>
      </c>
      <c r="I312" t="s">
        <v>682</v>
      </c>
      <c r="J312">
        <v>23.05</v>
      </c>
      <c r="K312">
        <v>122.3</v>
      </c>
      <c r="L312">
        <v>4</v>
      </c>
      <c r="M312">
        <v>99.2</v>
      </c>
      <c r="N312">
        <v>69</v>
      </c>
      <c r="O312">
        <v>63.1</v>
      </c>
      <c r="P312">
        <v>338</v>
      </c>
      <c r="Q312">
        <v>-2.5000000000000001E-2</v>
      </c>
      <c r="R312">
        <v>252</v>
      </c>
      <c r="S312">
        <v>10.76</v>
      </c>
      <c r="T312">
        <v>23</v>
      </c>
      <c r="U312">
        <v>110.3</v>
      </c>
      <c r="V312">
        <v>26</v>
      </c>
      <c r="W312">
        <v>99.5</v>
      </c>
      <c r="X312">
        <v>18</v>
      </c>
      <c r="Y312">
        <v>-0.53</v>
      </c>
      <c r="Z312">
        <v>170</v>
      </c>
      <c r="AA312">
        <v>7</v>
      </c>
      <c r="AB312" t="s">
        <v>136</v>
      </c>
      <c r="AC312" t="str">
        <f t="array" ref="AC312">IFERROR(INDEX(JeffSagarin[TEAM],MATCH(AllSources[[#This Row],[Year]]&amp;"|"&amp;AllSources[[#This Row],[Real_Team]],JeffSagarin[YEAR]&amp;"|"&amp;JeffSagarin[TEAM],0)),"")</f>
        <v>Michigan</v>
      </c>
      <c r="AD312">
        <f t="array" ref="AD312">IFERROR(INDEX(JeffSagarin[JS_RATING],MATCH(AllSources[[#This Row],[Year]]&amp;"|"&amp;AllSources[[#This Row],[Real_Team]],JeffSagarin[YEAR]&amp;"|"&amp;JeffSagarin[TEAM],0)),"")</f>
        <v>88.11</v>
      </c>
      <c r="AE312">
        <f t="array" ref="AE312">IFERROR(INDEX(JeffSagarin[JS_SOS],MATCH(AllSources[[#This Row],[Year]]&amp;"|"&amp;AllSources[[#This Row],[Real_Team]],JeffSagarin[YEAR]&amp;"|"&amp;JeffSagarin[TEAM],0)),"")</f>
        <v>81.150000000000006</v>
      </c>
      <c r="AF312">
        <f t="array" ref="AF312">IFERROR(INDEX(JeffSagarin[W25],MATCH(AllSources[[#This Row],[Year]]&amp;"|"&amp;AllSources[[#This Row],[Real_Team]],JeffSagarin[YEAR]&amp;"|"&amp;JeffSagarin[TEAM],0)),"")</f>
        <v>7</v>
      </c>
      <c r="AG312">
        <f t="array" ref="AG312">IFERROR(INDEX(JeffSagarin[W50],MATCH(AllSources[[#This Row],[Year]]&amp;"|"&amp;AllSources[[#This Row],[Real_Team]],JeffSagarin[YEAR]&amp;"|"&amp;JeffSagarin[TEAM],0)),"")</f>
        <v>12</v>
      </c>
      <c r="AH312">
        <f t="array" ref="AH312">IFERROR(INDEX(JeffSagarin[YEAR],MATCH(AllSources[[#This Row],[Year]]&amp;"|"&amp;AllSources[[#This Row],[Real_Team]],JeffSagarin[YEAR]&amp;"|"&amp;JeffSagarin[TEAM],0)),"")</f>
        <v>2017</v>
      </c>
      <c r="AI312" t="str">
        <f t="array" ref="AI312">IFERROR(INDEX(SonnyMoore[TEAM],MATCH(AllSources[[#This Row],[Year]]&amp;"|"&amp;AllSources[[#This Row],[Real_Team]],SonnyMoore[YEAR]&amp;"|"&amp;SonnyMoore[TEAM],0)),"")</f>
        <v>MICHIGAN</v>
      </c>
      <c r="AJ312">
        <f t="array" ref="AJ312">IFERROR(INDEX(SonnyMoore[SM_SOS],MATCH(AllSources[[#This Row],[Year]]&amp;"|"&amp;AllSources[[#This Row],[Real_Team]],SonnyMoore[YEAR]&amp;"|"&amp;SonnyMoore[TEAM],0)),"")</f>
        <v>72.67</v>
      </c>
      <c r="AK312">
        <f t="array" ref="AK312">IFERROR(INDEX(SonnyMoore[SM_PR],MATCH(AllSources[[#This Row],[Year]]&amp;"|"&amp;AllSources[[#This Row],[Real_Team]],SonnyMoore[YEAR]&amp;"|"&amp;SonnyMoore[TEAM],0)),"")</f>
        <v>80.25</v>
      </c>
      <c r="AL312">
        <f t="array" ref="AL312">IFERROR(INDEX(SonnyMoore[YEAR],MATCH(AllSources[[#This Row],[Year]]&amp;"|"&amp;AllSources[[#This Row],[Real_Team]],SonnyMoore[YEAR]&amp;"|"&amp;SonnyMoore[TEAM],0)),"")</f>
        <v>2017</v>
      </c>
      <c r="AM312" t="str">
        <f t="array" ref="AM312">IFERROR(INDEX(ESPN[TEAM],MATCH(AllSources[[#This Row],[Year]]&amp;"|"&amp;AllSources[[#This Row],[Real_Team]],ESPN[YEAR]&amp;"|"&amp;ESPN[TEAM],0)),"")</f>
        <v>Michigan</v>
      </c>
      <c r="AN312">
        <f t="array" ref="AN312">IFERROR(INDEX(ESPN[BPI OFF],MATCH(AllSources[[#This Row],[Year]]&amp;"|"&amp;AllSources[[#This Row],[Real_Team]],ESPN[YEAR]&amp;"|"&amp;ESPN[TEAM],0)),"")</f>
        <v>11.6</v>
      </c>
      <c r="AO312">
        <f t="array" ref="AO312">IFERROR(INDEX(ESPN[BPI DEF],MATCH(AllSources[[#This Row],[Year]]&amp;"|"&amp;AllSources[[#This Row],[Real_Team]],ESPN[YEAR]&amp;"|"&amp;ESPN[TEAM],0)),"")</f>
        <v>3.9</v>
      </c>
      <c r="AP312">
        <f t="array" ref="AP312">IFERROR(INDEX(ESPN[BPI],MATCH(AllSources[[#This Row],[Year]]&amp;"|"&amp;AllSources[[#This Row],[Real_Team]],ESPN[YEAR]&amp;"|"&amp;ESPN[TEAM],0)),"")</f>
        <v>15.6</v>
      </c>
      <c r="AQ312">
        <f t="array" ref="AQ312">IFERROR(INDEX(ESPN[YEAR],MATCH(AllSources[[#This Row],[Year]]&amp;"|"&amp;AllSources[[#This Row],[Real_Team]],ESPN[YEAR]&amp;"|"&amp;ESPN[TEAM],0)),"")</f>
        <v>2017</v>
      </c>
    </row>
    <row r="313" spans="1:43" x14ac:dyDescent="0.2">
      <c r="A313">
        <v>2017</v>
      </c>
      <c r="B313">
        <v>21</v>
      </c>
      <c r="C313" t="s">
        <v>928</v>
      </c>
      <c r="D313" t="s">
        <v>80</v>
      </c>
      <c r="E313" t="e" vm="1">
        <v>#NAME?</v>
      </c>
      <c r="F313">
        <v>8</v>
      </c>
      <c r="G313">
        <v>2</v>
      </c>
      <c r="H313" t="s">
        <v>556</v>
      </c>
      <c r="I313" t="s">
        <v>927</v>
      </c>
      <c r="J313">
        <v>22.99</v>
      </c>
      <c r="K313">
        <v>115.1</v>
      </c>
      <c r="L313">
        <v>33</v>
      </c>
      <c r="M313">
        <v>92.1</v>
      </c>
      <c r="N313">
        <v>9</v>
      </c>
      <c r="O313">
        <v>63.4</v>
      </c>
      <c r="P313">
        <v>334</v>
      </c>
      <c r="Q313">
        <v>-3.0000000000000001E-3</v>
      </c>
      <c r="R313">
        <v>193</v>
      </c>
      <c r="S313">
        <v>10</v>
      </c>
      <c r="T313">
        <v>29</v>
      </c>
      <c r="U313">
        <v>110.6</v>
      </c>
      <c r="V313">
        <v>22</v>
      </c>
      <c r="W313">
        <v>100.6</v>
      </c>
      <c r="X313">
        <v>38</v>
      </c>
      <c r="Y313">
        <v>-1.29</v>
      </c>
      <c r="Z313">
        <v>193</v>
      </c>
      <c r="AA313">
        <v>8</v>
      </c>
      <c r="AB313" t="s">
        <v>136</v>
      </c>
      <c r="AC313" t="str">
        <f t="array" ref="AC313">IFERROR(INDEX(JeffSagarin[TEAM],MATCH(AllSources[[#This Row],[Year]]&amp;"|"&amp;AllSources[[#This Row],[Real_Team]],JeffSagarin[YEAR]&amp;"|"&amp;JeffSagarin[TEAM],0)),"")</f>
        <v>Wisconsin</v>
      </c>
      <c r="AD313">
        <f t="array" ref="AD313">IFERROR(INDEX(JeffSagarin[JS_RATING],MATCH(AllSources[[#This Row],[Year]]&amp;"|"&amp;AllSources[[#This Row],[Real_Team]],JeffSagarin[YEAR]&amp;"|"&amp;JeffSagarin[TEAM],0)),"")</f>
        <v>89.29</v>
      </c>
      <c r="AE313">
        <f t="array" ref="AE313">IFERROR(INDEX(JeffSagarin[JS_SOS],MATCH(AllSources[[#This Row],[Year]]&amp;"|"&amp;AllSources[[#This Row],[Real_Team]],JeffSagarin[YEAR]&amp;"|"&amp;JeffSagarin[TEAM],0)),"")</f>
        <v>80.739999999999995</v>
      </c>
      <c r="AF313">
        <f t="array" ref="AF313">IFERROR(INDEX(JeffSagarin[W25],MATCH(AllSources[[#This Row],[Year]]&amp;"|"&amp;AllSources[[#This Row],[Real_Team]],JeffSagarin[YEAR]&amp;"|"&amp;JeffSagarin[TEAM],0)),"")</f>
        <v>2</v>
      </c>
      <c r="AG313">
        <f t="array" ref="AG313">IFERROR(INDEX(JeffSagarin[W50],MATCH(AllSources[[#This Row],[Year]]&amp;"|"&amp;AllSources[[#This Row],[Real_Team]],JeffSagarin[YEAR]&amp;"|"&amp;JeffSagarin[TEAM],0)),"")</f>
        <v>12</v>
      </c>
      <c r="AH313">
        <f t="array" ref="AH313">IFERROR(INDEX(JeffSagarin[YEAR],MATCH(AllSources[[#This Row],[Year]]&amp;"|"&amp;AllSources[[#This Row],[Real_Team]],JeffSagarin[YEAR]&amp;"|"&amp;JeffSagarin[TEAM],0)),"")</f>
        <v>2017</v>
      </c>
      <c r="AI313" t="str">
        <f t="array" ref="AI313">IFERROR(INDEX(SonnyMoore[TEAM],MATCH(AllSources[[#This Row],[Year]]&amp;"|"&amp;AllSources[[#This Row],[Real_Team]],SonnyMoore[YEAR]&amp;"|"&amp;SonnyMoore[TEAM],0)),"")</f>
        <v>WISCONSIN</v>
      </c>
      <c r="AJ313">
        <f t="array" ref="AJ313">IFERROR(INDEX(SonnyMoore[SM_SOS],MATCH(AllSources[[#This Row],[Year]]&amp;"|"&amp;AllSources[[#This Row],[Real_Team]],SonnyMoore[YEAR]&amp;"|"&amp;SonnyMoore[TEAM],0)),"")</f>
        <v>72.42</v>
      </c>
      <c r="AK313">
        <f t="array" ref="AK313">IFERROR(INDEX(SonnyMoore[SM_PR],MATCH(AllSources[[#This Row],[Year]]&amp;"|"&amp;AllSources[[#This Row],[Real_Team]],SonnyMoore[YEAR]&amp;"|"&amp;SonnyMoore[TEAM],0)),"")</f>
        <v>81.55</v>
      </c>
      <c r="AL313">
        <f t="array" ref="AL313">IFERROR(INDEX(SonnyMoore[YEAR],MATCH(AllSources[[#This Row],[Year]]&amp;"|"&amp;AllSources[[#This Row],[Real_Team]],SonnyMoore[YEAR]&amp;"|"&amp;SonnyMoore[TEAM],0)),"")</f>
        <v>2017</v>
      </c>
      <c r="AM313" t="str">
        <f t="array" ref="AM313">IFERROR(INDEX(ESPN[TEAM],MATCH(AllSources[[#This Row],[Year]]&amp;"|"&amp;AllSources[[#This Row],[Real_Team]],ESPN[YEAR]&amp;"|"&amp;ESPN[TEAM],0)),"")</f>
        <v>Wisconsin</v>
      </c>
      <c r="AN313">
        <f t="array" ref="AN313">IFERROR(INDEX(ESPN[BPI OFF],MATCH(AllSources[[#This Row],[Year]]&amp;"|"&amp;AllSources[[#This Row],[Real_Team]],ESPN[YEAR]&amp;"|"&amp;ESPN[TEAM],0)),"")</f>
        <v>6.7</v>
      </c>
      <c r="AO313">
        <f t="array" ref="AO313">IFERROR(INDEX(ESPN[BPI DEF],MATCH(AllSources[[#This Row],[Year]]&amp;"|"&amp;AllSources[[#This Row],[Real_Team]],ESPN[YEAR]&amp;"|"&amp;ESPN[TEAM],0)),"")</f>
        <v>8.3000000000000007</v>
      </c>
      <c r="AP313">
        <f t="array" ref="AP313">IFERROR(INDEX(ESPN[BPI],MATCH(AllSources[[#This Row],[Year]]&amp;"|"&amp;AllSources[[#This Row],[Real_Team]],ESPN[YEAR]&amp;"|"&amp;ESPN[TEAM],0)),"")</f>
        <v>15</v>
      </c>
      <c r="AQ313">
        <f t="array" ref="AQ313">IFERROR(INDEX(ESPN[YEAR],MATCH(AllSources[[#This Row],[Year]]&amp;"|"&amp;AllSources[[#This Row],[Real_Team]],ESPN[YEAR]&amp;"|"&amp;ESPN[TEAM],0)),"")</f>
        <v>2017</v>
      </c>
    </row>
    <row r="314" spans="1:43" x14ac:dyDescent="0.2">
      <c r="A314">
        <v>2017</v>
      </c>
      <c r="B314">
        <v>22</v>
      </c>
      <c r="C314" t="s">
        <v>926</v>
      </c>
      <c r="D314" t="s">
        <v>240</v>
      </c>
      <c r="E314" t="e" vm="1">
        <v>#NAME?</v>
      </c>
      <c r="F314">
        <v>10</v>
      </c>
      <c r="G314">
        <v>0</v>
      </c>
      <c r="H314" t="s">
        <v>156</v>
      </c>
      <c r="I314" t="s">
        <v>131</v>
      </c>
      <c r="J314">
        <v>22.48</v>
      </c>
      <c r="K314">
        <v>126</v>
      </c>
      <c r="L314">
        <v>1</v>
      </c>
      <c r="M314">
        <v>103.5</v>
      </c>
      <c r="N314">
        <v>155</v>
      </c>
      <c r="O314">
        <v>70.400000000000006</v>
      </c>
      <c r="P314">
        <v>66</v>
      </c>
      <c r="Q314">
        <v>-7.0999999999999994E-2</v>
      </c>
      <c r="R314">
        <v>324</v>
      </c>
      <c r="S314">
        <v>14.42</v>
      </c>
      <c r="T314">
        <v>1</v>
      </c>
      <c r="U314">
        <v>112</v>
      </c>
      <c r="V314">
        <v>5</v>
      </c>
      <c r="W314">
        <v>97.6</v>
      </c>
      <c r="X314">
        <v>1</v>
      </c>
      <c r="Y314">
        <v>3.07</v>
      </c>
      <c r="Z314">
        <v>67</v>
      </c>
      <c r="AA314">
        <v>0</v>
      </c>
      <c r="AB314" t="s">
        <v>136</v>
      </c>
      <c r="AC314" t="str">
        <f t="array" ref="AC314">IFERROR(INDEX(JeffSagarin[TEAM],MATCH(AllSources[[#This Row],[Year]]&amp;"|"&amp;AllSources[[#This Row],[Real_Team]],JeffSagarin[YEAR]&amp;"|"&amp;JeffSagarin[TEAM],0)),"")</f>
        <v>Oklahoma St.</v>
      </c>
      <c r="AD314">
        <f t="array" ref="AD314">IFERROR(INDEX(JeffSagarin[JS_RATING],MATCH(AllSources[[#This Row],[Year]]&amp;"|"&amp;AllSources[[#This Row],[Real_Team]],JeffSagarin[YEAR]&amp;"|"&amp;JeffSagarin[TEAM],0)),"")</f>
        <v>87.76</v>
      </c>
      <c r="AE314">
        <f t="array" ref="AE314">IFERROR(INDEX(JeffSagarin[JS_SOS],MATCH(AllSources[[#This Row],[Year]]&amp;"|"&amp;AllSources[[#This Row],[Real_Team]],JeffSagarin[YEAR]&amp;"|"&amp;JeffSagarin[TEAM],0)),"")</f>
        <v>83.45</v>
      </c>
      <c r="AF314">
        <f t="array" ref="AF314">IFERROR(INDEX(JeffSagarin[W25],MATCH(AllSources[[#This Row],[Year]]&amp;"|"&amp;AllSources[[#This Row],[Real_Team]],JeffSagarin[YEAR]&amp;"|"&amp;JeffSagarin[TEAM],0)),"")</f>
        <v>2</v>
      </c>
      <c r="AG314">
        <f t="array" ref="AG314">IFERROR(INDEX(JeffSagarin[W50],MATCH(AllSources[[#This Row],[Year]]&amp;"|"&amp;AllSources[[#This Row],[Real_Team]],JeffSagarin[YEAR]&amp;"|"&amp;JeffSagarin[TEAM],0)),"")</f>
        <v>8</v>
      </c>
      <c r="AH314">
        <f t="array" ref="AH314">IFERROR(INDEX(JeffSagarin[YEAR],MATCH(AllSources[[#This Row],[Year]]&amp;"|"&amp;AllSources[[#This Row],[Real_Team]],JeffSagarin[YEAR]&amp;"|"&amp;JeffSagarin[TEAM],0)),"")</f>
        <v>2017</v>
      </c>
      <c r="AI314" t="str">
        <f t="array" ref="AI314">IFERROR(INDEX(SonnyMoore[TEAM],MATCH(AllSources[[#This Row],[Year]]&amp;"|"&amp;AllSources[[#This Row],[Real_Team]],SonnyMoore[YEAR]&amp;"|"&amp;SonnyMoore[TEAM],0)),"")</f>
        <v>OKLAHOMA ST.</v>
      </c>
      <c r="AJ314">
        <f t="array" ref="AJ314">IFERROR(INDEX(SonnyMoore[SM_SOS],MATCH(AllSources[[#This Row],[Year]]&amp;"|"&amp;AllSources[[#This Row],[Real_Team]],SonnyMoore[YEAR]&amp;"|"&amp;SonnyMoore[TEAM],0)),"")</f>
        <v>72.83</v>
      </c>
      <c r="AK314">
        <f t="array" ref="AK314">IFERROR(INDEX(SonnyMoore[SM_PR],MATCH(AllSources[[#This Row],[Year]]&amp;"|"&amp;AllSources[[#This Row],[Real_Team]],SonnyMoore[YEAR]&amp;"|"&amp;SonnyMoore[TEAM],0)),"")</f>
        <v>78.87</v>
      </c>
      <c r="AL314">
        <f t="array" ref="AL314">IFERROR(INDEX(SonnyMoore[YEAR],MATCH(AllSources[[#This Row],[Year]]&amp;"|"&amp;AllSources[[#This Row],[Real_Team]],SonnyMoore[YEAR]&amp;"|"&amp;SonnyMoore[TEAM],0)),"")</f>
        <v>2017</v>
      </c>
      <c r="AM314" t="str">
        <f t="array" ref="AM314">IFERROR(INDEX(ESPN[TEAM],MATCH(AllSources[[#This Row],[Year]]&amp;"|"&amp;AllSources[[#This Row],[Real_Team]],ESPN[YEAR]&amp;"|"&amp;ESPN[TEAM],0)),"")</f>
        <v>Oklahoma St.</v>
      </c>
      <c r="AN314">
        <f t="array" ref="AN314">IFERROR(INDEX(ESPN[BPI OFF],MATCH(AllSources[[#This Row],[Year]]&amp;"|"&amp;AllSources[[#This Row],[Real_Team]],ESPN[YEAR]&amp;"|"&amp;ESPN[TEAM],0)),"")</f>
        <v>11.1</v>
      </c>
      <c r="AO314">
        <f t="array" ref="AO314">IFERROR(INDEX(ESPN[BPI DEF],MATCH(AllSources[[#This Row],[Year]]&amp;"|"&amp;AllSources[[#This Row],[Real_Team]],ESPN[YEAR]&amp;"|"&amp;ESPN[TEAM],0)),"")</f>
        <v>1.3</v>
      </c>
      <c r="AP314">
        <f t="array" ref="AP314">IFERROR(INDEX(ESPN[BPI],MATCH(AllSources[[#This Row],[Year]]&amp;"|"&amp;AllSources[[#This Row],[Real_Team]],ESPN[YEAR]&amp;"|"&amp;ESPN[TEAM],0)),"")</f>
        <v>12.4</v>
      </c>
      <c r="AQ314">
        <f t="array" ref="AQ314">IFERROR(INDEX(ESPN[YEAR],MATCH(AllSources[[#This Row],[Year]]&amp;"|"&amp;AllSources[[#This Row],[Real_Team]],ESPN[YEAR]&amp;"|"&amp;ESPN[TEAM],0)),"")</f>
        <v>2017</v>
      </c>
    </row>
    <row r="315" spans="1:43" x14ac:dyDescent="0.2">
      <c r="A315">
        <v>2017</v>
      </c>
      <c r="B315">
        <v>23</v>
      </c>
      <c r="C315" t="s">
        <v>925</v>
      </c>
      <c r="D315" t="s">
        <v>34</v>
      </c>
      <c r="E315" t="e" vm="1">
        <v>#NAME?</v>
      </c>
      <c r="F315">
        <v>6</v>
      </c>
      <c r="G315">
        <v>1</v>
      </c>
      <c r="H315" t="s">
        <v>148</v>
      </c>
      <c r="I315" t="s">
        <v>612</v>
      </c>
      <c r="J315">
        <v>22.18</v>
      </c>
      <c r="K315">
        <v>114.9</v>
      </c>
      <c r="L315">
        <v>34</v>
      </c>
      <c r="M315">
        <v>92.8</v>
      </c>
      <c r="N315">
        <v>15</v>
      </c>
      <c r="O315">
        <v>63.5</v>
      </c>
      <c r="P315">
        <v>330</v>
      </c>
      <c r="Q315">
        <v>2.5999999999999999E-2</v>
      </c>
      <c r="R315">
        <v>116</v>
      </c>
      <c r="S315">
        <v>4.17</v>
      </c>
      <c r="T315">
        <v>80</v>
      </c>
      <c r="U315">
        <v>107.1</v>
      </c>
      <c r="V315">
        <v>75</v>
      </c>
      <c r="W315">
        <v>103</v>
      </c>
      <c r="X315">
        <v>94</v>
      </c>
      <c r="Y315">
        <v>-0.47</v>
      </c>
      <c r="Z315">
        <v>167</v>
      </c>
      <c r="AA315">
        <v>6</v>
      </c>
      <c r="AB315" t="s">
        <v>136</v>
      </c>
      <c r="AC315" t="str">
        <f t="array" ref="AC315">IFERROR(INDEX(JeffSagarin[TEAM],MATCH(AllSources[[#This Row],[Year]]&amp;"|"&amp;AllSources[[#This Row],[Real_Team]],JeffSagarin[YEAR]&amp;"|"&amp;JeffSagarin[TEAM],0)),"")</f>
        <v>Cincinnati</v>
      </c>
      <c r="AD315">
        <f t="array" ref="AD315">IFERROR(INDEX(JeffSagarin[JS_RATING],MATCH(AllSources[[#This Row],[Year]]&amp;"|"&amp;AllSources[[#This Row],[Real_Team]],JeffSagarin[YEAR]&amp;"|"&amp;JeffSagarin[TEAM],0)),"")</f>
        <v>88.42</v>
      </c>
      <c r="AE315">
        <f t="array" ref="AE315">IFERROR(INDEX(JeffSagarin[JS_SOS],MATCH(AllSources[[#This Row],[Year]]&amp;"|"&amp;AllSources[[#This Row],[Real_Team]],JeffSagarin[YEAR]&amp;"|"&amp;JeffSagarin[TEAM],0)),"")</f>
        <v>75.63</v>
      </c>
      <c r="AF315">
        <f t="array" ref="AF315">IFERROR(INDEX(JeffSagarin[W25],MATCH(AllSources[[#This Row],[Year]]&amp;"|"&amp;AllSources[[#This Row],[Real_Team]],JeffSagarin[YEAR]&amp;"|"&amp;JeffSagarin[TEAM],0)),"")</f>
        <v>2</v>
      </c>
      <c r="AG315">
        <f t="array" ref="AG315">IFERROR(INDEX(JeffSagarin[W50],MATCH(AllSources[[#This Row],[Year]]&amp;"|"&amp;AllSources[[#This Row],[Real_Team]],JeffSagarin[YEAR]&amp;"|"&amp;JeffSagarin[TEAM],0)),"")</f>
        <v>4</v>
      </c>
      <c r="AH315">
        <f t="array" ref="AH315">IFERROR(INDEX(JeffSagarin[YEAR],MATCH(AllSources[[#This Row],[Year]]&amp;"|"&amp;AllSources[[#This Row],[Real_Team]],JeffSagarin[YEAR]&amp;"|"&amp;JeffSagarin[TEAM],0)),"")</f>
        <v>2017</v>
      </c>
      <c r="AI315" t="str">
        <f t="array" ref="AI315">IFERROR(INDEX(SonnyMoore[TEAM],MATCH(AllSources[[#This Row],[Year]]&amp;"|"&amp;AllSources[[#This Row],[Real_Team]],SonnyMoore[YEAR]&amp;"|"&amp;SonnyMoore[TEAM],0)),"")</f>
        <v>CINCINNATI</v>
      </c>
      <c r="AJ315">
        <f t="array" ref="AJ315">IFERROR(INDEX(SonnyMoore[SM_SOS],MATCH(AllSources[[#This Row],[Year]]&amp;"|"&amp;AllSources[[#This Row],[Real_Team]],SonnyMoore[YEAR]&amp;"|"&amp;SonnyMoore[TEAM],0)),"")</f>
        <v>68.930000000000007</v>
      </c>
      <c r="AK315">
        <f t="array" ref="AK315">IFERROR(INDEX(SonnyMoore[SM_PR],MATCH(AllSources[[#This Row],[Year]]&amp;"|"&amp;AllSources[[#This Row],[Real_Team]],SonnyMoore[YEAR]&amp;"|"&amp;SonnyMoore[TEAM],0)),"")</f>
        <v>79.900000000000006</v>
      </c>
      <c r="AL315">
        <f t="array" ref="AL315">IFERROR(INDEX(SonnyMoore[YEAR],MATCH(AllSources[[#This Row],[Year]]&amp;"|"&amp;AllSources[[#This Row],[Real_Team]],SonnyMoore[YEAR]&amp;"|"&amp;SonnyMoore[TEAM],0)),"")</f>
        <v>2017</v>
      </c>
      <c r="AM315" t="str">
        <f t="array" ref="AM315">IFERROR(INDEX(ESPN[TEAM],MATCH(AllSources[[#This Row],[Year]]&amp;"|"&amp;AllSources[[#This Row],[Real_Team]],ESPN[YEAR]&amp;"|"&amp;ESPN[TEAM],0)),"")</f>
        <v>Cincinnati</v>
      </c>
      <c r="AN315">
        <f t="array" ref="AN315">IFERROR(INDEX(ESPN[BPI OFF],MATCH(AllSources[[#This Row],[Year]]&amp;"|"&amp;AllSources[[#This Row],[Real_Team]],ESPN[YEAR]&amp;"|"&amp;ESPN[TEAM],0)),"")</f>
        <v>7</v>
      </c>
      <c r="AO315">
        <f t="array" ref="AO315">IFERROR(INDEX(ESPN[BPI DEF],MATCH(AllSources[[#This Row],[Year]]&amp;"|"&amp;AllSources[[#This Row],[Real_Team]],ESPN[YEAR]&amp;"|"&amp;ESPN[TEAM],0)),"")</f>
        <v>7.8</v>
      </c>
      <c r="AP315">
        <f t="array" ref="AP315">IFERROR(INDEX(ESPN[BPI],MATCH(AllSources[[#This Row],[Year]]&amp;"|"&amp;AllSources[[#This Row],[Real_Team]],ESPN[YEAR]&amp;"|"&amp;ESPN[TEAM],0)),"")</f>
        <v>14.8</v>
      </c>
      <c r="AQ315">
        <f t="array" ref="AQ315">IFERROR(INDEX(ESPN[YEAR],MATCH(AllSources[[#This Row],[Year]]&amp;"|"&amp;AllSources[[#This Row],[Real_Team]],ESPN[YEAR]&amp;"|"&amp;ESPN[TEAM],0)),"")</f>
        <v>2017</v>
      </c>
    </row>
    <row r="316" spans="1:43" x14ac:dyDescent="0.2">
      <c r="A316">
        <v>2017</v>
      </c>
      <c r="B316">
        <v>24</v>
      </c>
      <c r="C316" t="s">
        <v>924</v>
      </c>
      <c r="D316" t="s">
        <v>123</v>
      </c>
      <c r="E316" t="e" vm="1">
        <v>#NAME?</v>
      </c>
      <c r="F316">
        <v>7</v>
      </c>
      <c r="G316">
        <v>4</v>
      </c>
      <c r="H316" t="s">
        <v>60</v>
      </c>
      <c r="I316" t="s">
        <v>510</v>
      </c>
      <c r="J316">
        <v>20.8</v>
      </c>
      <c r="K316">
        <v>108.9</v>
      </c>
      <c r="L316">
        <v>91</v>
      </c>
      <c r="M316">
        <v>88.1</v>
      </c>
      <c r="N316">
        <v>3</v>
      </c>
      <c r="O316">
        <v>68.599999999999994</v>
      </c>
      <c r="P316">
        <v>145</v>
      </c>
      <c r="Q316">
        <v>-5.0000000000000001E-3</v>
      </c>
      <c r="R316">
        <v>197</v>
      </c>
      <c r="S316">
        <v>10.63</v>
      </c>
      <c r="T316">
        <v>24</v>
      </c>
      <c r="U316">
        <v>110.2</v>
      </c>
      <c r="V316">
        <v>31</v>
      </c>
      <c r="W316">
        <v>99.5</v>
      </c>
      <c r="X316">
        <v>17</v>
      </c>
      <c r="Y316">
        <v>1.93</v>
      </c>
      <c r="Z316">
        <v>96</v>
      </c>
      <c r="AA316">
        <v>7</v>
      </c>
      <c r="AB316" t="s">
        <v>136</v>
      </c>
      <c r="AC316" t="str">
        <f t="array" ref="AC316">IFERROR(INDEX(JeffSagarin[TEAM],MATCH(AllSources[[#This Row],[Year]]&amp;"|"&amp;AllSources[[#This Row],[Real_Team]],JeffSagarin[YEAR]&amp;"|"&amp;JeffSagarin[TEAM],0)),"")</f>
        <v>South Carolina</v>
      </c>
      <c r="AD316">
        <f t="array" ref="AD316">IFERROR(INDEX(JeffSagarin[JS_RATING],MATCH(AllSources[[#This Row],[Year]]&amp;"|"&amp;AllSources[[#This Row],[Real_Team]],JeffSagarin[YEAR]&amp;"|"&amp;JeffSagarin[TEAM],0)),"")</f>
        <v>86.71</v>
      </c>
      <c r="AE316">
        <f t="array" ref="AE316">IFERROR(INDEX(JeffSagarin[JS_SOS],MATCH(AllSources[[#This Row],[Year]]&amp;"|"&amp;AllSources[[#This Row],[Real_Team]],JeffSagarin[YEAR]&amp;"|"&amp;JeffSagarin[TEAM],0)),"")</f>
        <v>80.28</v>
      </c>
      <c r="AF316">
        <f t="array" ref="AF316">IFERROR(INDEX(JeffSagarin[W25],MATCH(AllSources[[#This Row],[Year]]&amp;"|"&amp;AllSources[[#This Row],[Real_Team]],JeffSagarin[YEAR]&amp;"|"&amp;JeffSagarin[TEAM],0)),"")</f>
        <v>5</v>
      </c>
      <c r="AG316">
        <f t="array" ref="AG316">IFERROR(INDEX(JeffSagarin[W50],MATCH(AllSources[[#This Row],[Year]]&amp;"|"&amp;AllSources[[#This Row],[Real_Team]],JeffSagarin[YEAR]&amp;"|"&amp;JeffSagarin[TEAM],0)),"")</f>
        <v>7</v>
      </c>
      <c r="AH316">
        <f t="array" ref="AH316">IFERROR(INDEX(JeffSagarin[YEAR],MATCH(AllSources[[#This Row],[Year]]&amp;"|"&amp;AllSources[[#This Row],[Real_Team]],JeffSagarin[YEAR]&amp;"|"&amp;JeffSagarin[TEAM],0)),"")</f>
        <v>2017</v>
      </c>
      <c r="AI316" t="str">
        <f t="array" ref="AI316">IFERROR(INDEX(SonnyMoore[TEAM],MATCH(AllSources[[#This Row],[Year]]&amp;"|"&amp;AllSources[[#This Row],[Real_Team]],SonnyMoore[YEAR]&amp;"|"&amp;SonnyMoore[TEAM],0)),"")</f>
        <v>SOUTH CAROLINA</v>
      </c>
      <c r="AJ316">
        <f t="array" ref="AJ316">IFERROR(INDEX(SonnyMoore[SM_SOS],MATCH(AllSources[[#This Row],[Year]]&amp;"|"&amp;AllSources[[#This Row],[Real_Team]],SonnyMoore[YEAR]&amp;"|"&amp;SonnyMoore[TEAM],0)),"")</f>
        <v>70.94</v>
      </c>
      <c r="AK316">
        <f t="array" ref="AK316">IFERROR(INDEX(SonnyMoore[SM_PR],MATCH(AllSources[[#This Row],[Year]]&amp;"|"&amp;AllSources[[#This Row],[Real_Team]],SonnyMoore[YEAR]&amp;"|"&amp;SonnyMoore[TEAM],0)),"")</f>
        <v>78.760000000000005</v>
      </c>
      <c r="AL316">
        <f t="array" ref="AL316">IFERROR(INDEX(SonnyMoore[YEAR],MATCH(AllSources[[#This Row],[Year]]&amp;"|"&amp;AllSources[[#This Row],[Real_Team]],SonnyMoore[YEAR]&amp;"|"&amp;SonnyMoore[TEAM],0)),"")</f>
        <v>2017</v>
      </c>
      <c r="AM316" t="str">
        <f t="array" ref="AM316">IFERROR(INDEX(ESPN[TEAM],MATCH(AllSources[[#This Row],[Year]]&amp;"|"&amp;AllSources[[#This Row],[Real_Team]],ESPN[YEAR]&amp;"|"&amp;ESPN[TEAM],0)),"")</f>
        <v>South Carolina</v>
      </c>
      <c r="AN316">
        <f t="array" ref="AN316">IFERROR(INDEX(ESPN[BPI OFF],MATCH(AllSources[[#This Row],[Year]]&amp;"|"&amp;AllSources[[#This Row],[Real_Team]],ESPN[YEAR]&amp;"|"&amp;ESPN[TEAM],0)),"")</f>
        <v>2</v>
      </c>
      <c r="AO316">
        <f t="array" ref="AO316">IFERROR(INDEX(ESPN[BPI DEF],MATCH(AllSources[[#This Row],[Year]]&amp;"|"&amp;AllSources[[#This Row],[Real_Team]],ESPN[YEAR]&amp;"|"&amp;ESPN[TEAM],0)),"")</f>
        <v>9.4</v>
      </c>
      <c r="AP316">
        <f t="array" ref="AP316">IFERROR(INDEX(ESPN[BPI],MATCH(AllSources[[#This Row],[Year]]&amp;"|"&amp;AllSources[[#This Row],[Real_Team]],ESPN[YEAR]&amp;"|"&amp;ESPN[TEAM],0)),"")</f>
        <v>11.4</v>
      </c>
      <c r="AQ316">
        <f t="array" ref="AQ316">IFERROR(INDEX(ESPN[YEAR],MATCH(AllSources[[#This Row],[Year]]&amp;"|"&amp;AllSources[[#This Row],[Real_Team]],ESPN[YEAR]&amp;"|"&amp;ESPN[TEAM],0)),"")</f>
        <v>2017</v>
      </c>
    </row>
    <row r="317" spans="1:43" x14ac:dyDescent="0.2">
      <c r="A317">
        <v>2017</v>
      </c>
      <c r="B317">
        <v>25</v>
      </c>
      <c r="C317" t="s">
        <v>923</v>
      </c>
      <c r="D317" t="s">
        <v>232</v>
      </c>
      <c r="E317" t="e" vm="1">
        <v>#NAME?</v>
      </c>
      <c r="F317">
        <v>4</v>
      </c>
      <c r="G317">
        <v>2</v>
      </c>
      <c r="H317" t="s">
        <v>541</v>
      </c>
      <c r="I317" t="s">
        <v>121</v>
      </c>
      <c r="J317">
        <v>20.76</v>
      </c>
      <c r="K317">
        <v>117.7</v>
      </c>
      <c r="L317">
        <v>20</v>
      </c>
      <c r="M317">
        <v>97</v>
      </c>
      <c r="N317">
        <v>49</v>
      </c>
      <c r="O317">
        <v>65.900000000000006</v>
      </c>
      <c r="P317">
        <v>278</v>
      </c>
      <c r="Q317">
        <v>2E-3</v>
      </c>
      <c r="R317">
        <v>185</v>
      </c>
      <c r="S317">
        <v>10.81</v>
      </c>
      <c r="T317">
        <v>22</v>
      </c>
      <c r="U317">
        <v>110.8</v>
      </c>
      <c r="V317">
        <v>17</v>
      </c>
      <c r="W317">
        <v>100</v>
      </c>
      <c r="X317">
        <v>25</v>
      </c>
      <c r="Y317">
        <v>5.12</v>
      </c>
      <c r="Z317">
        <v>40</v>
      </c>
      <c r="AA317">
        <v>4</v>
      </c>
      <c r="AB317" t="s">
        <v>136</v>
      </c>
      <c r="AC317" t="str">
        <f t="array" ref="AC317">IFERROR(INDEX(JeffSagarin[TEAM],MATCH(AllSources[[#This Row],[Year]]&amp;"|"&amp;AllSources[[#This Row],[Real_Team]],JeffSagarin[YEAR]&amp;"|"&amp;JeffSagarin[TEAM],0)),"")</f>
        <v>Butler</v>
      </c>
      <c r="AD317">
        <f t="array" ref="AD317">IFERROR(INDEX(JeffSagarin[JS_RATING],MATCH(AllSources[[#This Row],[Year]]&amp;"|"&amp;AllSources[[#This Row],[Real_Team]],JeffSagarin[YEAR]&amp;"|"&amp;JeffSagarin[TEAM],0)),"")</f>
        <v>87.18</v>
      </c>
      <c r="AE317">
        <f t="array" ref="AE317">IFERROR(INDEX(JeffSagarin[JS_SOS],MATCH(AllSources[[#This Row],[Year]]&amp;"|"&amp;AllSources[[#This Row],[Real_Team]],JeffSagarin[YEAR]&amp;"|"&amp;JeffSagarin[TEAM],0)),"")</f>
        <v>80.87</v>
      </c>
      <c r="AF317">
        <f t="array" ref="AF317">IFERROR(INDEX(JeffSagarin[W25],MATCH(AllSources[[#This Row],[Year]]&amp;"|"&amp;AllSources[[#This Row],[Real_Team]],JeffSagarin[YEAR]&amp;"|"&amp;JeffSagarin[TEAM],0)),"")</f>
        <v>4</v>
      </c>
      <c r="AG317">
        <f t="array" ref="AG317">IFERROR(INDEX(JeffSagarin[W50],MATCH(AllSources[[#This Row],[Year]]&amp;"|"&amp;AllSources[[#This Row],[Real_Team]],JeffSagarin[YEAR]&amp;"|"&amp;JeffSagarin[TEAM],0)),"")</f>
        <v>13</v>
      </c>
      <c r="AH317">
        <f t="array" ref="AH317">IFERROR(INDEX(JeffSagarin[YEAR],MATCH(AllSources[[#This Row],[Year]]&amp;"|"&amp;AllSources[[#This Row],[Real_Team]],JeffSagarin[YEAR]&amp;"|"&amp;JeffSagarin[TEAM],0)),"")</f>
        <v>2017</v>
      </c>
      <c r="AI317" t="str">
        <f t="array" ref="AI317">IFERROR(INDEX(SonnyMoore[TEAM],MATCH(AllSources[[#This Row],[Year]]&amp;"|"&amp;AllSources[[#This Row],[Real_Team]],SonnyMoore[YEAR]&amp;"|"&amp;SonnyMoore[TEAM],0)),"")</f>
        <v>BUTLER</v>
      </c>
      <c r="AJ317">
        <f t="array" ref="AJ317">IFERROR(INDEX(SonnyMoore[SM_SOS],MATCH(AllSources[[#This Row],[Year]]&amp;"|"&amp;AllSources[[#This Row],[Real_Team]],SonnyMoore[YEAR]&amp;"|"&amp;SonnyMoore[TEAM],0)),"")</f>
        <v>73.260000000000005</v>
      </c>
      <c r="AK317">
        <f t="array" ref="AK317">IFERROR(INDEX(SonnyMoore[SM_PR],MATCH(AllSources[[#This Row],[Year]]&amp;"|"&amp;AllSources[[#This Row],[Real_Team]],SonnyMoore[YEAR]&amp;"|"&amp;SonnyMoore[TEAM],0)),"")</f>
        <v>79.7</v>
      </c>
      <c r="AL317">
        <f t="array" ref="AL317">IFERROR(INDEX(SonnyMoore[YEAR],MATCH(AllSources[[#This Row],[Year]]&amp;"|"&amp;AllSources[[#This Row],[Real_Team]],SonnyMoore[YEAR]&amp;"|"&amp;SonnyMoore[TEAM],0)),"")</f>
        <v>2017</v>
      </c>
      <c r="AM317" t="str">
        <f t="array" ref="AM317">IFERROR(INDEX(ESPN[TEAM],MATCH(AllSources[[#This Row],[Year]]&amp;"|"&amp;AllSources[[#This Row],[Real_Team]],ESPN[YEAR]&amp;"|"&amp;ESPN[TEAM],0)),"")</f>
        <v>Butler</v>
      </c>
      <c r="AN317">
        <f t="array" ref="AN317">IFERROR(INDEX(ESPN[BPI OFF],MATCH(AllSources[[#This Row],[Year]]&amp;"|"&amp;AllSources[[#This Row],[Real_Team]],ESPN[YEAR]&amp;"|"&amp;ESPN[TEAM],0)),"")</f>
        <v>8.6</v>
      </c>
      <c r="AO317">
        <f t="array" ref="AO317">IFERROR(INDEX(ESPN[BPI DEF],MATCH(AllSources[[#This Row],[Year]]&amp;"|"&amp;AllSources[[#This Row],[Real_Team]],ESPN[YEAR]&amp;"|"&amp;ESPN[TEAM],0)),"")</f>
        <v>4.7</v>
      </c>
      <c r="AP317">
        <f t="array" ref="AP317">IFERROR(INDEX(ESPN[BPI],MATCH(AllSources[[#This Row],[Year]]&amp;"|"&amp;AllSources[[#This Row],[Real_Team]],ESPN[YEAR]&amp;"|"&amp;ESPN[TEAM],0)),"")</f>
        <v>13.3</v>
      </c>
      <c r="AQ317">
        <f t="array" ref="AQ317">IFERROR(INDEX(ESPN[YEAR],MATCH(AllSources[[#This Row],[Year]]&amp;"|"&amp;AllSources[[#This Row],[Real_Team]],ESPN[YEAR]&amp;"|"&amp;ESPN[TEAM],0)),"")</f>
        <v>2017</v>
      </c>
    </row>
    <row r="318" spans="1:43" x14ac:dyDescent="0.2">
      <c r="A318">
        <v>2017</v>
      </c>
      <c r="B318">
        <v>26</v>
      </c>
      <c r="C318" t="s">
        <v>922</v>
      </c>
      <c r="D318" t="s">
        <v>270</v>
      </c>
      <c r="E318" t="e" vm="1">
        <v>#NAME?</v>
      </c>
      <c r="F318">
        <v>3</v>
      </c>
      <c r="G318">
        <v>1</v>
      </c>
      <c r="H318" t="s">
        <v>105</v>
      </c>
      <c r="I318" t="s">
        <v>96</v>
      </c>
      <c r="J318">
        <v>20.059999999999999</v>
      </c>
      <c r="K318">
        <v>115.5</v>
      </c>
      <c r="L318">
        <v>31</v>
      </c>
      <c r="M318">
        <v>95.5</v>
      </c>
      <c r="N318">
        <v>31</v>
      </c>
      <c r="O318">
        <v>71.3</v>
      </c>
      <c r="P318">
        <v>41</v>
      </c>
      <c r="Q318">
        <v>3.9E-2</v>
      </c>
      <c r="R318">
        <v>78</v>
      </c>
      <c r="S318">
        <v>8.82</v>
      </c>
      <c r="T318">
        <v>40</v>
      </c>
      <c r="U318">
        <v>110.6</v>
      </c>
      <c r="V318">
        <v>19</v>
      </c>
      <c r="W318">
        <v>101.8</v>
      </c>
      <c r="X318">
        <v>68</v>
      </c>
      <c r="Y318">
        <v>-3.95</v>
      </c>
      <c r="Z318">
        <v>272</v>
      </c>
      <c r="AA318">
        <v>3</v>
      </c>
      <c r="AB318" t="s">
        <v>136</v>
      </c>
      <c r="AC318" t="str">
        <f t="array" ref="AC318">IFERROR(INDEX(JeffSagarin[TEAM],MATCH(AllSources[[#This Row],[Year]]&amp;"|"&amp;AllSources[[#This Row],[Real_Team]],JeffSagarin[YEAR]&amp;"|"&amp;JeffSagarin[TEAM],0)),"")</f>
        <v>Florida St.</v>
      </c>
      <c r="AD318">
        <f t="array" ref="AD318">IFERROR(INDEX(JeffSagarin[JS_RATING],MATCH(AllSources[[#This Row],[Year]]&amp;"|"&amp;AllSources[[#This Row],[Real_Team]],JeffSagarin[YEAR]&amp;"|"&amp;JeffSagarin[TEAM],0)),"")</f>
        <v>87.53</v>
      </c>
      <c r="AE318">
        <f t="array" ref="AE318">IFERROR(INDEX(JeffSagarin[JS_SOS],MATCH(AllSources[[#This Row],[Year]]&amp;"|"&amp;AllSources[[#This Row],[Real_Team]],JeffSagarin[YEAR]&amp;"|"&amp;JeffSagarin[TEAM],0)),"")</f>
        <v>79.7</v>
      </c>
      <c r="AF318">
        <f t="array" ref="AF318">IFERROR(INDEX(JeffSagarin[W25],MATCH(AllSources[[#This Row],[Year]]&amp;"|"&amp;AllSources[[#This Row],[Real_Team]],JeffSagarin[YEAR]&amp;"|"&amp;JeffSagarin[TEAM],0)),"")</f>
        <v>5</v>
      </c>
      <c r="AG318">
        <f t="array" ref="AG318">IFERROR(INDEX(JeffSagarin[W50],MATCH(AllSources[[#This Row],[Year]]&amp;"|"&amp;AllSources[[#This Row],[Real_Team]],JeffSagarin[YEAR]&amp;"|"&amp;JeffSagarin[TEAM],0)),"")</f>
        <v>13</v>
      </c>
      <c r="AH318">
        <f t="array" ref="AH318">IFERROR(INDEX(JeffSagarin[YEAR],MATCH(AllSources[[#This Row],[Year]]&amp;"|"&amp;AllSources[[#This Row],[Real_Team]],JeffSagarin[YEAR]&amp;"|"&amp;JeffSagarin[TEAM],0)),"")</f>
        <v>2017</v>
      </c>
      <c r="AI318" t="str">
        <f t="array" ref="AI318">IFERROR(INDEX(SonnyMoore[TEAM],MATCH(AllSources[[#This Row],[Year]]&amp;"|"&amp;AllSources[[#This Row],[Real_Team]],SonnyMoore[YEAR]&amp;"|"&amp;SonnyMoore[TEAM],0)),"")</f>
        <v>FLORIDA ST.</v>
      </c>
      <c r="AJ318">
        <f t="array" ref="AJ318">IFERROR(INDEX(SonnyMoore[SM_SOS],MATCH(AllSources[[#This Row],[Year]]&amp;"|"&amp;AllSources[[#This Row],[Real_Team]],SonnyMoore[YEAR]&amp;"|"&amp;SonnyMoore[TEAM],0)),"")</f>
        <v>71.98</v>
      </c>
      <c r="AK318">
        <f t="array" ref="AK318">IFERROR(INDEX(SonnyMoore[SM_PR],MATCH(AllSources[[#This Row],[Year]]&amp;"|"&amp;AllSources[[#This Row],[Real_Team]],SonnyMoore[YEAR]&amp;"|"&amp;SonnyMoore[TEAM],0)),"")</f>
        <v>78.510000000000005</v>
      </c>
      <c r="AL318">
        <f t="array" ref="AL318">IFERROR(INDEX(SonnyMoore[YEAR],MATCH(AllSources[[#This Row],[Year]]&amp;"|"&amp;AllSources[[#This Row],[Real_Team]],SonnyMoore[YEAR]&amp;"|"&amp;SonnyMoore[TEAM],0)),"")</f>
        <v>2017</v>
      </c>
      <c r="AM318" t="str">
        <f t="array" ref="AM318">IFERROR(INDEX(ESPN[TEAM],MATCH(AllSources[[#This Row],[Year]]&amp;"|"&amp;AllSources[[#This Row],[Real_Team]],ESPN[YEAR]&amp;"|"&amp;ESPN[TEAM],0)),"")</f>
        <v>Florida St.</v>
      </c>
      <c r="AN318">
        <f t="array" ref="AN318">IFERROR(INDEX(ESPN[BPI OFF],MATCH(AllSources[[#This Row],[Year]]&amp;"|"&amp;AllSources[[#This Row],[Real_Team]],ESPN[YEAR]&amp;"|"&amp;ESPN[TEAM],0)),"")</f>
        <v>7.6</v>
      </c>
      <c r="AO318">
        <f t="array" ref="AO318">IFERROR(INDEX(ESPN[BPI DEF],MATCH(AllSources[[#This Row],[Year]]&amp;"|"&amp;AllSources[[#This Row],[Real_Team]],ESPN[YEAR]&amp;"|"&amp;ESPN[TEAM],0)),"")</f>
        <v>6.3</v>
      </c>
      <c r="AP318">
        <f t="array" ref="AP318">IFERROR(INDEX(ESPN[BPI],MATCH(AllSources[[#This Row],[Year]]&amp;"|"&amp;AllSources[[#This Row],[Real_Team]],ESPN[YEAR]&amp;"|"&amp;ESPN[TEAM],0)),"")</f>
        <v>13.9</v>
      </c>
      <c r="AQ318">
        <f t="array" ref="AQ318">IFERROR(INDEX(ESPN[YEAR],MATCH(AllSources[[#This Row],[Year]]&amp;"|"&amp;AllSources[[#This Row],[Real_Team]],ESPN[YEAR]&amp;"|"&amp;ESPN[TEAM],0)),"")</f>
        <v>2017</v>
      </c>
    </row>
    <row r="319" spans="1:43" x14ac:dyDescent="0.2">
      <c r="A319">
        <v>2017</v>
      </c>
      <c r="B319">
        <v>27</v>
      </c>
      <c r="C319" t="s">
        <v>921</v>
      </c>
      <c r="D319" t="s">
        <v>233</v>
      </c>
      <c r="E319" t="e" vm="1">
        <v>#NAME?</v>
      </c>
      <c r="F319">
        <v>5</v>
      </c>
      <c r="G319">
        <v>1</v>
      </c>
      <c r="H319" t="s">
        <v>105</v>
      </c>
      <c r="I319" t="s">
        <v>653</v>
      </c>
      <c r="J319">
        <v>19.739999999999998</v>
      </c>
      <c r="K319">
        <v>118.1</v>
      </c>
      <c r="L319">
        <v>18</v>
      </c>
      <c r="M319">
        <v>98.4</v>
      </c>
      <c r="N319">
        <v>61</v>
      </c>
      <c r="O319">
        <v>67</v>
      </c>
      <c r="P319">
        <v>236</v>
      </c>
      <c r="Q319">
        <v>2.4E-2</v>
      </c>
      <c r="R319">
        <v>120</v>
      </c>
      <c r="S319">
        <v>10.24</v>
      </c>
      <c r="T319">
        <v>28</v>
      </c>
      <c r="U319">
        <v>110.1</v>
      </c>
      <c r="V319">
        <v>35</v>
      </c>
      <c r="W319">
        <v>99.8</v>
      </c>
      <c r="X319">
        <v>23</v>
      </c>
      <c r="Y319">
        <v>-3.85</v>
      </c>
      <c r="Z319">
        <v>270</v>
      </c>
      <c r="AA319">
        <v>5</v>
      </c>
      <c r="AB319" t="s">
        <v>136</v>
      </c>
      <c r="AC319" t="str">
        <f t="array" ref="AC319">IFERROR(INDEX(JeffSagarin[TEAM],MATCH(AllSources[[#This Row],[Year]]&amp;"|"&amp;AllSources[[#This Row],[Real_Team]],JeffSagarin[YEAR]&amp;"|"&amp;JeffSagarin[TEAM],0)),"")</f>
        <v>Notre Dame</v>
      </c>
      <c r="AD319">
        <f t="array" ref="AD319">IFERROR(INDEX(JeffSagarin[JS_RATING],MATCH(AllSources[[#This Row],[Year]]&amp;"|"&amp;AllSources[[#This Row],[Real_Team]],JeffSagarin[YEAR]&amp;"|"&amp;JeffSagarin[TEAM],0)),"")</f>
        <v>87.3</v>
      </c>
      <c r="AE319">
        <f t="array" ref="AE319">IFERROR(INDEX(JeffSagarin[JS_SOS],MATCH(AllSources[[#This Row],[Year]]&amp;"|"&amp;AllSources[[#This Row],[Real_Team]],JeffSagarin[YEAR]&amp;"|"&amp;JeffSagarin[TEAM],0)),"")</f>
        <v>80.849999999999994</v>
      </c>
      <c r="AF319">
        <f t="array" ref="AF319">IFERROR(INDEX(JeffSagarin[W25],MATCH(AllSources[[#This Row],[Year]]&amp;"|"&amp;AllSources[[#This Row],[Real_Team]],JeffSagarin[YEAR]&amp;"|"&amp;JeffSagarin[TEAM],0)),"")</f>
        <v>4</v>
      </c>
      <c r="AG319">
        <f t="array" ref="AG319">IFERROR(INDEX(JeffSagarin[W50],MATCH(AllSources[[#This Row],[Year]]&amp;"|"&amp;AllSources[[#This Row],[Real_Team]],JeffSagarin[YEAR]&amp;"|"&amp;JeffSagarin[TEAM],0)),"")</f>
        <v>10</v>
      </c>
      <c r="AH319">
        <f t="array" ref="AH319">IFERROR(INDEX(JeffSagarin[YEAR],MATCH(AllSources[[#This Row],[Year]]&amp;"|"&amp;AllSources[[#This Row],[Real_Team]],JeffSagarin[YEAR]&amp;"|"&amp;JeffSagarin[TEAM],0)),"")</f>
        <v>2017</v>
      </c>
      <c r="AI319" t="str">
        <f t="array" ref="AI319">IFERROR(INDEX(SonnyMoore[TEAM],MATCH(AllSources[[#This Row],[Year]]&amp;"|"&amp;AllSources[[#This Row],[Real_Team]],SonnyMoore[YEAR]&amp;"|"&amp;SonnyMoore[TEAM],0)),"")</f>
        <v>NOTRE DAME</v>
      </c>
      <c r="AJ319">
        <f t="array" ref="AJ319">IFERROR(INDEX(SonnyMoore[SM_SOS],MATCH(AllSources[[#This Row],[Year]]&amp;"|"&amp;AllSources[[#This Row],[Real_Team]],SonnyMoore[YEAR]&amp;"|"&amp;SonnyMoore[TEAM],0)),"")</f>
        <v>72.98</v>
      </c>
      <c r="AK319">
        <f t="array" ref="AK319">IFERROR(INDEX(SonnyMoore[SM_PR],MATCH(AllSources[[#This Row],[Year]]&amp;"|"&amp;AllSources[[#This Row],[Real_Team]],SonnyMoore[YEAR]&amp;"|"&amp;SonnyMoore[TEAM],0)),"")</f>
        <v>79.790000000000006</v>
      </c>
      <c r="AL319">
        <f t="array" ref="AL319">IFERROR(INDEX(SonnyMoore[YEAR],MATCH(AllSources[[#This Row],[Year]]&amp;"|"&amp;AllSources[[#This Row],[Real_Team]],SonnyMoore[YEAR]&amp;"|"&amp;SonnyMoore[TEAM],0)),"")</f>
        <v>2017</v>
      </c>
      <c r="AM319" t="str">
        <f t="array" ref="AM319">IFERROR(INDEX(ESPN[TEAM],MATCH(AllSources[[#This Row],[Year]]&amp;"|"&amp;AllSources[[#This Row],[Real_Team]],ESPN[YEAR]&amp;"|"&amp;ESPN[TEAM],0)),"")</f>
        <v>Notre Dame</v>
      </c>
      <c r="AN319">
        <f t="array" ref="AN319">IFERROR(INDEX(ESPN[BPI OFF],MATCH(AllSources[[#This Row],[Year]]&amp;"|"&amp;AllSources[[#This Row],[Real_Team]],ESPN[YEAR]&amp;"|"&amp;ESPN[TEAM],0)),"")</f>
        <v>9.8000000000000007</v>
      </c>
      <c r="AO319">
        <f t="array" ref="AO319">IFERROR(INDEX(ESPN[BPI DEF],MATCH(AllSources[[#This Row],[Year]]&amp;"|"&amp;AllSources[[#This Row],[Real_Team]],ESPN[YEAR]&amp;"|"&amp;ESPN[TEAM],0)),"")</f>
        <v>4.0999999999999996</v>
      </c>
      <c r="AP319">
        <f t="array" ref="AP319">IFERROR(INDEX(ESPN[BPI],MATCH(AllSources[[#This Row],[Year]]&amp;"|"&amp;AllSources[[#This Row],[Real_Team]],ESPN[YEAR]&amp;"|"&amp;ESPN[TEAM],0)),"")</f>
        <v>13.9</v>
      </c>
      <c r="AQ319">
        <f t="array" ref="AQ319">IFERROR(INDEX(ESPN[YEAR],MATCH(AllSources[[#This Row],[Year]]&amp;"|"&amp;AllSources[[#This Row],[Real_Team]],ESPN[YEAR]&amp;"|"&amp;ESPN[TEAM],0)),"")</f>
        <v>2017</v>
      </c>
    </row>
    <row r="320" spans="1:43" x14ac:dyDescent="0.2">
      <c r="A320">
        <v>2017</v>
      </c>
      <c r="B320">
        <v>28</v>
      </c>
      <c r="C320" t="s">
        <v>920</v>
      </c>
      <c r="D320" t="s">
        <v>247</v>
      </c>
      <c r="E320" t="e" vm="1">
        <v>#NAME?</v>
      </c>
      <c r="F320">
        <v>6</v>
      </c>
      <c r="G320">
        <v>0</v>
      </c>
      <c r="H320" t="s">
        <v>541</v>
      </c>
      <c r="I320" t="s">
        <v>108</v>
      </c>
      <c r="J320">
        <v>18.829999999999998</v>
      </c>
      <c r="K320">
        <v>115.3</v>
      </c>
      <c r="L320">
        <v>32</v>
      </c>
      <c r="M320">
        <v>96.5</v>
      </c>
      <c r="N320">
        <v>46</v>
      </c>
      <c r="O320">
        <v>71.2</v>
      </c>
      <c r="P320">
        <v>45</v>
      </c>
      <c r="Q320">
        <v>4.0000000000000001E-3</v>
      </c>
      <c r="R320">
        <v>181</v>
      </c>
      <c r="S320">
        <v>8.9700000000000006</v>
      </c>
      <c r="T320">
        <v>39</v>
      </c>
      <c r="U320">
        <v>110.3</v>
      </c>
      <c r="V320">
        <v>27</v>
      </c>
      <c r="W320">
        <v>101.3</v>
      </c>
      <c r="X320">
        <v>57</v>
      </c>
      <c r="Y320">
        <v>-1.24</v>
      </c>
      <c r="Z320">
        <v>192</v>
      </c>
      <c r="AA320">
        <v>6</v>
      </c>
      <c r="AB320" t="s">
        <v>136</v>
      </c>
      <c r="AC320" t="str">
        <f t="array" ref="AC320">IFERROR(INDEX(JeffSagarin[TEAM],MATCH(AllSources[[#This Row],[Year]]&amp;"|"&amp;AllSources[[#This Row],[Real_Team]],JeffSagarin[YEAR]&amp;"|"&amp;JeffSagarin[TEAM],0)),"")</f>
        <v>Creighton</v>
      </c>
      <c r="AD320">
        <f t="array" ref="AD320">IFERROR(INDEX(JeffSagarin[JS_RATING],MATCH(AllSources[[#This Row],[Year]]&amp;"|"&amp;AllSources[[#This Row],[Real_Team]],JeffSagarin[YEAR]&amp;"|"&amp;JeffSagarin[TEAM],0)),"")</f>
        <v>86.67</v>
      </c>
      <c r="AE320">
        <f t="array" ref="AE320">IFERROR(INDEX(JeffSagarin[JS_SOS],MATCH(AllSources[[#This Row],[Year]]&amp;"|"&amp;AllSources[[#This Row],[Real_Team]],JeffSagarin[YEAR]&amp;"|"&amp;JeffSagarin[TEAM],0)),"")</f>
        <v>79.540000000000006</v>
      </c>
      <c r="AF320">
        <f t="array" ref="AF320">IFERROR(INDEX(JeffSagarin[W25],MATCH(AllSources[[#This Row],[Year]]&amp;"|"&amp;AllSources[[#This Row],[Real_Team]],JeffSagarin[YEAR]&amp;"|"&amp;JeffSagarin[TEAM],0)),"")</f>
        <v>1</v>
      </c>
      <c r="AG320">
        <f t="array" ref="AG320">IFERROR(INDEX(JeffSagarin[W50],MATCH(AllSources[[#This Row],[Year]]&amp;"|"&amp;AllSources[[#This Row],[Real_Team]],JeffSagarin[YEAR]&amp;"|"&amp;JeffSagarin[TEAM],0)),"")</f>
        <v>6</v>
      </c>
      <c r="AH320">
        <f t="array" ref="AH320">IFERROR(INDEX(JeffSagarin[YEAR],MATCH(AllSources[[#This Row],[Year]]&amp;"|"&amp;AllSources[[#This Row],[Real_Team]],JeffSagarin[YEAR]&amp;"|"&amp;JeffSagarin[TEAM],0)),"")</f>
        <v>2017</v>
      </c>
      <c r="AI320" t="str">
        <f t="array" ref="AI320">IFERROR(INDEX(SonnyMoore[TEAM],MATCH(AllSources[[#This Row],[Year]]&amp;"|"&amp;AllSources[[#This Row],[Real_Team]],SonnyMoore[YEAR]&amp;"|"&amp;SonnyMoore[TEAM],0)),"")</f>
        <v>CREIGHTON</v>
      </c>
      <c r="AJ320">
        <f t="array" ref="AJ320">IFERROR(INDEX(SonnyMoore[SM_SOS],MATCH(AllSources[[#This Row],[Year]]&amp;"|"&amp;AllSources[[#This Row],[Real_Team]],SonnyMoore[YEAR]&amp;"|"&amp;SonnyMoore[TEAM],0)),"")</f>
        <v>69.900000000000006</v>
      </c>
      <c r="AK320">
        <f t="array" ref="AK320">IFERROR(INDEX(SonnyMoore[SM_PR],MATCH(AllSources[[#This Row],[Year]]&amp;"|"&amp;AllSources[[#This Row],[Real_Team]],SonnyMoore[YEAR]&amp;"|"&amp;SonnyMoore[TEAM],0)),"")</f>
        <v>76.489999999999995</v>
      </c>
      <c r="AL320">
        <f t="array" ref="AL320">IFERROR(INDEX(SonnyMoore[YEAR],MATCH(AllSources[[#This Row],[Year]]&amp;"|"&amp;AllSources[[#This Row],[Real_Team]],SonnyMoore[YEAR]&amp;"|"&amp;SonnyMoore[TEAM],0)),"")</f>
        <v>2017</v>
      </c>
      <c r="AM320" t="str">
        <f t="array" ref="AM320">IFERROR(INDEX(ESPN[TEAM],MATCH(AllSources[[#This Row],[Year]]&amp;"|"&amp;AllSources[[#This Row],[Real_Team]],ESPN[YEAR]&amp;"|"&amp;ESPN[TEAM],0)),"")</f>
        <v>Creighton</v>
      </c>
      <c r="AN320">
        <f t="array" ref="AN320">IFERROR(INDEX(ESPN[BPI OFF],MATCH(AllSources[[#This Row],[Year]]&amp;"|"&amp;AllSources[[#This Row],[Real_Team]],ESPN[YEAR]&amp;"|"&amp;ESPN[TEAM],0)),"")</f>
        <v>8.1</v>
      </c>
      <c r="AO320">
        <f t="array" ref="AO320">IFERROR(INDEX(ESPN[BPI DEF],MATCH(AllSources[[#This Row],[Year]]&amp;"|"&amp;AllSources[[#This Row],[Real_Team]],ESPN[YEAR]&amp;"|"&amp;ESPN[TEAM],0)),"")</f>
        <v>3.9</v>
      </c>
      <c r="AP320">
        <f t="array" ref="AP320">IFERROR(INDEX(ESPN[BPI],MATCH(AllSources[[#This Row],[Year]]&amp;"|"&amp;AllSources[[#This Row],[Real_Team]],ESPN[YEAR]&amp;"|"&amp;ESPN[TEAM],0)),"")</f>
        <v>12</v>
      </c>
      <c r="AQ320">
        <f t="array" ref="AQ320">IFERROR(INDEX(ESPN[YEAR],MATCH(AllSources[[#This Row],[Year]]&amp;"|"&amp;AllSources[[#This Row],[Real_Team]],ESPN[YEAR]&amp;"|"&amp;ESPN[TEAM],0)),"")</f>
        <v>2017</v>
      </c>
    </row>
    <row r="321" spans="1:43" x14ac:dyDescent="0.2">
      <c r="A321">
        <v>2017</v>
      </c>
      <c r="B321">
        <v>30</v>
      </c>
      <c r="C321" t="s">
        <v>919</v>
      </c>
      <c r="D321" t="s">
        <v>238</v>
      </c>
      <c r="E321" t="e" vm="1">
        <v>#NAME?</v>
      </c>
      <c r="F321">
        <v>11</v>
      </c>
      <c r="G321">
        <v>0</v>
      </c>
      <c r="H321" t="s">
        <v>156</v>
      </c>
      <c r="I321" t="s">
        <v>76</v>
      </c>
      <c r="J321">
        <v>17.440000000000001</v>
      </c>
      <c r="K321">
        <v>113</v>
      </c>
      <c r="L321">
        <v>42</v>
      </c>
      <c r="M321">
        <v>95.6</v>
      </c>
      <c r="N321">
        <v>33</v>
      </c>
      <c r="O321">
        <v>66.2</v>
      </c>
      <c r="P321">
        <v>268</v>
      </c>
      <c r="Q321">
        <v>-2.9000000000000001E-2</v>
      </c>
      <c r="R321">
        <v>256</v>
      </c>
      <c r="S321">
        <v>11.56</v>
      </c>
      <c r="T321">
        <v>11</v>
      </c>
      <c r="U321">
        <v>110.6</v>
      </c>
      <c r="V321">
        <v>20</v>
      </c>
      <c r="W321">
        <v>99</v>
      </c>
      <c r="X321">
        <v>11</v>
      </c>
      <c r="Y321">
        <v>-5.31</v>
      </c>
      <c r="Z321">
        <v>305</v>
      </c>
      <c r="AA321">
        <v>1</v>
      </c>
      <c r="AB321" t="s">
        <v>136</v>
      </c>
      <c r="AC321" t="str">
        <f t="array" ref="AC321">IFERROR(INDEX(JeffSagarin[TEAM],MATCH(AllSources[[#This Row],[Year]]&amp;"|"&amp;AllSources[[#This Row],[Real_Team]],JeffSagarin[YEAR]&amp;"|"&amp;JeffSagarin[TEAM],0)),"")</f>
        <v>Kansas St.</v>
      </c>
      <c r="AD321">
        <f t="array" ref="AD321">IFERROR(INDEX(JeffSagarin[JS_RATING],MATCH(AllSources[[#This Row],[Year]]&amp;"|"&amp;AllSources[[#This Row],[Real_Team]],JeffSagarin[YEAR]&amp;"|"&amp;JeffSagarin[TEAM],0)),"")</f>
        <v>84.18</v>
      </c>
      <c r="AE321">
        <f t="array" ref="AE321">IFERROR(INDEX(JeffSagarin[JS_SOS],MATCH(AllSources[[#This Row],[Year]]&amp;"|"&amp;AllSources[[#This Row],[Real_Team]],JeffSagarin[YEAR]&amp;"|"&amp;JeffSagarin[TEAM],0)),"")</f>
        <v>81.47</v>
      </c>
      <c r="AF321">
        <f t="array" ref="AF321">IFERROR(INDEX(JeffSagarin[W25],MATCH(AllSources[[#This Row],[Year]]&amp;"|"&amp;AllSources[[#This Row],[Real_Team]],JeffSagarin[YEAR]&amp;"|"&amp;JeffSagarin[TEAM],0)),"")</f>
        <v>4</v>
      </c>
      <c r="AG321">
        <f t="array" ref="AG321">IFERROR(INDEX(JeffSagarin[W50],MATCH(AllSources[[#This Row],[Year]]&amp;"|"&amp;AllSources[[#This Row],[Real_Team]],JeffSagarin[YEAR]&amp;"|"&amp;JeffSagarin[TEAM],0)),"")</f>
        <v>7</v>
      </c>
      <c r="AH321">
        <f t="array" ref="AH321">IFERROR(INDEX(JeffSagarin[YEAR],MATCH(AllSources[[#This Row],[Year]]&amp;"|"&amp;AllSources[[#This Row],[Real_Team]],JeffSagarin[YEAR]&amp;"|"&amp;JeffSagarin[TEAM],0)),"")</f>
        <v>2017</v>
      </c>
      <c r="AI321" t="str">
        <f t="array" ref="AI321">IFERROR(INDEX(SonnyMoore[TEAM],MATCH(AllSources[[#This Row],[Year]]&amp;"|"&amp;AllSources[[#This Row],[Real_Team]],SonnyMoore[YEAR]&amp;"|"&amp;SonnyMoore[TEAM],0)),"")</f>
        <v>KANSAS ST.</v>
      </c>
      <c r="AJ321">
        <f t="array" ref="AJ321">IFERROR(INDEX(SonnyMoore[SM_SOS],MATCH(AllSources[[#This Row],[Year]]&amp;"|"&amp;AllSources[[#This Row],[Real_Team]],SonnyMoore[YEAR]&amp;"|"&amp;SonnyMoore[TEAM],0)),"")</f>
        <v>72.209999999999994</v>
      </c>
      <c r="AK321">
        <f t="array" ref="AK321">IFERROR(INDEX(SonnyMoore[SM_PR],MATCH(AllSources[[#This Row],[Year]]&amp;"|"&amp;AllSources[[#This Row],[Real_Team]],SonnyMoore[YEAR]&amp;"|"&amp;SonnyMoore[TEAM],0)),"")</f>
        <v>75.31</v>
      </c>
      <c r="AL321">
        <f t="array" ref="AL321">IFERROR(INDEX(SonnyMoore[YEAR],MATCH(AllSources[[#This Row],[Year]]&amp;"|"&amp;AllSources[[#This Row],[Real_Team]],SonnyMoore[YEAR]&amp;"|"&amp;SonnyMoore[TEAM],0)),"")</f>
        <v>2017</v>
      </c>
      <c r="AM321" t="str">
        <f t="array" ref="AM321">IFERROR(INDEX(ESPN[TEAM],MATCH(AllSources[[#This Row],[Year]]&amp;"|"&amp;AllSources[[#This Row],[Real_Team]],ESPN[YEAR]&amp;"|"&amp;ESPN[TEAM],0)),"")</f>
        <v>Kansas St.</v>
      </c>
      <c r="AN321">
        <f t="array" ref="AN321">IFERROR(INDEX(ESPN[BPI OFF],MATCH(AllSources[[#This Row],[Year]]&amp;"|"&amp;AllSources[[#This Row],[Real_Team]],ESPN[YEAR]&amp;"|"&amp;ESPN[TEAM],0)),"")</f>
        <v>5.0999999999999996</v>
      </c>
      <c r="AO321">
        <f t="array" ref="AO321">IFERROR(INDEX(ESPN[BPI DEF],MATCH(AllSources[[#This Row],[Year]]&amp;"|"&amp;AllSources[[#This Row],[Real_Team]],ESPN[YEAR]&amp;"|"&amp;ESPN[TEAM],0)),"")</f>
        <v>5.0999999999999996</v>
      </c>
      <c r="AP321">
        <f t="array" ref="AP321">IFERROR(INDEX(ESPN[BPI],MATCH(AllSources[[#This Row],[Year]]&amp;"|"&amp;AllSources[[#This Row],[Real_Team]],ESPN[YEAR]&amp;"|"&amp;ESPN[TEAM],0)),"")</f>
        <v>10.199999999999999</v>
      </c>
      <c r="AQ321">
        <f t="array" ref="AQ321">IFERROR(INDEX(ESPN[YEAR],MATCH(AllSources[[#This Row],[Year]]&amp;"|"&amp;AllSources[[#This Row],[Real_Team]],ESPN[YEAR]&amp;"|"&amp;ESPN[TEAM],0)),"")</f>
        <v>2017</v>
      </c>
    </row>
    <row r="322" spans="1:43" x14ac:dyDescent="0.2">
      <c r="A322">
        <v>2017</v>
      </c>
      <c r="B322">
        <v>31</v>
      </c>
      <c r="C322" t="s">
        <v>918</v>
      </c>
      <c r="D322" t="s">
        <v>453</v>
      </c>
      <c r="E322" t="e" vm="1">
        <v>#NAME?</v>
      </c>
      <c r="F322">
        <v>11</v>
      </c>
      <c r="G322">
        <v>3</v>
      </c>
      <c r="H322" t="s">
        <v>541</v>
      </c>
      <c r="I322" t="s">
        <v>917</v>
      </c>
      <c r="J322">
        <v>16.7</v>
      </c>
      <c r="K322">
        <v>115.7</v>
      </c>
      <c r="L322">
        <v>29</v>
      </c>
      <c r="M322">
        <v>99</v>
      </c>
      <c r="N322">
        <v>67</v>
      </c>
      <c r="O322">
        <v>67.2</v>
      </c>
      <c r="P322">
        <v>223</v>
      </c>
      <c r="Q322">
        <v>4.3999999999999997E-2</v>
      </c>
      <c r="R322">
        <v>71</v>
      </c>
      <c r="S322">
        <v>11.73</v>
      </c>
      <c r="T322">
        <v>9</v>
      </c>
      <c r="U322">
        <v>111.2</v>
      </c>
      <c r="V322">
        <v>9</v>
      </c>
      <c r="W322">
        <v>99.5</v>
      </c>
      <c r="X322">
        <v>16</v>
      </c>
      <c r="Y322">
        <v>5.32</v>
      </c>
      <c r="Z322">
        <v>38</v>
      </c>
      <c r="AA322">
        <v>1</v>
      </c>
      <c r="AB322" t="s">
        <v>136</v>
      </c>
      <c r="AC322" t="str">
        <f t="array" ref="AC322">IFERROR(INDEX(JeffSagarin[TEAM],MATCH(AllSources[[#This Row],[Year]]&amp;"|"&amp;AllSources[[#This Row],[Real_Team]],JeffSagarin[YEAR]&amp;"|"&amp;JeffSagarin[TEAM],0)),"")</f>
        <v/>
      </c>
      <c r="AD322" t="str">
        <f t="array" ref="AD322">IFERROR(INDEX(JeffSagarin[JS_RATING],MATCH(AllSources[[#This Row],[Year]]&amp;"|"&amp;AllSources[[#This Row],[Real_Team]],JeffSagarin[YEAR]&amp;"|"&amp;JeffSagarin[TEAM],0)),"")</f>
        <v/>
      </c>
      <c r="AE322" t="str">
        <f t="array" ref="AE322">IFERROR(INDEX(JeffSagarin[JS_SOS],MATCH(AllSources[[#This Row],[Year]]&amp;"|"&amp;AllSources[[#This Row],[Real_Team]],JeffSagarin[YEAR]&amp;"|"&amp;JeffSagarin[TEAM],0)),"")</f>
        <v/>
      </c>
      <c r="AF322" t="str">
        <f t="array" ref="AF322">IFERROR(INDEX(JeffSagarin[W25],MATCH(AllSources[[#This Row],[Year]]&amp;"|"&amp;AllSources[[#This Row],[Real_Team]],JeffSagarin[YEAR]&amp;"|"&amp;JeffSagarin[TEAM],0)),"")</f>
        <v/>
      </c>
      <c r="AG322" t="str">
        <f t="array" ref="AG322">IFERROR(INDEX(JeffSagarin[W50],MATCH(AllSources[[#This Row],[Year]]&amp;"|"&amp;AllSources[[#This Row],[Real_Team]],JeffSagarin[YEAR]&amp;"|"&amp;JeffSagarin[TEAM],0)),"")</f>
        <v/>
      </c>
      <c r="AH322" t="str">
        <f t="array" ref="AH322">IFERROR(INDEX(JeffSagarin[YEAR],MATCH(AllSources[[#This Row],[Year]]&amp;"|"&amp;AllSources[[#This Row],[Real_Team]],JeffSagarin[YEAR]&amp;"|"&amp;JeffSagarin[TEAM],0)),"")</f>
        <v/>
      </c>
      <c r="AI322" t="str">
        <f t="array" ref="AI322">IFERROR(INDEX(SonnyMoore[TEAM],MATCH(AllSources[[#This Row],[Year]]&amp;"|"&amp;AllSources[[#This Row],[Real_Team]],SonnyMoore[YEAR]&amp;"|"&amp;SonnyMoore[TEAM],0)),"")</f>
        <v>XAVIER</v>
      </c>
      <c r="AJ322">
        <f t="array" ref="AJ322">IFERROR(INDEX(SonnyMoore[SM_SOS],MATCH(AllSources[[#This Row],[Year]]&amp;"|"&amp;AllSources[[#This Row],[Real_Team]],SonnyMoore[YEAR]&amp;"|"&amp;SonnyMoore[TEAM],0)),"")</f>
        <v>75.06</v>
      </c>
      <c r="AK322">
        <f t="array" ref="AK322">IFERROR(INDEX(SonnyMoore[SM_PR],MATCH(AllSources[[#This Row],[Year]]&amp;"|"&amp;AllSources[[#This Row],[Real_Team]],SonnyMoore[YEAR]&amp;"|"&amp;SonnyMoore[TEAM],0)),"")</f>
        <v>77.41</v>
      </c>
      <c r="AL322">
        <f t="array" ref="AL322">IFERROR(INDEX(SonnyMoore[YEAR],MATCH(AllSources[[#This Row],[Year]]&amp;"|"&amp;AllSources[[#This Row],[Real_Team]],SonnyMoore[YEAR]&amp;"|"&amp;SonnyMoore[TEAM],0)),"")</f>
        <v>2017</v>
      </c>
      <c r="AM322" t="str">
        <f t="array" ref="AM322">IFERROR(INDEX(ESPN[TEAM],MATCH(AllSources[[#This Row],[Year]]&amp;"|"&amp;AllSources[[#This Row],[Real_Team]],ESPN[YEAR]&amp;"|"&amp;ESPN[TEAM],0)),"")</f>
        <v>Xavier</v>
      </c>
      <c r="AN322">
        <f t="array" ref="AN322">IFERROR(INDEX(ESPN[BPI OFF],MATCH(AllSources[[#This Row],[Year]]&amp;"|"&amp;AllSources[[#This Row],[Real_Team]],ESPN[YEAR]&amp;"|"&amp;ESPN[TEAM],0)),"")</f>
        <v>6.8</v>
      </c>
      <c r="AO322">
        <f t="array" ref="AO322">IFERROR(INDEX(ESPN[BPI DEF],MATCH(AllSources[[#This Row],[Year]]&amp;"|"&amp;AllSources[[#This Row],[Real_Team]],ESPN[YEAR]&amp;"|"&amp;ESPN[TEAM],0)),"")</f>
        <v>3.6</v>
      </c>
      <c r="AP322">
        <f t="array" ref="AP322">IFERROR(INDEX(ESPN[BPI],MATCH(AllSources[[#This Row],[Year]]&amp;"|"&amp;AllSources[[#This Row],[Real_Team]],ESPN[YEAR]&amp;"|"&amp;ESPN[TEAM],0)),"")</f>
        <v>10.4</v>
      </c>
      <c r="AQ322">
        <f t="array" ref="AQ322">IFERROR(INDEX(ESPN[YEAR],MATCH(AllSources[[#This Row],[Year]]&amp;"|"&amp;AllSources[[#This Row],[Real_Team]],ESPN[YEAR]&amp;"|"&amp;ESPN[TEAM],0)),"")</f>
        <v>2017</v>
      </c>
    </row>
    <row r="323" spans="1:43" x14ac:dyDescent="0.2">
      <c r="A323">
        <v>2017</v>
      </c>
      <c r="B323">
        <v>32</v>
      </c>
      <c r="C323" t="s">
        <v>916</v>
      </c>
      <c r="D323" t="s">
        <v>17</v>
      </c>
      <c r="E323" t="e" vm="1">
        <v>#NAME?</v>
      </c>
      <c r="F323">
        <v>10</v>
      </c>
      <c r="G323">
        <v>0</v>
      </c>
      <c r="H323" t="s">
        <v>541</v>
      </c>
      <c r="I323" t="s">
        <v>659</v>
      </c>
      <c r="J323">
        <v>16.579999999999998</v>
      </c>
      <c r="K323">
        <v>120.8</v>
      </c>
      <c r="L323">
        <v>8</v>
      </c>
      <c r="M323">
        <v>104.2</v>
      </c>
      <c r="N323">
        <v>165</v>
      </c>
      <c r="O323">
        <v>70.099999999999994</v>
      </c>
      <c r="P323">
        <v>75</v>
      </c>
      <c r="Q323">
        <v>-5.8000000000000003E-2</v>
      </c>
      <c r="R323">
        <v>311</v>
      </c>
      <c r="S323">
        <v>9.0299999999999994</v>
      </c>
      <c r="T323">
        <v>37</v>
      </c>
      <c r="U323">
        <v>109.1</v>
      </c>
      <c r="V323">
        <v>50</v>
      </c>
      <c r="W323">
        <v>100.1</v>
      </c>
      <c r="X323">
        <v>27</v>
      </c>
      <c r="Y323">
        <v>-2.16</v>
      </c>
      <c r="Z323">
        <v>219</v>
      </c>
      <c r="AA323">
        <v>0</v>
      </c>
      <c r="AB323" t="s">
        <v>136</v>
      </c>
      <c r="AC323" t="str">
        <f t="array" ref="AC323">IFERROR(INDEX(JeffSagarin[TEAM],MATCH(AllSources[[#This Row],[Year]]&amp;"|"&amp;AllSources[[#This Row],[Real_Team]],JeffSagarin[YEAR]&amp;"|"&amp;JeffSagarin[TEAM],0)),"")</f>
        <v>Marquette</v>
      </c>
      <c r="AD323">
        <f t="array" ref="AD323">IFERROR(INDEX(JeffSagarin[JS_RATING],MATCH(AllSources[[#This Row],[Year]]&amp;"|"&amp;AllSources[[#This Row],[Real_Team]],JeffSagarin[YEAR]&amp;"|"&amp;JeffSagarin[TEAM],0)),"")</f>
        <v>84.18</v>
      </c>
      <c r="AE323">
        <f t="array" ref="AE323">IFERROR(INDEX(JeffSagarin[JS_SOS],MATCH(AllSources[[#This Row],[Year]]&amp;"|"&amp;AllSources[[#This Row],[Real_Team]],JeffSagarin[YEAR]&amp;"|"&amp;JeffSagarin[TEAM],0)),"")</f>
        <v>79.88</v>
      </c>
      <c r="AF323">
        <f t="array" ref="AF323">IFERROR(INDEX(JeffSagarin[W25],MATCH(AllSources[[#This Row],[Year]]&amp;"|"&amp;AllSources[[#This Row],[Real_Team]],JeffSagarin[YEAR]&amp;"|"&amp;JeffSagarin[TEAM],0)),"")</f>
        <v>1</v>
      </c>
      <c r="AG323">
        <f t="array" ref="AG323">IFERROR(INDEX(JeffSagarin[W50],MATCH(AllSources[[#This Row],[Year]]&amp;"|"&amp;AllSources[[#This Row],[Real_Team]],JeffSagarin[YEAR]&amp;"|"&amp;JeffSagarin[TEAM],0)),"")</f>
        <v>7</v>
      </c>
      <c r="AH323">
        <f t="array" ref="AH323">IFERROR(INDEX(JeffSagarin[YEAR],MATCH(AllSources[[#This Row],[Year]]&amp;"|"&amp;AllSources[[#This Row],[Real_Team]],JeffSagarin[YEAR]&amp;"|"&amp;JeffSagarin[TEAM],0)),"")</f>
        <v>2017</v>
      </c>
      <c r="AI323" t="str">
        <f t="array" ref="AI323">IFERROR(INDEX(SonnyMoore[TEAM],MATCH(AllSources[[#This Row],[Year]]&amp;"|"&amp;AllSources[[#This Row],[Real_Team]],SonnyMoore[YEAR]&amp;"|"&amp;SonnyMoore[TEAM],0)),"")</f>
        <v>MARQUETTE</v>
      </c>
      <c r="AJ323">
        <f t="array" ref="AJ323">IFERROR(INDEX(SonnyMoore[SM_SOS],MATCH(AllSources[[#This Row],[Year]]&amp;"|"&amp;AllSources[[#This Row],[Real_Team]],SonnyMoore[YEAR]&amp;"|"&amp;SonnyMoore[TEAM],0)),"")</f>
        <v>71.680000000000007</v>
      </c>
      <c r="AK323">
        <f t="array" ref="AK323">IFERROR(INDEX(SonnyMoore[SM_PR],MATCH(AllSources[[#This Row],[Year]]&amp;"|"&amp;AllSources[[#This Row],[Real_Team]],SonnyMoore[YEAR]&amp;"|"&amp;SonnyMoore[TEAM],0)),"")</f>
        <v>75.66</v>
      </c>
      <c r="AL323">
        <f t="array" ref="AL323">IFERROR(INDEX(SonnyMoore[YEAR],MATCH(AllSources[[#This Row],[Year]]&amp;"|"&amp;AllSources[[#This Row],[Real_Team]],SonnyMoore[YEAR]&amp;"|"&amp;SonnyMoore[TEAM],0)),"")</f>
        <v>2017</v>
      </c>
      <c r="AM323" t="str">
        <f t="array" ref="AM323">IFERROR(INDEX(ESPN[TEAM],MATCH(AllSources[[#This Row],[Year]]&amp;"|"&amp;AllSources[[#This Row],[Real_Team]],ESPN[YEAR]&amp;"|"&amp;ESPN[TEAM],0)),"")</f>
        <v>Marquette</v>
      </c>
      <c r="AN323">
        <f t="array" ref="AN323">IFERROR(INDEX(ESPN[BPI OFF],MATCH(AllSources[[#This Row],[Year]]&amp;"|"&amp;AllSources[[#This Row],[Real_Team]],ESPN[YEAR]&amp;"|"&amp;ESPN[TEAM],0)),"")</f>
        <v>9.8000000000000007</v>
      </c>
      <c r="AO323">
        <f t="array" ref="AO323">IFERROR(INDEX(ESPN[BPI DEF],MATCH(AllSources[[#This Row],[Year]]&amp;"|"&amp;AllSources[[#This Row],[Real_Team]],ESPN[YEAR]&amp;"|"&amp;ESPN[TEAM],0)),"")</f>
        <v>1</v>
      </c>
      <c r="AP323">
        <f t="array" ref="AP323">IFERROR(INDEX(ESPN[BPI],MATCH(AllSources[[#This Row],[Year]]&amp;"|"&amp;AllSources[[#This Row],[Real_Team]],ESPN[YEAR]&amp;"|"&amp;ESPN[TEAM],0)),"")</f>
        <v>10.8</v>
      </c>
      <c r="AQ323">
        <f t="array" ref="AQ323">IFERROR(INDEX(ESPN[YEAR],MATCH(AllSources[[#This Row],[Year]]&amp;"|"&amp;AllSources[[#This Row],[Real_Team]],ESPN[YEAR]&amp;"|"&amp;ESPN[TEAM],0)),"")</f>
        <v>2017</v>
      </c>
    </row>
    <row r="324" spans="1:43" x14ac:dyDescent="0.2">
      <c r="A324">
        <v>2017</v>
      </c>
      <c r="B324">
        <v>33</v>
      </c>
      <c r="C324" t="s">
        <v>915</v>
      </c>
      <c r="D324" t="s">
        <v>122</v>
      </c>
      <c r="E324" t="e" vm="1">
        <v>#NAME?</v>
      </c>
      <c r="F324">
        <v>9</v>
      </c>
      <c r="G324">
        <v>0</v>
      </c>
      <c r="H324" t="s">
        <v>60</v>
      </c>
      <c r="I324" t="s">
        <v>106</v>
      </c>
      <c r="J324">
        <v>16.53</v>
      </c>
      <c r="K324">
        <v>112.4</v>
      </c>
      <c r="L324">
        <v>48</v>
      </c>
      <c r="M324">
        <v>95.9</v>
      </c>
      <c r="N324">
        <v>38</v>
      </c>
      <c r="O324">
        <v>65.8</v>
      </c>
      <c r="P324">
        <v>285</v>
      </c>
      <c r="Q324">
        <v>-4.8000000000000001E-2</v>
      </c>
      <c r="R324">
        <v>292</v>
      </c>
      <c r="S324">
        <v>11.43</v>
      </c>
      <c r="T324">
        <v>13</v>
      </c>
      <c r="U324">
        <v>110.1</v>
      </c>
      <c r="V324">
        <v>33</v>
      </c>
      <c r="W324">
        <v>98.7</v>
      </c>
      <c r="X324">
        <v>7</v>
      </c>
      <c r="Y324">
        <v>6.3</v>
      </c>
      <c r="Z324">
        <v>32</v>
      </c>
      <c r="AA324">
        <v>9</v>
      </c>
      <c r="AB324" t="s">
        <v>136</v>
      </c>
      <c r="AC324" t="str">
        <f t="array" ref="AC324">IFERROR(INDEX(JeffSagarin[TEAM],MATCH(AllSources[[#This Row],[Year]]&amp;"|"&amp;AllSources[[#This Row],[Real_Team]],JeffSagarin[YEAR]&amp;"|"&amp;JeffSagarin[TEAM],0)),"")</f>
        <v>Vanderbilt</v>
      </c>
      <c r="AD324">
        <f t="array" ref="AD324">IFERROR(INDEX(JeffSagarin[JS_RATING],MATCH(AllSources[[#This Row],[Year]]&amp;"|"&amp;AllSources[[#This Row],[Real_Team]],JeffSagarin[YEAR]&amp;"|"&amp;JeffSagarin[TEAM],0)),"")</f>
        <v>83.26</v>
      </c>
      <c r="AE324">
        <f t="array" ref="AE324">IFERROR(INDEX(JeffSagarin[JS_SOS],MATCH(AllSources[[#This Row],[Year]]&amp;"|"&amp;AllSources[[#This Row],[Real_Team]],JeffSagarin[YEAR]&amp;"|"&amp;JeffSagarin[TEAM],0)),"")</f>
        <v>80.91</v>
      </c>
      <c r="AF324">
        <f t="array" ref="AF324">IFERROR(INDEX(JeffSagarin[W25],MATCH(AllSources[[#This Row],[Year]]&amp;"|"&amp;AllSources[[#This Row],[Real_Team]],JeffSagarin[YEAR]&amp;"|"&amp;JeffSagarin[TEAM],0)),"")</f>
        <v>4</v>
      </c>
      <c r="AG324">
        <f t="array" ref="AG324">IFERROR(INDEX(JeffSagarin[W50],MATCH(AllSources[[#This Row],[Year]]&amp;"|"&amp;AllSources[[#This Row],[Real_Team]],JeffSagarin[YEAR]&amp;"|"&amp;JeffSagarin[TEAM],0)),"")</f>
        <v>6</v>
      </c>
      <c r="AH324">
        <f t="array" ref="AH324">IFERROR(INDEX(JeffSagarin[YEAR],MATCH(AllSources[[#This Row],[Year]]&amp;"|"&amp;AllSources[[#This Row],[Real_Team]],JeffSagarin[YEAR]&amp;"|"&amp;JeffSagarin[TEAM],0)),"")</f>
        <v>2017</v>
      </c>
      <c r="AI324" t="str">
        <f t="array" ref="AI324">IFERROR(INDEX(SonnyMoore[TEAM],MATCH(AllSources[[#This Row],[Year]]&amp;"|"&amp;AllSources[[#This Row],[Real_Team]],SonnyMoore[YEAR]&amp;"|"&amp;SonnyMoore[TEAM],0)),"")</f>
        <v>VANDERBILT</v>
      </c>
      <c r="AJ324">
        <f t="array" ref="AJ324">IFERROR(INDEX(SonnyMoore[SM_SOS],MATCH(AllSources[[#This Row],[Year]]&amp;"|"&amp;AllSources[[#This Row],[Real_Team]],SonnyMoore[YEAR]&amp;"|"&amp;SonnyMoore[TEAM],0)),"")</f>
        <v>73.11</v>
      </c>
      <c r="AK324">
        <f t="array" ref="AK324">IFERROR(INDEX(SonnyMoore[SM_PR],MATCH(AllSources[[#This Row],[Year]]&amp;"|"&amp;AllSources[[#This Row],[Real_Team]],SonnyMoore[YEAR]&amp;"|"&amp;SonnyMoore[TEAM],0)),"")</f>
        <v>75.45</v>
      </c>
      <c r="AL324">
        <f t="array" ref="AL324">IFERROR(INDEX(SonnyMoore[YEAR],MATCH(AllSources[[#This Row],[Year]]&amp;"|"&amp;AllSources[[#This Row],[Real_Team]],SonnyMoore[YEAR]&amp;"|"&amp;SonnyMoore[TEAM],0)),"")</f>
        <v>2017</v>
      </c>
      <c r="AM324" t="str">
        <f t="array" ref="AM324">IFERROR(INDEX(ESPN[TEAM],MATCH(AllSources[[#This Row],[Year]]&amp;"|"&amp;AllSources[[#This Row],[Real_Team]],ESPN[YEAR]&amp;"|"&amp;ESPN[TEAM],0)),"")</f>
        <v>Vanderbilt</v>
      </c>
      <c r="AN324">
        <f t="array" ref="AN324">IFERROR(INDEX(ESPN[BPI OFF],MATCH(AllSources[[#This Row],[Year]]&amp;"|"&amp;AllSources[[#This Row],[Real_Team]],ESPN[YEAR]&amp;"|"&amp;ESPN[TEAM],0)),"")</f>
        <v>5.5</v>
      </c>
      <c r="AO324">
        <f t="array" ref="AO324">IFERROR(INDEX(ESPN[BPI DEF],MATCH(AllSources[[#This Row],[Year]]&amp;"|"&amp;AllSources[[#This Row],[Real_Team]],ESPN[YEAR]&amp;"|"&amp;ESPN[TEAM],0)),"")</f>
        <v>4.7</v>
      </c>
      <c r="AP324">
        <f t="array" ref="AP324">IFERROR(INDEX(ESPN[BPI],MATCH(AllSources[[#This Row],[Year]]&amp;"|"&amp;AllSources[[#This Row],[Real_Team]],ESPN[YEAR]&amp;"|"&amp;ESPN[TEAM],0)),"")</f>
        <v>10.199999999999999</v>
      </c>
      <c r="AQ324">
        <f t="array" ref="AQ324">IFERROR(INDEX(ESPN[YEAR],MATCH(AllSources[[#This Row],[Year]]&amp;"|"&amp;AllSources[[#This Row],[Real_Team]],ESPN[YEAR]&amp;"|"&amp;ESPN[TEAM],0)),"")</f>
        <v>2017</v>
      </c>
    </row>
    <row r="325" spans="1:43" x14ac:dyDescent="0.2">
      <c r="A325">
        <v>2017</v>
      </c>
      <c r="B325">
        <v>34</v>
      </c>
      <c r="C325" t="s">
        <v>914</v>
      </c>
      <c r="D325" t="s">
        <v>274</v>
      </c>
      <c r="E325" t="e" vm="1">
        <v>#NAME?</v>
      </c>
      <c r="F325">
        <v>11</v>
      </c>
      <c r="G325">
        <v>1</v>
      </c>
      <c r="H325" t="s">
        <v>532</v>
      </c>
      <c r="I325" t="s">
        <v>108</v>
      </c>
      <c r="J325">
        <v>16.260000000000002</v>
      </c>
      <c r="K325">
        <v>111.5</v>
      </c>
      <c r="L325">
        <v>57</v>
      </c>
      <c r="M325">
        <v>95.2</v>
      </c>
      <c r="N325">
        <v>30</v>
      </c>
      <c r="O325">
        <v>66.400000000000006</v>
      </c>
      <c r="P325">
        <v>262</v>
      </c>
      <c r="Q325">
        <v>-3.3000000000000002E-2</v>
      </c>
      <c r="R325">
        <v>267</v>
      </c>
      <c r="S325">
        <v>4.2699999999999996</v>
      </c>
      <c r="T325">
        <v>78</v>
      </c>
      <c r="U325">
        <v>106.8</v>
      </c>
      <c r="V325">
        <v>79</v>
      </c>
      <c r="W325">
        <v>102.5</v>
      </c>
      <c r="X325">
        <v>79</v>
      </c>
      <c r="Y325">
        <v>1.62</v>
      </c>
      <c r="Z325">
        <v>113</v>
      </c>
      <c r="AA325">
        <v>1</v>
      </c>
      <c r="AB325" t="s">
        <v>136</v>
      </c>
      <c r="AC325" t="str">
        <f t="array" ref="AC325">IFERROR(INDEX(JeffSagarin[TEAM],MATCH(AllSources[[#This Row],[Year]]&amp;"|"&amp;AllSources[[#This Row],[Real_Team]],JeffSagarin[YEAR]&amp;"|"&amp;JeffSagarin[TEAM],0)),"")</f>
        <v>Rhode Island</v>
      </c>
      <c r="AD325">
        <f t="array" ref="AD325">IFERROR(INDEX(JeffSagarin[JS_RATING],MATCH(AllSources[[#This Row],[Year]]&amp;"|"&amp;AllSources[[#This Row],[Real_Team]],JeffSagarin[YEAR]&amp;"|"&amp;JeffSagarin[TEAM],0)),"")</f>
        <v>83.36</v>
      </c>
      <c r="AE325">
        <f t="array" ref="AE325">IFERROR(INDEX(JeffSagarin[JS_SOS],MATCH(AllSources[[#This Row],[Year]]&amp;"|"&amp;AllSources[[#This Row],[Real_Team]],JeffSagarin[YEAR]&amp;"|"&amp;JeffSagarin[TEAM],0)),"")</f>
        <v>75.58</v>
      </c>
      <c r="AF325">
        <f t="array" ref="AF325">IFERROR(INDEX(JeffSagarin[W25],MATCH(AllSources[[#This Row],[Year]]&amp;"|"&amp;AllSources[[#This Row],[Real_Team]],JeffSagarin[YEAR]&amp;"|"&amp;JeffSagarin[TEAM],0)),"")</f>
        <v>1</v>
      </c>
      <c r="AG325">
        <f t="array" ref="AG325">IFERROR(INDEX(JeffSagarin[W50],MATCH(AllSources[[#This Row],[Year]]&amp;"|"&amp;AllSources[[#This Row],[Real_Team]],JeffSagarin[YEAR]&amp;"|"&amp;JeffSagarin[TEAM],0)),"")</f>
        <v>4</v>
      </c>
      <c r="AH325">
        <f t="array" ref="AH325">IFERROR(INDEX(JeffSagarin[YEAR],MATCH(AllSources[[#This Row],[Year]]&amp;"|"&amp;AllSources[[#This Row],[Real_Team]],JeffSagarin[YEAR]&amp;"|"&amp;JeffSagarin[TEAM],0)),"")</f>
        <v>2017</v>
      </c>
      <c r="AI325" t="str">
        <f t="array" ref="AI325">IFERROR(INDEX(SonnyMoore[TEAM],MATCH(AllSources[[#This Row],[Year]]&amp;"|"&amp;AllSources[[#This Row],[Real_Team]],SonnyMoore[YEAR]&amp;"|"&amp;SonnyMoore[TEAM],0)),"")</f>
        <v>RHODE ISLAND</v>
      </c>
      <c r="AJ325">
        <f t="array" ref="AJ325">IFERROR(INDEX(SonnyMoore[SM_SOS],MATCH(AllSources[[#This Row],[Year]]&amp;"|"&amp;AllSources[[#This Row],[Real_Team]],SonnyMoore[YEAR]&amp;"|"&amp;SonnyMoore[TEAM],0)),"")</f>
        <v>69.38</v>
      </c>
      <c r="AK325">
        <f t="array" ref="AK325">IFERROR(INDEX(SonnyMoore[SM_PR],MATCH(AllSources[[#This Row],[Year]]&amp;"|"&amp;AllSources[[#This Row],[Real_Team]],SonnyMoore[YEAR]&amp;"|"&amp;SonnyMoore[TEAM],0)),"")</f>
        <v>76.819999999999993</v>
      </c>
      <c r="AL325">
        <f t="array" ref="AL325">IFERROR(INDEX(SonnyMoore[YEAR],MATCH(AllSources[[#This Row],[Year]]&amp;"|"&amp;AllSources[[#This Row],[Real_Team]],SonnyMoore[YEAR]&amp;"|"&amp;SonnyMoore[TEAM],0)),"")</f>
        <v>2017</v>
      </c>
      <c r="AM325" t="str">
        <f t="array" ref="AM325">IFERROR(INDEX(ESPN[TEAM],MATCH(AllSources[[#This Row],[Year]]&amp;"|"&amp;AllSources[[#This Row],[Real_Team]],ESPN[YEAR]&amp;"|"&amp;ESPN[TEAM],0)),"")</f>
        <v>Rhode Island</v>
      </c>
      <c r="AN325">
        <f t="array" ref="AN325">IFERROR(INDEX(ESPN[BPI OFF],MATCH(AllSources[[#This Row],[Year]]&amp;"|"&amp;AllSources[[#This Row],[Real_Team]],ESPN[YEAR]&amp;"|"&amp;ESPN[TEAM],0)),"")</f>
        <v>4.8</v>
      </c>
      <c r="AO325">
        <f t="array" ref="AO325">IFERROR(INDEX(ESPN[BPI DEF],MATCH(AllSources[[#This Row],[Year]]&amp;"|"&amp;AllSources[[#This Row],[Real_Team]],ESPN[YEAR]&amp;"|"&amp;ESPN[TEAM],0)),"")</f>
        <v>5.6</v>
      </c>
      <c r="AP325">
        <f t="array" ref="AP325">IFERROR(INDEX(ESPN[BPI],MATCH(AllSources[[#This Row],[Year]]&amp;"|"&amp;AllSources[[#This Row],[Real_Team]],ESPN[YEAR]&amp;"|"&amp;ESPN[TEAM],0)),"")</f>
        <v>10.4</v>
      </c>
      <c r="AQ325">
        <f t="array" ref="AQ325">IFERROR(INDEX(ESPN[YEAR],MATCH(AllSources[[#This Row],[Year]]&amp;"|"&amp;AllSources[[#This Row],[Real_Team]],ESPN[YEAR]&amp;"|"&amp;ESPN[TEAM],0)),"")</f>
        <v>2017</v>
      </c>
    </row>
    <row r="326" spans="1:43" x14ac:dyDescent="0.2">
      <c r="A326">
        <v>2017</v>
      </c>
      <c r="B326">
        <v>35</v>
      </c>
      <c r="C326" t="s">
        <v>913</v>
      </c>
      <c r="D326" t="s">
        <v>212</v>
      </c>
      <c r="E326" t="e" vm="1">
        <v>#NAME?</v>
      </c>
      <c r="F326">
        <v>8</v>
      </c>
      <c r="G326">
        <v>1</v>
      </c>
      <c r="H326" t="s">
        <v>60</v>
      </c>
      <c r="I326" t="s">
        <v>653</v>
      </c>
      <c r="J326">
        <v>16.25</v>
      </c>
      <c r="K326">
        <v>116.1</v>
      </c>
      <c r="L326">
        <v>28</v>
      </c>
      <c r="M326">
        <v>99.8</v>
      </c>
      <c r="N326">
        <v>76</v>
      </c>
      <c r="O326">
        <v>69.7</v>
      </c>
      <c r="P326">
        <v>87</v>
      </c>
      <c r="Q326">
        <v>8.5999999999999993E-2</v>
      </c>
      <c r="R326">
        <v>9</v>
      </c>
      <c r="S326">
        <v>8.3699999999999992</v>
      </c>
      <c r="T326">
        <v>45</v>
      </c>
      <c r="U326">
        <v>108.6</v>
      </c>
      <c r="V326">
        <v>59</v>
      </c>
      <c r="W326">
        <v>100.2</v>
      </c>
      <c r="X326">
        <v>28</v>
      </c>
      <c r="Y326">
        <v>-1.55</v>
      </c>
      <c r="Z326">
        <v>202</v>
      </c>
      <c r="AA326">
        <v>8</v>
      </c>
      <c r="AB326" t="s">
        <v>136</v>
      </c>
      <c r="AC326" t="str">
        <f t="array" ref="AC326">IFERROR(INDEX(JeffSagarin[TEAM],MATCH(AllSources[[#This Row],[Year]]&amp;"|"&amp;AllSources[[#This Row],[Real_Team]],JeffSagarin[YEAR]&amp;"|"&amp;JeffSagarin[TEAM],0)),"")</f>
        <v>Arkansas</v>
      </c>
      <c r="AD326">
        <f t="array" ref="AD326">IFERROR(INDEX(JeffSagarin[JS_RATING],MATCH(AllSources[[#This Row],[Year]]&amp;"|"&amp;AllSources[[#This Row],[Real_Team]],JeffSagarin[YEAR]&amp;"|"&amp;JeffSagarin[TEAM],0)),"")</f>
        <v>83.99</v>
      </c>
      <c r="AE326">
        <f t="array" ref="AE326">IFERROR(INDEX(JeffSagarin[JS_SOS],MATCH(AllSources[[#This Row],[Year]]&amp;"|"&amp;AllSources[[#This Row],[Real_Team]],JeffSagarin[YEAR]&amp;"|"&amp;JeffSagarin[TEAM],0)),"")</f>
        <v>78.55</v>
      </c>
      <c r="AF326">
        <f t="array" ref="AF326">IFERROR(INDEX(JeffSagarin[W25],MATCH(AllSources[[#This Row],[Year]]&amp;"|"&amp;AllSources[[#This Row],[Real_Team]],JeffSagarin[YEAR]&amp;"|"&amp;JeffSagarin[TEAM],0)),"")</f>
        <v>0</v>
      </c>
      <c r="AG326">
        <f t="array" ref="AG326">IFERROR(INDEX(JeffSagarin[W50],MATCH(AllSources[[#This Row],[Year]]&amp;"|"&amp;AllSources[[#This Row],[Real_Team]],JeffSagarin[YEAR]&amp;"|"&amp;JeffSagarin[TEAM],0)),"")</f>
        <v>4</v>
      </c>
      <c r="AH326">
        <f t="array" ref="AH326">IFERROR(INDEX(JeffSagarin[YEAR],MATCH(AllSources[[#This Row],[Year]]&amp;"|"&amp;AllSources[[#This Row],[Real_Team]],JeffSagarin[YEAR]&amp;"|"&amp;JeffSagarin[TEAM],0)),"")</f>
        <v>2017</v>
      </c>
      <c r="AI326" t="str">
        <f t="array" ref="AI326">IFERROR(INDEX(SonnyMoore[TEAM],MATCH(AllSources[[#This Row],[Year]]&amp;"|"&amp;AllSources[[#This Row],[Real_Team]],SonnyMoore[YEAR]&amp;"|"&amp;SonnyMoore[TEAM],0)),"")</f>
        <v>ARKANSAS</v>
      </c>
      <c r="AJ326">
        <f t="array" ref="AJ326">IFERROR(INDEX(SonnyMoore[SM_SOS],MATCH(AllSources[[#This Row],[Year]]&amp;"|"&amp;AllSources[[#This Row],[Real_Team]],SonnyMoore[YEAR]&amp;"|"&amp;SonnyMoore[TEAM],0)),"")</f>
        <v>71.540000000000006</v>
      </c>
      <c r="AK326">
        <f t="array" ref="AK326">IFERROR(INDEX(SonnyMoore[SM_PR],MATCH(AllSources[[#This Row],[Year]]&amp;"|"&amp;AllSources[[#This Row],[Real_Team]],SonnyMoore[YEAR]&amp;"|"&amp;SonnyMoore[TEAM],0)),"")</f>
        <v>76.959999999999994</v>
      </c>
      <c r="AL326">
        <f t="array" ref="AL326">IFERROR(INDEX(SonnyMoore[YEAR],MATCH(AllSources[[#This Row],[Year]]&amp;"|"&amp;AllSources[[#This Row],[Real_Team]],SonnyMoore[YEAR]&amp;"|"&amp;SonnyMoore[TEAM],0)),"")</f>
        <v>2017</v>
      </c>
      <c r="AM326" t="str">
        <f t="array" ref="AM326">IFERROR(INDEX(ESPN[TEAM],MATCH(AllSources[[#This Row],[Year]]&amp;"|"&amp;AllSources[[#This Row],[Real_Team]],ESPN[YEAR]&amp;"|"&amp;ESPN[TEAM],0)),"")</f>
        <v>Arkansas</v>
      </c>
      <c r="AN326">
        <f t="array" ref="AN326">IFERROR(INDEX(ESPN[BPI OFF],MATCH(AllSources[[#This Row],[Year]]&amp;"|"&amp;AllSources[[#This Row],[Real_Team]],ESPN[YEAR]&amp;"|"&amp;ESPN[TEAM],0)),"")</f>
        <v>6.5</v>
      </c>
      <c r="AO326">
        <f t="array" ref="AO326">IFERROR(INDEX(ESPN[BPI DEF],MATCH(AllSources[[#This Row],[Year]]&amp;"|"&amp;AllSources[[#This Row],[Real_Team]],ESPN[YEAR]&amp;"|"&amp;ESPN[TEAM],0)),"")</f>
        <v>3.1</v>
      </c>
      <c r="AP326">
        <f t="array" ref="AP326">IFERROR(INDEX(ESPN[BPI],MATCH(AllSources[[#This Row],[Year]]&amp;"|"&amp;AllSources[[#This Row],[Real_Team]],ESPN[YEAR]&amp;"|"&amp;ESPN[TEAM],0)),"")</f>
        <v>9.6</v>
      </c>
      <c r="AQ326">
        <f t="array" ref="AQ326">IFERROR(INDEX(ESPN[YEAR],MATCH(AllSources[[#This Row],[Year]]&amp;"|"&amp;AllSources[[#This Row],[Real_Team]],ESPN[YEAR]&amp;"|"&amp;ESPN[TEAM],0)),"")</f>
        <v>2017</v>
      </c>
    </row>
    <row r="327" spans="1:43" x14ac:dyDescent="0.2">
      <c r="A327">
        <v>2017</v>
      </c>
      <c r="B327">
        <v>36</v>
      </c>
      <c r="C327" t="s">
        <v>912</v>
      </c>
      <c r="D327" t="s">
        <v>126</v>
      </c>
      <c r="E327" t="e" vm="1">
        <v>#NAME?</v>
      </c>
      <c r="F327">
        <v>11</v>
      </c>
      <c r="G327">
        <v>0</v>
      </c>
      <c r="H327" t="s">
        <v>105</v>
      </c>
      <c r="I327" t="s">
        <v>727</v>
      </c>
      <c r="J327">
        <v>16.25</v>
      </c>
      <c r="K327">
        <v>120.9</v>
      </c>
      <c r="L327">
        <v>7</v>
      </c>
      <c r="M327">
        <v>104.7</v>
      </c>
      <c r="N327">
        <v>176</v>
      </c>
      <c r="O327">
        <v>70.7</v>
      </c>
      <c r="P327">
        <v>57</v>
      </c>
      <c r="Q327">
        <v>-4.2999999999999997E-2</v>
      </c>
      <c r="R327">
        <v>290</v>
      </c>
      <c r="S327">
        <v>10.54</v>
      </c>
      <c r="T327">
        <v>25</v>
      </c>
      <c r="U327">
        <v>111.1</v>
      </c>
      <c r="V327">
        <v>12</v>
      </c>
      <c r="W327">
        <v>100.6</v>
      </c>
      <c r="X327">
        <v>39</v>
      </c>
      <c r="Y327">
        <v>4.51</v>
      </c>
      <c r="Z327">
        <v>45</v>
      </c>
      <c r="AA327">
        <v>1</v>
      </c>
      <c r="AB327" t="s">
        <v>136</v>
      </c>
      <c r="AC327" t="str">
        <f t="array" ref="AC327">IFERROR(INDEX(JeffSagarin[TEAM],MATCH(AllSources[[#This Row],[Year]]&amp;"|"&amp;AllSources[[#This Row],[Real_Team]],JeffSagarin[YEAR]&amp;"|"&amp;JeffSagarin[TEAM],0)),"")</f>
        <v>Wake Forest</v>
      </c>
      <c r="AD327">
        <f t="array" ref="AD327">IFERROR(INDEX(JeffSagarin[JS_RATING],MATCH(AllSources[[#This Row],[Year]]&amp;"|"&amp;AllSources[[#This Row],[Real_Team]],JeffSagarin[YEAR]&amp;"|"&amp;JeffSagarin[TEAM],0)),"")</f>
        <v>83.45</v>
      </c>
      <c r="AE327">
        <f t="array" ref="AE327">IFERROR(INDEX(JeffSagarin[JS_SOS],MATCH(AllSources[[#This Row],[Year]]&amp;"|"&amp;AllSources[[#This Row],[Real_Team]],JeffSagarin[YEAR]&amp;"|"&amp;JeffSagarin[TEAM],0)),"")</f>
        <v>80.48</v>
      </c>
      <c r="AF327">
        <f t="array" ref="AF327">IFERROR(INDEX(JeffSagarin[W25],MATCH(AllSources[[#This Row],[Year]]&amp;"|"&amp;AllSources[[#This Row],[Real_Team]],JeffSagarin[YEAR]&amp;"|"&amp;JeffSagarin[TEAM],0)),"")</f>
        <v>1</v>
      </c>
      <c r="AG327">
        <f t="array" ref="AG327">IFERROR(INDEX(JeffSagarin[W50],MATCH(AllSources[[#This Row],[Year]]&amp;"|"&amp;AllSources[[#This Row],[Real_Team]],JeffSagarin[YEAR]&amp;"|"&amp;JeffSagarin[TEAM],0)),"")</f>
        <v>3</v>
      </c>
      <c r="AH327">
        <f t="array" ref="AH327">IFERROR(INDEX(JeffSagarin[YEAR],MATCH(AllSources[[#This Row],[Year]]&amp;"|"&amp;AllSources[[#This Row],[Real_Team]],JeffSagarin[YEAR]&amp;"|"&amp;JeffSagarin[TEAM],0)),"")</f>
        <v>2017</v>
      </c>
      <c r="AI327" t="str">
        <f t="array" ref="AI327">IFERROR(INDEX(SonnyMoore[TEAM],MATCH(AllSources[[#This Row],[Year]]&amp;"|"&amp;AllSources[[#This Row],[Real_Team]],SonnyMoore[YEAR]&amp;"|"&amp;SonnyMoore[TEAM],0)),"")</f>
        <v>WAKE FOREST</v>
      </c>
      <c r="AJ327">
        <f t="array" ref="AJ327">IFERROR(INDEX(SonnyMoore[SM_SOS],MATCH(AllSources[[#This Row],[Year]]&amp;"|"&amp;AllSources[[#This Row],[Real_Team]],SonnyMoore[YEAR]&amp;"|"&amp;SonnyMoore[TEAM],0)),"")</f>
        <v>73.5</v>
      </c>
      <c r="AK327">
        <f t="array" ref="AK327">IFERROR(INDEX(SonnyMoore[SM_PR],MATCH(AllSources[[#This Row],[Year]]&amp;"|"&amp;AllSources[[#This Row],[Real_Team]],SonnyMoore[YEAR]&amp;"|"&amp;SonnyMoore[TEAM],0)),"")</f>
        <v>76.66</v>
      </c>
      <c r="AL327">
        <f t="array" ref="AL327">IFERROR(INDEX(SonnyMoore[YEAR],MATCH(AllSources[[#This Row],[Year]]&amp;"|"&amp;AllSources[[#This Row],[Real_Team]],SonnyMoore[YEAR]&amp;"|"&amp;SonnyMoore[TEAM],0)),"")</f>
        <v>2017</v>
      </c>
      <c r="AM327" t="str">
        <f t="array" ref="AM327">IFERROR(INDEX(ESPN[TEAM],MATCH(AllSources[[#This Row],[Year]]&amp;"|"&amp;AllSources[[#This Row],[Real_Team]],ESPN[YEAR]&amp;"|"&amp;ESPN[TEAM],0)),"")</f>
        <v>Wake Forest</v>
      </c>
      <c r="AN327">
        <f t="array" ref="AN327">IFERROR(INDEX(ESPN[BPI OFF],MATCH(AllSources[[#This Row],[Year]]&amp;"|"&amp;AllSources[[#This Row],[Real_Team]],ESPN[YEAR]&amp;"|"&amp;ESPN[TEAM],0)),"")</f>
        <v>10.1</v>
      </c>
      <c r="AO327">
        <f t="array" ref="AO327">IFERROR(INDEX(ESPN[BPI DEF],MATCH(AllSources[[#This Row],[Year]]&amp;"|"&amp;AllSources[[#This Row],[Real_Team]],ESPN[YEAR]&amp;"|"&amp;ESPN[TEAM],0)),"")</f>
        <v>0.7</v>
      </c>
      <c r="AP327">
        <f t="array" ref="AP327">IFERROR(INDEX(ESPN[BPI],MATCH(AllSources[[#This Row],[Year]]&amp;"|"&amp;AllSources[[#This Row],[Real_Team]],ESPN[YEAR]&amp;"|"&amp;ESPN[TEAM],0)),"")</f>
        <v>10.7</v>
      </c>
      <c r="AQ327">
        <f t="array" ref="AQ327">IFERROR(INDEX(ESPN[YEAR],MATCH(AllSources[[#This Row],[Year]]&amp;"|"&amp;AllSources[[#This Row],[Real_Team]],ESPN[YEAR]&amp;"|"&amp;ESPN[TEAM],0)),"")</f>
        <v>2017</v>
      </c>
    </row>
    <row r="328" spans="1:43" x14ac:dyDescent="0.2">
      <c r="A328">
        <v>2017</v>
      </c>
      <c r="B328">
        <v>37</v>
      </c>
      <c r="C328" t="s">
        <v>911</v>
      </c>
      <c r="D328" t="s">
        <v>12</v>
      </c>
      <c r="E328" t="e" vm="1">
        <v>#NAME?</v>
      </c>
      <c r="F328">
        <v>5</v>
      </c>
      <c r="G328">
        <v>0</v>
      </c>
      <c r="H328" t="s">
        <v>556</v>
      </c>
      <c r="I328" t="s">
        <v>531</v>
      </c>
      <c r="J328">
        <v>16</v>
      </c>
      <c r="K328">
        <v>109.7</v>
      </c>
      <c r="L328">
        <v>77</v>
      </c>
      <c r="M328">
        <v>93.7</v>
      </c>
      <c r="N328">
        <v>22</v>
      </c>
      <c r="O328">
        <v>69.5</v>
      </c>
      <c r="P328">
        <v>98</v>
      </c>
      <c r="Q328">
        <v>2.1999999999999999E-2</v>
      </c>
      <c r="R328">
        <v>127</v>
      </c>
      <c r="S328">
        <v>8.09</v>
      </c>
      <c r="T328">
        <v>49</v>
      </c>
      <c r="U328">
        <v>108.9</v>
      </c>
      <c r="V328">
        <v>52</v>
      </c>
      <c r="W328">
        <v>100.8</v>
      </c>
      <c r="X328">
        <v>45</v>
      </c>
      <c r="Y328">
        <v>-1.81</v>
      </c>
      <c r="Z328">
        <v>209</v>
      </c>
      <c r="AA328">
        <v>5</v>
      </c>
      <c r="AB328" t="s">
        <v>136</v>
      </c>
      <c r="AC328" t="str">
        <f t="array" ref="AC328">IFERROR(INDEX(JeffSagarin[TEAM],MATCH(AllSources[[#This Row],[Year]]&amp;"|"&amp;AllSources[[#This Row],[Real_Team]],JeffSagarin[YEAR]&amp;"|"&amp;JeffSagarin[TEAM],0)),"")</f>
        <v>Minnesota</v>
      </c>
      <c r="AD328">
        <f t="array" ref="AD328">IFERROR(INDEX(JeffSagarin[JS_RATING],MATCH(AllSources[[#This Row],[Year]]&amp;"|"&amp;AllSources[[#This Row],[Real_Team]],JeffSagarin[YEAR]&amp;"|"&amp;JeffSagarin[TEAM],0)),"")</f>
        <v>83.85</v>
      </c>
      <c r="AE328">
        <f t="array" ref="AE328">IFERROR(INDEX(JeffSagarin[JS_SOS],MATCH(AllSources[[#This Row],[Year]]&amp;"|"&amp;AllSources[[#This Row],[Real_Team]],JeffSagarin[YEAR]&amp;"|"&amp;JeffSagarin[TEAM],0)),"")</f>
        <v>78.88</v>
      </c>
      <c r="AF328">
        <f t="array" ref="AF328">IFERROR(INDEX(JeffSagarin[W25],MATCH(AllSources[[#This Row],[Year]]&amp;"|"&amp;AllSources[[#This Row],[Real_Team]],JeffSagarin[YEAR]&amp;"|"&amp;JeffSagarin[TEAM],0)),"")</f>
        <v>2</v>
      </c>
      <c r="AG328">
        <f t="array" ref="AG328">IFERROR(INDEX(JeffSagarin[W50],MATCH(AllSources[[#This Row],[Year]]&amp;"|"&amp;AllSources[[#This Row],[Real_Team]],JeffSagarin[YEAR]&amp;"|"&amp;JeffSagarin[TEAM],0)),"")</f>
        <v>8</v>
      </c>
      <c r="AH328">
        <f t="array" ref="AH328">IFERROR(INDEX(JeffSagarin[YEAR],MATCH(AllSources[[#This Row],[Year]]&amp;"|"&amp;AllSources[[#This Row],[Real_Team]],JeffSagarin[YEAR]&amp;"|"&amp;JeffSagarin[TEAM],0)),"")</f>
        <v>2017</v>
      </c>
      <c r="AI328" t="str">
        <f t="array" ref="AI328">IFERROR(INDEX(SonnyMoore[TEAM],MATCH(AllSources[[#This Row],[Year]]&amp;"|"&amp;AllSources[[#This Row],[Real_Team]],SonnyMoore[YEAR]&amp;"|"&amp;SonnyMoore[TEAM],0)),"")</f>
        <v>MINNESOTA</v>
      </c>
      <c r="AJ328">
        <f t="array" ref="AJ328">IFERROR(INDEX(SonnyMoore[SM_SOS],MATCH(AllSources[[#This Row],[Year]]&amp;"|"&amp;AllSources[[#This Row],[Real_Team]],SonnyMoore[YEAR]&amp;"|"&amp;SonnyMoore[TEAM],0)),"")</f>
        <v>71</v>
      </c>
      <c r="AK328">
        <f t="array" ref="AK328">IFERROR(INDEX(SonnyMoore[SM_PR],MATCH(AllSources[[#This Row],[Year]]&amp;"|"&amp;AllSources[[#This Row],[Real_Team]],SonnyMoore[YEAR]&amp;"|"&amp;SonnyMoore[TEAM],0)),"")</f>
        <v>75.37</v>
      </c>
      <c r="AL328">
        <f t="array" ref="AL328">IFERROR(INDEX(SonnyMoore[YEAR],MATCH(AllSources[[#This Row],[Year]]&amp;"|"&amp;AllSources[[#This Row],[Real_Team]],SonnyMoore[YEAR]&amp;"|"&amp;SonnyMoore[TEAM],0)),"")</f>
        <v>2017</v>
      </c>
      <c r="AM328" t="str">
        <f t="array" ref="AM328">IFERROR(INDEX(ESPN[TEAM],MATCH(AllSources[[#This Row],[Year]]&amp;"|"&amp;AllSources[[#This Row],[Real_Team]],ESPN[YEAR]&amp;"|"&amp;ESPN[TEAM],0)),"")</f>
        <v>Minnesota</v>
      </c>
      <c r="AN328">
        <f t="array" ref="AN328">IFERROR(INDEX(ESPN[BPI OFF],MATCH(AllSources[[#This Row],[Year]]&amp;"|"&amp;AllSources[[#This Row],[Real_Team]],ESPN[YEAR]&amp;"|"&amp;ESPN[TEAM],0)),"")</f>
        <v>2.5</v>
      </c>
      <c r="AO328">
        <f t="array" ref="AO328">IFERROR(INDEX(ESPN[BPI DEF],MATCH(AllSources[[#This Row],[Year]]&amp;"|"&amp;AllSources[[#This Row],[Real_Team]],ESPN[YEAR]&amp;"|"&amp;ESPN[TEAM],0)),"")</f>
        <v>7.3</v>
      </c>
      <c r="AP328">
        <f t="array" ref="AP328">IFERROR(INDEX(ESPN[BPI],MATCH(AllSources[[#This Row],[Year]]&amp;"|"&amp;AllSources[[#This Row],[Real_Team]],ESPN[YEAR]&amp;"|"&amp;ESPN[TEAM],0)),"")</f>
        <v>9.8000000000000007</v>
      </c>
      <c r="AQ328">
        <f t="array" ref="AQ328">IFERROR(INDEX(ESPN[YEAR],MATCH(AllSources[[#This Row],[Year]]&amp;"|"&amp;AllSources[[#This Row],[Real_Team]],ESPN[YEAR]&amp;"|"&amp;ESPN[TEAM],0)),"")</f>
        <v>2017</v>
      </c>
    </row>
    <row r="329" spans="1:43" x14ac:dyDescent="0.2">
      <c r="A329">
        <v>2017</v>
      </c>
      <c r="B329">
        <v>38</v>
      </c>
      <c r="C329" t="s">
        <v>910</v>
      </c>
      <c r="D329" t="s">
        <v>97</v>
      </c>
      <c r="E329" t="e" vm="1">
        <v>#NAME?</v>
      </c>
      <c r="F329">
        <v>8</v>
      </c>
      <c r="G329">
        <v>1</v>
      </c>
      <c r="H329" t="s">
        <v>556</v>
      </c>
      <c r="I329" t="s">
        <v>55</v>
      </c>
      <c r="J329">
        <v>15.81</v>
      </c>
      <c r="K329">
        <v>111.3</v>
      </c>
      <c r="L329">
        <v>59</v>
      </c>
      <c r="M329">
        <v>95.5</v>
      </c>
      <c r="N329">
        <v>32</v>
      </c>
      <c r="O329">
        <v>65.599999999999994</v>
      </c>
      <c r="P329">
        <v>292</v>
      </c>
      <c r="Q329">
        <v>1.9E-2</v>
      </c>
      <c r="R329">
        <v>135</v>
      </c>
      <c r="S329">
        <v>8.32</v>
      </c>
      <c r="T329">
        <v>46</v>
      </c>
      <c r="U329">
        <v>109</v>
      </c>
      <c r="V329">
        <v>51</v>
      </c>
      <c r="W329">
        <v>100.7</v>
      </c>
      <c r="X329">
        <v>43</v>
      </c>
      <c r="Y329">
        <v>-3.23</v>
      </c>
      <c r="Z329">
        <v>249</v>
      </c>
      <c r="AA329">
        <v>8</v>
      </c>
      <c r="AB329" t="s">
        <v>136</v>
      </c>
      <c r="AC329" t="str">
        <f t="array" ref="AC329">IFERROR(INDEX(JeffSagarin[TEAM],MATCH(AllSources[[#This Row],[Year]]&amp;"|"&amp;AllSources[[#This Row],[Real_Team]],JeffSagarin[YEAR]&amp;"|"&amp;JeffSagarin[TEAM],0)),"")</f>
        <v>Northwestern</v>
      </c>
      <c r="AD329">
        <f t="array" ref="AD329">IFERROR(INDEX(JeffSagarin[JS_RATING],MATCH(AllSources[[#This Row],[Year]]&amp;"|"&amp;AllSources[[#This Row],[Real_Team]],JeffSagarin[YEAR]&amp;"|"&amp;JeffSagarin[TEAM],0)),"")</f>
        <v>83.6</v>
      </c>
      <c r="AE329">
        <f t="array" ref="AE329">IFERROR(INDEX(JeffSagarin[JS_SOS],MATCH(AllSources[[#This Row],[Year]]&amp;"|"&amp;AllSources[[#This Row],[Real_Team]],JeffSagarin[YEAR]&amp;"|"&amp;JeffSagarin[TEAM],0)),"")</f>
        <v>79.25</v>
      </c>
      <c r="AF329">
        <f t="array" ref="AF329">IFERROR(INDEX(JeffSagarin[W25],MATCH(AllSources[[#This Row],[Year]]&amp;"|"&amp;AllSources[[#This Row],[Real_Team]],JeffSagarin[YEAR]&amp;"|"&amp;JeffSagarin[TEAM],0)),"")</f>
        <v>2</v>
      </c>
      <c r="AG329">
        <f t="array" ref="AG329">IFERROR(INDEX(JeffSagarin[W50],MATCH(AllSources[[#This Row],[Year]]&amp;"|"&amp;AllSources[[#This Row],[Real_Team]],JeffSagarin[YEAR]&amp;"|"&amp;JeffSagarin[TEAM],0)),"")</f>
        <v>7</v>
      </c>
      <c r="AH329">
        <f t="array" ref="AH329">IFERROR(INDEX(JeffSagarin[YEAR],MATCH(AllSources[[#This Row],[Year]]&amp;"|"&amp;AllSources[[#This Row],[Real_Team]],JeffSagarin[YEAR]&amp;"|"&amp;JeffSagarin[TEAM],0)),"")</f>
        <v>2017</v>
      </c>
      <c r="AI329" t="str">
        <f t="array" ref="AI329">IFERROR(INDEX(SonnyMoore[TEAM],MATCH(AllSources[[#This Row],[Year]]&amp;"|"&amp;AllSources[[#This Row],[Real_Team]],SonnyMoore[YEAR]&amp;"|"&amp;SonnyMoore[TEAM],0)),"")</f>
        <v>NORTHWESTERN</v>
      </c>
      <c r="AJ329">
        <f t="array" ref="AJ329">IFERROR(INDEX(SonnyMoore[SM_SOS],MATCH(AllSources[[#This Row],[Year]]&amp;"|"&amp;AllSources[[#This Row],[Real_Team]],SonnyMoore[YEAR]&amp;"|"&amp;SonnyMoore[TEAM],0)),"")</f>
        <v>71.06</v>
      </c>
      <c r="AK329">
        <f t="array" ref="AK329">IFERROR(INDEX(SonnyMoore[SM_PR],MATCH(AllSources[[#This Row],[Year]]&amp;"|"&amp;AllSources[[#This Row],[Real_Team]],SonnyMoore[YEAR]&amp;"|"&amp;SonnyMoore[TEAM],0)),"")</f>
        <v>76.400000000000006</v>
      </c>
      <c r="AL329">
        <f t="array" ref="AL329">IFERROR(INDEX(SonnyMoore[YEAR],MATCH(AllSources[[#This Row],[Year]]&amp;"|"&amp;AllSources[[#This Row],[Real_Team]],SonnyMoore[YEAR]&amp;"|"&amp;SonnyMoore[TEAM],0)),"")</f>
        <v>2017</v>
      </c>
      <c r="AM329" t="str">
        <f t="array" ref="AM329">IFERROR(INDEX(ESPN[TEAM],MATCH(AllSources[[#This Row],[Year]]&amp;"|"&amp;AllSources[[#This Row],[Real_Team]],ESPN[YEAR]&amp;"|"&amp;ESPN[TEAM],0)),"")</f>
        <v>Northwestern</v>
      </c>
      <c r="AN329">
        <f t="array" ref="AN329">IFERROR(INDEX(ESPN[BPI OFF],MATCH(AllSources[[#This Row],[Year]]&amp;"|"&amp;AllSources[[#This Row],[Real_Team]],ESPN[YEAR]&amp;"|"&amp;ESPN[TEAM],0)),"")</f>
        <v>3.6</v>
      </c>
      <c r="AO329">
        <f t="array" ref="AO329">IFERROR(INDEX(ESPN[BPI DEF],MATCH(AllSources[[#This Row],[Year]]&amp;"|"&amp;AllSources[[#This Row],[Real_Team]],ESPN[YEAR]&amp;"|"&amp;ESPN[TEAM],0)),"")</f>
        <v>5.8</v>
      </c>
      <c r="AP329">
        <f t="array" ref="AP329">IFERROR(INDEX(ESPN[BPI],MATCH(AllSources[[#This Row],[Year]]&amp;"|"&amp;AllSources[[#This Row],[Real_Team]],ESPN[YEAR]&amp;"|"&amp;ESPN[TEAM],0)),"")</f>
        <v>9.4</v>
      </c>
      <c r="AQ329">
        <f t="array" ref="AQ329">IFERROR(INDEX(ESPN[YEAR],MATCH(AllSources[[#This Row],[Year]]&amp;"|"&amp;AllSources[[#This Row],[Real_Team]],ESPN[YEAR]&amp;"|"&amp;ESPN[TEAM],0)),"")</f>
        <v>2017</v>
      </c>
    </row>
    <row r="330" spans="1:43" x14ac:dyDescent="0.2">
      <c r="A330">
        <v>2017</v>
      </c>
      <c r="B330">
        <v>39</v>
      </c>
      <c r="C330" t="s">
        <v>831</v>
      </c>
      <c r="D330" t="s">
        <v>219</v>
      </c>
      <c r="E330" t="e" vm="1">
        <v>#NAME?</v>
      </c>
      <c r="F330">
        <v>7</v>
      </c>
      <c r="G330">
        <v>0</v>
      </c>
      <c r="H330" t="s">
        <v>532</v>
      </c>
      <c r="I330" t="s">
        <v>758</v>
      </c>
      <c r="J330">
        <v>15.57</v>
      </c>
      <c r="K330">
        <v>111.9</v>
      </c>
      <c r="L330">
        <v>53</v>
      </c>
      <c r="M330">
        <v>96.3</v>
      </c>
      <c r="N330">
        <v>43</v>
      </c>
      <c r="O330">
        <v>68.400000000000006</v>
      </c>
      <c r="P330">
        <v>163</v>
      </c>
      <c r="Q330">
        <v>-2.1000000000000001E-2</v>
      </c>
      <c r="R330">
        <v>235</v>
      </c>
      <c r="S330">
        <v>3.64</v>
      </c>
      <c r="T330">
        <v>82</v>
      </c>
      <c r="U330">
        <v>105.9</v>
      </c>
      <c r="V330">
        <v>90</v>
      </c>
      <c r="W330">
        <v>102.3</v>
      </c>
      <c r="X330">
        <v>75</v>
      </c>
      <c r="Y330">
        <v>2.5299999999999998</v>
      </c>
      <c r="Z330">
        <v>77</v>
      </c>
      <c r="AA330">
        <v>7</v>
      </c>
      <c r="AB330" t="s">
        <v>136</v>
      </c>
      <c r="AC330" t="str">
        <f t="array" ref="AC330">IFERROR(INDEX(JeffSagarin[TEAM],MATCH(AllSources[[#This Row],[Year]]&amp;"|"&amp;AllSources[[#This Row],[Real_Team]],JeffSagarin[YEAR]&amp;"|"&amp;JeffSagarin[TEAM],0)),"")</f>
        <v>Dayton</v>
      </c>
      <c r="AD330">
        <f t="array" ref="AD330">IFERROR(INDEX(JeffSagarin[JS_RATING],MATCH(AllSources[[#This Row],[Year]]&amp;"|"&amp;AllSources[[#This Row],[Real_Team]],JeffSagarin[YEAR]&amp;"|"&amp;JeffSagarin[TEAM],0)),"")</f>
        <v>83.44</v>
      </c>
      <c r="AE330">
        <f t="array" ref="AE330">IFERROR(INDEX(JeffSagarin[JS_SOS],MATCH(AllSources[[#This Row],[Year]]&amp;"|"&amp;AllSources[[#This Row],[Real_Team]],JeffSagarin[YEAR]&amp;"|"&amp;JeffSagarin[TEAM],0)),"")</f>
        <v>75.06</v>
      </c>
      <c r="AF330">
        <f t="array" ref="AF330">IFERROR(INDEX(JeffSagarin[W25],MATCH(AllSources[[#This Row],[Year]]&amp;"|"&amp;AllSources[[#This Row],[Real_Team]],JeffSagarin[YEAR]&amp;"|"&amp;JeffSagarin[TEAM],0)),"")</f>
        <v>0</v>
      </c>
      <c r="AG330">
        <f t="array" ref="AG330">IFERROR(INDEX(JeffSagarin[W50],MATCH(AllSources[[#This Row],[Year]]&amp;"|"&amp;AllSources[[#This Row],[Real_Team]],JeffSagarin[YEAR]&amp;"|"&amp;JeffSagarin[TEAM],0)),"")</f>
        <v>4</v>
      </c>
      <c r="AH330">
        <f t="array" ref="AH330">IFERROR(INDEX(JeffSagarin[YEAR],MATCH(AllSources[[#This Row],[Year]]&amp;"|"&amp;AllSources[[#This Row],[Real_Team]],JeffSagarin[YEAR]&amp;"|"&amp;JeffSagarin[TEAM],0)),"")</f>
        <v>2017</v>
      </c>
      <c r="AI330" t="str">
        <f t="array" ref="AI330">IFERROR(INDEX(SonnyMoore[TEAM],MATCH(AllSources[[#This Row],[Year]]&amp;"|"&amp;AllSources[[#This Row],[Real_Team]],SonnyMoore[YEAR]&amp;"|"&amp;SonnyMoore[TEAM],0)),"")</f>
        <v>DAYTON</v>
      </c>
      <c r="AJ330">
        <f t="array" ref="AJ330">IFERROR(INDEX(SonnyMoore[SM_SOS],MATCH(AllSources[[#This Row],[Year]]&amp;"|"&amp;AllSources[[#This Row],[Real_Team]],SonnyMoore[YEAR]&amp;"|"&amp;SonnyMoore[TEAM],0)),"")</f>
        <v>67.209999999999994</v>
      </c>
      <c r="AK330">
        <f t="array" ref="AK330">IFERROR(INDEX(SonnyMoore[SM_PR],MATCH(AllSources[[#This Row],[Year]]&amp;"|"&amp;AllSources[[#This Row],[Real_Team]],SonnyMoore[YEAR]&amp;"|"&amp;SonnyMoore[TEAM],0)),"")</f>
        <v>75.12</v>
      </c>
      <c r="AL330">
        <f t="array" ref="AL330">IFERROR(INDEX(SonnyMoore[YEAR],MATCH(AllSources[[#This Row],[Year]]&amp;"|"&amp;AllSources[[#This Row],[Real_Team]],SonnyMoore[YEAR]&amp;"|"&amp;SonnyMoore[TEAM],0)),"")</f>
        <v>2017</v>
      </c>
      <c r="AM330" t="str">
        <f t="array" ref="AM330">IFERROR(INDEX(ESPN[TEAM],MATCH(AllSources[[#This Row],[Year]]&amp;"|"&amp;AllSources[[#This Row],[Real_Team]],ESPN[YEAR]&amp;"|"&amp;ESPN[TEAM],0)),"")</f>
        <v>Dayton</v>
      </c>
      <c r="AN330">
        <f t="array" ref="AN330">IFERROR(INDEX(ESPN[BPI OFF],MATCH(AllSources[[#This Row],[Year]]&amp;"|"&amp;AllSources[[#This Row],[Real_Team]],ESPN[YEAR]&amp;"|"&amp;ESPN[TEAM],0)),"")</f>
        <v>4.5999999999999996</v>
      </c>
      <c r="AO330">
        <f t="array" ref="AO330">IFERROR(INDEX(ESPN[BPI DEF],MATCH(AllSources[[#This Row],[Year]]&amp;"|"&amp;AllSources[[#This Row],[Real_Team]],ESPN[YEAR]&amp;"|"&amp;ESPN[TEAM],0)),"")</f>
        <v>5.6</v>
      </c>
      <c r="AP330">
        <f t="array" ref="AP330">IFERROR(INDEX(ESPN[BPI],MATCH(AllSources[[#This Row],[Year]]&amp;"|"&amp;AllSources[[#This Row],[Real_Team]],ESPN[YEAR]&amp;"|"&amp;ESPN[TEAM],0)),"")</f>
        <v>10.199999999999999</v>
      </c>
      <c r="AQ330">
        <f t="array" ref="AQ330">IFERROR(INDEX(ESPN[YEAR],MATCH(AllSources[[#This Row],[Year]]&amp;"|"&amp;AllSources[[#This Row],[Real_Team]],ESPN[YEAR]&amp;"|"&amp;ESPN[TEAM],0)),"")</f>
        <v>2017</v>
      </c>
    </row>
    <row r="331" spans="1:43" x14ac:dyDescent="0.2">
      <c r="A331">
        <v>2017</v>
      </c>
      <c r="B331">
        <v>40</v>
      </c>
      <c r="C331" t="s">
        <v>909</v>
      </c>
      <c r="D331" t="s">
        <v>252</v>
      </c>
      <c r="E331" t="e" vm="1">
        <v>#NAME?</v>
      </c>
      <c r="F331">
        <v>9</v>
      </c>
      <c r="G331">
        <v>1</v>
      </c>
      <c r="H331" t="s">
        <v>556</v>
      </c>
      <c r="I331" t="s">
        <v>724</v>
      </c>
      <c r="J331">
        <v>15.51</v>
      </c>
      <c r="K331">
        <v>111.4</v>
      </c>
      <c r="L331">
        <v>58</v>
      </c>
      <c r="M331">
        <v>95.9</v>
      </c>
      <c r="N331">
        <v>37</v>
      </c>
      <c r="O331">
        <v>66.900000000000006</v>
      </c>
      <c r="P331">
        <v>241</v>
      </c>
      <c r="Q331">
        <v>-1.0999999999999999E-2</v>
      </c>
      <c r="R331">
        <v>214</v>
      </c>
      <c r="S331">
        <v>10.99</v>
      </c>
      <c r="T331">
        <v>18</v>
      </c>
      <c r="U331">
        <v>110.6</v>
      </c>
      <c r="V331">
        <v>21</v>
      </c>
      <c r="W331">
        <v>99.6</v>
      </c>
      <c r="X331">
        <v>20</v>
      </c>
      <c r="Y331">
        <v>4.01</v>
      </c>
      <c r="Z331">
        <v>51</v>
      </c>
      <c r="AA331">
        <v>9</v>
      </c>
      <c r="AB331" t="s">
        <v>136</v>
      </c>
      <c r="AC331" t="str">
        <f t="array" ref="AC331">IFERROR(INDEX(JeffSagarin[TEAM],MATCH(AllSources[[#This Row],[Year]]&amp;"|"&amp;AllSources[[#This Row],[Real_Team]],JeffSagarin[YEAR]&amp;"|"&amp;JeffSagarin[TEAM],0)),"")</f>
        <v>Michigan St.</v>
      </c>
      <c r="AD331">
        <f t="array" ref="AD331">IFERROR(INDEX(JeffSagarin[JS_RATING],MATCH(AllSources[[#This Row],[Year]]&amp;"|"&amp;AllSources[[#This Row],[Real_Team]],JeffSagarin[YEAR]&amp;"|"&amp;JeffSagarin[TEAM],0)),"")</f>
        <v>83.94</v>
      </c>
      <c r="AE331">
        <f t="array" ref="AE331">IFERROR(INDEX(JeffSagarin[JS_SOS],MATCH(AllSources[[#This Row],[Year]]&amp;"|"&amp;AllSources[[#This Row],[Real_Team]],JeffSagarin[YEAR]&amp;"|"&amp;JeffSagarin[TEAM],0)),"")</f>
        <v>81.209999999999994</v>
      </c>
      <c r="AF331">
        <f t="array" ref="AF331">IFERROR(INDEX(JeffSagarin[W25],MATCH(AllSources[[#This Row],[Year]]&amp;"|"&amp;AllSources[[#This Row],[Real_Team]],JeffSagarin[YEAR]&amp;"|"&amp;JeffSagarin[TEAM],0)),"")</f>
        <v>3</v>
      </c>
      <c r="AG331">
        <f t="array" ref="AG331">IFERROR(INDEX(JeffSagarin[W50],MATCH(AllSources[[#This Row],[Year]]&amp;"|"&amp;AllSources[[#This Row],[Real_Team]],JeffSagarin[YEAR]&amp;"|"&amp;JeffSagarin[TEAM],0)),"")</f>
        <v>7</v>
      </c>
      <c r="AH331">
        <f t="array" ref="AH331">IFERROR(INDEX(JeffSagarin[YEAR],MATCH(AllSources[[#This Row],[Year]]&amp;"|"&amp;AllSources[[#This Row],[Real_Team]],JeffSagarin[YEAR]&amp;"|"&amp;JeffSagarin[TEAM],0)),"")</f>
        <v>2017</v>
      </c>
      <c r="AI331" t="str">
        <f t="array" ref="AI331">IFERROR(INDEX(SonnyMoore[TEAM],MATCH(AllSources[[#This Row],[Year]]&amp;"|"&amp;AllSources[[#This Row],[Real_Team]],SonnyMoore[YEAR]&amp;"|"&amp;SonnyMoore[TEAM],0)),"")</f>
        <v>MICHIGAN ST.</v>
      </c>
      <c r="AJ331">
        <f t="array" ref="AJ331">IFERROR(INDEX(SonnyMoore[SM_SOS],MATCH(AllSources[[#This Row],[Year]]&amp;"|"&amp;AllSources[[#This Row],[Real_Team]],SonnyMoore[YEAR]&amp;"|"&amp;SonnyMoore[TEAM],0)),"")</f>
        <v>73</v>
      </c>
      <c r="AK331">
        <f t="array" ref="AK331">IFERROR(INDEX(SonnyMoore[SM_PR],MATCH(AllSources[[#This Row],[Year]]&amp;"|"&amp;AllSources[[#This Row],[Real_Team]],SonnyMoore[YEAR]&amp;"|"&amp;SonnyMoore[TEAM],0)),"")</f>
        <v>75.72</v>
      </c>
      <c r="AL331">
        <f t="array" ref="AL331">IFERROR(INDEX(SonnyMoore[YEAR],MATCH(AllSources[[#This Row],[Year]]&amp;"|"&amp;AllSources[[#This Row],[Real_Team]],SonnyMoore[YEAR]&amp;"|"&amp;SonnyMoore[TEAM],0)),"")</f>
        <v>2017</v>
      </c>
      <c r="AM331" t="str">
        <f t="array" ref="AM331">IFERROR(INDEX(ESPN[TEAM],MATCH(AllSources[[#This Row],[Year]]&amp;"|"&amp;AllSources[[#This Row],[Real_Team]],ESPN[YEAR]&amp;"|"&amp;ESPN[TEAM],0)),"")</f>
        <v>Michigan St.</v>
      </c>
      <c r="AN331">
        <f t="array" ref="AN331">IFERROR(INDEX(ESPN[BPI OFF],MATCH(AllSources[[#This Row],[Year]]&amp;"|"&amp;AllSources[[#This Row],[Real_Team]],ESPN[YEAR]&amp;"|"&amp;ESPN[TEAM],0)),"")</f>
        <v>4.5999999999999996</v>
      </c>
      <c r="AO331">
        <f t="array" ref="AO331">IFERROR(INDEX(ESPN[BPI DEF],MATCH(AllSources[[#This Row],[Year]]&amp;"|"&amp;AllSources[[#This Row],[Real_Team]],ESPN[YEAR]&amp;"|"&amp;ESPN[TEAM],0)),"")</f>
        <v>5.0999999999999996</v>
      </c>
      <c r="AP331">
        <f t="array" ref="AP331">IFERROR(INDEX(ESPN[BPI],MATCH(AllSources[[#This Row],[Year]]&amp;"|"&amp;AllSources[[#This Row],[Real_Team]],ESPN[YEAR]&amp;"|"&amp;ESPN[TEAM],0)),"")</f>
        <v>9.6999999999999993</v>
      </c>
      <c r="AQ331">
        <f t="array" ref="AQ331">IFERROR(INDEX(ESPN[YEAR],MATCH(AllSources[[#This Row],[Year]]&amp;"|"&amp;AllSources[[#This Row],[Real_Team]],ESPN[YEAR]&amp;"|"&amp;ESPN[TEAM],0)),"")</f>
        <v>2017</v>
      </c>
    </row>
    <row r="332" spans="1:43" x14ac:dyDescent="0.2">
      <c r="A332">
        <v>2017</v>
      </c>
      <c r="B332">
        <v>42</v>
      </c>
      <c r="C332" t="s">
        <v>908</v>
      </c>
      <c r="D332" t="s">
        <v>600</v>
      </c>
      <c r="E332" t="e" vm="1">
        <v>#NAME?</v>
      </c>
      <c r="F332">
        <v>8</v>
      </c>
      <c r="G332">
        <v>0</v>
      </c>
      <c r="H332" t="s">
        <v>105</v>
      </c>
      <c r="I332" t="s">
        <v>65</v>
      </c>
      <c r="J332">
        <v>15.03</v>
      </c>
      <c r="K332">
        <v>109.9</v>
      </c>
      <c r="L332">
        <v>76</v>
      </c>
      <c r="M332">
        <v>94.9</v>
      </c>
      <c r="N332">
        <v>25</v>
      </c>
      <c r="O332">
        <v>63</v>
      </c>
      <c r="P332">
        <v>339</v>
      </c>
      <c r="Q332">
        <v>3.1E-2</v>
      </c>
      <c r="R332">
        <v>98</v>
      </c>
      <c r="S332">
        <v>9.39</v>
      </c>
      <c r="T332">
        <v>32</v>
      </c>
      <c r="U332">
        <v>110.7</v>
      </c>
      <c r="V332">
        <v>18</v>
      </c>
      <c r="W332">
        <v>101.3</v>
      </c>
      <c r="X332">
        <v>58</v>
      </c>
      <c r="Y332">
        <v>-4.4800000000000004</v>
      </c>
      <c r="Z332">
        <v>286</v>
      </c>
      <c r="AA332">
        <v>8</v>
      </c>
      <c r="AB332" t="s">
        <v>136</v>
      </c>
      <c r="AC332" t="str">
        <f t="array" ref="AC332">IFERROR(INDEX(JeffSagarin[TEAM],MATCH(AllSources[[#This Row],[Year]]&amp;"|"&amp;AllSources[[#This Row],[Real_Team]],JeffSagarin[YEAR]&amp;"|"&amp;JeffSagarin[TEAM],0)),"")</f>
        <v/>
      </c>
      <c r="AD332" t="str">
        <f t="array" ref="AD332">IFERROR(INDEX(JeffSagarin[JS_RATING],MATCH(AllSources[[#This Row],[Year]]&amp;"|"&amp;AllSources[[#This Row],[Real_Team]],JeffSagarin[YEAR]&amp;"|"&amp;JeffSagarin[TEAM],0)),"")</f>
        <v/>
      </c>
      <c r="AE332" t="str">
        <f t="array" ref="AE332">IFERROR(INDEX(JeffSagarin[JS_SOS],MATCH(AllSources[[#This Row],[Year]]&amp;"|"&amp;AllSources[[#This Row],[Real_Team]],JeffSagarin[YEAR]&amp;"|"&amp;JeffSagarin[TEAM],0)),"")</f>
        <v/>
      </c>
      <c r="AF332" t="str">
        <f t="array" ref="AF332">IFERROR(INDEX(JeffSagarin[W25],MATCH(AllSources[[#This Row],[Year]]&amp;"|"&amp;AllSources[[#This Row],[Real_Team]],JeffSagarin[YEAR]&amp;"|"&amp;JeffSagarin[TEAM],0)),"")</f>
        <v/>
      </c>
      <c r="AG332" t="str">
        <f t="array" ref="AG332">IFERROR(INDEX(JeffSagarin[W50],MATCH(AllSources[[#This Row],[Year]]&amp;"|"&amp;AllSources[[#This Row],[Real_Team]],JeffSagarin[YEAR]&amp;"|"&amp;JeffSagarin[TEAM],0)),"")</f>
        <v/>
      </c>
      <c r="AH332" t="str">
        <f t="array" ref="AH332">IFERROR(INDEX(JeffSagarin[YEAR],MATCH(AllSources[[#This Row],[Year]]&amp;"|"&amp;AllSources[[#This Row],[Real_Team]],JeffSagarin[YEAR]&amp;"|"&amp;JeffSagarin[TEAM],0)),"")</f>
        <v/>
      </c>
      <c r="AI332" t="str">
        <f t="array" ref="AI332">IFERROR(INDEX(SonnyMoore[TEAM],MATCH(AllSources[[#This Row],[Year]]&amp;"|"&amp;AllSources[[#This Row],[Real_Team]],SonnyMoore[YEAR]&amp;"|"&amp;SonnyMoore[TEAM],0)),"")</f>
        <v/>
      </c>
      <c r="AJ332" t="str">
        <f t="array" ref="AJ332">IFERROR(INDEX(SonnyMoore[SM_SOS],MATCH(AllSources[[#This Row],[Year]]&amp;"|"&amp;AllSources[[#This Row],[Real_Team]],SonnyMoore[YEAR]&amp;"|"&amp;SonnyMoore[TEAM],0)),"")</f>
        <v/>
      </c>
      <c r="AK332" t="str">
        <f t="array" ref="AK332">IFERROR(INDEX(SonnyMoore[SM_PR],MATCH(AllSources[[#This Row],[Year]]&amp;"|"&amp;AllSources[[#This Row],[Real_Team]],SonnyMoore[YEAR]&amp;"|"&amp;SonnyMoore[TEAM],0)),"")</f>
        <v/>
      </c>
      <c r="AL332" t="str">
        <f t="array" ref="AL332">IFERROR(INDEX(SonnyMoore[YEAR],MATCH(AllSources[[#This Row],[Year]]&amp;"|"&amp;AllSources[[#This Row],[Real_Team]],SonnyMoore[YEAR]&amp;"|"&amp;SonnyMoore[TEAM],0)),"")</f>
        <v/>
      </c>
      <c r="AM332" t="str">
        <f t="array" ref="AM332">IFERROR(INDEX(ESPN[TEAM],MATCH(AllSources[[#This Row],[Year]]&amp;"|"&amp;AllSources[[#This Row],[Real_Team]],ESPN[YEAR]&amp;"|"&amp;ESPN[TEAM],0)),"")</f>
        <v/>
      </c>
      <c r="AN332" t="str">
        <f t="array" ref="AN332">IFERROR(INDEX(ESPN[BPI OFF],MATCH(AllSources[[#This Row],[Year]]&amp;"|"&amp;AllSources[[#This Row],[Real_Team]],ESPN[YEAR]&amp;"|"&amp;ESPN[TEAM],0)),"")</f>
        <v/>
      </c>
      <c r="AO332" t="str">
        <f t="array" ref="AO332">IFERROR(INDEX(ESPN[BPI DEF],MATCH(AllSources[[#This Row],[Year]]&amp;"|"&amp;AllSources[[#This Row],[Real_Team]],ESPN[YEAR]&amp;"|"&amp;ESPN[TEAM],0)),"")</f>
        <v/>
      </c>
      <c r="AP332" t="str">
        <f t="array" ref="AP332">IFERROR(INDEX(ESPN[BPI],MATCH(AllSources[[#This Row],[Year]]&amp;"|"&amp;AllSources[[#This Row],[Real_Team]],ESPN[YEAR]&amp;"|"&amp;ESPN[TEAM],0)),"")</f>
        <v/>
      </c>
      <c r="AQ332" t="str">
        <f t="array" ref="AQ332">IFERROR(INDEX(ESPN[YEAR],MATCH(AllSources[[#This Row],[Year]]&amp;"|"&amp;AllSources[[#This Row],[Real_Team]],ESPN[YEAR]&amp;"|"&amp;ESPN[TEAM],0)),"")</f>
        <v/>
      </c>
    </row>
    <row r="333" spans="1:43" x14ac:dyDescent="0.2">
      <c r="A333">
        <v>2017</v>
      </c>
      <c r="B333">
        <v>43</v>
      </c>
      <c r="C333" t="s">
        <v>907</v>
      </c>
      <c r="D333" t="s">
        <v>228</v>
      </c>
      <c r="E333" t="e" vm="1">
        <v>#NAME?</v>
      </c>
      <c r="F333">
        <v>12</v>
      </c>
      <c r="G333">
        <v>1</v>
      </c>
      <c r="H333" t="s">
        <v>560</v>
      </c>
      <c r="I333" t="s">
        <v>153</v>
      </c>
      <c r="J333">
        <v>14.95</v>
      </c>
      <c r="K333">
        <v>112.2</v>
      </c>
      <c r="L333">
        <v>51</v>
      </c>
      <c r="M333">
        <v>97.2</v>
      </c>
      <c r="N333">
        <v>53</v>
      </c>
      <c r="O333">
        <v>64.599999999999994</v>
      </c>
      <c r="P333">
        <v>311</v>
      </c>
      <c r="Q333">
        <v>1.0999999999999999E-2</v>
      </c>
      <c r="R333">
        <v>162</v>
      </c>
      <c r="S333">
        <v>-0.93</v>
      </c>
      <c r="T333">
        <v>154</v>
      </c>
      <c r="U333">
        <v>104.4</v>
      </c>
      <c r="V333">
        <v>158</v>
      </c>
      <c r="W333">
        <v>105.3</v>
      </c>
      <c r="X333">
        <v>165</v>
      </c>
      <c r="Y333">
        <v>3.86</v>
      </c>
      <c r="Z333">
        <v>54</v>
      </c>
      <c r="AA333">
        <v>2</v>
      </c>
      <c r="AB333" t="s">
        <v>136</v>
      </c>
      <c r="AC333" t="str">
        <f t="array" ref="AC333">IFERROR(INDEX(JeffSagarin[TEAM],MATCH(AllSources[[#This Row],[Year]]&amp;"|"&amp;AllSources[[#This Row],[Real_Team]],JeffSagarin[YEAR]&amp;"|"&amp;JeffSagarin[TEAM],0)),"")</f>
        <v>Middle Tennessee</v>
      </c>
      <c r="AD333">
        <f t="array" ref="AD333">IFERROR(INDEX(JeffSagarin[JS_RATING],MATCH(AllSources[[#This Row],[Year]]&amp;"|"&amp;AllSources[[#This Row],[Real_Team]],JeffSagarin[YEAR]&amp;"|"&amp;JeffSagarin[TEAM],0)),"")</f>
        <v>81.319999999999993</v>
      </c>
      <c r="AE333">
        <f t="array" ref="AE333">IFERROR(INDEX(JeffSagarin[JS_SOS],MATCH(AllSources[[#This Row],[Year]]&amp;"|"&amp;AllSources[[#This Row],[Real_Team]],JeffSagarin[YEAR]&amp;"|"&amp;JeffSagarin[TEAM],0)),"")</f>
        <v>70.849999999999994</v>
      </c>
      <c r="AF333">
        <f t="array" ref="AF333">IFERROR(INDEX(JeffSagarin[W25],MATCH(AllSources[[#This Row],[Year]]&amp;"|"&amp;AllSources[[#This Row],[Real_Team]],JeffSagarin[YEAR]&amp;"|"&amp;JeffSagarin[TEAM],0)),"")</f>
        <v>0</v>
      </c>
      <c r="AG333">
        <f t="array" ref="AG333">IFERROR(INDEX(JeffSagarin[W50],MATCH(AllSources[[#This Row],[Year]]&amp;"|"&amp;AllSources[[#This Row],[Real_Team]],JeffSagarin[YEAR]&amp;"|"&amp;JeffSagarin[TEAM],0)),"")</f>
        <v>2</v>
      </c>
      <c r="AH333">
        <f t="array" ref="AH333">IFERROR(INDEX(JeffSagarin[YEAR],MATCH(AllSources[[#This Row],[Year]]&amp;"|"&amp;AllSources[[#This Row],[Real_Team]],JeffSagarin[YEAR]&amp;"|"&amp;JeffSagarin[TEAM],0)),"")</f>
        <v>2017</v>
      </c>
      <c r="AI333" t="str">
        <f t="array" ref="AI333">IFERROR(INDEX(SonnyMoore[TEAM],MATCH(AllSources[[#This Row],[Year]]&amp;"|"&amp;AllSources[[#This Row],[Real_Team]],SonnyMoore[YEAR]&amp;"|"&amp;SonnyMoore[TEAM],0)),"")</f>
        <v/>
      </c>
      <c r="AJ333" t="str">
        <f t="array" ref="AJ333">IFERROR(INDEX(SonnyMoore[SM_SOS],MATCH(AllSources[[#This Row],[Year]]&amp;"|"&amp;AllSources[[#This Row],[Real_Team]],SonnyMoore[YEAR]&amp;"|"&amp;SonnyMoore[TEAM],0)),"")</f>
        <v/>
      </c>
      <c r="AK333" t="str">
        <f t="array" ref="AK333">IFERROR(INDEX(SonnyMoore[SM_PR],MATCH(AllSources[[#This Row],[Year]]&amp;"|"&amp;AllSources[[#This Row],[Real_Team]],SonnyMoore[YEAR]&amp;"|"&amp;SonnyMoore[TEAM],0)),"")</f>
        <v/>
      </c>
      <c r="AL333" t="str">
        <f t="array" ref="AL333">IFERROR(INDEX(SonnyMoore[YEAR],MATCH(AllSources[[#This Row],[Year]]&amp;"|"&amp;AllSources[[#This Row],[Real_Team]],SonnyMoore[YEAR]&amp;"|"&amp;SonnyMoore[TEAM],0)),"")</f>
        <v/>
      </c>
      <c r="AM333" t="str">
        <f t="array" ref="AM333">IFERROR(INDEX(ESPN[TEAM],MATCH(AllSources[[#This Row],[Year]]&amp;"|"&amp;AllSources[[#This Row],[Real_Team]],ESPN[YEAR]&amp;"|"&amp;ESPN[TEAM],0)),"")</f>
        <v>Middle Tennessee</v>
      </c>
      <c r="AN333">
        <f t="array" ref="AN333">IFERROR(INDEX(ESPN[BPI OFF],MATCH(AllSources[[#This Row],[Year]]&amp;"|"&amp;AllSources[[#This Row],[Real_Team]],ESPN[YEAR]&amp;"|"&amp;ESPN[TEAM],0)),"")</f>
        <v>4.9000000000000004</v>
      </c>
      <c r="AO333">
        <f t="array" ref="AO333">IFERROR(INDEX(ESPN[BPI DEF],MATCH(AllSources[[#This Row],[Year]]&amp;"|"&amp;AllSources[[#This Row],[Real_Team]],ESPN[YEAR]&amp;"|"&amp;ESPN[TEAM],0)),"")</f>
        <v>4.5</v>
      </c>
      <c r="AP333">
        <f t="array" ref="AP333">IFERROR(INDEX(ESPN[BPI],MATCH(AllSources[[#This Row],[Year]]&amp;"|"&amp;AllSources[[#This Row],[Real_Team]],ESPN[YEAR]&amp;"|"&amp;ESPN[TEAM],0)),"")</f>
        <v>9.5</v>
      </c>
      <c r="AQ333">
        <f t="array" ref="AQ333">IFERROR(INDEX(ESPN[YEAR],MATCH(AllSources[[#This Row],[Year]]&amp;"|"&amp;AllSources[[#This Row],[Real_Team]],ESPN[YEAR]&amp;"|"&amp;ESPN[TEAM],0)),"")</f>
        <v>2017</v>
      </c>
    </row>
    <row r="334" spans="1:43" x14ac:dyDescent="0.2">
      <c r="A334">
        <v>2017</v>
      </c>
      <c r="B334">
        <v>46</v>
      </c>
      <c r="C334" t="s">
        <v>906</v>
      </c>
      <c r="D334" t="s">
        <v>7</v>
      </c>
      <c r="E334" t="e" vm="1">
        <v>#NAME?</v>
      </c>
      <c r="F334">
        <v>6</v>
      </c>
      <c r="G334">
        <v>0</v>
      </c>
      <c r="H334" t="s">
        <v>556</v>
      </c>
      <c r="I334" t="s">
        <v>103</v>
      </c>
      <c r="J334">
        <v>14.34</v>
      </c>
      <c r="K334">
        <v>113.1</v>
      </c>
      <c r="L334">
        <v>41</v>
      </c>
      <c r="M334">
        <v>98.7</v>
      </c>
      <c r="N334">
        <v>64</v>
      </c>
      <c r="O334">
        <v>67.2</v>
      </c>
      <c r="P334">
        <v>219</v>
      </c>
      <c r="Q334">
        <v>6.0999999999999999E-2</v>
      </c>
      <c r="R334">
        <v>39</v>
      </c>
      <c r="S334">
        <v>7.74</v>
      </c>
      <c r="T334">
        <v>54</v>
      </c>
      <c r="U334">
        <v>108.3</v>
      </c>
      <c r="V334">
        <v>62</v>
      </c>
      <c r="W334">
        <v>100.6</v>
      </c>
      <c r="X334">
        <v>40</v>
      </c>
      <c r="Y334">
        <v>-1.1000000000000001</v>
      </c>
      <c r="Z334">
        <v>188</v>
      </c>
      <c r="AA334">
        <v>6</v>
      </c>
      <c r="AB334" t="s">
        <v>136</v>
      </c>
      <c r="AC334" t="str">
        <f t="array" ref="AC334">IFERROR(INDEX(JeffSagarin[TEAM],MATCH(AllSources[[#This Row],[Year]]&amp;"|"&amp;AllSources[[#This Row],[Real_Team]],JeffSagarin[YEAR]&amp;"|"&amp;JeffSagarin[TEAM],0)),"")</f>
        <v>Maryland</v>
      </c>
      <c r="AD334">
        <f t="array" ref="AD334">IFERROR(INDEX(JeffSagarin[JS_RATING],MATCH(AllSources[[#This Row],[Year]]&amp;"|"&amp;AllSources[[#This Row],[Real_Team]],JeffSagarin[YEAR]&amp;"|"&amp;JeffSagarin[TEAM],0)),"")</f>
        <v>82.94</v>
      </c>
      <c r="AE334">
        <f t="array" ref="AE334">IFERROR(INDEX(JeffSagarin[JS_SOS],MATCH(AllSources[[#This Row],[Year]]&amp;"|"&amp;AllSources[[#This Row],[Real_Team]],JeffSagarin[YEAR]&amp;"|"&amp;JeffSagarin[TEAM],0)),"")</f>
        <v>78.69</v>
      </c>
      <c r="AF334">
        <f t="array" ref="AF334">IFERROR(INDEX(JeffSagarin[W25],MATCH(AllSources[[#This Row],[Year]]&amp;"|"&amp;AllSources[[#This Row],[Real_Team]],JeffSagarin[YEAR]&amp;"|"&amp;JeffSagarin[TEAM],0)),"")</f>
        <v>2</v>
      </c>
      <c r="AG334">
        <f t="array" ref="AG334">IFERROR(INDEX(JeffSagarin[W50],MATCH(AllSources[[#This Row],[Year]]&amp;"|"&amp;AllSources[[#This Row],[Real_Team]],JeffSagarin[YEAR]&amp;"|"&amp;JeffSagarin[TEAM],0)),"")</f>
        <v>7</v>
      </c>
      <c r="AH334">
        <f t="array" ref="AH334">IFERROR(INDEX(JeffSagarin[YEAR],MATCH(AllSources[[#This Row],[Year]]&amp;"|"&amp;AllSources[[#This Row],[Real_Team]],JeffSagarin[YEAR]&amp;"|"&amp;JeffSagarin[TEAM],0)),"")</f>
        <v>2017</v>
      </c>
      <c r="AI334" t="str">
        <f t="array" ref="AI334">IFERROR(INDEX(SonnyMoore[TEAM],MATCH(AllSources[[#This Row],[Year]]&amp;"|"&amp;AllSources[[#This Row],[Real_Team]],SonnyMoore[YEAR]&amp;"|"&amp;SonnyMoore[TEAM],0)),"")</f>
        <v>MARYLAND</v>
      </c>
      <c r="AJ334">
        <f t="array" ref="AJ334">IFERROR(INDEX(SonnyMoore[SM_SOS],MATCH(AllSources[[#This Row],[Year]]&amp;"|"&amp;AllSources[[#This Row],[Real_Team]],SonnyMoore[YEAR]&amp;"|"&amp;SonnyMoore[TEAM],0)),"")</f>
        <v>70.349999999999994</v>
      </c>
      <c r="AK334">
        <f t="array" ref="AK334">IFERROR(INDEX(SonnyMoore[SM_PR],MATCH(AllSources[[#This Row],[Year]]&amp;"|"&amp;AllSources[[#This Row],[Real_Team]],SonnyMoore[YEAR]&amp;"|"&amp;SonnyMoore[TEAM],0)),"")</f>
        <v>74.3</v>
      </c>
      <c r="AL334">
        <f t="array" ref="AL334">IFERROR(INDEX(SonnyMoore[YEAR],MATCH(AllSources[[#This Row],[Year]]&amp;"|"&amp;AllSources[[#This Row],[Real_Team]],SonnyMoore[YEAR]&amp;"|"&amp;SonnyMoore[TEAM],0)),"")</f>
        <v>2017</v>
      </c>
      <c r="AM334" t="str">
        <f t="array" ref="AM334">IFERROR(INDEX(ESPN[TEAM],MATCH(AllSources[[#This Row],[Year]]&amp;"|"&amp;AllSources[[#This Row],[Real_Team]],ESPN[YEAR]&amp;"|"&amp;ESPN[TEAM],0)),"")</f>
        <v>Maryland</v>
      </c>
      <c r="AN334">
        <f t="array" ref="AN334">IFERROR(INDEX(ESPN[BPI OFF],MATCH(AllSources[[#This Row],[Year]]&amp;"|"&amp;AllSources[[#This Row],[Real_Team]],ESPN[YEAR]&amp;"|"&amp;ESPN[TEAM],0)),"")</f>
        <v>4.7</v>
      </c>
      <c r="AO334">
        <f t="array" ref="AO334">IFERROR(INDEX(ESPN[BPI DEF],MATCH(AllSources[[#This Row],[Year]]&amp;"|"&amp;AllSources[[#This Row],[Real_Team]],ESPN[YEAR]&amp;"|"&amp;ESPN[TEAM],0)),"")</f>
        <v>4.2</v>
      </c>
      <c r="AP334">
        <f t="array" ref="AP334">IFERROR(INDEX(ESPN[BPI],MATCH(AllSources[[#This Row],[Year]]&amp;"|"&amp;AllSources[[#This Row],[Real_Team]],ESPN[YEAR]&amp;"|"&amp;ESPN[TEAM],0)),"")</f>
        <v>8.9</v>
      </c>
      <c r="AQ334">
        <f t="array" ref="AQ334">IFERROR(INDEX(ESPN[YEAR],MATCH(AllSources[[#This Row],[Year]]&amp;"|"&amp;AllSources[[#This Row],[Real_Team]],ESPN[YEAR]&amp;"|"&amp;ESPN[TEAM],0)),"")</f>
        <v>2017</v>
      </c>
    </row>
    <row r="335" spans="1:43" x14ac:dyDescent="0.2">
      <c r="A335">
        <v>2017</v>
      </c>
      <c r="B335">
        <v>48</v>
      </c>
      <c r="C335" t="s">
        <v>848</v>
      </c>
      <c r="D335" t="s">
        <v>2</v>
      </c>
      <c r="E335" t="e" vm="1">
        <v>#NAME?</v>
      </c>
      <c r="F335">
        <v>10</v>
      </c>
      <c r="G335">
        <v>0</v>
      </c>
      <c r="H335" t="s">
        <v>532</v>
      </c>
      <c r="I335" t="s">
        <v>96</v>
      </c>
      <c r="J335">
        <v>14.07</v>
      </c>
      <c r="K335">
        <v>110.1</v>
      </c>
      <c r="L335">
        <v>72</v>
      </c>
      <c r="M335">
        <v>96</v>
      </c>
      <c r="N335">
        <v>41</v>
      </c>
      <c r="O335">
        <v>68.8</v>
      </c>
      <c r="P335">
        <v>134</v>
      </c>
      <c r="Q335">
        <v>2.5999999999999999E-2</v>
      </c>
      <c r="R335">
        <v>113</v>
      </c>
      <c r="S335">
        <v>3.65</v>
      </c>
      <c r="T335">
        <v>81</v>
      </c>
      <c r="U335">
        <v>105.8</v>
      </c>
      <c r="V335">
        <v>93</v>
      </c>
      <c r="W335">
        <v>102.2</v>
      </c>
      <c r="X335">
        <v>73</v>
      </c>
      <c r="Y335">
        <v>0.91</v>
      </c>
      <c r="Z335">
        <v>128</v>
      </c>
      <c r="AA335">
        <v>0</v>
      </c>
      <c r="AB335" t="s">
        <v>136</v>
      </c>
      <c r="AC335" t="str">
        <f t="array" ref="AC335">IFERROR(INDEX(JeffSagarin[TEAM],MATCH(AllSources[[#This Row],[Year]]&amp;"|"&amp;AllSources[[#This Row],[Real_Team]],JeffSagarin[YEAR]&amp;"|"&amp;JeffSagarin[TEAM],0)),"")</f>
        <v/>
      </c>
      <c r="AD335" t="str">
        <f t="array" ref="AD335">IFERROR(INDEX(JeffSagarin[JS_RATING],MATCH(AllSources[[#This Row],[Year]]&amp;"|"&amp;AllSources[[#This Row],[Real_Team]],JeffSagarin[YEAR]&amp;"|"&amp;JeffSagarin[TEAM],0)),"")</f>
        <v/>
      </c>
      <c r="AE335" t="str">
        <f t="array" ref="AE335">IFERROR(INDEX(JeffSagarin[JS_SOS],MATCH(AllSources[[#This Row],[Year]]&amp;"|"&amp;AllSources[[#This Row],[Real_Team]],JeffSagarin[YEAR]&amp;"|"&amp;JeffSagarin[TEAM],0)),"")</f>
        <v/>
      </c>
      <c r="AF335" t="str">
        <f t="array" ref="AF335">IFERROR(INDEX(JeffSagarin[W25],MATCH(AllSources[[#This Row],[Year]]&amp;"|"&amp;AllSources[[#This Row],[Real_Team]],JeffSagarin[YEAR]&amp;"|"&amp;JeffSagarin[TEAM],0)),"")</f>
        <v/>
      </c>
      <c r="AG335" t="str">
        <f t="array" ref="AG335">IFERROR(INDEX(JeffSagarin[W50],MATCH(AllSources[[#This Row],[Year]]&amp;"|"&amp;AllSources[[#This Row],[Real_Team]],JeffSagarin[YEAR]&amp;"|"&amp;JeffSagarin[TEAM],0)),"")</f>
        <v/>
      </c>
      <c r="AH335" t="str">
        <f t="array" ref="AH335">IFERROR(INDEX(JeffSagarin[YEAR],MATCH(AllSources[[#This Row],[Year]]&amp;"|"&amp;AllSources[[#This Row],[Real_Team]],JeffSagarin[YEAR]&amp;"|"&amp;JeffSagarin[TEAM],0)),"")</f>
        <v/>
      </c>
      <c r="AI335" t="str">
        <f t="array" ref="AI335">IFERROR(INDEX(SonnyMoore[TEAM],MATCH(AllSources[[#This Row],[Year]]&amp;"|"&amp;AllSources[[#This Row],[Real_Team]],SonnyMoore[YEAR]&amp;"|"&amp;SonnyMoore[TEAM],0)),"")</f>
        <v>VCU</v>
      </c>
      <c r="AJ335">
        <f t="array" ref="AJ335">IFERROR(INDEX(SonnyMoore[SM_SOS],MATCH(AllSources[[#This Row],[Year]]&amp;"|"&amp;AllSources[[#This Row],[Real_Team]],SonnyMoore[YEAR]&amp;"|"&amp;SonnyMoore[TEAM],0)),"")</f>
        <v>67.19</v>
      </c>
      <c r="AK335">
        <f t="array" ref="AK335">IFERROR(INDEX(SonnyMoore[SM_PR],MATCH(AllSources[[#This Row],[Year]]&amp;"|"&amp;AllSources[[#This Row],[Real_Team]],SonnyMoore[YEAR]&amp;"|"&amp;SonnyMoore[TEAM],0)),"")</f>
        <v>74.08</v>
      </c>
      <c r="AL335">
        <f t="array" ref="AL335">IFERROR(INDEX(SonnyMoore[YEAR],MATCH(AllSources[[#This Row],[Year]]&amp;"|"&amp;AllSources[[#This Row],[Real_Team]],SonnyMoore[YEAR]&amp;"|"&amp;SonnyMoore[TEAM],0)),"")</f>
        <v>2017</v>
      </c>
      <c r="AM335" t="str">
        <f t="array" ref="AM335">IFERROR(INDEX(ESPN[TEAM],MATCH(AllSources[[#This Row],[Year]]&amp;"|"&amp;AllSources[[#This Row],[Real_Team]],ESPN[YEAR]&amp;"|"&amp;ESPN[TEAM],0)),"")</f>
        <v>VCU</v>
      </c>
      <c r="AN335">
        <f t="array" ref="AN335">IFERROR(INDEX(ESPN[BPI OFF],MATCH(AllSources[[#This Row],[Year]]&amp;"|"&amp;AllSources[[#This Row],[Real_Team]],ESPN[YEAR]&amp;"|"&amp;ESPN[TEAM],0)),"")</f>
        <v>3.5</v>
      </c>
      <c r="AO335">
        <f t="array" ref="AO335">IFERROR(INDEX(ESPN[BPI DEF],MATCH(AllSources[[#This Row],[Year]]&amp;"|"&amp;AllSources[[#This Row],[Real_Team]],ESPN[YEAR]&amp;"|"&amp;ESPN[TEAM],0)),"")</f>
        <v>6.2</v>
      </c>
      <c r="AP335">
        <f t="array" ref="AP335">IFERROR(INDEX(ESPN[BPI],MATCH(AllSources[[#This Row],[Year]]&amp;"|"&amp;AllSources[[#This Row],[Real_Team]],ESPN[YEAR]&amp;"|"&amp;ESPN[TEAM],0)),"")</f>
        <v>9.6999999999999993</v>
      </c>
      <c r="AQ335">
        <f t="array" ref="AQ335">IFERROR(INDEX(ESPN[YEAR],MATCH(AllSources[[#This Row],[Year]]&amp;"|"&amp;AllSources[[#This Row],[Real_Team]],ESPN[YEAR]&amp;"|"&amp;ESPN[TEAM],0)),"")</f>
        <v>2017</v>
      </c>
    </row>
    <row r="336" spans="1:43" x14ac:dyDescent="0.2">
      <c r="A336">
        <v>2017</v>
      </c>
      <c r="B336">
        <v>50</v>
      </c>
      <c r="C336" t="s">
        <v>905</v>
      </c>
      <c r="D336" t="s">
        <v>5</v>
      </c>
      <c r="E336" t="e" vm="1">
        <v>#NAME?</v>
      </c>
      <c r="F336">
        <v>9</v>
      </c>
      <c r="G336">
        <v>0</v>
      </c>
      <c r="H336" t="s">
        <v>105</v>
      </c>
      <c r="I336" t="s">
        <v>58</v>
      </c>
      <c r="J336">
        <v>13.8</v>
      </c>
      <c r="K336">
        <v>117.3</v>
      </c>
      <c r="L336">
        <v>21</v>
      </c>
      <c r="M336">
        <v>103.5</v>
      </c>
      <c r="N336">
        <v>156</v>
      </c>
      <c r="O336">
        <v>68.400000000000006</v>
      </c>
      <c r="P336">
        <v>167</v>
      </c>
      <c r="Q336">
        <v>5.2999999999999999E-2</v>
      </c>
      <c r="R336">
        <v>51</v>
      </c>
      <c r="S336">
        <v>8.23</v>
      </c>
      <c r="T336">
        <v>47</v>
      </c>
      <c r="U336">
        <v>110</v>
      </c>
      <c r="V336">
        <v>36</v>
      </c>
      <c r="W336">
        <v>101.7</v>
      </c>
      <c r="X336">
        <v>65</v>
      </c>
      <c r="Y336">
        <v>-7.98</v>
      </c>
      <c r="Z336">
        <v>342</v>
      </c>
      <c r="AA336">
        <v>9</v>
      </c>
      <c r="AB336" t="s">
        <v>136</v>
      </c>
      <c r="AC336" t="str">
        <f t="array" ref="AC336">IFERROR(INDEX(JeffSagarin[TEAM],MATCH(AllSources[[#This Row],[Year]]&amp;"|"&amp;AllSources[[#This Row],[Real_Team]],JeffSagarin[YEAR]&amp;"|"&amp;JeffSagarin[TEAM],0)),"")</f>
        <v>Virginia Tech</v>
      </c>
      <c r="AD336">
        <f t="array" ref="AD336">IFERROR(INDEX(JeffSagarin[JS_RATING],MATCH(AllSources[[#This Row],[Year]]&amp;"|"&amp;AllSources[[#This Row],[Real_Team]],JeffSagarin[YEAR]&amp;"|"&amp;JeffSagarin[TEAM],0)),"")</f>
        <v>82.53</v>
      </c>
      <c r="AE336">
        <f t="array" ref="AE336">IFERROR(INDEX(JeffSagarin[JS_SOS],MATCH(AllSources[[#This Row],[Year]]&amp;"|"&amp;AllSources[[#This Row],[Real_Team]],JeffSagarin[YEAR]&amp;"|"&amp;JeffSagarin[TEAM],0)),"")</f>
        <v>79.52</v>
      </c>
      <c r="AF336">
        <f t="array" ref="AF336">IFERROR(INDEX(JeffSagarin[W25],MATCH(AllSources[[#This Row],[Year]]&amp;"|"&amp;AllSources[[#This Row],[Real_Team]],JeffSagarin[YEAR]&amp;"|"&amp;JeffSagarin[TEAM],0)),"")</f>
        <v>3</v>
      </c>
      <c r="AG336">
        <f t="array" ref="AG336">IFERROR(INDEX(JeffSagarin[W50],MATCH(AllSources[[#This Row],[Year]]&amp;"|"&amp;AllSources[[#This Row],[Real_Team]],JeffSagarin[YEAR]&amp;"|"&amp;JeffSagarin[TEAM],0)),"")</f>
        <v>8</v>
      </c>
      <c r="AH336">
        <f t="array" ref="AH336">IFERROR(INDEX(JeffSagarin[YEAR],MATCH(AllSources[[#This Row],[Year]]&amp;"|"&amp;AllSources[[#This Row],[Real_Team]],JeffSagarin[YEAR]&amp;"|"&amp;JeffSagarin[TEAM],0)),"")</f>
        <v>2017</v>
      </c>
      <c r="AI336" t="str">
        <f t="array" ref="AI336">IFERROR(INDEX(SonnyMoore[TEAM],MATCH(AllSources[[#This Row],[Year]]&amp;"|"&amp;AllSources[[#This Row],[Real_Team]],SonnyMoore[YEAR]&amp;"|"&amp;SonnyMoore[TEAM],0)),"")</f>
        <v>VIRGINIA TECH</v>
      </c>
      <c r="AJ336">
        <f t="array" ref="AJ336">IFERROR(INDEX(SonnyMoore[SM_SOS],MATCH(AllSources[[#This Row],[Year]]&amp;"|"&amp;AllSources[[#This Row],[Real_Team]],SonnyMoore[YEAR]&amp;"|"&amp;SonnyMoore[TEAM],0)),"")</f>
        <v>72.180000000000007</v>
      </c>
      <c r="AK336">
        <f t="array" ref="AK336">IFERROR(INDEX(SonnyMoore[SM_PR],MATCH(AllSources[[#This Row],[Year]]&amp;"|"&amp;AllSources[[#This Row],[Real_Team]],SonnyMoore[YEAR]&amp;"|"&amp;SonnyMoore[TEAM],0)),"")</f>
        <v>75.89</v>
      </c>
      <c r="AL336">
        <f t="array" ref="AL336">IFERROR(INDEX(SonnyMoore[YEAR],MATCH(AllSources[[#This Row],[Year]]&amp;"|"&amp;AllSources[[#This Row],[Real_Team]],SonnyMoore[YEAR]&amp;"|"&amp;SonnyMoore[TEAM],0)),"")</f>
        <v>2017</v>
      </c>
      <c r="AM336" t="str">
        <f t="array" ref="AM336">IFERROR(INDEX(ESPN[TEAM],MATCH(AllSources[[#This Row],[Year]]&amp;"|"&amp;AllSources[[#This Row],[Real_Team]],ESPN[YEAR]&amp;"|"&amp;ESPN[TEAM],0)),"")</f>
        <v>Virginia Tech</v>
      </c>
      <c r="AN336">
        <f t="array" ref="AN336">IFERROR(INDEX(ESPN[BPI OFF],MATCH(AllSources[[#This Row],[Year]]&amp;"|"&amp;AllSources[[#This Row],[Real_Team]],ESPN[YEAR]&amp;"|"&amp;ESPN[TEAM],0)),"")</f>
        <v>7.8</v>
      </c>
      <c r="AO336">
        <f t="array" ref="AO336">IFERROR(INDEX(ESPN[BPI DEF],MATCH(AllSources[[#This Row],[Year]]&amp;"|"&amp;AllSources[[#This Row],[Real_Team]],ESPN[YEAR]&amp;"|"&amp;ESPN[TEAM],0)),"")</f>
        <v>1</v>
      </c>
      <c r="AP336">
        <f t="array" ref="AP336">IFERROR(INDEX(ESPN[BPI],MATCH(AllSources[[#This Row],[Year]]&amp;"|"&amp;AllSources[[#This Row],[Real_Team]],ESPN[YEAR]&amp;"|"&amp;ESPN[TEAM],0)),"")</f>
        <v>8.8000000000000007</v>
      </c>
      <c r="AQ336">
        <f t="array" ref="AQ336">IFERROR(INDEX(ESPN[YEAR],MATCH(AllSources[[#This Row],[Year]]&amp;"|"&amp;AllSources[[#This Row],[Real_Team]],ESPN[YEAR]&amp;"|"&amp;ESPN[TEAM],0)),"")</f>
        <v>2017</v>
      </c>
    </row>
    <row r="337" spans="1:43" x14ac:dyDescent="0.2">
      <c r="A337">
        <v>2017</v>
      </c>
      <c r="B337">
        <v>51</v>
      </c>
      <c r="C337" t="s">
        <v>904</v>
      </c>
      <c r="D337" t="s">
        <v>48</v>
      </c>
      <c r="E337" t="e" vm="1">
        <v>#NAME?</v>
      </c>
      <c r="F337">
        <v>9</v>
      </c>
      <c r="G337">
        <v>0</v>
      </c>
      <c r="H337" t="s">
        <v>541</v>
      </c>
      <c r="I337" t="s">
        <v>65</v>
      </c>
      <c r="J337">
        <v>13.63</v>
      </c>
      <c r="K337">
        <v>109.4</v>
      </c>
      <c r="L337">
        <v>84</v>
      </c>
      <c r="M337">
        <v>95.8</v>
      </c>
      <c r="N337">
        <v>34</v>
      </c>
      <c r="O337">
        <v>67.5</v>
      </c>
      <c r="P337">
        <v>214</v>
      </c>
      <c r="Q337">
        <v>5.8000000000000003E-2</v>
      </c>
      <c r="R337">
        <v>43</v>
      </c>
      <c r="S337">
        <v>9.65</v>
      </c>
      <c r="T337">
        <v>31</v>
      </c>
      <c r="U337">
        <v>110.2</v>
      </c>
      <c r="V337">
        <v>29</v>
      </c>
      <c r="W337">
        <v>100.6</v>
      </c>
      <c r="X337">
        <v>37</v>
      </c>
      <c r="Y337">
        <v>-2.11</v>
      </c>
      <c r="Z337">
        <v>218</v>
      </c>
      <c r="AA337">
        <v>9</v>
      </c>
      <c r="AB337" t="s">
        <v>136</v>
      </c>
      <c r="AC337" t="str">
        <f t="array" ref="AC337">IFERROR(INDEX(JeffSagarin[TEAM],MATCH(AllSources[[#This Row],[Year]]&amp;"|"&amp;AllSources[[#This Row],[Real_Team]],JeffSagarin[YEAR]&amp;"|"&amp;JeffSagarin[TEAM],0)),"")</f>
        <v>Seton Hall</v>
      </c>
      <c r="AD337">
        <f t="array" ref="AD337">IFERROR(INDEX(JeffSagarin[JS_RATING],MATCH(AllSources[[#This Row],[Year]]&amp;"|"&amp;AllSources[[#This Row],[Real_Team]],JeffSagarin[YEAR]&amp;"|"&amp;JeffSagarin[TEAM],0)),"")</f>
        <v>82.4</v>
      </c>
      <c r="AE337">
        <f t="array" ref="AE337">IFERROR(INDEX(JeffSagarin[JS_SOS],MATCH(AllSources[[#This Row],[Year]]&amp;"|"&amp;AllSources[[#This Row],[Real_Team]],JeffSagarin[YEAR]&amp;"|"&amp;JeffSagarin[TEAM],0)),"")</f>
        <v>80.209999999999994</v>
      </c>
      <c r="AF337">
        <f t="array" ref="AF337">IFERROR(INDEX(JeffSagarin[W25],MATCH(AllSources[[#This Row],[Year]]&amp;"|"&amp;AllSources[[#This Row],[Real_Team]],JeffSagarin[YEAR]&amp;"|"&amp;JeffSagarin[TEAM],0)),"")</f>
        <v>0</v>
      </c>
      <c r="AG337">
        <f t="array" ref="AG337">IFERROR(INDEX(JeffSagarin[W50],MATCH(AllSources[[#This Row],[Year]]&amp;"|"&amp;AllSources[[#This Row],[Real_Team]],JeffSagarin[YEAR]&amp;"|"&amp;JeffSagarin[TEAM],0)),"")</f>
        <v>6</v>
      </c>
      <c r="AH337">
        <f t="array" ref="AH337">IFERROR(INDEX(JeffSagarin[YEAR],MATCH(AllSources[[#This Row],[Year]]&amp;"|"&amp;AllSources[[#This Row],[Real_Team]],JeffSagarin[YEAR]&amp;"|"&amp;JeffSagarin[TEAM],0)),"")</f>
        <v>2017</v>
      </c>
      <c r="AI337" t="str">
        <f t="array" ref="AI337">IFERROR(INDEX(SonnyMoore[TEAM],MATCH(AllSources[[#This Row],[Year]]&amp;"|"&amp;AllSources[[#This Row],[Real_Team]],SonnyMoore[YEAR]&amp;"|"&amp;SonnyMoore[TEAM],0)),"")</f>
        <v>SETON HALL</v>
      </c>
      <c r="AJ337">
        <f t="array" ref="AJ337">IFERROR(INDEX(SonnyMoore[SM_SOS],MATCH(AllSources[[#This Row],[Year]]&amp;"|"&amp;AllSources[[#This Row],[Real_Team]],SonnyMoore[YEAR]&amp;"|"&amp;SonnyMoore[TEAM],0)),"")</f>
        <v>72.97</v>
      </c>
      <c r="AK337">
        <f t="array" ref="AK337">IFERROR(INDEX(SonnyMoore[SM_PR],MATCH(AllSources[[#This Row],[Year]]&amp;"|"&amp;AllSources[[#This Row],[Real_Team]],SonnyMoore[YEAR]&amp;"|"&amp;SonnyMoore[TEAM],0)),"")</f>
        <v>75.19</v>
      </c>
      <c r="AL337">
        <f t="array" ref="AL337">IFERROR(INDEX(SonnyMoore[YEAR],MATCH(AllSources[[#This Row],[Year]]&amp;"|"&amp;AllSources[[#This Row],[Real_Team]],SonnyMoore[YEAR]&amp;"|"&amp;SonnyMoore[TEAM],0)),"")</f>
        <v>2017</v>
      </c>
      <c r="AM337" t="str">
        <f t="array" ref="AM337">IFERROR(INDEX(ESPN[TEAM],MATCH(AllSources[[#This Row],[Year]]&amp;"|"&amp;AllSources[[#This Row],[Real_Team]],ESPN[YEAR]&amp;"|"&amp;ESPN[TEAM],0)),"")</f>
        <v>Seton Hall</v>
      </c>
      <c r="AN337">
        <f t="array" ref="AN337">IFERROR(INDEX(ESPN[BPI OFF],MATCH(AllSources[[#This Row],[Year]]&amp;"|"&amp;AllSources[[#This Row],[Real_Team]],ESPN[YEAR]&amp;"|"&amp;ESPN[TEAM],0)),"")</f>
        <v>4.0999999999999996</v>
      </c>
      <c r="AO337">
        <f t="array" ref="AO337">IFERROR(INDEX(ESPN[BPI DEF],MATCH(AllSources[[#This Row],[Year]]&amp;"|"&amp;AllSources[[#This Row],[Real_Team]],ESPN[YEAR]&amp;"|"&amp;ESPN[TEAM],0)),"")</f>
        <v>4.3</v>
      </c>
      <c r="AP337">
        <f t="array" ref="AP337">IFERROR(INDEX(ESPN[BPI],MATCH(AllSources[[#This Row],[Year]]&amp;"|"&amp;AllSources[[#This Row],[Real_Team]],ESPN[YEAR]&amp;"|"&amp;ESPN[TEAM],0)),"")</f>
        <v>8.4</v>
      </c>
      <c r="AQ337">
        <f t="array" ref="AQ337">IFERROR(INDEX(ESPN[YEAR],MATCH(AllSources[[#This Row],[Year]]&amp;"|"&amp;AllSources[[#This Row],[Real_Team]],ESPN[YEAR]&amp;"|"&amp;ESPN[TEAM],0)),"")</f>
        <v>2017</v>
      </c>
    </row>
    <row r="338" spans="1:43" x14ac:dyDescent="0.2">
      <c r="A338">
        <v>2017</v>
      </c>
      <c r="B338">
        <v>53</v>
      </c>
      <c r="C338" t="s">
        <v>903</v>
      </c>
      <c r="D338" t="s">
        <v>54</v>
      </c>
      <c r="E338" t="e" vm="1">
        <v>#NAME?</v>
      </c>
      <c r="F338">
        <v>11</v>
      </c>
      <c r="G338">
        <v>1</v>
      </c>
      <c r="H338" t="s">
        <v>137</v>
      </c>
      <c r="I338" t="s">
        <v>653</v>
      </c>
      <c r="J338">
        <v>13.45</v>
      </c>
      <c r="K338">
        <v>114.2</v>
      </c>
      <c r="L338">
        <v>38</v>
      </c>
      <c r="M338">
        <v>100.7</v>
      </c>
      <c r="N338">
        <v>91</v>
      </c>
      <c r="O338">
        <v>68.7</v>
      </c>
      <c r="P338">
        <v>138</v>
      </c>
      <c r="Q338">
        <v>7.9000000000000001E-2</v>
      </c>
      <c r="R338">
        <v>16</v>
      </c>
      <c r="S338">
        <v>5.49</v>
      </c>
      <c r="T338">
        <v>71</v>
      </c>
      <c r="U338">
        <v>108.8</v>
      </c>
      <c r="V338">
        <v>54</v>
      </c>
      <c r="W338">
        <v>103.3</v>
      </c>
      <c r="X338">
        <v>106</v>
      </c>
      <c r="Y338">
        <v>-3.37</v>
      </c>
      <c r="Z338">
        <v>255</v>
      </c>
      <c r="AA338">
        <v>1</v>
      </c>
      <c r="AB338" t="s">
        <v>136</v>
      </c>
      <c r="AC338" t="str">
        <f t="array" ref="AC338">IFERROR(INDEX(JeffSagarin[TEAM],MATCH(AllSources[[#This Row],[Year]]&amp;"|"&amp;AllSources[[#This Row],[Real_Team]],JeffSagarin[YEAR]&amp;"|"&amp;JeffSagarin[TEAM],0)),"")</f>
        <v/>
      </c>
      <c r="AD338" t="str">
        <f t="array" ref="AD338">IFERROR(INDEX(JeffSagarin[JS_RATING],MATCH(AllSources[[#This Row],[Year]]&amp;"|"&amp;AllSources[[#This Row],[Real_Team]],JeffSagarin[YEAR]&amp;"|"&amp;JeffSagarin[TEAM],0)),"")</f>
        <v/>
      </c>
      <c r="AE338" t="str">
        <f t="array" ref="AE338">IFERROR(INDEX(JeffSagarin[JS_SOS],MATCH(AllSources[[#This Row],[Year]]&amp;"|"&amp;AllSources[[#This Row],[Real_Team]],JeffSagarin[YEAR]&amp;"|"&amp;JeffSagarin[TEAM],0)),"")</f>
        <v/>
      </c>
      <c r="AF338" t="str">
        <f t="array" ref="AF338">IFERROR(INDEX(JeffSagarin[W25],MATCH(AllSources[[#This Row],[Year]]&amp;"|"&amp;AllSources[[#This Row],[Real_Team]],JeffSagarin[YEAR]&amp;"|"&amp;JeffSagarin[TEAM],0)),"")</f>
        <v/>
      </c>
      <c r="AG338" t="str">
        <f t="array" ref="AG338">IFERROR(INDEX(JeffSagarin[W50],MATCH(AllSources[[#This Row],[Year]]&amp;"|"&amp;AllSources[[#This Row],[Real_Team]],JeffSagarin[YEAR]&amp;"|"&amp;JeffSagarin[TEAM],0)),"")</f>
        <v/>
      </c>
      <c r="AH338" t="str">
        <f t="array" ref="AH338">IFERROR(INDEX(JeffSagarin[YEAR],MATCH(AllSources[[#This Row],[Year]]&amp;"|"&amp;AllSources[[#This Row],[Real_Team]],JeffSagarin[YEAR]&amp;"|"&amp;JeffSagarin[TEAM],0)),"")</f>
        <v/>
      </c>
      <c r="AI338" t="str">
        <f t="array" ref="AI338">IFERROR(INDEX(SonnyMoore[TEAM],MATCH(AllSources[[#This Row],[Year]]&amp;"|"&amp;AllSources[[#This Row],[Real_Team]],SonnyMoore[YEAR]&amp;"|"&amp;SonnyMoore[TEAM],0)),"")</f>
        <v/>
      </c>
      <c r="AJ338" t="str">
        <f t="array" ref="AJ338">IFERROR(INDEX(SonnyMoore[SM_SOS],MATCH(AllSources[[#This Row],[Year]]&amp;"|"&amp;AllSources[[#This Row],[Real_Team]],SonnyMoore[YEAR]&amp;"|"&amp;SonnyMoore[TEAM],0)),"")</f>
        <v/>
      </c>
      <c r="AK338" t="str">
        <f t="array" ref="AK338">IFERROR(INDEX(SonnyMoore[SM_PR],MATCH(AllSources[[#This Row],[Year]]&amp;"|"&amp;AllSources[[#This Row],[Real_Team]],SonnyMoore[YEAR]&amp;"|"&amp;SonnyMoore[TEAM],0)),"")</f>
        <v/>
      </c>
      <c r="AL338" t="str">
        <f t="array" ref="AL338">IFERROR(INDEX(SonnyMoore[YEAR],MATCH(AllSources[[#This Row],[Year]]&amp;"|"&amp;AllSources[[#This Row],[Real_Team]],SonnyMoore[YEAR]&amp;"|"&amp;SonnyMoore[TEAM],0)),"")</f>
        <v/>
      </c>
      <c r="AM338" t="str">
        <f t="array" ref="AM338">IFERROR(INDEX(ESPN[TEAM],MATCH(AllSources[[#This Row],[Year]]&amp;"|"&amp;AllSources[[#This Row],[Real_Team]],ESPN[YEAR]&amp;"|"&amp;ESPN[TEAM],0)),"")</f>
        <v>USC</v>
      </c>
      <c r="AN338">
        <f t="array" ref="AN338">IFERROR(INDEX(ESPN[BPI OFF],MATCH(AllSources[[#This Row],[Year]]&amp;"|"&amp;AllSources[[#This Row],[Real_Team]],ESPN[YEAR]&amp;"|"&amp;ESPN[TEAM],0)),"")</f>
        <v>6.2</v>
      </c>
      <c r="AO338">
        <f t="array" ref="AO338">IFERROR(INDEX(ESPN[BPI DEF],MATCH(AllSources[[#This Row],[Year]]&amp;"|"&amp;AllSources[[#This Row],[Real_Team]],ESPN[YEAR]&amp;"|"&amp;ESPN[TEAM],0)),"")</f>
        <v>1.6</v>
      </c>
      <c r="AP338">
        <f t="array" ref="AP338">IFERROR(INDEX(ESPN[BPI],MATCH(AllSources[[#This Row],[Year]]&amp;"|"&amp;AllSources[[#This Row],[Real_Team]],ESPN[YEAR]&amp;"|"&amp;ESPN[TEAM],0)),"")</f>
        <v>7.8</v>
      </c>
      <c r="AQ338">
        <f t="array" ref="AQ338">IFERROR(INDEX(ESPN[YEAR],MATCH(AllSources[[#This Row],[Year]]&amp;"|"&amp;AllSources[[#This Row],[Real_Team]],ESPN[YEAR]&amp;"|"&amp;ESPN[TEAM],0)),"")</f>
        <v>2017</v>
      </c>
    </row>
    <row r="339" spans="1:43" x14ac:dyDescent="0.2">
      <c r="A339">
        <v>2017</v>
      </c>
      <c r="B339">
        <v>54</v>
      </c>
      <c r="C339" t="s">
        <v>902</v>
      </c>
      <c r="D339" t="s">
        <v>23</v>
      </c>
      <c r="E339" t="e" vm="1">
        <v>#NAME?</v>
      </c>
      <c r="F339">
        <v>12</v>
      </c>
      <c r="G339">
        <v>0</v>
      </c>
      <c r="H339" t="s">
        <v>538</v>
      </c>
      <c r="I339" t="s">
        <v>119</v>
      </c>
      <c r="J339">
        <v>13.31</v>
      </c>
      <c r="K339">
        <v>114.6</v>
      </c>
      <c r="L339">
        <v>36</v>
      </c>
      <c r="M339">
        <v>101.3</v>
      </c>
      <c r="N339">
        <v>101</v>
      </c>
      <c r="O339">
        <v>69.7</v>
      </c>
      <c r="P339">
        <v>90</v>
      </c>
      <c r="Q339">
        <v>5.5E-2</v>
      </c>
      <c r="R339">
        <v>45</v>
      </c>
      <c r="S339">
        <v>1.29</v>
      </c>
      <c r="T339">
        <v>105</v>
      </c>
      <c r="U339">
        <v>104.5</v>
      </c>
      <c r="V339">
        <v>155</v>
      </c>
      <c r="W339">
        <v>103.2</v>
      </c>
      <c r="X339">
        <v>104</v>
      </c>
      <c r="Y339">
        <v>-1.1200000000000001</v>
      </c>
      <c r="Z339">
        <v>189</v>
      </c>
      <c r="AA339">
        <v>2</v>
      </c>
      <c r="AB339" t="s">
        <v>136</v>
      </c>
      <c r="AC339" t="str">
        <f t="array" ref="AC339">IFERROR(INDEX(JeffSagarin[TEAM],MATCH(AllSources[[#This Row],[Year]]&amp;"|"&amp;AllSources[[#This Row],[Real_Team]],JeffSagarin[YEAR]&amp;"|"&amp;JeffSagarin[TEAM],0)),"")</f>
        <v>Nevada</v>
      </c>
      <c r="AD339">
        <f t="array" ref="AD339">IFERROR(INDEX(JeffSagarin[JS_RATING],MATCH(AllSources[[#This Row],[Year]]&amp;"|"&amp;AllSources[[#This Row],[Real_Team]],JeffSagarin[YEAR]&amp;"|"&amp;JeffSagarin[TEAM],0)),"")</f>
        <v>81.510000000000005</v>
      </c>
      <c r="AE339">
        <f t="array" ref="AE339">IFERROR(INDEX(JeffSagarin[JS_SOS],MATCH(AllSources[[#This Row],[Year]]&amp;"|"&amp;AllSources[[#This Row],[Real_Team]],JeffSagarin[YEAR]&amp;"|"&amp;JeffSagarin[TEAM],0)),"")</f>
        <v>73.23</v>
      </c>
      <c r="AF339">
        <f t="array" ref="AF339">IFERROR(INDEX(JeffSagarin[W25],MATCH(AllSources[[#This Row],[Year]]&amp;"|"&amp;AllSources[[#This Row],[Real_Team]],JeffSagarin[YEAR]&amp;"|"&amp;JeffSagarin[TEAM],0)),"")</f>
        <v>0</v>
      </c>
      <c r="AG339">
        <f t="array" ref="AG339">IFERROR(INDEX(JeffSagarin[W50],MATCH(AllSources[[#This Row],[Year]]&amp;"|"&amp;AllSources[[#This Row],[Real_Team]],JeffSagarin[YEAR]&amp;"|"&amp;JeffSagarin[TEAM],0)),"")</f>
        <v>0</v>
      </c>
      <c r="AH339">
        <f t="array" ref="AH339">IFERROR(INDEX(JeffSagarin[YEAR],MATCH(AllSources[[#This Row],[Year]]&amp;"|"&amp;AllSources[[#This Row],[Real_Team]],JeffSagarin[YEAR]&amp;"|"&amp;JeffSagarin[TEAM],0)),"")</f>
        <v>2017</v>
      </c>
      <c r="AI339" t="str">
        <f t="array" ref="AI339">IFERROR(INDEX(SonnyMoore[TEAM],MATCH(AllSources[[#This Row],[Year]]&amp;"|"&amp;AllSources[[#This Row],[Real_Team]],SonnyMoore[YEAR]&amp;"|"&amp;SonnyMoore[TEAM],0)),"")</f>
        <v>NEVADA</v>
      </c>
      <c r="AJ339">
        <f t="array" ref="AJ339">IFERROR(INDEX(SonnyMoore[SM_SOS],MATCH(AllSources[[#This Row],[Year]]&amp;"|"&amp;AllSources[[#This Row],[Real_Team]],SonnyMoore[YEAR]&amp;"|"&amp;SonnyMoore[TEAM],0)),"")</f>
        <v>65.05</v>
      </c>
      <c r="AK339">
        <f t="array" ref="AK339">IFERROR(INDEX(SonnyMoore[SM_PR],MATCH(AllSources[[#This Row],[Year]]&amp;"|"&amp;AllSources[[#This Row],[Real_Team]],SonnyMoore[YEAR]&amp;"|"&amp;SonnyMoore[TEAM],0)),"")</f>
        <v>72.83</v>
      </c>
      <c r="AL339">
        <f t="array" ref="AL339">IFERROR(INDEX(SonnyMoore[YEAR],MATCH(AllSources[[#This Row],[Year]]&amp;"|"&amp;AllSources[[#This Row],[Real_Team]],SonnyMoore[YEAR]&amp;"|"&amp;SonnyMoore[TEAM],0)),"")</f>
        <v>2017</v>
      </c>
      <c r="AM339" t="str">
        <f t="array" ref="AM339">IFERROR(INDEX(ESPN[TEAM],MATCH(AllSources[[#This Row],[Year]]&amp;"|"&amp;AllSources[[#This Row],[Real_Team]],ESPN[YEAR]&amp;"|"&amp;ESPN[TEAM],0)),"")</f>
        <v>Nevada</v>
      </c>
      <c r="AN339">
        <f t="array" ref="AN339">IFERROR(INDEX(ESPN[BPI OFF],MATCH(AllSources[[#This Row],[Year]]&amp;"|"&amp;AllSources[[#This Row],[Real_Team]],ESPN[YEAR]&amp;"|"&amp;ESPN[TEAM],0)),"")</f>
        <v>7.4</v>
      </c>
      <c r="AO339">
        <f t="array" ref="AO339">IFERROR(INDEX(ESPN[BPI DEF],MATCH(AllSources[[#This Row],[Year]]&amp;"|"&amp;AllSources[[#This Row],[Real_Team]],ESPN[YEAR]&amp;"|"&amp;ESPN[TEAM],0)),"")</f>
        <v>1.6</v>
      </c>
      <c r="AP339">
        <f t="array" ref="AP339">IFERROR(INDEX(ESPN[BPI],MATCH(AllSources[[#This Row],[Year]]&amp;"|"&amp;AllSources[[#This Row],[Real_Team]],ESPN[YEAR]&amp;"|"&amp;ESPN[TEAM],0)),"")</f>
        <v>9</v>
      </c>
      <c r="AQ339">
        <f t="array" ref="AQ339">IFERROR(INDEX(ESPN[YEAR],MATCH(AllSources[[#This Row],[Year]]&amp;"|"&amp;AllSources[[#This Row],[Real_Team]],ESPN[YEAR]&amp;"|"&amp;ESPN[TEAM],0)),"")</f>
        <v>2017</v>
      </c>
    </row>
    <row r="340" spans="1:43" x14ac:dyDescent="0.2">
      <c r="A340">
        <v>2017</v>
      </c>
      <c r="B340">
        <v>58</v>
      </c>
      <c r="C340" t="s">
        <v>901</v>
      </c>
      <c r="D340" t="s">
        <v>281</v>
      </c>
      <c r="E340" t="e" vm="1">
        <v>#NAME?</v>
      </c>
      <c r="F340">
        <v>12</v>
      </c>
      <c r="G340">
        <v>0</v>
      </c>
      <c r="H340" t="s">
        <v>133</v>
      </c>
      <c r="I340" t="s">
        <v>837</v>
      </c>
      <c r="J340">
        <v>12.61</v>
      </c>
      <c r="K340">
        <v>109</v>
      </c>
      <c r="L340">
        <v>89</v>
      </c>
      <c r="M340">
        <v>96.4</v>
      </c>
      <c r="N340">
        <v>45</v>
      </c>
      <c r="O340">
        <v>63.2</v>
      </c>
      <c r="P340">
        <v>337</v>
      </c>
      <c r="Q340">
        <v>7.0000000000000001E-3</v>
      </c>
      <c r="R340">
        <v>172</v>
      </c>
      <c r="S340">
        <v>-1.08</v>
      </c>
      <c r="T340">
        <v>157</v>
      </c>
      <c r="U340">
        <v>103.9</v>
      </c>
      <c r="V340">
        <v>187</v>
      </c>
      <c r="W340">
        <v>105</v>
      </c>
      <c r="X340">
        <v>144</v>
      </c>
      <c r="Y340">
        <v>2.17</v>
      </c>
      <c r="Z340">
        <v>86</v>
      </c>
      <c r="AA340">
        <v>2</v>
      </c>
      <c r="AB340" t="s">
        <v>136</v>
      </c>
      <c r="AC340" t="str">
        <f t="array" ref="AC340">IFERROR(INDEX(JeffSagarin[TEAM],MATCH(AllSources[[#This Row],[Year]]&amp;"|"&amp;AllSources[[#This Row],[Real_Team]],JeffSagarin[YEAR]&amp;"|"&amp;JeffSagarin[TEAM],0)),"")</f>
        <v>Princeton</v>
      </c>
      <c r="AD340">
        <f t="array" ref="AD340">IFERROR(INDEX(JeffSagarin[JS_RATING],MATCH(AllSources[[#This Row],[Year]]&amp;"|"&amp;AllSources[[#This Row],[Real_Team]],JeffSagarin[YEAR]&amp;"|"&amp;JeffSagarin[TEAM],0)),"")</f>
        <v>79.53</v>
      </c>
      <c r="AE340">
        <f t="array" ref="AE340">IFERROR(INDEX(JeffSagarin[JS_SOS],MATCH(AllSources[[#This Row],[Year]]&amp;"|"&amp;AllSources[[#This Row],[Real_Team]],JeffSagarin[YEAR]&amp;"|"&amp;JeffSagarin[TEAM],0)),"")</f>
        <v>70.86</v>
      </c>
      <c r="AF340">
        <f t="array" ref="AF340">IFERROR(INDEX(JeffSagarin[W25],MATCH(AllSources[[#This Row],[Year]]&amp;"|"&amp;AllSources[[#This Row],[Real_Team]],JeffSagarin[YEAR]&amp;"|"&amp;JeffSagarin[TEAM],0)),"")</f>
        <v>0</v>
      </c>
      <c r="AG340">
        <f t="array" ref="AG340">IFERROR(INDEX(JeffSagarin[W50],MATCH(AllSources[[#This Row],[Year]]&amp;"|"&amp;AllSources[[#This Row],[Real_Team]],JeffSagarin[YEAR]&amp;"|"&amp;JeffSagarin[TEAM],0)),"")</f>
        <v>0</v>
      </c>
      <c r="AH340">
        <f t="array" ref="AH340">IFERROR(INDEX(JeffSagarin[YEAR],MATCH(AllSources[[#This Row],[Year]]&amp;"|"&amp;AllSources[[#This Row],[Real_Team]],JeffSagarin[YEAR]&amp;"|"&amp;JeffSagarin[TEAM],0)),"")</f>
        <v>2017</v>
      </c>
      <c r="AI340" t="str">
        <f t="array" ref="AI340">IFERROR(INDEX(SonnyMoore[TEAM],MATCH(AllSources[[#This Row],[Year]]&amp;"|"&amp;AllSources[[#This Row],[Real_Team]],SonnyMoore[YEAR]&amp;"|"&amp;SonnyMoore[TEAM],0)),"")</f>
        <v>PRINCETON</v>
      </c>
      <c r="AJ340">
        <f t="array" ref="AJ340">IFERROR(INDEX(SonnyMoore[SM_SOS],MATCH(AllSources[[#This Row],[Year]]&amp;"|"&amp;AllSources[[#This Row],[Real_Team]],SonnyMoore[YEAR]&amp;"|"&amp;SonnyMoore[TEAM],0)),"")</f>
        <v>63.03</v>
      </c>
      <c r="AK340">
        <f t="array" ref="AK340">IFERROR(INDEX(SonnyMoore[SM_PR],MATCH(AllSources[[#This Row],[Year]]&amp;"|"&amp;AllSources[[#This Row],[Real_Team]],SonnyMoore[YEAR]&amp;"|"&amp;SonnyMoore[TEAM],0)),"")</f>
        <v>71.27</v>
      </c>
      <c r="AL340">
        <f t="array" ref="AL340">IFERROR(INDEX(SonnyMoore[YEAR],MATCH(AllSources[[#This Row],[Year]]&amp;"|"&amp;AllSources[[#This Row],[Real_Team]],SonnyMoore[YEAR]&amp;"|"&amp;SonnyMoore[TEAM],0)),"")</f>
        <v>2017</v>
      </c>
      <c r="AM340" t="str">
        <f t="array" ref="AM340">IFERROR(INDEX(ESPN[TEAM],MATCH(AllSources[[#This Row],[Year]]&amp;"|"&amp;AllSources[[#This Row],[Real_Team]],ESPN[YEAR]&amp;"|"&amp;ESPN[TEAM],0)),"")</f>
        <v>Princeton</v>
      </c>
      <c r="AN340">
        <f t="array" ref="AN340">IFERROR(INDEX(ESPN[BPI OFF],MATCH(AllSources[[#This Row],[Year]]&amp;"|"&amp;AllSources[[#This Row],[Real_Team]],ESPN[YEAR]&amp;"|"&amp;ESPN[TEAM],0)),"")</f>
        <v>3.9</v>
      </c>
      <c r="AO340">
        <f t="array" ref="AO340">IFERROR(INDEX(ESPN[BPI DEF],MATCH(AllSources[[#This Row],[Year]]&amp;"|"&amp;AllSources[[#This Row],[Real_Team]],ESPN[YEAR]&amp;"|"&amp;ESPN[TEAM],0)),"")</f>
        <v>4.4000000000000004</v>
      </c>
      <c r="AP340">
        <f t="array" ref="AP340">IFERROR(INDEX(ESPN[BPI],MATCH(AllSources[[#This Row],[Year]]&amp;"|"&amp;AllSources[[#This Row],[Real_Team]],ESPN[YEAR]&amp;"|"&amp;ESPN[TEAM],0)),"")</f>
        <v>8.3000000000000007</v>
      </c>
      <c r="AQ340">
        <f t="array" ref="AQ340">IFERROR(INDEX(ESPN[YEAR],MATCH(AllSources[[#This Row],[Year]]&amp;"|"&amp;AllSources[[#This Row],[Real_Team]],ESPN[YEAR]&amp;"|"&amp;ESPN[TEAM],0)),"")</f>
        <v>2017</v>
      </c>
    </row>
    <row r="341" spans="1:43" x14ac:dyDescent="0.2">
      <c r="A341">
        <v>2017</v>
      </c>
      <c r="B341">
        <v>59</v>
      </c>
      <c r="C341" t="s">
        <v>900</v>
      </c>
      <c r="D341" t="s">
        <v>473</v>
      </c>
      <c r="E341" t="e" vm="1">
        <v>#NAME?</v>
      </c>
      <c r="F341">
        <v>12</v>
      </c>
      <c r="G341">
        <v>0</v>
      </c>
      <c r="H341" t="s">
        <v>127</v>
      </c>
      <c r="I341" t="s">
        <v>580</v>
      </c>
      <c r="J341">
        <v>12.46</v>
      </c>
      <c r="K341">
        <v>118</v>
      </c>
      <c r="L341">
        <v>19</v>
      </c>
      <c r="M341">
        <v>105.5</v>
      </c>
      <c r="N341">
        <v>193</v>
      </c>
      <c r="O341">
        <v>70.3</v>
      </c>
      <c r="P341">
        <v>67</v>
      </c>
      <c r="Q341">
        <v>3.9E-2</v>
      </c>
      <c r="R341">
        <v>76</v>
      </c>
      <c r="S341">
        <v>0.4</v>
      </c>
      <c r="T341">
        <v>128</v>
      </c>
      <c r="U341">
        <v>105.1</v>
      </c>
      <c r="V341">
        <v>123</v>
      </c>
      <c r="W341">
        <v>104.7</v>
      </c>
      <c r="X341">
        <v>139</v>
      </c>
      <c r="Y341">
        <v>2.17</v>
      </c>
      <c r="Z341">
        <v>87</v>
      </c>
      <c r="AA341">
        <v>2</v>
      </c>
      <c r="AB341" t="s">
        <v>136</v>
      </c>
      <c r="AC341" t="str">
        <f t="array" ref="AC341">IFERROR(INDEX(JeffSagarin[TEAM],MATCH(AllSources[[#This Row],[Year]]&amp;"|"&amp;AllSources[[#This Row],[Real_Team]],JeffSagarin[YEAR]&amp;"|"&amp;JeffSagarin[TEAM],0)),"")</f>
        <v/>
      </c>
      <c r="AD341" t="str">
        <f t="array" ref="AD341">IFERROR(INDEX(JeffSagarin[JS_RATING],MATCH(AllSources[[#This Row],[Year]]&amp;"|"&amp;AllSources[[#This Row],[Real_Team]],JeffSagarin[YEAR]&amp;"|"&amp;JeffSagarin[TEAM],0)),"")</f>
        <v/>
      </c>
      <c r="AE341" t="str">
        <f t="array" ref="AE341">IFERROR(INDEX(JeffSagarin[JS_SOS],MATCH(AllSources[[#This Row],[Year]]&amp;"|"&amp;AllSources[[#This Row],[Real_Team]],JeffSagarin[YEAR]&amp;"|"&amp;JeffSagarin[TEAM],0)),"")</f>
        <v/>
      </c>
      <c r="AF341" t="str">
        <f t="array" ref="AF341">IFERROR(INDEX(JeffSagarin[W25],MATCH(AllSources[[#This Row],[Year]]&amp;"|"&amp;AllSources[[#This Row],[Real_Team]],JeffSagarin[YEAR]&amp;"|"&amp;JeffSagarin[TEAM],0)),"")</f>
        <v/>
      </c>
      <c r="AG341" t="str">
        <f t="array" ref="AG341">IFERROR(INDEX(JeffSagarin[W50],MATCH(AllSources[[#This Row],[Year]]&amp;"|"&amp;AllSources[[#This Row],[Real_Team]],JeffSagarin[YEAR]&amp;"|"&amp;JeffSagarin[TEAM],0)),"")</f>
        <v/>
      </c>
      <c r="AH341" t="str">
        <f t="array" ref="AH341">IFERROR(INDEX(JeffSagarin[YEAR],MATCH(AllSources[[#This Row],[Year]]&amp;"|"&amp;AllSources[[#This Row],[Real_Team]],JeffSagarin[YEAR]&amp;"|"&amp;JeffSagarin[TEAM],0)),"")</f>
        <v/>
      </c>
      <c r="AI341" t="str">
        <f t="array" ref="AI341">IFERROR(INDEX(SonnyMoore[TEAM],MATCH(AllSources[[#This Row],[Year]]&amp;"|"&amp;AllSources[[#This Row],[Real_Team]],SonnyMoore[YEAR]&amp;"|"&amp;SonnyMoore[TEAM],0)),"")</f>
        <v/>
      </c>
      <c r="AJ341" t="str">
        <f t="array" ref="AJ341">IFERROR(INDEX(SonnyMoore[SM_SOS],MATCH(AllSources[[#This Row],[Year]]&amp;"|"&amp;AllSources[[#This Row],[Real_Team]],SonnyMoore[YEAR]&amp;"|"&amp;SonnyMoore[TEAM],0)),"")</f>
        <v/>
      </c>
      <c r="AK341" t="str">
        <f t="array" ref="AK341">IFERROR(INDEX(SonnyMoore[SM_PR],MATCH(AllSources[[#This Row],[Year]]&amp;"|"&amp;AllSources[[#This Row],[Real_Team]],SonnyMoore[YEAR]&amp;"|"&amp;SonnyMoore[TEAM],0)),"")</f>
        <v/>
      </c>
      <c r="AL341" t="str">
        <f t="array" ref="AL341">IFERROR(INDEX(SonnyMoore[YEAR],MATCH(AllSources[[#This Row],[Year]]&amp;"|"&amp;AllSources[[#This Row],[Real_Team]],SonnyMoore[YEAR]&amp;"|"&amp;SonnyMoore[TEAM],0)),"")</f>
        <v/>
      </c>
      <c r="AM341" t="str">
        <f t="array" ref="AM341">IFERROR(INDEX(ESPN[TEAM],MATCH(AllSources[[#This Row],[Year]]&amp;"|"&amp;AllSources[[#This Row],[Real_Team]],ESPN[YEAR]&amp;"|"&amp;ESPN[TEAM],0)),"")</f>
        <v>UNC Wilmington</v>
      </c>
      <c r="AN341">
        <f t="array" ref="AN341">IFERROR(INDEX(ESPN[BPI OFF],MATCH(AllSources[[#This Row],[Year]]&amp;"|"&amp;AllSources[[#This Row],[Real_Team]],ESPN[YEAR]&amp;"|"&amp;ESPN[TEAM],0)),"")</f>
        <v>8</v>
      </c>
      <c r="AO341">
        <f t="array" ref="AO341">IFERROR(INDEX(ESPN[BPI DEF],MATCH(AllSources[[#This Row],[Year]]&amp;"|"&amp;AllSources[[#This Row],[Real_Team]],ESPN[YEAR]&amp;"|"&amp;ESPN[TEAM],0)),"")</f>
        <v>-0.4</v>
      </c>
      <c r="AP341">
        <f t="array" ref="AP341">IFERROR(INDEX(ESPN[BPI],MATCH(AllSources[[#This Row],[Year]]&amp;"|"&amp;AllSources[[#This Row],[Real_Team]],ESPN[YEAR]&amp;"|"&amp;ESPN[TEAM],0)),"")</f>
        <v>7.6</v>
      </c>
      <c r="AQ341">
        <f t="array" ref="AQ341">IFERROR(INDEX(ESPN[YEAR],MATCH(AllSources[[#This Row],[Year]]&amp;"|"&amp;AllSources[[#This Row],[Real_Team]],ESPN[YEAR]&amp;"|"&amp;ESPN[TEAM],0)),"")</f>
        <v>2017</v>
      </c>
    </row>
    <row r="342" spans="1:43" x14ac:dyDescent="0.2">
      <c r="A342">
        <v>2017</v>
      </c>
      <c r="B342">
        <v>60</v>
      </c>
      <c r="C342" t="s">
        <v>666</v>
      </c>
      <c r="D342" t="s">
        <v>75</v>
      </c>
      <c r="E342" t="e" vm="1">
        <v>#NAME?</v>
      </c>
      <c r="F342">
        <v>11</v>
      </c>
      <c r="G342">
        <v>0</v>
      </c>
      <c r="H342" t="s">
        <v>541</v>
      </c>
      <c r="I342" t="s">
        <v>131</v>
      </c>
      <c r="J342">
        <v>12.43</v>
      </c>
      <c r="K342">
        <v>108.5</v>
      </c>
      <c r="L342">
        <v>101</v>
      </c>
      <c r="M342">
        <v>96</v>
      </c>
      <c r="N342">
        <v>40</v>
      </c>
      <c r="O342">
        <v>66.2</v>
      </c>
      <c r="P342">
        <v>270</v>
      </c>
      <c r="Q342">
        <v>1.4E-2</v>
      </c>
      <c r="R342">
        <v>152</v>
      </c>
      <c r="S342">
        <v>7.9</v>
      </c>
      <c r="T342">
        <v>52</v>
      </c>
      <c r="U342">
        <v>109.1</v>
      </c>
      <c r="V342">
        <v>49</v>
      </c>
      <c r="W342">
        <v>101.2</v>
      </c>
      <c r="X342">
        <v>54</v>
      </c>
      <c r="Y342">
        <v>-4.4800000000000004</v>
      </c>
      <c r="Z342">
        <v>287</v>
      </c>
      <c r="AA342">
        <v>1</v>
      </c>
      <c r="AB342" t="s">
        <v>136</v>
      </c>
      <c r="AC342" t="str">
        <f t="array" ref="AC342">IFERROR(INDEX(JeffSagarin[TEAM],MATCH(AllSources[[#This Row],[Year]]&amp;"|"&amp;AllSources[[#This Row],[Real_Team]],JeffSagarin[YEAR]&amp;"|"&amp;JeffSagarin[TEAM],0)),"")</f>
        <v>Providence</v>
      </c>
      <c r="AD342">
        <f t="array" ref="AD342">IFERROR(INDEX(JeffSagarin[JS_RATING],MATCH(AllSources[[#This Row],[Year]]&amp;"|"&amp;AllSources[[#This Row],[Real_Team]],JeffSagarin[YEAR]&amp;"|"&amp;JeffSagarin[TEAM],0)),"")</f>
        <v>81.040000000000006</v>
      </c>
      <c r="AE342">
        <f t="array" ref="AE342">IFERROR(INDEX(JeffSagarin[JS_SOS],MATCH(AllSources[[#This Row],[Year]]&amp;"|"&amp;AllSources[[#This Row],[Real_Team]],JeffSagarin[YEAR]&amp;"|"&amp;JeffSagarin[TEAM],0)),"")</f>
        <v>79.040000000000006</v>
      </c>
      <c r="AF342">
        <f t="array" ref="AF342">IFERROR(INDEX(JeffSagarin[W25],MATCH(AllSources[[#This Row],[Year]]&amp;"|"&amp;AllSources[[#This Row],[Real_Team]],JeffSagarin[YEAR]&amp;"|"&amp;JeffSagarin[TEAM],0)),"")</f>
        <v>0</v>
      </c>
      <c r="AG342">
        <f t="array" ref="AG342">IFERROR(INDEX(JeffSagarin[W50],MATCH(AllSources[[#This Row],[Year]]&amp;"|"&amp;AllSources[[#This Row],[Real_Team]],JeffSagarin[YEAR]&amp;"|"&amp;JeffSagarin[TEAM],0)),"")</f>
        <v>7</v>
      </c>
      <c r="AH342">
        <f t="array" ref="AH342">IFERROR(INDEX(JeffSagarin[YEAR],MATCH(AllSources[[#This Row],[Year]]&amp;"|"&amp;AllSources[[#This Row],[Real_Team]],JeffSagarin[YEAR]&amp;"|"&amp;JeffSagarin[TEAM],0)),"")</f>
        <v>2017</v>
      </c>
      <c r="AI342" t="str">
        <f t="array" ref="AI342">IFERROR(INDEX(SonnyMoore[TEAM],MATCH(AllSources[[#This Row],[Year]]&amp;"|"&amp;AllSources[[#This Row],[Real_Team]],SonnyMoore[YEAR]&amp;"|"&amp;SonnyMoore[TEAM],0)),"")</f>
        <v>PROVIDENCE</v>
      </c>
      <c r="AJ342">
        <f t="array" ref="AJ342">IFERROR(INDEX(SonnyMoore[SM_SOS],MATCH(AllSources[[#This Row],[Year]]&amp;"|"&amp;AllSources[[#This Row],[Real_Team]],SonnyMoore[YEAR]&amp;"|"&amp;SonnyMoore[TEAM],0)),"")</f>
        <v>71.97</v>
      </c>
      <c r="AK342">
        <f t="array" ref="AK342">IFERROR(INDEX(SonnyMoore[SM_PR],MATCH(AllSources[[#This Row],[Year]]&amp;"|"&amp;AllSources[[#This Row],[Real_Team]],SonnyMoore[YEAR]&amp;"|"&amp;SonnyMoore[TEAM],0)),"")</f>
        <v>74.61</v>
      </c>
      <c r="AL342">
        <f t="array" ref="AL342">IFERROR(INDEX(SonnyMoore[YEAR],MATCH(AllSources[[#This Row],[Year]]&amp;"|"&amp;AllSources[[#This Row],[Real_Team]],SonnyMoore[YEAR]&amp;"|"&amp;SonnyMoore[TEAM],0)),"")</f>
        <v>2017</v>
      </c>
      <c r="AM342" t="str">
        <f t="array" ref="AM342">IFERROR(INDEX(ESPN[TEAM],MATCH(AllSources[[#This Row],[Year]]&amp;"|"&amp;AllSources[[#This Row],[Real_Team]],ESPN[YEAR]&amp;"|"&amp;ESPN[TEAM],0)),"")</f>
        <v>Providence</v>
      </c>
      <c r="AN342">
        <f t="array" ref="AN342">IFERROR(INDEX(ESPN[BPI OFF],MATCH(AllSources[[#This Row],[Year]]&amp;"|"&amp;AllSources[[#This Row],[Real_Team]],ESPN[YEAR]&amp;"|"&amp;ESPN[TEAM],0)),"")</f>
        <v>2.8</v>
      </c>
      <c r="AO342">
        <f t="array" ref="AO342">IFERROR(INDEX(ESPN[BPI DEF],MATCH(AllSources[[#This Row],[Year]]&amp;"|"&amp;AllSources[[#This Row],[Real_Team]],ESPN[YEAR]&amp;"|"&amp;ESPN[TEAM],0)),"")</f>
        <v>5.4</v>
      </c>
      <c r="AP342">
        <f t="array" ref="AP342">IFERROR(INDEX(ESPN[BPI],MATCH(AllSources[[#This Row],[Year]]&amp;"|"&amp;AllSources[[#This Row],[Real_Team]],ESPN[YEAR]&amp;"|"&amp;ESPN[TEAM],0)),"")</f>
        <v>8.3000000000000007</v>
      </c>
      <c r="AQ342">
        <f t="array" ref="AQ342">IFERROR(INDEX(ESPN[YEAR],MATCH(AllSources[[#This Row],[Year]]&amp;"|"&amp;AllSources[[#This Row],[Real_Team]],ESPN[YEAR]&amp;"|"&amp;ESPN[TEAM],0)),"")</f>
        <v>2017</v>
      </c>
    </row>
    <row r="343" spans="1:43" x14ac:dyDescent="0.2">
      <c r="A343">
        <v>2017</v>
      </c>
      <c r="B343">
        <v>63</v>
      </c>
      <c r="C343" t="s">
        <v>899</v>
      </c>
      <c r="D343" t="s">
        <v>20</v>
      </c>
      <c r="E343" t="e" vm="1">
        <v>#NAME?</v>
      </c>
      <c r="F343">
        <v>13</v>
      </c>
      <c r="G343">
        <v>0</v>
      </c>
      <c r="H343" t="s">
        <v>496</v>
      </c>
      <c r="I343" t="s">
        <v>580</v>
      </c>
      <c r="J343">
        <v>11.67</v>
      </c>
      <c r="K343">
        <v>111.1</v>
      </c>
      <c r="L343">
        <v>62</v>
      </c>
      <c r="M343">
        <v>99.4</v>
      </c>
      <c r="N343">
        <v>73</v>
      </c>
      <c r="O343">
        <v>64.5</v>
      </c>
      <c r="P343">
        <v>315</v>
      </c>
      <c r="Q343">
        <v>5.2999999999999999E-2</v>
      </c>
      <c r="R343">
        <v>53</v>
      </c>
      <c r="S343">
        <v>-4.42</v>
      </c>
      <c r="T343">
        <v>263</v>
      </c>
      <c r="U343">
        <v>103</v>
      </c>
      <c r="V343">
        <v>234</v>
      </c>
      <c r="W343">
        <v>107.4</v>
      </c>
      <c r="X343">
        <v>282</v>
      </c>
      <c r="Y343">
        <v>1.65</v>
      </c>
      <c r="Z343">
        <v>112</v>
      </c>
      <c r="AA343">
        <v>3</v>
      </c>
      <c r="AB343" t="s">
        <v>136</v>
      </c>
      <c r="AC343" t="str">
        <f t="array" ref="AC343">IFERROR(INDEX(JeffSagarin[TEAM],MATCH(AllSources[[#This Row],[Year]]&amp;"|"&amp;AllSources[[#This Row],[Real_Team]],JeffSagarin[YEAR]&amp;"|"&amp;JeffSagarin[TEAM],0)),"")</f>
        <v>Vermont</v>
      </c>
      <c r="AD343">
        <f t="array" ref="AD343">IFERROR(INDEX(JeffSagarin[JS_RATING],MATCH(AllSources[[#This Row],[Year]]&amp;"|"&amp;AllSources[[#This Row],[Real_Team]],JeffSagarin[YEAR]&amp;"|"&amp;JeffSagarin[TEAM],0)),"")</f>
        <v>78.819999999999993</v>
      </c>
      <c r="AE343">
        <f t="array" ref="AE343">IFERROR(INDEX(JeffSagarin[JS_SOS],MATCH(AllSources[[#This Row],[Year]]&amp;"|"&amp;AllSources[[#This Row],[Real_Team]],JeffSagarin[YEAR]&amp;"|"&amp;JeffSagarin[TEAM],0)),"")</f>
        <v>68.09</v>
      </c>
      <c r="AF343">
        <f t="array" ref="AF343">IFERROR(INDEX(JeffSagarin[W25],MATCH(AllSources[[#This Row],[Year]]&amp;"|"&amp;AllSources[[#This Row],[Real_Team]],JeffSagarin[YEAR]&amp;"|"&amp;JeffSagarin[TEAM],0)),"")</f>
        <v>0</v>
      </c>
      <c r="AG343">
        <f t="array" ref="AG343">IFERROR(INDEX(JeffSagarin[W50],MATCH(AllSources[[#This Row],[Year]]&amp;"|"&amp;AllSources[[#This Row],[Real_Team]],JeffSagarin[YEAR]&amp;"|"&amp;JeffSagarin[TEAM],0)),"")</f>
        <v>0</v>
      </c>
      <c r="AH343">
        <f t="array" ref="AH343">IFERROR(INDEX(JeffSagarin[YEAR],MATCH(AllSources[[#This Row],[Year]]&amp;"|"&amp;AllSources[[#This Row],[Real_Team]],JeffSagarin[YEAR]&amp;"|"&amp;JeffSagarin[TEAM],0)),"")</f>
        <v>2017</v>
      </c>
      <c r="AI343" t="str">
        <f t="array" ref="AI343">IFERROR(INDEX(SonnyMoore[TEAM],MATCH(AllSources[[#This Row],[Year]]&amp;"|"&amp;AllSources[[#This Row],[Real_Team]],SonnyMoore[YEAR]&amp;"|"&amp;SonnyMoore[TEAM],0)),"")</f>
        <v>VERMONT</v>
      </c>
      <c r="AJ343">
        <f t="array" ref="AJ343">IFERROR(INDEX(SonnyMoore[SM_SOS],MATCH(AllSources[[#This Row],[Year]]&amp;"|"&amp;AllSources[[#This Row],[Real_Team]],SonnyMoore[YEAR]&amp;"|"&amp;SonnyMoore[TEAM],0)),"")</f>
        <v>60.59</v>
      </c>
      <c r="AK343">
        <f t="array" ref="AK343">IFERROR(INDEX(SonnyMoore[SM_PR],MATCH(AllSources[[#This Row],[Year]]&amp;"|"&amp;AllSources[[#This Row],[Real_Team]],SonnyMoore[YEAR]&amp;"|"&amp;SonnyMoore[TEAM],0)),"")</f>
        <v>70.03</v>
      </c>
      <c r="AL343">
        <f t="array" ref="AL343">IFERROR(INDEX(SonnyMoore[YEAR],MATCH(AllSources[[#This Row],[Year]]&amp;"|"&amp;AllSources[[#This Row],[Real_Team]],SonnyMoore[YEAR]&amp;"|"&amp;SonnyMoore[TEAM],0)),"")</f>
        <v>2017</v>
      </c>
      <c r="AM343" t="str">
        <f t="array" ref="AM343">IFERROR(INDEX(ESPN[TEAM],MATCH(AllSources[[#This Row],[Year]]&amp;"|"&amp;AllSources[[#This Row],[Real_Team]],ESPN[YEAR]&amp;"|"&amp;ESPN[TEAM],0)),"")</f>
        <v>Vermont</v>
      </c>
      <c r="AN343">
        <f t="array" ref="AN343">IFERROR(INDEX(ESPN[BPI OFF],MATCH(AllSources[[#This Row],[Year]]&amp;"|"&amp;AllSources[[#This Row],[Real_Team]],ESPN[YEAR]&amp;"|"&amp;ESPN[TEAM],0)),"")</f>
        <v>4.7</v>
      </c>
      <c r="AO343">
        <f t="array" ref="AO343">IFERROR(INDEX(ESPN[BPI DEF],MATCH(AllSources[[#This Row],[Year]]&amp;"|"&amp;AllSources[[#This Row],[Real_Team]],ESPN[YEAR]&amp;"|"&amp;ESPN[TEAM],0)),"")</f>
        <v>4.3</v>
      </c>
      <c r="AP343">
        <f t="array" ref="AP343">IFERROR(INDEX(ESPN[BPI],MATCH(AllSources[[#This Row],[Year]]&amp;"|"&amp;AllSources[[#This Row],[Real_Team]],ESPN[YEAR]&amp;"|"&amp;ESPN[TEAM],0)),"")</f>
        <v>9</v>
      </c>
      <c r="AQ343">
        <f t="array" ref="AQ343">IFERROR(INDEX(ESPN[YEAR],MATCH(AllSources[[#This Row],[Year]]&amp;"|"&amp;AllSources[[#This Row],[Real_Team]],ESPN[YEAR]&amp;"|"&amp;ESPN[TEAM],0)),"")</f>
        <v>2017</v>
      </c>
    </row>
    <row r="344" spans="1:43" x14ac:dyDescent="0.2">
      <c r="A344">
        <v>2017</v>
      </c>
      <c r="B344">
        <v>67</v>
      </c>
      <c r="C344" t="s">
        <v>897</v>
      </c>
      <c r="D344" t="s">
        <v>472</v>
      </c>
      <c r="E344" t="e" vm="1">
        <v>#NAME?</v>
      </c>
      <c r="F344">
        <v>13</v>
      </c>
      <c r="G344">
        <v>0</v>
      </c>
      <c r="H344" t="s">
        <v>489</v>
      </c>
      <c r="I344" t="s">
        <v>81</v>
      </c>
      <c r="J344">
        <v>11.1</v>
      </c>
      <c r="K344">
        <v>108</v>
      </c>
      <c r="L344">
        <v>106</v>
      </c>
      <c r="M344">
        <v>96.9</v>
      </c>
      <c r="N344">
        <v>48</v>
      </c>
      <c r="O344">
        <v>70.099999999999994</v>
      </c>
      <c r="P344">
        <v>74</v>
      </c>
      <c r="Q344">
        <v>5.0000000000000001E-3</v>
      </c>
      <c r="R344">
        <v>179</v>
      </c>
      <c r="S344">
        <v>-1.17</v>
      </c>
      <c r="T344">
        <v>163</v>
      </c>
      <c r="U344">
        <v>105.4</v>
      </c>
      <c r="V344">
        <v>106</v>
      </c>
      <c r="W344">
        <v>106.6</v>
      </c>
      <c r="X344">
        <v>240</v>
      </c>
      <c r="Y344">
        <v>0.38</v>
      </c>
      <c r="Z344">
        <v>143</v>
      </c>
      <c r="AA344">
        <v>3</v>
      </c>
      <c r="AB344" t="s">
        <v>136</v>
      </c>
      <c r="AC344" t="str">
        <f t="array" ref="AC344">IFERROR(INDEX(JeffSagarin[TEAM],MATCH(AllSources[[#This Row],[Year]]&amp;"|"&amp;AllSources[[#This Row],[Real_Team]],JeffSagarin[YEAR]&amp;"|"&amp;JeffSagarin[TEAM],0)),"")</f>
        <v/>
      </c>
      <c r="AD344" t="str">
        <f t="array" ref="AD344">IFERROR(INDEX(JeffSagarin[JS_RATING],MATCH(AllSources[[#This Row],[Year]]&amp;"|"&amp;AllSources[[#This Row],[Real_Team]],JeffSagarin[YEAR]&amp;"|"&amp;JeffSagarin[TEAM],0)),"")</f>
        <v/>
      </c>
      <c r="AE344" t="str">
        <f t="array" ref="AE344">IFERROR(INDEX(JeffSagarin[JS_SOS],MATCH(AllSources[[#This Row],[Year]]&amp;"|"&amp;AllSources[[#This Row],[Real_Team]],JeffSagarin[YEAR]&amp;"|"&amp;JeffSagarin[TEAM],0)),"")</f>
        <v/>
      </c>
      <c r="AF344" t="str">
        <f t="array" ref="AF344">IFERROR(INDEX(JeffSagarin[W25],MATCH(AllSources[[#This Row],[Year]]&amp;"|"&amp;AllSources[[#This Row],[Real_Team]],JeffSagarin[YEAR]&amp;"|"&amp;JeffSagarin[TEAM],0)),"")</f>
        <v/>
      </c>
      <c r="AG344" t="str">
        <f t="array" ref="AG344">IFERROR(INDEX(JeffSagarin[W50],MATCH(AllSources[[#This Row],[Year]]&amp;"|"&amp;AllSources[[#This Row],[Real_Team]],JeffSagarin[YEAR]&amp;"|"&amp;JeffSagarin[TEAM],0)),"")</f>
        <v/>
      </c>
      <c r="AH344" t="str">
        <f t="array" ref="AH344">IFERROR(INDEX(JeffSagarin[YEAR],MATCH(AllSources[[#This Row],[Year]]&amp;"|"&amp;AllSources[[#This Row],[Real_Team]],JeffSagarin[YEAR]&amp;"|"&amp;JeffSagarin[TEAM],0)),"")</f>
        <v/>
      </c>
      <c r="AI344" t="str">
        <f t="array" ref="AI344">IFERROR(INDEX(SonnyMoore[TEAM],MATCH(AllSources[[#This Row],[Year]]&amp;"|"&amp;AllSources[[#This Row],[Real_Team]],SonnyMoore[YEAR]&amp;"|"&amp;SonnyMoore[TEAM],0)),"")</f>
        <v>EAST TENNESSEE ST.</v>
      </c>
      <c r="AJ344">
        <f t="array" ref="AJ344">IFERROR(INDEX(SonnyMoore[SM_SOS],MATCH(AllSources[[#This Row],[Year]]&amp;"|"&amp;AllSources[[#This Row],[Real_Team]],SonnyMoore[YEAR]&amp;"|"&amp;SonnyMoore[TEAM],0)),"")</f>
        <v>57.91</v>
      </c>
      <c r="AK344">
        <f t="array" ref="AK344">IFERROR(INDEX(SonnyMoore[SM_PR],MATCH(AllSources[[#This Row],[Year]]&amp;"|"&amp;AllSources[[#This Row],[Real_Team]],SonnyMoore[YEAR]&amp;"|"&amp;SonnyMoore[TEAM],0)),"")</f>
        <v>66.52</v>
      </c>
      <c r="AL344">
        <f t="array" ref="AL344">IFERROR(INDEX(SonnyMoore[YEAR],MATCH(AllSources[[#This Row],[Year]]&amp;"|"&amp;AllSources[[#This Row],[Real_Team]],SonnyMoore[YEAR]&amp;"|"&amp;SonnyMoore[TEAM],0)),"")</f>
        <v>2017</v>
      </c>
      <c r="AM344" t="str">
        <f t="array" ref="AM344">IFERROR(INDEX(ESPN[TEAM],MATCH(AllSources[[#This Row],[Year]]&amp;"|"&amp;AllSources[[#This Row],[Real_Team]],ESPN[YEAR]&amp;"|"&amp;ESPN[TEAM],0)),"")</f>
        <v>East Tennessee St.</v>
      </c>
      <c r="AN344">
        <f t="array" ref="AN344">IFERROR(INDEX(ESPN[BPI OFF],MATCH(AllSources[[#This Row],[Year]]&amp;"|"&amp;AllSources[[#This Row],[Real_Team]],ESPN[YEAR]&amp;"|"&amp;ESPN[TEAM],0)),"")</f>
        <v>2.4</v>
      </c>
      <c r="AO344">
        <f t="array" ref="AO344">IFERROR(INDEX(ESPN[BPI DEF],MATCH(AllSources[[#This Row],[Year]]&amp;"|"&amp;AllSources[[#This Row],[Real_Team]],ESPN[YEAR]&amp;"|"&amp;ESPN[TEAM],0)),"")</f>
        <v>3.7</v>
      </c>
      <c r="AP344">
        <f t="array" ref="AP344">IFERROR(INDEX(ESPN[BPI],MATCH(AllSources[[#This Row],[Year]]&amp;"|"&amp;AllSources[[#This Row],[Real_Team]],ESPN[YEAR]&amp;"|"&amp;ESPN[TEAM],0)),"")</f>
        <v>6.1</v>
      </c>
      <c r="AQ344">
        <f t="array" ref="AQ344">IFERROR(INDEX(ESPN[YEAR],MATCH(AllSources[[#This Row],[Year]]&amp;"|"&amp;AllSources[[#This Row],[Real_Team]],ESPN[YEAR]&amp;"|"&amp;ESPN[TEAM],0)),"")</f>
        <v>2017</v>
      </c>
    </row>
    <row r="345" spans="1:43" x14ac:dyDescent="0.2">
      <c r="A345">
        <v>2017</v>
      </c>
      <c r="B345">
        <v>76</v>
      </c>
      <c r="C345" t="s">
        <v>896</v>
      </c>
      <c r="D345" t="s">
        <v>107</v>
      </c>
      <c r="E345" t="e" vm="1">
        <v>#NAME?</v>
      </c>
      <c r="F345">
        <v>13</v>
      </c>
      <c r="G345">
        <v>0</v>
      </c>
      <c r="H345" t="s">
        <v>535</v>
      </c>
      <c r="I345" t="s">
        <v>96</v>
      </c>
      <c r="J345">
        <v>9.3800000000000008</v>
      </c>
      <c r="K345">
        <v>109.7</v>
      </c>
      <c r="L345">
        <v>78</v>
      </c>
      <c r="M345">
        <v>100.3</v>
      </c>
      <c r="N345">
        <v>83</v>
      </c>
      <c r="O345">
        <v>70</v>
      </c>
      <c r="P345">
        <v>83</v>
      </c>
      <c r="Q345">
        <v>6.0000000000000001E-3</v>
      </c>
      <c r="R345">
        <v>174</v>
      </c>
      <c r="S345">
        <v>-3.62</v>
      </c>
      <c r="T345">
        <v>241</v>
      </c>
      <c r="U345">
        <v>101.4</v>
      </c>
      <c r="V345">
        <v>298</v>
      </c>
      <c r="W345">
        <v>105</v>
      </c>
      <c r="X345">
        <v>145</v>
      </c>
      <c r="Y345">
        <v>0.89</v>
      </c>
      <c r="Z345">
        <v>129</v>
      </c>
      <c r="AA345">
        <v>3</v>
      </c>
      <c r="AB345" t="s">
        <v>136</v>
      </c>
      <c r="AC345" t="str">
        <f t="array" ref="AC345">IFERROR(INDEX(JeffSagarin[TEAM],MATCH(AllSources[[#This Row],[Year]]&amp;"|"&amp;AllSources[[#This Row],[Real_Team]],JeffSagarin[YEAR]&amp;"|"&amp;JeffSagarin[TEAM],0)),"")</f>
        <v>Bucknell</v>
      </c>
      <c r="AD345">
        <f t="array" ref="AD345">IFERROR(INDEX(JeffSagarin[JS_RATING],MATCH(AllSources[[#This Row],[Year]]&amp;"|"&amp;AllSources[[#This Row],[Real_Team]],JeffSagarin[YEAR]&amp;"|"&amp;JeffSagarin[TEAM],0)),"")</f>
        <v>77.05</v>
      </c>
      <c r="AE345">
        <f t="array" ref="AE345">IFERROR(INDEX(JeffSagarin[JS_SOS],MATCH(AllSources[[#This Row],[Year]]&amp;"|"&amp;AllSources[[#This Row],[Real_Team]],JeffSagarin[YEAR]&amp;"|"&amp;JeffSagarin[TEAM],0)),"")</f>
        <v>68.48</v>
      </c>
      <c r="AF345">
        <f t="array" ref="AF345">IFERROR(INDEX(JeffSagarin[W25],MATCH(AllSources[[#This Row],[Year]]&amp;"|"&amp;AllSources[[#This Row],[Real_Team]],JeffSagarin[YEAR]&amp;"|"&amp;JeffSagarin[TEAM],0)),"")</f>
        <v>0</v>
      </c>
      <c r="AG345">
        <f t="array" ref="AG345">IFERROR(INDEX(JeffSagarin[W50],MATCH(AllSources[[#This Row],[Year]]&amp;"|"&amp;AllSources[[#This Row],[Real_Team]],JeffSagarin[YEAR]&amp;"|"&amp;JeffSagarin[TEAM],0)),"")</f>
        <v>1</v>
      </c>
      <c r="AH345">
        <f t="array" ref="AH345">IFERROR(INDEX(JeffSagarin[YEAR],MATCH(AllSources[[#This Row],[Year]]&amp;"|"&amp;AllSources[[#This Row],[Real_Team]],JeffSagarin[YEAR]&amp;"|"&amp;JeffSagarin[TEAM],0)),"")</f>
        <v>2017</v>
      </c>
      <c r="AI345" t="str">
        <f t="array" ref="AI345">IFERROR(INDEX(SonnyMoore[TEAM],MATCH(AllSources[[#This Row],[Year]]&amp;"|"&amp;AllSources[[#This Row],[Real_Team]],SonnyMoore[YEAR]&amp;"|"&amp;SonnyMoore[TEAM],0)),"")</f>
        <v>BUCKNELL</v>
      </c>
      <c r="AJ345">
        <f t="array" ref="AJ345">IFERROR(INDEX(SonnyMoore[SM_SOS],MATCH(AllSources[[#This Row],[Year]]&amp;"|"&amp;AllSources[[#This Row],[Real_Team]],SonnyMoore[YEAR]&amp;"|"&amp;SonnyMoore[TEAM],0)),"")</f>
        <v>62.08</v>
      </c>
      <c r="AK345">
        <f t="array" ref="AK345">IFERROR(INDEX(SonnyMoore[SM_PR],MATCH(AllSources[[#This Row],[Year]]&amp;"|"&amp;AllSources[[#This Row],[Real_Team]],SonnyMoore[YEAR]&amp;"|"&amp;SonnyMoore[TEAM],0)),"")</f>
        <v>70.42</v>
      </c>
      <c r="AL345">
        <f t="array" ref="AL345">IFERROR(INDEX(SonnyMoore[YEAR],MATCH(AllSources[[#This Row],[Year]]&amp;"|"&amp;AllSources[[#This Row],[Real_Team]],SonnyMoore[YEAR]&amp;"|"&amp;SonnyMoore[TEAM],0)),"")</f>
        <v>2017</v>
      </c>
      <c r="AM345" t="str">
        <f t="array" ref="AM345">IFERROR(INDEX(ESPN[TEAM],MATCH(AllSources[[#This Row],[Year]]&amp;"|"&amp;AllSources[[#This Row],[Real_Team]],ESPN[YEAR]&amp;"|"&amp;ESPN[TEAM],0)),"")</f>
        <v>Bucknell</v>
      </c>
      <c r="AN345">
        <f t="array" ref="AN345">IFERROR(INDEX(ESPN[BPI OFF],MATCH(AllSources[[#This Row],[Year]]&amp;"|"&amp;AllSources[[#This Row],[Real_Team]],ESPN[YEAR]&amp;"|"&amp;ESPN[TEAM],0)),"")</f>
        <v>2.8</v>
      </c>
      <c r="AO345">
        <f t="array" ref="AO345">IFERROR(INDEX(ESPN[BPI DEF],MATCH(AllSources[[#This Row],[Year]]&amp;"|"&amp;AllSources[[#This Row],[Real_Team]],ESPN[YEAR]&amp;"|"&amp;ESPN[TEAM],0)),"")</f>
        <v>2.4</v>
      </c>
      <c r="AP345">
        <f t="array" ref="AP345">IFERROR(INDEX(ESPN[BPI],MATCH(AllSources[[#This Row],[Year]]&amp;"|"&amp;AllSources[[#This Row],[Real_Team]],ESPN[YEAR]&amp;"|"&amp;ESPN[TEAM],0)),"")</f>
        <v>5.2</v>
      </c>
      <c r="AQ345">
        <f t="array" ref="AQ345">IFERROR(INDEX(ESPN[YEAR],MATCH(AllSources[[#This Row],[Year]]&amp;"|"&amp;AllSources[[#This Row],[Real_Team]],ESPN[YEAR]&amp;"|"&amp;ESPN[TEAM],0)),"")</f>
        <v>2017</v>
      </c>
    </row>
    <row r="346" spans="1:43" x14ac:dyDescent="0.2">
      <c r="A346">
        <v>2017</v>
      </c>
      <c r="B346">
        <v>84</v>
      </c>
      <c r="C346" t="s">
        <v>895</v>
      </c>
      <c r="D346" t="s">
        <v>197</v>
      </c>
      <c r="E346" t="e" vm="1">
        <v>#NAME?</v>
      </c>
      <c r="F346">
        <v>14</v>
      </c>
      <c r="G346">
        <v>0</v>
      </c>
      <c r="H346" t="s">
        <v>89</v>
      </c>
      <c r="I346" t="s">
        <v>90</v>
      </c>
      <c r="J346">
        <v>7.89</v>
      </c>
      <c r="K346">
        <v>110.5</v>
      </c>
      <c r="L346">
        <v>70</v>
      </c>
      <c r="M346">
        <v>102.6</v>
      </c>
      <c r="N346">
        <v>124</v>
      </c>
      <c r="O346">
        <v>67.900000000000006</v>
      </c>
      <c r="P346">
        <v>195</v>
      </c>
      <c r="Q346">
        <v>6.3E-2</v>
      </c>
      <c r="R346">
        <v>35</v>
      </c>
      <c r="S346">
        <v>-4.5199999999999996</v>
      </c>
      <c r="T346">
        <v>267</v>
      </c>
      <c r="U346">
        <v>101</v>
      </c>
      <c r="V346">
        <v>307</v>
      </c>
      <c r="W346">
        <v>105.6</v>
      </c>
      <c r="X346">
        <v>174</v>
      </c>
      <c r="Y346">
        <v>-4.82</v>
      </c>
      <c r="Z346">
        <v>295</v>
      </c>
      <c r="AA346">
        <v>4</v>
      </c>
      <c r="AB346" t="s">
        <v>136</v>
      </c>
      <c r="AC346" t="str">
        <f t="array" ref="AC346">IFERROR(INDEX(JeffSagarin[TEAM],MATCH(AllSources[[#This Row],[Year]]&amp;"|"&amp;AllSources[[#This Row],[Real_Team]],JeffSagarin[YEAR]&amp;"|"&amp;JeffSagarin[TEAM],0)),"")</f>
        <v>New Mexico St.</v>
      </c>
      <c r="AD346">
        <f t="array" ref="AD346">IFERROR(INDEX(JeffSagarin[JS_RATING],MATCH(AllSources[[#This Row],[Year]]&amp;"|"&amp;AllSources[[#This Row],[Real_Team]],JeffSagarin[YEAR]&amp;"|"&amp;JeffSagarin[TEAM],0)),"")</f>
        <v>76.66</v>
      </c>
      <c r="AE346">
        <f t="array" ref="AE346">IFERROR(INDEX(JeffSagarin[JS_SOS],MATCH(AllSources[[#This Row],[Year]]&amp;"|"&amp;AllSources[[#This Row],[Real_Team]],JeffSagarin[YEAR]&amp;"|"&amp;JeffSagarin[TEAM],0)),"")</f>
        <v>68.040000000000006</v>
      </c>
      <c r="AF346">
        <f t="array" ref="AF346">IFERROR(INDEX(JeffSagarin[W25],MATCH(AllSources[[#This Row],[Year]]&amp;"|"&amp;AllSources[[#This Row],[Real_Team]],JeffSagarin[YEAR]&amp;"|"&amp;JeffSagarin[TEAM],0)),"")</f>
        <v>0</v>
      </c>
      <c r="AG346">
        <f t="array" ref="AG346">IFERROR(INDEX(JeffSagarin[W50],MATCH(AllSources[[#This Row],[Year]]&amp;"|"&amp;AllSources[[#This Row],[Real_Team]],JeffSagarin[YEAR]&amp;"|"&amp;JeffSagarin[TEAM],0)),"")</f>
        <v>0</v>
      </c>
      <c r="AH346">
        <f t="array" ref="AH346">IFERROR(INDEX(JeffSagarin[YEAR],MATCH(AllSources[[#This Row],[Year]]&amp;"|"&amp;AllSources[[#This Row],[Real_Team]],JeffSagarin[YEAR]&amp;"|"&amp;JeffSagarin[TEAM],0)),"")</f>
        <v>2017</v>
      </c>
      <c r="AI346" t="str">
        <f t="array" ref="AI346">IFERROR(INDEX(SonnyMoore[TEAM],MATCH(AllSources[[#This Row],[Year]]&amp;"|"&amp;AllSources[[#This Row],[Real_Team]],SonnyMoore[YEAR]&amp;"|"&amp;SonnyMoore[TEAM],0)),"")</f>
        <v/>
      </c>
      <c r="AJ346" t="str">
        <f t="array" ref="AJ346">IFERROR(INDEX(SonnyMoore[SM_SOS],MATCH(AllSources[[#This Row],[Year]]&amp;"|"&amp;AllSources[[#This Row],[Real_Team]],SonnyMoore[YEAR]&amp;"|"&amp;SonnyMoore[TEAM],0)),"")</f>
        <v/>
      </c>
      <c r="AK346" t="str">
        <f t="array" ref="AK346">IFERROR(INDEX(SonnyMoore[SM_PR],MATCH(AllSources[[#This Row],[Year]]&amp;"|"&amp;AllSources[[#This Row],[Real_Team]],SonnyMoore[YEAR]&amp;"|"&amp;SonnyMoore[TEAM],0)),"")</f>
        <v/>
      </c>
      <c r="AL346" t="str">
        <f t="array" ref="AL346">IFERROR(INDEX(SonnyMoore[YEAR],MATCH(AllSources[[#This Row],[Year]]&amp;"|"&amp;AllSources[[#This Row],[Real_Team]],SonnyMoore[YEAR]&amp;"|"&amp;SonnyMoore[TEAM],0)),"")</f>
        <v/>
      </c>
      <c r="AM346" t="str">
        <f t="array" ref="AM346">IFERROR(INDEX(ESPN[TEAM],MATCH(AllSources[[#This Row],[Year]]&amp;"|"&amp;AllSources[[#This Row],[Real_Team]],ESPN[YEAR]&amp;"|"&amp;ESPN[TEAM],0)),"")</f>
        <v>New Mexico St.</v>
      </c>
      <c r="AN346">
        <f t="array" ref="AN346">IFERROR(INDEX(ESPN[BPI OFF],MATCH(AllSources[[#This Row],[Year]]&amp;"|"&amp;AllSources[[#This Row],[Real_Team]],ESPN[YEAR]&amp;"|"&amp;ESPN[TEAM],0)),"")</f>
        <v>3</v>
      </c>
      <c r="AO346">
        <f t="array" ref="AO346">IFERROR(INDEX(ESPN[BPI DEF],MATCH(AllSources[[#This Row],[Year]]&amp;"|"&amp;AllSources[[#This Row],[Real_Team]],ESPN[YEAR]&amp;"|"&amp;ESPN[TEAM],0)),"")</f>
        <v>0.8</v>
      </c>
      <c r="AP346">
        <f t="array" ref="AP346">IFERROR(INDEX(ESPN[BPI],MATCH(AllSources[[#This Row],[Year]]&amp;"|"&amp;AllSources[[#This Row],[Real_Team]],ESPN[YEAR]&amp;"|"&amp;ESPN[TEAM],0)),"")</f>
        <v>3.9</v>
      </c>
      <c r="AQ346">
        <f t="array" ref="AQ346">IFERROR(INDEX(ESPN[YEAR],MATCH(AllSources[[#This Row],[Year]]&amp;"|"&amp;AllSources[[#This Row],[Real_Team]],ESPN[YEAR]&amp;"|"&amp;ESPN[TEAM],0)),"")</f>
        <v>2017</v>
      </c>
    </row>
    <row r="347" spans="1:43" x14ac:dyDescent="0.2">
      <c r="A347">
        <v>2017</v>
      </c>
      <c r="B347">
        <v>108</v>
      </c>
      <c r="C347" t="s">
        <v>894</v>
      </c>
      <c r="D347" t="s">
        <v>206</v>
      </c>
      <c r="E347" t="e" vm="1">
        <v>#NAME?</v>
      </c>
      <c r="F347">
        <v>14</v>
      </c>
      <c r="G347">
        <v>0</v>
      </c>
      <c r="H347" t="s">
        <v>511</v>
      </c>
      <c r="I347" t="s">
        <v>72</v>
      </c>
      <c r="J347">
        <v>5.07</v>
      </c>
      <c r="K347">
        <v>109.4</v>
      </c>
      <c r="L347">
        <v>83</v>
      </c>
      <c r="M347">
        <v>104.4</v>
      </c>
      <c r="N347">
        <v>168</v>
      </c>
      <c r="O347">
        <v>65.900000000000006</v>
      </c>
      <c r="P347">
        <v>280</v>
      </c>
      <c r="Q347">
        <v>3.6999999999999998E-2</v>
      </c>
      <c r="R347">
        <v>83</v>
      </c>
      <c r="S347">
        <v>-4.8</v>
      </c>
      <c r="T347">
        <v>275</v>
      </c>
      <c r="U347">
        <v>103.7</v>
      </c>
      <c r="V347">
        <v>194</v>
      </c>
      <c r="W347">
        <v>108.5</v>
      </c>
      <c r="X347">
        <v>328</v>
      </c>
      <c r="Y347">
        <v>2.14</v>
      </c>
      <c r="Z347">
        <v>90</v>
      </c>
      <c r="AA347">
        <v>4</v>
      </c>
      <c r="AB347" t="s">
        <v>136</v>
      </c>
      <c r="AC347" t="str">
        <f t="array" ref="AC347">IFERROR(INDEX(JeffSagarin[TEAM],MATCH(AllSources[[#This Row],[Year]]&amp;"|"&amp;AllSources[[#This Row],[Real_Team]],JeffSagarin[YEAR]&amp;"|"&amp;JeffSagarin[TEAM],0)),"")</f>
        <v/>
      </c>
      <c r="AD347" t="str">
        <f t="array" ref="AD347">IFERROR(INDEX(JeffSagarin[JS_RATING],MATCH(AllSources[[#This Row],[Year]]&amp;"|"&amp;AllSources[[#This Row],[Real_Team]],JeffSagarin[YEAR]&amp;"|"&amp;JeffSagarin[TEAM],0)),"")</f>
        <v/>
      </c>
      <c r="AE347" t="str">
        <f t="array" ref="AE347">IFERROR(INDEX(JeffSagarin[JS_SOS],MATCH(AllSources[[#This Row],[Year]]&amp;"|"&amp;AllSources[[#This Row],[Real_Team]],JeffSagarin[YEAR]&amp;"|"&amp;JeffSagarin[TEAM],0)),"")</f>
        <v/>
      </c>
      <c r="AF347" t="str">
        <f t="array" ref="AF347">IFERROR(INDEX(JeffSagarin[W25],MATCH(AllSources[[#This Row],[Year]]&amp;"|"&amp;AllSources[[#This Row],[Real_Team]],JeffSagarin[YEAR]&amp;"|"&amp;JeffSagarin[TEAM],0)),"")</f>
        <v/>
      </c>
      <c r="AG347" t="str">
        <f t="array" ref="AG347">IFERROR(INDEX(JeffSagarin[W50],MATCH(AllSources[[#This Row],[Year]]&amp;"|"&amp;AllSources[[#This Row],[Real_Team]],JeffSagarin[YEAR]&amp;"|"&amp;JeffSagarin[TEAM],0)),"")</f>
        <v/>
      </c>
      <c r="AH347" t="str">
        <f t="array" ref="AH347">IFERROR(INDEX(JeffSagarin[YEAR],MATCH(AllSources[[#This Row],[Year]]&amp;"|"&amp;AllSources[[#This Row],[Real_Team]],JeffSagarin[YEAR]&amp;"|"&amp;JeffSagarin[TEAM],0)),"")</f>
        <v/>
      </c>
      <c r="AI347" t="str">
        <f t="array" ref="AI347">IFERROR(INDEX(SonnyMoore[TEAM],MATCH(AllSources[[#This Row],[Year]]&amp;"|"&amp;AllSources[[#This Row],[Real_Team]],SonnyMoore[YEAR]&amp;"|"&amp;SonnyMoore[TEAM],0)),"")</f>
        <v>FLORIDA GULF COAST</v>
      </c>
      <c r="AJ347">
        <f t="array" ref="AJ347">IFERROR(INDEX(SonnyMoore[SM_SOS],MATCH(AllSources[[#This Row],[Year]]&amp;"|"&amp;AllSources[[#This Row],[Real_Team]],SonnyMoore[YEAR]&amp;"|"&amp;SonnyMoore[TEAM],0)),"")</f>
        <v>53.16</v>
      </c>
      <c r="AK347">
        <f t="array" ref="AK347">IFERROR(INDEX(SonnyMoore[SM_PR],MATCH(AllSources[[#This Row],[Year]]&amp;"|"&amp;AllSources[[#This Row],[Real_Team]],SonnyMoore[YEAR]&amp;"|"&amp;SonnyMoore[TEAM],0)),"")</f>
        <v>67.13</v>
      </c>
      <c r="AL347">
        <f t="array" ref="AL347">IFERROR(INDEX(SonnyMoore[YEAR],MATCH(AllSources[[#This Row],[Year]]&amp;"|"&amp;AllSources[[#This Row],[Real_Team]],SonnyMoore[YEAR]&amp;"|"&amp;SonnyMoore[TEAM],0)),"")</f>
        <v>2017</v>
      </c>
      <c r="AM347" t="str">
        <f t="array" ref="AM347">IFERROR(INDEX(ESPN[TEAM],MATCH(AllSources[[#This Row],[Year]]&amp;"|"&amp;AllSources[[#This Row],[Real_Team]],ESPN[YEAR]&amp;"|"&amp;ESPN[TEAM],0)),"")</f>
        <v>Florida Gulf Coast</v>
      </c>
      <c r="AN347">
        <f t="array" ref="AN347">IFERROR(INDEX(ESPN[BPI OFF],MATCH(AllSources[[#This Row],[Year]]&amp;"|"&amp;AllSources[[#This Row],[Real_Team]],ESPN[YEAR]&amp;"|"&amp;ESPN[TEAM],0)),"")</f>
        <v>3.9</v>
      </c>
      <c r="AO347">
        <f t="array" ref="AO347">IFERROR(INDEX(ESPN[BPI DEF],MATCH(AllSources[[#This Row],[Year]]&amp;"|"&amp;AllSources[[#This Row],[Real_Team]],ESPN[YEAR]&amp;"|"&amp;ESPN[TEAM],0)),"")</f>
        <v>1.5</v>
      </c>
      <c r="AP347">
        <f t="array" ref="AP347">IFERROR(INDEX(ESPN[BPI],MATCH(AllSources[[#This Row],[Year]]&amp;"|"&amp;AllSources[[#This Row],[Real_Team]],ESPN[YEAR]&amp;"|"&amp;ESPN[TEAM],0)),"")</f>
        <v>5.4</v>
      </c>
      <c r="AQ347">
        <f t="array" ref="AQ347">IFERROR(INDEX(ESPN[YEAR],MATCH(AllSources[[#This Row],[Year]]&amp;"|"&amp;AllSources[[#This Row],[Real_Team]],ESPN[YEAR]&amp;"|"&amp;ESPN[TEAM],0)),"")</f>
        <v>2017</v>
      </c>
    </row>
    <row r="348" spans="1:43" x14ac:dyDescent="0.2">
      <c r="A348">
        <v>2017</v>
      </c>
      <c r="B348">
        <v>113</v>
      </c>
      <c r="C348" t="s">
        <v>893</v>
      </c>
      <c r="D348" t="s">
        <v>892</v>
      </c>
      <c r="E348" t="e" vm="1">
        <v>#NAME?</v>
      </c>
      <c r="F348">
        <v>13</v>
      </c>
      <c r="G348">
        <v>0</v>
      </c>
      <c r="H348" t="s">
        <v>476</v>
      </c>
      <c r="I348" t="s">
        <v>527</v>
      </c>
      <c r="J348">
        <v>4.53</v>
      </c>
      <c r="K348">
        <v>106.1</v>
      </c>
      <c r="L348">
        <v>144</v>
      </c>
      <c r="M348">
        <v>101.6</v>
      </c>
      <c r="N348">
        <v>103</v>
      </c>
      <c r="O348">
        <v>71.099999999999994</v>
      </c>
      <c r="P348">
        <v>47</v>
      </c>
      <c r="Q348">
        <v>2.9000000000000001E-2</v>
      </c>
      <c r="R348">
        <v>104</v>
      </c>
      <c r="S348">
        <v>-7.13</v>
      </c>
      <c r="T348">
        <v>320</v>
      </c>
      <c r="U348">
        <v>100.7</v>
      </c>
      <c r="V348">
        <v>316</v>
      </c>
      <c r="W348">
        <v>107.8</v>
      </c>
      <c r="X348">
        <v>305</v>
      </c>
      <c r="Y348">
        <v>1.93</v>
      </c>
      <c r="Z348">
        <v>97</v>
      </c>
      <c r="AA348">
        <v>3</v>
      </c>
      <c r="AB348" t="s">
        <v>136</v>
      </c>
      <c r="AC348" t="str">
        <f t="array" ref="AC348">IFERROR(INDEX(JeffSagarin[TEAM],MATCH(AllSources[[#This Row],[Year]]&amp;"|"&amp;AllSources[[#This Row],[Real_Team]],JeffSagarin[YEAR]&amp;"|"&amp;JeffSagarin[TEAM],0)),"")</f>
        <v/>
      </c>
      <c r="AD348" t="str">
        <f t="array" ref="AD348">IFERROR(INDEX(JeffSagarin[JS_RATING],MATCH(AllSources[[#This Row],[Year]]&amp;"|"&amp;AllSources[[#This Row],[Real_Team]],JeffSagarin[YEAR]&amp;"|"&amp;JeffSagarin[TEAM],0)),"")</f>
        <v/>
      </c>
      <c r="AE348" t="str">
        <f t="array" ref="AE348">IFERROR(INDEX(JeffSagarin[JS_SOS],MATCH(AllSources[[#This Row],[Year]]&amp;"|"&amp;AllSources[[#This Row],[Real_Team]],JeffSagarin[YEAR]&amp;"|"&amp;JeffSagarin[TEAM],0)),"")</f>
        <v/>
      </c>
      <c r="AF348" t="str">
        <f t="array" ref="AF348">IFERROR(INDEX(JeffSagarin[W25],MATCH(AllSources[[#This Row],[Year]]&amp;"|"&amp;AllSources[[#This Row],[Real_Team]],JeffSagarin[YEAR]&amp;"|"&amp;JeffSagarin[TEAM],0)),"")</f>
        <v/>
      </c>
      <c r="AG348" t="str">
        <f t="array" ref="AG348">IFERROR(INDEX(JeffSagarin[W50],MATCH(AllSources[[#This Row],[Year]]&amp;"|"&amp;AllSources[[#This Row],[Real_Team]],JeffSagarin[YEAR]&amp;"|"&amp;JeffSagarin[TEAM],0)),"")</f>
        <v/>
      </c>
      <c r="AH348" t="str">
        <f t="array" ref="AH348">IFERROR(INDEX(JeffSagarin[YEAR],MATCH(AllSources[[#This Row],[Year]]&amp;"|"&amp;AllSources[[#This Row],[Real_Team]],JeffSagarin[YEAR]&amp;"|"&amp;JeffSagarin[TEAM],0)),"")</f>
        <v/>
      </c>
      <c r="AI348" t="str">
        <f t="array" ref="AI348">IFERROR(INDEX(SonnyMoore[TEAM],MATCH(AllSources[[#This Row],[Year]]&amp;"|"&amp;AllSources[[#This Row],[Real_Team]],SonnyMoore[YEAR]&amp;"|"&amp;SonnyMoore[TEAM],0)),"")</f>
        <v/>
      </c>
      <c r="AJ348" t="str">
        <f t="array" ref="AJ348">IFERROR(INDEX(SonnyMoore[SM_SOS],MATCH(AllSources[[#This Row],[Year]]&amp;"|"&amp;AllSources[[#This Row],[Real_Team]],SonnyMoore[YEAR]&amp;"|"&amp;SonnyMoore[TEAM],0)),"")</f>
        <v/>
      </c>
      <c r="AK348" t="str">
        <f t="array" ref="AK348">IFERROR(INDEX(SonnyMoore[SM_PR],MATCH(AllSources[[#This Row],[Year]]&amp;"|"&amp;AllSources[[#This Row],[Real_Team]],SonnyMoore[YEAR]&amp;"|"&amp;SonnyMoore[TEAM],0)),"")</f>
        <v/>
      </c>
      <c r="AL348" t="str">
        <f t="array" ref="AL348">IFERROR(INDEX(SonnyMoore[YEAR],MATCH(AllSources[[#This Row],[Year]]&amp;"|"&amp;AllSources[[#This Row],[Real_Team]],SonnyMoore[YEAR]&amp;"|"&amp;SonnyMoore[TEAM],0)),"")</f>
        <v/>
      </c>
      <c r="AM348" t="str">
        <f t="array" ref="AM348">IFERROR(INDEX(ESPN[TEAM],MATCH(AllSources[[#This Row],[Year]]&amp;"|"&amp;AllSources[[#This Row],[Real_Team]],ESPN[YEAR]&amp;"|"&amp;ESPN[TEAM],0)),"")</f>
        <v/>
      </c>
      <c r="AN348" t="str">
        <f t="array" ref="AN348">IFERROR(INDEX(ESPN[BPI OFF],MATCH(AllSources[[#This Row],[Year]]&amp;"|"&amp;AllSources[[#This Row],[Real_Team]],ESPN[YEAR]&amp;"|"&amp;ESPN[TEAM],0)),"")</f>
        <v/>
      </c>
      <c r="AO348" t="str">
        <f t="array" ref="AO348">IFERROR(INDEX(ESPN[BPI DEF],MATCH(AllSources[[#This Row],[Year]]&amp;"|"&amp;AllSources[[#This Row],[Real_Team]],ESPN[YEAR]&amp;"|"&amp;ESPN[TEAM],0)),"")</f>
        <v/>
      </c>
      <c r="AP348" t="str">
        <f t="array" ref="AP348">IFERROR(INDEX(ESPN[BPI],MATCH(AllSources[[#This Row],[Year]]&amp;"|"&amp;AllSources[[#This Row],[Real_Team]],ESPN[YEAR]&amp;"|"&amp;ESPN[TEAM],0)),"")</f>
        <v/>
      </c>
      <c r="AQ348" t="str">
        <f t="array" ref="AQ348">IFERROR(INDEX(ESPN[YEAR],MATCH(AllSources[[#This Row],[Year]]&amp;"|"&amp;AllSources[[#This Row],[Real_Team]],ESPN[YEAR]&amp;"|"&amp;ESPN[TEAM],0)),"")</f>
        <v/>
      </c>
    </row>
    <row r="349" spans="1:43" x14ac:dyDescent="0.2">
      <c r="A349">
        <v>2017</v>
      </c>
      <c r="B349">
        <v>117</v>
      </c>
      <c r="C349" t="s">
        <v>891</v>
      </c>
      <c r="D349" t="s">
        <v>39</v>
      </c>
      <c r="E349" t="e" vm="1">
        <v>#NAME?</v>
      </c>
      <c r="F349">
        <v>14</v>
      </c>
      <c r="G349">
        <v>0</v>
      </c>
      <c r="H349" t="s">
        <v>520</v>
      </c>
      <c r="I349" t="s">
        <v>505</v>
      </c>
      <c r="J349">
        <v>4.2</v>
      </c>
      <c r="K349">
        <v>110.8</v>
      </c>
      <c r="L349">
        <v>67</v>
      </c>
      <c r="M349">
        <v>106.6</v>
      </c>
      <c r="N349">
        <v>211</v>
      </c>
      <c r="O349">
        <v>70.599999999999994</v>
      </c>
      <c r="P349">
        <v>60</v>
      </c>
      <c r="Q349">
        <v>1.2999999999999999E-2</v>
      </c>
      <c r="R349">
        <v>158</v>
      </c>
      <c r="S349">
        <v>-1.94</v>
      </c>
      <c r="T349">
        <v>191</v>
      </c>
      <c r="U349">
        <v>103.7</v>
      </c>
      <c r="V349">
        <v>193</v>
      </c>
      <c r="W349">
        <v>105.7</v>
      </c>
      <c r="X349">
        <v>179</v>
      </c>
      <c r="Y349">
        <v>-0.05</v>
      </c>
      <c r="Z349">
        <v>157</v>
      </c>
      <c r="AA349">
        <v>4</v>
      </c>
      <c r="AB349" t="s">
        <v>136</v>
      </c>
      <c r="AC349" t="str">
        <f t="array" ref="AC349">IFERROR(INDEX(JeffSagarin[TEAM],MATCH(AllSources[[#This Row],[Year]]&amp;"|"&amp;AllSources[[#This Row],[Real_Team]],JeffSagarin[YEAR]&amp;"|"&amp;JeffSagarin[TEAM],0)),"")</f>
        <v/>
      </c>
      <c r="AD349" t="str">
        <f t="array" ref="AD349">IFERROR(INDEX(JeffSagarin[JS_RATING],MATCH(AllSources[[#This Row],[Year]]&amp;"|"&amp;AllSources[[#This Row],[Real_Team]],JeffSagarin[YEAR]&amp;"|"&amp;JeffSagarin[TEAM],0)),"")</f>
        <v/>
      </c>
      <c r="AE349" t="str">
        <f t="array" ref="AE349">IFERROR(INDEX(JeffSagarin[JS_SOS],MATCH(AllSources[[#This Row],[Year]]&amp;"|"&amp;AllSources[[#This Row],[Real_Team]],JeffSagarin[YEAR]&amp;"|"&amp;JeffSagarin[TEAM],0)),"")</f>
        <v/>
      </c>
      <c r="AF349" t="str">
        <f t="array" ref="AF349">IFERROR(INDEX(JeffSagarin[W25],MATCH(AllSources[[#This Row],[Year]]&amp;"|"&amp;AllSources[[#This Row],[Real_Team]],JeffSagarin[YEAR]&amp;"|"&amp;JeffSagarin[TEAM],0)),"")</f>
        <v/>
      </c>
      <c r="AG349" t="str">
        <f t="array" ref="AG349">IFERROR(INDEX(JeffSagarin[W50],MATCH(AllSources[[#This Row],[Year]]&amp;"|"&amp;AllSources[[#This Row],[Real_Team]],JeffSagarin[YEAR]&amp;"|"&amp;JeffSagarin[TEAM],0)),"")</f>
        <v/>
      </c>
      <c r="AH349" t="str">
        <f t="array" ref="AH349">IFERROR(INDEX(JeffSagarin[YEAR],MATCH(AllSources[[#This Row],[Year]]&amp;"|"&amp;AllSources[[#This Row],[Real_Team]],JeffSagarin[YEAR]&amp;"|"&amp;JeffSagarin[TEAM],0)),"")</f>
        <v/>
      </c>
      <c r="AI349" t="str">
        <f t="array" ref="AI349">IFERROR(INDEX(SonnyMoore[TEAM],MATCH(AllSources[[#This Row],[Year]]&amp;"|"&amp;AllSources[[#This Row],[Real_Team]],SonnyMoore[YEAR]&amp;"|"&amp;SonnyMoore[TEAM],0)),"")</f>
        <v/>
      </c>
      <c r="AJ349" t="str">
        <f t="array" ref="AJ349">IFERROR(INDEX(SonnyMoore[SM_SOS],MATCH(AllSources[[#This Row],[Year]]&amp;"|"&amp;AllSources[[#This Row],[Real_Team]],SonnyMoore[YEAR]&amp;"|"&amp;SonnyMoore[TEAM],0)),"")</f>
        <v/>
      </c>
      <c r="AK349" t="str">
        <f t="array" ref="AK349">IFERROR(INDEX(SonnyMoore[SM_PR],MATCH(AllSources[[#This Row],[Year]]&amp;"|"&amp;AllSources[[#This Row],[Real_Team]],SonnyMoore[YEAR]&amp;"|"&amp;SonnyMoore[TEAM],0)),"")</f>
        <v/>
      </c>
      <c r="AL349" t="str">
        <f t="array" ref="AL349">IFERROR(INDEX(SonnyMoore[YEAR],MATCH(AllSources[[#This Row],[Year]]&amp;"|"&amp;AllSources[[#This Row],[Real_Team]],SonnyMoore[YEAR]&amp;"|"&amp;SonnyMoore[TEAM],0)),"")</f>
        <v/>
      </c>
      <c r="AM349" t="str">
        <f t="array" ref="AM349">IFERROR(INDEX(ESPN[TEAM],MATCH(AllSources[[#This Row],[Year]]&amp;"|"&amp;AllSources[[#This Row],[Real_Team]],ESPN[YEAR]&amp;"|"&amp;ESPN[TEAM],0)),"")</f>
        <v/>
      </c>
      <c r="AN349" t="str">
        <f t="array" ref="AN349">IFERROR(INDEX(ESPN[BPI OFF],MATCH(AllSources[[#This Row],[Year]]&amp;"|"&amp;AllSources[[#This Row],[Real_Team]],ESPN[YEAR]&amp;"|"&amp;ESPN[TEAM],0)),"")</f>
        <v/>
      </c>
      <c r="AO349" t="str">
        <f t="array" ref="AO349">IFERROR(INDEX(ESPN[BPI DEF],MATCH(AllSources[[#This Row],[Year]]&amp;"|"&amp;AllSources[[#This Row],[Real_Team]],ESPN[YEAR]&amp;"|"&amp;ESPN[TEAM],0)),"")</f>
        <v/>
      </c>
      <c r="AP349" t="str">
        <f t="array" ref="AP349">IFERROR(INDEX(ESPN[BPI],MATCH(AllSources[[#This Row],[Year]]&amp;"|"&amp;AllSources[[#This Row],[Real_Team]],ESPN[YEAR]&amp;"|"&amp;ESPN[TEAM],0)),"")</f>
        <v/>
      </c>
      <c r="AQ349" t="str">
        <f t="array" ref="AQ349">IFERROR(INDEX(ESPN[YEAR],MATCH(AllSources[[#This Row],[Year]]&amp;"|"&amp;AllSources[[#This Row],[Real_Team]],ESPN[YEAR]&amp;"|"&amp;ESPN[TEAM],0)),"")</f>
        <v/>
      </c>
    </row>
    <row r="350" spans="1:43" x14ac:dyDescent="0.2">
      <c r="A350">
        <v>2017</v>
      </c>
      <c r="B350">
        <v>137</v>
      </c>
      <c r="C350" t="s">
        <v>890</v>
      </c>
      <c r="D350" t="s">
        <v>889</v>
      </c>
      <c r="E350" t="e" vm="1">
        <v>#NAME?</v>
      </c>
      <c r="F350">
        <v>15</v>
      </c>
      <c r="G350">
        <v>0</v>
      </c>
      <c r="H350" t="s">
        <v>491</v>
      </c>
      <c r="I350" t="s">
        <v>888</v>
      </c>
      <c r="J350">
        <v>2.04</v>
      </c>
      <c r="K350">
        <v>109.7</v>
      </c>
      <c r="L350">
        <v>79</v>
      </c>
      <c r="M350">
        <v>107.6</v>
      </c>
      <c r="N350">
        <v>232</v>
      </c>
      <c r="O350">
        <v>68.099999999999994</v>
      </c>
      <c r="P350">
        <v>182</v>
      </c>
      <c r="Q350">
        <v>-2.3E-2</v>
      </c>
      <c r="R350">
        <v>246</v>
      </c>
      <c r="S350">
        <v>-2.86</v>
      </c>
      <c r="T350">
        <v>219</v>
      </c>
      <c r="U350">
        <v>102.4</v>
      </c>
      <c r="V350">
        <v>263</v>
      </c>
      <c r="W350">
        <v>105.3</v>
      </c>
      <c r="X350">
        <v>161</v>
      </c>
      <c r="Y350">
        <v>-6.78</v>
      </c>
      <c r="Z350">
        <v>334</v>
      </c>
      <c r="AA350">
        <v>5</v>
      </c>
      <c r="AB350" t="s">
        <v>136</v>
      </c>
      <c r="AC350" t="str">
        <f t="array" ref="AC350">IFERROR(INDEX(JeffSagarin[TEAM],MATCH(AllSources[[#This Row],[Year]]&amp;"|"&amp;AllSources[[#This Row],[Real_Team]],JeffSagarin[YEAR]&amp;"|"&amp;JeffSagarin[TEAM],0)),"")</f>
        <v/>
      </c>
      <c r="AD350" t="str">
        <f t="array" ref="AD350">IFERROR(INDEX(JeffSagarin[JS_RATING],MATCH(AllSources[[#This Row],[Year]]&amp;"|"&amp;AllSources[[#This Row],[Real_Team]],JeffSagarin[YEAR]&amp;"|"&amp;JeffSagarin[TEAM],0)),"")</f>
        <v/>
      </c>
      <c r="AE350" t="str">
        <f t="array" ref="AE350">IFERROR(INDEX(JeffSagarin[JS_SOS],MATCH(AllSources[[#This Row],[Year]]&amp;"|"&amp;AllSources[[#This Row],[Real_Team]],JeffSagarin[YEAR]&amp;"|"&amp;JeffSagarin[TEAM],0)),"")</f>
        <v/>
      </c>
      <c r="AF350" t="str">
        <f t="array" ref="AF350">IFERROR(INDEX(JeffSagarin[W25],MATCH(AllSources[[#This Row],[Year]]&amp;"|"&amp;AllSources[[#This Row],[Real_Team]],JeffSagarin[YEAR]&amp;"|"&amp;JeffSagarin[TEAM],0)),"")</f>
        <v/>
      </c>
      <c r="AG350" t="str">
        <f t="array" ref="AG350">IFERROR(INDEX(JeffSagarin[W50],MATCH(AllSources[[#This Row],[Year]]&amp;"|"&amp;AllSources[[#This Row],[Real_Team]],JeffSagarin[YEAR]&amp;"|"&amp;JeffSagarin[TEAM],0)),"")</f>
        <v/>
      </c>
      <c r="AH350" t="str">
        <f t="array" ref="AH350">IFERROR(INDEX(JeffSagarin[YEAR],MATCH(AllSources[[#This Row],[Year]]&amp;"|"&amp;AllSources[[#This Row],[Real_Team]],JeffSagarin[YEAR]&amp;"|"&amp;JeffSagarin[TEAM],0)),"")</f>
        <v/>
      </c>
      <c r="AI350" t="str">
        <f t="array" ref="AI350">IFERROR(INDEX(SonnyMoore[TEAM],MATCH(AllSources[[#This Row],[Year]]&amp;"|"&amp;AllSources[[#This Row],[Real_Team]],SonnyMoore[YEAR]&amp;"|"&amp;SonnyMoore[TEAM],0)),"")</f>
        <v/>
      </c>
      <c r="AJ350" t="str">
        <f t="array" ref="AJ350">IFERROR(INDEX(SonnyMoore[SM_SOS],MATCH(AllSources[[#This Row],[Year]]&amp;"|"&amp;AllSources[[#This Row],[Real_Team]],SonnyMoore[YEAR]&amp;"|"&amp;SonnyMoore[TEAM],0)),"")</f>
        <v/>
      </c>
      <c r="AK350" t="str">
        <f t="array" ref="AK350">IFERROR(INDEX(SonnyMoore[SM_PR],MATCH(AllSources[[#This Row],[Year]]&amp;"|"&amp;AllSources[[#This Row],[Real_Team]],SonnyMoore[YEAR]&amp;"|"&amp;SonnyMoore[TEAM],0)),"")</f>
        <v/>
      </c>
      <c r="AL350" t="str">
        <f t="array" ref="AL350">IFERROR(INDEX(SonnyMoore[YEAR],MATCH(AllSources[[#This Row],[Year]]&amp;"|"&amp;AllSources[[#This Row],[Real_Team]],SonnyMoore[YEAR]&amp;"|"&amp;SonnyMoore[TEAM],0)),"")</f>
        <v/>
      </c>
      <c r="AM350" t="str">
        <f t="array" ref="AM350">IFERROR(INDEX(ESPN[TEAM],MATCH(AllSources[[#This Row],[Year]]&amp;"|"&amp;AllSources[[#This Row],[Real_Team]],ESPN[YEAR]&amp;"|"&amp;ESPN[TEAM],0)),"")</f>
        <v/>
      </c>
      <c r="AN350" t="str">
        <f t="array" ref="AN350">IFERROR(INDEX(ESPN[BPI OFF],MATCH(AllSources[[#This Row],[Year]]&amp;"|"&amp;AllSources[[#This Row],[Real_Team]],ESPN[YEAR]&amp;"|"&amp;ESPN[TEAM],0)),"")</f>
        <v/>
      </c>
      <c r="AO350" t="str">
        <f t="array" ref="AO350">IFERROR(INDEX(ESPN[BPI DEF],MATCH(AllSources[[#This Row],[Year]]&amp;"|"&amp;AllSources[[#This Row],[Real_Team]],ESPN[YEAR]&amp;"|"&amp;ESPN[TEAM],0)),"")</f>
        <v/>
      </c>
      <c r="AP350" t="str">
        <f t="array" ref="AP350">IFERROR(INDEX(ESPN[BPI],MATCH(AllSources[[#This Row],[Year]]&amp;"|"&amp;AllSources[[#This Row],[Real_Team]],ESPN[YEAR]&amp;"|"&amp;ESPN[TEAM],0)),"")</f>
        <v/>
      </c>
      <c r="AQ350" t="str">
        <f t="array" ref="AQ350">IFERROR(INDEX(ESPN[YEAR],MATCH(AllSources[[#This Row],[Year]]&amp;"|"&amp;AllSources[[#This Row],[Real_Team]],ESPN[YEAR]&amp;"|"&amp;ESPN[TEAM],0)),"")</f>
        <v/>
      </c>
    </row>
    <row r="351" spans="1:43" x14ac:dyDescent="0.2">
      <c r="A351">
        <v>2017</v>
      </c>
      <c r="B351">
        <v>138</v>
      </c>
      <c r="C351" t="s">
        <v>887</v>
      </c>
      <c r="D351" t="s">
        <v>98</v>
      </c>
      <c r="E351" t="e" vm="1">
        <v>#NAME?</v>
      </c>
      <c r="F351">
        <v>15</v>
      </c>
      <c r="G351">
        <v>0</v>
      </c>
      <c r="H351" t="s">
        <v>525</v>
      </c>
      <c r="I351" t="s">
        <v>111</v>
      </c>
      <c r="J351">
        <v>1.91</v>
      </c>
      <c r="K351">
        <v>106.8</v>
      </c>
      <c r="L351">
        <v>130</v>
      </c>
      <c r="M351">
        <v>104.9</v>
      </c>
      <c r="N351">
        <v>178</v>
      </c>
      <c r="O351">
        <v>68</v>
      </c>
      <c r="P351">
        <v>189</v>
      </c>
      <c r="Q351">
        <v>7.2999999999999995E-2</v>
      </c>
      <c r="R351">
        <v>22</v>
      </c>
      <c r="S351">
        <v>-3.35</v>
      </c>
      <c r="T351">
        <v>234</v>
      </c>
      <c r="U351">
        <v>102.9</v>
      </c>
      <c r="V351">
        <v>242</v>
      </c>
      <c r="W351">
        <v>106.3</v>
      </c>
      <c r="X351">
        <v>224</v>
      </c>
      <c r="Y351">
        <v>-2.5499999999999998</v>
      </c>
      <c r="Z351">
        <v>228</v>
      </c>
      <c r="AA351">
        <v>5</v>
      </c>
      <c r="AB351" t="s">
        <v>136</v>
      </c>
      <c r="AC351" t="str">
        <f t="array" ref="AC351">IFERROR(INDEX(JeffSagarin[TEAM],MATCH(AllSources[[#This Row],[Year]]&amp;"|"&amp;AllSources[[#This Row],[Real_Team]],JeffSagarin[YEAR]&amp;"|"&amp;JeffSagarin[TEAM],0)),"")</f>
        <v/>
      </c>
      <c r="AD351" t="str">
        <f t="array" ref="AD351">IFERROR(INDEX(JeffSagarin[JS_RATING],MATCH(AllSources[[#This Row],[Year]]&amp;"|"&amp;AllSources[[#This Row],[Real_Team]],JeffSagarin[YEAR]&amp;"|"&amp;JeffSagarin[TEAM],0)),"")</f>
        <v/>
      </c>
      <c r="AE351" t="str">
        <f t="array" ref="AE351">IFERROR(INDEX(JeffSagarin[JS_SOS],MATCH(AllSources[[#This Row],[Year]]&amp;"|"&amp;AllSources[[#This Row],[Real_Team]],JeffSagarin[YEAR]&amp;"|"&amp;JeffSagarin[TEAM],0)),"")</f>
        <v/>
      </c>
      <c r="AF351" t="str">
        <f t="array" ref="AF351">IFERROR(INDEX(JeffSagarin[W25],MATCH(AllSources[[#This Row],[Year]]&amp;"|"&amp;AllSources[[#This Row],[Real_Team]],JeffSagarin[YEAR]&amp;"|"&amp;JeffSagarin[TEAM],0)),"")</f>
        <v/>
      </c>
      <c r="AG351" t="str">
        <f t="array" ref="AG351">IFERROR(INDEX(JeffSagarin[W50],MATCH(AllSources[[#This Row],[Year]]&amp;"|"&amp;AllSources[[#This Row],[Real_Team]],JeffSagarin[YEAR]&amp;"|"&amp;JeffSagarin[TEAM],0)),"")</f>
        <v/>
      </c>
      <c r="AH351" t="str">
        <f t="array" ref="AH351">IFERROR(INDEX(JeffSagarin[YEAR],MATCH(AllSources[[#This Row],[Year]]&amp;"|"&amp;AllSources[[#This Row],[Real_Team]],JeffSagarin[YEAR]&amp;"|"&amp;JeffSagarin[TEAM],0)),"")</f>
        <v/>
      </c>
      <c r="AI351" t="str">
        <f t="array" ref="AI351">IFERROR(INDEX(SonnyMoore[TEAM],MATCH(AllSources[[#This Row],[Year]]&amp;"|"&amp;AllSources[[#This Row],[Real_Team]],SonnyMoore[YEAR]&amp;"|"&amp;SonnyMoore[TEAM],0)),"")</f>
        <v/>
      </c>
      <c r="AJ351" t="str">
        <f t="array" ref="AJ351">IFERROR(INDEX(SonnyMoore[SM_SOS],MATCH(AllSources[[#This Row],[Year]]&amp;"|"&amp;AllSources[[#This Row],[Real_Team]],SonnyMoore[YEAR]&amp;"|"&amp;SonnyMoore[TEAM],0)),"")</f>
        <v/>
      </c>
      <c r="AK351" t="str">
        <f t="array" ref="AK351">IFERROR(INDEX(SonnyMoore[SM_PR],MATCH(AllSources[[#This Row],[Year]]&amp;"|"&amp;AllSources[[#This Row],[Real_Team]],SonnyMoore[YEAR]&amp;"|"&amp;SonnyMoore[TEAM],0)),"")</f>
        <v/>
      </c>
      <c r="AL351" t="str">
        <f t="array" ref="AL351">IFERROR(INDEX(SonnyMoore[YEAR],MATCH(AllSources[[#This Row],[Year]]&amp;"|"&amp;AllSources[[#This Row],[Real_Team]],SonnyMoore[YEAR]&amp;"|"&amp;SonnyMoore[TEAM],0)),"")</f>
        <v/>
      </c>
      <c r="AM351" t="str">
        <f t="array" ref="AM351">IFERROR(INDEX(ESPN[TEAM],MATCH(AllSources[[#This Row],[Year]]&amp;"|"&amp;AllSources[[#This Row],[Real_Team]],ESPN[YEAR]&amp;"|"&amp;ESPN[TEAM],0)),"")</f>
        <v/>
      </c>
      <c r="AN351" t="str">
        <f t="array" ref="AN351">IFERROR(INDEX(ESPN[BPI OFF],MATCH(AllSources[[#This Row],[Year]]&amp;"|"&amp;AllSources[[#This Row],[Real_Team]],ESPN[YEAR]&amp;"|"&amp;ESPN[TEAM],0)),"")</f>
        <v/>
      </c>
      <c r="AO351" t="str">
        <f t="array" ref="AO351">IFERROR(INDEX(ESPN[BPI DEF],MATCH(AllSources[[#This Row],[Year]]&amp;"|"&amp;AllSources[[#This Row],[Real_Team]],ESPN[YEAR]&amp;"|"&amp;ESPN[TEAM],0)),"")</f>
        <v/>
      </c>
      <c r="AP351" t="str">
        <f t="array" ref="AP351">IFERROR(INDEX(ESPN[BPI],MATCH(AllSources[[#This Row],[Year]]&amp;"|"&amp;AllSources[[#This Row],[Real_Team]],ESPN[YEAR]&amp;"|"&amp;ESPN[TEAM],0)),"")</f>
        <v/>
      </c>
      <c r="AQ351" t="str">
        <f t="array" ref="AQ351">IFERROR(INDEX(ESPN[YEAR],MATCH(AllSources[[#This Row],[Year]]&amp;"|"&amp;AllSources[[#This Row],[Real_Team]],ESPN[YEAR]&amp;"|"&amp;ESPN[TEAM],0)),"")</f>
        <v/>
      </c>
    </row>
    <row r="352" spans="1:43" x14ac:dyDescent="0.2">
      <c r="A352">
        <v>2017</v>
      </c>
      <c r="B352">
        <v>141</v>
      </c>
      <c r="C352" t="s">
        <v>886</v>
      </c>
      <c r="D352" t="s">
        <v>885</v>
      </c>
      <c r="E352" t="e" vm="1">
        <v>#NAME?</v>
      </c>
      <c r="F352">
        <v>14</v>
      </c>
      <c r="G352">
        <v>0</v>
      </c>
      <c r="H352" t="s">
        <v>528</v>
      </c>
      <c r="I352" t="s">
        <v>144</v>
      </c>
      <c r="J352">
        <v>1.68</v>
      </c>
      <c r="K352">
        <v>104.9</v>
      </c>
      <c r="L352">
        <v>159</v>
      </c>
      <c r="M352">
        <v>103.3</v>
      </c>
      <c r="N352">
        <v>142</v>
      </c>
      <c r="O352">
        <v>68.3</v>
      </c>
      <c r="P352">
        <v>176</v>
      </c>
      <c r="Q352">
        <v>2.4E-2</v>
      </c>
      <c r="R352">
        <v>122</v>
      </c>
      <c r="S352">
        <v>-1.92</v>
      </c>
      <c r="T352">
        <v>188</v>
      </c>
      <c r="U352">
        <v>104.4</v>
      </c>
      <c r="V352">
        <v>160</v>
      </c>
      <c r="W352">
        <v>106.3</v>
      </c>
      <c r="X352">
        <v>225</v>
      </c>
      <c r="Y352">
        <v>-5.91</v>
      </c>
      <c r="Z352">
        <v>316</v>
      </c>
      <c r="AA352">
        <v>4</v>
      </c>
      <c r="AB352" t="s">
        <v>136</v>
      </c>
      <c r="AC352" t="str">
        <f t="array" ref="AC352">IFERROR(INDEX(JeffSagarin[TEAM],MATCH(AllSources[[#This Row],[Year]]&amp;"|"&amp;AllSources[[#This Row],[Real_Team]],JeffSagarin[YEAR]&amp;"|"&amp;JeffSagarin[TEAM],0)),"")</f>
        <v/>
      </c>
      <c r="AD352" t="str">
        <f t="array" ref="AD352">IFERROR(INDEX(JeffSagarin[JS_RATING],MATCH(AllSources[[#This Row],[Year]]&amp;"|"&amp;AllSources[[#This Row],[Real_Team]],JeffSagarin[YEAR]&amp;"|"&amp;JeffSagarin[TEAM],0)),"")</f>
        <v/>
      </c>
      <c r="AE352" t="str">
        <f t="array" ref="AE352">IFERROR(INDEX(JeffSagarin[JS_SOS],MATCH(AllSources[[#This Row],[Year]]&amp;"|"&amp;AllSources[[#This Row],[Real_Team]],JeffSagarin[YEAR]&amp;"|"&amp;JeffSagarin[TEAM],0)),"")</f>
        <v/>
      </c>
      <c r="AF352" t="str">
        <f t="array" ref="AF352">IFERROR(INDEX(JeffSagarin[W25],MATCH(AllSources[[#This Row],[Year]]&amp;"|"&amp;AllSources[[#This Row],[Real_Team]],JeffSagarin[YEAR]&amp;"|"&amp;JeffSagarin[TEAM],0)),"")</f>
        <v/>
      </c>
      <c r="AG352" t="str">
        <f t="array" ref="AG352">IFERROR(INDEX(JeffSagarin[W50],MATCH(AllSources[[#This Row],[Year]]&amp;"|"&amp;AllSources[[#This Row],[Real_Team]],JeffSagarin[YEAR]&amp;"|"&amp;JeffSagarin[TEAM],0)),"")</f>
        <v/>
      </c>
      <c r="AH352" t="str">
        <f t="array" ref="AH352">IFERROR(INDEX(JeffSagarin[YEAR],MATCH(AllSources[[#This Row],[Year]]&amp;"|"&amp;AllSources[[#This Row],[Real_Team]],JeffSagarin[YEAR]&amp;"|"&amp;JeffSagarin[TEAM],0)),"")</f>
        <v/>
      </c>
      <c r="AI352" t="str">
        <f t="array" ref="AI352">IFERROR(INDEX(SonnyMoore[TEAM],MATCH(AllSources[[#This Row],[Year]]&amp;"|"&amp;AllSources[[#This Row],[Real_Team]],SonnyMoore[YEAR]&amp;"|"&amp;SonnyMoore[TEAM],0)),"")</f>
        <v/>
      </c>
      <c r="AJ352" t="str">
        <f t="array" ref="AJ352">IFERROR(INDEX(SonnyMoore[SM_SOS],MATCH(AllSources[[#This Row],[Year]]&amp;"|"&amp;AllSources[[#This Row],[Real_Team]],SonnyMoore[YEAR]&amp;"|"&amp;SonnyMoore[TEAM],0)),"")</f>
        <v/>
      </c>
      <c r="AK352" t="str">
        <f t="array" ref="AK352">IFERROR(INDEX(SonnyMoore[SM_PR],MATCH(AllSources[[#This Row],[Year]]&amp;"|"&amp;AllSources[[#This Row],[Real_Team]],SonnyMoore[YEAR]&amp;"|"&amp;SonnyMoore[TEAM],0)),"")</f>
        <v/>
      </c>
      <c r="AL352" t="str">
        <f t="array" ref="AL352">IFERROR(INDEX(SonnyMoore[YEAR],MATCH(AllSources[[#This Row],[Year]]&amp;"|"&amp;AllSources[[#This Row],[Real_Team]],SonnyMoore[YEAR]&amp;"|"&amp;SonnyMoore[TEAM],0)),"")</f>
        <v/>
      </c>
      <c r="AM352" t="str">
        <f t="array" ref="AM352">IFERROR(INDEX(ESPN[TEAM],MATCH(AllSources[[#This Row],[Year]]&amp;"|"&amp;AllSources[[#This Row],[Real_Team]],ESPN[YEAR]&amp;"|"&amp;ESPN[TEAM],0)),"")</f>
        <v/>
      </c>
      <c r="AN352" t="str">
        <f t="array" ref="AN352">IFERROR(INDEX(ESPN[BPI OFF],MATCH(AllSources[[#This Row],[Year]]&amp;"|"&amp;AllSources[[#This Row],[Real_Team]],ESPN[YEAR]&amp;"|"&amp;ESPN[TEAM],0)),"")</f>
        <v/>
      </c>
      <c r="AO352" t="str">
        <f t="array" ref="AO352">IFERROR(INDEX(ESPN[BPI DEF],MATCH(AllSources[[#This Row],[Year]]&amp;"|"&amp;AllSources[[#This Row],[Real_Team]],ESPN[YEAR]&amp;"|"&amp;ESPN[TEAM],0)),"")</f>
        <v/>
      </c>
      <c r="AP352" t="str">
        <f t="array" ref="AP352">IFERROR(INDEX(ESPN[BPI],MATCH(AllSources[[#This Row],[Year]]&amp;"|"&amp;AllSources[[#This Row],[Real_Team]],ESPN[YEAR]&amp;"|"&amp;ESPN[TEAM],0)),"")</f>
        <v/>
      </c>
      <c r="AQ352" t="str">
        <f t="array" ref="AQ352">IFERROR(INDEX(ESPN[YEAR],MATCH(AllSources[[#This Row],[Year]]&amp;"|"&amp;AllSources[[#This Row],[Real_Team]],ESPN[YEAR]&amp;"|"&amp;ESPN[TEAM],0)),"")</f>
        <v/>
      </c>
    </row>
    <row r="353" spans="1:43" x14ac:dyDescent="0.2">
      <c r="A353">
        <v>2017</v>
      </c>
      <c r="B353">
        <v>157</v>
      </c>
      <c r="C353" t="s">
        <v>884</v>
      </c>
      <c r="D353" t="s">
        <v>883</v>
      </c>
      <c r="E353" t="e" vm="1">
        <v>#NAME?</v>
      </c>
      <c r="F353">
        <v>15</v>
      </c>
      <c r="G353">
        <v>0</v>
      </c>
      <c r="H353" t="s">
        <v>77</v>
      </c>
      <c r="I353" t="s">
        <v>724</v>
      </c>
      <c r="J353">
        <v>0.63</v>
      </c>
      <c r="K353">
        <v>105.8</v>
      </c>
      <c r="L353">
        <v>147</v>
      </c>
      <c r="M353">
        <v>105.2</v>
      </c>
      <c r="N353">
        <v>186</v>
      </c>
      <c r="O353">
        <v>63.6</v>
      </c>
      <c r="P353">
        <v>329</v>
      </c>
      <c r="Q353">
        <v>2.8000000000000001E-2</v>
      </c>
      <c r="R353">
        <v>107</v>
      </c>
      <c r="S353">
        <v>-1.68</v>
      </c>
      <c r="T353">
        <v>183</v>
      </c>
      <c r="U353">
        <v>104.2</v>
      </c>
      <c r="V353">
        <v>167</v>
      </c>
      <c r="W353">
        <v>105.9</v>
      </c>
      <c r="X353">
        <v>197</v>
      </c>
      <c r="Y353">
        <v>0.61</v>
      </c>
      <c r="Z353">
        <v>134</v>
      </c>
      <c r="AA353">
        <v>5</v>
      </c>
      <c r="AB353" t="s">
        <v>136</v>
      </c>
      <c r="AC353" t="str">
        <f t="array" ref="AC353">IFERROR(INDEX(JeffSagarin[TEAM],MATCH(AllSources[[#This Row],[Year]]&amp;"|"&amp;AllSources[[#This Row],[Real_Team]],JeffSagarin[YEAR]&amp;"|"&amp;JeffSagarin[TEAM],0)),"")</f>
        <v/>
      </c>
      <c r="AD353" t="str">
        <f t="array" ref="AD353">IFERROR(INDEX(JeffSagarin[JS_RATING],MATCH(AllSources[[#This Row],[Year]]&amp;"|"&amp;AllSources[[#This Row],[Real_Team]],JeffSagarin[YEAR]&amp;"|"&amp;JeffSagarin[TEAM],0)),"")</f>
        <v/>
      </c>
      <c r="AE353" t="str">
        <f t="array" ref="AE353">IFERROR(INDEX(JeffSagarin[JS_SOS],MATCH(AllSources[[#This Row],[Year]]&amp;"|"&amp;AllSources[[#This Row],[Real_Team]],JeffSagarin[YEAR]&amp;"|"&amp;JeffSagarin[TEAM],0)),"")</f>
        <v/>
      </c>
      <c r="AF353" t="str">
        <f t="array" ref="AF353">IFERROR(INDEX(JeffSagarin[W25],MATCH(AllSources[[#This Row],[Year]]&amp;"|"&amp;AllSources[[#This Row],[Real_Team]],JeffSagarin[YEAR]&amp;"|"&amp;JeffSagarin[TEAM],0)),"")</f>
        <v/>
      </c>
      <c r="AG353" t="str">
        <f t="array" ref="AG353">IFERROR(INDEX(JeffSagarin[W50],MATCH(AllSources[[#This Row],[Year]]&amp;"|"&amp;AllSources[[#This Row],[Real_Team]],JeffSagarin[YEAR]&amp;"|"&amp;JeffSagarin[TEAM],0)),"")</f>
        <v/>
      </c>
      <c r="AH353" t="str">
        <f t="array" ref="AH353">IFERROR(INDEX(JeffSagarin[YEAR],MATCH(AllSources[[#This Row],[Year]]&amp;"|"&amp;AllSources[[#This Row],[Real_Team]],JeffSagarin[YEAR]&amp;"|"&amp;JeffSagarin[TEAM],0)),"")</f>
        <v/>
      </c>
      <c r="AI353" t="str">
        <f t="array" ref="AI353">IFERROR(INDEX(SonnyMoore[TEAM],MATCH(AllSources[[#This Row],[Year]]&amp;"|"&amp;AllSources[[#This Row],[Real_Team]],SonnyMoore[YEAR]&amp;"|"&amp;SonnyMoore[TEAM],0)),"")</f>
        <v/>
      </c>
      <c r="AJ353" t="str">
        <f t="array" ref="AJ353">IFERROR(INDEX(SonnyMoore[SM_SOS],MATCH(AllSources[[#This Row],[Year]]&amp;"|"&amp;AllSources[[#This Row],[Real_Team]],SonnyMoore[YEAR]&amp;"|"&amp;SonnyMoore[TEAM],0)),"")</f>
        <v/>
      </c>
      <c r="AK353" t="str">
        <f t="array" ref="AK353">IFERROR(INDEX(SonnyMoore[SM_PR],MATCH(AllSources[[#This Row],[Year]]&amp;"|"&amp;AllSources[[#This Row],[Real_Team]],SonnyMoore[YEAR]&amp;"|"&amp;SonnyMoore[TEAM],0)),"")</f>
        <v/>
      </c>
      <c r="AL353" t="str">
        <f t="array" ref="AL353">IFERROR(INDEX(SonnyMoore[YEAR],MATCH(AllSources[[#This Row],[Year]]&amp;"|"&amp;AllSources[[#This Row],[Real_Team]],SonnyMoore[YEAR]&amp;"|"&amp;SonnyMoore[TEAM],0)),"")</f>
        <v/>
      </c>
      <c r="AM353" t="str">
        <f t="array" ref="AM353">IFERROR(INDEX(ESPN[TEAM],MATCH(AllSources[[#This Row],[Year]]&amp;"|"&amp;AllSources[[#This Row],[Real_Team]],ESPN[YEAR]&amp;"|"&amp;ESPN[TEAM],0)),"")</f>
        <v/>
      </c>
      <c r="AN353" t="str">
        <f t="array" ref="AN353">IFERROR(INDEX(ESPN[BPI OFF],MATCH(AllSources[[#This Row],[Year]]&amp;"|"&amp;AllSources[[#This Row],[Real_Team]],ESPN[YEAR]&amp;"|"&amp;ESPN[TEAM],0)),"")</f>
        <v/>
      </c>
      <c r="AO353" t="str">
        <f t="array" ref="AO353">IFERROR(INDEX(ESPN[BPI DEF],MATCH(AllSources[[#This Row],[Year]]&amp;"|"&amp;AllSources[[#This Row],[Real_Team]],ESPN[YEAR]&amp;"|"&amp;ESPN[TEAM],0)),"")</f>
        <v/>
      </c>
      <c r="AP353" t="str">
        <f t="array" ref="AP353">IFERROR(INDEX(ESPN[BPI],MATCH(AllSources[[#This Row],[Year]]&amp;"|"&amp;AllSources[[#This Row],[Real_Team]],ESPN[YEAR]&amp;"|"&amp;ESPN[TEAM],0)),"")</f>
        <v/>
      </c>
      <c r="AQ353" t="str">
        <f t="array" ref="AQ353">IFERROR(INDEX(ESPN[YEAR],MATCH(AllSources[[#This Row],[Year]]&amp;"|"&amp;AllSources[[#This Row],[Real_Team]],ESPN[YEAR]&amp;"|"&amp;ESPN[TEAM],0)),"")</f>
        <v/>
      </c>
    </row>
    <row r="354" spans="1:43" x14ac:dyDescent="0.2">
      <c r="A354">
        <v>2017</v>
      </c>
      <c r="B354">
        <v>161</v>
      </c>
      <c r="C354" t="s">
        <v>882</v>
      </c>
      <c r="D354" t="s">
        <v>451</v>
      </c>
      <c r="E354" t="e" vm="1">
        <v>#NAME?</v>
      </c>
      <c r="F354">
        <v>16</v>
      </c>
      <c r="G354">
        <v>0</v>
      </c>
      <c r="H354" t="s">
        <v>480</v>
      </c>
      <c r="I354" t="s">
        <v>121</v>
      </c>
      <c r="J354">
        <v>0.36</v>
      </c>
      <c r="K354">
        <v>102.2</v>
      </c>
      <c r="L354">
        <v>214</v>
      </c>
      <c r="M354">
        <v>101.9</v>
      </c>
      <c r="N354">
        <v>109</v>
      </c>
      <c r="O354">
        <v>66.7</v>
      </c>
      <c r="P354">
        <v>254</v>
      </c>
      <c r="Q354">
        <v>-5.5E-2</v>
      </c>
      <c r="R354">
        <v>304</v>
      </c>
      <c r="S354">
        <v>-12.44</v>
      </c>
      <c r="T354">
        <v>348</v>
      </c>
      <c r="U354">
        <v>97.7</v>
      </c>
      <c r="V354">
        <v>348</v>
      </c>
      <c r="W354">
        <v>110.1</v>
      </c>
      <c r="X354">
        <v>347</v>
      </c>
      <c r="Y354">
        <v>-0.66</v>
      </c>
      <c r="Z354">
        <v>172</v>
      </c>
      <c r="AA354">
        <v>6</v>
      </c>
      <c r="AB354" t="s">
        <v>136</v>
      </c>
      <c r="AC354" t="str">
        <f t="array" ref="AC354">IFERROR(INDEX(JeffSagarin[TEAM],MATCH(AllSources[[#This Row],[Year]]&amp;"|"&amp;AllSources[[#This Row],[Real_Team]],JeffSagarin[YEAR]&amp;"|"&amp;JeffSagarin[TEAM],0)),"")</f>
        <v/>
      </c>
      <c r="AD354" t="str">
        <f t="array" ref="AD354">IFERROR(INDEX(JeffSagarin[JS_RATING],MATCH(AllSources[[#This Row],[Year]]&amp;"|"&amp;AllSources[[#This Row],[Real_Team]],JeffSagarin[YEAR]&amp;"|"&amp;JeffSagarin[TEAM],0)),"")</f>
        <v/>
      </c>
      <c r="AE354" t="str">
        <f t="array" ref="AE354">IFERROR(INDEX(JeffSagarin[JS_SOS],MATCH(AllSources[[#This Row],[Year]]&amp;"|"&amp;AllSources[[#This Row],[Real_Team]],JeffSagarin[YEAR]&amp;"|"&amp;JeffSagarin[TEAM],0)),"")</f>
        <v/>
      </c>
      <c r="AF354" t="str">
        <f t="array" ref="AF354">IFERROR(INDEX(JeffSagarin[W25],MATCH(AllSources[[#This Row],[Year]]&amp;"|"&amp;AllSources[[#This Row],[Real_Team]],JeffSagarin[YEAR]&amp;"|"&amp;JeffSagarin[TEAM],0)),"")</f>
        <v/>
      </c>
      <c r="AG354" t="str">
        <f t="array" ref="AG354">IFERROR(INDEX(JeffSagarin[W50],MATCH(AllSources[[#This Row],[Year]]&amp;"|"&amp;AllSources[[#This Row],[Real_Team]],JeffSagarin[YEAR]&amp;"|"&amp;JeffSagarin[TEAM],0)),"")</f>
        <v/>
      </c>
      <c r="AH354" t="str">
        <f t="array" ref="AH354">IFERROR(INDEX(JeffSagarin[YEAR],MATCH(AllSources[[#This Row],[Year]]&amp;"|"&amp;AllSources[[#This Row],[Real_Team]],JeffSagarin[YEAR]&amp;"|"&amp;JeffSagarin[TEAM],0)),"")</f>
        <v/>
      </c>
      <c r="AI354" t="str">
        <f t="array" ref="AI354">IFERROR(INDEX(SonnyMoore[TEAM],MATCH(AllSources[[#This Row],[Year]]&amp;"|"&amp;AllSources[[#This Row],[Real_Team]],SonnyMoore[YEAR]&amp;"|"&amp;SonnyMoore[TEAM],0)),"")</f>
        <v/>
      </c>
      <c r="AJ354" t="str">
        <f t="array" ref="AJ354">IFERROR(INDEX(SonnyMoore[SM_SOS],MATCH(AllSources[[#This Row],[Year]]&amp;"|"&amp;AllSources[[#This Row],[Real_Team]],SonnyMoore[YEAR]&amp;"|"&amp;SonnyMoore[TEAM],0)),"")</f>
        <v/>
      </c>
      <c r="AK354" t="str">
        <f t="array" ref="AK354">IFERROR(INDEX(SonnyMoore[SM_PR],MATCH(AllSources[[#This Row],[Year]]&amp;"|"&amp;AllSources[[#This Row],[Real_Team]],SonnyMoore[YEAR]&amp;"|"&amp;SonnyMoore[TEAM],0)),"")</f>
        <v/>
      </c>
      <c r="AL354" t="str">
        <f t="array" ref="AL354">IFERROR(INDEX(SonnyMoore[YEAR],MATCH(AllSources[[#This Row],[Year]]&amp;"|"&amp;AllSources[[#This Row],[Real_Team]],SonnyMoore[YEAR]&amp;"|"&amp;SonnyMoore[TEAM],0)),"")</f>
        <v/>
      </c>
      <c r="AM354" t="str">
        <f t="array" ref="AM354">IFERROR(INDEX(ESPN[TEAM],MATCH(AllSources[[#This Row],[Year]]&amp;"|"&amp;AllSources[[#This Row],[Real_Team]],ESPN[YEAR]&amp;"|"&amp;ESPN[TEAM],0)),"")</f>
        <v/>
      </c>
      <c r="AN354" t="str">
        <f t="array" ref="AN354">IFERROR(INDEX(ESPN[BPI OFF],MATCH(AllSources[[#This Row],[Year]]&amp;"|"&amp;AllSources[[#This Row],[Real_Team]],ESPN[YEAR]&amp;"|"&amp;ESPN[TEAM],0)),"")</f>
        <v/>
      </c>
      <c r="AO354" t="str">
        <f t="array" ref="AO354">IFERROR(INDEX(ESPN[BPI DEF],MATCH(AllSources[[#This Row],[Year]]&amp;"|"&amp;AllSources[[#This Row],[Real_Team]],ESPN[YEAR]&amp;"|"&amp;ESPN[TEAM],0)),"")</f>
        <v/>
      </c>
      <c r="AP354" t="str">
        <f t="array" ref="AP354">IFERROR(INDEX(ESPN[BPI],MATCH(AllSources[[#This Row],[Year]]&amp;"|"&amp;AllSources[[#This Row],[Real_Team]],ESPN[YEAR]&amp;"|"&amp;ESPN[TEAM],0)),"")</f>
        <v/>
      </c>
      <c r="AQ354" t="str">
        <f t="array" ref="AQ354">IFERROR(INDEX(ESPN[YEAR],MATCH(AllSources[[#This Row],[Year]]&amp;"|"&amp;AllSources[[#This Row],[Real_Team]],ESPN[YEAR]&amp;"|"&amp;ESPN[TEAM],0)),"")</f>
        <v/>
      </c>
    </row>
    <row r="355" spans="1:43" x14ac:dyDescent="0.2">
      <c r="A355">
        <v>2017</v>
      </c>
      <c r="B355">
        <v>168</v>
      </c>
      <c r="C355" t="s">
        <v>881</v>
      </c>
      <c r="D355" t="s">
        <v>880</v>
      </c>
      <c r="E355" t="e" vm="1">
        <v>#NAME?</v>
      </c>
      <c r="F355">
        <v>15</v>
      </c>
      <c r="G355">
        <v>0</v>
      </c>
      <c r="H355" t="s">
        <v>498</v>
      </c>
      <c r="I355" t="s">
        <v>99</v>
      </c>
      <c r="J355">
        <v>0.04</v>
      </c>
      <c r="K355">
        <v>103.6</v>
      </c>
      <c r="L355">
        <v>188</v>
      </c>
      <c r="M355">
        <v>103.5</v>
      </c>
      <c r="N355">
        <v>157</v>
      </c>
      <c r="O355">
        <v>71.5</v>
      </c>
      <c r="P355">
        <v>35</v>
      </c>
      <c r="Q355">
        <v>4.8000000000000001E-2</v>
      </c>
      <c r="R355">
        <v>61</v>
      </c>
      <c r="S355">
        <v>-5.66</v>
      </c>
      <c r="T355">
        <v>296</v>
      </c>
      <c r="U355">
        <v>103</v>
      </c>
      <c r="V355">
        <v>237</v>
      </c>
      <c r="W355">
        <v>108.6</v>
      </c>
      <c r="X355">
        <v>330</v>
      </c>
      <c r="Y355">
        <v>3.24</v>
      </c>
      <c r="Z355">
        <v>66</v>
      </c>
      <c r="AA355">
        <v>5</v>
      </c>
      <c r="AB355" t="s">
        <v>136</v>
      </c>
      <c r="AC355" t="str">
        <f t="array" ref="AC355">IFERROR(INDEX(JeffSagarin[TEAM],MATCH(AllSources[[#This Row],[Year]]&amp;"|"&amp;AllSources[[#This Row],[Real_Team]],JeffSagarin[YEAR]&amp;"|"&amp;JeffSagarin[TEAM],0)),"")</f>
        <v/>
      </c>
      <c r="AD355" t="str">
        <f t="array" ref="AD355">IFERROR(INDEX(JeffSagarin[JS_RATING],MATCH(AllSources[[#This Row],[Year]]&amp;"|"&amp;AllSources[[#This Row],[Real_Team]],JeffSagarin[YEAR]&amp;"|"&amp;JeffSagarin[TEAM],0)),"")</f>
        <v/>
      </c>
      <c r="AE355" t="str">
        <f t="array" ref="AE355">IFERROR(INDEX(JeffSagarin[JS_SOS],MATCH(AllSources[[#This Row],[Year]]&amp;"|"&amp;AllSources[[#This Row],[Real_Team]],JeffSagarin[YEAR]&amp;"|"&amp;JeffSagarin[TEAM],0)),"")</f>
        <v/>
      </c>
      <c r="AF355" t="str">
        <f t="array" ref="AF355">IFERROR(INDEX(JeffSagarin[W25],MATCH(AllSources[[#This Row],[Year]]&amp;"|"&amp;AllSources[[#This Row],[Real_Team]],JeffSagarin[YEAR]&amp;"|"&amp;JeffSagarin[TEAM],0)),"")</f>
        <v/>
      </c>
      <c r="AG355" t="str">
        <f t="array" ref="AG355">IFERROR(INDEX(JeffSagarin[W50],MATCH(AllSources[[#This Row],[Year]]&amp;"|"&amp;AllSources[[#This Row],[Real_Team]],JeffSagarin[YEAR]&amp;"|"&amp;JeffSagarin[TEAM],0)),"")</f>
        <v/>
      </c>
      <c r="AH355" t="str">
        <f t="array" ref="AH355">IFERROR(INDEX(JeffSagarin[YEAR],MATCH(AllSources[[#This Row],[Year]]&amp;"|"&amp;AllSources[[#This Row],[Real_Team]],JeffSagarin[YEAR]&amp;"|"&amp;JeffSagarin[TEAM],0)),"")</f>
        <v/>
      </c>
      <c r="AI355" t="str">
        <f t="array" ref="AI355">IFERROR(INDEX(SonnyMoore[TEAM],MATCH(AllSources[[#This Row],[Year]]&amp;"|"&amp;AllSources[[#This Row],[Real_Team]],SonnyMoore[YEAR]&amp;"|"&amp;SonnyMoore[TEAM],0)),"")</f>
        <v/>
      </c>
      <c r="AJ355" t="str">
        <f t="array" ref="AJ355">IFERROR(INDEX(SonnyMoore[SM_SOS],MATCH(AllSources[[#This Row],[Year]]&amp;"|"&amp;AllSources[[#This Row],[Real_Team]],SonnyMoore[YEAR]&amp;"|"&amp;SonnyMoore[TEAM],0)),"")</f>
        <v/>
      </c>
      <c r="AK355" t="str">
        <f t="array" ref="AK355">IFERROR(INDEX(SonnyMoore[SM_PR],MATCH(AllSources[[#This Row],[Year]]&amp;"|"&amp;AllSources[[#This Row],[Real_Team]],SonnyMoore[YEAR]&amp;"|"&amp;SonnyMoore[TEAM],0)),"")</f>
        <v/>
      </c>
      <c r="AL355" t="str">
        <f t="array" ref="AL355">IFERROR(INDEX(SonnyMoore[YEAR],MATCH(AllSources[[#This Row],[Year]]&amp;"|"&amp;AllSources[[#This Row],[Real_Team]],SonnyMoore[YEAR]&amp;"|"&amp;SonnyMoore[TEAM],0)),"")</f>
        <v/>
      </c>
      <c r="AM355" t="str">
        <f t="array" ref="AM355">IFERROR(INDEX(ESPN[TEAM],MATCH(AllSources[[#This Row],[Year]]&amp;"|"&amp;AllSources[[#This Row],[Real_Team]],ESPN[YEAR]&amp;"|"&amp;ESPN[TEAM],0)),"")</f>
        <v/>
      </c>
      <c r="AN355" t="str">
        <f t="array" ref="AN355">IFERROR(INDEX(ESPN[BPI OFF],MATCH(AllSources[[#This Row],[Year]]&amp;"|"&amp;AllSources[[#This Row],[Real_Team]],ESPN[YEAR]&amp;"|"&amp;ESPN[TEAM],0)),"")</f>
        <v/>
      </c>
      <c r="AO355" t="str">
        <f t="array" ref="AO355">IFERROR(INDEX(ESPN[BPI DEF],MATCH(AllSources[[#This Row],[Year]]&amp;"|"&amp;AllSources[[#This Row],[Real_Team]],ESPN[YEAR]&amp;"|"&amp;ESPN[TEAM],0)),"")</f>
        <v/>
      </c>
      <c r="AP355" t="str">
        <f t="array" ref="AP355">IFERROR(INDEX(ESPN[BPI],MATCH(AllSources[[#This Row],[Year]]&amp;"|"&amp;AllSources[[#This Row],[Real_Team]],ESPN[YEAR]&amp;"|"&amp;ESPN[TEAM],0)),"")</f>
        <v/>
      </c>
      <c r="AQ355" t="str">
        <f t="array" ref="AQ355">IFERROR(INDEX(ESPN[YEAR],MATCH(AllSources[[#This Row],[Year]]&amp;"|"&amp;AllSources[[#This Row],[Real_Team]],ESPN[YEAR]&amp;"|"&amp;ESPN[TEAM],0)),"")</f>
        <v/>
      </c>
    </row>
    <row r="356" spans="1:43" x14ac:dyDescent="0.2">
      <c r="A356">
        <v>2017</v>
      </c>
      <c r="B356">
        <v>178</v>
      </c>
      <c r="C356" t="s">
        <v>879</v>
      </c>
      <c r="D356" t="s">
        <v>878</v>
      </c>
      <c r="E356" t="e" vm="1">
        <v>#NAME?</v>
      </c>
      <c r="F356">
        <v>16</v>
      </c>
      <c r="G356">
        <v>0</v>
      </c>
      <c r="H356" t="s">
        <v>501</v>
      </c>
      <c r="I356" t="s">
        <v>543</v>
      </c>
      <c r="J356">
        <v>-0.52</v>
      </c>
      <c r="K356">
        <v>101.3</v>
      </c>
      <c r="L356">
        <v>235</v>
      </c>
      <c r="M356">
        <v>101.8</v>
      </c>
      <c r="N356">
        <v>107</v>
      </c>
      <c r="O356">
        <v>66.2</v>
      </c>
      <c r="P356">
        <v>272</v>
      </c>
      <c r="Q356">
        <v>4.5999999999999999E-2</v>
      </c>
      <c r="R356">
        <v>67</v>
      </c>
      <c r="S356">
        <v>-5.29</v>
      </c>
      <c r="T356">
        <v>287</v>
      </c>
      <c r="U356">
        <v>102.3</v>
      </c>
      <c r="V356">
        <v>267</v>
      </c>
      <c r="W356">
        <v>107.6</v>
      </c>
      <c r="X356">
        <v>291</v>
      </c>
      <c r="Y356">
        <v>8.32</v>
      </c>
      <c r="Z356">
        <v>13</v>
      </c>
      <c r="AA356">
        <v>6</v>
      </c>
      <c r="AB356" t="s">
        <v>136</v>
      </c>
      <c r="AC356" t="str">
        <f t="array" ref="AC356">IFERROR(INDEX(JeffSagarin[TEAM],MATCH(AllSources[[#This Row],[Year]]&amp;"|"&amp;AllSources[[#This Row],[Real_Team]],JeffSagarin[YEAR]&amp;"|"&amp;JeffSagarin[TEAM],0)),"")</f>
        <v/>
      </c>
      <c r="AD356" t="str">
        <f t="array" ref="AD356">IFERROR(INDEX(JeffSagarin[JS_RATING],MATCH(AllSources[[#This Row],[Year]]&amp;"|"&amp;AllSources[[#This Row],[Real_Team]],JeffSagarin[YEAR]&amp;"|"&amp;JeffSagarin[TEAM],0)),"")</f>
        <v/>
      </c>
      <c r="AE356" t="str">
        <f t="array" ref="AE356">IFERROR(INDEX(JeffSagarin[JS_SOS],MATCH(AllSources[[#This Row],[Year]]&amp;"|"&amp;AllSources[[#This Row],[Real_Team]],JeffSagarin[YEAR]&amp;"|"&amp;JeffSagarin[TEAM],0)),"")</f>
        <v/>
      </c>
      <c r="AF356" t="str">
        <f t="array" ref="AF356">IFERROR(INDEX(JeffSagarin[W25],MATCH(AllSources[[#This Row],[Year]]&amp;"|"&amp;AllSources[[#This Row],[Real_Team]],JeffSagarin[YEAR]&amp;"|"&amp;JeffSagarin[TEAM],0)),"")</f>
        <v/>
      </c>
      <c r="AG356" t="str">
        <f t="array" ref="AG356">IFERROR(INDEX(JeffSagarin[W50],MATCH(AllSources[[#This Row],[Year]]&amp;"|"&amp;AllSources[[#This Row],[Real_Team]],JeffSagarin[YEAR]&amp;"|"&amp;JeffSagarin[TEAM],0)),"")</f>
        <v/>
      </c>
      <c r="AH356" t="str">
        <f t="array" ref="AH356">IFERROR(INDEX(JeffSagarin[YEAR],MATCH(AllSources[[#This Row],[Year]]&amp;"|"&amp;AllSources[[#This Row],[Real_Team]],JeffSagarin[YEAR]&amp;"|"&amp;JeffSagarin[TEAM],0)),"")</f>
        <v/>
      </c>
      <c r="AI356" t="str">
        <f t="array" ref="AI356">IFERROR(INDEX(SonnyMoore[TEAM],MATCH(AllSources[[#This Row],[Year]]&amp;"|"&amp;AllSources[[#This Row],[Real_Team]],SonnyMoore[YEAR]&amp;"|"&amp;SonnyMoore[TEAM],0)),"")</f>
        <v/>
      </c>
      <c r="AJ356" t="str">
        <f t="array" ref="AJ356">IFERROR(INDEX(SonnyMoore[SM_SOS],MATCH(AllSources[[#This Row],[Year]]&amp;"|"&amp;AllSources[[#This Row],[Real_Team]],SonnyMoore[YEAR]&amp;"|"&amp;SonnyMoore[TEAM],0)),"")</f>
        <v/>
      </c>
      <c r="AK356" t="str">
        <f t="array" ref="AK356">IFERROR(INDEX(SonnyMoore[SM_PR],MATCH(AllSources[[#This Row],[Year]]&amp;"|"&amp;AllSources[[#This Row],[Real_Team]],SonnyMoore[YEAR]&amp;"|"&amp;SonnyMoore[TEAM],0)),"")</f>
        <v/>
      </c>
      <c r="AL356" t="str">
        <f t="array" ref="AL356">IFERROR(INDEX(SonnyMoore[YEAR],MATCH(AllSources[[#This Row],[Year]]&amp;"|"&amp;AllSources[[#This Row],[Real_Team]],SonnyMoore[YEAR]&amp;"|"&amp;SonnyMoore[TEAM],0)),"")</f>
        <v/>
      </c>
      <c r="AM356" t="str">
        <f t="array" ref="AM356">IFERROR(INDEX(ESPN[TEAM],MATCH(AllSources[[#This Row],[Year]]&amp;"|"&amp;AllSources[[#This Row],[Real_Team]],ESPN[YEAR]&amp;"|"&amp;ESPN[TEAM],0)),"")</f>
        <v/>
      </c>
      <c r="AN356" t="str">
        <f t="array" ref="AN356">IFERROR(INDEX(ESPN[BPI OFF],MATCH(AllSources[[#This Row],[Year]]&amp;"|"&amp;AllSources[[#This Row],[Real_Team]],ESPN[YEAR]&amp;"|"&amp;ESPN[TEAM],0)),"")</f>
        <v/>
      </c>
      <c r="AO356" t="str">
        <f t="array" ref="AO356">IFERROR(INDEX(ESPN[BPI DEF],MATCH(AllSources[[#This Row],[Year]]&amp;"|"&amp;AllSources[[#This Row],[Real_Team]],ESPN[YEAR]&amp;"|"&amp;ESPN[TEAM],0)),"")</f>
        <v/>
      </c>
      <c r="AP356" t="str">
        <f t="array" ref="AP356">IFERROR(INDEX(ESPN[BPI],MATCH(AllSources[[#This Row],[Year]]&amp;"|"&amp;AllSources[[#This Row],[Real_Team]],ESPN[YEAR]&amp;"|"&amp;ESPN[TEAM],0)),"")</f>
        <v/>
      </c>
      <c r="AQ356" t="str">
        <f t="array" ref="AQ356">IFERROR(INDEX(ESPN[YEAR],MATCH(AllSources[[#This Row],[Year]]&amp;"|"&amp;AllSources[[#This Row],[Real_Team]],ESPN[YEAR]&amp;"|"&amp;ESPN[TEAM],0)),"")</f>
        <v/>
      </c>
    </row>
    <row r="357" spans="1:43" x14ac:dyDescent="0.2">
      <c r="A357">
        <v>2017</v>
      </c>
      <c r="B357">
        <v>185</v>
      </c>
      <c r="C357" t="s">
        <v>877</v>
      </c>
      <c r="D357" t="s">
        <v>272</v>
      </c>
      <c r="E357" t="e" vm="1">
        <v>#NAME?</v>
      </c>
      <c r="F357">
        <v>16</v>
      </c>
      <c r="G357">
        <v>0</v>
      </c>
      <c r="H357" t="s">
        <v>514</v>
      </c>
      <c r="I357" t="s">
        <v>876</v>
      </c>
      <c r="J357">
        <v>-1.19</v>
      </c>
      <c r="K357">
        <v>110.2</v>
      </c>
      <c r="L357">
        <v>71</v>
      </c>
      <c r="M357">
        <v>111.4</v>
      </c>
      <c r="N357">
        <v>303</v>
      </c>
      <c r="O357">
        <v>67.2</v>
      </c>
      <c r="P357">
        <v>222</v>
      </c>
      <c r="Q357">
        <v>2.9000000000000001E-2</v>
      </c>
      <c r="R357">
        <v>101</v>
      </c>
      <c r="S357">
        <v>-0.59</v>
      </c>
      <c r="T357">
        <v>145</v>
      </c>
      <c r="U357">
        <v>104.9</v>
      </c>
      <c r="V357">
        <v>137</v>
      </c>
      <c r="W357">
        <v>105.5</v>
      </c>
      <c r="X357">
        <v>171</v>
      </c>
      <c r="Y357">
        <v>1.66</v>
      </c>
      <c r="Z357">
        <v>111</v>
      </c>
      <c r="AA357">
        <v>6</v>
      </c>
      <c r="AB357" t="s">
        <v>136</v>
      </c>
      <c r="AC357" t="str">
        <f t="array" ref="AC357">IFERROR(INDEX(JeffSagarin[TEAM],MATCH(AllSources[[#This Row],[Year]]&amp;"|"&amp;AllSources[[#This Row],[Real_Team]],JeffSagarin[YEAR]&amp;"|"&amp;JeffSagarin[TEAM],0)),"")</f>
        <v/>
      </c>
      <c r="AD357" t="str">
        <f t="array" ref="AD357">IFERROR(INDEX(JeffSagarin[JS_RATING],MATCH(AllSources[[#This Row],[Year]]&amp;"|"&amp;AllSources[[#This Row],[Real_Team]],JeffSagarin[YEAR]&amp;"|"&amp;JeffSagarin[TEAM],0)),"")</f>
        <v/>
      </c>
      <c r="AE357" t="str">
        <f t="array" ref="AE357">IFERROR(INDEX(JeffSagarin[JS_SOS],MATCH(AllSources[[#This Row],[Year]]&amp;"|"&amp;AllSources[[#This Row],[Real_Team]],JeffSagarin[YEAR]&amp;"|"&amp;JeffSagarin[TEAM],0)),"")</f>
        <v/>
      </c>
      <c r="AF357" t="str">
        <f t="array" ref="AF357">IFERROR(INDEX(JeffSagarin[W25],MATCH(AllSources[[#This Row],[Year]]&amp;"|"&amp;AllSources[[#This Row],[Real_Team]],JeffSagarin[YEAR]&amp;"|"&amp;JeffSagarin[TEAM],0)),"")</f>
        <v/>
      </c>
      <c r="AG357" t="str">
        <f t="array" ref="AG357">IFERROR(INDEX(JeffSagarin[W50],MATCH(AllSources[[#This Row],[Year]]&amp;"|"&amp;AllSources[[#This Row],[Real_Team]],JeffSagarin[YEAR]&amp;"|"&amp;JeffSagarin[TEAM],0)),"")</f>
        <v/>
      </c>
      <c r="AH357" t="str">
        <f t="array" ref="AH357">IFERROR(INDEX(JeffSagarin[YEAR],MATCH(AllSources[[#This Row],[Year]]&amp;"|"&amp;AllSources[[#This Row],[Real_Team]],JeffSagarin[YEAR]&amp;"|"&amp;JeffSagarin[TEAM],0)),"")</f>
        <v/>
      </c>
      <c r="AI357" t="str">
        <f t="array" ref="AI357">IFERROR(INDEX(SonnyMoore[TEAM],MATCH(AllSources[[#This Row],[Year]]&amp;"|"&amp;AllSources[[#This Row],[Real_Team]],SonnyMoore[YEAR]&amp;"|"&amp;SonnyMoore[TEAM],0)),"")</f>
        <v/>
      </c>
      <c r="AJ357" t="str">
        <f t="array" ref="AJ357">IFERROR(INDEX(SonnyMoore[SM_SOS],MATCH(AllSources[[#This Row],[Year]]&amp;"|"&amp;AllSources[[#This Row],[Real_Team]],SonnyMoore[YEAR]&amp;"|"&amp;SonnyMoore[TEAM],0)),"")</f>
        <v/>
      </c>
      <c r="AK357" t="str">
        <f t="array" ref="AK357">IFERROR(INDEX(SonnyMoore[SM_PR],MATCH(AllSources[[#This Row],[Year]]&amp;"|"&amp;AllSources[[#This Row],[Real_Team]],SonnyMoore[YEAR]&amp;"|"&amp;SonnyMoore[TEAM],0)),"")</f>
        <v/>
      </c>
      <c r="AL357" t="str">
        <f t="array" ref="AL357">IFERROR(INDEX(SonnyMoore[YEAR],MATCH(AllSources[[#This Row],[Year]]&amp;"|"&amp;AllSources[[#This Row],[Real_Team]],SonnyMoore[YEAR]&amp;"|"&amp;SonnyMoore[TEAM],0)),"")</f>
        <v/>
      </c>
      <c r="AM357" t="str">
        <f t="array" ref="AM357">IFERROR(INDEX(ESPN[TEAM],MATCH(AllSources[[#This Row],[Year]]&amp;"|"&amp;AllSources[[#This Row],[Real_Team]],ESPN[YEAR]&amp;"|"&amp;ESPN[TEAM],0)),"")</f>
        <v/>
      </c>
      <c r="AN357" t="str">
        <f t="array" ref="AN357">IFERROR(INDEX(ESPN[BPI OFF],MATCH(AllSources[[#This Row],[Year]]&amp;"|"&amp;AllSources[[#This Row],[Real_Team]],ESPN[YEAR]&amp;"|"&amp;ESPN[TEAM],0)),"")</f>
        <v/>
      </c>
      <c r="AO357" t="str">
        <f t="array" ref="AO357">IFERROR(INDEX(ESPN[BPI DEF],MATCH(AllSources[[#This Row],[Year]]&amp;"|"&amp;AllSources[[#This Row],[Real_Team]],ESPN[YEAR]&amp;"|"&amp;ESPN[TEAM],0)),"")</f>
        <v/>
      </c>
      <c r="AP357" t="str">
        <f t="array" ref="AP357">IFERROR(INDEX(ESPN[BPI],MATCH(AllSources[[#This Row],[Year]]&amp;"|"&amp;AllSources[[#This Row],[Real_Team]],ESPN[YEAR]&amp;"|"&amp;ESPN[TEAM],0)),"")</f>
        <v/>
      </c>
      <c r="AQ357" t="str">
        <f t="array" ref="AQ357">IFERROR(INDEX(ESPN[YEAR],MATCH(AllSources[[#This Row],[Year]]&amp;"|"&amp;AllSources[[#This Row],[Real_Team]],ESPN[YEAR]&amp;"|"&amp;ESPN[TEAM],0)),"")</f>
        <v/>
      </c>
    </row>
    <row r="358" spans="1:43" x14ac:dyDescent="0.2">
      <c r="A358">
        <v>2017</v>
      </c>
      <c r="B358">
        <v>209</v>
      </c>
      <c r="C358" t="s">
        <v>629</v>
      </c>
      <c r="D358" t="s">
        <v>628</v>
      </c>
      <c r="E358" t="e" vm="1">
        <v>#NAME?</v>
      </c>
      <c r="F358">
        <v>16</v>
      </c>
      <c r="G358">
        <v>0</v>
      </c>
      <c r="H358" t="s">
        <v>485</v>
      </c>
      <c r="I358" t="s">
        <v>61</v>
      </c>
      <c r="J358">
        <v>-3.86</v>
      </c>
      <c r="K358">
        <v>99.5</v>
      </c>
      <c r="L358">
        <v>269</v>
      </c>
      <c r="M358">
        <v>103.4</v>
      </c>
      <c r="N358">
        <v>151</v>
      </c>
      <c r="O358">
        <v>66.8</v>
      </c>
      <c r="P358">
        <v>245</v>
      </c>
      <c r="Q358">
        <v>7.3999999999999996E-2</v>
      </c>
      <c r="R358">
        <v>20</v>
      </c>
      <c r="S358">
        <v>-4.49</v>
      </c>
      <c r="T358">
        <v>266</v>
      </c>
      <c r="U358">
        <v>102</v>
      </c>
      <c r="V358">
        <v>277</v>
      </c>
      <c r="W358">
        <v>106.5</v>
      </c>
      <c r="X358">
        <v>236</v>
      </c>
      <c r="Y358">
        <v>11.52</v>
      </c>
      <c r="Z358">
        <v>6</v>
      </c>
      <c r="AA358">
        <v>6</v>
      </c>
      <c r="AB358" t="s">
        <v>136</v>
      </c>
      <c r="AC358" t="str">
        <f t="array" ref="AC358">IFERROR(INDEX(JeffSagarin[TEAM],MATCH(AllSources[[#This Row],[Year]]&amp;"|"&amp;AllSources[[#This Row],[Real_Team]],JeffSagarin[YEAR]&amp;"|"&amp;JeffSagarin[TEAM],0)),"")</f>
        <v/>
      </c>
      <c r="AD358" t="str">
        <f t="array" ref="AD358">IFERROR(INDEX(JeffSagarin[JS_RATING],MATCH(AllSources[[#This Row],[Year]]&amp;"|"&amp;AllSources[[#This Row],[Real_Team]],JeffSagarin[YEAR]&amp;"|"&amp;JeffSagarin[TEAM],0)),"")</f>
        <v/>
      </c>
      <c r="AE358" t="str">
        <f t="array" ref="AE358">IFERROR(INDEX(JeffSagarin[JS_SOS],MATCH(AllSources[[#This Row],[Year]]&amp;"|"&amp;AllSources[[#This Row],[Real_Team]],JeffSagarin[YEAR]&amp;"|"&amp;JeffSagarin[TEAM],0)),"")</f>
        <v/>
      </c>
      <c r="AF358" t="str">
        <f t="array" ref="AF358">IFERROR(INDEX(JeffSagarin[W25],MATCH(AllSources[[#This Row],[Year]]&amp;"|"&amp;AllSources[[#This Row],[Real_Team]],JeffSagarin[YEAR]&amp;"|"&amp;JeffSagarin[TEAM],0)),"")</f>
        <v/>
      </c>
      <c r="AG358" t="str">
        <f t="array" ref="AG358">IFERROR(INDEX(JeffSagarin[W50],MATCH(AllSources[[#This Row],[Year]]&amp;"|"&amp;AllSources[[#This Row],[Real_Team]],JeffSagarin[YEAR]&amp;"|"&amp;JeffSagarin[TEAM],0)),"")</f>
        <v/>
      </c>
      <c r="AH358" t="str">
        <f t="array" ref="AH358">IFERROR(INDEX(JeffSagarin[YEAR],MATCH(AllSources[[#This Row],[Year]]&amp;"|"&amp;AllSources[[#This Row],[Real_Team]],JeffSagarin[YEAR]&amp;"|"&amp;JeffSagarin[TEAM],0)),"")</f>
        <v/>
      </c>
      <c r="AI358" t="str">
        <f t="array" ref="AI358">IFERROR(INDEX(SonnyMoore[TEAM],MATCH(AllSources[[#This Row],[Year]]&amp;"|"&amp;AllSources[[#This Row],[Real_Team]],SonnyMoore[YEAR]&amp;"|"&amp;SonnyMoore[TEAM],0)),"")</f>
        <v/>
      </c>
      <c r="AJ358" t="str">
        <f t="array" ref="AJ358">IFERROR(INDEX(SonnyMoore[SM_SOS],MATCH(AllSources[[#This Row],[Year]]&amp;"|"&amp;AllSources[[#This Row],[Real_Team]],SonnyMoore[YEAR]&amp;"|"&amp;SonnyMoore[TEAM],0)),"")</f>
        <v/>
      </c>
      <c r="AK358" t="str">
        <f t="array" ref="AK358">IFERROR(INDEX(SonnyMoore[SM_PR],MATCH(AllSources[[#This Row],[Year]]&amp;"|"&amp;AllSources[[#This Row],[Real_Team]],SonnyMoore[YEAR]&amp;"|"&amp;SonnyMoore[TEAM],0)),"")</f>
        <v/>
      </c>
      <c r="AL358" t="str">
        <f t="array" ref="AL358">IFERROR(INDEX(SonnyMoore[YEAR],MATCH(AllSources[[#This Row],[Year]]&amp;"|"&amp;AllSources[[#This Row],[Real_Team]],SonnyMoore[YEAR]&amp;"|"&amp;SonnyMoore[TEAM],0)),"")</f>
        <v/>
      </c>
      <c r="AM358" t="str">
        <f t="array" ref="AM358">IFERROR(INDEX(ESPN[TEAM],MATCH(AllSources[[#This Row],[Year]]&amp;"|"&amp;AllSources[[#This Row],[Real_Team]],ESPN[YEAR]&amp;"|"&amp;ESPN[TEAM],0)),"")</f>
        <v/>
      </c>
      <c r="AN358" t="str">
        <f t="array" ref="AN358">IFERROR(INDEX(ESPN[BPI OFF],MATCH(AllSources[[#This Row],[Year]]&amp;"|"&amp;AllSources[[#This Row],[Real_Team]],ESPN[YEAR]&amp;"|"&amp;ESPN[TEAM],0)),"")</f>
        <v/>
      </c>
      <c r="AO358" t="str">
        <f t="array" ref="AO358">IFERROR(INDEX(ESPN[BPI DEF],MATCH(AllSources[[#This Row],[Year]]&amp;"|"&amp;AllSources[[#This Row],[Real_Team]],ESPN[YEAR]&amp;"|"&amp;ESPN[TEAM],0)),"")</f>
        <v/>
      </c>
      <c r="AP358" t="str">
        <f t="array" ref="AP358">IFERROR(INDEX(ESPN[BPI],MATCH(AllSources[[#This Row],[Year]]&amp;"|"&amp;AllSources[[#This Row],[Real_Team]],ESPN[YEAR]&amp;"|"&amp;ESPN[TEAM],0)),"")</f>
        <v/>
      </c>
      <c r="AQ358" t="str">
        <f t="array" ref="AQ358">IFERROR(INDEX(ESPN[YEAR],MATCH(AllSources[[#This Row],[Year]]&amp;"|"&amp;AllSources[[#This Row],[Real_Team]],ESPN[YEAR]&amp;"|"&amp;ESPN[TEAM],0)),"")</f>
        <v/>
      </c>
    </row>
    <row r="359" spans="1:43" x14ac:dyDescent="0.2">
      <c r="A359">
        <v>2017</v>
      </c>
      <c r="B359">
        <v>212</v>
      </c>
      <c r="C359" t="s">
        <v>625</v>
      </c>
      <c r="D359" t="s">
        <v>624</v>
      </c>
      <c r="E359" t="e" vm="1">
        <v>#NAME?</v>
      </c>
      <c r="F359">
        <v>16</v>
      </c>
      <c r="G359">
        <v>0</v>
      </c>
      <c r="H359" t="s">
        <v>494</v>
      </c>
      <c r="I359" t="s">
        <v>84</v>
      </c>
      <c r="J359">
        <v>-4.04</v>
      </c>
      <c r="K359">
        <v>103.5</v>
      </c>
      <c r="L359">
        <v>189</v>
      </c>
      <c r="M359">
        <v>107.5</v>
      </c>
      <c r="N359">
        <v>228</v>
      </c>
      <c r="O359">
        <v>68.599999999999994</v>
      </c>
      <c r="P359">
        <v>146</v>
      </c>
      <c r="Q359">
        <v>0.125</v>
      </c>
      <c r="R359">
        <v>2</v>
      </c>
      <c r="S359">
        <v>-8.49</v>
      </c>
      <c r="T359">
        <v>330</v>
      </c>
      <c r="U359">
        <v>100.2</v>
      </c>
      <c r="V359">
        <v>327</v>
      </c>
      <c r="W359">
        <v>108.7</v>
      </c>
      <c r="X359">
        <v>331</v>
      </c>
      <c r="Y359">
        <v>12.68</v>
      </c>
      <c r="Z359">
        <v>3</v>
      </c>
      <c r="AA359">
        <v>6</v>
      </c>
      <c r="AB359" t="s">
        <v>136</v>
      </c>
      <c r="AC359" t="str">
        <f t="array" ref="AC359">IFERROR(INDEX(JeffSagarin[TEAM],MATCH(AllSources[[#This Row],[Year]]&amp;"|"&amp;AllSources[[#This Row],[Real_Team]],JeffSagarin[YEAR]&amp;"|"&amp;JeffSagarin[TEAM],0)),"")</f>
        <v/>
      </c>
      <c r="AD359" t="str">
        <f t="array" ref="AD359">IFERROR(INDEX(JeffSagarin[JS_RATING],MATCH(AllSources[[#This Row],[Year]]&amp;"|"&amp;AllSources[[#This Row],[Real_Team]],JeffSagarin[YEAR]&amp;"|"&amp;JeffSagarin[TEAM],0)),"")</f>
        <v/>
      </c>
      <c r="AE359" t="str">
        <f t="array" ref="AE359">IFERROR(INDEX(JeffSagarin[JS_SOS],MATCH(AllSources[[#This Row],[Year]]&amp;"|"&amp;AllSources[[#This Row],[Real_Team]],JeffSagarin[YEAR]&amp;"|"&amp;JeffSagarin[TEAM],0)),"")</f>
        <v/>
      </c>
      <c r="AF359" t="str">
        <f t="array" ref="AF359">IFERROR(INDEX(JeffSagarin[W25],MATCH(AllSources[[#This Row],[Year]]&amp;"|"&amp;AllSources[[#This Row],[Real_Team]],JeffSagarin[YEAR]&amp;"|"&amp;JeffSagarin[TEAM],0)),"")</f>
        <v/>
      </c>
      <c r="AG359" t="str">
        <f t="array" ref="AG359">IFERROR(INDEX(JeffSagarin[W50],MATCH(AllSources[[#This Row],[Year]]&amp;"|"&amp;AllSources[[#This Row],[Real_Team]],JeffSagarin[YEAR]&amp;"|"&amp;JeffSagarin[TEAM],0)),"")</f>
        <v/>
      </c>
      <c r="AH359" t="str">
        <f t="array" ref="AH359">IFERROR(INDEX(JeffSagarin[YEAR],MATCH(AllSources[[#This Row],[Year]]&amp;"|"&amp;AllSources[[#This Row],[Real_Team]],JeffSagarin[YEAR]&amp;"|"&amp;JeffSagarin[TEAM],0)),"")</f>
        <v/>
      </c>
      <c r="AI359" t="str">
        <f t="array" ref="AI359">IFERROR(INDEX(SonnyMoore[TEAM],MATCH(AllSources[[#This Row],[Year]]&amp;"|"&amp;AllSources[[#This Row],[Real_Team]],SonnyMoore[YEAR]&amp;"|"&amp;SonnyMoore[TEAM],0)),"")</f>
        <v/>
      </c>
      <c r="AJ359" t="str">
        <f t="array" ref="AJ359">IFERROR(INDEX(SonnyMoore[SM_SOS],MATCH(AllSources[[#This Row],[Year]]&amp;"|"&amp;AllSources[[#This Row],[Real_Team]],SonnyMoore[YEAR]&amp;"|"&amp;SonnyMoore[TEAM],0)),"")</f>
        <v/>
      </c>
      <c r="AK359" t="str">
        <f t="array" ref="AK359">IFERROR(INDEX(SonnyMoore[SM_PR],MATCH(AllSources[[#This Row],[Year]]&amp;"|"&amp;AllSources[[#This Row],[Real_Team]],SonnyMoore[YEAR]&amp;"|"&amp;SonnyMoore[TEAM],0)),"")</f>
        <v/>
      </c>
      <c r="AL359" t="str">
        <f t="array" ref="AL359">IFERROR(INDEX(SonnyMoore[YEAR],MATCH(AllSources[[#This Row],[Year]]&amp;"|"&amp;AllSources[[#This Row],[Real_Team]],SonnyMoore[YEAR]&amp;"|"&amp;SonnyMoore[TEAM],0)),"")</f>
        <v/>
      </c>
      <c r="AM359" t="str">
        <f t="array" ref="AM359">IFERROR(INDEX(ESPN[TEAM],MATCH(AllSources[[#This Row],[Year]]&amp;"|"&amp;AllSources[[#This Row],[Real_Team]],ESPN[YEAR]&amp;"|"&amp;ESPN[TEAM],0)),"")</f>
        <v/>
      </c>
      <c r="AN359" t="str">
        <f t="array" ref="AN359">IFERROR(INDEX(ESPN[BPI OFF],MATCH(AllSources[[#This Row],[Year]]&amp;"|"&amp;AllSources[[#This Row],[Real_Team]],ESPN[YEAR]&amp;"|"&amp;ESPN[TEAM],0)),"")</f>
        <v/>
      </c>
      <c r="AO359" t="str">
        <f t="array" ref="AO359">IFERROR(INDEX(ESPN[BPI DEF],MATCH(AllSources[[#This Row],[Year]]&amp;"|"&amp;AllSources[[#This Row],[Real_Team]],ESPN[YEAR]&amp;"|"&amp;ESPN[TEAM],0)),"")</f>
        <v/>
      </c>
      <c r="AP359" t="str">
        <f t="array" ref="AP359">IFERROR(INDEX(ESPN[BPI],MATCH(AllSources[[#This Row],[Year]]&amp;"|"&amp;AllSources[[#This Row],[Real_Team]],ESPN[YEAR]&amp;"|"&amp;ESPN[TEAM],0)),"")</f>
        <v/>
      </c>
      <c r="AQ359" t="str">
        <f t="array" ref="AQ359">IFERROR(INDEX(ESPN[YEAR],MATCH(AllSources[[#This Row],[Year]]&amp;"|"&amp;AllSources[[#This Row],[Real_Team]],ESPN[YEAR]&amp;"|"&amp;ESPN[TEAM],0)),"")</f>
        <v/>
      </c>
    </row>
    <row r="360" spans="1:43" x14ac:dyDescent="0.2">
      <c r="A360">
        <v>2017</v>
      </c>
      <c r="B360">
        <v>218</v>
      </c>
      <c r="C360" t="s">
        <v>875</v>
      </c>
      <c r="D360" t="s">
        <v>874</v>
      </c>
      <c r="E360" t="e" vm="1">
        <v>#NAME?</v>
      </c>
      <c r="F360">
        <v>16</v>
      </c>
      <c r="G360">
        <v>0</v>
      </c>
      <c r="H360" t="s">
        <v>506</v>
      </c>
      <c r="I360" t="s">
        <v>94</v>
      </c>
      <c r="J360">
        <v>-4.41</v>
      </c>
      <c r="K360">
        <v>97.8</v>
      </c>
      <c r="L360">
        <v>293</v>
      </c>
      <c r="M360">
        <v>102.2</v>
      </c>
      <c r="N360">
        <v>115</v>
      </c>
      <c r="O360">
        <v>68.900000000000006</v>
      </c>
      <c r="P360">
        <v>125</v>
      </c>
      <c r="Q360">
        <v>0.13100000000000001</v>
      </c>
      <c r="R360">
        <v>1</v>
      </c>
      <c r="S360">
        <v>-5.31</v>
      </c>
      <c r="T360">
        <v>288</v>
      </c>
      <c r="U360">
        <v>100.8</v>
      </c>
      <c r="V360">
        <v>313</v>
      </c>
      <c r="W360">
        <v>106.1</v>
      </c>
      <c r="X360">
        <v>215</v>
      </c>
      <c r="Y360">
        <v>-0.94</v>
      </c>
      <c r="Z360">
        <v>181</v>
      </c>
      <c r="AA360">
        <v>6</v>
      </c>
      <c r="AB360" t="s">
        <v>136</v>
      </c>
      <c r="AC360" t="str">
        <f t="array" ref="AC360">IFERROR(INDEX(JeffSagarin[TEAM],MATCH(AllSources[[#This Row],[Year]]&amp;"|"&amp;AllSources[[#This Row],[Real_Team]],JeffSagarin[YEAR]&amp;"|"&amp;JeffSagarin[TEAM],0)),"")</f>
        <v/>
      </c>
      <c r="AD360" t="str">
        <f t="array" ref="AD360">IFERROR(INDEX(JeffSagarin[JS_RATING],MATCH(AllSources[[#This Row],[Year]]&amp;"|"&amp;AllSources[[#This Row],[Real_Team]],JeffSagarin[YEAR]&amp;"|"&amp;JeffSagarin[TEAM],0)),"")</f>
        <v/>
      </c>
      <c r="AE360" t="str">
        <f t="array" ref="AE360">IFERROR(INDEX(JeffSagarin[JS_SOS],MATCH(AllSources[[#This Row],[Year]]&amp;"|"&amp;AllSources[[#This Row],[Real_Team]],JeffSagarin[YEAR]&amp;"|"&amp;JeffSagarin[TEAM],0)),"")</f>
        <v/>
      </c>
      <c r="AF360" t="str">
        <f t="array" ref="AF360">IFERROR(INDEX(JeffSagarin[W25],MATCH(AllSources[[#This Row],[Year]]&amp;"|"&amp;AllSources[[#This Row],[Real_Team]],JeffSagarin[YEAR]&amp;"|"&amp;JeffSagarin[TEAM],0)),"")</f>
        <v/>
      </c>
      <c r="AG360" t="str">
        <f t="array" ref="AG360">IFERROR(INDEX(JeffSagarin[W50],MATCH(AllSources[[#This Row],[Year]]&amp;"|"&amp;AllSources[[#This Row],[Real_Team]],JeffSagarin[YEAR]&amp;"|"&amp;JeffSagarin[TEAM],0)),"")</f>
        <v/>
      </c>
      <c r="AH360" t="str">
        <f t="array" ref="AH360">IFERROR(INDEX(JeffSagarin[YEAR],MATCH(AllSources[[#This Row],[Year]]&amp;"|"&amp;AllSources[[#This Row],[Real_Team]],JeffSagarin[YEAR]&amp;"|"&amp;JeffSagarin[TEAM],0)),"")</f>
        <v/>
      </c>
      <c r="AI360" t="str">
        <f t="array" ref="AI360">IFERROR(INDEX(SonnyMoore[TEAM],MATCH(AllSources[[#This Row],[Year]]&amp;"|"&amp;AllSources[[#This Row],[Real_Team]],SonnyMoore[YEAR]&amp;"|"&amp;SonnyMoore[TEAM],0)),"")</f>
        <v/>
      </c>
      <c r="AJ360" t="str">
        <f t="array" ref="AJ360">IFERROR(INDEX(SonnyMoore[SM_SOS],MATCH(AllSources[[#This Row],[Year]]&amp;"|"&amp;AllSources[[#This Row],[Real_Team]],SonnyMoore[YEAR]&amp;"|"&amp;SonnyMoore[TEAM],0)),"")</f>
        <v/>
      </c>
      <c r="AK360" t="str">
        <f t="array" ref="AK360">IFERROR(INDEX(SonnyMoore[SM_PR],MATCH(AllSources[[#This Row],[Year]]&amp;"|"&amp;AllSources[[#This Row],[Real_Team]],SonnyMoore[YEAR]&amp;"|"&amp;SonnyMoore[TEAM],0)),"")</f>
        <v/>
      </c>
      <c r="AL360" t="str">
        <f t="array" ref="AL360">IFERROR(INDEX(SonnyMoore[YEAR],MATCH(AllSources[[#This Row],[Year]]&amp;"|"&amp;AllSources[[#This Row],[Real_Team]],SonnyMoore[YEAR]&amp;"|"&amp;SonnyMoore[TEAM],0)),"")</f>
        <v/>
      </c>
      <c r="AM360" t="str">
        <f t="array" ref="AM360">IFERROR(INDEX(ESPN[TEAM],MATCH(AllSources[[#This Row],[Year]]&amp;"|"&amp;AllSources[[#This Row],[Real_Team]],ESPN[YEAR]&amp;"|"&amp;ESPN[TEAM],0)),"")</f>
        <v/>
      </c>
      <c r="AN360" t="str">
        <f t="array" ref="AN360">IFERROR(INDEX(ESPN[BPI OFF],MATCH(AllSources[[#This Row],[Year]]&amp;"|"&amp;AllSources[[#This Row],[Real_Team]],ESPN[YEAR]&amp;"|"&amp;ESPN[TEAM],0)),"")</f>
        <v/>
      </c>
      <c r="AO360" t="str">
        <f t="array" ref="AO360">IFERROR(INDEX(ESPN[BPI DEF],MATCH(AllSources[[#This Row],[Year]]&amp;"|"&amp;AllSources[[#This Row],[Real_Team]],ESPN[YEAR]&amp;"|"&amp;ESPN[TEAM],0)),"")</f>
        <v/>
      </c>
      <c r="AP360" t="str">
        <f t="array" ref="AP360">IFERROR(INDEX(ESPN[BPI],MATCH(AllSources[[#This Row],[Year]]&amp;"|"&amp;AllSources[[#This Row],[Real_Team]],ESPN[YEAR]&amp;"|"&amp;ESPN[TEAM],0)),"")</f>
        <v/>
      </c>
      <c r="AQ360" t="str">
        <f t="array" ref="AQ360">IFERROR(INDEX(ESPN[YEAR],MATCH(AllSources[[#This Row],[Year]]&amp;"|"&amp;AllSources[[#This Row],[Real_Team]],ESPN[YEAR]&amp;"|"&amp;ESPN[TEAM],0)),"")</f>
        <v/>
      </c>
    </row>
    <row r="361" spans="1:43" x14ac:dyDescent="0.2">
      <c r="A361">
        <v>2016</v>
      </c>
      <c r="B361">
        <v>1</v>
      </c>
      <c r="C361" t="s">
        <v>700</v>
      </c>
      <c r="D361" t="s">
        <v>31</v>
      </c>
      <c r="E361" t="e" vm="1">
        <v>#NAME?</v>
      </c>
      <c r="F361">
        <v>2</v>
      </c>
      <c r="G361">
        <v>6</v>
      </c>
      <c r="H361" t="s">
        <v>541</v>
      </c>
      <c r="I361" t="s">
        <v>621</v>
      </c>
      <c r="J361">
        <v>32.01</v>
      </c>
      <c r="K361">
        <v>122.8</v>
      </c>
      <c r="L361">
        <v>3</v>
      </c>
      <c r="M361">
        <v>90.8</v>
      </c>
      <c r="N361">
        <v>5</v>
      </c>
      <c r="O361">
        <v>66</v>
      </c>
      <c r="P361">
        <v>274</v>
      </c>
      <c r="Q361">
        <v>2.3E-2</v>
      </c>
      <c r="R361">
        <v>114</v>
      </c>
      <c r="S361">
        <v>10.74</v>
      </c>
      <c r="T361">
        <v>13</v>
      </c>
      <c r="U361">
        <v>110.5</v>
      </c>
      <c r="V361">
        <v>19</v>
      </c>
      <c r="W361">
        <v>99.7</v>
      </c>
      <c r="X361">
        <v>9</v>
      </c>
      <c r="Y361">
        <v>2.98</v>
      </c>
      <c r="Z361">
        <v>83</v>
      </c>
      <c r="AA361">
        <v>2</v>
      </c>
      <c r="AB361" t="s">
        <v>136</v>
      </c>
      <c r="AC361" t="str">
        <f t="array" ref="AC361">IFERROR(INDEX(JeffSagarin[TEAM],MATCH(AllSources[[#This Row],[Year]]&amp;"|"&amp;AllSources[[#This Row],[Real_Team]],JeffSagarin[YEAR]&amp;"|"&amp;JeffSagarin[TEAM],0)),"")</f>
        <v>Villanova</v>
      </c>
      <c r="AD361">
        <f t="array" ref="AD361">IFERROR(INDEX(JeffSagarin[JS_RATING],MATCH(AllSources[[#This Row],[Year]]&amp;"|"&amp;AllSources[[#This Row],[Real_Team]],JeffSagarin[YEAR]&amp;"|"&amp;JeffSagarin[TEAM],0)),"")</f>
        <v>94.26</v>
      </c>
      <c r="AE361">
        <f t="array" ref="AE361">IFERROR(INDEX(JeffSagarin[JS_SOS],MATCH(AllSources[[#This Row],[Year]]&amp;"|"&amp;AllSources[[#This Row],[Real_Team]],JeffSagarin[YEAR]&amp;"|"&amp;JeffSagarin[TEAM],0)),"")</f>
        <v>80.709999999999994</v>
      </c>
      <c r="AF361">
        <f t="array" ref="AF361">IFERROR(INDEX(JeffSagarin[W25],MATCH(AllSources[[#This Row],[Year]]&amp;"|"&amp;AllSources[[#This Row],[Real_Team]],JeffSagarin[YEAR]&amp;"|"&amp;JeffSagarin[TEAM],0)),"")</f>
        <v>6</v>
      </c>
      <c r="AG361">
        <f t="array" ref="AG361">IFERROR(INDEX(JeffSagarin[W50],MATCH(AllSources[[#This Row],[Year]]&amp;"|"&amp;AllSources[[#This Row],[Real_Team]],JeffSagarin[YEAR]&amp;"|"&amp;JeffSagarin[TEAM],0)),"")</f>
        <v>16</v>
      </c>
      <c r="AH361">
        <f t="array" ref="AH361">IFERROR(INDEX(JeffSagarin[YEAR],MATCH(AllSources[[#This Row],[Year]]&amp;"|"&amp;AllSources[[#This Row],[Real_Team]],JeffSagarin[YEAR]&amp;"|"&amp;JeffSagarin[TEAM],0)),"")</f>
        <v>2016</v>
      </c>
      <c r="AI361" t="str">
        <f t="array" ref="AI361">IFERROR(INDEX(SonnyMoore[TEAM],MATCH(AllSources[[#This Row],[Year]]&amp;"|"&amp;AllSources[[#This Row],[Real_Team]],SonnyMoore[YEAR]&amp;"|"&amp;SonnyMoore[TEAM],0)),"")</f>
        <v>VILLANOVA</v>
      </c>
      <c r="AJ361">
        <f t="array" ref="AJ361">IFERROR(INDEX(SonnyMoore[SM_SOS],MATCH(AllSources[[#This Row],[Year]]&amp;"|"&amp;AllSources[[#This Row],[Real_Team]],SonnyMoore[YEAR]&amp;"|"&amp;SonnyMoore[TEAM],0)),"")</f>
        <v>73.78</v>
      </c>
      <c r="AK361">
        <f t="array" ref="AK361">IFERROR(INDEX(SonnyMoore[SM_PR],MATCH(AllSources[[#This Row],[Year]]&amp;"|"&amp;AllSources[[#This Row],[Real_Team]],SonnyMoore[YEAR]&amp;"|"&amp;SonnyMoore[TEAM],0)),"")</f>
        <v>93.96</v>
      </c>
      <c r="AL361">
        <f t="array" ref="AL361">IFERROR(INDEX(SonnyMoore[YEAR],MATCH(AllSources[[#This Row],[Year]]&amp;"|"&amp;AllSources[[#This Row],[Real_Team]],SonnyMoore[YEAR]&amp;"|"&amp;SonnyMoore[TEAM],0)),"")</f>
        <v>2016</v>
      </c>
      <c r="AM361" t="str">
        <f t="array" ref="AM361">IFERROR(INDEX(ESPN[TEAM],MATCH(AllSources[[#This Row],[Year]]&amp;"|"&amp;AllSources[[#This Row],[Real_Team]],ESPN[YEAR]&amp;"|"&amp;ESPN[TEAM],0)),"")</f>
        <v>Villanova</v>
      </c>
      <c r="AN361">
        <f t="array" ref="AN361">IFERROR(INDEX(ESPN[BPI OFF],MATCH(AllSources[[#This Row],[Year]]&amp;"|"&amp;AllSources[[#This Row],[Real_Team]],ESPN[YEAR]&amp;"|"&amp;ESPN[TEAM],0)),"")</f>
        <v>8.9</v>
      </c>
      <c r="AO361">
        <f t="array" ref="AO361">IFERROR(INDEX(ESPN[BPI DEF],MATCH(AllSources[[#This Row],[Year]]&amp;"|"&amp;AllSources[[#This Row],[Real_Team]],ESPN[YEAR]&amp;"|"&amp;ESPN[TEAM],0)),"")</f>
        <v>11</v>
      </c>
      <c r="AP361">
        <f t="array" ref="AP361">IFERROR(INDEX(ESPN[BPI],MATCH(AllSources[[#This Row],[Year]]&amp;"|"&amp;AllSources[[#This Row],[Real_Team]],ESPN[YEAR]&amp;"|"&amp;ESPN[TEAM],0)),"")</f>
        <v>19.899999999999999</v>
      </c>
      <c r="AQ361">
        <f t="array" ref="AQ361">IFERROR(INDEX(ESPN[YEAR],MATCH(AllSources[[#This Row],[Year]]&amp;"|"&amp;AllSources[[#This Row],[Real_Team]],ESPN[YEAR]&amp;"|"&amp;ESPN[TEAM],0)),"")</f>
        <v>2016</v>
      </c>
    </row>
    <row r="362" spans="1:43" x14ac:dyDescent="0.2">
      <c r="A362">
        <v>2016</v>
      </c>
      <c r="B362">
        <v>2</v>
      </c>
      <c r="C362" t="s">
        <v>873</v>
      </c>
      <c r="D362" t="s">
        <v>38</v>
      </c>
      <c r="E362" t="e" vm="1">
        <v>#NAME?</v>
      </c>
      <c r="F362">
        <v>1</v>
      </c>
      <c r="G362">
        <v>5</v>
      </c>
      <c r="H362" t="s">
        <v>105</v>
      </c>
      <c r="I362" t="s">
        <v>872</v>
      </c>
      <c r="J362">
        <v>29.82</v>
      </c>
      <c r="K362">
        <v>124.4</v>
      </c>
      <c r="L362">
        <v>1</v>
      </c>
      <c r="M362">
        <v>94.6</v>
      </c>
      <c r="N362">
        <v>21</v>
      </c>
      <c r="O362">
        <v>70.5</v>
      </c>
      <c r="P362">
        <v>60</v>
      </c>
      <c r="Q362">
        <v>-5.5E-2</v>
      </c>
      <c r="R362">
        <v>305</v>
      </c>
      <c r="S362">
        <v>11.45</v>
      </c>
      <c r="T362">
        <v>8</v>
      </c>
      <c r="U362">
        <v>111.7</v>
      </c>
      <c r="V362">
        <v>4</v>
      </c>
      <c r="W362">
        <v>100.2</v>
      </c>
      <c r="X362">
        <v>18</v>
      </c>
      <c r="Y362">
        <v>3.13</v>
      </c>
      <c r="Z362">
        <v>77</v>
      </c>
      <c r="AA362">
        <v>1</v>
      </c>
      <c r="AB362" t="s">
        <v>136</v>
      </c>
      <c r="AC362" t="str">
        <f t="array" ref="AC362">IFERROR(INDEX(JeffSagarin[TEAM],MATCH(AllSources[[#This Row],[Year]]&amp;"|"&amp;AllSources[[#This Row],[Real_Team]],JeffSagarin[YEAR]&amp;"|"&amp;JeffSagarin[TEAM],0)),"")</f>
        <v>North Carolina</v>
      </c>
      <c r="AD362">
        <f t="array" ref="AD362">IFERROR(INDEX(JeffSagarin[JS_RATING],MATCH(AllSources[[#This Row],[Year]]&amp;"|"&amp;AllSources[[#This Row],[Real_Team]],JeffSagarin[YEAR]&amp;"|"&amp;JeffSagarin[TEAM],0)),"")</f>
        <v>93.33</v>
      </c>
      <c r="AE362">
        <f t="array" ref="AE362">IFERROR(INDEX(JeffSagarin[JS_SOS],MATCH(AllSources[[#This Row],[Year]]&amp;"|"&amp;AllSources[[#This Row],[Real_Team]],JeffSagarin[YEAR]&amp;"|"&amp;JeffSagarin[TEAM],0)),"")</f>
        <v>81.28</v>
      </c>
      <c r="AF362">
        <f t="array" ref="AF362">IFERROR(INDEX(JeffSagarin[W25],MATCH(AllSources[[#This Row],[Year]]&amp;"|"&amp;AllSources[[#This Row],[Real_Team]],JeffSagarin[YEAR]&amp;"|"&amp;JeffSagarin[TEAM],0)),"")</f>
        <v>5</v>
      </c>
      <c r="AG362">
        <f t="array" ref="AG362">IFERROR(INDEX(JeffSagarin[W50],MATCH(AllSources[[#This Row],[Year]]&amp;"|"&amp;AllSources[[#This Row],[Real_Team]],JeffSagarin[YEAR]&amp;"|"&amp;JeffSagarin[TEAM],0)),"")</f>
        <v>15</v>
      </c>
      <c r="AH362">
        <f t="array" ref="AH362">IFERROR(INDEX(JeffSagarin[YEAR],MATCH(AllSources[[#This Row],[Year]]&amp;"|"&amp;AllSources[[#This Row],[Real_Team]],JeffSagarin[YEAR]&amp;"|"&amp;JeffSagarin[TEAM],0)),"")</f>
        <v>2016</v>
      </c>
      <c r="AI362" t="str">
        <f t="array" ref="AI362">IFERROR(INDEX(SonnyMoore[TEAM],MATCH(AllSources[[#This Row],[Year]]&amp;"|"&amp;AllSources[[#This Row],[Real_Team]],SonnyMoore[YEAR]&amp;"|"&amp;SonnyMoore[TEAM],0)),"")</f>
        <v>NORTH CAROLINA</v>
      </c>
      <c r="AJ362">
        <f t="array" ref="AJ362">IFERROR(INDEX(SonnyMoore[SM_SOS],MATCH(AllSources[[#This Row],[Year]]&amp;"|"&amp;AllSources[[#This Row],[Real_Team]],SonnyMoore[YEAR]&amp;"|"&amp;SonnyMoore[TEAM],0)),"")</f>
        <v>75.58</v>
      </c>
      <c r="AK362">
        <f t="array" ref="AK362">IFERROR(INDEX(SonnyMoore[SM_PR],MATCH(AllSources[[#This Row],[Year]]&amp;"|"&amp;AllSources[[#This Row],[Real_Team]],SonnyMoore[YEAR]&amp;"|"&amp;SonnyMoore[TEAM],0)),"")</f>
        <v>91.35</v>
      </c>
      <c r="AL362">
        <f t="array" ref="AL362">IFERROR(INDEX(SonnyMoore[YEAR],MATCH(AllSources[[#This Row],[Year]]&amp;"|"&amp;AllSources[[#This Row],[Real_Team]],SonnyMoore[YEAR]&amp;"|"&amp;SonnyMoore[TEAM],0)),"")</f>
        <v>2016</v>
      </c>
      <c r="AM362" t="str">
        <f t="array" ref="AM362">IFERROR(INDEX(ESPN[TEAM],MATCH(AllSources[[#This Row],[Year]]&amp;"|"&amp;AllSources[[#This Row],[Real_Team]],ESPN[YEAR]&amp;"|"&amp;ESPN[TEAM],0)),"")</f>
        <v>North Carolina</v>
      </c>
      <c r="AN362">
        <f t="array" ref="AN362">IFERROR(INDEX(ESPN[BPI OFF],MATCH(AllSources[[#This Row],[Year]]&amp;"|"&amp;AllSources[[#This Row],[Real_Team]],ESPN[YEAR]&amp;"|"&amp;ESPN[TEAM],0)),"")</f>
        <v>13.8</v>
      </c>
      <c r="AO362">
        <f t="array" ref="AO362">IFERROR(INDEX(ESPN[BPI DEF],MATCH(AllSources[[#This Row],[Year]]&amp;"|"&amp;AllSources[[#This Row],[Real_Team]],ESPN[YEAR]&amp;"|"&amp;ESPN[TEAM],0)),"")</f>
        <v>4.8</v>
      </c>
      <c r="AP362">
        <f t="array" ref="AP362">IFERROR(INDEX(ESPN[BPI],MATCH(AllSources[[#This Row],[Year]]&amp;"|"&amp;AllSources[[#This Row],[Real_Team]],ESPN[YEAR]&amp;"|"&amp;ESPN[TEAM],0)),"")</f>
        <v>18.7</v>
      </c>
      <c r="AQ362">
        <f t="array" ref="AQ362">IFERROR(INDEX(ESPN[YEAR],MATCH(AllSources[[#This Row],[Year]]&amp;"|"&amp;AllSources[[#This Row],[Real_Team]],ESPN[YEAR]&amp;"|"&amp;ESPN[TEAM],0)),"")</f>
        <v>2016</v>
      </c>
    </row>
    <row r="363" spans="1:43" x14ac:dyDescent="0.2">
      <c r="A363">
        <v>2016</v>
      </c>
      <c r="B363">
        <v>3</v>
      </c>
      <c r="C363" t="s">
        <v>609</v>
      </c>
      <c r="D363" t="s">
        <v>43</v>
      </c>
      <c r="E363" t="e" vm="1">
        <v>#NAME?</v>
      </c>
      <c r="F363">
        <v>1</v>
      </c>
      <c r="G363">
        <v>3</v>
      </c>
      <c r="H363" t="s">
        <v>156</v>
      </c>
      <c r="I363" t="s">
        <v>715</v>
      </c>
      <c r="J363">
        <v>29.67</v>
      </c>
      <c r="K363">
        <v>120</v>
      </c>
      <c r="L363">
        <v>10</v>
      </c>
      <c r="M363">
        <v>90.4</v>
      </c>
      <c r="N363">
        <v>3</v>
      </c>
      <c r="O363">
        <v>69</v>
      </c>
      <c r="P363">
        <v>123</v>
      </c>
      <c r="Q363">
        <v>4.3999999999999997E-2</v>
      </c>
      <c r="R363">
        <v>75</v>
      </c>
      <c r="S363">
        <v>12.61</v>
      </c>
      <c r="T363">
        <v>3</v>
      </c>
      <c r="U363">
        <v>111.4</v>
      </c>
      <c r="V363">
        <v>8</v>
      </c>
      <c r="W363">
        <v>98.8</v>
      </c>
      <c r="X363">
        <v>4</v>
      </c>
      <c r="Y363">
        <v>3.62</v>
      </c>
      <c r="Z363">
        <v>66</v>
      </c>
      <c r="AA363">
        <v>1</v>
      </c>
      <c r="AB363" t="s">
        <v>136</v>
      </c>
      <c r="AC363" t="str">
        <f t="array" ref="AC363">IFERROR(INDEX(JeffSagarin[TEAM],MATCH(AllSources[[#This Row],[Year]]&amp;"|"&amp;AllSources[[#This Row],[Real_Team]],JeffSagarin[YEAR]&amp;"|"&amp;JeffSagarin[TEAM],0)),"")</f>
        <v>Kansas</v>
      </c>
      <c r="AD363">
        <f t="array" ref="AD363">IFERROR(INDEX(JeffSagarin[JS_RATING],MATCH(AllSources[[#This Row],[Year]]&amp;"|"&amp;AllSources[[#This Row],[Real_Team]],JeffSagarin[YEAR]&amp;"|"&amp;JeffSagarin[TEAM],0)),"")</f>
        <v>93.55</v>
      </c>
      <c r="AE363">
        <f t="array" ref="AE363">IFERROR(INDEX(JeffSagarin[JS_SOS],MATCH(AllSources[[#This Row],[Year]]&amp;"|"&amp;AllSources[[#This Row],[Real_Team]],JeffSagarin[YEAR]&amp;"|"&amp;JeffSagarin[TEAM],0)),"")</f>
        <v>81.92</v>
      </c>
      <c r="AF363">
        <f t="array" ref="AF363">IFERROR(INDEX(JeffSagarin[W25],MATCH(AllSources[[#This Row],[Year]]&amp;"|"&amp;AllSources[[#This Row],[Real_Team]],JeffSagarin[YEAR]&amp;"|"&amp;JeffSagarin[TEAM],0)),"")</f>
        <v>11</v>
      </c>
      <c r="AG363">
        <f t="array" ref="AG363">IFERROR(INDEX(JeffSagarin[W50],MATCH(AllSources[[#This Row],[Year]]&amp;"|"&amp;AllSources[[#This Row],[Real_Team]],JeffSagarin[YEAR]&amp;"|"&amp;JeffSagarin[TEAM],0)),"")</f>
        <v>15</v>
      </c>
      <c r="AH363">
        <f t="array" ref="AH363">IFERROR(INDEX(JeffSagarin[YEAR],MATCH(AllSources[[#This Row],[Year]]&amp;"|"&amp;AllSources[[#This Row],[Real_Team]],JeffSagarin[YEAR]&amp;"|"&amp;JeffSagarin[TEAM],0)),"")</f>
        <v>2016</v>
      </c>
      <c r="AI363" t="str">
        <f t="array" ref="AI363">IFERROR(INDEX(SonnyMoore[TEAM],MATCH(AllSources[[#This Row],[Year]]&amp;"|"&amp;AllSources[[#This Row],[Real_Team]],SonnyMoore[YEAR]&amp;"|"&amp;SonnyMoore[TEAM],0)),"")</f>
        <v>KANSAS</v>
      </c>
      <c r="AJ363">
        <f t="array" ref="AJ363">IFERROR(INDEX(SonnyMoore[SM_SOS],MATCH(AllSources[[#This Row],[Year]]&amp;"|"&amp;AllSources[[#This Row],[Real_Team]],SonnyMoore[YEAR]&amp;"|"&amp;SonnyMoore[TEAM],0)),"")</f>
        <v>75.45</v>
      </c>
      <c r="AK363">
        <f t="array" ref="AK363">IFERROR(INDEX(SonnyMoore[SM_PR],MATCH(AllSources[[#This Row],[Year]]&amp;"|"&amp;AllSources[[#This Row],[Real_Team]],SonnyMoore[YEAR]&amp;"|"&amp;SonnyMoore[TEAM],0)),"")</f>
        <v>90.07</v>
      </c>
      <c r="AL363">
        <f t="array" ref="AL363">IFERROR(INDEX(SonnyMoore[YEAR],MATCH(AllSources[[#This Row],[Year]]&amp;"|"&amp;AllSources[[#This Row],[Real_Team]],SonnyMoore[YEAR]&amp;"|"&amp;SonnyMoore[TEAM],0)),"")</f>
        <v>2016</v>
      </c>
      <c r="AM363" t="str">
        <f t="array" ref="AM363">IFERROR(INDEX(ESPN[TEAM],MATCH(AllSources[[#This Row],[Year]]&amp;"|"&amp;AllSources[[#This Row],[Real_Team]],ESPN[YEAR]&amp;"|"&amp;ESPN[TEAM],0)),"")</f>
        <v>Kansas</v>
      </c>
      <c r="AN363">
        <f t="array" ref="AN363">IFERROR(INDEX(ESPN[BPI OFF],MATCH(AllSources[[#This Row],[Year]]&amp;"|"&amp;AllSources[[#This Row],[Real_Team]],ESPN[YEAR]&amp;"|"&amp;ESPN[TEAM],0)),"")</f>
        <v>11.8</v>
      </c>
      <c r="AO363">
        <f t="array" ref="AO363">IFERROR(INDEX(ESPN[BPI DEF],MATCH(AllSources[[#This Row],[Year]]&amp;"|"&amp;AllSources[[#This Row],[Real_Team]],ESPN[YEAR]&amp;"|"&amp;ESPN[TEAM],0)),"")</f>
        <v>6.6</v>
      </c>
      <c r="AP363">
        <f t="array" ref="AP363">IFERROR(INDEX(ESPN[BPI],MATCH(AllSources[[#This Row],[Year]]&amp;"|"&amp;AllSources[[#This Row],[Real_Team]],ESPN[YEAR]&amp;"|"&amp;ESPN[TEAM],0)),"")</f>
        <v>18.5</v>
      </c>
      <c r="AQ363">
        <f t="array" ref="AQ363">IFERROR(INDEX(ESPN[YEAR],MATCH(AllSources[[#This Row],[Year]]&amp;"|"&amp;AllSources[[#This Row],[Real_Team]],ESPN[YEAR]&amp;"|"&amp;ESPN[TEAM],0)),"")</f>
        <v>2016</v>
      </c>
    </row>
    <row r="364" spans="1:43" x14ac:dyDescent="0.2">
      <c r="A364">
        <v>2016</v>
      </c>
      <c r="B364">
        <v>4</v>
      </c>
      <c r="C364" t="s">
        <v>712</v>
      </c>
      <c r="D364" t="s">
        <v>27</v>
      </c>
      <c r="E364" t="e" vm="1">
        <v>#NAME?</v>
      </c>
      <c r="F364">
        <v>1</v>
      </c>
      <c r="G364">
        <v>3</v>
      </c>
      <c r="H364" t="s">
        <v>105</v>
      </c>
      <c r="I364" t="s">
        <v>610</v>
      </c>
      <c r="J364">
        <v>29.64</v>
      </c>
      <c r="K364">
        <v>120.6</v>
      </c>
      <c r="L364">
        <v>8</v>
      </c>
      <c r="M364">
        <v>91</v>
      </c>
      <c r="N364">
        <v>7</v>
      </c>
      <c r="O364">
        <v>61.3</v>
      </c>
      <c r="P364">
        <v>348</v>
      </c>
      <c r="Q364">
        <v>-0.04</v>
      </c>
      <c r="R364">
        <v>278</v>
      </c>
      <c r="S364">
        <v>12.67</v>
      </c>
      <c r="T364">
        <v>2</v>
      </c>
      <c r="U364">
        <v>112.1</v>
      </c>
      <c r="V364">
        <v>2</v>
      </c>
      <c r="W364">
        <v>99.5</v>
      </c>
      <c r="X364">
        <v>6</v>
      </c>
      <c r="Y364">
        <v>4.9800000000000004</v>
      </c>
      <c r="Z364">
        <v>38</v>
      </c>
      <c r="AA364">
        <v>1</v>
      </c>
      <c r="AB364" t="s">
        <v>136</v>
      </c>
      <c r="AC364" t="str">
        <f t="array" ref="AC364">IFERROR(INDEX(JeffSagarin[TEAM],MATCH(AllSources[[#This Row],[Year]]&amp;"|"&amp;AllSources[[#This Row],[Real_Team]],JeffSagarin[YEAR]&amp;"|"&amp;JeffSagarin[TEAM],0)),"")</f>
        <v>Virginia</v>
      </c>
      <c r="AD364">
        <f t="array" ref="AD364">IFERROR(INDEX(JeffSagarin[JS_RATING],MATCH(AllSources[[#This Row],[Year]]&amp;"|"&amp;AllSources[[#This Row],[Real_Team]],JeffSagarin[YEAR]&amp;"|"&amp;JeffSagarin[TEAM],0)),"")</f>
        <v>92.14</v>
      </c>
      <c r="AE364">
        <f t="array" ref="AE364">IFERROR(INDEX(JeffSagarin[JS_SOS],MATCH(AllSources[[#This Row],[Year]]&amp;"|"&amp;AllSources[[#This Row],[Real_Team]],JeffSagarin[YEAR]&amp;"|"&amp;JeffSagarin[TEAM],0)),"")</f>
        <v>82.13</v>
      </c>
      <c r="AF364">
        <f t="array" ref="AF364">IFERROR(INDEX(JeffSagarin[W25],MATCH(AllSources[[#This Row],[Year]]&amp;"|"&amp;AllSources[[#This Row],[Real_Team]],JeffSagarin[YEAR]&amp;"|"&amp;JeffSagarin[TEAM],0)),"")</f>
        <v>8</v>
      </c>
      <c r="AG364">
        <f t="array" ref="AG364">IFERROR(INDEX(JeffSagarin[W50],MATCH(AllSources[[#This Row],[Year]]&amp;"|"&amp;AllSources[[#This Row],[Real_Team]],JeffSagarin[YEAR]&amp;"|"&amp;JeffSagarin[TEAM],0)),"")</f>
        <v>14</v>
      </c>
      <c r="AH364">
        <f t="array" ref="AH364">IFERROR(INDEX(JeffSagarin[YEAR],MATCH(AllSources[[#This Row],[Year]]&amp;"|"&amp;AllSources[[#This Row],[Real_Team]],JeffSagarin[YEAR]&amp;"|"&amp;JeffSagarin[TEAM],0)),"")</f>
        <v>2016</v>
      </c>
      <c r="AI364" t="str">
        <f t="array" ref="AI364">IFERROR(INDEX(SonnyMoore[TEAM],MATCH(AllSources[[#This Row],[Year]]&amp;"|"&amp;AllSources[[#This Row],[Real_Team]],SonnyMoore[YEAR]&amp;"|"&amp;SonnyMoore[TEAM],0)),"")</f>
        <v>VIRGINIA</v>
      </c>
      <c r="AJ364">
        <f t="array" ref="AJ364">IFERROR(INDEX(SonnyMoore[SM_SOS],MATCH(AllSources[[#This Row],[Year]]&amp;"|"&amp;AllSources[[#This Row],[Real_Team]],SonnyMoore[YEAR]&amp;"|"&amp;SonnyMoore[TEAM],0)),"")</f>
        <v>75.11</v>
      </c>
      <c r="AK364">
        <f t="array" ref="AK364">IFERROR(INDEX(SonnyMoore[SM_PR],MATCH(AllSources[[#This Row],[Year]]&amp;"|"&amp;AllSources[[#This Row],[Real_Team]],SonnyMoore[YEAR]&amp;"|"&amp;SonnyMoore[TEAM],0)),"")</f>
        <v>88.25</v>
      </c>
      <c r="AL364">
        <f t="array" ref="AL364">IFERROR(INDEX(SonnyMoore[YEAR],MATCH(AllSources[[#This Row],[Year]]&amp;"|"&amp;AllSources[[#This Row],[Real_Team]],SonnyMoore[YEAR]&amp;"|"&amp;SonnyMoore[TEAM],0)),"")</f>
        <v>2016</v>
      </c>
      <c r="AM364" t="str">
        <f t="array" ref="AM364">IFERROR(INDEX(ESPN[TEAM],MATCH(AllSources[[#This Row],[Year]]&amp;"|"&amp;AllSources[[#This Row],[Real_Team]],ESPN[YEAR]&amp;"|"&amp;ESPN[TEAM],0)),"")</f>
        <v>Virginia</v>
      </c>
      <c r="AN364">
        <f t="array" ref="AN364">IFERROR(INDEX(ESPN[BPI OFF],MATCH(AllSources[[#This Row],[Year]]&amp;"|"&amp;AllSources[[#This Row],[Real_Team]],ESPN[YEAR]&amp;"|"&amp;ESPN[TEAM],0)),"")</f>
        <v>3.4</v>
      </c>
      <c r="AO364">
        <f t="array" ref="AO364">IFERROR(INDEX(ESPN[BPI DEF],MATCH(AllSources[[#This Row],[Year]]&amp;"|"&amp;AllSources[[#This Row],[Real_Team]],ESPN[YEAR]&amp;"|"&amp;ESPN[TEAM],0)),"")</f>
        <v>15.2</v>
      </c>
      <c r="AP364">
        <f t="array" ref="AP364">IFERROR(INDEX(ESPN[BPI],MATCH(AllSources[[#This Row],[Year]]&amp;"|"&amp;AllSources[[#This Row],[Real_Team]],ESPN[YEAR]&amp;"|"&amp;ESPN[TEAM],0)),"")</f>
        <v>18.600000000000001</v>
      </c>
      <c r="AQ364">
        <f t="array" ref="AQ364">IFERROR(INDEX(ESPN[YEAR],MATCH(AllSources[[#This Row],[Year]]&amp;"|"&amp;AllSources[[#This Row],[Real_Team]],ESPN[YEAR]&amp;"|"&amp;ESPN[TEAM],0)),"")</f>
        <v>2016</v>
      </c>
    </row>
    <row r="365" spans="1:43" x14ac:dyDescent="0.2">
      <c r="A365">
        <v>2016</v>
      </c>
      <c r="B365">
        <v>5</v>
      </c>
      <c r="C365" t="s">
        <v>871</v>
      </c>
      <c r="D365" t="s">
        <v>252</v>
      </c>
      <c r="E365" t="e" vm="1">
        <v>#NAME?</v>
      </c>
      <c r="F365">
        <v>2</v>
      </c>
      <c r="G365">
        <v>0</v>
      </c>
      <c r="H365" t="s">
        <v>556</v>
      </c>
      <c r="I365" t="s">
        <v>580</v>
      </c>
      <c r="J365">
        <v>27.97</v>
      </c>
      <c r="K365">
        <v>123.4</v>
      </c>
      <c r="L365">
        <v>2</v>
      </c>
      <c r="M365">
        <v>95.5</v>
      </c>
      <c r="N365">
        <v>26</v>
      </c>
      <c r="O365">
        <v>66.5</v>
      </c>
      <c r="P365">
        <v>254</v>
      </c>
      <c r="Q365">
        <v>-1.2E-2</v>
      </c>
      <c r="R365">
        <v>210</v>
      </c>
      <c r="S365">
        <v>7.19</v>
      </c>
      <c r="T365">
        <v>57</v>
      </c>
      <c r="U365">
        <v>107.5</v>
      </c>
      <c r="V365">
        <v>73</v>
      </c>
      <c r="W365">
        <v>100.3</v>
      </c>
      <c r="X365">
        <v>22</v>
      </c>
      <c r="Y365">
        <v>0.4</v>
      </c>
      <c r="Z365">
        <v>157</v>
      </c>
      <c r="AA365">
        <v>2</v>
      </c>
      <c r="AB365" t="s">
        <v>136</v>
      </c>
      <c r="AC365" t="str">
        <f t="array" ref="AC365">IFERROR(INDEX(JeffSagarin[TEAM],MATCH(AllSources[[#This Row],[Year]]&amp;"|"&amp;AllSources[[#This Row],[Real_Team]],JeffSagarin[YEAR]&amp;"|"&amp;JeffSagarin[TEAM],0)),"")</f>
        <v>Michigan St.</v>
      </c>
      <c r="AD365">
        <f t="array" ref="AD365">IFERROR(INDEX(JeffSagarin[JS_RATING],MATCH(AllSources[[#This Row],[Year]]&amp;"|"&amp;AllSources[[#This Row],[Real_Team]],JeffSagarin[YEAR]&amp;"|"&amp;JeffSagarin[TEAM],0)),"")</f>
        <v>91.92</v>
      </c>
      <c r="AE365">
        <f t="array" ref="AE365">IFERROR(INDEX(JeffSagarin[JS_SOS],MATCH(AllSources[[#This Row],[Year]]&amp;"|"&amp;AllSources[[#This Row],[Real_Team]],JeffSagarin[YEAR]&amp;"|"&amp;JeffSagarin[TEAM],0)),"")</f>
        <v>78.41</v>
      </c>
      <c r="AF365">
        <f t="array" ref="AF365">IFERROR(INDEX(JeffSagarin[W25],MATCH(AllSources[[#This Row],[Year]]&amp;"|"&amp;AllSources[[#This Row],[Real_Team]],JeffSagarin[YEAR]&amp;"|"&amp;JeffSagarin[TEAM],0)),"")</f>
        <v>6</v>
      </c>
      <c r="AG365">
        <f t="array" ref="AG365">IFERROR(INDEX(JeffSagarin[W50],MATCH(AllSources[[#This Row],[Year]]&amp;"|"&amp;AllSources[[#This Row],[Real_Team]],JeffSagarin[YEAR]&amp;"|"&amp;JeffSagarin[TEAM],0)),"")</f>
        <v>10</v>
      </c>
      <c r="AH365">
        <f t="array" ref="AH365">IFERROR(INDEX(JeffSagarin[YEAR],MATCH(AllSources[[#This Row],[Year]]&amp;"|"&amp;AllSources[[#This Row],[Real_Team]],JeffSagarin[YEAR]&amp;"|"&amp;JeffSagarin[TEAM],0)),"")</f>
        <v>2016</v>
      </c>
      <c r="AI365" t="str">
        <f t="array" ref="AI365">IFERROR(INDEX(SonnyMoore[TEAM],MATCH(AllSources[[#This Row],[Year]]&amp;"|"&amp;AllSources[[#This Row],[Real_Team]],SonnyMoore[YEAR]&amp;"|"&amp;SonnyMoore[TEAM],0)),"")</f>
        <v>MICHIGAN ST.</v>
      </c>
      <c r="AJ365">
        <f t="array" ref="AJ365">IFERROR(INDEX(SonnyMoore[SM_SOS],MATCH(AllSources[[#This Row],[Year]]&amp;"|"&amp;AllSources[[#This Row],[Real_Team]],SonnyMoore[YEAR]&amp;"|"&amp;SonnyMoore[TEAM],0)),"")</f>
        <v>72.92</v>
      </c>
      <c r="AK365">
        <f t="array" ref="AK365">IFERROR(INDEX(SonnyMoore[SM_PR],MATCH(AllSources[[#This Row],[Year]]&amp;"|"&amp;AllSources[[#This Row],[Real_Team]],SonnyMoore[YEAR]&amp;"|"&amp;SonnyMoore[TEAM],0)),"")</f>
        <v>88.55</v>
      </c>
      <c r="AL365">
        <f t="array" ref="AL365">IFERROR(INDEX(SonnyMoore[YEAR],MATCH(AllSources[[#This Row],[Year]]&amp;"|"&amp;AllSources[[#This Row],[Real_Team]],SonnyMoore[YEAR]&amp;"|"&amp;SonnyMoore[TEAM],0)),"")</f>
        <v>2016</v>
      </c>
      <c r="AM365" t="str">
        <f t="array" ref="AM365">IFERROR(INDEX(ESPN[TEAM],MATCH(AllSources[[#This Row],[Year]]&amp;"|"&amp;AllSources[[#This Row],[Real_Team]],ESPN[YEAR]&amp;"|"&amp;ESPN[TEAM],0)),"")</f>
        <v>Michigan St.</v>
      </c>
      <c r="AN365">
        <f t="array" ref="AN365">IFERROR(INDEX(ESPN[BPI OFF],MATCH(AllSources[[#This Row],[Year]]&amp;"|"&amp;AllSources[[#This Row],[Real_Team]],ESPN[YEAR]&amp;"|"&amp;ESPN[TEAM],0)),"")</f>
        <v>10.5</v>
      </c>
      <c r="AO365">
        <f t="array" ref="AO365">IFERROR(INDEX(ESPN[BPI DEF],MATCH(AllSources[[#This Row],[Year]]&amp;"|"&amp;AllSources[[#This Row],[Real_Team]],ESPN[YEAR]&amp;"|"&amp;ESPN[TEAM],0)),"")</f>
        <v>8.1</v>
      </c>
      <c r="AP365">
        <f t="array" ref="AP365">IFERROR(INDEX(ESPN[BPI],MATCH(AllSources[[#This Row],[Year]]&amp;"|"&amp;AllSources[[#This Row],[Real_Team]],ESPN[YEAR]&amp;"|"&amp;ESPN[TEAM],0)),"")</f>
        <v>18.600000000000001</v>
      </c>
      <c r="AQ365">
        <f t="array" ref="AQ365">IFERROR(INDEX(ESPN[YEAR],MATCH(AllSources[[#This Row],[Year]]&amp;"|"&amp;AllSources[[#This Row],[Real_Team]],ESPN[YEAR]&amp;"|"&amp;ESPN[TEAM],0)),"")</f>
        <v>2016</v>
      </c>
    </row>
    <row r="366" spans="1:43" x14ac:dyDescent="0.2">
      <c r="A366">
        <v>2016</v>
      </c>
      <c r="B366">
        <v>6</v>
      </c>
      <c r="C366" t="s">
        <v>870</v>
      </c>
      <c r="D366" t="s">
        <v>134</v>
      </c>
      <c r="E366" t="e" vm="1">
        <v>#NAME?</v>
      </c>
      <c r="F366">
        <v>4</v>
      </c>
      <c r="G366">
        <v>1</v>
      </c>
      <c r="H366" t="s">
        <v>60</v>
      </c>
      <c r="I366" t="s">
        <v>100</v>
      </c>
      <c r="J366">
        <v>25.14</v>
      </c>
      <c r="K366">
        <v>121.8</v>
      </c>
      <c r="L366">
        <v>5</v>
      </c>
      <c r="M366">
        <v>96.6</v>
      </c>
      <c r="N366">
        <v>39</v>
      </c>
      <c r="O366">
        <v>67.400000000000006</v>
      </c>
      <c r="P366">
        <v>214</v>
      </c>
      <c r="Q366">
        <v>-4.5999999999999999E-2</v>
      </c>
      <c r="R366">
        <v>288</v>
      </c>
      <c r="S366">
        <v>8.3699999999999992</v>
      </c>
      <c r="T366">
        <v>44</v>
      </c>
      <c r="U366">
        <v>108.6</v>
      </c>
      <c r="V366">
        <v>58</v>
      </c>
      <c r="W366">
        <v>100.3</v>
      </c>
      <c r="X366">
        <v>19</v>
      </c>
      <c r="Y366">
        <v>3.19</v>
      </c>
      <c r="Z366">
        <v>75</v>
      </c>
      <c r="AA366">
        <v>4</v>
      </c>
      <c r="AB366" t="s">
        <v>136</v>
      </c>
      <c r="AC366" t="str">
        <f t="array" ref="AC366">IFERROR(INDEX(JeffSagarin[TEAM],MATCH(AllSources[[#This Row],[Year]]&amp;"|"&amp;AllSources[[#This Row],[Real_Team]],JeffSagarin[YEAR]&amp;"|"&amp;JeffSagarin[TEAM],0)),"")</f>
        <v>Kentucky</v>
      </c>
      <c r="AD366">
        <f t="array" ref="AD366">IFERROR(INDEX(JeffSagarin[JS_RATING],MATCH(AllSources[[#This Row],[Year]]&amp;"|"&amp;AllSources[[#This Row],[Real_Team]],JeffSagarin[YEAR]&amp;"|"&amp;JeffSagarin[TEAM],0)),"")</f>
        <v>89.78</v>
      </c>
      <c r="AE366">
        <f t="array" ref="AE366">IFERROR(INDEX(JeffSagarin[JS_SOS],MATCH(AllSources[[#This Row],[Year]]&amp;"|"&amp;AllSources[[#This Row],[Real_Team]],JeffSagarin[YEAR]&amp;"|"&amp;JeffSagarin[TEAM],0)),"")</f>
        <v>78.87</v>
      </c>
      <c r="AF366">
        <f t="array" ref="AF366">IFERROR(INDEX(JeffSagarin[W25],MATCH(AllSources[[#This Row],[Year]]&amp;"|"&amp;AllSources[[#This Row],[Real_Team]],JeffSagarin[YEAR]&amp;"|"&amp;JeffSagarin[TEAM],0)),"")</f>
        <v>3</v>
      </c>
      <c r="AG366">
        <f t="array" ref="AG366">IFERROR(INDEX(JeffSagarin[W50],MATCH(AllSources[[#This Row],[Year]]&amp;"|"&amp;AllSources[[#This Row],[Real_Team]],JeffSagarin[YEAR]&amp;"|"&amp;JeffSagarin[TEAM],0)),"")</f>
        <v>6</v>
      </c>
      <c r="AH366">
        <f t="array" ref="AH366">IFERROR(INDEX(JeffSagarin[YEAR],MATCH(AllSources[[#This Row],[Year]]&amp;"|"&amp;AllSources[[#This Row],[Real_Team]],JeffSagarin[YEAR]&amp;"|"&amp;JeffSagarin[TEAM],0)),"")</f>
        <v>2016</v>
      </c>
      <c r="AI366" t="str">
        <f t="array" ref="AI366">IFERROR(INDEX(SonnyMoore[TEAM],MATCH(AllSources[[#This Row],[Year]]&amp;"|"&amp;AllSources[[#This Row],[Real_Team]],SonnyMoore[YEAR]&amp;"|"&amp;SonnyMoore[TEAM],0)),"")</f>
        <v>KENTUCKY</v>
      </c>
      <c r="AJ366">
        <f t="array" ref="AJ366">IFERROR(INDEX(SonnyMoore[SM_SOS],MATCH(AllSources[[#This Row],[Year]]&amp;"|"&amp;AllSources[[#This Row],[Real_Team]],SonnyMoore[YEAR]&amp;"|"&amp;SonnyMoore[TEAM],0)),"")</f>
        <v>73.94</v>
      </c>
      <c r="AK366">
        <f t="array" ref="AK366">IFERROR(INDEX(SonnyMoore[SM_PR],MATCH(AllSources[[#This Row],[Year]]&amp;"|"&amp;AllSources[[#This Row],[Real_Team]],SonnyMoore[YEAR]&amp;"|"&amp;SonnyMoore[TEAM],0)),"")</f>
        <v>87.35</v>
      </c>
      <c r="AL366">
        <f t="array" ref="AL366">IFERROR(INDEX(SonnyMoore[YEAR],MATCH(AllSources[[#This Row],[Year]]&amp;"|"&amp;AllSources[[#This Row],[Real_Team]],SonnyMoore[YEAR]&amp;"|"&amp;SonnyMoore[TEAM],0)),"")</f>
        <v>2016</v>
      </c>
      <c r="AM366" t="str">
        <f t="array" ref="AM366">IFERROR(INDEX(ESPN[TEAM],MATCH(AllSources[[#This Row],[Year]]&amp;"|"&amp;AllSources[[#This Row],[Real_Team]],ESPN[YEAR]&amp;"|"&amp;ESPN[TEAM],0)),"")</f>
        <v>Kentucky</v>
      </c>
      <c r="AN366">
        <f t="array" ref="AN366">IFERROR(INDEX(ESPN[BPI OFF],MATCH(AllSources[[#This Row],[Year]]&amp;"|"&amp;AllSources[[#This Row],[Real_Team]],ESPN[YEAR]&amp;"|"&amp;ESPN[TEAM],0)),"")</f>
        <v>9.8000000000000007</v>
      </c>
      <c r="AO366">
        <f t="array" ref="AO366">IFERROR(INDEX(ESPN[BPI DEF],MATCH(AllSources[[#This Row],[Year]]&amp;"|"&amp;AllSources[[#This Row],[Real_Team]],ESPN[YEAR]&amp;"|"&amp;ESPN[TEAM],0)),"")</f>
        <v>6.4</v>
      </c>
      <c r="AP366">
        <f t="array" ref="AP366">IFERROR(INDEX(ESPN[BPI],MATCH(AllSources[[#This Row],[Year]]&amp;"|"&amp;AllSources[[#This Row],[Real_Team]],ESPN[YEAR]&amp;"|"&amp;ESPN[TEAM],0)),"")</f>
        <v>16.2</v>
      </c>
      <c r="AQ366">
        <f t="array" ref="AQ366">IFERROR(INDEX(ESPN[YEAR],MATCH(AllSources[[#This Row],[Year]]&amp;"|"&amp;AllSources[[#This Row],[Real_Team]],ESPN[YEAR]&amp;"|"&amp;ESPN[TEAM],0)),"")</f>
        <v>2016</v>
      </c>
    </row>
    <row r="367" spans="1:43" x14ac:dyDescent="0.2">
      <c r="A367">
        <v>2016</v>
      </c>
      <c r="B367">
        <v>8</v>
      </c>
      <c r="C367" t="s">
        <v>869</v>
      </c>
      <c r="D367" t="s">
        <v>266</v>
      </c>
      <c r="E367" t="e" vm="1">
        <v>#NAME?</v>
      </c>
      <c r="F367">
        <v>3</v>
      </c>
      <c r="G367">
        <v>0</v>
      </c>
      <c r="H367" t="s">
        <v>156</v>
      </c>
      <c r="I367" t="s">
        <v>96</v>
      </c>
      <c r="J367">
        <v>24.45</v>
      </c>
      <c r="K367">
        <v>115.3</v>
      </c>
      <c r="L367">
        <v>27</v>
      </c>
      <c r="M367">
        <v>90.9</v>
      </c>
      <c r="N367">
        <v>6</v>
      </c>
      <c r="O367">
        <v>69.5</v>
      </c>
      <c r="P367">
        <v>104</v>
      </c>
      <c r="Q367">
        <v>3.0000000000000001E-3</v>
      </c>
      <c r="R367">
        <v>171</v>
      </c>
      <c r="S367">
        <v>11.24</v>
      </c>
      <c r="T367">
        <v>9</v>
      </c>
      <c r="U367">
        <v>110.9</v>
      </c>
      <c r="V367">
        <v>11</v>
      </c>
      <c r="W367">
        <v>99.6</v>
      </c>
      <c r="X367">
        <v>7</v>
      </c>
      <c r="Y367">
        <v>0.72</v>
      </c>
      <c r="Z367">
        <v>149</v>
      </c>
      <c r="AA367">
        <v>3</v>
      </c>
      <c r="AB367" t="s">
        <v>136</v>
      </c>
      <c r="AC367" t="str">
        <f t="array" ref="AC367">IFERROR(INDEX(JeffSagarin[TEAM],MATCH(AllSources[[#This Row],[Year]]&amp;"|"&amp;AllSources[[#This Row],[Real_Team]],JeffSagarin[YEAR]&amp;"|"&amp;JeffSagarin[TEAM],0)),"")</f>
        <v>West Virginia</v>
      </c>
      <c r="AD367">
        <f t="array" ref="AD367">IFERROR(INDEX(JeffSagarin[JS_RATING],MATCH(AllSources[[#This Row],[Year]]&amp;"|"&amp;AllSources[[#This Row],[Real_Team]],JeffSagarin[YEAR]&amp;"|"&amp;JeffSagarin[TEAM],0)),"")</f>
        <v>89.6</v>
      </c>
      <c r="AE367">
        <f t="array" ref="AE367">IFERROR(INDEX(JeffSagarin[JS_SOS],MATCH(AllSources[[#This Row],[Year]]&amp;"|"&amp;AllSources[[#This Row],[Real_Team]],JeffSagarin[YEAR]&amp;"|"&amp;JeffSagarin[TEAM],0)),"")</f>
        <v>80.819999999999993</v>
      </c>
      <c r="AF367">
        <f t="array" ref="AF367">IFERROR(INDEX(JeffSagarin[W25],MATCH(AllSources[[#This Row],[Year]]&amp;"|"&amp;AllSources[[#This Row],[Real_Team]],JeffSagarin[YEAR]&amp;"|"&amp;JeffSagarin[TEAM],0)),"")</f>
        <v>6</v>
      </c>
      <c r="AG367">
        <f t="array" ref="AG367">IFERROR(INDEX(JeffSagarin[W50],MATCH(AllSources[[#This Row],[Year]]&amp;"|"&amp;AllSources[[#This Row],[Real_Team]],JeffSagarin[YEAR]&amp;"|"&amp;JeffSagarin[TEAM],0)),"")</f>
        <v>7</v>
      </c>
      <c r="AH367">
        <f t="array" ref="AH367">IFERROR(INDEX(JeffSagarin[YEAR],MATCH(AllSources[[#This Row],[Year]]&amp;"|"&amp;AllSources[[#This Row],[Real_Team]],JeffSagarin[YEAR]&amp;"|"&amp;JeffSagarin[TEAM],0)),"")</f>
        <v>2016</v>
      </c>
      <c r="AI367" t="str">
        <f t="array" ref="AI367">IFERROR(INDEX(SonnyMoore[TEAM],MATCH(AllSources[[#This Row],[Year]]&amp;"|"&amp;AllSources[[#This Row],[Real_Team]],SonnyMoore[YEAR]&amp;"|"&amp;SonnyMoore[TEAM],0)),"")</f>
        <v>WEST VIRGINIA</v>
      </c>
      <c r="AJ367">
        <f t="array" ref="AJ367">IFERROR(INDEX(SonnyMoore[SM_SOS],MATCH(AllSources[[#This Row],[Year]]&amp;"|"&amp;AllSources[[#This Row],[Real_Team]],SonnyMoore[YEAR]&amp;"|"&amp;SonnyMoore[TEAM],0)),"")</f>
        <v>72.5</v>
      </c>
      <c r="AK367">
        <f t="array" ref="AK367">IFERROR(INDEX(SonnyMoore[SM_PR],MATCH(AllSources[[#This Row],[Year]]&amp;"|"&amp;AllSources[[#This Row],[Real_Team]],SonnyMoore[YEAR]&amp;"|"&amp;SonnyMoore[TEAM],0)),"")</f>
        <v>83.24</v>
      </c>
      <c r="AL367">
        <f t="array" ref="AL367">IFERROR(INDEX(SonnyMoore[YEAR],MATCH(AllSources[[#This Row],[Year]]&amp;"|"&amp;AllSources[[#This Row],[Real_Team]],SonnyMoore[YEAR]&amp;"|"&amp;SonnyMoore[TEAM],0)),"")</f>
        <v>2016</v>
      </c>
      <c r="AM367" t="str">
        <f t="array" ref="AM367">IFERROR(INDEX(ESPN[TEAM],MATCH(AllSources[[#This Row],[Year]]&amp;"|"&amp;AllSources[[#This Row],[Real_Team]],ESPN[YEAR]&amp;"|"&amp;ESPN[TEAM],0)),"")</f>
        <v>West Virginia</v>
      </c>
      <c r="AN367">
        <f t="array" ref="AN367">IFERROR(INDEX(ESPN[BPI OFF],MATCH(AllSources[[#This Row],[Year]]&amp;"|"&amp;AllSources[[#This Row],[Real_Team]],ESPN[YEAR]&amp;"|"&amp;ESPN[TEAM],0)),"")</f>
        <v>8.9</v>
      </c>
      <c r="AO367">
        <f t="array" ref="AO367">IFERROR(INDEX(ESPN[BPI DEF],MATCH(AllSources[[#This Row],[Year]]&amp;"|"&amp;AllSources[[#This Row],[Real_Team]],ESPN[YEAR]&amp;"|"&amp;ESPN[TEAM],0)),"")</f>
        <v>7.7</v>
      </c>
      <c r="AP367">
        <f t="array" ref="AP367">IFERROR(INDEX(ESPN[BPI],MATCH(AllSources[[#This Row],[Year]]&amp;"|"&amp;AllSources[[#This Row],[Real_Team]],ESPN[YEAR]&amp;"|"&amp;ESPN[TEAM],0)),"")</f>
        <v>16.5</v>
      </c>
      <c r="AQ367">
        <f t="array" ref="AQ367">IFERROR(INDEX(ESPN[YEAR],MATCH(AllSources[[#This Row],[Year]]&amp;"|"&amp;AllSources[[#This Row],[Real_Team]],ESPN[YEAR]&amp;"|"&amp;ESPN[TEAM],0)),"")</f>
        <v>2016</v>
      </c>
    </row>
    <row r="368" spans="1:43" x14ac:dyDescent="0.2">
      <c r="A368">
        <v>2016</v>
      </c>
      <c r="B368">
        <v>9</v>
      </c>
      <c r="C368" t="s">
        <v>868</v>
      </c>
      <c r="D368" t="s">
        <v>32</v>
      </c>
      <c r="E368" t="e" vm="1">
        <v>#NAME?</v>
      </c>
      <c r="F368">
        <v>5</v>
      </c>
      <c r="G368">
        <v>0</v>
      </c>
      <c r="H368" t="s">
        <v>556</v>
      </c>
      <c r="I368" t="s">
        <v>96</v>
      </c>
      <c r="J368">
        <v>23.85</v>
      </c>
      <c r="K368">
        <v>116.9</v>
      </c>
      <c r="L368">
        <v>19</v>
      </c>
      <c r="M368">
        <v>93.1</v>
      </c>
      <c r="N368">
        <v>11</v>
      </c>
      <c r="O368">
        <v>67.900000000000006</v>
      </c>
      <c r="P368">
        <v>182</v>
      </c>
      <c r="Q368">
        <v>-4.5999999999999999E-2</v>
      </c>
      <c r="R368">
        <v>286</v>
      </c>
      <c r="S368">
        <v>7.43</v>
      </c>
      <c r="T368">
        <v>56</v>
      </c>
      <c r="U368">
        <v>109.1</v>
      </c>
      <c r="V368">
        <v>46</v>
      </c>
      <c r="W368">
        <v>101.7</v>
      </c>
      <c r="X368">
        <v>66</v>
      </c>
      <c r="Y368">
        <v>-2.67</v>
      </c>
      <c r="Z368">
        <v>239</v>
      </c>
      <c r="AA368">
        <v>5</v>
      </c>
      <c r="AB368" t="s">
        <v>136</v>
      </c>
      <c r="AC368" t="str">
        <f t="array" ref="AC368">IFERROR(INDEX(JeffSagarin[TEAM],MATCH(AllSources[[#This Row],[Year]]&amp;"|"&amp;AllSources[[#This Row],[Real_Team]],JeffSagarin[YEAR]&amp;"|"&amp;JeffSagarin[TEAM],0)),"")</f>
        <v>Purdue</v>
      </c>
      <c r="AD368">
        <f t="array" ref="AD368">IFERROR(INDEX(JeffSagarin[JS_RATING],MATCH(AllSources[[#This Row],[Year]]&amp;"|"&amp;AllSources[[#This Row],[Real_Team]],JeffSagarin[YEAR]&amp;"|"&amp;JeffSagarin[TEAM],0)),"")</f>
        <v>89.24</v>
      </c>
      <c r="AE368">
        <f t="array" ref="AE368">IFERROR(INDEX(JeffSagarin[JS_SOS],MATCH(AllSources[[#This Row],[Year]]&amp;"|"&amp;AllSources[[#This Row],[Real_Team]],JeffSagarin[YEAR]&amp;"|"&amp;JeffSagarin[TEAM],0)),"")</f>
        <v>78.62</v>
      </c>
      <c r="AF368">
        <f t="array" ref="AF368">IFERROR(INDEX(JeffSagarin[W25],MATCH(AllSources[[#This Row],[Year]]&amp;"|"&amp;AllSources[[#This Row],[Real_Team]],JeffSagarin[YEAR]&amp;"|"&amp;JeffSagarin[TEAM],0)),"")</f>
        <v>2</v>
      </c>
      <c r="AG368">
        <f t="array" ref="AG368">IFERROR(INDEX(JeffSagarin[W50],MATCH(AllSources[[#This Row],[Year]]&amp;"|"&amp;AllSources[[#This Row],[Real_Team]],JeffSagarin[YEAR]&amp;"|"&amp;JeffSagarin[TEAM],0)),"")</f>
        <v>9</v>
      </c>
      <c r="AH368">
        <f t="array" ref="AH368">IFERROR(INDEX(JeffSagarin[YEAR],MATCH(AllSources[[#This Row],[Year]]&amp;"|"&amp;AllSources[[#This Row],[Real_Team]],JeffSagarin[YEAR]&amp;"|"&amp;JeffSagarin[TEAM],0)),"")</f>
        <v>2016</v>
      </c>
      <c r="AI368" t="str">
        <f t="array" ref="AI368">IFERROR(INDEX(SonnyMoore[TEAM],MATCH(AllSources[[#This Row],[Year]]&amp;"|"&amp;AllSources[[#This Row],[Real_Team]],SonnyMoore[YEAR]&amp;"|"&amp;SonnyMoore[TEAM],0)),"")</f>
        <v>PURDUE</v>
      </c>
      <c r="AJ368">
        <f t="array" ref="AJ368">IFERROR(INDEX(SonnyMoore[SM_SOS],MATCH(AllSources[[#This Row],[Year]]&amp;"|"&amp;AllSources[[#This Row],[Real_Team]],SonnyMoore[YEAR]&amp;"|"&amp;SonnyMoore[TEAM],0)),"")</f>
        <v>73.72</v>
      </c>
      <c r="AK368">
        <f t="array" ref="AK368">IFERROR(INDEX(SonnyMoore[SM_PR],MATCH(AllSources[[#This Row],[Year]]&amp;"|"&amp;AllSources[[#This Row],[Real_Team]],SonnyMoore[YEAR]&amp;"|"&amp;SonnyMoore[TEAM],0)),"")</f>
        <v>85.46</v>
      </c>
      <c r="AL368">
        <f t="array" ref="AL368">IFERROR(INDEX(SonnyMoore[YEAR],MATCH(AllSources[[#This Row],[Year]]&amp;"|"&amp;AllSources[[#This Row],[Real_Team]],SonnyMoore[YEAR]&amp;"|"&amp;SonnyMoore[TEAM],0)),"")</f>
        <v>2016</v>
      </c>
      <c r="AM368" t="str">
        <f t="array" ref="AM368">IFERROR(INDEX(ESPN[TEAM],MATCH(AllSources[[#This Row],[Year]]&amp;"|"&amp;AllSources[[#This Row],[Real_Team]],ESPN[YEAR]&amp;"|"&amp;ESPN[TEAM],0)),"")</f>
        <v>Purdue</v>
      </c>
      <c r="AN368">
        <f t="array" ref="AN368">IFERROR(INDEX(ESPN[BPI OFF],MATCH(AllSources[[#This Row],[Year]]&amp;"|"&amp;AllSources[[#This Row],[Real_Team]],ESPN[YEAR]&amp;"|"&amp;ESPN[TEAM],0)),"")</f>
        <v>7.7</v>
      </c>
      <c r="AO368">
        <f t="array" ref="AO368">IFERROR(INDEX(ESPN[BPI DEF],MATCH(AllSources[[#This Row],[Year]]&amp;"|"&amp;AllSources[[#This Row],[Real_Team]],ESPN[YEAR]&amp;"|"&amp;ESPN[TEAM],0)),"")</f>
        <v>8.1999999999999993</v>
      </c>
      <c r="AP368">
        <f t="array" ref="AP368">IFERROR(INDEX(ESPN[BPI],MATCH(AllSources[[#This Row],[Year]]&amp;"|"&amp;AllSources[[#This Row],[Real_Team]],ESPN[YEAR]&amp;"|"&amp;ESPN[TEAM],0)),"")</f>
        <v>15.9</v>
      </c>
      <c r="AQ368">
        <f t="array" ref="AQ368">IFERROR(INDEX(ESPN[YEAR],MATCH(AllSources[[#This Row],[Year]]&amp;"|"&amp;AllSources[[#This Row],[Real_Team]],ESPN[YEAR]&amp;"|"&amp;ESPN[TEAM],0)),"")</f>
        <v>2016</v>
      </c>
    </row>
    <row r="369" spans="1:43" x14ac:dyDescent="0.2">
      <c r="A369">
        <v>2016</v>
      </c>
      <c r="B369">
        <v>10</v>
      </c>
      <c r="C369" t="s">
        <v>867</v>
      </c>
      <c r="D369" t="s">
        <v>29</v>
      </c>
      <c r="E369" t="e" vm="1">
        <v>#NAME?</v>
      </c>
      <c r="F369">
        <v>2</v>
      </c>
      <c r="G369">
        <v>4</v>
      </c>
      <c r="H369" t="s">
        <v>156</v>
      </c>
      <c r="I369" t="s">
        <v>610</v>
      </c>
      <c r="J369">
        <v>23.78</v>
      </c>
      <c r="K369">
        <v>117.9</v>
      </c>
      <c r="L369">
        <v>16</v>
      </c>
      <c r="M369">
        <v>94.1</v>
      </c>
      <c r="N369">
        <v>17</v>
      </c>
      <c r="O369">
        <v>69.8</v>
      </c>
      <c r="P369">
        <v>88</v>
      </c>
      <c r="Q369">
        <v>8.2000000000000003E-2</v>
      </c>
      <c r="R369">
        <v>29</v>
      </c>
      <c r="S369">
        <v>13.05</v>
      </c>
      <c r="T369">
        <v>1</v>
      </c>
      <c r="U369">
        <v>111.5</v>
      </c>
      <c r="V369">
        <v>6</v>
      </c>
      <c r="W369">
        <v>98.5</v>
      </c>
      <c r="X369">
        <v>3</v>
      </c>
      <c r="Y369">
        <v>2.7</v>
      </c>
      <c r="Z369">
        <v>87</v>
      </c>
      <c r="AA369">
        <v>2</v>
      </c>
      <c r="AB369" t="s">
        <v>136</v>
      </c>
      <c r="AC369" t="str">
        <f t="array" ref="AC369">IFERROR(INDEX(JeffSagarin[TEAM],MATCH(AllSources[[#This Row],[Year]]&amp;"|"&amp;AllSources[[#This Row],[Real_Team]],JeffSagarin[YEAR]&amp;"|"&amp;JeffSagarin[TEAM],0)),"")</f>
        <v>Oklahoma</v>
      </c>
      <c r="AD369">
        <f t="array" ref="AD369">IFERROR(INDEX(JeffSagarin[JS_RATING],MATCH(AllSources[[#This Row],[Year]]&amp;"|"&amp;AllSources[[#This Row],[Real_Team]],JeffSagarin[YEAR]&amp;"|"&amp;JeffSagarin[TEAM],0)),"")</f>
        <v>90.06</v>
      </c>
      <c r="AE369">
        <f t="array" ref="AE369">IFERROR(INDEX(JeffSagarin[JS_SOS],MATCH(AllSources[[#This Row],[Year]]&amp;"|"&amp;AllSources[[#This Row],[Real_Team]],JeffSagarin[YEAR]&amp;"|"&amp;JeffSagarin[TEAM],0)),"")</f>
        <v>82.17</v>
      </c>
      <c r="AF369">
        <f t="array" ref="AF369">IFERROR(INDEX(JeffSagarin[W25],MATCH(AllSources[[#This Row],[Year]]&amp;"|"&amp;AllSources[[#This Row],[Real_Team]],JeffSagarin[YEAR]&amp;"|"&amp;JeffSagarin[TEAM],0)),"")</f>
        <v>9</v>
      </c>
      <c r="AG369">
        <f t="array" ref="AG369">IFERROR(INDEX(JeffSagarin[W50],MATCH(AllSources[[#This Row],[Year]]&amp;"|"&amp;AllSources[[#This Row],[Real_Team]],JeffSagarin[YEAR]&amp;"|"&amp;JeffSagarin[TEAM],0)),"")</f>
        <v>13</v>
      </c>
      <c r="AH369">
        <f t="array" ref="AH369">IFERROR(INDEX(JeffSagarin[YEAR],MATCH(AllSources[[#This Row],[Year]]&amp;"|"&amp;AllSources[[#This Row],[Real_Team]],JeffSagarin[YEAR]&amp;"|"&amp;JeffSagarin[TEAM],0)),"")</f>
        <v>2016</v>
      </c>
      <c r="AI369" t="str">
        <f t="array" ref="AI369">IFERROR(INDEX(SonnyMoore[TEAM],MATCH(AllSources[[#This Row],[Year]]&amp;"|"&amp;AllSources[[#This Row],[Real_Team]],SonnyMoore[YEAR]&amp;"|"&amp;SonnyMoore[TEAM],0)),"")</f>
        <v>OKLAHOMA</v>
      </c>
      <c r="AJ369">
        <f t="array" ref="AJ369">IFERROR(INDEX(SonnyMoore[SM_SOS],MATCH(AllSources[[#This Row],[Year]]&amp;"|"&amp;AllSources[[#This Row],[Real_Team]],SonnyMoore[YEAR]&amp;"|"&amp;SonnyMoore[TEAM],0)),"")</f>
        <v>75.569999999999993</v>
      </c>
      <c r="AK369">
        <f t="array" ref="AK369">IFERROR(INDEX(SonnyMoore[SM_PR],MATCH(AllSources[[#This Row],[Year]]&amp;"|"&amp;AllSources[[#This Row],[Real_Team]],SonnyMoore[YEAR]&amp;"|"&amp;SonnyMoore[TEAM],0)),"")</f>
        <v>83.37</v>
      </c>
      <c r="AL369">
        <f t="array" ref="AL369">IFERROR(INDEX(SonnyMoore[YEAR],MATCH(AllSources[[#This Row],[Year]]&amp;"|"&amp;AllSources[[#This Row],[Real_Team]],SonnyMoore[YEAR]&amp;"|"&amp;SonnyMoore[TEAM],0)),"")</f>
        <v>2016</v>
      </c>
      <c r="AM369" t="str">
        <f t="array" ref="AM369">IFERROR(INDEX(ESPN[TEAM],MATCH(AllSources[[#This Row],[Year]]&amp;"|"&amp;AllSources[[#This Row],[Real_Team]],ESPN[YEAR]&amp;"|"&amp;ESPN[TEAM],0)),"")</f>
        <v>Oklahoma</v>
      </c>
      <c r="AN369">
        <f t="array" ref="AN369">IFERROR(INDEX(ESPN[BPI OFF],MATCH(AllSources[[#This Row],[Year]]&amp;"|"&amp;AllSources[[#This Row],[Real_Team]],ESPN[YEAR]&amp;"|"&amp;ESPN[TEAM],0)),"")</f>
        <v>10.1</v>
      </c>
      <c r="AO369">
        <f t="array" ref="AO369">IFERROR(INDEX(ESPN[BPI DEF],MATCH(AllSources[[#This Row],[Year]]&amp;"|"&amp;AllSources[[#This Row],[Real_Team]],ESPN[YEAR]&amp;"|"&amp;ESPN[TEAM],0)),"")</f>
        <v>4.8</v>
      </c>
      <c r="AP369">
        <f t="array" ref="AP369">IFERROR(INDEX(ESPN[BPI],MATCH(AllSources[[#This Row],[Year]]&amp;"|"&amp;AllSources[[#This Row],[Real_Team]],ESPN[YEAR]&amp;"|"&amp;ESPN[TEAM],0)),"")</f>
        <v>14.9</v>
      </c>
      <c r="AQ369">
        <f t="array" ref="AQ369">IFERROR(INDEX(ESPN[YEAR],MATCH(AllSources[[#This Row],[Year]]&amp;"|"&amp;AllSources[[#This Row],[Real_Team]],ESPN[YEAR]&amp;"|"&amp;ESPN[TEAM],0)),"")</f>
        <v>2016</v>
      </c>
    </row>
    <row r="370" spans="1:43" x14ac:dyDescent="0.2">
      <c r="A370">
        <v>2016</v>
      </c>
      <c r="B370">
        <v>11</v>
      </c>
      <c r="C370" t="s">
        <v>866</v>
      </c>
      <c r="D370" t="s">
        <v>102</v>
      </c>
      <c r="E370" t="e" vm="1">
        <v>#NAME?</v>
      </c>
      <c r="F370">
        <v>5</v>
      </c>
      <c r="G370">
        <v>2</v>
      </c>
      <c r="H370" t="s">
        <v>556</v>
      </c>
      <c r="I370" t="s">
        <v>81</v>
      </c>
      <c r="J370">
        <v>23.05</v>
      </c>
      <c r="K370">
        <v>121.7</v>
      </c>
      <c r="L370">
        <v>6</v>
      </c>
      <c r="M370">
        <v>98.7</v>
      </c>
      <c r="N370">
        <v>59</v>
      </c>
      <c r="O370">
        <v>68.2</v>
      </c>
      <c r="P370">
        <v>159</v>
      </c>
      <c r="Q370">
        <v>0</v>
      </c>
      <c r="R370">
        <v>173</v>
      </c>
      <c r="S370">
        <v>6.4</v>
      </c>
      <c r="T370">
        <v>65</v>
      </c>
      <c r="U370">
        <v>108.8</v>
      </c>
      <c r="V370">
        <v>51</v>
      </c>
      <c r="W370">
        <v>102.4</v>
      </c>
      <c r="X370">
        <v>87</v>
      </c>
      <c r="Y370">
        <v>-3.12</v>
      </c>
      <c r="Z370">
        <v>258</v>
      </c>
      <c r="AA370">
        <v>5</v>
      </c>
      <c r="AB370" t="s">
        <v>136</v>
      </c>
      <c r="AC370" t="str">
        <f t="array" ref="AC370">IFERROR(INDEX(JeffSagarin[TEAM],MATCH(AllSources[[#This Row],[Year]]&amp;"|"&amp;AllSources[[#This Row],[Real_Team]],JeffSagarin[YEAR]&amp;"|"&amp;JeffSagarin[TEAM],0)),"")</f>
        <v>Indiana</v>
      </c>
      <c r="AD370">
        <f t="array" ref="AD370">IFERROR(INDEX(JeffSagarin[JS_RATING],MATCH(AllSources[[#This Row],[Year]]&amp;"|"&amp;AllSources[[#This Row],[Real_Team]],JeffSagarin[YEAR]&amp;"|"&amp;JeffSagarin[TEAM],0)),"")</f>
        <v>89.27</v>
      </c>
      <c r="AE370">
        <f t="array" ref="AE370">IFERROR(INDEX(JeffSagarin[JS_SOS],MATCH(AllSources[[#This Row],[Year]]&amp;"|"&amp;AllSources[[#This Row],[Real_Team]],JeffSagarin[YEAR]&amp;"|"&amp;JeffSagarin[TEAM],0)),"")</f>
        <v>77.62</v>
      </c>
      <c r="AF370">
        <f t="array" ref="AF370">IFERROR(INDEX(JeffSagarin[W25],MATCH(AllSources[[#This Row],[Year]]&amp;"|"&amp;AllSources[[#This Row],[Real_Team]],JeffSagarin[YEAR]&amp;"|"&amp;JeffSagarin[TEAM],0)),"")</f>
        <v>5</v>
      </c>
      <c r="AG370">
        <f t="array" ref="AG370">IFERROR(INDEX(JeffSagarin[W50],MATCH(AllSources[[#This Row],[Year]]&amp;"|"&amp;AllSources[[#This Row],[Real_Team]],JeffSagarin[YEAR]&amp;"|"&amp;JeffSagarin[TEAM],0)),"")</f>
        <v>9</v>
      </c>
      <c r="AH370">
        <f t="array" ref="AH370">IFERROR(INDEX(JeffSagarin[YEAR],MATCH(AllSources[[#This Row],[Year]]&amp;"|"&amp;AllSources[[#This Row],[Real_Team]],JeffSagarin[YEAR]&amp;"|"&amp;JeffSagarin[TEAM],0)),"")</f>
        <v>2016</v>
      </c>
      <c r="AI370" t="str">
        <f t="array" ref="AI370">IFERROR(INDEX(SonnyMoore[TEAM],MATCH(AllSources[[#This Row],[Year]]&amp;"|"&amp;AllSources[[#This Row],[Real_Team]],SonnyMoore[YEAR]&amp;"|"&amp;SonnyMoore[TEAM],0)),"")</f>
        <v>INDIANA</v>
      </c>
      <c r="AJ370">
        <f t="array" ref="AJ370">IFERROR(INDEX(SonnyMoore[SM_SOS],MATCH(AllSources[[#This Row],[Year]]&amp;"|"&amp;AllSources[[#This Row],[Real_Team]],SonnyMoore[YEAR]&amp;"|"&amp;SonnyMoore[TEAM],0)),"")</f>
        <v>71.17</v>
      </c>
      <c r="AK370">
        <f t="array" ref="AK370">IFERROR(INDEX(SonnyMoore[SM_PR],MATCH(AllSources[[#This Row],[Year]]&amp;"|"&amp;AllSources[[#This Row],[Real_Team]],SonnyMoore[YEAR]&amp;"|"&amp;SonnyMoore[TEAM],0)),"")</f>
        <v>85.39</v>
      </c>
      <c r="AL370">
        <f t="array" ref="AL370">IFERROR(INDEX(SonnyMoore[YEAR],MATCH(AllSources[[#This Row],[Year]]&amp;"|"&amp;AllSources[[#This Row],[Real_Team]],SonnyMoore[YEAR]&amp;"|"&amp;SonnyMoore[TEAM],0)),"")</f>
        <v>2016</v>
      </c>
      <c r="AM370" t="str">
        <f t="array" ref="AM370">IFERROR(INDEX(ESPN[TEAM],MATCH(AllSources[[#This Row],[Year]]&amp;"|"&amp;AllSources[[#This Row],[Real_Team]],ESPN[YEAR]&amp;"|"&amp;ESPN[TEAM],0)),"")</f>
        <v>Indiana</v>
      </c>
      <c r="AN370">
        <f t="array" ref="AN370">IFERROR(INDEX(ESPN[BPI OFF],MATCH(AllSources[[#This Row],[Year]]&amp;"|"&amp;AllSources[[#This Row],[Real_Team]],ESPN[YEAR]&amp;"|"&amp;ESPN[TEAM],0)),"")</f>
        <v>11.5</v>
      </c>
      <c r="AO370">
        <f t="array" ref="AO370">IFERROR(INDEX(ESPN[BPI DEF],MATCH(AllSources[[#This Row],[Year]]&amp;"|"&amp;AllSources[[#This Row],[Real_Team]],ESPN[YEAR]&amp;"|"&amp;ESPN[TEAM],0)),"")</f>
        <v>4.3</v>
      </c>
      <c r="AP370">
        <f t="array" ref="AP370">IFERROR(INDEX(ESPN[BPI],MATCH(AllSources[[#This Row],[Year]]&amp;"|"&amp;AllSources[[#This Row],[Real_Team]],ESPN[YEAR]&amp;"|"&amp;ESPN[TEAM],0)),"")</f>
        <v>15.8</v>
      </c>
      <c r="AQ370">
        <f t="array" ref="AQ370">IFERROR(INDEX(ESPN[YEAR],MATCH(AllSources[[#This Row],[Year]]&amp;"|"&amp;AllSources[[#This Row],[Real_Team]],ESPN[YEAR]&amp;"|"&amp;ESPN[TEAM],0)),"")</f>
        <v>2016</v>
      </c>
    </row>
    <row r="371" spans="1:43" x14ac:dyDescent="0.2">
      <c r="A371">
        <v>2016</v>
      </c>
      <c r="B371">
        <v>12</v>
      </c>
      <c r="C371" t="s">
        <v>865</v>
      </c>
      <c r="D371" t="s">
        <v>30</v>
      </c>
      <c r="E371" t="e" vm="1">
        <v>#NAME?</v>
      </c>
      <c r="F371">
        <v>1</v>
      </c>
      <c r="G371">
        <v>3</v>
      </c>
      <c r="H371" t="s">
        <v>137</v>
      </c>
      <c r="I371" t="s">
        <v>864</v>
      </c>
      <c r="J371">
        <v>22.68</v>
      </c>
      <c r="K371">
        <v>119.1</v>
      </c>
      <c r="L371">
        <v>13</v>
      </c>
      <c r="M371">
        <v>96.4</v>
      </c>
      <c r="N371">
        <v>37</v>
      </c>
      <c r="O371">
        <v>68.099999999999994</v>
      </c>
      <c r="P371">
        <v>167</v>
      </c>
      <c r="Q371">
        <v>4.1000000000000002E-2</v>
      </c>
      <c r="R371">
        <v>81</v>
      </c>
      <c r="S371">
        <v>9.06</v>
      </c>
      <c r="T371">
        <v>33</v>
      </c>
      <c r="U371">
        <v>109</v>
      </c>
      <c r="V371">
        <v>47</v>
      </c>
      <c r="W371">
        <v>100</v>
      </c>
      <c r="X371">
        <v>13</v>
      </c>
      <c r="Y371">
        <v>1.04</v>
      </c>
      <c r="Z371">
        <v>139</v>
      </c>
      <c r="AA371">
        <v>1</v>
      </c>
      <c r="AB371" t="s">
        <v>136</v>
      </c>
      <c r="AC371" t="str">
        <f t="array" ref="AC371">IFERROR(INDEX(JeffSagarin[TEAM],MATCH(AllSources[[#This Row],[Year]]&amp;"|"&amp;AllSources[[#This Row],[Real_Team]],JeffSagarin[YEAR]&amp;"|"&amp;JeffSagarin[TEAM],0)),"")</f>
        <v>Oregon</v>
      </c>
      <c r="AD371">
        <f t="array" ref="AD371">IFERROR(INDEX(JeffSagarin[JS_RATING],MATCH(AllSources[[#This Row],[Year]]&amp;"|"&amp;AllSources[[#This Row],[Real_Team]],JeffSagarin[YEAR]&amp;"|"&amp;JeffSagarin[TEAM],0)),"")</f>
        <v>88.51</v>
      </c>
      <c r="AE371">
        <f t="array" ref="AE371">IFERROR(INDEX(JeffSagarin[JS_SOS],MATCH(AllSources[[#This Row],[Year]]&amp;"|"&amp;AllSources[[#This Row],[Real_Team]],JeffSagarin[YEAR]&amp;"|"&amp;JeffSagarin[TEAM],0)),"")</f>
        <v>79.56</v>
      </c>
      <c r="AF371">
        <f t="array" ref="AF371">IFERROR(INDEX(JeffSagarin[W25],MATCH(AllSources[[#This Row],[Year]]&amp;"|"&amp;AllSources[[#This Row],[Real_Team]],JeffSagarin[YEAR]&amp;"|"&amp;JeffSagarin[TEAM],0)),"")</f>
        <v>4</v>
      </c>
      <c r="AG371">
        <f t="array" ref="AG371">IFERROR(INDEX(JeffSagarin[W50],MATCH(AllSources[[#This Row],[Year]]&amp;"|"&amp;AllSources[[#This Row],[Real_Team]],JeffSagarin[YEAR]&amp;"|"&amp;JeffSagarin[TEAM],0)),"")</f>
        <v>12</v>
      </c>
      <c r="AH371">
        <f t="array" ref="AH371">IFERROR(INDEX(JeffSagarin[YEAR],MATCH(AllSources[[#This Row],[Year]]&amp;"|"&amp;AllSources[[#This Row],[Real_Team]],JeffSagarin[YEAR]&amp;"|"&amp;JeffSagarin[TEAM],0)),"")</f>
        <v>2016</v>
      </c>
      <c r="AI371" t="str">
        <f t="array" ref="AI371">IFERROR(INDEX(SonnyMoore[TEAM],MATCH(AllSources[[#This Row],[Year]]&amp;"|"&amp;AllSources[[#This Row],[Real_Team]],SonnyMoore[YEAR]&amp;"|"&amp;SonnyMoore[TEAM],0)),"")</f>
        <v>OREGON</v>
      </c>
      <c r="AJ371">
        <f t="array" ref="AJ371">IFERROR(INDEX(SonnyMoore[SM_SOS],MATCH(AllSources[[#This Row],[Year]]&amp;"|"&amp;AllSources[[#This Row],[Real_Team]],SonnyMoore[YEAR]&amp;"|"&amp;SonnyMoore[TEAM],0)),"")</f>
        <v>72.81</v>
      </c>
      <c r="AK371">
        <f t="array" ref="AK371">IFERROR(INDEX(SonnyMoore[SM_PR],MATCH(AllSources[[#This Row],[Year]]&amp;"|"&amp;AllSources[[#This Row],[Real_Team]],SonnyMoore[YEAR]&amp;"|"&amp;SonnyMoore[TEAM],0)),"")</f>
        <v>85.64</v>
      </c>
      <c r="AL371">
        <f t="array" ref="AL371">IFERROR(INDEX(SonnyMoore[YEAR],MATCH(AllSources[[#This Row],[Year]]&amp;"|"&amp;AllSources[[#This Row],[Real_Team]],SonnyMoore[YEAR]&amp;"|"&amp;SonnyMoore[TEAM],0)),"")</f>
        <v>2016</v>
      </c>
      <c r="AM371" t="str">
        <f t="array" ref="AM371">IFERROR(INDEX(ESPN[TEAM],MATCH(AllSources[[#This Row],[Year]]&amp;"|"&amp;AllSources[[#This Row],[Real_Team]],ESPN[YEAR]&amp;"|"&amp;ESPN[TEAM],0)),"")</f>
        <v>Oregon</v>
      </c>
      <c r="AN371">
        <f t="array" ref="AN371">IFERROR(INDEX(ESPN[BPI OFF],MATCH(AllSources[[#This Row],[Year]]&amp;"|"&amp;AllSources[[#This Row],[Real_Team]],ESPN[YEAR]&amp;"|"&amp;ESPN[TEAM],0)),"")</f>
        <v>8.3000000000000007</v>
      </c>
      <c r="AO371">
        <f t="array" ref="AO371">IFERROR(INDEX(ESPN[BPI DEF],MATCH(AllSources[[#This Row],[Year]]&amp;"|"&amp;AllSources[[#This Row],[Real_Team]],ESPN[YEAR]&amp;"|"&amp;ESPN[TEAM],0)),"")</f>
        <v>4.7</v>
      </c>
      <c r="AP371">
        <f t="array" ref="AP371">IFERROR(INDEX(ESPN[BPI],MATCH(AllSources[[#This Row],[Year]]&amp;"|"&amp;AllSources[[#This Row],[Real_Team]],ESPN[YEAR]&amp;"|"&amp;ESPN[TEAM],0)),"")</f>
        <v>13</v>
      </c>
      <c r="AQ371">
        <f t="array" ref="AQ371">IFERROR(INDEX(ESPN[YEAR],MATCH(AllSources[[#This Row],[Year]]&amp;"|"&amp;AllSources[[#This Row],[Real_Team]],ESPN[YEAR]&amp;"|"&amp;ESPN[TEAM],0)),"")</f>
        <v>2016</v>
      </c>
    </row>
    <row r="372" spans="1:43" x14ac:dyDescent="0.2">
      <c r="A372">
        <v>2016</v>
      </c>
      <c r="B372">
        <v>13</v>
      </c>
      <c r="C372" t="s">
        <v>863</v>
      </c>
      <c r="D372" t="s">
        <v>249</v>
      </c>
      <c r="E372" t="e" vm="1">
        <v>#NAME?</v>
      </c>
      <c r="F372">
        <v>11</v>
      </c>
      <c r="G372">
        <v>1</v>
      </c>
      <c r="H372" t="s">
        <v>590</v>
      </c>
      <c r="I372" t="s">
        <v>96</v>
      </c>
      <c r="J372">
        <v>22.53</v>
      </c>
      <c r="K372">
        <v>111.3</v>
      </c>
      <c r="L372">
        <v>67</v>
      </c>
      <c r="M372">
        <v>88.7</v>
      </c>
      <c r="N372">
        <v>1</v>
      </c>
      <c r="O372">
        <v>66</v>
      </c>
      <c r="P372">
        <v>276</v>
      </c>
      <c r="Q372">
        <v>-7.9000000000000001E-2</v>
      </c>
      <c r="R372">
        <v>333</v>
      </c>
      <c r="S372">
        <v>3.61</v>
      </c>
      <c r="T372">
        <v>88</v>
      </c>
      <c r="U372">
        <v>104.8</v>
      </c>
      <c r="V372">
        <v>154</v>
      </c>
      <c r="W372">
        <v>101.2</v>
      </c>
      <c r="X372">
        <v>51</v>
      </c>
      <c r="Y372">
        <v>6.45</v>
      </c>
      <c r="Z372">
        <v>24</v>
      </c>
      <c r="AA372">
        <v>1</v>
      </c>
      <c r="AB372" t="s">
        <v>136</v>
      </c>
      <c r="AC372" t="str">
        <f t="array" ref="AC372">IFERROR(INDEX(JeffSagarin[TEAM],MATCH(AllSources[[#This Row],[Year]]&amp;"|"&amp;AllSources[[#This Row],[Real_Team]],JeffSagarin[YEAR]&amp;"|"&amp;JeffSagarin[TEAM],0)),"")</f>
        <v>Wichita St.</v>
      </c>
      <c r="AD372">
        <f t="array" ref="AD372">IFERROR(INDEX(JeffSagarin[JS_RATING],MATCH(AllSources[[#This Row],[Year]]&amp;"|"&amp;AllSources[[#This Row],[Real_Team]],JeffSagarin[YEAR]&amp;"|"&amp;JeffSagarin[TEAM],0)),"")</f>
        <v>87.41</v>
      </c>
      <c r="AE372">
        <f t="array" ref="AE372">IFERROR(INDEX(JeffSagarin[JS_SOS],MATCH(AllSources[[#This Row],[Year]]&amp;"|"&amp;AllSources[[#This Row],[Real_Team]],JeffSagarin[YEAR]&amp;"|"&amp;JeffSagarin[TEAM],0)),"")</f>
        <v>75.209999999999994</v>
      </c>
      <c r="AF372">
        <f t="array" ref="AF372">IFERROR(INDEX(JeffSagarin[W25],MATCH(AllSources[[#This Row],[Year]]&amp;"|"&amp;AllSources[[#This Row],[Real_Team]],JeffSagarin[YEAR]&amp;"|"&amp;JeffSagarin[TEAM],0)),"")</f>
        <v>1</v>
      </c>
      <c r="AG372">
        <f t="array" ref="AG372">IFERROR(INDEX(JeffSagarin[W50],MATCH(AllSources[[#This Row],[Year]]&amp;"|"&amp;AllSources[[#This Row],[Real_Team]],JeffSagarin[YEAR]&amp;"|"&amp;JeffSagarin[TEAM],0)),"")</f>
        <v>3</v>
      </c>
      <c r="AH372">
        <f t="array" ref="AH372">IFERROR(INDEX(JeffSagarin[YEAR],MATCH(AllSources[[#This Row],[Year]]&amp;"|"&amp;AllSources[[#This Row],[Real_Team]],JeffSagarin[YEAR]&amp;"|"&amp;JeffSagarin[TEAM],0)),"")</f>
        <v>2016</v>
      </c>
      <c r="AI372" t="str">
        <f t="array" ref="AI372">IFERROR(INDEX(SonnyMoore[TEAM],MATCH(AllSources[[#This Row],[Year]]&amp;"|"&amp;AllSources[[#This Row],[Real_Team]],SonnyMoore[YEAR]&amp;"|"&amp;SonnyMoore[TEAM],0)),"")</f>
        <v>WICHITA ST.</v>
      </c>
      <c r="AJ372">
        <f t="array" ref="AJ372">IFERROR(INDEX(SonnyMoore[SM_SOS],MATCH(AllSources[[#This Row],[Year]]&amp;"|"&amp;AllSources[[#This Row],[Real_Team]],SonnyMoore[YEAR]&amp;"|"&amp;SonnyMoore[TEAM],0)),"")</f>
        <v>68.2</v>
      </c>
      <c r="AK372">
        <f t="array" ref="AK372">IFERROR(INDEX(SonnyMoore[SM_PR],MATCH(AllSources[[#This Row],[Year]]&amp;"|"&amp;AllSources[[#This Row],[Real_Team]],SonnyMoore[YEAR]&amp;"|"&amp;SonnyMoore[TEAM],0)),"")</f>
        <v>84.2</v>
      </c>
      <c r="AL372">
        <f t="array" ref="AL372">IFERROR(INDEX(SonnyMoore[YEAR],MATCH(AllSources[[#This Row],[Year]]&amp;"|"&amp;AllSources[[#This Row],[Real_Team]],SonnyMoore[YEAR]&amp;"|"&amp;SonnyMoore[TEAM],0)),"")</f>
        <v>2016</v>
      </c>
      <c r="AM372" t="str">
        <f t="array" ref="AM372">IFERROR(INDEX(ESPN[TEAM],MATCH(AllSources[[#This Row],[Year]]&amp;"|"&amp;AllSources[[#This Row],[Real_Team]],ESPN[YEAR]&amp;"|"&amp;ESPN[TEAM],0)),"")</f>
        <v>Wichita St.</v>
      </c>
      <c r="AN372">
        <f t="array" ref="AN372">IFERROR(INDEX(ESPN[BPI OFF],MATCH(AllSources[[#This Row],[Year]]&amp;"|"&amp;AllSources[[#This Row],[Real_Team]],ESPN[YEAR]&amp;"|"&amp;ESPN[TEAM],0)),"")</f>
        <v>3.3</v>
      </c>
      <c r="AO372">
        <f t="array" ref="AO372">IFERROR(INDEX(ESPN[BPI DEF],MATCH(AllSources[[#This Row],[Year]]&amp;"|"&amp;AllSources[[#This Row],[Real_Team]],ESPN[YEAR]&amp;"|"&amp;ESPN[TEAM],0)),"")</f>
        <v>11.1</v>
      </c>
      <c r="AP372">
        <f t="array" ref="AP372">IFERROR(INDEX(ESPN[BPI],MATCH(AllSources[[#This Row],[Year]]&amp;"|"&amp;AllSources[[#This Row],[Real_Team]],ESPN[YEAR]&amp;"|"&amp;ESPN[TEAM],0)),"")</f>
        <v>14.4</v>
      </c>
      <c r="AQ372">
        <f t="array" ref="AQ372">IFERROR(INDEX(ESPN[YEAR],MATCH(AllSources[[#This Row],[Year]]&amp;"|"&amp;AllSources[[#This Row],[Real_Team]],ESPN[YEAR]&amp;"|"&amp;ESPN[TEAM],0)),"")</f>
        <v>2016</v>
      </c>
    </row>
    <row r="373" spans="1:43" x14ac:dyDescent="0.2">
      <c r="A373">
        <v>2016</v>
      </c>
      <c r="B373">
        <v>14</v>
      </c>
      <c r="C373" t="s">
        <v>862</v>
      </c>
      <c r="D373" t="s">
        <v>453</v>
      </c>
      <c r="E373" t="e" vm="1">
        <v>#NAME?</v>
      </c>
      <c r="F373">
        <v>2</v>
      </c>
      <c r="G373">
        <v>1</v>
      </c>
      <c r="H373" t="s">
        <v>541</v>
      </c>
      <c r="I373" t="s">
        <v>90</v>
      </c>
      <c r="J373">
        <v>22.52</v>
      </c>
      <c r="K373">
        <v>117.1</v>
      </c>
      <c r="L373">
        <v>18</v>
      </c>
      <c r="M373">
        <v>94.6</v>
      </c>
      <c r="N373">
        <v>22</v>
      </c>
      <c r="O373">
        <v>71.900000000000006</v>
      </c>
      <c r="P373">
        <v>32</v>
      </c>
      <c r="Q373">
        <v>4.7E-2</v>
      </c>
      <c r="R373">
        <v>68</v>
      </c>
      <c r="S373">
        <v>8.16</v>
      </c>
      <c r="T373">
        <v>45</v>
      </c>
      <c r="U373">
        <v>108.2</v>
      </c>
      <c r="V373">
        <v>64</v>
      </c>
      <c r="W373">
        <v>100</v>
      </c>
      <c r="X373">
        <v>16</v>
      </c>
      <c r="Y373">
        <v>1.73</v>
      </c>
      <c r="Z373">
        <v>116</v>
      </c>
      <c r="AA373">
        <v>2</v>
      </c>
      <c r="AB373" t="s">
        <v>136</v>
      </c>
      <c r="AC373" t="str">
        <f t="array" ref="AC373">IFERROR(INDEX(JeffSagarin[TEAM],MATCH(AllSources[[#This Row],[Year]]&amp;"|"&amp;AllSources[[#This Row],[Real_Team]],JeffSagarin[YEAR]&amp;"|"&amp;JeffSagarin[TEAM],0)),"")</f>
        <v/>
      </c>
      <c r="AD373" t="str">
        <f t="array" ref="AD373">IFERROR(INDEX(JeffSagarin[JS_RATING],MATCH(AllSources[[#This Row],[Year]]&amp;"|"&amp;AllSources[[#This Row],[Real_Team]],JeffSagarin[YEAR]&amp;"|"&amp;JeffSagarin[TEAM],0)),"")</f>
        <v/>
      </c>
      <c r="AE373" t="str">
        <f t="array" ref="AE373">IFERROR(INDEX(JeffSagarin[JS_SOS],MATCH(AllSources[[#This Row],[Year]]&amp;"|"&amp;AllSources[[#This Row],[Real_Team]],JeffSagarin[YEAR]&amp;"|"&amp;JeffSagarin[TEAM],0)),"")</f>
        <v/>
      </c>
      <c r="AF373" t="str">
        <f t="array" ref="AF373">IFERROR(INDEX(JeffSagarin[W25],MATCH(AllSources[[#This Row],[Year]]&amp;"|"&amp;AllSources[[#This Row],[Real_Team]],JeffSagarin[YEAR]&amp;"|"&amp;JeffSagarin[TEAM],0)),"")</f>
        <v/>
      </c>
      <c r="AG373" t="str">
        <f t="array" ref="AG373">IFERROR(INDEX(JeffSagarin[W50],MATCH(AllSources[[#This Row],[Year]]&amp;"|"&amp;AllSources[[#This Row],[Real_Team]],JeffSagarin[YEAR]&amp;"|"&amp;JeffSagarin[TEAM],0)),"")</f>
        <v/>
      </c>
      <c r="AH373" t="str">
        <f t="array" ref="AH373">IFERROR(INDEX(JeffSagarin[YEAR],MATCH(AllSources[[#This Row],[Year]]&amp;"|"&amp;AllSources[[#This Row],[Real_Team]],JeffSagarin[YEAR]&amp;"|"&amp;JeffSagarin[TEAM],0)),"")</f>
        <v/>
      </c>
      <c r="AI373" t="str">
        <f t="array" ref="AI373">IFERROR(INDEX(SonnyMoore[TEAM],MATCH(AllSources[[#This Row],[Year]]&amp;"|"&amp;AllSources[[#This Row],[Real_Team]],SonnyMoore[YEAR]&amp;"|"&amp;SonnyMoore[TEAM],0)),"")</f>
        <v>XAVIER</v>
      </c>
      <c r="AJ373">
        <f t="array" ref="AJ373">IFERROR(INDEX(SonnyMoore[SM_SOS],MATCH(AllSources[[#This Row],[Year]]&amp;"|"&amp;AllSources[[#This Row],[Real_Team]],SonnyMoore[YEAR]&amp;"|"&amp;SonnyMoore[TEAM],0)),"")</f>
        <v>72.83</v>
      </c>
      <c r="AK373">
        <f t="array" ref="AK373">IFERROR(INDEX(SonnyMoore[SM_PR],MATCH(AllSources[[#This Row],[Year]]&amp;"|"&amp;AllSources[[#This Row],[Real_Team]],SonnyMoore[YEAR]&amp;"|"&amp;SonnyMoore[TEAM],0)),"")</f>
        <v>82.35</v>
      </c>
      <c r="AL373">
        <f t="array" ref="AL373">IFERROR(INDEX(SonnyMoore[YEAR],MATCH(AllSources[[#This Row],[Year]]&amp;"|"&amp;AllSources[[#This Row],[Real_Team]],SonnyMoore[YEAR]&amp;"|"&amp;SonnyMoore[TEAM],0)),"")</f>
        <v>2016</v>
      </c>
      <c r="AM373" t="str">
        <f t="array" ref="AM373">IFERROR(INDEX(ESPN[TEAM],MATCH(AllSources[[#This Row],[Year]]&amp;"|"&amp;AllSources[[#This Row],[Real_Team]],ESPN[YEAR]&amp;"|"&amp;ESPN[TEAM],0)),"")</f>
        <v>Xavier</v>
      </c>
      <c r="AN373">
        <f t="array" ref="AN373">IFERROR(INDEX(ESPN[BPI OFF],MATCH(AllSources[[#This Row],[Year]]&amp;"|"&amp;AllSources[[#This Row],[Real_Team]],ESPN[YEAR]&amp;"|"&amp;ESPN[TEAM],0)),"")</f>
        <v>10.1</v>
      </c>
      <c r="AO373">
        <f t="array" ref="AO373">IFERROR(INDEX(ESPN[BPI DEF],MATCH(AllSources[[#This Row],[Year]]&amp;"|"&amp;AllSources[[#This Row],[Real_Team]],ESPN[YEAR]&amp;"|"&amp;ESPN[TEAM],0)),"")</f>
        <v>4</v>
      </c>
      <c r="AP373">
        <f t="array" ref="AP373">IFERROR(INDEX(ESPN[BPI],MATCH(AllSources[[#This Row],[Year]]&amp;"|"&amp;AllSources[[#This Row],[Real_Team]],ESPN[YEAR]&amp;"|"&amp;ESPN[TEAM],0)),"")</f>
        <v>14.1</v>
      </c>
      <c r="AQ373">
        <f t="array" ref="AQ373">IFERROR(INDEX(ESPN[YEAR],MATCH(AllSources[[#This Row],[Year]]&amp;"|"&amp;AllSources[[#This Row],[Real_Team]],ESPN[YEAR]&amp;"|"&amp;ESPN[TEAM],0)),"")</f>
        <v>2016</v>
      </c>
    </row>
    <row r="374" spans="1:43" x14ac:dyDescent="0.2">
      <c r="A374">
        <v>2016</v>
      </c>
      <c r="B374">
        <v>15</v>
      </c>
      <c r="C374" t="s">
        <v>861</v>
      </c>
      <c r="D374" t="s">
        <v>600</v>
      </c>
      <c r="E374" t="e" vm="1">
        <v>#NAME?</v>
      </c>
      <c r="F374">
        <v>3</v>
      </c>
      <c r="G374">
        <v>2</v>
      </c>
      <c r="H374" t="s">
        <v>105</v>
      </c>
      <c r="I374" t="s">
        <v>81</v>
      </c>
      <c r="J374">
        <v>22.44</v>
      </c>
      <c r="K374">
        <v>119.4</v>
      </c>
      <c r="L374">
        <v>11</v>
      </c>
      <c r="M374">
        <v>96.9</v>
      </c>
      <c r="N374">
        <v>42</v>
      </c>
      <c r="O374">
        <v>65.900000000000006</v>
      </c>
      <c r="P374">
        <v>284</v>
      </c>
      <c r="Q374">
        <v>7.6999999999999999E-2</v>
      </c>
      <c r="R374">
        <v>33</v>
      </c>
      <c r="S374">
        <v>11.67</v>
      </c>
      <c r="T374">
        <v>6</v>
      </c>
      <c r="U374">
        <v>111.6</v>
      </c>
      <c r="V374">
        <v>5</v>
      </c>
      <c r="W374">
        <v>99.9</v>
      </c>
      <c r="X374">
        <v>11</v>
      </c>
      <c r="Y374">
        <v>2.63</v>
      </c>
      <c r="Z374">
        <v>90</v>
      </c>
      <c r="AA374">
        <v>3</v>
      </c>
      <c r="AB374" t="s">
        <v>136</v>
      </c>
      <c r="AC374" t="str">
        <f t="array" ref="AC374">IFERROR(INDEX(JeffSagarin[TEAM],MATCH(AllSources[[#This Row],[Year]]&amp;"|"&amp;AllSources[[#This Row],[Real_Team]],JeffSagarin[YEAR]&amp;"|"&amp;JeffSagarin[TEAM],0)),"")</f>
        <v/>
      </c>
      <c r="AD374" t="str">
        <f t="array" ref="AD374">IFERROR(INDEX(JeffSagarin[JS_RATING],MATCH(AllSources[[#This Row],[Year]]&amp;"|"&amp;AllSources[[#This Row],[Real_Team]],JeffSagarin[YEAR]&amp;"|"&amp;JeffSagarin[TEAM],0)),"")</f>
        <v/>
      </c>
      <c r="AE374" t="str">
        <f t="array" ref="AE374">IFERROR(INDEX(JeffSagarin[JS_SOS],MATCH(AllSources[[#This Row],[Year]]&amp;"|"&amp;AllSources[[#This Row],[Real_Team]],JeffSagarin[YEAR]&amp;"|"&amp;JeffSagarin[TEAM],0)),"")</f>
        <v/>
      </c>
      <c r="AF374" t="str">
        <f t="array" ref="AF374">IFERROR(INDEX(JeffSagarin[W25],MATCH(AllSources[[#This Row],[Year]]&amp;"|"&amp;AllSources[[#This Row],[Real_Team]],JeffSagarin[YEAR]&amp;"|"&amp;JeffSagarin[TEAM],0)),"")</f>
        <v/>
      </c>
      <c r="AG374" t="str">
        <f t="array" ref="AG374">IFERROR(INDEX(JeffSagarin[W50],MATCH(AllSources[[#This Row],[Year]]&amp;"|"&amp;AllSources[[#This Row],[Real_Team]],JeffSagarin[YEAR]&amp;"|"&amp;JeffSagarin[TEAM],0)),"")</f>
        <v/>
      </c>
      <c r="AH374" t="str">
        <f t="array" ref="AH374">IFERROR(INDEX(JeffSagarin[YEAR],MATCH(AllSources[[#This Row],[Year]]&amp;"|"&amp;AllSources[[#This Row],[Real_Team]],JeffSagarin[YEAR]&amp;"|"&amp;JeffSagarin[TEAM],0)),"")</f>
        <v/>
      </c>
      <c r="AI374" t="str">
        <f t="array" ref="AI374">IFERROR(INDEX(SonnyMoore[TEAM],MATCH(AllSources[[#This Row],[Year]]&amp;"|"&amp;AllSources[[#This Row],[Real_Team]],SonnyMoore[YEAR]&amp;"|"&amp;SonnyMoore[TEAM],0)),"")</f>
        <v/>
      </c>
      <c r="AJ374" t="str">
        <f t="array" ref="AJ374">IFERROR(INDEX(SonnyMoore[SM_SOS],MATCH(AllSources[[#This Row],[Year]]&amp;"|"&amp;AllSources[[#This Row],[Real_Team]],SonnyMoore[YEAR]&amp;"|"&amp;SonnyMoore[TEAM],0)),"")</f>
        <v/>
      </c>
      <c r="AK374" t="str">
        <f t="array" ref="AK374">IFERROR(INDEX(SonnyMoore[SM_PR],MATCH(AllSources[[#This Row],[Year]]&amp;"|"&amp;AllSources[[#This Row],[Real_Team]],SonnyMoore[YEAR]&amp;"|"&amp;SonnyMoore[TEAM],0)),"")</f>
        <v/>
      </c>
      <c r="AL374" t="str">
        <f t="array" ref="AL374">IFERROR(INDEX(SonnyMoore[YEAR],MATCH(AllSources[[#This Row],[Year]]&amp;"|"&amp;AllSources[[#This Row],[Real_Team]],SonnyMoore[YEAR]&amp;"|"&amp;SonnyMoore[TEAM],0)),"")</f>
        <v/>
      </c>
      <c r="AM374" t="str">
        <f t="array" ref="AM374">IFERROR(INDEX(ESPN[TEAM],MATCH(AllSources[[#This Row],[Year]]&amp;"|"&amp;AllSources[[#This Row],[Real_Team]],ESPN[YEAR]&amp;"|"&amp;ESPN[TEAM],0)),"")</f>
        <v/>
      </c>
      <c r="AN374" t="str">
        <f t="array" ref="AN374">IFERROR(INDEX(ESPN[BPI OFF],MATCH(AllSources[[#This Row],[Year]]&amp;"|"&amp;AllSources[[#This Row],[Real_Team]],ESPN[YEAR]&amp;"|"&amp;ESPN[TEAM],0)),"")</f>
        <v/>
      </c>
      <c r="AO374" t="str">
        <f t="array" ref="AO374">IFERROR(INDEX(ESPN[BPI DEF],MATCH(AllSources[[#This Row],[Year]]&amp;"|"&amp;AllSources[[#This Row],[Real_Team]],ESPN[YEAR]&amp;"|"&amp;ESPN[TEAM],0)),"")</f>
        <v/>
      </c>
      <c r="AP374" t="str">
        <f t="array" ref="AP374">IFERROR(INDEX(ESPN[BPI],MATCH(AllSources[[#This Row],[Year]]&amp;"|"&amp;AllSources[[#This Row],[Real_Team]],ESPN[YEAR]&amp;"|"&amp;ESPN[TEAM],0)),"")</f>
        <v/>
      </c>
      <c r="AQ374" t="str">
        <f t="array" ref="AQ374">IFERROR(INDEX(ESPN[YEAR],MATCH(AllSources[[#This Row],[Year]]&amp;"|"&amp;AllSources[[#This Row],[Real_Team]],ESPN[YEAR]&amp;"|"&amp;ESPN[TEAM],0)),"")</f>
        <v/>
      </c>
    </row>
    <row r="375" spans="1:43" x14ac:dyDescent="0.2">
      <c r="A375">
        <v>2016</v>
      </c>
      <c r="B375">
        <v>17</v>
      </c>
      <c r="C375" t="s">
        <v>860</v>
      </c>
      <c r="D375" t="s">
        <v>0</v>
      </c>
      <c r="E375" t="e" vm="1">
        <v>#NAME?</v>
      </c>
      <c r="F375">
        <v>4</v>
      </c>
      <c r="G375">
        <v>2</v>
      </c>
      <c r="H375" t="s">
        <v>105</v>
      </c>
      <c r="I375" t="s">
        <v>568</v>
      </c>
      <c r="J375">
        <v>21.87</v>
      </c>
      <c r="K375">
        <v>121.9</v>
      </c>
      <c r="L375">
        <v>4</v>
      </c>
      <c r="M375">
        <v>100</v>
      </c>
      <c r="N375">
        <v>86</v>
      </c>
      <c r="O375">
        <v>67.7</v>
      </c>
      <c r="P375">
        <v>194</v>
      </c>
      <c r="Q375">
        <v>-2.5999999999999999E-2</v>
      </c>
      <c r="R375">
        <v>248</v>
      </c>
      <c r="S375">
        <v>11.23</v>
      </c>
      <c r="T375">
        <v>10</v>
      </c>
      <c r="U375">
        <v>112</v>
      </c>
      <c r="V375">
        <v>3</v>
      </c>
      <c r="W375">
        <v>100.7</v>
      </c>
      <c r="X375">
        <v>35</v>
      </c>
      <c r="Y375">
        <v>3.52</v>
      </c>
      <c r="Z375">
        <v>69</v>
      </c>
      <c r="AA375">
        <v>4</v>
      </c>
      <c r="AB375" t="s">
        <v>136</v>
      </c>
      <c r="AC375" t="str">
        <f t="array" ref="AC375">IFERROR(INDEX(JeffSagarin[TEAM],MATCH(AllSources[[#This Row],[Year]]&amp;"|"&amp;AllSources[[#This Row],[Real_Team]],JeffSagarin[YEAR]&amp;"|"&amp;JeffSagarin[TEAM],0)),"")</f>
        <v>Duke</v>
      </c>
      <c r="AD375">
        <f t="array" ref="AD375">IFERROR(INDEX(JeffSagarin[JS_RATING],MATCH(AllSources[[#This Row],[Year]]&amp;"|"&amp;AllSources[[#This Row],[Real_Team]],JeffSagarin[YEAR]&amp;"|"&amp;JeffSagarin[TEAM],0)),"")</f>
        <v>88.06</v>
      </c>
      <c r="AE375">
        <f t="array" ref="AE375">IFERROR(INDEX(JeffSagarin[JS_SOS],MATCH(AllSources[[#This Row],[Year]]&amp;"|"&amp;AllSources[[#This Row],[Real_Team]],JeffSagarin[YEAR]&amp;"|"&amp;JeffSagarin[TEAM],0)),"")</f>
        <v>80.900000000000006</v>
      </c>
      <c r="AF375">
        <f t="array" ref="AF375">IFERROR(INDEX(JeffSagarin[W25],MATCH(AllSources[[#This Row],[Year]]&amp;"|"&amp;AllSources[[#This Row],[Real_Team]],JeffSagarin[YEAR]&amp;"|"&amp;JeffSagarin[TEAM],0)),"")</f>
        <v>4</v>
      </c>
      <c r="AG375">
        <f t="array" ref="AG375">IFERROR(INDEX(JeffSagarin[W50],MATCH(AllSources[[#This Row],[Year]]&amp;"|"&amp;AllSources[[#This Row],[Real_Team]],JeffSagarin[YEAR]&amp;"|"&amp;JeffSagarin[TEAM],0)),"")</f>
        <v>7</v>
      </c>
      <c r="AH375">
        <f t="array" ref="AH375">IFERROR(INDEX(JeffSagarin[YEAR],MATCH(AllSources[[#This Row],[Year]]&amp;"|"&amp;AllSources[[#This Row],[Real_Team]],JeffSagarin[YEAR]&amp;"|"&amp;JeffSagarin[TEAM],0)),"")</f>
        <v>2016</v>
      </c>
      <c r="AI375" t="str">
        <f t="array" ref="AI375">IFERROR(INDEX(SonnyMoore[TEAM],MATCH(AllSources[[#This Row],[Year]]&amp;"|"&amp;AllSources[[#This Row],[Real_Team]],SonnyMoore[YEAR]&amp;"|"&amp;SonnyMoore[TEAM],0)),"")</f>
        <v>DUKE</v>
      </c>
      <c r="AJ375">
        <f t="array" ref="AJ375">IFERROR(INDEX(SonnyMoore[SM_SOS],MATCH(AllSources[[#This Row],[Year]]&amp;"|"&amp;AllSources[[#This Row],[Real_Team]],SonnyMoore[YEAR]&amp;"|"&amp;SonnyMoore[TEAM],0)),"")</f>
        <v>75.12</v>
      </c>
      <c r="AK375">
        <f t="array" ref="AK375">IFERROR(INDEX(SonnyMoore[SM_PR],MATCH(AllSources[[#This Row],[Year]]&amp;"|"&amp;AllSources[[#This Row],[Real_Team]],SonnyMoore[YEAR]&amp;"|"&amp;SonnyMoore[TEAM],0)),"")</f>
        <v>81.53</v>
      </c>
      <c r="AL375">
        <f t="array" ref="AL375">IFERROR(INDEX(SonnyMoore[YEAR],MATCH(AllSources[[#This Row],[Year]]&amp;"|"&amp;AllSources[[#This Row],[Real_Team]],SonnyMoore[YEAR]&amp;"|"&amp;SonnyMoore[TEAM],0)),"")</f>
        <v>2016</v>
      </c>
      <c r="AM375" t="str">
        <f t="array" ref="AM375">IFERROR(INDEX(ESPN[TEAM],MATCH(AllSources[[#This Row],[Year]]&amp;"|"&amp;AllSources[[#This Row],[Real_Team]],ESPN[YEAR]&amp;"|"&amp;ESPN[TEAM],0)),"")</f>
        <v>Duke</v>
      </c>
      <c r="AN375">
        <f t="array" ref="AN375">IFERROR(INDEX(ESPN[BPI OFF],MATCH(AllSources[[#This Row],[Year]]&amp;"|"&amp;AllSources[[#This Row],[Real_Team]],ESPN[YEAR]&amp;"|"&amp;ESPN[TEAM],0)),"")</f>
        <v>12.1</v>
      </c>
      <c r="AO375">
        <f t="array" ref="AO375">IFERROR(INDEX(ESPN[BPI DEF],MATCH(AllSources[[#This Row],[Year]]&amp;"|"&amp;AllSources[[#This Row],[Real_Team]],ESPN[YEAR]&amp;"|"&amp;ESPN[TEAM],0)),"")</f>
        <v>3.5</v>
      </c>
      <c r="AP375">
        <f t="array" ref="AP375">IFERROR(INDEX(ESPN[BPI],MATCH(AllSources[[#This Row],[Year]]&amp;"|"&amp;AllSources[[#This Row],[Real_Team]],ESPN[YEAR]&amp;"|"&amp;ESPN[TEAM],0)),"")</f>
        <v>15.6</v>
      </c>
      <c r="AQ375">
        <f t="array" ref="AQ375">IFERROR(INDEX(ESPN[YEAR],MATCH(AllSources[[#This Row],[Year]]&amp;"|"&amp;AllSources[[#This Row],[Real_Team]],ESPN[YEAR]&amp;"|"&amp;ESPN[TEAM],0)),"")</f>
        <v>2016</v>
      </c>
    </row>
    <row r="376" spans="1:43" x14ac:dyDescent="0.2">
      <c r="A376">
        <v>2016</v>
      </c>
      <c r="B376">
        <v>18</v>
      </c>
      <c r="C376" t="s">
        <v>859</v>
      </c>
      <c r="D376" t="s">
        <v>195</v>
      </c>
      <c r="E376" t="e" vm="1">
        <v>#NAME?</v>
      </c>
      <c r="F376">
        <v>3</v>
      </c>
      <c r="G376">
        <v>2</v>
      </c>
      <c r="H376" t="s">
        <v>60</v>
      </c>
      <c r="I376" t="s">
        <v>142</v>
      </c>
      <c r="J376">
        <v>21.26</v>
      </c>
      <c r="K376">
        <v>113.8</v>
      </c>
      <c r="L376">
        <v>37</v>
      </c>
      <c r="M376">
        <v>92.5</v>
      </c>
      <c r="N376">
        <v>9</v>
      </c>
      <c r="O376">
        <v>67.099999999999994</v>
      </c>
      <c r="P376">
        <v>230</v>
      </c>
      <c r="Q376">
        <v>6.0000000000000001E-3</v>
      </c>
      <c r="R376">
        <v>162</v>
      </c>
      <c r="S376">
        <v>8.48</v>
      </c>
      <c r="T376">
        <v>42</v>
      </c>
      <c r="U376">
        <v>109.6</v>
      </c>
      <c r="V376">
        <v>36</v>
      </c>
      <c r="W376">
        <v>101.1</v>
      </c>
      <c r="X376">
        <v>50</v>
      </c>
      <c r="Y376">
        <v>3.15</v>
      </c>
      <c r="Z376">
        <v>76</v>
      </c>
      <c r="AA376">
        <v>3</v>
      </c>
      <c r="AB376" t="s">
        <v>136</v>
      </c>
      <c r="AC376" t="str">
        <f t="array" ref="AC376">IFERROR(INDEX(JeffSagarin[TEAM],MATCH(AllSources[[#This Row],[Year]]&amp;"|"&amp;AllSources[[#This Row],[Real_Team]],JeffSagarin[YEAR]&amp;"|"&amp;JeffSagarin[TEAM],0)),"")</f>
        <v>Texas A&amp;M</v>
      </c>
      <c r="AD376">
        <f t="array" ref="AD376">IFERROR(INDEX(JeffSagarin[JS_RATING],MATCH(AllSources[[#This Row],[Year]]&amp;"|"&amp;AllSources[[#This Row],[Real_Team]],JeffSagarin[YEAR]&amp;"|"&amp;JeffSagarin[TEAM],0)),"")</f>
        <v>87.73</v>
      </c>
      <c r="AE376">
        <f t="array" ref="AE376">IFERROR(INDEX(JeffSagarin[JS_SOS],MATCH(AllSources[[#This Row],[Year]]&amp;"|"&amp;AllSources[[#This Row],[Real_Team]],JeffSagarin[YEAR]&amp;"|"&amp;JeffSagarin[TEAM],0)),"")</f>
        <v>78.98</v>
      </c>
      <c r="AF376">
        <f t="array" ref="AF376">IFERROR(INDEX(JeffSagarin[W25],MATCH(AllSources[[#This Row],[Year]]&amp;"|"&amp;AllSources[[#This Row],[Real_Team]],JeffSagarin[YEAR]&amp;"|"&amp;JeffSagarin[TEAM],0)),"")</f>
        <v>4</v>
      </c>
      <c r="AG376">
        <f t="array" ref="AG376">IFERROR(INDEX(JeffSagarin[W50],MATCH(AllSources[[#This Row],[Year]]&amp;"|"&amp;AllSources[[#This Row],[Real_Team]],JeffSagarin[YEAR]&amp;"|"&amp;JeffSagarin[TEAM],0)),"")</f>
        <v>8</v>
      </c>
      <c r="AH376">
        <f t="array" ref="AH376">IFERROR(INDEX(JeffSagarin[YEAR],MATCH(AllSources[[#This Row],[Year]]&amp;"|"&amp;AllSources[[#This Row],[Real_Team]],JeffSagarin[YEAR]&amp;"|"&amp;JeffSagarin[TEAM],0)),"")</f>
        <v>2016</v>
      </c>
      <c r="AI376" t="str">
        <f t="array" ref="AI376">IFERROR(INDEX(SonnyMoore[TEAM],MATCH(AllSources[[#This Row],[Year]]&amp;"|"&amp;AllSources[[#This Row],[Real_Team]],SonnyMoore[YEAR]&amp;"|"&amp;SonnyMoore[TEAM],0)),"")</f>
        <v>TEXAS A&amp;M</v>
      </c>
      <c r="AJ376">
        <f t="array" ref="AJ376">IFERROR(INDEX(SonnyMoore[SM_SOS],MATCH(AllSources[[#This Row],[Year]]&amp;"|"&amp;AllSources[[#This Row],[Real_Team]],SonnyMoore[YEAR]&amp;"|"&amp;SonnyMoore[TEAM],0)),"")</f>
        <v>73.150000000000006</v>
      </c>
      <c r="AK376">
        <f t="array" ref="AK376">IFERROR(INDEX(SonnyMoore[SM_PR],MATCH(AllSources[[#This Row],[Year]]&amp;"|"&amp;AllSources[[#This Row],[Real_Team]],SonnyMoore[YEAR]&amp;"|"&amp;SonnyMoore[TEAM],0)),"")</f>
        <v>82.95</v>
      </c>
      <c r="AL376">
        <f t="array" ref="AL376">IFERROR(INDEX(SonnyMoore[YEAR],MATCH(AllSources[[#This Row],[Year]]&amp;"|"&amp;AllSources[[#This Row],[Real_Team]],SonnyMoore[YEAR]&amp;"|"&amp;SonnyMoore[TEAM],0)),"")</f>
        <v>2016</v>
      </c>
      <c r="AM376" t="str">
        <f t="array" ref="AM376">IFERROR(INDEX(ESPN[TEAM],MATCH(AllSources[[#This Row],[Year]]&amp;"|"&amp;AllSources[[#This Row],[Real_Team]],ESPN[YEAR]&amp;"|"&amp;ESPN[TEAM],0)),"")</f>
        <v>Texas A&amp;M</v>
      </c>
      <c r="AN376">
        <f t="array" ref="AN376">IFERROR(INDEX(ESPN[BPI OFF],MATCH(AllSources[[#This Row],[Year]]&amp;"|"&amp;AllSources[[#This Row],[Real_Team]],ESPN[YEAR]&amp;"|"&amp;ESPN[TEAM],0)),"")</f>
        <v>5.5</v>
      </c>
      <c r="AO376">
        <f t="array" ref="AO376">IFERROR(INDEX(ESPN[BPI DEF],MATCH(AllSources[[#This Row],[Year]]&amp;"|"&amp;AllSources[[#This Row],[Real_Team]],ESPN[YEAR]&amp;"|"&amp;ESPN[TEAM],0)),"")</f>
        <v>7.5</v>
      </c>
      <c r="AP376">
        <f t="array" ref="AP376">IFERROR(INDEX(ESPN[BPI],MATCH(AllSources[[#This Row],[Year]]&amp;"|"&amp;AllSources[[#This Row],[Real_Team]],ESPN[YEAR]&amp;"|"&amp;ESPN[TEAM],0)),"")</f>
        <v>13</v>
      </c>
      <c r="AQ376">
        <f t="array" ref="AQ376">IFERROR(INDEX(ESPN[YEAR],MATCH(AllSources[[#This Row],[Year]]&amp;"|"&amp;AllSources[[#This Row],[Real_Team]],ESPN[YEAR]&amp;"|"&amp;ESPN[TEAM],0)),"")</f>
        <v>2016</v>
      </c>
    </row>
    <row r="377" spans="1:43" x14ac:dyDescent="0.2">
      <c r="A377">
        <v>2016</v>
      </c>
      <c r="B377">
        <v>19</v>
      </c>
      <c r="C377" t="s">
        <v>598</v>
      </c>
      <c r="D377" t="s">
        <v>248</v>
      </c>
      <c r="E377" t="e" vm="1">
        <v>#NAME?</v>
      </c>
      <c r="F377">
        <v>6</v>
      </c>
      <c r="G377">
        <v>0</v>
      </c>
      <c r="H377" t="s">
        <v>137</v>
      </c>
      <c r="I377" t="s">
        <v>121</v>
      </c>
      <c r="J377">
        <v>20.97</v>
      </c>
      <c r="K377">
        <v>116.8</v>
      </c>
      <c r="L377">
        <v>20</v>
      </c>
      <c r="M377">
        <v>95.8</v>
      </c>
      <c r="N377">
        <v>29</v>
      </c>
      <c r="O377">
        <v>68.3</v>
      </c>
      <c r="P377">
        <v>154</v>
      </c>
      <c r="Q377">
        <v>-3.7999999999999999E-2</v>
      </c>
      <c r="R377">
        <v>272</v>
      </c>
      <c r="S377">
        <v>6.66</v>
      </c>
      <c r="T377">
        <v>63</v>
      </c>
      <c r="U377">
        <v>107.9</v>
      </c>
      <c r="V377">
        <v>67</v>
      </c>
      <c r="W377">
        <v>101.3</v>
      </c>
      <c r="X377">
        <v>54</v>
      </c>
      <c r="Y377">
        <v>-3.66</v>
      </c>
      <c r="Z377">
        <v>269</v>
      </c>
      <c r="AA377">
        <v>6</v>
      </c>
      <c r="AB377" t="s">
        <v>136</v>
      </c>
      <c r="AC377" t="str">
        <f t="array" ref="AC377">IFERROR(INDEX(JeffSagarin[TEAM],MATCH(AllSources[[#This Row],[Year]]&amp;"|"&amp;AllSources[[#This Row],[Real_Team]],JeffSagarin[YEAR]&amp;"|"&amp;JeffSagarin[TEAM],0)),"")</f>
        <v>Arizona</v>
      </c>
      <c r="AD377">
        <f t="array" ref="AD377">IFERROR(INDEX(JeffSagarin[JS_RATING],MATCH(AllSources[[#This Row],[Year]]&amp;"|"&amp;AllSources[[#This Row],[Real_Team]],JeffSagarin[YEAR]&amp;"|"&amp;JeffSagarin[TEAM],0)),"")</f>
        <v>88.01</v>
      </c>
      <c r="AE377">
        <f t="array" ref="AE377">IFERROR(INDEX(JeffSagarin[JS_SOS],MATCH(AllSources[[#This Row],[Year]]&amp;"|"&amp;AllSources[[#This Row],[Real_Team]],JeffSagarin[YEAR]&amp;"|"&amp;JeffSagarin[TEAM],0)),"")</f>
        <v>77.81</v>
      </c>
      <c r="AF377">
        <f t="array" ref="AF377">IFERROR(INDEX(JeffSagarin[W25],MATCH(AllSources[[#This Row],[Year]]&amp;"|"&amp;AllSources[[#This Row],[Real_Team]],JeffSagarin[YEAR]&amp;"|"&amp;JeffSagarin[TEAM],0)),"")</f>
        <v>1</v>
      </c>
      <c r="AG377">
        <f t="array" ref="AG377">IFERROR(INDEX(JeffSagarin[W50],MATCH(AllSources[[#This Row],[Year]]&amp;"|"&amp;AllSources[[#This Row],[Real_Team]],JeffSagarin[YEAR]&amp;"|"&amp;JeffSagarin[TEAM],0)),"")</f>
        <v>3</v>
      </c>
      <c r="AH377">
        <f t="array" ref="AH377">IFERROR(INDEX(JeffSagarin[YEAR],MATCH(AllSources[[#This Row],[Year]]&amp;"|"&amp;AllSources[[#This Row],[Real_Team]],JeffSagarin[YEAR]&amp;"|"&amp;JeffSagarin[TEAM],0)),"")</f>
        <v>2016</v>
      </c>
      <c r="AI377" t="str">
        <f t="array" ref="AI377">IFERROR(INDEX(SonnyMoore[TEAM],MATCH(AllSources[[#This Row],[Year]]&amp;"|"&amp;AllSources[[#This Row],[Real_Team]],SonnyMoore[YEAR]&amp;"|"&amp;SonnyMoore[TEAM],0)),"")</f>
        <v>ARIZONA</v>
      </c>
      <c r="AJ377">
        <f t="array" ref="AJ377">IFERROR(INDEX(SonnyMoore[SM_SOS],MATCH(AllSources[[#This Row],[Year]]&amp;"|"&amp;AllSources[[#This Row],[Real_Team]],SonnyMoore[YEAR]&amp;"|"&amp;SonnyMoore[TEAM],0)),"")</f>
        <v>72.91</v>
      </c>
      <c r="AK377">
        <f t="array" ref="AK377">IFERROR(INDEX(SonnyMoore[SM_PR],MATCH(AllSources[[#This Row],[Year]]&amp;"|"&amp;AllSources[[#This Row],[Real_Team]],SonnyMoore[YEAR]&amp;"|"&amp;SonnyMoore[TEAM],0)),"")</f>
        <v>84.25</v>
      </c>
      <c r="AL377">
        <f t="array" ref="AL377">IFERROR(INDEX(SonnyMoore[YEAR],MATCH(AllSources[[#This Row],[Year]]&amp;"|"&amp;AllSources[[#This Row],[Real_Team]],SonnyMoore[YEAR]&amp;"|"&amp;SonnyMoore[TEAM],0)),"")</f>
        <v>2016</v>
      </c>
      <c r="AM377" t="str">
        <f t="array" ref="AM377">IFERROR(INDEX(ESPN[TEAM],MATCH(AllSources[[#This Row],[Year]]&amp;"|"&amp;AllSources[[#This Row],[Real_Team]],ESPN[YEAR]&amp;"|"&amp;ESPN[TEAM],0)),"")</f>
        <v>Arizona</v>
      </c>
      <c r="AN377">
        <f t="array" ref="AN377">IFERROR(INDEX(ESPN[BPI OFF],MATCH(AllSources[[#This Row],[Year]]&amp;"|"&amp;AllSources[[#This Row],[Real_Team]],ESPN[YEAR]&amp;"|"&amp;ESPN[TEAM],0)),"")</f>
        <v>9.6</v>
      </c>
      <c r="AO377">
        <f t="array" ref="AO377">IFERROR(INDEX(ESPN[BPI DEF],MATCH(AllSources[[#This Row],[Year]]&amp;"|"&amp;AllSources[[#This Row],[Real_Team]],ESPN[YEAR]&amp;"|"&amp;ESPN[TEAM],0)),"")</f>
        <v>5.2</v>
      </c>
      <c r="AP377">
        <f t="array" ref="AP377">IFERROR(INDEX(ESPN[BPI],MATCH(AllSources[[#This Row],[Year]]&amp;"|"&amp;AllSources[[#This Row],[Real_Team]],ESPN[YEAR]&amp;"|"&amp;ESPN[TEAM],0)),"")</f>
        <v>14.8</v>
      </c>
      <c r="AQ377">
        <f t="array" ref="AQ377">IFERROR(INDEX(ESPN[YEAR],MATCH(AllSources[[#This Row],[Year]]&amp;"|"&amp;AllSources[[#This Row],[Real_Team]],ESPN[YEAR]&amp;"|"&amp;ESPN[TEAM],0)),"")</f>
        <v>2016</v>
      </c>
    </row>
    <row r="378" spans="1:43" x14ac:dyDescent="0.2">
      <c r="A378">
        <v>2016</v>
      </c>
      <c r="B378">
        <v>20</v>
      </c>
      <c r="C378" t="s">
        <v>858</v>
      </c>
      <c r="D378" t="s">
        <v>243</v>
      </c>
      <c r="E378" t="e" vm="1">
        <v>#NAME?</v>
      </c>
      <c r="F378">
        <v>4</v>
      </c>
      <c r="G378">
        <v>2</v>
      </c>
      <c r="H378" t="s">
        <v>156</v>
      </c>
      <c r="I378" t="s">
        <v>84</v>
      </c>
      <c r="J378">
        <v>20.95</v>
      </c>
      <c r="K378">
        <v>121.2</v>
      </c>
      <c r="L378">
        <v>7</v>
      </c>
      <c r="M378">
        <v>100.3</v>
      </c>
      <c r="N378">
        <v>91</v>
      </c>
      <c r="O378">
        <v>71.2</v>
      </c>
      <c r="P378">
        <v>49</v>
      </c>
      <c r="Q378">
        <v>-6.2E-2</v>
      </c>
      <c r="R378">
        <v>318</v>
      </c>
      <c r="S378">
        <v>12.05</v>
      </c>
      <c r="T378">
        <v>5</v>
      </c>
      <c r="U378">
        <v>110.2</v>
      </c>
      <c r="V378">
        <v>28</v>
      </c>
      <c r="W378">
        <v>98.1</v>
      </c>
      <c r="X378">
        <v>1</v>
      </c>
      <c r="Y378">
        <v>2.54</v>
      </c>
      <c r="Z378">
        <v>92</v>
      </c>
      <c r="AA378">
        <v>4</v>
      </c>
      <c r="AB378" t="s">
        <v>136</v>
      </c>
      <c r="AC378" t="str">
        <f t="array" ref="AC378">IFERROR(INDEX(JeffSagarin[TEAM],MATCH(AllSources[[#This Row],[Year]]&amp;"|"&amp;AllSources[[#This Row],[Real_Team]],JeffSagarin[YEAR]&amp;"|"&amp;JeffSagarin[TEAM],0)),"")</f>
        <v>Iowa St.</v>
      </c>
      <c r="AD378">
        <f t="array" ref="AD378">IFERROR(INDEX(JeffSagarin[JS_RATING],MATCH(AllSources[[#This Row],[Year]]&amp;"|"&amp;AllSources[[#This Row],[Real_Team]],JeffSagarin[YEAR]&amp;"|"&amp;JeffSagarin[TEAM],0)),"")</f>
        <v>87.02</v>
      </c>
      <c r="AE378">
        <f t="array" ref="AE378">IFERROR(INDEX(JeffSagarin[JS_SOS],MATCH(AllSources[[#This Row],[Year]]&amp;"|"&amp;AllSources[[#This Row],[Real_Team]],JeffSagarin[YEAR]&amp;"|"&amp;JeffSagarin[TEAM],0)),"")</f>
        <v>81.45</v>
      </c>
      <c r="AF378">
        <f t="array" ref="AF378">IFERROR(INDEX(JeffSagarin[W25],MATCH(AllSources[[#This Row],[Year]]&amp;"|"&amp;AllSources[[#This Row],[Real_Team]],JeffSagarin[YEAR]&amp;"|"&amp;JeffSagarin[TEAM],0)),"")</f>
        <v>3</v>
      </c>
      <c r="AG378">
        <f t="array" ref="AG378">IFERROR(INDEX(JeffSagarin[W50],MATCH(AllSources[[#This Row],[Year]]&amp;"|"&amp;AllSources[[#This Row],[Real_Team]],JeffSagarin[YEAR]&amp;"|"&amp;JeffSagarin[TEAM],0)),"")</f>
        <v>5</v>
      </c>
      <c r="AH378">
        <f t="array" ref="AH378">IFERROR(INDEX(JeffSagarin[YEAR],MATCH(AllSources[[#This Row],[Year]]&amp;"|"&amp;AllSources[[#This Row],[Real_Team]],JeffSagarin[YEAR]&amp;"|"&amp;JeffSagarin[TEAM],0)),"")</f>
        <v>2016</v>
      </c>
      <c r="AI378" t="str">
        <f t="array" ref="AI378">IFERROR(INDEX(SonnyMoore[TEAM],MATCH(AllSources[[#This Row],[Year]]&amp;"|"&amp;AllSources[[#This Row],[Real_Team]],SonnyMoore[YEAR]&amp;"|"&amp;SonnyMoore[TEAM],0)),"")</f>
        <v>IOWA ST.</v>
      </c>
      <c r="AJ378">
        <f t="array" ref="AJ378">IFERROR(INDEX(SonnyMoore[SM_SOS],MATCH(AllSources[[#This Row],[Year]]&amp;"|"&amp;AllSources[[#This Row],[Real_Team]],SonnyMoore[YEAR]&amp;"|"&amp;SonnyMoore[TEAM],0)),"")</f>
        <v>74.19</v>
      </c>
      <c r="AK378">
        <f t="array" ref="AK378">IFERROR(INDEX(SonnyMoore[SM_PR],MATCH(AllSources[[#This Row],[Year]]&amp;"|"&amp;AllSources[[#This Row],[Real_Team]],SonnyMoore[YEAR]&amp;"|"&amp;SonnyMoore[TEAM],0)),"")</f>
        <v>81.260000000000005</v>
      </c>
      <c r="AL378">
        <f t="array" ref="AL378">IFERROR(INDEX(SonnyMoore[YEAR],MATCH(AllSources[[#This Row],[Year]]&amp;"|"&amp;AllSources[[#This Row],[Real_Team]],SonnyMoore[YEAR]&amp;"|"&amp;SonnyMoore[TEAM],0)),"")</f>
        <v>2016</v>
      </c>
      <c r="AM378" t="str">
        <f t="array" ref="AM378">IFERROR(INDEX(ESPN[TEAM],MATCH(AllSources[[#This Row],[Year]]&amp;"|"&amp;AllSources[[#This Row],[Real_Team]],ESPN[YEAR]&amp;"|"&amp;ESPN[TEAM],0)),"")</f>
        <v>Iowa St.</v>
      </c>
      <c r="AN378">
        <f t="array" ref="AN378">IFERROR(INDEX(ESPN[BPI OFF],MATCH(AllSources[[#This Row],[Year]]&amp;"|"&amp;AllSources[[#This Row],[Real_Team]],ESPN[YEAR]&amp;"|"&amp;ESPN[TEAM],0)),"")</f>
        <v>12.3</v>
      </c>
      <c r="AO378">
        <f t="array" ref="AO378">IFERROR(INDEX(ESPN[BPI DEF],MATCH(AllSources[[#This Row],[Year]]&amp;"|"&amp;AllSources[[#This Row],[Real_Team]],ESPN[YEAR]&amp;"|"&amp;ESPN[TEAM],0)),"")</f>
        <v>0.5</v>
      </c>
      <c r="AP378">
        <f t="array" ref="AP378">IFERROR(INDEX(ESPN[BPI],MATCH(AllSources[[#This Row],[Year]]&amp;"|"&amp;AllSources[[#This Row],[Real_Team]],ESPN[YEAR]&amp;"|"&amp;ESPN[TEAM],0)),"")</f>
        <v>12.8</v>
      </c>
      <c r="AQ378">
        <f t="array" ref="AQ378">IFERROR(INDEX(ESPN[YEAR],MATCH(AllSources[[#This Row],[Year]]&amp;"|"&amp;AllSources[[#This Row],[Real_Team]],ESPN[YEAR]&amp;"|"&amp;ESPN[TEAM],0)),"")</f>
        <v>2016</v>
      </c>
    </row>
    <row r="379" spans="1:43" x14ac:dyDescent="0.2">
      <c r="A379">
        <v>2016</v>
      </c>
      <c r="B379">
        <v>21</v>
      </c>
      <c r="C379" t="s">
        <v>857</v>
      </c>
      <c r="D379" t="s">
        <v>14</v>
      </c>
      <c r="E379" t="e" vm="1">
        <v>#NAME?</v>
      </c>
      <c r="F379">
        <v>11</v>
      </c>
      <c r="G379">
        <v>2</v>
      </c>
      <c r="H379" t="s">
        <v>110</v>
      </c>
      <c r="I379" t="s">
        <v>594</v>
      </c>
      <c r="J379">
        <v>20.82</v>
      </c>
      <c r="K379">
        <v>116.3</v>
      </c>
      <c r="L379">
        <v>22</v>
      </c>
      <c r="M379">
        <v>95.5</v>
      </c>
      <c r="N379">
        <v>27</v>
      </c>
      <c r="O379">
        <v>67.3</v>
      </c>
      <c r="P379">
        <v>218</v>
      </c>
      <c r="Q379">
        <v>-3.7999999999999999E-2</v>
      </c>
      <c r="R379">
        <v>273</v>
      </c>
      <c r="S379">
        <v>3.51</v>
      </c>
      <c r="T379">
        <v>90</v>
      </c>
      <c r="U379">
        <v>107.3</v>
      </c>
      <c r="V379">
        <v>77</v>
      </c>
      <c r="W379">
        <v>103.8</v>
      </c>
      <c r="X379">
        <v>118</v>
      </c>
      <c r="Y379">
        <v>6.12</v>
      </c>
      <c r="Z379">
        <v>25</v>
      </c>
      <c r="AA379">
        <v>1</v>
      </c>
      <c r="AB379" t="s">
        <v>136</v>
      </c>
      <c r="AC379" t="str">
        <f t="array" ref="AC379">IFERROR(INDEX(JeffSagarin[TEAM],MATCH(AllSources[[#This Row],[Year]]&amp;"|"&amp;AllSources[[#This Row],[Real_Team]],JeffSagarin[YEAR]&amp;"|"&amp;JeffSagarin[TEAM],0)),"")</f>
        <v>Gonzaga</v>
      </c>
      <c r="AD379">
        <f t="array" ref="AD379">IFERROR(INDEX(JeffSagarin[JS_RATING],MATCH(AllSources[[#This Row],[Year]]&amp;"|"&amp;AllSources[[#This Row],[Real_Team]],JeffSagarin[YEAR]&amp;"|"&amp;JeffSagarin[TEAM],0)),"")</f>
        <v>87.88</v>
      </c>
      <c r="AE379">
        <f t="array" ref="AE379">IFERROR(INDEX(JeffSagarin[JS_SOS],MATCH(AllSources[[#This Row],[Year]]&amp;"|"&amp;AllSources[[#This Row],[Real_Team]],JeffSagarin[YEAR]&amp;"|"&amp;JeffSagarin[TEAM],0)),"")</f>
        <v>75.31</v>
      </c>
      <c r="AF379">
        <f t="array" ref="AF379">IFERROR(INDEX(JeffSagarin[W25],MATCH(AllSources[[#This Row],[Year]]&amp;"|"&amp;AllSources[[#This Row],[Real_Team]],JeffSagarin[YEAR]&amp;"|"&amp;JeffSagarin[TEAM],0)),"")</f>
        <v>1</v>
      </c>
      <c r="AG379">
        <f t="array" ref="AG379">IFERROR(INDEX(JeffSagarin[W50],MATCH(AllSources[[#This Row],[Year]]&amp;"|"&amp;AllSources[[#This Row],[Real_Team]],JeffSagarin[YEAR]&amp;"|"&amp;JeffSagarin[TEAM],0)),"")</f>
        <v>6</v>
      </c>
      <c r="AH379">
        <f t="array" ref="AH379">IFERROR(INDEX(JeffSagarin[YEAR],MATCH(AllSources[[#This Row],[Year]]&amp;"|"&amp;AllSources[[#This Row],[Real_Team]],JeffSagarin[YEAR]&amp;"|"&amp;JeffSagarin[TEAM],0)),"")</f>
        <v>2016</v>
      </c>
      <c r="AI379" t="str">
        <f t="array" ref="AI379">IFERROR(INDEX(SonnyMoore[TEAM],MATCH(AllSources[[#This Row],[Year]]&amp;"|"&amp;AllSources[[#This Row],[Real_Team]],SonnyMoore[YEAR]&amp;"|"&amp;SonnyMoore[TEAM],0)),"")</f>
        <v>GONZAGA</v>
      </c>
      <c r="AJ379">
        <f t="array" ref="AJ379">IFERROR(INDEX(SonnyMoore[SM_SOS],MATCH(AllSources[[#This Row],[Year]]&amp;"|"&amp;AllSources[[#This Row],[Real_Team]],SonnyMoore[YEAR]&amp;"|"&amp;SonnyMoore[TEAM],0)),"")</f>
        <v>68.98</v>
      </c>
      <c r="AK379">
        <f t="array" ref="AK379">IFERROR(INDEX(SonnyMoore[SM_PR],MATCH(AllSources[[#This Row],[Year]]&amp;"|"&amp;AllSources[[#This Row],[Real_Team]],SonnyMoore[YEAR]&amp;"|"&amp;SonnyMoore[TEAM],0)),"")</f>
        <v>84.04</v>
      </c>
      <c r="AL379">
        <f t="array" ref="AL379">IFERROR(INDEX(SonnyMoore[YEAR],MATCH(AllSources[[#This Row],[Year]]&amp;"|"&amp;AllSources[[#This Row],[Real_Team]],SonnyMoore[YEAR]&amp;"|"&amp;SonnyMoore[TEAM],0)),"")</f>
        <v>2016</v>
      </c>
      <c r="AM379" t="str">
        <f t="array" ref="AM379">IFERROR(INDEX(ESPN[TEAM],MATCH(AllSources[[#This Row],[Year]]&amp;"|"&amp;AllSources[[#This Row],[Real_Team]],ESPN[YEAR]&amp;"|"&amp;ESPN[TEAM],0)),"")</f>
        <v>Gonzaga</v>
      </c>
      <c r="AN379">
        <f t="array" ref="AN379">IFERROR(INDEX(ESPN[BPI OFF],MATCH(AllSources[[#This Row],[Year]]&amp;"|"&amp;AllSources[[#This Row],[Real_Team]],ESPN[YEAR]&amp;"|"&amp;ESPN[TEAM],0)),"")</f>
        <v>6.4</v>
      </c>
      <c r="AO379">
        <f t="array" ref="AO379">IFERROR(INDEX(ESPN[BPI DEF],MATCH(AllSources[[#This Row],[Year]]&amp;"|"&amp;AllSources[[#This Row],[Real_Team]],ESPN[YEAR]&amp;"|"&amp;ESPN[TEAM],0)),"")</f>
        <v>6.1</v>
      </c>
      <c r="AP379">
        <f t="array" ref="AP379">IFERROR(INDEX(ESPN[BPI],MATCH(AllSources[[#This Row],[Year]]&amp;"|"&amp;AllSources[[#This Row],[Real_Team]],ESPN[YEAR]&amp;"|"&amp;ESPN[TEAM],0)),"")</f>
        <v>12.5</v>
      </c>
      <c r="AQ379">
        <f t="array" ref="AQ379">IFERROR(INDEX(ESPN[YEAR],MATCH(AllSources[[#This Row],[Year]]&amp;"|"&amp;AllSources[[#This Row],[Real_Team]],ESPN[YEAR]&amp;"|"&amp;ESPN[TEAM],0)),"")</f>
        <v>2016</v>
      </c>
    </row>
    <row r="380" spans="1:43" x14ac:dyDescent="0.2">
      <c r="A380">
        <v>2016</v>
      </c>
      <c r="B380">
        <v>22</v>
      </c>
      <c r="C380" t="s">
        <v>856</v>
      </c>
      <c r="D380" t="s">
        <v>7</v>
      </c>
      <c r="E380" t="e" vm="1">
        <v>#NAME?</v>
      </c>
      <c r="F380">
        <v>5</v>
      </c>
      <c r="G380">
        <v>2</v>
      </c>
      <c r="H380" t="s">
        <v>556</v>
      </c>
      <c r="I380" t="s">
        <v>100</v>
      </c>
      <c r="J380">
        <v>20.25</v>
      </c>
      <c r="K380">
        <v>116.2</v>
      </c>
      <c r="L380">
        <v>24</v>
      </c>
      <c r="M380">
        <v>95.9</v>
      </c>
      <c r="N380">
        <v>32</v>
      </c>
      <c r="O380">
        <v>67.400000000000006</v>
      </c>
      <c r="P380">
        <v>213</v>
      </c>
      <c r="Q380">
        <v>1.6E-2</v>
      </c>
      <c r="R380">
        <v>129</v>
      </c>
      <c r="S380">
        <v>8.6</v>
      </c>
      <c r="T380">
        <v>39</v>
      </c>
      <c r="U380">
        <v>109.2</v>
      </c>
      <c r="V380">
        <v>45</v>
      </c>
      <c r="W380">
        <v>100.6</v>
      </c>
      <c r="X380">
        <v>30</v>
      </c>
      <c r="Y380">
        <v>-1.86</v>
      </c>
      <c r="Z380">
        <v>218</v>
      </c>
      <c r="AA380">
        <v>5</v>
      </c>
      <c r="AB380" t="s">
        <v>136</v>
      </c>
      <c r="AC380" t="str">
        <f t="array" ref="AC380">IFERROR(INDEX(JeffSagarin[TEAM],MATCH(AllSources[[#This Row],[Year]]&amp;"|"&amp;AllSources[[#This Row],[Real_Team]],JeffSagarin[YEAR]&amp;"|"&amp;JeffSagarin[TEAM],0)),"")</f>
        <v>Maryland</v>
      </c>
      <c r="AD380">
        <f t="array" ref="AD380">IFERROR(INDEX(JeffSagarin[JS_RATING],MATCH(AllSources[[#This Row],[Year]]&amp;"|"&amp;AllSources[[#This Row],[Real_Team]],JeffSagarin[YEAR]&amp;"|"&amp;JeffSagarin[TEAM],0)),"")</f>
        <v>87.26</v>
      </c>
      <c r="AE380">
        <f t="array" ref="AE380">IFERROR(INDEX(JeffSagarin[JS_SOS],MATCH(AllSources[[#This Row],[Year]]&amp;"|"&amp;AllSources[[#This Row],[Real_Team]],JeffSagarin[YEAR]&amp;"|"&amp;JeffSagarin[TEAM],0)),"")</f>
        <v>79.239999999999995</v>
      </c>
      <c r="AF380">
        <f t="array" ref="AF380">IFERROR(INDEX(JeffSagarin[W25],MATCH(AllSources[[#This Row],[Year]]&amp;"|"&amp;AllSources[[#This Row],[Real_Team]],JeffSagarin[YEAR]&amp;"|"&amp;JeffSagarin[TEAM],0)),"")</f>
        <v>3</v>
      </c>
      <c r="AG380">
        <f t="array" ref="AG380">IFERROR(INDEX(JeffSagarin[W50],MATCH(AllSources[[#This Row],[Year]]&amp;"|"&amp;AllSources[[#This Row],[Real_Team]],JeffSagarin[YEAR]&amp;"|"&amp;JeffSagarin[TEAM],0)),"")</f>
        <v>5</v>
      </c>
      <c r="AH380">
        <f t="array" ref="AH380">IFERROR(INDEX(JeffSagarin[YEAR],MATCH(AllSources[[#This Row],[Year]]&amp;"|"&amp;AllSources[[#This Row],[Real_Team]],JeffSagarin[YEAR]&amp;"|"&amp;JeffSagarin[TEAM],0)),"")</f>
        <v>2016</v>
      </c>
      <c r="AI380" t="str">
        <f t="array" ref="AI380">IFERROR(INDEX(SonnyMoore[TEAM],MATCH(AllSources[[#This Row],[Year]]&amp;"|"&amp;AllSources[[#This Row],[Real_Team]],SonnyMoore[YEAR]&amp;"|"&amp;SonnyMoore[TEAM],0)),"")</f>
        <v>MARYLAND</v>
      </c>
      <c r="AJ380">
        <f t="array" ref="AJ380">IFERROR(INDEX(SonnyMoore[SM_SOS],MATCH(AllSources[[#This Row],[Year]]&amp;"|"&amp;AllSources[[#This Row],[Real_Team]],SonnyMoore[YEAR]&amp;"|"&amp;SonnyMoore[TEAM],0)),"")</f>
        <v>73.39</v>
      </c>
      <c r="AK380">
        <f t="array" ref="AK380">IFERROR(INDEX(SonnyMoore[SM_PR],MATCH(AllSources[[#This Row],[Year]]&amp;"|"&amp;AllSources[[#This Row],[Real_Team]],SonnyMoore[YEAR]&amp;"|"&amp;SonnyMoore[TEAM],0)),"")</f>
        <v>81.19</v>
      </c>
      <c r="AL380">
        <f t="array" ref="AL380">IFERROR(INDEX(SonnyMoore[YEAR],MATCH(AllSources[[#This Row],[Year]]&amp;"|"&amp;AllSources[[#This Row],[Real_Team]],SonnyMoore[YEAR]&amp;"|"&amp;SonnyMoore[TEAM],0)),"")</f>
        <v>2016</v>
      </c>
      <c r="AM380" t="str">
        <f t="array" ref="AM380">IFERROR(INDEX(ESPN[TEAM],MATCH(AllSources[[#This Row],[Year]]&amp;"|"&amp;AllSources[[#This Row],[Real_Team]],ESPN[YEAR]&amp;"|"&amp;ESPN[TEAM],0)),"")</f>
        <v>Maryland</v>
      </c>
      <c r="AN380">
        <f t="array" ref="AN380">IFERROR(INDEX(ESPN[BPI OFF],MATCH(AllSources[[#This Row],[Year]]&amp;"|"&amp;AllSources[[#This Row],[Real_Team]],ESPN[YEAR]&amp;"|"&amp;ESPN[TEAM],0)),"")</f>
        <v>6.3</v>
      </c>
      <c r="AO380">
        <f t="array" ref="AO380">IFERROR(INDEX(ESPN[BPI DEF],MATCH(AllSources[[#This Row],[Year]]&amp;"|"&amp;AllSources[[#This Row],[Real_Team]],ESPN[YEAR]&amp;"|"&amp;ESPN[TEAM],0)),"")</f>
        <v>7</v>
      </c>
      <c r="AP380">
        <f t="array" ref="AP380">IFERROR(INDEX(ESPN[BPI],MATCH(AllSources[[#This Row],[Year]]&amp;"|"&amp;AllSources[[#This Row],[Real_Team]],ESPN[YEAR]&amp;"|"&amp;ESPN[TEAM],0)),"")</f>
        <v>13.3</v>
      </c>
      <c r="AQ380">
        <f t="array" ref="AQ380">IFERROR(INDEX(ESPN[YEAR],MATCH(AllSources[[#This Row],[Year]]&amp;"|"&amp;AllSources[[#This Row],[Real_Team]],ESPN[YEAR]&amp;"|"&amp;ESPN[TEAM],0)),"")</f>
        <v>2016</v>
      </c>
    </row>
    <row r="381" spans="1:43" x14ac:dyDescent="0.2">
      <c r="A381">
        <v>2016</v>
      </c>
      <c r="B381">
        <v>23</v>
      </c>
      <c r="C381" t="s">
        <v>770</v>
      </c>
      <c r="D381" t="s">
        <v>35</v>
      </c>
      <c r="E381" t="e" vm="1">
        <v>#NAME?</v>
      </c>
      <c r="F381">
        <v>7</v>
      </c>
      <c r="G381">
        <v>1</v>
      </c>
      <c r="H381" t="s">
        <v>556</v>
      </c>
      <c r="I381" t="s">
        <v>58</v>
      </c>
      <c r="J381">
        <v>20.239999999999998</v>
      </c>
      <c r="K381">
        <v>116.1</v>
      </c>
      <c r="L381">
        <v>25</v>
      </c>
      <c r="M381">
        <v>95.9</v>
      </c>
      <c r="N381">
        <v>30</v>
      </c>
      <c r="O381">
        <v>68.8</v>
      </c>
      <c r="P381">
        <v>131</v>
      </c>
      <c r="Q381">
        <v>-7.0999999999999994E-2</v>
      </c>
      <c r="R381">
        <v>327</v>
      </c>
      <c r="S381">
        <v>9.1199999999999992</v>
      </c>
      <c r="T381">
        <v>30</v>
      </c>
      <c r="U381">
        <v>110.2</v>
      </c>
      <c r="V381">
        <v>26</v>
      </c>
      <c r="W381">
        <v>101.1</v>
      </c>
      <c r="X381">
        <v>49</v>
      </c>
      <c r="Y381">
        <v>1.28</v>
      </c>
      <c r="Z381">
        <v>132</v>
      </c>
      <c r="AA381">
        <v>7</v>
      </c>
      <c r="AB381" t="s">
        <v>136</v>
      </c>
      <c r="AC381" t="str">
        <f t="array" ref="AC381">IFERROR(INDEX(JeffSagarin[TEAM],MATCH(AllSources[[#This Row],[Year]]&amp;"|"&amp;AllSources[[#This Row],[Real_Team]],JeffSagarin[YEAR]&amp;"|"&amp;JeffSagarin[TEAM],0)),"")</f>
        <v>Iowa</v>
      </c>
      <c r="AD381">
        <f t="array" ref="AD381">IFERROR(INDEX(JeffSagarin[JS_RATING],MATCH(AllSources[[#This Row],[Year]]&amp;"|"&amp;AllSources[[#This Row],[Real_Team]],JeffSagarin[YEAR]&amp;"|"&amp;JeffSagarin[TEAM],0)),"")</f>
        <v>86.83</v>
      </c>
      <c r="AE381">
        <f t="array" ref="AE381">IFERROR(INDEX(JeffSagarin[JS_SOS],MATCH(AllSources[[#This Row],[Year]]&amp;"|"&amp;AllSources[[#This Row],[Real_Team]],JeffSagarin[YEAR]&amp;"|"&amp;JeffSagarin[TEAM],0)),"")</f>
        <v>79.81</v>
      </c>
      <c r="AF381">
        <f t="array" ref="AF381">IFERROR(INDEX(JeffSagarin[W25],MATCH(AllSources[[#This Row],[Year]]&amp;"|"&amp;AllSources[[#This Row],[Real_Team]],JeffSagarin[YEAR]&amp;"|"&amp;JeffSagarin[TEAM],0)),"")</f>
        <v>5</v>
      </c>
      <c r="AG381">
        <f t="array" ref="AG381">IFERROR(INDEX(JeffSagarin[W50],MATCH(AllSources[[#This Row],[Year]]&amp;"|"&amp;AllSources[[#This Row],[Real_Team]],JeffSagarin[YEAR]&amp;"|"&amp;JeffSagarin[TEAM],0)),"")</f>
        <v>8</v>
      </c>
      <c r="AH381">
        <f t="array" ref="AH381">IFERROR(INDEX(JeffSagarin[YEAR],MATCH(AllSources[[#This Row],[Year]]&amp;"|"&amp;AllSources[[#This Row],[Real_Team]],JeffSagarin[YEAR]&amp;"|"&amp;JeffSagarin[TEAM],0)),"")</f>
        <v>2016</v>
      </c>
      <c r="AI381" t="str">
        <f t="array" ref="AI381">IFERROR(INDEX(SonnyMoore[TEAM],MATCH(AllSources[[#This Row],[Year]]&amp;"|"&amp;AllSources[[#This Row],[Real_Team]],SonnyMoore[YEAR]&amp;"|"&amp;SonnyMoore[TEAM],0)),"")</f>
        <v>IOWA</v>
      </c>
      <c r="AJ381">
        <f t="array" ref="AJ381">IFERROR(INDEX(SonnyMoore[SM_SOS],MATCH(AllSources[[#This Row],[Year]]&amp;"|"&amp;AllSources[[#This Row],[Real_Team]],SonnyMoore[YEAR]&amp;"|"&amp;SonnyMoore[TEAM],0)),"")</f>
        <v>73.540000000000006</v>
      </c>
      <c r="AK381">
        <f t="array" ref="AK381">IFERROR(INDEX(SonnyMoore[SM_PR],MATCH(AllSources[[#This Row],[Year]]&amp;"|"&amp;AllSources[[#This Row],[Real_Team]],SonnyMoore[YEAR]&amp;"|"&amp;SonnyMoore[TEAM],0)),"")</f>
        <v>79.540000000000006</v>
      </c>
      <c r="AL381">
        <f t="array" ref="AL381">IFERROR(INDEX(SonnyMoore[YEAR],MATCH(AllSources[[#This Row],[Year]]&amp;"|"&amp;AllSources[[#This Row],[Real_Team]],SonnyMoore[YEAR]&amp;"|"&amp;SonnyMoore[TEAM],0)),"")</f>
        <v>2016</v>
      </c>
      <c r="AM381" t="str">
        <f t="array" ref="AM381">IFERROR(INDEX(ESPN[TEAM],MATCH(AllSources[[#This Row],[Year]]&amp;"|"&amp;AllSources[[#This Row],[Real_Team]],ESPN[YEAR]&amp;"|"&amp;ESPN[TEAM],0)),"")</f>
        <v>Iowa</v>
      </c>
      <c r="AN381">
        <f t="array" ref="AN381">IFERROR(INDEX(ESPN[BPI OFF],MATCH(AllSources[[#This Row],[Year]]&amp;"|"&amp;AllSources[[#This Row],[Real_Team]],ESPN[YEAR]&amp;"|"&amp;ESPN[TEAM],0)),"")</f>
        <v>7.4</v>
      </c>
      <c r="AO381">
        <f t="array" ref="AO381">IFERROR(INDEX(ESPN[BPI DEF],MATCH(AllSources[[#This Row],[Year]]&amp;"|"&amp;AllSources[[#This Row],[Real_Team]],ESPN[YEAR]&amp;"|"&amp;ESPN[TEAM],0)),"")</f>
        <v>5.5</v>
      </c>
      <c r="AP381">
        <f t="array" ref="AP381">IFERROR(INDEX(ESPN[BPI],MATCH(AllSources[[#This Row],[Year]]&amp;"|"&amp;AllSources[[#This Row],[Real_Team]],ESPN[YEAR]&amp;"|"&amp;ESPN[TEAM],0)),"")</f>
        <v>12.9</v>
      </c>
      <c r="AQ381">
        <f t="array" ref="AQ381">IFERROR(INDEX(ESPN[YEAR],MATCH(AllSources[[#This Row],[Year]]&amp;"|"&amp;AllSources[[#This Row],[Real_Team]],ESPN[YEAR]&amp;"|"&amp;ESPN[TEAM],0)),"")</f>
        <v>2016</v>
      </c>
    </row>
    <row r="382" spans="1:43" x14ac:dyDescent="0.2">
      <c r="A382">
        <v>2016</v>
      </c>
      <c r="B382">
        <v>24</v>
      </c>
      <c r="C382" t="s">
        <v>855</v>
      </c>
      <c r="D382" t="s">
        <v>16</v>
      </c>
      <c r="E382" t="e" vm="1">
        <v>#NAME?</v>
      </c>
      <c r="F382">
        <v>5</v>
      </c>
      <c r="G382">
        <v>0</v>
      </c>
      <c r="H382" t="s">
        <v>156</v>
      </c>
      <c r="I382" t="s">
        <v>554</v>
      </c>
      <c r="J382">
        <v>19.059999999999999</v>
      </c>
      <c r="K382">
        <v>118.9</v>
      </c>
      <c r="L382">
        <v>14</v>
      </c>
      <c r="M382">
        <v>99.8</v>
      </c>
      <c r="N382">
        <v>84</v>
      </c>
      <c r="O382">
        <v>66.599999999999994</v>
      </c>
      <c r="P382">
        <v>252</v>
      </c>
      <c r="Q382">
        <v>-1.2E-2</v>
      </c>
      <c r="R382">
        <v>211</v>
      </c>
      <c r="S382">
        <v>11.21</v>
      </c>
      <c r="T382">
        <v>11</v>
      </c>
      <c r="U382">
        <v>109.7</v>
      </c>
      <c r="V382">
        <v>34</v>
      </c>
      <c r="W382">
        <v>98.4</v>
      </c>
      <c r="X382">
        <v>2</v>
      </c>
      <c r="Y382">
        <v>-3.12</v>
      </c>
      <c r="Z382">
        <v>257</v>
      </c>
      <c r="AA382">
        <v>5</v>
      </c>
      <c r="AB382" t="s">
        <v>136</v>
      </c>
      <c r="AC382" t="str">
        <f t="array" ref="AC382">IFERROR(INDEX(JeffSagarin[TEAM],MATCH(AllSources[[#This Row],[Year]]&amp;"|"&amp;AllSources[[#This Row],[Real_Team]],JeffSagarin[YEAR]&amp;"|"&amp;JeffSagarin[TEAM],0)),"")</f>
        <v>Baylor</v>
      </c>
      <c r="AD382">
        <f t="array" ref="AD382">IFERROR(INDEX(JeffSagarin[JS_RATING],MATCH(AllSources[[#This Row],[Year]]&amp;"|"&amp;AllSources[[#This Row],[Real_Team]],JeffSagarin[YEAR]&amp;"|"&amp;JeffSagarin[TEAM],0)),"")</f>
        <v>85.79</v>
      </c>
      <c r="AE382">
        <f t="array" ref="AE382">IFERROR(INDEX(JeffSagarin[JS_SOS],MATCH(AllSources[[#This Row],[Year]]&amp;"|"&amp;AllSources[[#This Row],[Real_Team]],JeffSagarin[YEAR]&amp;"|"&amp;JeffSagarin[TEAM],0)),"")</f>
        <v>81.03</v>
      </c>
      <c r="AF382">
        <f t="array" ref="AF382">IFERROR(INDEX(JeffSagarin[W25],MATCH(AllSources[[#This Row],[Year]]&amp;"|"&amp;AllSources[[#This Row],[Real_Team]],JeffSagarin[YEAR]&amp;"|"&amp;JeffSagarin[TEAM],0)),"")</f>
        <v>2</v>
      </c>
      <c r="AG382">
        <f t="array" ref="AG382">IFERROR(INDEX(JeffSagarin[W50],MATCH(AllSources[[#This Row],[Year]]&amp;"|"&amp;AllSources[[#This Row],[Real_Team]],JeffSagarin[YEAR]&amp;"|"&amp;JeffSagarin[TEAM],0)),"")</f>
        <v>5</v>
      </c>
      <c r="AH382">
        <f t="array" ref="AH382">IFERROR(INDEX(JeffSagarin[YEAR],MATCH(AllSources[[#This Row],[Year]]&amp;"|"&amp;AllSources[[#This Row],[Real_Team]],JeffSagarin[YEAR]&amp;"|"&amp;JeffSagarin[TEAM],0)),"")</f>
        <v>2016</v>
      </c>
      <c r="AI382" t="str">
        <f t="array" ref="AI382">IFERROR(INDEX(SonnyMoore[TEAM],MATCH(AllSources[[#This Row],[Year]]&amp;"|"&amp;AllSources[[#This Row],[Real_Team]],SonnyMoore[YEAR]&amp;"|"&amp;SonnyMoore[TEAM],0)),"")</f>
        <v>BAYLOR</v>
      </c>
      <c r="AJ382">
        <f t="array" ref="AJ382">IFERROR(INDEX(SonnyMoore[SM_SOS],MATCH(AllSources[[#This Row],[Year]]&amp;"|"&amp;AllSources[[#This Row],[Real_Team]],SonnyMoore[YEAR]&amp;"|"&amp;SonnyMoore[TEAM],0)),"")</f>
        <v>73.06</v>
      </c>
      <c r="AK382">
        <f t="array" ref="AK382">IFERROR(INDEX(SonnyMoore[SM_PR],MATCH(AllSources[[#This Row],[Year]]&amp;"|"&amp;AllSources[[#This Row],[Real_Team]],SonnyMoore[YEAR]&amp;"|"&amp;SonnyMoore[TEAM],0)),"")</f>
        <v>80.569999999999993</v>
      </c>
      <c r="AL382">
        <f t="array" ref="AL382">IFERROR(INDEX(SonnyMoore[YEAR],MATCH(AllSources[[#This Row],[Year]]&amp;"|"&amp;AllSources[[#This Row],[Real_Team]],SonnyMoore[YEAR]&amp;"|"&amp;SonnyMoore[TEAM],0)),"")</f>
        <v>2016</v>
      </c>
      <c r="AM382" t="str">
        <f t="array" ref="AM382">IFERROR(INDEX(ESPN[TEAM],MATCH(AllSources[[#This Row],[Year]]&amp;"|"&amp;AllSources[[#This Row],[Real_Team]],ESPN[YEAR]&amp;"|"&amp;ESPN[TEAM],0)),"")</f>
        <v>Baylor</v>
      </c>
      <c r="AN382">
        <f t="array" ref="AN382">IFERROR(INDEX(ESPN[BPI OFF],MATCH(AllSources[[#This Row],[Year]]&amp;"|"&amp;AllSources[[#This Row],[Real_Team]],ESPN[YEAR]&amp;"|"&amp;ESPN[TEAM],0)),"")</f>
        <v>7.5</v>
      </c>
      <c r="AO382">
        <f t="array" ref="AO382">IFERROR(INDEX(ESPN[BPI DEF],MATCH(AllSources[[#This Row],[Year]]&amp;"|"&amp;AllSources[[#This Row],[Real_Team]],ESPN[YEAR]&amp;"|"&amp;ESPN[TEAM],0)),"")</f>
        <v>4.3</v>
      </c>
      <c r="AP382">
        <f t="array" ref="AP382">IFERROR(INDEX(ESPN[BPI],MATCH(AllSources[[#This Row],[Year]]&amp;"|"&amp;AllSources[[#This Row],[Real_Team]],ESPN[YEAR]&amp;"|"&amp;ESPN[TEAM],0)),"")</f>
        <v>11.8</v>
      </c>
      <c r="AQ382">
        <f t="array" ref="AQ382">IFERROR(INDEX(ESPN[YEAR],MATCH(AllSources[[#This Row],[Year]]&amp;"|"&amp;AllSources[[#This Row],[Real_Team]],ESPN[YEAR]&amp;"|"&amp;ESPN[TEAM],0)),"")</f>
        <v>2016</v>
      </c>
    </row>
    <row r="383" spans="1:43" x14ac:dyDescent="0.2">
      <c r="A383">
        <v>2016</v>
      </c>
      <c r="B383">
        <v>25</v>
      </c>
      <c r="C383" t="s">
        <v>854</v>
      </c>
      <c r="D383" t="s">
        <v>122</v>
      </c>
      <c r="E383" t="e" vm="1">
        <v>#NAME?</v>
      </c>
      <c r="F383">
        <v>11</v>
      </c>
      <c r="G383">
        <v>0</v>
      </c>
      <c r="H383" t="s">
        <v>60</v>
      </c>
      <c r="I383" t="s">
        <v>727</v>
      </c>
      <c r="J383">
        <v>18.760000000000002</v>
      </c>
      <c r="K383">
        <v>113.6</v>
      </c>
      <c r="L383">
        <v>40</v>
      </c>
      <c r="M383">
        <v>94.9</v>
      </c>
      <c r="N383">
        <v>23</v>
      </c>
      <c r="O383">
        <v>67.8</v>
      </c>
      <c r="P383">
        <v>184</v>
      </c>
      <c r="Q383">
        <v>-0.106</v>
      </c>
      <c r="R383">
        <v>346</v>
      </c>
      <c r="S383">
        <v>8.6</v>
      </c>
      <c r="T383">
        <v>40</v>
      </c>
      <c r="U383">
        <v>109.2</v>
      </c>
      <c r="V383">
        <v>44</v>
      </c>
      <c r="W383">
        <v>100.6</v>
      </c>
      <c r="X383">
        <v>31</v>
      </c>
      <c r="Y383">
        <v>3.68</v>
      </c>
      <c r="Z383">
        <v>65</v>
      </c>
      <c r="AA383">
        <v>1</v>
      </c>
      <c r="AB383" t="s">
        <v>136</v>
      </c>
      <c r="AC383" t="str">
        <f t="array" ref="AC383">IFERROR(INDEX(JeffSagarin[TEAM],MATCH(AllSources[[#This Row],[Year]]&amp;"|"&amp;AllSources[[#This Row],[Real_Team]],JeffSagarin[YEAR]&amp;"|"&amp;JeffSagarin[TEAM],0)),"")</f>
        <v>Vanderbilt</v>
      </c>
      <c r="AD383">
        <f t="array" ref="AD383">IFERROR(INDEX(JeffSagarin[JS_RATING],MATCH(AllSources[[#This Row],[Year]]&amp;"|"&amp;AllSources[[#This Row],[Real_Team]],JeffSagarin[YEAR]&amp;"|"&amp;JeffSagarin[TEAM],0)),"")</f>
        <v>85.64</v>
      </c>
      <c r="AE383">
        <f t="array" ref="AE383">IFERROR(INDEX(JeffSagarin[JS_SOS],MATCH(AllSources[[#This Row],[Year]]&amp;"|"&amp;AllSources[[#This Row],[Real_Team]],JeffSagarin[YEAR]&amp;"|"&amp;JeffSagarin[TEAM],0)),"")</f>
        <v>78.91</v>
      </c>
      <c r="AF383">
        <f t="array" ref="AF383">IFERROR(INDEX(JeffSagarin[W25],MATCH(AllSources[[#This Row],[Year]]&amp;"|"&amp;AllSources[[#This Row],[Real_Team]],JeffSagarin[YEAR]&amp;"|"&amp;JeffSagarin[TEAM],0)),"")</f>
        <v>2</v>
      </c>
      <c r="AG383">
        <f t="array" ref="AG383">IFERROR(INDEX(JeffSagarin[W50],MATCH(AllSources[[#This Row],[Year]]&amp;"|"&amp;AllSources[[#This Row],[Real_Team]],JeffSagarin[YEAR]&amp;"|"&amp;JeffSagarin[TEAM],0)),"")</f>
        <v>4</v>
      </c>
      <c r="AH383">
        <f t="array" ref="AH383">IFERROR(INDEX(JeffSagarin[YEAR],MATCH(AllSources[[#This Row],[Year]]&amp;"|"&amp;AllSources[[#This Row],[Real_Team]],JeffSagarin[YEAR]&amp;"|"&amp;JeffSagarin[TEAM],0)),"")</f>
        <v>2016</v>
      </c>
      <c r="AI383" t="str">
        <f t="array" ref="AI383">IFERROR(INDEX(SonnyMoore[TEAM],MATCH(AllSources[[#This Row],[Year]]&amp;"|"&amp;AllSources[[#This Row],[Real_Team]],SonnyMoore[YEAR]&amp;"|"&amp;SonnyMoore[TEAM],0)),"")</f>
        <v>VANDERBILT</v>
      </c>
      <c r="AJ383">
        <f t="array" ref="AJ383">IFERROR(INDEX(SonnyMoore[SM_SOS],MATCH(AllSources[[#This Row],[Year]]&amp;"|"&amp;AllSources[[#This Row],[Real_Team]],SonnyMoore[YEAR]&amp;"|"&amp;SonnyMoore[TEAM],0)),"")</f>
        <v>73.260000000000005</v>
      </c>
      <c r="AK383">
        <f t="array" ref="AK383">IFERROR(INDEX(SonnyMoore[SM_PR],MATCH(AllSources[[#This Row],[Year]]&amp;"|"&amp;AllSources[[#This Row],[Real_Team]],SonnyMoore[YEAR]&amp;"|"&amp;SonnyMoore[TEAM],0)),"")</f>
        <v>79.819999999999993</v>
      </c>
      <c r="AL383">
        <f t="array" ref="AL383">IFERROR(INDEX(SonnyMoore[YEAR],MATCH(AllSources[[#This Row],[Year]]&amp;"|"&amp;AllSources[[#This Row],[Real_Team]],SonnyMoore[YEAR]&amp;"|"&amp;SonnyMoore[TEAM],0)),"")</f>
        <v>2016</v>
      </c>
      <c r="AM383" t="str">
        <f t="array" ref="AM383">IFERROR(INDEX(ESPN[TEAM],MATCH(AllSources[[#This Row],[Year]]&amp;"|"&amp;AllSources[[#This Row],[Real_Team]],ESPN[YEAR]&amp;"|"&amp;ESPN[TEAM],0)),"")</f>
        <v>Vanderbilt</v>
      </c>
      <c r="AN383">
        <f t="array" ref="AN383">IFERROR(INDEX(ESPN[BPI OFF],MATCH(AllSources[[#This Row],[Year]]&amp;"|"&amp;AllSources[[#This Row],[Real_Team]],ESPN[YEAR]&amp;"|"&amp;ESPN[TEAM],0)),"")</f>
        <v>6</v>
      </c>
      <c r="AO383">
        <f t="array" ref="AO383">IFERROR(INDEX(ESPN[BPI DEF],MATCH(AllSources[[#This Row],[Year]]&amp;"|"&amp;AllSources[[#This Row],[Real_Team]],ESPN[YEAR]&amp;"|"&amp;ESPN[TEAM],0)),"")</f>
        <v>7.6</v>
      </c>
      <c r="AP383">
        <f t="array" ref="AP383">IFERROR(INDEX(ESPN[BPI],MATCH(AllSources[[#This Row],[Year]]&amp;"|"&amp;AllSources[[#This Row],[Real_Team]],ESPN[YEAR]&amp;"|"&amp;ESPN[TEAM],0)),"")</f>
        <v>13.6</v>
      </c>
      <c r="AQ383">
        <f t="array" ref="AQ383">IFERROR(INDEX(ESPN[YEAR],MATCH(AllSources[[#This Row],[Year]]&amp;"|"&amp;AllSources[[#This Row],[Real_Team]],ESPN[YEAR]&amp;"|"&amp;ESPN[TEAM],0)),"")</f>
        <v>2016</v>
      </c>
    </row>
    <row r="384" spans="1:43" x14ac:dyDescent="0.2">
      <c r="A384">
        <v>2016</v>
      </c>
      <c r="B384">
        <v>26</v>
      </c>
      <c r="C384" t="s">
        <v>853</v>
      </c>
      <c r="D384" t="s">
        <v>231</v>
      </c>
      <c r="E384" t="e" vm="1">
        <v>#NAME?</v>
      </c>
      <c r="F384">
        <v>9</v>
      </c>
      <c r="G384">
        <v>1</v>
      </c>
      <c r="H384" t="s">
        <v>148</v>
      </c>
      <c r="I384" t="s">
        <v>568</v>
      </c>
      <c r="J384">
        <v>18.71</v>
      </c>
      <c r="K384">
        <v>111.9</v>
      </c>
      <c r="L384">
        <v>59</v>
      </c>
      <c r="M384">
        <v>93.2</v>
      </c>
      <c r="N384">
        <v>12</v>
      </c>
      <c r="O384">
        <v>65.900000000000006</v>
      </c>
      <c r="P384">
        <v>277</v>
      </c>
      <c r="Q384">
        <v>-3.5999999999999997E-2</v>
      </c>
      <c r="R384">
        <v>270</v>
      </c>
      <c r="S384">
        <v>6.17</v>
      </c>
      <c r="T384">
        <v>71</v>
      </c>
      <c r="U384">
        <v>107.6</v>
      </c>
      <c r="V384">
        <v>72</v>
      </c>
      <c r="W384">
        <v>101.4</v>
      </c>
      <c r="X384">
        <v>56</v>
      </c>
      <c r="Y384">
        <v>-0.91</v>
      </c>
      <c r="Z384">
        <v>187</v>
      </c>
      <c r="AA384">
        <v>9</v>
      </c>
      <c r="AB384" t="s">
        <v>136</v>
      </c>
      <c r="AC384" t="str">
        <f t="array" ref="AC384">IFERROR(INDEX(JeffSagarin[TEAM],MATCH(AllSources[[#This Row],[Year]]&amp;"|"&amp;AllSources[[#This Row],[Real_Team]],JeffSagarin[YEAR]&amp;"|"&amp;JeffSagarin[TEAM],0)),"")</f>
        <v>Connecticut</v>
      </c>
      <c r="AD384">
        <f t="array" ref="AD384">IFERROR(INDEX(JeffSagarin[JS_RATING],MATCH(AllSources[[#This Row],[Year]]&amp;"|"&amp;AllSources[[#This Row],[Real_Team]],JeffSagarin[YEAR]&amp;"|"&amp;JeffSagarin[TEAM],0)),"")</f>
        <v>85.76</v>
      </c>
      <c r="AE384">
        <f t="array" ref="AE384">IFERROR(INDEX(JeffSagarin[JS_SOS],MATCH(AllSources[[#This Row],[Year]]&amp;"|"&amp;AllSources[[#This Row],[Real_Team]],JeffSagarin[YEAR]&amp;"|"&amp;JeffSagarin[TEAM],0)),"")</f>
        <v>77.41</v>
      </c>
      <c r="AF384">
        <f t="array" ref="AF384">IFERROR(INDEX(JeffSagarin[W25],MATCH(AllSources[[#This Row],[Year]]&amp;"|"&amp;AllSources[[#This Row],[Real_Team]],JeffSagarin[YEAR]&amp;"|"&amp;JeffSagarin[TEAM],0)),"")</f>
        <v>1</v>
      </c>
      <c r="AG384">
        <f t="array" ref="AG384">IFERROR(INDEX(JeffSagarin[W50],MATCH(AllSources[[#This Row],[Year]]&amp;"|"&amp;AllSources[[#This Row],[Real_Team]],JeffSagarin[YEAR]&amp;"|"&amp;JeffSagarin[TEAM],0)),"")</f>
        <v>4</v>
      </c>
      <c r="AH384">
        <f t="array" ref="AH384">IFERROR(INDEX(JeffSagarin[YEAR],MATCH(AllSources[[#This Row],[Year]]&amp;"|"&amp;AllSources[[#This Row],[Real_Team]],JeffSagarin[YEAR]&amp;"|"&amp;JeffSagarin[TEAM],0)),"")</f>
        <v>2016</v>
      </c>
      <c r="AI384" t="str">
        <f t="array" ref="AI384">IFERROR(INDEX(SonnyMoore[TEAM],MATCH(AllSources[[#This Row],[Year]]&amp;"|"&amp;AllSources[[#This Row],[Real_Team]],SonnyMoore[YEAR]&amp;"|"&amp;SonnyMoore[TEAM],0)),"")</f>
        <v>CONNECTICUT</v>
      </c>
      <c r="AJ384">
        <f t="array" ref="AJ384">IFERROR(INDEX(SonnyMoore[SM_SOS],MATCH(AllSources[[#This Row],[Year]]&amp;"|"&amp;AllSources[[#This Row],[Real_Team]],SonnyMoore[YEAR]&amp;"|"&amp;SonnyMoore[TEAM],0)),"")</f>
        <v>71.209999999999994</v>
      </c>
      <c r="AK384">
        <f t="array" ref="AK384">IFERROR(INDEX(SonnyMoore[SM_PR],MATCH(AllSources[[#This Row],[Year]]&amp;"|"&amp;AllSources[[#This Row],[Real_Team]],SonnyMoore[YEAR]&amp;"|"&amp;SonnyMoore[TEAM],0)),"")</f>
        <v>80.84</v>
      </c>
      <c r="AL384">
        <f t="array" ref="AL384">IFERROR(INDEX(SonnyMoore[YEAR],MATCH(AllSources[[#This Row],[Year]]&amp;"|"&amp;AllSources[[#This Row],[Real_Team]],SonnyMoore[YEAR]&amp;"|"&amp;SonnyMoore[TEAM],0)),"")</f>
        <v>2016</v>
      </c>
      <c r="AM384" t="str">
        <f t="array" ref="AM384">IFERROR(INDEX(ESPN[TEAM],MATCH(AllSources[[#This Row],[Year]]&amp;"|"&amp;AllSources[[#This Row],[Real_Team]],ESPN[YEAR]&amp;"|"&amp;ESPN[TEAM],0)),"")</f>
        <v/>
      </c>
      <c r="AN384" t="str">
        <f t="array" ref="AN384">IFERROR(INDEX(ESPN[BPI OFF],MATCH(AllSources[[#This Row],[Year]]&amp;"|"&amp;AllSources[[#This Row],[Real_Team]],ESPN[YEAR]&amp;"|"&amp;ESPN[TEAM],0)),"")</f>
        <v/>
      </c>
      <c r="AO384" t="str">
        <f t="array" ref="AO384">IFERROR(INDEX(ESPN[BPI DEF],MATCH(AllSources[[#This Row],[Year]]&amp;"|"&amp;AllSources[[#This Row],[Real_Team]],ESPN[YEAR]&amp;"|"&amp;ESPN[TEAM],0)),"")</f>
        <v/>
      </c>
      <c r="AP384" t="str">
        <f t="array" ref="AP384">IFERROR(INDEX(ESPN[BPI],MATCH(AllSources[[#This Row],[Year]]&amp;"|"&amp;AllSources[[#This Row],[Real_Team]],ESPN[YEAR]&amp;"|"&amp;ESPN[TEAM],0)),"")</f>
        <v/>
      </c>
      <c r="AQ384" t="str">
        <f t="array" ref="AQ384">IFERROR(INDEX(ESPN[YEAR],MATCH(AllSources[[#This Row],[Year]]&amp;"|"&amp;AllSources[[#This Row],[Real_Team]],ESPN[YEAR]&amp;"|"&amp;ESPN[TEAM],0)),"")</f>
        <v/>
      </c>
    </row>
    <row r="385" spans="1:43" x14ac:dyDescent="0.2">
      <c r="A385">
        <v>2016</v>
      </c>
      <c r="B385">
        <v>27</v>
      </c>
      <c r="C385" t="s">
        <v>852</v>
      </c>
      <c r="D385" t="s">
        <v>15</v>
      </c>
      <c r="E385" t="e" vm="1">
        <v>#NAME?</v>
      </c>
      <c r="F385">
        <v>10</v>
      </c>
      <c r="G385">
        <v>4</v>
      </c>
      <c r="H385" t="s">
        <v>105</v>
      </c>
      <c r="I385" t="s">
        <v>772</v>
      </c>
      <c r="J385">
        <v>18.57</v>
      </c>
      <c r="K385">
        <v>112.7</v>
      </c>
      <c r="L385">
        <v>50</v>
      </c>
      <c r="M385">
        <v>94.1</v>
      </c>
      <c r="N385">
        <v>18</v>
      </c>
      <c r="O385">
        <v>65</v>
      </c>
      <c r="P385">
        <v>314</v>
      </c>
      <c r="Q385">
        <v>-2.7E-2</v>
      </c>
      <c r="R385">
        <v>249</v>
      </c>
      <c r="S385">
        <v>10.210000000000001</v>
      </c>
      <c r="T385">
        <v>18</v>
      </c>
      <c r="U385">
        <v>110.9</v>
      </c>
      <c r="V385">
        <v>12</v>
      </c>
      <c r="W385">
        <v>100.7</v>
      </c>
      <c r="X385">
        <v>33</v>
      </c>
      <c r="Y385">
        <v>-0.82</v>
      </c>
      <c r="Z385">
        <v>180</v>
      </c>
      <c r="AA385">
        <v>0</v>
      </c>
      <c r="AB385" t="s">
        <v>136</v>
      </c>
      <c r="AC385" t="str">
        <f t="array" ref="AC385">IFERROR(INDEX(JeffSagarin[TEAM],MATCH(AllSources[[#This Row],[Year]]&amp;"|"&amp;AllSources[[#This Row],[Real_Team]],JeffSagarin[YEAR]&amp;"|"&amp;JeffSagarin[TEAM],0)),"")</f>
        <v>Syracuse</v>
      </c>
      <c r="AD385">
        <f t="array" ref="AD385">IFERROR(INDEX(JeffSagarin[JS_RATING],MATCH(AllSources[[#This Row],[Year]]&amp;"|"&amp;AllSources[[#This Row],[Real_Team]],JeffSagarin[YEAR]&amp;"|"&amp;JeffSagarin[TEAM],0)),"")</f>
        <v>85.08</v>
      </c>
      <c r="AE385">
        <f t="array" ref="AE385">IFERROR(INDEX(JeffSagarin[JS_SOS],MATCH(AllSources[[#This Row],[Year]]&amp;"|"&amp;AllSources[[#This Row],[Real_Team]],JeffSagarin[YEAR]&amp;"|"&amp;JeffSagarin[TEAM],0)),"")</f>
        <v>80.209999999999994</v>
      </c>
      <c r="AF385">
        <f t="array" ref="AF385">IFERROR(INDEX(JeffSagarin[W25],MATCH(AllSources[[#This Row],[Year]]&amp;"|"&amp;AllSources[[#This Row],[Real_Team]],JeffSagarin[YEAR]&amp;"|"&amp;JeffSagarin[TEAM],0)),"")</f>
        <v>5</v>
      </c>
      <c r="AG385">
        <f t="array" ref="AG385">IFERROR(INDEX(JeffSagarin[W50],MATCH(AllSources[[#This Row],[Year]]&amp;"|"&amp;AllSources[[#This Row],[Real_Team]],JeffSagarin[YEAR]&amp;"|"&amp;JeffSagarin[TEAM],0)),"")</f>
        <v>8</v>
      </c>
      <c r="AH385">
        <f t="array" ref="AH385">IFERROR(INDEX(JeffSagarin[YEAR],MATCH(AllSources[[#This Row],[Year]]&amp;"|"&amp;AllSources[[#This Row],[Real_Team]],JeffSagarin[YEAR]&amp;"|"&amp;JeffSagarin[TEAM],0)),"")</f>
        <v>2016</v>
      </c>
      <c r="AI385" t="str">
        <f t="array" ref="AI385">IFERROR(INDEX(SonnyMoore[TEAM],MATCH(AllSources[[#This Row],[Year]]&amp;"|"&amp;AllSources[[#This Row],[Real_Team]],SonnyMoore[YEAR]&amp;"|"&amp;SonnyMoore[TEAM],0)),"")</f>
        <v>SYRACUSE</v>
      </c>
      <c r="AJ385">
        <f t="array" ref="AJ385">IFERROR(INDEX(SonnyMoore[SM_SOS],MATCH(AllSources[[#This Row],[Year]]&amp;"|"&amp;AllSources[[#This Row],[Real_Team]],SonnyMoore[YEAR]&amp;"|"&amp;SonnyMoore[TEAM],0)),"")</f>
        <v>74.459999999999994</v>
      </c>
      <c r="AK385">
        <f t="array" ref="AK385">IFERROR(INDEX(SonnyMoore[SM_PR],MATCH(AllSources[[#This Row],[Year]]&amp;"|"&amp;AllSources[[#This Row],[Real_Team]],SonnyMoore[YEAR]&amp;"|"&amp;SonnyMoore[TEAM],0)),"")</f>
        <v>82.14</v>
      </c>
      <c r="AL385">
        <f t="array" ref="AL385">IFERROR(INDEX(SonnyMoore[YEAR],MATCH(AllSources[[#This Row],[Year]]&amp;"|"&amp;AllSources[[#This Row],[Real_Team]],SonnyMoore[YEAR]&amp;"|"&amp;SonnyMoore[TEAM],0)),"")</f>
        <v>2016</v>
      </c>
      <c r="AM385" t="str">
        <f t="array" ref="AM385">IFERROR(INDEX(ESPN[TEAM],MATCH(AllSources[[#This Row],[Year]]&amp;"|"&amp;AllSources[[#This Row],[Real_Team]],ESPN[YEAR]&amp;"|"&amp;ESPN[TEAM],0)),"")</f>
        <v>Syracuse</v>
      </c>
      <c r="AN385">
        <f t="array" ref="AN385">IFERROR(INDEX(ESPN[BPI OFF],MATCH(AllSources[[#This Row],[Year]]&amp;"|"&amp;AllSources[[#This Row],[Real_Team]],ESPN[YEAR]&amp;"|"&amp;ESPN[TEAM],0)),"")</f>
        <v>1.5</v>
      </c>
      <c r="AO385">
        <f t="array" ref="AO385">IFERROR(INDEX(ESPN[BPI DEF],MATCH(AllSources[[#This Row],[Year]]&amp;"|"&amp;AllSources[[#This Row],[Real_Team]],ESPN[YEAR]&amp;"|"&amp;ESPN[TEAM],0)),"")</f>
        <v>9.5</v>
      </c>
      <c r="AP385">
        <f t="array" ref="AP385">IFERROR(INDEX(ESPN[BPI],MATCH(AllSources[[#This Row],[Year]]&amp;"|"&amp;AllSources[[#This Row],[Real_Team]],ESPN[YEAR]&amp;"|"&amp;ESPN[TEAM],0)),"")</f>
        <v>11</v>
      </c>
      <c r="AQ385">
        <f t="array" ref="AQ385">IFERROR(INDEX(ESPN[YEAR],MATCH(AllSources[[#This Row],[Year]]&amp;"|"&amp;AllSources[[#This Row],[Real_Team]],ESPN[YEAR]&amp;"|"&amp;ESPN[TEAM],0)),"")</f>
        <v>2016</v>
      </c>
    </row>
    <row r="386" spans="1:43" x14ac:dyDescent="0.2">
      <c r="A386">
        <v>2016</v>
      </c>
      <c r="B386">
        <v>28</v>
      </c>
      <c r="C386" t="s">
        <v>851</v>
      </c>
      <c r="D386" t="s">
        <v>227</v>
      </c>
      <c r="E386" t="e" vm="1">
        <v>#NAME?</v>
      </c>
      <c r="F386">
        <v>4</v>
      </c>
      <c r="G386">
        <v>0</v>
      </c>
      <c r="H386" t="s">
        <v>137</v>
      </c>
      <c r="I386" t="s">
        <v>125</v>
      </c>
      <c r="J386">
        <v>18.32</v>
      </c>
      <c r="K386">
        <v>112.5</v>
      </c>
      <c r="L386">
        <v>53</v>
      </c>
      <c r="M386">
        <v>94.2</v>
      </c>
      <c r="N386">
        <v>19</v>
      </c>
      <c r="O386">
        <v>68.099999999999994</v>
      </c>
      <c r="P386">
        <v>162</v>
      </c>
      <c r="Q386">
        <v>-5.2999999999999999E-2</v>
      </c>
      <c r="R386">
        <v>300</v>
      </c>
      <c r="S386">
        <v>7.65</v>
      </c>
      <c r="T386">
        <v>52</v>
      </c>
      <c r="U386">
        <v>109.4</v>
      </c>
      <c r="V386">
        <v>40</v>
      </c>
      <c r="W386">
        <v>101.8</v>
      </c>
      <c r="X386">
        <v>70</v>
      </c>
      <c r="Y386">
        <v>-2.58</v>
      </c>
      <c r="Z386">
        <v>234</v>
      </c>
      <c r="AA386">
        <v>4</v>
      </c>
      <c r="AB386" t="s">
        <v>136</v>
      </c>
      <c r="AC386" t="str">
        <f t="array" ref="AC386">IFERROR(INDEX(JeffSagarin[TEAM],MATCH(AllSources[[#This Row],[Year]]&amp;"|"&amp;AllSources[[#This Row],[Real_Team]],JeffSagarin[YEAR]&amp;"|"&amp;JeffSagarin[TEAM],0)),"")</f>
        <v>California</v>
      </c>
      <c r="AD386">
        <f t="array" ref="AD386">IFERROR(INDEX(JeffSagarin[JS_RATING],MATCH(AllSources[[#This Row],[Year]]&amp;"|"&amp;AllSources[[#This Row],[Real_Team]],JeffSagarin[YEAR]&amp;"|"&amp;JeffSagarin[TEAM],0)),"")</f>
        <v>85.21</v>
      </c>
      <c r="AE386">
        <f t="array" ref="AE386">IFERROR(INDEX(JeffSagarin[JS_SOS],MATCH(AllSources[[#This Row],[Year]]&amp;"|"&amp;AllSources[[#This Row],[Real_Team]],JeffSagarin[YEAR]&amp;"|"&amp;JeffSagarin[TEAM],0)),"")</f>
        <v>78.58</v>
      </c>
      <c r="AF386">
        <f t="array" ref="AF386">IFERROR(INDEX(JeffSagarin[W25],MATCH(AllSources[[#This Row],[Year]]&amp;"|"&amp;AllSources[[#This Row],[Real_Team]],JeffSagarin[YEAR]&amp;"|"&amp;JeffSagarin[TEAM],0)),"")</f>
        <v>2</v>
      </c>
      <c r="AG386">
        <f t="array" ref="AG386">IFERROR(INDEX(JeffSagarin[W50],MATCH(AllSources[[#This Row],[Year]]&amp;"|"&amp;AllSources[[#This Row],[Real_Team]],JeffSagarin[YEAR]&amp;"|"&amp;JeffSagarin[TEAM],0)),"")</f>
        <v>5</v>
      </c>
      <c r="AH386">
        <f t="array" ref="AH386">IFERROR(INDEX(JeffSagarin[YEAR],MATCH(AllSources[[#This Row],[Year]]&amp;"|"&amp;AllSources[[#This Row],[Real_Team]],JeffSagarin[YEAR]&amp;"|"&amp;JeffSagarin[TEAM],0)),"")</f>
        <v>2016</v>
      </c>
      <c r="AI386" t="str">
        <f t="array" ref="AI386">IFERROR(INDEX(SonnyMoore[TEAM],MATCH(AllSources[[#This Row],[Year]]&amp;"|"&amp;AllSources[[#This Row],[Real_Team]],SonnyMoore[YEAR]&amp;"|"&amp;SonnyMoore[TEAM],0)),"")</f>
        <v>CALIFORNIA</v>
      </c>
      <c r="AJ386">
        <f t="array" ref="AJ386">IFERROR(INDEX(SonnyMoore[SM_SOS],MATCH(AllSources[[#This Row],[Year]]&amp;"|"&amp;AllSources[[#This Row],[Real_Team]],SonnyMoore[YEAR]&amp;"|"&amp;SonnyMoore[TEAM],0)),"")</f>
        <v>72.59</v>
      </c>
      <c r="AK386">
        <f t="array" ref="AK386">IFERROR(INDEX(SonnyMoore[SM_PR],MATCH(AllSources[[#This Row],[Year]]&amp;"|"&amp;AllSources[[#This Row],[Real_Team]],SonnyMoore[YEAR]&amp;"|"&amp;SonnyMoore[TEAM],0)),"")</f>
        <v>79.989999999999995</v>
      </c>
      <c r="AL386">
        <f t="array" ref="AL386">IFERROR(INDEX(SonnyMoore[YEAR],MATCH(AllSources[[#This Row],[Year]]&amp;"|"&amp;AllSources[[#This Row],[Real_Team]],SonnyMoore[YEAR]&amp;"|"&amp;SonnyMoore[TEAM],0)),"")</f>
        <v>2016</v>
      </c>
      <c r="AM386" t="str">
        <f t="array" ref="AM386">IFERROR(INDEX(ESPN[TEAM],MATCH(AllSources[[#This Row],[Year]]&amp;"|"&amp;AllSources[[#This Row],[Real_Team]],ESPN[YEAR]&amp;"|"&amp;ESPN[TEAM],0)),"")</f>
        <v>California</v>
      </c>
      <c r="AN386">
        <f t="array" ref="AN386">IFERROR(INDEX(ESPN[BPI OFF],MATCH(AllSources[[#This Row],[Year]]&amp;"|"&amp;AllSources[[#This Row],[Real_Team]],ESPN[YEAR]&amp;"|"&amp;ESPN[TEAM],0)),"")</f>
        <v>5.0999999999999996</v>
      </c>
      <c r="AO386">
        <f t="array" ref="AO386">IFERROR(INDEX(ESPN[BPI DEF],MATCH(AllSources[[#This Row],[Year]]&amp;"|"&amp;AllSources[[#This Row],[Real_Team]],ESPN[YEAR]&amp;"|"&amp;ESPN[TEAM],0)),"")</f>
        <v>6.7</v>
      </c>
      <c r="AP386">
        <f t="array" ref="AP386">IFERROR(INDEX(ESPN[BPI],MATCH(AllSources[[#This Row],[Year]]&amp;"|"&amp;AllSources[[#This Row],[Real_Team]],ESPN[YEAR]&amp;"|"&amp;ESPN[TEAM],0)),"")</f>
        <v>11.8</v>
      </c>
      <c r="AQ386">
        <f t="array" ref="AQ386">IFERROR(INDEX(ESPN[YEAR],MATCH(AllSources[[#This Row],[Year]]&amp;"|"&amp;AllSources[[#This Row],[Real_Team]],ESPN[YEAR]&amp;"|"&amp;ESPN[TEAM],0)),"")</f>
        <v>2016</v>
      </c>
    </row>
    <row r="387" spans="1:43" x14ac:dyDescent="0.2">
      <c r="A387">
        <v>2016</v>
      </c>
      <c r="B387">
        <v>29</v>
      </c>
      <c r="C387" t="s">
        <v>850</v>
      </c>
      <c r="D387" t="s">
        <v>48</v>
      </c>
      <c r="E387" t="e" vm="1">
        <v>#NAME?</v>
      </c>
      <c r="F387">
        <v>6</v>
      </c>
      <c r="G387">
        <v>0</v>
      </c>
      <c r="H387" t="s">
        <v>541</v>
      </c>
      <c r="I387" t="s">
        <v>121</v>
      </c>
      <c r="J387">
        <v>18.27</v>
      </c>
      <c r="K387">
        <v>111.1</v>
      </c>
      <c r="L387">
        <v>72</v>
      </c>
      <c r="M387">
        <v>92.9</v>
      </c>
      <c r="N387">
        <v>10</v>
      </c>
      <c r="O387">
        <v>69.7</v>
      </c>
      <c r="P387">
        <v>92</v>
      </c>
      <c r="Q387">
        <v>1.6E-2</v>
      </c>
      <c r="R387">
        <v>132</v>
      </c>
      <c r="S387">
        <v>8.5500000000000007</v>
      </c>
      <c r="T387">
        <v>41</v>
      </c>
      <c r="U387">
        <v>108.5</v>
      </c>
      <c r="V387">
        <v>61</v>
      </c>
      <c r="W387">
        <v>100</v>
      </c>
      <c r="X387">
        <v>14</v>
      </c>
      <c r="Y387">
        <v>-2.92</v>
      </c>
      <c r="Z387">
        <v>247</v>
      </c>
      <c r="AA387">
        <v>6</v>
      </c>
      <c r="AB387" t="s">
        <v>136</v>
      </c>
      <c r="AC387" t="str">
        <f t="array" ref="AC387">IFERROR(INDEX(JeffSagarin[TEAM],MATCH(AllSources[[#This Row],[Year]]&amp;"|"&amp;AllSources[[#This Row],[Real_Team]],JeffSagarin[YEAR]&amp;"|"&amp;JeffSagarin[TEAM],0)),"")</f>
        <v>Seton Hall</v>
      </c>
      <c r="AD387">
        <f t="array" ref="AD387">IFERROR(INDEX(JeffSagarin[JS_RATING],MATCH(AllSources[[#This Row],[Year]]&amp;"|"&amp;AllSources[[#This Row],[Real_Team]],JeffSagarin[YEAR]&amp;"|"&amp;JeffSagarin[TEAM],0)),"")</f>
        <v>85.31</v>
      </c>
      <c r="AE387">
        <f t="array" ref="AE387">IFERROR(INDEX(JeffSagarin[JS_SOS],MATCH(AllSources[[#This Row],[Year]]&amp;"|"&amp;AllSources[[#This Row],[Real_Team]],JeffSagarin[YEAR]&amp;"|"&amp;JeffSagarin[TEAM],0)),"")</f>
        <v>79.040000000000006</v>
      </c>
      <c r="AF387">
        <f t="array" ref="AF387">IFERROR(INDEX(JeffSagarin[W25],MATCH(AllSources[[#This Row],[Year]]&amp;"|"&amp;AllSources[[#This Row],[Real_Team]],JeffSagarin[YEAR]&amp;"|"&amp;JeffSagarin[TEAM],0)),"")</f>
        <v>4</v>
      </c>
      <c r="AG387">
        <f t="array" ref="AG387">IFERROR(INDEX(JeffSagarin[W50],MATCH(AllSources[[#This Row],[Year]]&amp;"|"&amp;AllSources[[#This Row],[Real_Team]],JeffSagarin[YEAR]&amp;"|"&amp;JeffSagarin[TEAM],0)),"")</f>
        <v>8</v>
      </c>
      <c r="AH387">
        <f t="array" ref="AH387">IFERROR(INDEX(JeffSagarin[YEAR],MATCH(AllSources[[#This Row],[Year]]&amp;"|"&amp;AllSources[[#This Row],[Real_Team]],JeffSagarin[YEAR]&amp;"|"&amp;JeffSagarin[TEAM],0)),"")</f>
        <v>2016</v>
      </c>
      <c r="AI387" t="str">
        <f t="array" ref="AI387">IFERROR(INDEX(SonnyMoore[TEAM],MATCH(AllSources[[#This Row],[Year]]&amp;"|"&amp;AllSources[[#This Row],[Real_Team]],SonnyMoore[YEAR]&amp;"|"&amp;SonnyMoore[TEAM],0)),"")</f>
        <v>SETON HALL</v>
      </c>
      <c r="AJ387">
        <f t="array" ref="AJ387">IFERROR(INDEX(SonnyMoore[SM_SOS],MATCH(AllSources[[#This Row],[Year]]&amp;"|"&amp;AllSources[[#This Row],[Real_Team]],SonnyMoore[YEAR]&amp;"|"&amp;SonnyMoore[TEAM],0)),"")</f>
        <v>72.2</v>
      </c>
      <c r="AK387">
        <f t="array" ref="AK387">IFERROR(INDEX(SonnyMoore[SM_PR],MATCH(AllSources[[#This Row],[Year]]&amp;"|"&amp;AllSources[[#This Row],[Real_Team]],SonnyMoore[YEAR]&amp;"|"&amp;SonnyMoore[TEAM],0)),"")</f>
        <v>79.28</v>
      </c>
      <c r="AL387">
        <f t="array" ref="AL387">IFERROR(INDEX(SonnyMoore[YEAR],MATCH(AllSources[[#This Row],[Year]]&amp;"|"&amp;AllSources[[#This Row],[Real_Team]],SonnyMoore[YEAR]&amp;"|"&amp;SonnyMoore[TEAM],0)),"")</f>
        <v>2016</v>
      </c>
      <c r="AM387" t="str">
        <f t="array" ref="AM387">IFERROR(INDEX(ESPN[TEAM],MATCH(AllSources[[#This Row],[Year]]&amp;"|"&amp;AllSources[[#This Row],[Real_Team]],ESPN[YEAR]&amp;"|"&amp;ESPN[TEAM],0)),"")</f>
        <v>Seton Hall</v>
      </c>
      <c r="AN387">
        <f t="array" ref="AN387">IFERROR(INDEX(ESPN[BPI OFF],MATCH(AllSources[[#This Row],[Year]]&amp;"|"&amp;AllSources[[#This Row],[Real_Team]],ESPN[YEAR]&amp;"|"&amp;ESPN[TEAM],0)),"")</f>
        <v>4.7</v>
      </c>
      <c r="AO387">
        <f t="array" ref="AO387">IFERROR(INDEX(ESPN[BPI DEF],MATCH(AllSources[[#This Row],[Year]]&amp;"|"&amp;AllSources[[#This Row],[Real_Team]],ESPN[YEAR]&amp;"|"&amp;ESPN[TEAM],0)),"")</f>
        <v>6.2</v>
      </c>
      <c r="AP387">
        <f t="array" ref="AP387">IFERROR(INDEX(ESPN[BPI],MATCH(AllSources[[#This Row],[Year]]&amp;"|"&amp;AllSources[[#This Row],[Real_Team]],ESPN[YEAR]&amp;"|"&amp;ESPN[TEAM],0)),"")</f>
        <v>11</v>
      </c>
      <c r="AQ387">
        <f t="array" ref="AQ387">IFERROR(INDEX(ESPN[YEAR],MATCH(AllSources[[#This Row],[Year]]&amp;"|"&amp;AllSources[[#This Row],[Real_Team]],ESPN[YEAR]&amp;"|"&amp;ESPN[TEAM],0)),"")</f>
        <v>2016</v>
      </c>
    </row>
    <row r="388" spans="1:43" x14ac:dyDescent="0.2">
      <c r="A388">
        <v>2016</v>
      </c>
      <c r="B388">
        <v>30</v>
      </c>
      <c r="C388" t="s">
        <v>849</v>
      </c>
      <c r="D388" t="s">
        <v>232</v>
      </c>
      <c r="E388" t="e" vm="1">
        <v>#NAME?</v>
      </c>
      <c r="F388">
        <v>9</v>
      </c>
      <c r="G388">
        <v>1</v>
      </c>
      <c r="H388" t="s">
        <v>541</v>
      </c>
      <c r="I388" t="s">
        <v>58</v>
      </c>
      <c r="J388">
        <v>17.27</v>
      </c>
      <c r="K388">
        <v>118</v>
      </c>
      <c r="L388">
        <v>15</v>
      </c>
      <c r="M388">
        <v>100.7</v>
      </c>
      <c r="N388">
        <v>97</v>
      </c>
      <c r="O388">
        <v>67.900000000000006</v>
      </c>
      <c r="P388">
        <v>178</v>
      </c>
      <c r="Q388">
        <v>-8.9999999999999993E-3</v>
      </c>
      <c r="R388">
        <v>201</v>
      </c>
      <c r="S388">
        <v>8.1</v>
      </c>
      <c r="T388">
        <v>47</v>
      </c>
      <c r="U388">
        <v>108.5</v>
      </c>
      <c r="V388">
        <v>62</v>
      </c>
      <c r="W388">
        <v>100.4</v>
      </c>
      <c r="X388">
        <v>25</v>
      </c>
      <c r="Y388">
        <v>-4.0999999999999996</v>
      </c>
      <c r="Z388">
        <v>282</v>
      </c>
      <c r="AA388">
        <v>9</v>
      </c>
      <c r="AB388" t="s">
        <v>136</v>
      </c>
      <c r="AC388" t="str">
        <f t="array" ref="AC388">IFERROR(INDEX(JeffSagarin[TEAM],MATCH(AllSources[[#This Row],[Year]]&amp;"|"&amp;AllSources[[#This Row],[Real_Team]],JeffSagarin[YEAR]&amp;"|"&amp;JeffSagarin[TEAM],0)),"")</f>
        <v>Butler</v>
      </c>
      <c r="AD388">
        <f t="array" ref="AD388">IFERROR(INDEX(JeffSagarin[JS_RATING],MATCH(AllSources[[#This Row],[Year]]&amp;"|"&amp;AllSources[[#This Row],[Real_Team]],JeffSagarin[YEAR]&amp;"|"&amp;JeffSagarin[TEAM],0)),"")</f>
        <v>85.67</v>
      </c>
      <c r="AE388">
        <f t="array" ref="AE388">IFERROR(INDEX(JeffSagarin[JS_SOS],MATCH(AllSources[[#This Row],[Year]]&amp;"|"&amp;AllSources[[#This Row],[Real_Team]],JeffSagarin[YEAR]&amp;"|"&amp;JeffSagarin[TEAM],0)),"")</f>
        <v>78.75</v>
      </c>
      <c r="AF388">
        <f t="array" ref="AF388">IFERROR(INDEX(JeffSagarin[W25],MATCH(AllSources[[#This Row],[Year]]&amp;"|"&amp;AllSources[[#This Row],[Real_Team]],JeffSagarin[YEAR]&amp;"|"&amp;JeffSagarin[TEAM],0)),"")</f>
        <v>1</v>
      </c>
      <c r="AG388">
        <f t="array" ref="AG388">IFERROR(INDEX(JeffSagarin[W50],MATCH(AllSources[[#This Row],[Year]]&amp;"|"&amp;AllSources[[#This Row],[Real_Team]],JeffSagarin[YEAR]&amp;"|"&amp;JeffSagarin[TEAM],0)),"")</f>
        <v>5</v>
      </c>
      <c r="AH388">
        <f t="array" ref="AH388">IFERROR(INDEX(JeffSagarin[YEAR],MATCH(AllSources[[#This Row],[Year]]&amp;"|"&amp;AllSources[[#This Row],[Real_Team]],JeffSagarin[YEAR]&amp;"|"&amp;JeffSagarin[TEAM],0)),"")</f>
        <v>2016</v>
      </c>
      <c r="AI388" t="str">
        <f t="array" ref="AI388">IFERROR(INDEX(SonnyMoore[TEAM],MATCH(AllSources[[#This Row],[Year]]&amp;"|"&amp;AllSources[[#This Row],[Real_Team]],SonnyMoore[YEAR]&amp;"|"&amp;SonnyMoore[TEAM],0)),"")</f>
        <v>BUTLER</v>
      </c>
      <c r="AJ388">
        <f t="array" ref="AJ388">IFERROR(INDEX(SonnyMoore[SM_SOS],MATCH(AllSources[[#This Row],[Year]]&amp;"|"&amp;AllSources[[#This Row],[Real_Team]],SonnyMoore[YEAR]&amp;"|"&amp;SonnyMoore[TEAM],0)),"")</f>
        <v>72.209999999999994</v>
      </c>
      <c r="AK388">
        <f t="array" ref="AK388">IFERROR(INDEX(SonnyMoore[SM_PR],MATCH(AllSources[[#This Row],[Year]]&amp;"|"&amp;AllSources[[#This Row],[Real_Team]],SonnyMoore[YEAR]&amp;"|"&amp;SonnyMoore[TEAM],0)),"")</f>
        <v>80.349999999999994</v>
      </c>
      <c r="AL388">
        <f t="array" ref="AL388">IFERROR(INDEX(SonnyMoore[YEAR],MATCH(AllSources[[#This Row],[Year]]&amp;"|"&amp;AllSources[[#This Row],[Real_Team]],SonnyMoore[YEAR]&amp;"|"&amp;SonnyMoore[TEAM],0)),"")</f>
        <v>2016</v>
      </c>
      <c r="AM388" t="str">
        <f t="array" ref="AM388">IFERROR(INDEX(ESPN[TEAM],MATCH(AllSources[[#This Row],[Year]]&amp;"|"&amp;AllSources[[#This Row],[Real_Team]],ESPN[YEAR]&amp;"|"&amp;ESPN[TEAM],0)),"")</f>
        <v>Butler</v>
      </c>
      <c r="AN388">
        <f t="array" ref="AN388">IFERROR(INDEX(ESPN[BPI OFF],MATCH(AllSources[[#This Row],[Year]]&amp;"|"&amp;AllSources[[#This Row],[Real_Team]],ESPN[YEAR]&amp;"|"&amp;ESPN[TEAM],0)),"")</f>
        <v>8.6</v>
      </c>
      <c r="AO388">
        <f t="array" ref="AO388">IFERROR(INDEX(ESPN[BPI DEF],MATCH(AllSources[[#This Row],[Year]]&amp;"|"&amp;AllSources[[#This Row],[Real_Team]],ESPN[YEAR]&amp;"|"&amp;ESPN[TEAM],0)),"")</f>
        <v>3.5</v>
      </c>
      <c r="AP388">
        <f t="array" ref="AP388">IFERROR(INDEX(ESPN[BPI],MATCH(AllSources[[#This Row],[Year]]&amp;"|"&amp;AllSources[[#This Row],[Real_Team]],ESPN[YEAR]&amp;"|"&amp;ESPN[TEAM],0)),"")</f>
        <v>12.1</v>
      </c>
      <c r="AQ388">
        <f t="array" ref="AQ388">IFERROR(INDEX(ESPN[YEAR],MATCH(AllSources[[#This Row],[Year]]&amp;"|"&amp;AllSources[[#This Row],[Real_Team]],ESPN[YEAR]&amp;"|"&amp;ESPN[TEAM],0)),"")</f>
        <v>2016</v>
      </c>
    </row>
    <row r="389" spans="1:43" x14ac:dyDescent="0.2">
      <c r="A389">
        <v>2016</v>
      </c>
      <c r="B389">
        <v>31</v>
      </c>
      <c r="C389" t="s">
        <v>848</v>
      </c>
      <c r="D389" t="s">
        <v>2</v>
      </c>
      <c r="E389" t="e" vm="1">
        <v>#NAME?</v>
      </c>
      <c r="F389">
        <v>10</v>
      </c>
      <c r="G389">
        <v>1</v>
      </c>
      <c r="H389" t="s">
        <v>532</v>
      </c>
      <c r="I389" t="s">
        <v>568</v>
      </c>
      <c r="J389">
        <v>17.07</v>
      </c>
      <c r="K389">
        <v>112.1</v>
      </c>
      <c r="L389">
        <v>58</v>
      </c>
      <c r="M389">
        <v>95</v>
      </c>
      <c r="N389">
        <v>24</v>
      </c>
      <c r="O389">
        <v>69.599999999999994</v>
      </c>
      <c r="P389">
        <v>96</v>
      </c>
      <c r="Q389">
        <v>-7.0000000000000007E-2</v>
      </c>
      <c r="R389">
        <v>326</v>
      </c>
      <c r="S389">
        <v>3.82</v>
      </c>
      <c r="T389">
        <v>87</v>
      </c>
      <c r="U389">
        <v>107.3</v>
      </c>
      <c r="V389">
        <v>76</v>
      </c>
      <c r="W389">
        <v>103.5</v>
      </c>
      <c r="X389">
        <v>111</v>
      </c>
      <c r="Y389">
        <v>0.95</v>
      </c>
      <c r="Z389">
        <v>142</v>
      </c>
      <c r="AA389">
        <v>0</v>
      </c>
      <c r="AB389" t="s">
        <v>136</v>
      </c>
      <c r="AC389" t="str">
        <f t="array" ref="AC389">IFERROR(INDEX(JeffSagarin[TEAM],MATCH(AllSources[[#This Row],[Year]]&amp;"|"&amp;AllSources[[#This Row],[Real_Team]],JeffSagarin[YEAR]&amp;"|"&amp;JeffSagarin[TEAM],0)),"")</f>
        <v/>
      </c>
      <c r="AD389" t="str">
        <f t="array" ref="AD389">IFERROR(INDEX(JeffSagarin[JS_RATING],MATCH(AllSources[[#This Row],[Year]]&amp;"|"&amp;AllSources[[#This Row],[Real_Team]],JeffSagarin[YEAR]&amp;"|"&amp;JeffSagarin[TEAM],0)),"")</f>
        <v/>
      </c>
      <c r="AE389" t="str">
        <f t="array" ref="AE389">IFERROR(INDEX(JeffSagarin[JS_SOS],MATCH(AllSources[[#This Row],[Year]]&amp;"|"&amp;AllSources[[#This Row],[Real_Team]],JeffSagarin[YEAR]&amp;"|"&amp;JeffSagarin[TEAM],0)),"")</f>
        <v/>
      </c>
      <c r="AF389" t="str">
        <f t="array" ref="AF389">IFERROR(INDEX(JeffSagarin[W25],MATCH(AllSources[[#This Row],[Year]]&amp;"|"&amp;AllSources[[#This Row],[Real_Team]],JeffSagarin[YEAR]&amp;"|"&amp;JeffSagarin[TEAM],0)),"")</f>
        <v/>
      </c>
      <c r="AG389" t="str">
        <f t="array" ref="AG389">IFERROR(INDEX(JeffSagarin[W50],MATCH(AllSources[[#This Row],[Year]]&amp;"|"&amp;AllSources[[#This Row],[Real_Team]],JeffSagarin[YEAR]&amp;"|"&amp;JeffSagarin[TEAM],0)),"")</f>
        <v/>
      </c>
      <c r="AH389" t="str">
        <f t="array" ref="AH389">IFERROR(INDEX(JeffSagarin[YEAR],MATCH(AllSources[[#This Row],[Year]]&amp;"|"&amp;AllSources[[#This Row],[Real_Team]],JeffSagarin[YEAR]&amp;"|"&amp;JeffSagarin[TEAM],0)),"")</f>
        <v/>
      </c>
      <c r="AI389" t="str">
        <f t="array" ref="AI389">IFERROR(INDEX(SonnyMoore[TEAM],MATCH(AllSources[[#This Row],[Year]]&amp;"|"&amp;AllSources[[#This Row],[Real_Team]],SonnyMoore[YEAR]&amp;"|"&amp;SonnyMoore[TEAM],0)),"")</f>
        <v>VCU</v>
      </c>
      <c r="AJ389">
        <f t="array" ref="AJ389">IFERROR(INDEX(SonnyMoore[SM_SOS],MATCH(AllSources[[#This Row],[Year]]&amp;"|"&amp;AllSources[[#This Row],[Real_Team]],SonnyMoore[YEAR]&amp;"|"&amp;SonnyMoore[TEAM],0)),"")</f>
        <v>69.28</v>
      </c>
      <c r="AK389">
        <f t="array" ref="AK389">IFERROR(INDEX(SonnyMoore[SM_PR],MATCH(AllSources[[#This Row],[Year]]&amp;"|"&amp;AllSources[[#This Row],[Real_Team]],SonnyMoore[YEAR]&amp;"|"&amp;SonnyMoore[TEAM],0)),"")</f>
        <v>78.569999999999993</v>
      </c>
      <c r="AL389">
        <f t="array" ref="AL389">IFERROR(INDEX(SonnyMoore[YEAR],MATCH(AllSources[[#This Row],[Year]]&amp;"|"&amp;AllSources[[#This Row],[Real_Team]],SonnyMoore[YEAR]&amp;"|"&amp;SonnyMoore[TEAM],0)),"")</f>
        <v>2016</v>
      </c>
      <c r="AM389" t="str">
        <f t="array" ref="AM389">IFERROR(INDEX(ESPN[TEAM],MATCH(AllSources[[#This Row],[Year]]&amp;"|"&amp;AllSources[[#This Row],[Real_Team]],ESPN[YEAR]&amp;"|"&amp;ESPN[TEAM],0)),"")</f>
        <v>VCU</v>
      </c>
      <c r="AN389">
        <f t="array" ref="AN389">IFERROR(INDEX(ESPN[BPI OFF],MATCH(AllSources[[#This Row],[Year]]&amp;"|"&amp;AllSources[[#This Row],[Real_Team]],ESPN[YEAR]&amp;"|"&amp;ESPN[TEAM],0)),"")</f>
        <v>5.6</v>
      </c>
      <c r="AO389">
        <f t="array" ref="AO389">IFERROR(INDEX(ESPN[BPI DEF],MATCH(AllSources[[#This Row],[Year]]&amp;"|"&amp;AllSources[[#This Row],[Real_Team]],ESPN[YEAR]&amp;"|"&amp;ESPN[TEAM],0)),"")</f>
        <v>5</v>
      </c>
      <c r="AP389">
        <f t="array" ref="AP389">IFERROR(INDEX(ESPN[BPI],MATCH(AllSources[[#This Row],[Year]]&amp;"|"&amp;AllSources[[#This Row],[Real_Team]],ESPN[YEAR]&amp;"|"&amp;ESPN[TEAM],0)),"")</f>
        <v>10.6</v>
      </c>
      <c r="AQ389">
        <f t="array" ref="AQ389">IFERROR(INDEX(ESPN[YEAR],MATCH(AllSources[[#This Row],[Year]]&amp;"|"&amp;AllSources[[#This Row],[Real_Team]],ESPN[YEAR]&amp;"|"&amp;ESPN[TEAM],0)),"")</f>
        <v>2016</v>
      </c>
    </row>
    <row r="390" spans="1:43" x14ac:dyDescent="0.2">
      <c r="A390">
        <v>2016</v>
      </c>
      <c r="B390">
        <v>32</v>
      </c>
      <c r="C390" t="s">
        <v>847</v>
      </c>
      <c r="D390" t="s">
        <v>34</v>
      </c>
      <c r="E390" t="e" vm="1">
        <v>#NAME?</v>
      </c>
      <c r="F390">
        <v>9</v>
      </c>
      <c r="G390">
        <v>0</v>
      </c>
      <c r="H390" t="s">
        <v>148</v>
      </c>
      <c r="I390" t="s">
        <v>58</v>
      </c>
      <c r="J390">
        <v>17.059999999999999</v>
      </c>
      <c r="K390">
        <v>111.2</v>
      </c>
      <c r="L390">
        <v>70</v>
      </c>
      <c r="M390">
        <v>94.1</v>
      </c>
      <c r="N390">
        <v>16</v>
      </c>
      <c r="O390">
        <v>64</v>
      </c>
      <c r="P390">
        <v>333</v>
      </c>
      <c r="Q390">
        <v>-6.7000000000000004E-2</v>
      </c>
      <c r="R390">
        <v>322</v>
      </c>
      <c r="S390">
        <v>5.2</v>
      </c>
      <c r="T390">
        <v>77</v>
      </c>
      <c r="U390">
        <v>107.3</v>
      </c>
      <c r="V390">
        <v>79</v>
      </c>
      <c r="W390">
        <v>102.1</v>
      </c>
      <c r="X390">
        <v>75</v>
      </c>
      <c r="Y390">
        <v>-1.21</v>
      </c>
      <c r="Z390">
        <v>197</v>
      </c>
      <c r="AA390">
        <v>9</v>
      </c>
      <c r="AB390" t="s">
        <v>136</v>
      </c>
      <c r="AC390" t="str">
        <f t="array" ref="AC390">IFERROR(INDEX(JeffSagarin[TEAM],MATCH(AllSources[[#This Row],[Year]]&amp;"|"&amp;AllSources[[#This Row],[Real_Team]],JeffSagarin[YEAR]&amp;"|"&amp;JeffSagarin[TEAM],0)),"")</f>
        <v>Cincinnati</v>
      </c>
      <c r="AD390">
        <f t="array" ref="AD390">IFERROR(INDEX(JeffSagarin[JS_RATING],MATCH(AllSources[[#This Row],[Year]]&amp;"|"&amp;AllSources[[#This Row],[Real_Team]],JeffSagarin[YEAR]&amp;"|"&amp;JeffSagarin[TEAM],0)),"")</f>
        <v>84.36</v>
      </c>
      <c r="AE390">
        <f t="array" ref="AE390">IFERROR(INDEX(JeffSagarin[JS_SOS],MATCH(AllSources[[#This Row],[Year]]&amp;"|"&amp;AllSources[[#This Row],[Real_Team]],JeffSagarin[YEAR]&amp;"|"&amp;JeffSagarin[TEAM],0)),"")</f>
        <v>76.510000000000005</v>
      </c>
      <c r="AF390">
        <f t="array" ref="AF390">IFERROR(INDEX(JeffSagarin[W25],MATCH(AllSources[[#This Row],[Year]]&amp;"|"&amp;AllSources[[#This Row],[Real_Team]],JeffSagarin[YEAR]&amp;"|"&amp;JeffSagarin[TEAM],0)),"")</f>
        <v>3</v>
      </c>
      <c r="AG390">
        <f t="array" ref="AG390">IFERROR(INDEX(JeffSagarin[W50],MATCH(AllSources[[#This Row],[Year]]&amp;"|"&amp;AllSources[[#This Row],[Real_Team]],JeffSagarin[YEAR]&amp;"|"&amp;JeffSagarin[TEAM],0)),"")</f>
        <v>5</v>
      </c>
      <c r="AH390">
        <f t="array" ref="AH390">IFERROR(INDEX(JeffSagarin[YEAR],MATCH(AllSources[[#This Row],[Year]]&amp;"|"&amp;AllSources[[#This Row],[Real_Team]],JeffSagarin[YEAR]&amp;"|"&amp;JeffSagarin[TEAM],0)),"")</f>
        <v>2016</v>
      </c>
      <c r="AI390" t="str">
        <f t="array" ref="AI390">IFERROR(INDEX(SonnyMoore[TEAM],MATCH(AllSources[[#This Row],[Year]]&amp;"|"&amp;AllSources[[#This Row],[Real_Team]],SonnyMoore[YEAR]&amp;"|"&amp;SonnyMoore[TEAM],0)),"")</f>
        <v>CINCINNATI</v>
      </c>
      <c r="AJ390">
        <f t="array" ref="AJ390">IFERROR(INDEX(SonnyMoore[SM_SOS],MATCH(AllSources[[#This Row],[Year]]&amp;"|"&amp;AllSources[[#This Row],[Real_Team]],SonnyMoore[YEAR]&amp;"|"&amp;SonnyMoore[TEAM],0)),"")</f>
        <v>70.23</v>
      </c>
      <c r="AK390">
        <f t="array" ref="AK390">IFERROR(INDEX(SonnyMoore[SM_PR],MATCH(AllSources[[#This Row],[Year]]&amp;"|"&amp;AllSources[[#This Row],[Real_Team]],SonnyMoore[YEAR]&amp;"|"&amp;SonnyMoore[TEAM],0)),"")</f>
        <v>78.400000000000006</v>
      </c>
      <c r="AL390">
        <f t="array" ref="AL390">IFERROR(INDEX(SonnyMoore[YEAR],MATCH(AllSources[[#This Row],[Year]]&amp;"|"&amp;AllSources[[#This Row],[Real_Team]],SonnyMoore[YEAR]&amp;"|"&amp;SonnyMoore[TEAM],0)),"")</f>
        <v>2016</v>
      </c>
      <c r="AM390" t="str">
        <f t="array" ref="AM390">IFERROR(INDEX(ESPN[TEAM],MATCH(AllSources[[#This Row],[Year]]&amp;"|"&amp;AllSources[[#This Row],[Real_Team]],ESPN[YEAR]&amp;"|"&amp;ESPN[TEAM],0)),"")</f>
        <v>Cincinnati</v>
      </c>
      <c r="AN390">
        <f t="array" ref="AN390">IFERROR(INDEX(ESPN[BPI OFF],MATCH(AllSources[[#This Row],[Year]]&amp;"|"&amp;AllSources[[#This Row],[Real_Team]],ESPN[YEAR]&amp;"|"&amp;ESPN[TEAM],0)),"")</f>
        <v>3.3</v>
      </c>
      <c r="AO390">
        <f t="array" ref="AO390">IFERROR(INDEX(ESPN[BPI DEF],MATCH(AllSources[[#This Row],[Year]]&amp;"|"&amp;AllSources[[#This Row],[Real_Team]],ESPN[YEAR]&amp;"|"&amp;ESPN[TEAM],0)),"")</f>
        <v>9.6</v>
      </c>
      <c r="AP390">
        <f t="array" ref="AP390">IFERROR(INDEX(ESPN[BPI],MATCH(AllSources[[#This Row],[Year]]&amp;"|"&amp;AllSources[[#This Row],[Real_Team]],ESPN[YEAR]&amp;"|"&amp;ESPN[TEAM],0)),"")</f>
        <v>13</v>
      </c>
      <c r="AQ390">
        <f t="array" ref="AQ390">IFERROR(INDEX(ESPN[YEAR],MATCH(AllSources[[#This Row],[Year]]&amp;"|"&amp;AllSources[[#This Row],[Real_Team]],ESPN[YEAR]&amp;"|"&amp;ESPN[TEAM],0)),"")</f>
        <v>2016</v>
      </c>
    </row>
    <row r="391" spans="1:43" x14ac:dyDescent="0.2">
      <c r="A391">
        <v>2016</v>
      </c>
      <c r="B391">
        <v>33</v>
      </c>
      <c r="C391" t="s">
        <v>846</v>
      </c>
      <c r="D391" t="s">
        <v>83</v>
      </c>
      <c r="E391" t="e" vm="1">
        <v>#NAME?</v>
      </c>
      <c r="F391">
        <v>3</v>
      </c>
      <c r="G391">
        <v>1</v>
      </c>
      <c r="H391" t="s">
        <v>137</v>
      </c>
      <c r="I391" t="s">
        <v>100</v>
      </c>
      <c r="J391">
        <v>16.79</v>
      </c>
      <c r="K391">
        <v>115.6</v>
      </c>
      <c r="L391">
        <v>26</v>
      </c>
      <c r="M391">
        <v>98.8</v>
      </c>
      <c r="N391">
        <v>60</v>
      </c>
      <c r="O391">
        <v>65.3</v>
      </c>
      <c r="P391">
        <v>305</v>
      </c>
      <c r="Q391">
        <v>0.112</v>
      </c>
      <c r="R391">
        <v>9</v>
      </c>
      <c r="S391">
        <v>9.7899999999999991</v>
      </c>
      <c r="T391">
        <v>21</v>
      </c>
      <c r="U391">
        <v>109.8</v>
      </c>
      <c r="V391">
        <v>33</v>
      </c>
      <c r="W391">
        <v>100</v>
      </c>
      <c r="X391">
        <v>12</v>
      </c>
      <c r="Y391">
        <v>1.9</v>
      </c>
      <c r="Z391">
        <v>114</v>
      </c>
      <c r="AA391">
        <v>3</v>
      </c>
      <c r="AB391" t="s">
        <v>136</v>
      </c>
      <c r="AC391" t="str">
        <f t="array" ref="AC391">IFERROR(INDEX(JeffSagarin[TEAM],MATCH(AllSources[[#This Row],[Year]]&amp;"|"&amp;AllSources[[#This Row],[Real_Team]],JeffSagarin[YEAR]&amp;"|"&amp;JeffSagarin[TEAM],0)),"")</f>
        <v>Utah</v>
      </c>
      <c r="AD391">
        <f t="array" ref="AD391">IFERROR(INDEX(JeffSagarin[JS_RATING],MATCH(AllSources[[#This Row],[Year]]&amp;"|"&amp;AllSources[[#This Row],[Real_Team]],JeffSagarin[YEAR]&amp;"|"&amp;JeffSagarin[TEAM],0)),"")</f>
        <v>85.58</v>
      </c>
      <c r="AE391">
        <f t="array" ref="AE391">IFERROR(INDEX(JeffSagarin[JS_SOS],MATCH(AllSources[[#This Row],[Year]]&amp;"|"&amp;AllSources[[#This Row],[Real_Team]],JeffSagarin[YEAR]&amp;"|"&amp;JeffSagarin[TEAM],0)),"")</f>
        <v>80.209999999999994</v>
      </c>
      <c r="AF391">
        <f t="array" ref="AF391">IFERROR(INDEX(JeffSagarin[W25],MATCH(AllSources[[#This Row],[Year]]&amp;"|"&amp;AllSources[[#This Row],[Real_Team]],JeffSagarin[YEAR]&amp;"|"&amp;JeffSagarin[TEAM],0)),"")</f>
        <v>2</v>
      </c>
      <c r="AG391">
        <f t="array" ref="AG391">IFERROR(INDEX(JeffSagarin[W50],MATCH(AllSources[[#This Row],[Year]]&amp;"|"&amp;AllSources[[#This Row],[Real_Team]],JeffSagarin[YEAR]&amp;"|"&amp;JeffSagarin[TEAM],0)),"")</f>
        <v>8</v>
      </c>
      <c r="AH391">
        <f t="array" ref="AH391">IFERROR(INDEX(JeffSagarin[YEAR],MATCH(AllSources[[#This Row],[Year]]&amp;"|"&amp;AllSources[[#This Row],[Real_Team]],JeffSagarin[YEAR]&amp;"|"&amp;JeffSagarin[TEAM],0)),"")</f>
        <v>2016</v>
      </c>
      <c r="AI391" t="str">
        <f t="array" ref="AI391">IFERROR(INDEX(SonnyMoore[TEAM],MATCH(AllSources[[#This Row],[Year]]&amp;"|"&amp;AllSources[[#This Row],[Real_Team]],SonnyMoore[YEAR]&amp;"|"&amp;SonnyMoore[TEAM],0)),"")</f>
        <v>UTAH</v>
      </c>
      <c r="AJ391">
        <f t="array" ref="AJ391">IFERROR(INDEX(SonnyMoore[SM_SOS],MATCH(AllSources[[#This Row],[Year]]&amp;"|"&amp;AllSources[[#This Row],[Real_Team]],SonnyMoore[YEAR]&amp;"|"&amp;SonnyMoore[TEAM],0)),"")</f>
        <v>72.09</v>
      </c>
      <c r="AK391">
        <f t="array" ref="AK391">IFERROR(INDEX(SonnyMoore[SM_PR],MATCH(AllSources[[#This Row],[Year]]&amp;"|"&amp;AllSources[[#This Row],[Real_Team]],SonnyMoore[YEAR]&amp;"|"&amp;SonnyMoore[TEAM],0)),"")</f>
        <v>80.91</v>
      </c>
      <c r="AL391">
        <f t="array" ref="AL391">IFERROR(INDEX(SonnyMoore[YEAR],MATCH(AllSources[[#This Row],[Year]]&amp;"|"&amp;AllSources[[#This Row],[Real_Team]],SonnyMoore[YEAR]&amp;"|"&amp;SonnyMoore[TEAM],0)),"")</f>
        <v>2016</v>
      </c>
      <c r="AM391" t="str">
        <f t="array" ref="AM391">IFERROR(INDEX(ESPN[TEAM],MATCH(AllSources[[#This Row],[Year]]&amp;"|"&amp;AllSources[[#This Row],[Real_Team]],ESPN[YEAR]&amp;"|"&amp;ESPN[TEAM],0)),"")</f>
        <v>Utah</v>
      </c>
      <c r="AN391">
        <f t="array" ref="AN391">IFERROR(INDEX(ESPN[BPI OFF],MATCH(AllSources[[#This Row],[Year]]&amp;"|"&amp;AllSources[[#This Row],[Real_Team]],ESPN[YEAR]&amp;"|"&amp;ESPN[TEAM],0)),"")</f>
        <v>6.3</v>
      </c>
      <c r="AO391">
        <f t="array" ref="AO391">IFERROR(INDEX(ESPN[BPI DEF],MATCH(AllSources[[#This Row],[Year]]&amp;"|"&amp;AllSources[[#This Row],[Real_Team]],ESPN[YEAR]&amp;"|"&amp;ESPN[TEAM],0)),"")</f>
        <v>3.9</v>
      </c>
      <c r="AP391">
        <f t="array" ref="AP391">IFERROR(INDEX(ESPN[BPI],MATCH(AllSources[[#This Row],[Year]]&amp;"|"&amp;AllSources[[#This Row],[Real_Team]],ESPN[YEAR]&amp;"|"&amp;ESPN[TEAM],0)),"")</f>
        <v>10.1</v>
      </c>
      <c r="AQ391">
        <f t="array" ref="AQ391">IFERROR(INDEX(ESPN[YEAR],MATCH(AllSources[[#This Row],[Year]]&amp;"|"&amp;AllSources[[#This Row],[Real_Team]],ESPN[YEAR]&amp;"|"&amp;ESPN[TEAM],0)),"")</f>
        <v>2016</v>
      </c>
    </row>
    <row r="392" spans="1:43" x14ac:dyDescent="0.2">
      <c r="A392">
        <v>2016</v>
      </c>
      <c r="B392">
        <v>36</v>
      </c>
      <c r="C392" t="s">
        <v>845</v>
      </c>
      <c r="D392" t="s">
        <v>233</v>
      </c>
      <c r="E392" t="e" vm="1">
        <v>#NAME?</v>
      </c>
      <c r="F392">
        <v>6</v>
      </c>
      <c r="G392">
        <v>3</v>
      </c>
      <c r="H392" t="s">
        <v>105</v>
      </c>
      <c r="I392" t="s">
        <v>55</v>
      </c>
      <c r="J392">
        <v>16.600000000000001</v>
      </c>
      <c r="K392">
        <v>120.6</v>
      </c>
      <c r="L392">
        <v>9</v>
      </c>
      <c r="M392">
        <v>104</v>
      </c>
      <c r="N392">
        <v>158</v>
      </c>
      <c r="O392">
        <v>64.599999999999994</v>
      </c>
      <c r="P392">
        <v>324</v>
      </c>
      <c r="Q392">
        <v>5.3999999999999999E-2</v>
      </c>
      <c r="R392">
        <v>54</v>
      </c>
      <c r="S392">
        <v>10.75</v>
      </c>
      <c r="T392">
        <v>12</v>
      </c>
      <c r="U392">
        <v>111.3</v>
      </c>
      <c r="V392">
        <v>9</v>
      </c>
      <c r="W392">
        <v>100.5</v>
      </c>
      <c r="X392">
        <v>29</v>
      </c>
      <c r="Y392">
        <v>-1.64</v>
      </c>
      <c r="Z392">
        <v>210</v>
      </c>
      <c r="AA392">
        <v>6</v>
      </c>
      <c r="AB392" t="s">
        <v>136</v>
      </c>
      <c r="AC392" t="str">
        <f t="array" ref="AC392">IFERROR(INDEX(JeffSagarin[TEAM],MATCH(AllSources[[#This Row],[Year]]&amp;"|"&amp;AllSources[[#This Row],[Real_Team]],JeffSagarin[YEAR]&amp;"|"&amp;JeffSagarin[TEAM],0)),"")</f>
        <v>Notre Dame</v>
      </c>
      <c r="AD392">
        <f t="array" ref="AD392">IFERROR(INDEX(JeffSagarin[JS_RATING],MATCH(AllSources[[#This Row],[Year]]&amp;"|"&amp;AllSources[[#This Row],[Real_Team]],JeffSagarin[YEAR]&amp;"|"&amp;JeffSagarin[TEAM],0)),"")</f>
        <v>84.88</v>
      </c>
      <c r="AE392">
        <f t="array" ref="AE392">IFERROR(INDEX(JeffSagarin[JS_SOS],MATCH(AllSources[[#This Row],[Year]]&amp;"|"&amp;AllSources[[#This Row],[Real_Team]],JeffSagarin[YEAR]&amp;"|"&amp;JeffSagarin[TEAM],0)),"")</f>
        <v>80.650000000000006</v>
      </c>
      <c r="AF392">
        <f t="array" ref="AF392">IFERROR(INDEX(JeffSagarin[W25],MATCH(AllSources[[#This Row],[Year]]&amp;"|"&amp;AllSources[[#This Row],[Real_Team]],JeffSagarin[YEAR]&amp;"|"&amp;JeffSagarin[TEAM],0)),"")</f>
        <v>5</v>
      </c>
      <c r="AG392">
        <f t="array" ref="AG392">IFERROR(INDEX(JeffSagarin[W50],MATCH(AllSources[[#This Row],[Year]]&amp;"|"&amp;AllSources[[#This Row],[Real_Team]],JeffSagarin[YEAR]&amp;"|"&amp;JeffSagarin[TEAM],0)),"")</f>
        <v>8</v>
      </c>
      <c r="AH392">
        <f t="array" ref="AH392">IFERROR(INDEX(JeffSagarin[YEAR],MATCH(AllSources[[#This Row],[Year]]&amp;"|"&amp;AllSources[[#This Row],[Real_Team]],JeffSagarin[YEAR]&amp;"|"&amp;JeffSagarin[TEAM],0)),"")</f>
        <v>2016</v>
      </c>
      <c r="AI392" t="str">
        <f t="array" ref="AI392">IFERROR(INDEX(SonnyMoore[TEAM],MATCH(AllSources[[#This Row],[Year]]&amp;"|"&amp;AllSources[[#This Row],[Real_Team]],SonnyMoore[YEAR]&amp;"|"&amp;SonnyMoore[TEAM],0)),"")</f>
        <v>NOTRE DAME</v>
      </c>
      <c r="AJ392">
        <f t="array" ref="AJ392">IFERROR(INDEX(SonnyMoore[SM_SOS],MATCH(AllSources[[#This Row],[Year]]&amp;"|"&amp;AllSources[[#This Row],[Real_Team]],SonnyMoore[YEAR]&amp;"|"&amp;SonnyMoore[TEAM],0)),"")</f>
        <v>74.61</v>
      </c>
      <c r="AK392">
        <f t="array" ref="AK392">IFERROR(INDEX(SonnyMoore[SM_PR],MATCH(AllSources[[#This Row],[Year]]&amp;"|"&amp;AllSources[[#This Row],[Real_Team]],SonnyMoore[YEAR]&amp;"|"&amp;SonnyMoore[TEAM],0)),"")</f>
        <v>79.58</v>
      </c>
      <c r="AL392">
        <f t="array" ref="AL392">IFERROR(INDEX(SonnyMoore[YEAR],MATCH(AllSources[[#This Row],[Year]]&amp;"|"&amp;AllSources[[#This Row],[Real_Team]],SonnyMoore[YEAR]&amp;"|"&amp;SonnyMoore[TEAM],0)),"")</f>
        <v>2016</v>
      </c>
      <c r="AM392" t="str">
        <f t="array" ref="AM392">IFERROR(INDEX(ESPN[TEAM],MATCH(AllSources[[#This Row],[Year]]&amp;"|"&amp;AllSources[[#This Row],[Real_Team]],ESPN[YEAR]&amp;"|"&amp;ESPN[TEAM],0)),"")</f>
        <v>Notre Dame</v>
      </c>
      <c r="AN392">
        <f t="array" ref="AN392">IFERROR(INDEX(ESPN[BPI OFF],MATCH(AllSources[[#This Row],[Year]]&amp;"|"&amp;AllSources[[#This Row],[Real_Team]],ESPN[YEAR]&amp;"|"&amp;ESPN[TEAM],0)),"")</f>
        <v>6.6</v>
      </c>
      <c r="AO392">
        <f t="array" ref="AO392">IFERROR(INDEX(ESPN[BPI DEF],MATCH(AllSources[[#This Row],[Year]]&amp;"|"&amp;AllSources[[#This Row],[Real_Team]],ESPN[YEAR]&amp;"|"&amp;ESPN[TEAM],0)),"")</f>
        <v>4.4000000000000004</v>
      </c>
      <c r="AP392">
        <f t="array" ref="AP392">IFERROR(INDEX(ESPN[BPI],MATCH(AllSources[[#This Row],[Year]]&amp;"|"&amp;AllSources[[#This Row],[Real_Team]],ESPN[YEAR]&amp;"|"&amp;ESPN[TEAM],0)),"")</f>
        <v>11</v>
      </c>
      <c r="AQ392">
        <f t="array" ref="AQ392">IFERROR(INDEX(ESPN[YEAR],MATCH(AllSources[[#This Row],[Year]]&amp;"|"&amp;AllSources[[#This Row],[Real_Team]],ESPN[YEAR]&amp;"|"&amp;ESPN[TEAM],0)),"")</f>
        <v>2016</v>
      </c>
    </row>
    <row r="393" spans="1:43" x14ac:dyDescent="0.2">
      <c r="A393">
        <v>2016</v>
      </c>
      <c r="B393">
        <v>37</v>
      </c>
      <c r="C393" t="s">
        <v>844</v>
      </c>
      <c r="D393" t="s">
        <v>251</v>
      </c>
      <c r="E393" t="e" vm="1">
        <v>#NAME?</v>
      </c>
      <c r="F393">
        <v>10</v>
      </c>
      <c r="G393">
        <v>0</v>
      </c>
      <c r="H393" t="s">
        <v>105</v>
      </c>
      <c r="I393" t="s">
        <v>65</v>
      </c>
      <c r="J393">
        <v>16.600000000000001</v>
      </c>
      <c r="K393">
        <v>114.9</v>
      </c>
      <c r="L393">
        <v>28</v>
      </c>
      <c r="M393">
        <v>98.3</v>
      </c>
      <c r="N393">
        <v>53</v>
      </c>
      <c r="O393">
        <v>65.3</v>
      </c>
      <c r="P393">
        <v>303</v>
      </c>
      <c r="Q393">
        <v>-1.0999999999999999E-2</v>
      </c>
      <c r="R393">
        <v>206</v>
      </c>
      <c r="S393">
        <v>9.06</v>
      </c>
      <c r="T393">
        <v>34</v>
      </c>
      <c r="U393">
        <v>110.8</v>
      </c>
      <c r="V393">
        <v>14</v>
      </c>
      <c r="W393">
        <v>101.7</v>
      </c>
      <c r="X393">
        <v>68</v>
      </c>
      <c r="Y393">
        <v>-7.02</v>
      </c>
      <c r="Z393">
        <v>324</v>
      </c>
      <c r="AA393">
        <v>0</v>
      </c>
      <c r="AB393" t="s">
        <v>136</v>
      </c>
      <c r="AC393" t="str">
        <f t="array" ref="AC393">IFERROR(INDEX(JeffSagarin[TEAM],MATCH(AllSources[[#This Row],[Year]]&amp;"|"&amp;AllSources[[#This Row],[Real_Team]],JeffSagarin[YEAR]&amp;"|"&amp;JeffSagarin[TEAM],0)),"")</f>
        <v>Pittsburgh</v>
      </c>
      <c r="AD393">
        <f t="array" ref="AD393">IFERROR(INDEX(JeffSagarin[JS_RATING],MATCH(AllSources[[#This Row],[Year]]&amp;"|"&amp;AllSources[[#This Row],[Real_Team]],JeffSagarin[YEAR]&amp;"|"&amp;JeffSagarin[TEAM],0)),"")</f>
        <v>84.17</v>
      </c>
      <c r="AE393">
        <f t="array" ref="AE393">IFERROR(INDEX(JeffSagarin[JS_SOS],MATCH(AllSources[[#This Row],[Year]]&amp;"|"&amp;AllSources[[#This Row],[Real_Team]],JeffSagarin[YEAR]&amp;"|"&amp;JeffSagarin[TEAM],0)),"")</f>
        <v>79.59</v>
      </c>
      <c r="AF393">
        <f t="array" ref="AF393">IFERROR(INDEX(JeffSagarin[W25],MATCH(AllSources[[#This Row],[Year]]&amp;"|"&amp;AllSources[[#This Row],[Real_Team]],JeffSagarin[YEAR]&amp;"|"&amp;JeffSagarin[TEAM],0)),"")</f>
        <v>1</v>
      </c>
      <c r="AG393">
        <f t="array" ref="AG393">IFERROR(INDEX(JeffSagarin[W50],MATCH(AllSources[[#This Row],[Year]]&amp;"|"&amp;AllSources[[#This Row],[Real_Team]],JeffSagarin[YEAR]&amp;"|"&amp;JeffSagarin[TEAM],0)),"")</f>
        <v>7</v>
      </c>
      <c r="AH393">
        <f t="array" ref="AH393">IFERROR(INDEX(JeffSagarin[YEAR],MATCH(AllSources[[#This Row],[Year]]&amp;"|"&amp;AllSources[[#This Row],[Real_Team]],JeffSagarin[YEAR]&amp;"|"&amp;JeffSagarin[TEAM],0)),"")</f>
        <v>2016</v>
      </c>
      <c r="AI393" t="str">
        <f t="array" ref="AI393">IFERROR(INDEX(SonnyMoore[TEAM],MATCH(AllSources[[#This Row],[Year]]&amp;"|"&amp;AllSources[[#This Row],[Real_Team]],SonnyMoore[YEAR]&amp;"|"&amp;SonnyMoore[TEAM],0)),"")</f>
        <v>PITTSBURGH</v>
      </c>
      <c r="AJ393">
        <f t="array" ref="AJ393">IFERROR(INDEX(SonnyMoore[SM_SOS],MATCH(AllSources[[#This Row],[Year]]&amp;"|"&amp;AllSources[[#This Row],[Real_Team]],SonnyMoore[YEAR]&amp;"|"&amp;SonnyMoore[TEAM],0)),"")</f>
        <v>72.650000000000006</v>
      </c>
      <c r="AK393">
        <f t="array" ref="AK393">IFERROR(INDEX(SonnyMoore[SM_PR],MATCH(AllSources[[#This Row],[Year]]&amp;"|"&amp;AllSources[[#This Row],[Real_Team]],SonnyMoore[YEAR]&amp;"|"&amp;SonnyMoore[TEAM],0)),"")</f>
        <v>78.16</v>
      </c>
      <c r="AL393">
        <f t="array" ref="AL393">IFERROR(INDEX(SonnyMoore[YEAR],MATCH(AllSources[[#This Row],[Year]]&amp;"|"&amp;AllSources[[#This Row],[Real_Team]],SonnyMoore[YEAR]&amp;"|"&amp;SonnyMoore[TEAM],0)),"")</f>
        <v>2016</v>
      </c>
      <c r="AM393" t="str">
        <f t="array" ref="AM393">IFERROR(INDEX(ESPN[TEAM],MATCH(AllSources[[#This Row],[Year]]&amp;"|"&amp;AllSources[[#This Row],[Real_Team]],ESPN[YEAR]&amp;"|"&amp;ESPN[TEAM],0)),"")</f>
        <v>Pittsburgh</v>
      </c>
      <c r="AN393">
        <f t="array" ref="AN393">IFERROR(INDEX(ESPN[BPI OFF],MATCH(AllSources[[#This Row],[Year]]&amp;"|"&amp;AllSources[[#This Row],[Real_Team]],ESPN[YEAR]&amp;"|"&amp;ESPN[TEAM],0)),"")</f>
        <v>5.2</v>
      </c>
      <c r="AO393">
        <f t="array" ref="AO393">IFERROR(INDEX(ESPN[BPI DEF],MATCH(AllSources[[#This Row],[Year]]&amp;"|"&amp;AllSources[[#This Row],[Real_Team]],ESPN[YEAR]&amp;"|"&amp;ESPN[TEAM],0)),"")</f>
        <v>7.1</v>
      </c>
      <c r="AP393">
        <f t="array" ref="AP393">IFERROR(INDEX(ESPN[BPI],MATCH(AllSources[[#This Row],[Year]]&amp;"|"&amp;AllSources[[#This Row],[Real_Team]],ESPN[YEAR]&amp;"|"&amp;ESPN[TEAM],0)),"")</f>
        <v>12.3</v>
      </c>
      <c r="AQ393">
        <f t="array" ref="AQ393">IFERROR(INDEX(ESPN[YEAR],MATCH(AllSources[[#This Row],[Year]]&amp;"|"&amp;AllSources[[#This Row],[Real_Team]],ESPN[YEAR]&amp;"|"&amp;ESPN[TEAM],0)),"")</f>
        <v>2016</v>
      </c>
    </row>
    <row r="394" spans="1:43" x14ac:dyDescent="0.2">
      <c r="A394">
        <v>2016</v>
      </c>
      <c r="B394">
        <v>38</v>
      </c>
      <c r="C394" t="s">
        <v>843</v>
      </c>
      <c r="D394" t="s">
        <v>80</v>
      </c>
      <c r="E394" t="e" vm="1">
        <v>#NAME?</v>
      </c>
      <c r="F394">
        <v>7</v>
      </c>
      <c r="G394">
        <v>2</v>
      </c>
      <c r="H394" t="s">
        <v>556</v>
      </c>
      <c r="I394" t="s">
        <v>505</v>
      </c>
      <c r="J394">
        <v>16.55</v>
      </c>
      <c r="K394">
        <v>110.1</v>
      </c>
      <c r="L394">
        <v>89</v>
      </c>
      <c r="M394">
        <v>93.6</v>
      </c>
      <c r="N394">
        <v>13</v>
      </c>
      <c r="O394">
        <v>63.3</v>
      </c>
      <c r="P394">
        <v>344</v>
      </c>
      <c r="Q394">
        <v>-2.1999999999999999E-2</v>
      </c>
      <c r="R394">
        <v>235</v>
      </c>
      <c r="S394">
        <v>9.57</v>
      </c>
      <c r="T394">
        <v>25</v>
      </c>
      <c r="U394">
        <v>110.3</v>
      </c>
      <c r="V394">
        <v>24</v>
      </c>
      <c r="W394">
        <v>100.7</v>
      </c>
      <c r="X394">
        <v>36</v>
      </c>
      <c r="Y394">
        <v>1.24</v>
      </c>
      <c r="Z394">
        <v>134</v>
      </c>
      <c r="AA394">
        <v>7</v>
      </c>
      <c r="AB394" t="s">
        <v>136</v>
      </c>
      <c r="AC394" t="str">
        <f t="array" ref="AC394">IFERROR(INDEX(JeffSagarin[TEAM],MATCH(AllSources[[#This Row],[Year]]&amp;"|"&amp;AllSources[[#This Row],[Real_Team]],JeffSagarin[YEAR]&amp;"|"&amp;JeffSagarin[TEAM],0)),"")</f>
        <v>Wisconsin</v>
      </c>
      <c r="AD394">
        <f t="array" ref="AD394">IFERROR(INDEX(JeffSagarin[JS_RATING],MATCH(AllSources[[#This Row],[Year]]&amp;"|"&amp;AllSources[[#This Row],[Real_Team]],JeffSagarin[YEAR]&amp;"|"&amp;JeffSagarin[TEAM],0)),"")</f>
        <v>84.39</v>
      </c>
      <c r="AE394">
        <f t="array" ref="AE394">IFERROR(INDEX(JeffSagarin[JS_SOS],MATCH(AllSources[[#This Row],[Year]]&amp;"|"&amp;AllSources[[#This Row],[Real_Team]],JeffSagarin[YEAR]&amp;"|"&amp;JeffSagarin[TEAM],0)),"")</f>
        <v>80.040000000000006</v>
      </c>
      <c r="AF394">
        <f t="array" ref="AF394">IFERROR(INDEX(JeffSagarin[W25],MATCH(AllSources[[#This Row],[Year]]&amp;"|"&amp;AllSources[[#This Row],[Real_Team]],JeffSagarin[YEAR]&amp;"|"&amp;JeffSagarin[TEAM],0)),"")</f>
        <v>5</v>
      </c>
      <c r="AG394">
        <f t="array" ref="AG394">IFERROR(INDEX(JeffSagarin[W50],MATCH(AllSources[[#This Row],[Year]]&amp;"|"&amp;AllSources[[#This Row],[Real_Team]],JeffSagarin[YEAR]&amp;"|"&amp;JeffSagarin[TEAM],0)),"")</f>
        <v>9</v>
      </c>
      <c r="AH394">
        <f t="array" ref="AH394">IFERROR(INDEX(JeffSagarin[YEAR],MATCH(AllSources[[#This Row],[Year]]&amp;"|"&amp;AllSources[[#This Row],[Real_Team]],JeffSagarin[YEAR]&amp;"|"&amp;JeffSagarin[TEAM],0)),"")</f>
        <v>2016</v>
      </c>
      <c r="AI394" t="str">
        <f t="array" ref="AI394">IFERROR(INDEX(SonnyMoore[TEAM],MATCH(AllSources[[#This Row],[Year]]&amp;"|"&amp;AllSources[[#This Row],[Real_Team]],SonnyMoore[YEAR]&amp;"|"&amp;SonnyMoore[TEAM],0)),"")</f>
        <v>WISCONSIN</v>
      </c>
      <c r="AJ394">
        <f t="array" ref="AJ394">IFERROR(INDEX(SonnyMoore[SM_SOS],MATCH(AllSources[[#This Row],[Year]]&amp;"|"&amp;AllSources[[#This Row],[Real_Team]],SonnyMoore[YEAR]&amp;"|"&amp;SonnyMoore[TEAM],0)),"")</f>
        <v>73.510000000000005</v>
      </c>
      <c r="AK394">
        <f t="array" ref="AK394">IFERROR(INDEX(SonnyMoore[SM_PR],MATCH(AllSources[[#This Row],[Year]]&amp;"|"&amp;AllSources[[#This Row],[Real_Team]],SonnyMoore[YEAR]&amp;"|"&amp;SonnyMoore[TEAM],0)),"")</f>
        <v>80.36</v>
      </c>
      <c r="AL394">
        <f t="array" ref="AL394">IFERROR(INDEX(SonnyMoore[YEAR],MATCH(AllSources[[#This Row],[Year]]&amp;"|"&amp;AllSources[[#This Row],[Real_Team]],SonnyMoore[YEAR]&amp;"|"&amp;SonnyMoore[TEAM],0)),"")</f>
        <v>2016</v>
      </c>
      <c r="AM394" t="str">
        <f t="array" ref="AM394">IFERROR(INDEX(ESPN[TEAM],MATCH(AllSources[[#This Row],[Year]]&amp;"|"&amp;AllSources[[#This Row],[Real_Team]],ESPN[YEAR]&amp;"|"&amp;ESPN[TEAM],0)),"")</f>
        <v>Wisconsin</v>
      </c>
      <c r="AN394">
        <f t="array" ref="AN394">IFERROR(INDEX(ESPN[BPI OFF],MATCH(AllSources[[#This Row],[Year]]&amp;"|"&amp;AllSources[[#This Row],[Real_Team]],ESPN[YEAR]&amp;"|"&amp;ESPN[TEAM],0)),"")</f>
        <v>-0.6</v>
      </c>
      <c r="AO394">
        <f t="array" ref="AO394">IFERROR(INDEX(ESPN[BPI DEF],MATCH(AllSources[[#This Row],[Year]]&amp;"|"&amp;AllSources[[#This Row],[Real_Team]],ESPN[YEAR]&amp;"|"&amp;ESPN[TEAM],0)),"")</f>
        <v>10.3</v>
      </c>
      <c r="AP394">
        <f t="array" ref="AP394">IFERROR(INDEX(ESPN[BPI],MATCH(AllSources[[#This Row],[Year]]&amp;"|"&amp;AllSources[[#This Row],[Real_Team]],ESPN[YEAR]&amp;"|"&amp;ESPN[TEAM],0)),"")</f>
        <v>9.8000000000000007</v>
      </c>
      <c r="AQ394">
        <f t="array" ref="AQ394">IFERROR(INDEX(ESPN[YEAR],MATCH(AllSources[[#This Row],[Year]]&amp;"|"&amp;AllSources[[#This Row],[Real_Team]],ESPN[YEAR]&amp;"|"&amp;ESPN[TEAM],0)),"")</f>
        <v>2016</v>
      </c>
    </row>
    <row r="395" spans="1:43" x14ac:dyDescent="0.2">
      <c r="A395">
        <v>2016</v>
      </c>
      <c r="B395">
        <v>39</v>
      </c>
      <c r="C395" t="s">
        <v>842</v>
      </c>
      <c r="D395" t="s">
        <v>199</v>
      </c>
      <c r="E395" t="e" vm="1">
        <v>#NAME?</v>
      </c>
      <c r="F395">
        <v>6</v>
      </c>
      <c r="G395">
        <v>0</v>
      </c>
      <c r="H395" t="s">
        <v>156</v>
      </c>
      <c r="I395" t="s">
        <v>131</v>
      </c>
      <c r="J395">
        <v>16.190000000000001</v>
      </c>
      <c r="K395">
        <v>113</v>
      </c>
      <c r="L395">
        <v>49</v>
      </c>
      <c r="M395">
        <v>96.8</v>
      </c>
      <c r="N395">
        <v>40</v>
      </c>
      <c r="O395">
        <v>65.3</v>
      </c>
      <c r="P395">
        <v>306</v>
      </c>
      <c r="Q395">
        <v>2.1999999999999999E-2</v>
      </c>
      <c r="R395">
        <v>118</v>
      </c>
      <c r="S395">
        <v>12.54</v>
      </c>
      <c r="T395">
        <v>4</v>
      </c>
      <c r="U395">
        <v>111.5</v>
      </c>
      <c r="V395">
        <v>7</v>
      </c>
      <c r="W395">
        <v>99</v>
      </c>
      <c r="X395">
        <v>5</v>
      </c>
      <c r="Y395">
        <v>5.55</v>
      </c>
      <c r="Z395">
        <v>31</v>
      </c>
      <c r="AA395">
        <v>6</v>
      </c>
      <c r="AB395" t="s">
        <v>136</v>
      </c>
      <c r="AC395" t="str">
        <f t="array" ref="AC395">IFERROR(INDEX(JeffSagarin[TEAM],MATCH(AllSources[[#This Row],[Year]]&amp;"|"&amp;AllSources[[#This Row],[Real_Team]],JeffSagarin[YEAR]&amp;"|"&amp;JeffSagarin[TEAM],0)),"")</f>
        <v>Texas</v>
      </c>
      <c r="AD395">
        <f t="array" ref="AD395">IFERROR(INDEX(JeffSagarin[JS_RATING],MATCH(AllSources[[#This Row],[Year]]&amp;"|"&amp;AllSources[[#This Row],[Real_Team]],JeffSagarin[YEAR]&amp;"|"&amp;JeffSagarin[TEAM],0)),"")</f>
        <v>84.49</v>
      </c>
      <c r="AE395">
        <f t="array" ref="AE395">IFERROR(INDEX(JeffSagarin[JS_SOS],MATCH(AllSources[[#This Row],[Year]]&amp;"|"&amp;AllSources[[#This Row],[Real_Team]],JeffSagarin[YEAR]&amp;"|"&amp;JeffSagarin[TEAM],0)),"")</f>
        <v>82</v>
      </c>
      <c r="AF395">
        <f t="array" ref="AF395">IFERROR(INDEX(JeffSagarin[W25],MATCH(AllSources[[#This Row],[Year]]&amp;"|"&amp;AllSources[[#This Row],[Real_Team]],JeffSagarin[YEAR]&amp;"|"&amp;JeffSagarin[TEAM],0)),"")</f>
        <v>6</v>
      </c>
      <c r="AG395">
        <f t="array" ref="AG395">IFERROR(INDEX(JeffSagarin[W50],MATCH(AllSources[[#This Row],[Year]]&amp;"|"&amp;AllSources[[#This Row],[Real_Team]],JeffSagarin[YEAR]&amp;"|"&amp;JeffSagarin[TEAM],0)),"")</f>
        <v>7</v>
      </c>
      <c r="AH395">
        <f t="array" ref="AH395">IFERROR(INDEX(JeffSagarin[YEAR],MATCH(AllSources[[#This Row],[Year]]&amp;"|"&amp;AllSources[[#This Row],[Real_Team]],JeffSagarin[YEAR]&amp;"|"&amp;JeffSagarin[TEAM],0)),"")</f>
        <v>2016</v>
      </c>
      <c r="AI395" t="str">
        <f t="array" ref="AI395">IFERROR(INDEX(SonnyMoore[TEAM],MATCH(AllSources[[#This Row],[Year]]&amp;"|"&amp;AllSources[[#This Row],[Real_Team]],SonnyMoore[YEAR]&amp;"|"&amp;SonnyMoore[TEAM],0)),"")</f>
        <v>TEXAS</v>
      </c>
      <c r="AJ395">
        <f t="array" ref="AJ395">IFERROR(INDEX(SonnyMoore[SM_SOS],MATCH(AllSources[[#This Row],[Year]]&amp;"|"&amp;AllSources[[#This Row],[Real_Team]],SonnyMoore[YEAR]&amp;"|"&amp;SonnyMoore[TEAM],0)),"")</f>
        <v>74.62</v>
      </c>
      <c r="AK395">
        <f t="array" ref="AK395">IFERROR(INDEX(SonnyMoore[SM_PR],MATCH(AllSources[[#This Row],[Year]]&amp;"|"&amp;AllSources[[#This Row],[Real_Team]],SonnyMoore[YEAR]&amp;"|"&amp;SonnyMoore[TEAM],0)),"")</f>
        <v>77.95</v>
      </c>
      <c r="AL395">
        <f t="array" ref="AL395">IFERROR(INDEX(SonnyMoore[YEAR],MATCH(AllSources[[#This Row],[Year]]&amp;"|"&amp;AllSources[[#This Row],[Real_Team]],SonnyMoore[YEAR]&amp;"|"&amp;SonnyMoore[TEAM],0)),"")</f>
        <v>2016</v>
      </c>
      <c r="AM395" t="str">
        <f t="array" ref="AM395">IFERROR(INDEX(ESPN[TEAM],MATCH(AllSources[[#This Row],[Year]]&amp;"|"&amp;AllSources[[#This Row],[Real_Team]],ESPN[YEAR]&amp;"|"&amp;ESPN[TEAM],0)),"")</f>
        <v>Texas</v>
      </c>
      <c r="AN395">
        <f t="array" ref="AN395">IFERROR(INDEX(ESPN[BPI OFF],MATCH(AllSources[[#This Row],[Year]]&amp;"|"&amp;AllSources[[#This Row],[Real_Team]],ESPN[YEAR]&amp;"|"&amp;ESPN[TEAM],0)),"")</f>
        <v>2.7</v>
      </c>
      <c r="AO395">
        <f t="array" ref="AO395">IFERROR(INDEX(ESPN[BPI DEF],MATCH(AllSources[[#This Row],[Year]]&amp;"|"&amp;AllSources[[#This Row],[Real_Team]],ESPN[YEAR]&amp;"|"&amp;ESPN[TEAM],0)),"")</f>
        <v>7</v>
      </c>
      <c r="AP395">
        <f t="array" ref="AP395">IFERROR(INDEX(ESPN[BPI],MATCH(AllSources[[#This Row],[Year]]&amp;"|"&amp;AllSources[[#This Row],[Real_Team]],ESPN[YEAR]&amp;"|"&amp;ESPN[TEAM],0)),"")</f>
        <v>9.6</v>
      </c>
      <c r="AQ395">
        <f t="array" ref="AQ395">IFERROR(INDEX(ESPN[YEAR],MATCH(AllSources[[#This Row],[Year]]&amp;"|"&amp;AllSources[[#This Row],[Real_Team]],ESPN[YEAR]&amp;"|"&amp;ESPN[TEAM],0)),"")</f>
        <v>2016</v>
      </c>
    </row>
    <row r="396" spans="1:43" x14ac:dyDescent="0.2">
      <c r="A396">
        <v>2016</v>
      </c>
      <c r="B396">
        <v>41</v>
      </c>
      <c r="C396" t="s">
        <v>841</v>
      </c>
      <c r="D396" t="s">
        <v>222</v>
      </c>
      <c r="E396" t="e" vm="1">
        <v>#NAME?</v>
      </c>
      <c r="F396">
        <v>14</v>
      </c>
      <c r="G396">
        <v>1</v>
      </c>
      <c r="H396" t="s">
        <v>501</v>
      </c>
      <c r="I396" t="s">
        <v>90</v>
      </c>
      <c r="J396">
        <v>15.62</v>
      </c>
      <c r="K396">
        <v>112.2</v>
      </c>
      <c r="L396">
        <v>57</v>
      </c>
      <c r="M396">
        <v>96.6</v>
      </c>
      <c r="N396">
        <v>38</v>
      </c>
      <c r="O396">
        <v>67.3</v>
      </c>
      <c r="P396">
        <v>217</v>
      </c>
      <c r="Q396">
        <v>7.0000000000000001E-3</v>
      </c>
      <c r="R396">
        <v>159</v>
      </c>
      <c r="S396">
        <v>-5.88</v>
      </c>
      <c r="T396">
        <v>286</v>
      </c>
      <c r="U396">
        <v>102.7</v>
      </c>
      <c r="V396">
        <v>251</v>
      </c>
      <c r="W396">
        <v>108.6</v>
      </c>
      <c r="X396">
        <v>321</v>
      </c>
      <c r="Y396">
        <v>4.79</v>
      </c>
      <c r="Z396">
        <v>42</v>
      </c>
      <c r="AA396">
        <v>4</v>
      </c>
      <c r="AB396" t="s">
        <v>136</v>
      </c>
      <c r="AC396" t="str">
        <f t="array" ref="AC396">IFERROR(INDEX(JeffSagarin[TEAM],MATCH(AllSources[[#This Row],[Year]]&amp;"|"&amp;AllSources[[#This Row],[Real_Team]],JeffSagarin[YEAR]&amp;"|"&amp;JeffSagarin[TEAM],0)),"")</f>
        <v>Stephen F. Austin</v>
      </c>
      <c r="AD396">
        <f t="array" ref="AD396">IFERROR(INDEX(JeffSagarin[JS_RATING],MATCH(AllSources[[#This Row],[Year]]&amp;"|"&amp;AllSources[[#This Row],[Real_Team]],JeffSagarin[YEAR]&amp;"|"&amp;JeffSagarin[TEAM],0)),"")</f>
        <v>82.37</v>
      </c>
      <c r="AE396">
        <f t="array" ref="AE396">IFERROR(INDEX(JeffSagarin[JS_SOS],MATCH(AllSources[[#This Row],[Year]]&amp;"|"&amp;AllSources[[#This Row],[Real_Team]],JeffSagarin[YEAR]&amp;"|"&amp;JeffSagarin[TEAM],0)),"")</f>
        <v>67.23</v>
      </c>
      <c r="AF396">
        <f t="array" ref="AF396">IFERROR(INDEX(JeffSagarin[W25],MATCH(AllSources[[#This Row],[Year]]&amp;"|"&amp;AllSources[[#This Row],[Real_Team]],JeffSagarin[YEAR]&amp;"|"&amp;JeffSagarin[TEAM],0)),"")</f>
        <v>1</v>
      </c>
      <c r="AG396">
        <f t="array" ref="AG396">IFERROR(INDEX(JeffSagarin[W50],MATCH(AllSources[[#This Row],[Year]]&amp;"|"&amp;AllSources[[#This Row],[Real_Team]],JeffSagarin[YEAR]&amp;"|"&amp;JeffSagarin[TEAM],0)),"")</f>
        <v>1</v>
      </c>
      <c r="AH396">
        <f t="array" ref="AH396">IFERROR(INDEX(JeffSagarin[YEAR],MATCH(AllSources[[#This Row],[Year]]&amp;"|"&amp;AllSources[[#This Row],[Real_Team]],JeffSagarin[YEAR]&amp;"|"&amp;JeffSagarin[TEAM],0)),"")</f>
        <v>2016</v>
      </c>
      <c r="AI396" t="str">
        <f t="array" ref="AI396">IFERROR(INDEX(SonnyMoore[TEAM],MATCH(AllSources[[#This Row],[Year]]&amp;"|"&amp;AllSources[[#This Row],[Real_Team]],SonnyMoore[YEAR]&amp;"|"&amp;SonnyMoore[TEAM],0)),"")</f>
        <v/>
      </c>
      <c r="AJ396" t="str">
        <f t="array" ref="AJ396">IFERROR(INDEX(SonnyMoore[SM_SOS],MATCH(AllSources[[#This Row],[Year]]&amp;"|"&amp;AllSources[[#This Row],[Real_Team]],SonnyMoore[YEAR]&amp;"|"&amp;SonnyMoore[TEAM],0)),"")</f>
        <v/>
      </c>
      <c r="AK396" t="str">
        <f t="array" ref="AK396">IFERROR(INDEX(SonnyMoore[SM_PR],MATCH(AllSources[[#This Row],[Year]]&amp;"|"&amp;AllSources[[#This Row],[Real_Team]],SonnyMoore[YEAR]&amp;"|"&amp;SonnyMoore[TEAM],0)),"")</f>
        <v/>
      </c>
      <c r="AL396" t="str">
        <f t="array" ref="AL396">IFERROR(INDEX(SonnyMoore[YEAR],MATCH(AllSources[[#This Row],[Year]]&amp;"|"&amp;AllSources[[#This Row],[Real_Team]],SonnyMoore[YEAR]&amp;"|"&amp;SonnyMoore[TEAM],0)),"")</f>
        <v/>
      </c>
      <c r="AM396" t="str">
        <f t="array" ref="AM396">IFERROR(INDEX(ESPN[TEAM],MATCH(AllSources[[#This Row],[Year]]&amp;"|"&amp;AllSources[[#This Row],[Real_Team]],ESPN[YEAR]&amp;"|"&amp;ESPN[TEAM],0)),"")</f>
        <v>Stephen F. Austin</v>
      </c>
      <c r="AN396">
        <f t="array" ref="AN396">IFERROR(INDEX(ESPN[BPI OFF],MATCH(AllSources[[#This Row],[Year]]&amp;"|"&amp;AllSources[[#This Row],[Real_Team]],ESPN[YEAR]&amp;"|"&amp;ESPN[TEAM],0)),"")</f>
        <v>3.1</v>
      </c>
      <c r="AO396">
        <f t="array" ref="AO396">IFERROR(INDEX(ESPN[BPI DEF],MATCH(AllSources[[#This Row],[Year]]&amp;"|"&amp;AllSources[[#This Row],[Real_Team]],ESPN[YEAR]&amp;"|"&amp;ESPN[TEAM],0)),"")</f>
        <v>6.5</v>
      </c>
      <c r="AP396">
        <f t="array" ref="AP396">IFERROR(INDEX(ESPN[BPI],MATCH(AllSources[[#This Row],[Year]]&amp;"|"&amp;AllSources[[#This Row],[Real_Team]],ESPN[YEAR]&amp;"|"&amp;ESPN[TEAM],0)),"")</f>
        <v>9.5</v>
      </c>
      <c r="AQ396">
        <f t="array" ref="AQ396">IFERROR(INDEX(ESPN[YEAR],MATCH(AllSources[[#This Row],[Year]]&amp;"|"&amp;AllSources[[#This Row],[Real_Team]],ESPN[YEAR]&amp;"|"&amp;ESPN[TEAM],0)),"")</f>
        <v>2016</v>
      </c>
    </row>
    <row r="397" spans="1:43" x14ac:dyDescent="0.2">
      <c r="A397">
        <v>2016</v>
      </c>
      <c r="B397">
        <v>43</v>
      </c>
      <c r="C397" t="s">
        <v>840</v>
      </c>
      <c r="D397" t="s">
        <v>661</v>
      </c>
      <c r="E397" t="e" vm="1">
        <v>#NAME?</v>
      </c>
      <c r="F397">
        <v>8</v>
      </c>
      <c r="G397">
        <v>1</v>
      </c>
      <c r="H397" t="s">
        <v>532</v>
      </c>
      <c r="I397" t="s">
        <v>594</v>
      </c>
      <c r="J397">
        <v>15.37</v>
      </c>
      <c r="K397">
        <v>114.3</v>
      </c>
      <c r="L397">
        <v>32</v>
      </c>
      <c r="M397">
        <v>98.9</v>
      </c>
      <c r="N397">
        <v>63</v>
      </c>
      <c r="O397">
        <v>70.2</v>
      </c>
      <c r="P397">
        <v>78</v>
      </c>
      <c r="Q397">
        <v>0.03</v>
      </c>
      <c r="R397">
        <v>95</v>
      </c>
      <c r="S397">
        <v>4.66</v>
      </c>
      <c r="T397">
        <v>80</v>
      </c>
      <c r="U397">
        <v>107</v>
      </c>
      <c r="V397">
        <v>85</v>
      </c>
      <c r="W397">
        <v>102.3</v>
      </c>
      <c r="X397">
        <v>82</v>
      </c>
      <c r="Y397">
        <v>1.97</v>
      </c>
      <c r="Z397">
        <v>109</v>
      </c>
      <c r="AA397">
        <v>8</v>
      </c>
      <c r="AB397" t="s">
        <v>136</v>
      </c>
      <c r="AC397" t="str">
        <f t="array" ref="AC397">IFERROR(INDEX(JeffSagarin[TEAM],MATCH(AllSources[[#This Row],[Year]]&amp;"|"&amp;AllSources[[#This Row],[Real_Team]],JeffSagarin[YEAR]&amp;"|"&amp;JeffSagarin[TEAM],0)),"")</f>
        <v/>
      </c>
      <c r="AD397" t="str">
        <f t="array" ref="AD397">IFERROR(INDEX(JeffSagarin[JS_RATING],MATCH(AllSources[[#This Row],[Year]]&amp;"|"&amp;AllSources[[#This Row],[Real_Team]],JeffSagarin[YEAR]&amp;"|"&amp;JeffSagarin[TEAM],0)),"")</f>
        <v/>
      </c>
      <c r="AE397" t="str">
        <f t="array" ref="AE397">IFERROR(INDEX(JeffSagarin[JS_SOS],MATCH(AllSources[[#This Row],[Year]]&amp;"|"&amp;AllSources[[#This Row],[Real_Team]],JeffSagarin[YEAR]&amp;"|"&amp;JeffSagarin[TEAM],0)),"")</f>
        <v/>
      </c>
      <c r="AF397" t="str">
        <f t="array" ref="AF397">IFERROR(INDEX(JeffSagarin[W25],MATCH(AllSources[[#This Row],[Year]]&amp;"|"&amp;AllSources[[#This Row],[Real_Team]],JeffSagarin[YEAR]&amp;"|"&amp;JeffSagarin[TEAM],0)),"")</f>
        <v/>
      </c>
      <c r="AG397" t="str">
        <f t="array" ref="AG397">IFERROR(INDEX(JeffSagarin[W50],MATCH(AllSources[[#This Row],[Year]]&amp;"|"&amp;AllSources[[#This Row],[Real_Team]],JeffSagarin[YEAR]&amp;"|"&amp;JeffSagarin[TEAM],0)),"")</f>
        <v/>
      </c>
      <c r="AH397" t="str">
        <f t="array" ref="AH397">IFERROR(INDEX(JeffSagarin[YEAR],MATCH(AllSources[[#This Row],[Year]]&amp;"|"&amp;AllSources[[#This Row],[Real_Team]],JeffSagarin[YEAR]&amp;"|"&amp;JeffSagarin[TEAM],0)),"")</f>
        <v/>
      </c>
      <c r="AI397" t="str">
        <f t="array" ref="AI397">IFERROR(INDEX(SonnyMoore[TEAM],MATCH(AllSources[[#This Row],[Year]]&amp;"|"&amp;AllSources[[#This Row],[Real_Team]],SonnyMoore[YEAR]&amp;"|"&amp;SonnyMoore[TEAM],0)),"")</f>
        <v/>
      </c>
      <c r="AJ397" t="str">
        <f t="array" ref="AJ397">IFERROR(INDEX(SonnyMoore[SM_SOS],MATCH(AllSources[[#This Row],[Year]]&amp;"|"&amp;AllSources[[#This Row],[Real_Team]],SonnyMoore[YEAR]&amp;"|"&amp;SonnyMoore[TEAM],0)),"")</f>
        <v/>
      </c>
      <c r="AK397" t="str">
        <f t="array" ref="AK397">IFERROR(INDEX(SonnyMoore[SM_PR],MATCH(AllSources[[#This Row],[Year]]&amp;"|"&amp;AllSources[[#This Row],[Real_Team]],SonnyMoore[YEAR]&amp;"|"&amp;SonnyMoore[TEAM],0)),"")</f>
        <v/>
      </c>
      <c r="AL397" t="str">
        <f t="array" ref="AL397">IFERROR(INDEX(SonnyMoore[YEAR],MATCH(AllSources[[#This Row],[Year]]&amp;"|"&amp;AllSources[[#This Row],[Real_Team]],SonnyMoore[YEAR]&amp;"|"&amp;SonnyMoore[TEAM],0)),"")</f>
        <v/>
      </c>
      <c r="AM397" t="str">
        <f t="array" ref="AM397">IFERROR(INDEX(ESPN[TEAM],MATCH(AllSources[[#This Row],[Year]]&amp;"|"&amp;AllSources[[#This Row],[Real_Team]],ESPN[YEAR]&amp;"|"&amp;ESPN[TEAM],0)),"")</f>
        <v/>
      </c>
      <c r="AN397" t="str">
        <f t="array" ref="AN397">IFERROR(INDEX(ESPN[BPI OFF],MATCH(AllSources[[#This Row],[Year]]&amp;"|"&amp;AllSources[[#This Row],[Real_Team]],ESPN[YEAR]&amp;"|"&amp;ESPN[TEAM],0)),"")</f>
        <v/>
      </c>
      <c r="AO397" t="str">
        <f t="array" ref="AO397">IFERROR(INDEX(ESPN[BPI DEF],MATCH(AllSources[[#This Row],[Year]]&amp;"|"&amp;AllSources[[#This Row],[Real_Team]],ESPN[YEAR]&amp;"|"&amp;ESPN[TEAM],0)),"")</f>
        <v/>
      </c>
      <c r="AP397" t="str">
        <f t="array" ref="AP397">IFERROR(INDEX(ESPN[BPI],MATCH(AllSources[[#This Row],[Year]]&amp;"|"&amp;AllSources[[#This Row],[Real_Team]],ESPN[YEAR]&amp;"|"&amp;ESPN[TEAM],0)),"")</f>
        <v/>
      </c>
      <c r="AQ397" t="str">
        <f t="array" ref="AQ397">IFERROR(INDEX(ESPN[YEAR],MATCH(AllSources[[#This Row],[Year]]&amp;"|"&amp;AllSources[[#This Row],[Real_Team]],ESPN[YEAR]&amp;"|"&amp;ESPN[TEAM],0)),"")</f>
        <v/>
      </c>
    </row>
    <row r="398" spans="1:43" x14ac:dyDescent="0.2">
      <c r="A398">
        <v>2016</v>
      </c>
      <c r="B398">
        <v>44</v>
      </c>
      <c r="C398" t="s">
        <v>839</v>
      </c>
      <c r="D398" t="s">
        <v>75</v>
      </c>
      <c r="E398" t="e" vm="1">
        <v>#NAME?</v>
      </c>
      <c r="F398">
        <v>9</v>
      </c>
      <c r="G398">
        <v>1</v>
      </c>
      <c r="H398" t="s">
        <v>541</v>
      </c>
      <c r="I398" t="s">
        <v>111</v>
      </c>
      <c r="J398">
        <v>14.49</v>
      </c>
      <c r="K398">
        <v>110</v>
      </c>
      <c r="L398">
        <v>92</v>
      </c>
      <c r="M398">
        <v>95.5</v>
      </c>
      <c r="N398">
        <v>28</v>
      </c>
      <c r="O398">
        <v>68.400000000000006</v>
      </c>
      <c r="P398">
        <v>150</v>
      </c>
      <c r="Q398">
        <v>6.2E-2</v>
      </c>
      <c r="R398">
        <v>42</v>
      </c>
      <c r="S398">
        <v>8.93</v>
      </c>
      <c r="T398">
        <v>36</v>
      </c>
      <c r="U398">
        <v>109.5</v>
      </c>
      <c r="V398">
        <v>39</v>
      </c>
      <c r="W398">
        <v>100.6</v>
      </c>
      <c r="X398">
        <v>32</v>
      </c>
      <c r="Y398">
        <v>-3.13</v>
      </c>
      <c r="Z398">
        <v>259</v>
      </c>
      <c r="AA398">
        <v>9</v>
      </c>
      <c r="AB398" t="s">
        <v>136</v>
      </c>
      <c r="AC398" t="str">
        <f t="array" ref="AC398">IFERROR(INDEX(JeffSagarin[TEAM],MATCH(AllSources[[#This Row],[Year]]&amp;"|"&amp;AllSources[[#This Row],[Real_Team]],JeffSagarin[YEAR]&amp;"|"&amp;JeffSagarin[TEAM],0)),"")</f>
        <v>Providence</v>
      </c>
      <c r="AD398">
        <f t="array" ref="AD398">IFERROR(INDEX(JeffSagarin[JS_RATING],MATCH(AllSources[[#This Row],[Year]]&amp;"|"&amp;AllSources[[#This Row],[Real_Team]],JeffSagarin[YEAR]&amp;"|"&amp;JeffSagarin[TEAM],0)),"")</f>
        <v>82.98</v>
      </c>
      <c r="AE398">
        <f t="array" ref="AE398">IFERROR(INDEX(JeffSagarin[JS_SOS],MATCH(AllSources[[#This Row],[Year]]&amp;"|"&amp;AllSources[[#This Row],[Real_Team]],JeffSagarin[YEAR]&amp;"|"&amp;JeffSagarin[TEAM],0)),"")</f>
        <v>79.3</v>
      </c>
      <c r="AF398">
        <f t="array" ref="AF398">IFERROR(INDEX(JeffSagarin[W25],MATCH(AllSources[[#This Row],[Year]]&amp;"|"&amp;AllSources[[#This Row],[Real_Team]],JeffSagarin[YEAR]&amp;"|"&amp;JeffSagarin[TEAM],0)),"")</f>
        <v>2</v>
      </c>
      <c r="AG398">
        <f t="array" ref="AG398">IFERROR(INDEX(JeffSagarin[W50],MATCH(AllSources[[#This Row],[Year]]&amp;"|"&amp;AllSources[[#This Row],[Real_Team]],JeffSagarin[YEAR]&amp;"|"&amp;JeffSagarin[TEAM],0)),"")</f>
        <v>8</v>
      </c>
      <c r="AH398">
        <f t="array" ref="AH398">IFERROR(INDEX(JeffSagarin[YEAR],MATCH(AllSources[[#This Row],[Year]]&amp;"|"&amp;AllSources[[#This Row],[Real_Team]],JeffSagarin[YEAR]&amp;"|"&amp;JeffSagarin[TEAM],0)),"")</f>
        <v>2016</v>
      </c>
      <c r="AI398" t="str">
        <f t="array" ref="AI398">IFERROR(INDEX(SonnyMoore[TEAM],MATCH(AllSources[[#This Row],[Year]]&amp;"|"&amp;AllSources[[#This Row],[Real_Team]],SonnyMoore[YEAR]&amp;"|"&amp;SonnyMoore[TEAM],0)),"")</f>
        <v>PROVIDENCE</v>
      </c>
      <c r="AJ398">
        <f t="array" ref="AJ398">IFERROR(INDEX(SonnyMoore[SM_SOS],MATCH(AllSources[[#This Row],[Year]]&amp;"|"&amp;AllSources[[#This Row],[Real_Team]],SonnyMoore[YEAR]&amp;"|"&amp;SonnyMoore[TEAM],0)),"")</f>
        <v>73.62</v>
      </c>
      <c r="AK398">
        <f t="array" ref="AK398">IFERROR(INDEX(SonnyMoore[SM_PR],MATCH(AllSources[[#This Row],[Year]]&amp;"|"&amp;AllSources[[#This Row],[Real_Team]],SonnyMoore[YEAR]&amp;"|"&amp;SonnyMoore[TEAM],0)),"")</f>
        <v>76.66</v>
      </c>
      <c r="AL398">
        <f t="array" ref="AL398">IFERROR(INDEX(SonnyMoore[YEAR],MATCH(AllSources[[#This Row],[Year]]&amp;"|"&amp;AllSources[[#This Row],[Real_Team]],SonnyMoore[YEAR]&amp;"|"&amp;SonnyMoore[TEAM],0)),"")</f>
        <v>2016</v>
      </c>
      <c r="AM398" t="str">
        <f t="array" ref="AM398">IFERROR(INDEX(ESPN[TEAM],MATCH(AllSources[[#This Row],[Year]]&amp;"|"&amp;AllSources[[#This Row],[Real_Team]],ESPN[YEAR]&amp;"|"&amp;ESPN[TEAM],0)),"")</f>
        <v>Providence</v>
      </c>
      <c r="AN398">
        <f t="array" ref="AN398">IFERROR(INDEX(ESPN[BPI OFF],MATCH(AllSources[[#This Row],[Year]]&amp;"|"&amp;AllSources[[#This Row],[Real_Team]],ESPN[YEAR]&amp;"|"&amp;ESPN[TEAM],0)),"")</f>
        <v>3.8</v>
      </c>
      <c r="AO398">
        <f t="array" ref="AO398">IFERROR(INDEX(ESPN[BPI DEF],MATCH(AllSources[[#This Row],[Year]]&amp;"|"&amp;AllSources[[#This Row],[Real_Team]],ESPN[YEAR]&amp;"|"&amp;ESPN[TEAM],0)),"")</f>
        <v>3.6</v>
      </c>
      <c r="AP398">
        <f t="array" ref="AP398">IFERROR(INDEX(ESPN[BPI],MATCH(AllSources[[#This Row],[Year]]&amp;"|"&amp;AllSources[[#This Row],[Real_Team]],ESPN[YEAR]&amp;"|"&amp;ESPN[TEAM],0)),"")</f>
        <v>7.4</v>
      </c>
      <c r="AQ398">
        <f t="array" ref="AQ398">IFERROR(INDEX(ESPN[YEAR],MATCH(AllSources[[#This Row],[Year]]&amp;"|"&amp;AllSources[[#This Row],[Real_Team]],ESPN[YEAR]&amp;"|"&amp;ESPN[TEAM],0)),"")</f>
        <v>2016</v>
      </c>
    </row>
    <row r="399" spans="1:43" x14ac:dyDescent="0.2">
      <c r="A399">
        <v>2016</v>
      </c>
      <c r="B399">
        <v>47</v>
      </c>
      <c r="C399" t="s">
        <v>838</v>
      </c>
      <c r="D399" t="s">
        <v>10</v>
      </c>
      <c r="E399" t="e" vm="1">
        <v>#NAME?</v>
      </c>
      <c r="F399">
        <v>12</v>
      </c>
      <c r="G399">
        <v>1</v>
      </c>
      <c r="H399" t="s">
        <v>133</v>
      </c>
      <c r="I399" t="s">
        <v>837</v>
      </c>
      <c r="J399">
        <v>14.33</v>
      </c>
      <c r="K399">
        <v>110.4</v>
      </c>
      <c r="L399">
        <v>88</v>
      </c>
      <c r="M399">
        <v>96</v>
      </c>
      <c r="N399">
        <v>34</v>
      </c>
      <c r="O399">
        <v>66</v>
      </c>
      <c r="P399">
        <v>275</v>
      </c>
      <c r="Q399">
        <v>2.5999999999999999E-2</v>
      </c>
      <c r="R399">
        <v>105</v>
      </c>
      <c r="S399">
        <v>-0.85</v>
      </c>
      <c r="T399">
        <v>169</v>
      </c>
      <c r="U399">
        <v>105.5</v>
      </c>
      <c r="V399">
        <v>122</v>
      </c>
      <c r="W399">
        <v>106.4</v>
      </c>
      <c r="X399">
        <v>209</v>
      </c>
      <c r="Y399">
        <v>-1</v>
      </c>
      <c r="Z399">
        <v>193</v>
      </c>
      <c r="AA399">
        <v>2</v>
      </c>
      <c r="AB399" t="s">
        <v>136</v>
      </c>
      <c r="AC399" t="str">
        <f t="array" ref="AC399">IFERROR(INDEX(JeffSagarin[TEAM],MATCH(AllSources[[#This Row],[Year]]&amp;"|"&amp;AllSources[[#This Row],[Real_Team]],JeffSagarin[YEAR]&amp;"|"&amp;JeffSagarin[TEAM],0)),"")</f>
        <v>Yale</v>
      </c>
      <c r="AD399">
        <f t="array" ref="AD399">IFERROR(INDEX(JeffSagarin[JS_RATING],MATCH(AllSources[[#This Row],[Year]]&amp;"|"&amp;AllSources[[#This Row],[Real_Team]],JeffSagarin[YEAR]&amp;"|"&amp;JeffSagarin[TEAM],0)),"")</f>
        <v>81.77</v>
      </c>
      <c r="AE399">
        <f t="array" ref="AE399">IFERROR(INDEX(JeffSagarin[JS_SOS],MATCH(AllSources[[#This Row],[Year]]&amp;"|"&amp;AllSources[[#This Row],[Real_Team]],JeffSagarin[YEAR]&amp;"|"&amp;JeffSagarin[TEAM],0)),"")</f>
        <v>71.56</v>
      </c>
      <c r="AF399">
        <f t="array" ref="AF399">IFERROR(INDEX(JeffSagarin[W25],MATCH(AllSources[[#This Row],[Year]]&amp;"|"&amp;AllSources[[#This Row],[Real_Team]],JeffSagarin[YEAR]&amp;"|"&amp;JeffSagarin[TEAM],0)),"")</f>
        <v>1</v>
      </c>
      <c r="AG399">
        <f t="array" ref="AG399">IFERROR(INDEX(JeffSagarin[W50],MATCH(AllSources[[#This Row],[Year]]&amp;"|"&amp;AllSources[[#This Row],[Real_Team]],JeffSagarin[YEAR]&amp;"|"&amp;JeffSagarin[TEAM],0)),"")</f>
        <v>1</v>
      </c>
      <c r="AH399">
        <f t="array" ref="AH399">IFERROR(INDEX(JeffSagarin[YEAR],MATCH(AllSources[[#This Row],[Year]]&amp;"|"&amp;AllSources[[#This Row],[Real_Team]],JeffSagarin[YEAR]&amp;"|"&amp;JeffSagarin[TEAM],0)),"")</f>
        <v>2016</v>
      </c>
      <c r="AI399" t="str">
        <f t="array" ref="AI399">IFERROR(INDEX(SonnyMoore[TEAM],MATCH(AllSources[[#This Row],[Year]]&amp;"|"&amp;AllSources[[#This Row],[Real_Team]],SonnyMoore[YEAR]&amp;"|"&amp;SonnyMoore[TEAM],0)),"")</f>
        <v>YALE</v>
      </c>
      <c r="AJ399">
        <f t="array" ref="AJ399">IFERROR(INDEX(SonnyMoore[SM_SOS],MATCH(AllSources[[#This Row],[Year]]&amp;"|"&amp;AllSources[[#This Row],[Real_Team]],SonnyMoore[YEAR]&amp;"|"&amp;SonnyMoore[TEAM],0)),"")</f>
        <v>65.61</v>
      </c>
      <c r="AK399">
        <f t="array" ref="AK399">IFERROR(INDEX(SonnyMoore[SM_PR],MATCH(AllSources[[#This Row],[Year]]&amp;"|"&amp;AllSources[[#This Row],[Real_Team]],SonnyMoore[YEAR]&amp;"|"&amp;SonnyMoore[TEAM],0)),"")</f>
        <v>76.989999999999995</v>
      </c>
      <c r="AL399">
        <f t="array" ref="AL399">IFERROR(INDEX(SonnyMoore[YEAR],MATCH(AllSources[[#This Row],[Year]]&amp;"|"&amp;AllSources[[#This Row],[Real_Team]],SonnyMoore[YEAR]&amp;"|"&amp;SonnyMoore[TEAM],0)),"")</f>
        <v>2016</v>
      </c>
      <c r="AM399" t="str">
        <f t="array" ref="AM399">IFERROR(INDEX(ESPN[TEAM],MATCH(AllSources[[#This Row],[Year]]&amp;"|"&amp;AllSources[[#This Row],[Real_Team]],ESPN[YEAR]&amp;"|"&amp;ESPN[TEAM],0)),"")</f>
        <v>Yale</v>
      </c>
      <c r="AN399">
        <f t="array" ref="AN399">IFERROR(INDEX(ESPN[BPI OFF],MATCH(AllSources[[#This Row],[Year]]&amp;"|"&amp;AllSources[[#This Row],[Real_Team]],ESPN[YEAR]&amp;"|"&amp;ESPN[TEAM],0)),"")</f>
        <v>2.4</v>
      </c>
      <c r="AO399">
        <f t="array" ref="AO399">IFERROR(INDEX(ESPN[BPI DEF],MATCH(AllSources[[#This Row],[Year]]&amp;"|"&amp;AllSources[[#This Row],[Real_Team]],ESPN[YEAR]&amp;"|"&amp;ESPN[TEAM],0)),"")</f>
        <v>8.1</v>
      </c>
      <c r="AP399">
        <f t="array" ref="AP399">IFERROR(INDEX(ESPN[BPI],MATCH(AllSources[[#This Row],[Year]]&amp;"|"&amp;AllSources[[#This Row],[Real_Team]],ESPN[YEAR]&amp;"|"&amp;ESPN[TEAM],0)),"")</f>
        <v>10.5</v>
      </c>
      <c r="AQ399">
        <f t="array" ref="AQ399">IFERROR(INDEX(ESPN[YEAR],MATCH(AllSources[[#This Row],[Year]]&amp;"|"&amp;AllSources[[#This Row],[Real_Team]],ESPN[YEAR]&amp;"|"&amp;ESPN[TEAM],0)),"")</f>
        <v>2016</v>
      </c>
    </row>
    <row r="400" spans="1:43" x14ac:dyDescent="0.2">
      <c r="A400">
        <v>2016</v>
      </c>
      <c r="B400">
        <v>49</v>
      </c>
      <c r="C400" t="s">
        <v>836</v>
      </c>
      <c r="D400" t="s">
        <v>54</v>
      </c>
      <c r="E400" t="e" vm="1">
        <v>#NAME?</v>
      </c>
      <c r="F400">
        <v>8</v>
      </c>
      <c r="G400">
        <v>0</v>
      </c>
      <c r="H400" t="s">
        <v>137</v>
      </c>
      <c r="I400" t="s">
        <v>585</v>
      </c>
      <c r="J400">
        <v>14.25</v>
      </c>
      <c r="K400">
        <v>113.9</v>
      </c>
      <c r="L400">
        <v>35</v>
      </c>
      <c r="M400">
        <v>99.7</v>
      </c>
      <c r="N400">
        <v>80</v>
      </c>
      <c r="O400">
        <v>71</v>
      </c>
      <c r="P400">
        <v>54</v>
      </c>
      <c r="Q400">
        <v>-2.8000000000000001E-2</v>
      </c>
      <c r="R400">
        <v>251</v>
      </c>
      <c r="S400">
        <v>7.61</v>
      </c>
      <c r="T400">
        <v>53</v>
      </c>
      <c r="U400">
        <v>108.7</v>
      </c>
      <c r="V400">
        <v>57</v>
      </c>
      <c r="W400">
        <v>101.1</v>
      </c>
      <c r="X400">
        <v>46</v>
      </c>
      <c r="Y400">
        <v>-1.65</v>
      </c>
      <c r="Z400">
        <v>211</v>
      </c>
      <c r="AA400">
        <v>8</v>
      </c>
      <c r="AB400" t="s">
        <v>136</v>
      </c>
      <c r="AC400" t="str">
        <f t="array" ref="AC400">IFERROR(INDEX(JeffSagarin[TEAM],MATCH(AllSources[[#This Row],[Year]]&amp;"|"&amp;AllSources[[#This Row],[Real_Team]],JeffSagarin[YEAR]&amp;"|"&amp;JeffSagarin[TEAM],0)),"")</f>
        <v/>
      </c>
      <c r="AD400" t="str">
        <f t="array" ref="AD400">IFERROR(INDEX(JeffSagarin[JS_RATING],MATCH(AllSources[[#This Row],[Year]]&amp;"|"&amp;AllSources[[#This Row],[Real_Team]],JeffSagarin[YEAR]&amp;"|"&amp;JeffSagarin[TEAM],0)),"")</f>
        <v/>
      </c>
      <c r="AE400" t="str">
        <f t="array" ref="AE400">IFERROR(INDEX(JeffSagarin[JS_SOS],MATCH(AllSources[[#This Row],[Year]]&amp;"|"&amp;AllSources[[#This Row],[Real_Team]],JeffSagarin[YEAR]&amp;"|"&amp;JeffSagarin[TEAM],0)),"")</f>
        <v/>
      </c>
      <c r="AF400" t="str">
        <f t="array" ref="AF400">IFERROR(INDEX(JeffSagarin[W25],MATCH(AllSources[[#This Row],[Year]]&amp;"|"&amp;AllSources[[#This Row],[Real_Team]],JeffSagarin[YEAR]&amp;"|"&amp;JeffSagarin[TEAM],0)),"")</f>
        <v/>
      </c>
      <c r="AG400" t="str">
        <f t="array" ref="AG400">IFERROR(INDEX(JeffSagarin[W50],MATCH(AllSources[[#This Row],[Year]]&amp;"|"&amp;AllSources[[#This Row],[Real_Team]],JeffSagarin[YEAR]&amp;"|"&amp;JeffSagarin[TEAM],0)),"")</f>
        <v/>
      </c>
      <c r="AH400" t="str">
        <f t="array" ref="AH400">IFERROR(INDEX(JeffSagarin[YEAR],MATCH(AllSources[[#This Row],[Year]]&amp;"|"&amp;AllSources[[#This Row],[Real_Team]],JeffSagarin[YEAR]&amp;"|"&amp;JeffSagarin[TEAM],0)),"")</f>
        <v/>
      </c>
      <c r="AI400" t="str">
        <f t="array" ref="AI400">IFERROR(INDEX(SonnyMoore[TEAM],MATCH(AllSources[[#This Row],[Year]]&amp;"|"&amp;AllSources[[#This Row],[Real_Team]],SonnyMoore[YEAR]&amp;"|"&amp;SonnyMoore[TEAM],0)),"")</f>
        <v/>
      </c>
      <c r="AJ400" t="str">
        <f t="array" ref="AJ400">IFERROR(INDEX(SonnyMoore[SM_SOS],MATCH(AllSources[[#This Row],[Year]]&amp;"|"&amp;AllSources[[#This Row],[Real_Team]],SonnyMoore[YEAR]&amp;"|"&amp;SonnyMoore[TEAM],0)),"")</f>
        <v/>
      </c>
      <c r="AK400" t="str">
        <f t="array" ref="AK400">IFERROR(INDEX(SonnyMoore[SM_PR],MATCH(AllSources[[#This Row],[Year]]&amp;"|"&amp;AllSources[[#This Row],[Real_Team]],SonnyMoore[YEAR]&amp;"|"&amp;SonnyMoore[TEAM],0)),"")</f>
        <v/>
      </c>
      <c r="AL400" t="str">
        <f t="array" ref="AL400">IFERROR(INDEX(SonnyMoore[YEAR],MATCH(AllSources[[#This Row],[Year]]&amp;"|"&amp;AllSources[[#This Row],[Real_Team]],SonnyMoore[YEAR]&amp;"|"&amp;SonnyMoore[TEAM],0)),"")</f>
        <v/>
      </c>
      <c r="AM400" t="str">
        <f t="array" ref="AM400">IFERROR(INDEX(ESPN[TEAM],MATCH(AllSources[[#This Row],[Year]]&amp;"|"&amp;AllSources[[#This Row],[Real_Team]],ESPN[YEAR]&amp;"|"&amp;ESPN[TEAM],0)),"")</f>
        <v>USC</v>
      </c>
      <c r="AN400">
        <f t="array" ref="AN400">IFERROR(INDEX(ESPN[BPI OFF],MATCH(AllSources[[#This Row],[Year]]&amp;"|"&amp;AllSources[[#This Row],[Real_Team]],ESPN[YEAR]&amp;"|"&amp;ESPN[TEAM],0)),"")</f>
        <v>7.7</v>
      </c>
      <c r="AO400">
        <f t="array" ref="AO400">IFERROR(INDEX(ESPN[BPI DEF],MATCH(AllSources[[#This Row],[Year]]&amp;"|"&amp;AllSources[[#This Row],[Real_Team]],ESPN[YEAR]&amp;"|"&amp;ESPN[TEAM],0)),"")</f>
        <v>-0.4</v>
      </c>
      <c r="AP400">
        <f t="array" ref="AP400">IFERROR(INDEX(ESPN[BPI],MATCH(AllSources[[#This Row],[Year]]&amp;"|"&amp;AllSources[[#This Row],[Real_Team]],ESPN[YEAR]&amp;"|"&amp;ESPN[TEAM],0)),"")</f>
        <v>7.3</v>
      </c>
      <c r="AQ400">
        <f t="array" ref="AQ400">IFERROR(INDEX(ESPN[YEAR],MATCH(AllSources[[#This Row],[Year]]&amp;"|"&amp;AllSources[[#This Row],[Real_Team]],ESPN[YEAR]&amp;"|"&amp;ESPN[TEAM],0)),"")</f>
        <v>2016</v>
      </c>
    </row>
    <row r="401" spans="1:43" x14ac:dyDescent="0.2">
      <c r="A401">
        <v>2016</v>
      </c>
      <c r="B401">
        <v>50</v>
      </c>
      <c r="C401" t="s">
        <v>835</v>
      </c>
      <c r="D401" t="s">
        <v>25</v>
      </c>
      <c r="E401" t="e" vm="1">
        <v>#NAME?</v>
      </c>
      <c r="F401">
        <v>11</v>
      </c>
      <c r="G401">
        <v>0</v>
      </c>
      <c r="H401" t="s">
        <v>556</v>
      </c>
      <c r="I401" t="s">
        <v>94</v>
      </c>
      <c r="J401">
        <v>14.15</v>
      </c>
      <c r="K401">
        <v>114.6</v>
      </c>
      <c r="L401">
        <v>30</v>
      </c>
      <c r="M401">
        <v>100.5</v>
      </c>
      <c r="N401">
        <v>92</v>
      </c>
      <c r="O401">
        <v>65.8</v>
      </c>
      <c r="P401">
        <v>289</v>
      </c>
      <c r="Q401">
        <v>1.2999999999999999E-2</v>
      </c>
      <c r="R401">
        <v>146</v>
      </c>
      <c r="S401">
        <v>8.9600000000000009</v>
      </c>
      <c r="T401">
        <v>35</v>
      </c>
      <c r="U401">
        <v>110.1</v>
      </c>
      <c r="V401">
        <v>29</v>
      </c>
      <c r="W401">
        <v>101.1</v>
      </c>
      <c r="X401">
        <v>48</v>
      </c>
      <c r="Y401">
        <v>-2.15</v>
      </c>
      <c r="Z401">
        <v>226</v>
      </c>
      <c r="AA401">
        <v>1</v>
      </c>
      <c r="AB401" t="s">
        <v>136</v>
      </c>
      <c r="AC401" t="str">
        <f t="array" ref="AC401">IFERROR(INDEX(JeffSagarin[TEAM],MATCH(AllSources[[#This Row],[Year]]&amp;"|"&amp;AllSources[[#This Row],[Real_Team]],JeffSagarin[YEAR]&amp;"|"&amp;JeffSagarin[TEAM],0)),"")</f>
        <v>Michigan</v>
      </c>
      <c r="AD401">
        <f t="array" ref="AD401">IFERROR(INDEX(JeffSagarin[JS_RATING],MATCH(AllSources[[#This Row],[Year]]&amp;"|"&amp;AllSources[[#This Row],[Real_Team]],JeffSagarin[YEAR]&amp;"|"&amp;JeffSagarin[TEAM],0)),"")</f>
        <v>83.47</v>
      </c>
      <c r="AE401">
        <f t="array" ref="AE401">IFERROR(INDEX(JeffSagarin[JS_SOS],MATCH(AllSources[[#This Row],[Year]]&amp;"|"&amp;AllSources[[#This Row],[Real_Team]],JeffSagarin[YEAR]&amp;"|"&amp;JeffSagarin[TEAM],0)),"")</f>
        <v>79.72</v>
      </c>
      <c r="AF401">
        <f t="array" ref="AF401">IFERROR(INDEX(JeffSagarin[W25],MATCH(AllSources[[#This Row],[Year]]&amp;"|"&amp;AllSources[[#This Row],[Real_Team]],JeffSagarin[YEAR]&amp;"|"&amp;JeffSagarin[TEAM],0)),"")</f>
        <v>3</v>
      </c>
      <c r="AG401">
        <f t="array" ref="AG401">IFERROR(INDEX(JeffSagarin[W50],MATCH(AllSources[[#This Row],[Year]]&amp;"|"&amp;AllSources[[#This Row],[Real_Team]],JeffSagarin[YEAR]&amp;"|"&amp;JeffSagarin[TEAM],0)),"")</f>
        <v>4</v>
      </c>
      <c r="AH401">
        <f t="array" ref="AH401">IFERROR(INDEX(JeffSagarin[YEAR],MATCH(AllSources[[#This Row],[Year]]&amp;"|"&amp;AllSources[[#This Row],[Real_Team]],JeffSagarin[YEAR]&amp;"|"&amp;JeffSagarin[TEAM],0)),"")</f>
        <v>2016</v>
      </c>
      <c r="AI401" t="str">
        <f t="array" ref="AI401">IFERROR(INDEX(SonnyMoore[TEAM],MATCH(AllSources[[#This Row],[Year]]&amp;"|"&amp;AllSources[[#This Row],[Real_Team]],SonnyMoore[YEAR]&amp;"|"&amp;SonnyMoore[TEAM],0)),"")</f>
        <v>MICHIGAN</v>
      </c>
      <c r="AJ401">
        <f t="array" ref="AJ401">IFERROR(INDEX(SonnyMoore[SM_SOS],MATCH(AllSources[[#This Row],[Year]]&amp;"|"&amp;AllSources[[#This Row],[Real_Team]],SonnyMoore[YEAR]&amp;"|"&amp;SonnyMoore[TEAM],0)),"")</f>
        <v>72.41</v>
      </c>
      <c r="AK401">
        <f t="array" ref="AK401">IFERROR(INDEX(SonnyMoore[SM_PR],MATCH(AllSources[[#This Row],[Year]]&amp;"|"&amp;AllSources[[#This Row],[Real_Team]],SonnyMoore[YEAR]&amp;"|"&amp;SonnyMoore[TEAM],0)),"")</f>
        <v>77.27</v>
      </c>
      <c r="AL401">
        <f t="array" ref="AL401">IFERROR(INDEX(SonnyMoore[YEAR],MATCH(AllSources[[#This Row],[Year]]&amp;"|"&amp;AllSources[[#This Row],[Real_Team]],SonnyMoore[YEAR]&amp;"|"&amp;SonnyMoore[TEAM],0)),"")</f>
        <v>2016</v>
      </c>
      <c r="AM401" t="str">
        <f t="array" ref="AM401">IFERROR(INDEX(ESPN[TEAM],MATCH(AllSources[[#This Row],[Year]]&amp;"|"&amp;AllSources[[#This Row],[Real_Team]],ESPN[YEAR]&amp;"|"&amp;ESPN[TEAM],0)),"")</f>
        <v>Michigan</v>
      </c>
      <c r="AN401">
        <f t="array" ref="AN401">IFERROR(INDEX(ESPN[BPI OFF],MATCH(AllSources[[#This Row],[Year]]&amp;"|"&amp;AllSources[[#This Row],[Real_Team]],ESPN[YEAR]&amp;"|"&amp;ESPN[TEAM],0)),"")</f>
        <v>4.0999999999999996</v>
      </c>
      <c r="AO401">
        <f t="array" ref="AO401">IFERROR(INDEX(ESPN[BPI DEF],MATCH(AllSources[[#This Row],[Year]]&amp;"|"&amp;AllSources[[#This Row],[Real_Team]],ESPN[YEAR]&amp;"|"&amp;ESPN[TEAM],0)),"")</f>
        <v>6.3</v>
      </c>
      <c r="AP401">
        <f t="array" ref="AP401">IFERROR(INDEX(ESPN[BPI],MATCH(AllSources[[#This Row],[Year]]&amp;"|"&amp;AllSources[[#This Row],[Real_Team]],ESPN[YEAR]&amp;"|"&amp;ESPN[TEAM],0)),"")</f>
        <v>10.4</v>
      </c>
      <c r="AQ401">
        <f t="array" ref="AQ401">IFERROR(INDEX(ESPN[YEAR],MATCH(AllSources[[#This Row],[Year]]&amp;"|"&amp;AllSources[[#This Row],[Real_Team]],ESPN[YEAR]&amp;"|"&amp;ESPN[TEAM],0)),"")</f>
        <v>2016</v>
      </c>
    </row>
    <row r="402" spans="1:43" x14ac:dyDescent="0.2">
      <c r="A402">
        <v>2016</v>
      </c>
      <c r="B402">
        <v>54</v>
      </c>
      <c r="C402" t="s">
        <v>834</v>
      </c>
      <c r="D402" t="s">
        <v>22</v>
      </c>
      <c r="E402" t="e" vm="1">
        <v>#NAME?</v>
      </c>
      <c r="F402">
        <v>8</v>
      </c>
      <c r="G402">
        <v>0</v>
      </c>
      <c r="H402" t="s">
        <v>156</v>
      </c>
      <c r="I402" t="s">
        <v>659</v>
      </c>
      <c r="J402">
        <v>13.78</v>
      </c>
      <c r="K402">
        <v>113.2</v>
      </c>
      <c r="L402">
        <v>46</v>
      </c>
      <c r="M402">
        <v>99.4</v>
      </c>
      <c r="N402">
        <v>72</v>
      </c>
      <c r="O402">
        <v>66</v>
      </c>
      <c r="P402">
        <v>273</v>
      </c>
      <c r="Q402">
        <v>2.8000000000000001E-2</v>
      </c>
      <c r="R402">
        <v>101</v>
      </c>
      <c r="S402">
        <v>10.66</v>
      </c>
      <c r="T402">
        <v>15</v>
      </c>
      <c r="U402">
        <v>110.4</v>
      </c>
      <c r="V402">
        <v>22</v>
      </c>
      <c r="W402">
        <v>99.7</v>
      </c>
      <c r="X402">
        <v>8</v>
      </c>
      <c r="Y402">
        <v>0.62</v>
      </c>
      <c r="Z402">
        <v>151</v>
      </c>
      <c r="AA402">
        <v>8</v>
      </c>
      <c r="AB402" t="s">
        <v>136</v>
      </c>
      <c r="AC402" t="str">
        <f t="array" ref="AC402">IFERROR(INDEX(JeffSagarin[TEAM],MATCH(AllSources[[#This Row],[Year]]&amp;"|"&amp;AllSources[[#This Row],[Real_Team]],JeffSagarin[YEAR]&amp;"|"&amp;JeffSagarin[TEAM],0)),"")</f>
        <v>Texas Tech</v>
      </c>
      <c r="AD402">
        <f t="array" ref="AD402">IFERROR(INDEX(JeffSagarin[JS_RATING],MATCH(AllSources[[#This Row],[Year]]&amp;"|"&amp;AllSources[[#This Row],[Real_Team]],JeffSagarin[YEAR]&amp;"|"&amp;JeffSagarin[TEAM],0)),"")</f>
        <v>81.99</v>
      </c>
      <c r="AE402">
        <f t="array" ref="AE402">IFERROR(INDEX(JeffSagarin[JS_SOS],MATCH(AllSources[[#This Row],[Year]]&amp;"|"&amp;AllSources[[#This Row],[Real_Team]],JeffSagarin[YEAR]&amp;"|"&amp;JeffSagarin[TEAM],0)),"")</f>
        <v>80.489999999999995</v>
      </c>
      <c r="AF402">
        <f t="array" ref="AF402">IFERROR(INDEX(JeffSagarin[W25],MATCH(AllSources[[#This Row],[Year]]&amp;"|"&amp;AllSources[[#This Row],[Real_Team]],JeffSagarin[YEAR]&amp;"|"&amp;JeffSagarin[TEAM],0)),"")</f>
        <v>3</v>
      </c>
      <c r="AG402">
        <f t="array" ref="AG402">IFERROR(INDEX(JeffSagarin[W50],MATCH(AllSources[[#This Row],[Year]]&amp;"|"&amp;AllSources[[#This Row],[Real_Team]],JeffSagarin[YEAR]&amp;"|"&amp;JeffSagarin[TEAM],0)),"")</f>
        <v>4</v>
      </c>
      <c r="AH402">
        <f t="array" ref="AH402">IFERROR(INDEX(JeffSagarin[YEAR],MATCH(AllSources[[#This Row],[Year]]&amp;"|"&amp;AllSources[[#This Row],[Real_Team]],JeffSagarin[YEAR]&amp;"|"&amp;JeffSagarin[TEAM],0)),"")</f>
        <v>2016</v>
      </c>
      <c r="AI402" t="str">
        <f t="array" ref="AI402">IFERROR(INDEX(SonnyMoore[TEAM],MATCH(AllSources[[#This Row],[Year]]&amp;"|"&amp;AllSources[[#This Row],[Real_Team]],SonnyMoore[YEAR]&amp;"|"&amp;SonnyMoore[TEAM],0)),"")</f>
        <v>TEXAS TECH</v>
      </c>
      <c r="AJ402">
        <f t="array" ref="AJ402">IFERROR(INDEX(SonnyMoore[SM_SOS],MATCH(AllSources[[#This Row],[Year]]&amp;"|"&amp;AllSources[[#This Row],[Real_Team]],SonnyMoore[YEAR]&amp;"|"&amp;SonnyMoore[TEAM],0)),"")</f>
        <v>74.64</v>
      </c>
      <c r="AK402">
        <f t="array" ref="AK402">IFERROR(INDEX(SonnyMoore[SM_PR],MATCH(AllSources[[#This Row],[Year]]&amp;"|"&amp;AllSources[[#This Row],[Real_Team]],SonnyMoore[YEAR]&amp;"|"&amp;SonnyMoore[TEAM],0)),"")</f>
        <v>75.27</v>
      </c>
      <c r="AL402">
        <f t="array" ref="AL402">IFERROR(INDEX(SonnyMoore[YEAR],MATCH(AllSources[[#This Row],[Year]]&amp;"|"&amp;AllSources[[#This Row],[Real_Team]],SonnyMoore[YEAR]&amp;"|"&amp;SonnyMoore[TEAM],0)),"")</f>
        <v>2016</v>
      </c>
      <c r="AM402" t="str">
        <f t="array" ref="AM402">IFERROR(INDEX(ESPN[TEAM],MATCH(AllSources[[#This Row],[Year]]&amp;"|"&amp;AllSources[[#This Row],[Real_Team]],ESPN[YEAR]&amp;"|"&amp;ESPN[TEAM],0)),"")</f>
        <v>Texas Tech</v>
      </c>
      <c r="AN402">
        <f t="array" ref="AN402">IFERROR(INDEX(ESPN[BPI OFF],MATCH(AllSources[[#This Row],[Year]]&amp;"|"&amp;AllSources[[#This Row],[Real_Team]],ESPN[YEAR]&amp;"|"&amp;ESPN[TEAM],0)),"")</f>
        <v>2.8</v>
      </c>
      <c r="AO402">
        <f t="array" ref="AO402">IFERROR(INDEX(ESPN[BPI DEF],MATCH(AllSources[[#This Row],[Year]]&amp;"|"&amp;AllSources[[#This Row],[Real_Team]],ESPN[YEAR]&amp;"|"&amp;ESPN[TEAM],0)),"")</f>
        <v>5.0999999999999996</v>
      </c>
      <c r="AP402">
        <f t="array" ref="AP402">IFERROR(INDEX(ESPN[BPI],MATCH(AllSources[[#This Row],[Year]]&amp;"|"&amp;AllSources[[#This Row],[Real_Team]],ESPN[YEAR]&amp;"|"&amp;ESPN[TEAM],0)),"")</f>
        <v>7.9</v>
      </c>
      <c r="AQ402">
        <f t="array" ref="AQ402">IFERROR(INDEX(ESPN[YEAR],MATCH(AllSources[[#This Row],[Year]]&amp;"|"&amp;AllSources[[#This Row],[Real_Team]],ESPN[YEAR]&amp;"|"&amp;ESPN[TEAM],0)),"")</f>
        <v>2016</v>
      </c>
    </row>
    <row r="403" spans="1:43" x14ac:dyDescent="0.2">
      <c r="A403">
        <v>2016</v>
      </c>
      <c r="B403">
        <v>56</v>
      </c>
      <c r="C403" t="s">
        <v>833</v>
      </c>
      <c r="D403" t="s">
        <v>832</v>
      </c>
      <c r="E403" t="e" vm="1">
        <v>#NAME?</v>
      </c>
      <c r="F403">
        <v>12</v>
      </c>
      <c r="G403">
        <v>1</v>
      </c>
      <c r="H403" t="s">
        <v>491</v>
      </c>
      <c r="I403" t="s">
        <v>152</v>
      </c>
      <c r="J403">
        <v>13.24</v>
      </c>
      <c r="K403">
        <v>109.2</v>
      </c>
      <c r="L403">
        <v>98</v>
      </c>
      <c r="M403">
        <v>96</v>
      </c>
      <c r="N403">
        <v>33</v>
      </c>
      <c r="O403">
        <v>63.4</v>
      </c>
      <c r="P403">
        <v>342</v>
      </c>
      <c r="Q403">
        <v>5.6000000000000001E-2</v>
      </c>
      <c r="R403">
        <v>52</v>
      </c>
      <c r="S403">
        <v>-0.77</v>
      </c>
      <c r="T403">
        <v>167</v>
      </c>
      <c r="U403">
        <v>104.2</v>
      </c>
      <c r="V403">
        <v>188</v>
      </c>
      <c r="W403">
        <v>104.9</v>
      </c>
      <c r="X403">
        <v>155</v>
      </c>
      <c r="Y403">
        <v>-0.2</v>
      </c>
      <c r="Z403">
        <v>171</v>
      </c>
      <c r="AA403">
        <v>2</v>
      </c>
      <c r="AB403" t="s">
        <v>136</v>
      </c>
      <c r="AC403" t="str">
        <f t="array" ref="AC403">IFERROR(INDEX(JeffSagarin[TEAM],MATCH(AllSources[[#This Row],[Year]]&amp;"|"&amp;AllSources[[#This Row],[Real_Team]],JeffSagarin[YEAR]&amp;"|"&amp;JeffSagarin[TEAM],0)),"")</f>
        <v/>
      </c>
      <c r="AD403" t="str">
        <f t="array" ref="AD403">IFERROR(INDEX(JeffSagarin[JS_RATING],MATCH(AllSources[[#This Row],[Year]]&amp;"|"&amp;AllSources[[#This Row],[Real_Team]],JeffSagarin[YEAR]&amp;"|"&amp;JeffSagarin[TEAM],0)),"")</f>
        <v/>
      </c>
      <c r="AE403" t="str">
        <f t="array" ref="AE403">IFERROR(INDEX(JeffSagarin[JS_SOS],MATCH(AllSources[[#This Row],[Year]]&amp;"|"&amp;AllSources[[#This Row],[Real_Team]],JeffSagarin[YEAR]&amp;"|"&amp;JeffSagarin[TEAM],0)),"")</f>
        <v/>
      </c>
      <c r="AF403" t="str">
        <f t="array" ref="AF403">IFERROR(INDEX(JeffSagarin[W25],MATCH(AllSources[[#This Row],[Year]]&amp;"|"&amp;AllSources[[#This Row],[Real_Team]],JeffSagarin[YEAR]&amp;"|"&amp;JeffSagarin[TEAM],0)),"")</f>
        <v/>
      </c>
      <c r="AG403" t="str">
        <f t="array" ref="AG403">IFERROR(INDEX(JeffSagarin[W50],MATCH(AllSources[[#This Row],[Year]]&amp;"|"&amp;AllSources[[#This Row],[Real_Team]],JeffSagarin[YEAR]&amp;"|"&amp;JeffSagarin[TEAM],0)),"")</f>
        <v/>
      </c>
      <c r="AH403" t="str">
        <f t="array" ref="AH403">IFERROR(INDEX(JeffSagarin[YEAR],MATCH(AllSources[[#This Row],[Year]]&amp;"|"&amp;AllSources[[#This Row],[Real_Team]],JeffSagarin[YEAR]&amp;"|"&amp;JeffSagarin[TEAM],0)),"")</f>
        <v/>
      </c>
      <c r="AI403" t="str">
        <f t="array" ref="AI403">IFERROR(INDEX(SonnyMoore[TEAM],MATCH(AllSources[[#This Row],[Year]]&amp;"|"&amp;AllSources[[#This Row],[Real_Team]],SonnyMoore[YEAR]&amp;"|"&amp;SonnyMoore[TEAM],0)),"")</f>
        <v/>
      </c>
      <c r="AJ403" t="str">
        <f t="array" ref="AJ403">IFERROR(INDEX(SonnyMoore[SM_SOS],MATCH(AllSources[[#This Row],[Year]]&amp;"|"&amp;AllSources[[#This Row],[Real_Team]],SonnyMoore[YEAR]&amp;"|"&amp;SonnyMoore[TEAM],0)),"")</f>
        <v/>
      </c>
      <c r="AK403" t="str">
        <f t="array" ref="AK403">IFERROR(INDEX(SonnyMoore[SM_PR],MATCH(AllSources[[#This Row],[Year]]&amp;"|"&amp;AllSources[[#This Row],[Real_Team]],SonnyMoore[YEAR]&amp;"|"&amp;SonnyMoore[TEAM],0)),"")</f>
        <v/>
      </c>
      <c r="AL403" t="str">
        <f t="array" ref="AL403">IFERROR(INDEX(SonnyMoore[YEAR],MATCH(AllSources[[#This Row],[Year]]&amp;"|"&amp;AllSources[[#This Row],[Real_Team]],SonnyMoore[YEAR]&amp;"|"&amp;SonnyMoore[TEAM],0)),"")</f>
        <v/>
      </c>
      <c r="AM403" t="str">
        <f t="array" ref="AM403">IFERROR(INDEX(ESPN[TEAM],MATCH(AllSources[[#This Row],[Year]]&amp;"|"&amp;AllSources[[#This Row],[Real_Team]],ESPN[YEAR]&amp;"|"&amp;ESPN[TEAM],0)),"")</f>
        <v/>
      </c>
      <c r="AN403" t="str">
        <f t="array" ref="AN403">IFERROR(INDEX(ESPN[BPI OFF],MATCH(AllSources[[#This Row],[Year]]&amp;"|"&amp;AllSources[[#This Row],[Real_Team]],ESPN[YEAR]&amp;"|"&amp;ESPN[TEAM],0)),"")</f>
        <v/>
      </c>
      <c r="AO403" t="str">
        <f t="array" ref="AO403">IFERROR(INDEX(ESPN[BPI DEF],MATCH(AllSources[[#This Row],[Year]]&amp;"|"&amp;AllSources[[#This Row],[Real_Team]],ESPN[YEAR]&amp;"|"&amp;ESPN[TEAM],0)),"")</f>
        <v/>
      </c>
      <c r="AP403" t="str">
        <f t="array" ref="AP403">IFERROR(INDEX(ESPN[BPI],MATCH(AllSources[[#This Row],[Year]]&amp;"|"&amp;AllSources[[#This Row],[Real_Team]],ESPN[YEAR]&amp;"|"&amp;ESPN[TEAM],0)),"")</f>
        <v/>
      </c>
      <c r="AQ403" t="str">
        <f t="array" ref="AQ403">IFERROR(INDEX(ESPN[YEAR],MATCH(AllSources[[#This Row],[Year]]&amp;"|"&amp;AllSources[[#This Row],[Real_Team]],ESPN[YEAR]&amp;"|"&amp;ESPN[TEAM],0)),"")</f>
        <v/>
      </c>
    </row>
    <row r="404" spans="1:43" x14ac:dyDescent="0.2">
      <c r="A404">
        <v>2016</v>
      </c>
      <c r="B404">
        <v>57</v>
      </c>
      <c r="C404" t="s">
        <v>655</v>
      </c>
      <c r="D404" t="s">
        <v>229</v>
      </c>
      <c r="E404" t="e" vm="1">
        <v>#NAME?</v>
      </c>
      <c r="F404">
        <v>8</v>
      </c>
      <c r="G404">
        <v>0</v>
      </c>
      <c r="H404" t="s">
        <v>137</v>
      </c>
      <c r="I404" t="s">
        <v>554</v>
      </c>
      <c r="J404">
        <v>12.91</v>
      </c>
      <c r="K404">
        <v>108.8</v>
      </c>
      <c r="L404">
        <v>100</v>
      </c>
      <c r="M404">
        <v>95.9</v>
      </c>
      <c r="N404">
        <v>31</v>
      </c>
      <c r="O404">
        <v>69</v>
      </c>
      <c r="P404">
        <v>120</v>
      </c>
      <c r="Q404">
        <v>1.4999999999999999E-2</v>
      </c>
      <c r="R404">
        <v>136</v>
      </c>
      <c r="S404">
        <v>7.51</v>
      </c>
      <c r="T404">
        <v>54</v>
      </c>
      <c r="U404">
        <v>109.5</v>
      </c>
      <c r="V404">
        <v>37</v>
      </c>
      <c r="W404">
        <v>102</v>
      </c>
      <c r="X404">
        <v>74</v>
      </c>
      <c r="Y404">
        <v>-2.15</v>
      </c>
      <c r="Z404">
        <v>227</v>
      </c>
      <c r="AA404">
        <v>8</v>
      </c>
      <c r="AB404" t="s">
        <v>136</v>
      </c>
      <c r="AC404" t="str">
        <f t="array" ref="AC404">IFERROR(INDEX(JeffSagarin[TEAM],MATCH(AllSources[[#This Row],[Year]]&amp;"|"&amp;AllSources[[#This Row],[Real_Team]],JeffSagarin[YEAR]&amp;"|"&amp;JeffSagarin[TEAM],0)),"")</f>
        <v>Colorado</v>
      </c>
      <c r="AD404">
        <f t="array" ref="AD404">IFERROR(INDEX(JeffSagarin[JS_RATING],MATCH(AllSources[[#This Row],[Year]]&amp;"|"&amp;AllSources[[#This Row],[Real_Team]],JeffSagarin[YEAR]&amp;"|"&amp;JeffSagarin[TEAM],0)),"")</f>
        <v>81.900000000000006</v>
      </c>
      <c r="AE404">
        <f t="array" ref="AE404">IFERROR(INDEX(JeffSagarin[JS_SOS],MATCH(AllSources[[#This Row],[Year]]&amp;"|"&amp;AllSources[[#This Row],[Real_Team]],JeffSagarin[YEAR]&amp;"|"&amp;JeffSagarin[TEAM],0)),"")</f>
        <v>78.5</v>
      </c>
      <c r="AF404">
        <f t="array" ref="AF404">IFERROR(INDEX(JeffSagarin[W25],MATCH(AllSources[[#This Row],[Year]]&amp;"|"&amp;AllSources[[#This Row],[Real_Team]],JeffSagarin[YEAR]&amp;"|"&amp;JeffSagarin[TEAM],0)),"")</f>
        <v>2</v>
      </c>
      <c r="AG404">
        <f t="array" ref="AG404">IFERROR(INDEX(JeffSagarin[W50],MATCH(AllSources[[#This Row],[Year]]&amp;"|"&amp;AllSources[[#This Row],[Real_Team]],JeffSagarin[YEAR]&amp;"|"&amp;JeffSagarin[TEAM],0)),"")</f>
        <v>4</v>
      </c>
      <c r="AH404">
        <f t="array" ref="AH404">IFERROR(INDEX(JeffSagarin[YEAR],MATCH(AllSources[[#This Row],[Year]]&amp;"|"&amp;AllSources[[#This Row],[Real_Team]],JeffSagarin[YEAR]&amp;"|"&amp;JeffSagarin[TEAM],0)),"")</f>
        <v>2016</v>
      </c>
      <c r="AI404" t="str">
        <f t="array" ref="AI404">IFERROR(INDEX(SonnyMoore[TEAM],MATCH(AllSources[[#This Row],[Year]]&amp;"|"&amp;AllSources[[#This Row],[Real_Team]],SonnyMoore[YEAR]&amp;"|"&amp;SonnyMoore[TEAM],0)),"")</f>
        <v>COLORADO</v>
      </c>
      <c r="AJ404">
        <f t="array" ref="AJ404">IFERROR(INDEX(SonnyMoore[SM_SOS],MATCH(AllSources[[#This Row],[Year]]&amp;"|"&amp;AllSources[[#This Row],[Real_Team]],SonnyMoore[YEAR]&amp;"|"&amp;SonnyMoore[TEAM],0)),"")</f>
        <v>71.7</v>
      </c>
      <c r="AK404">
        <f t="array" ref="AK404">IFERROR(INDEX(SonnyMoore[SM_PR],MATCH(AllSources[[#This Row],[Year]]&amp;"|"&amp;AllSources[[#This Row],[Real_Team]],SonnyMoore[YEAR]&amp;"|"&amp;SonnyMoore[TEAM],0)),"")</f>
        <v>76.430000000000007</v>
      </c>
      <c r="AL404">
        <f t="array" ref="AL404">IFERROR(INDEX(SonnyMoore[YEAR],MATCH(AllSources[[#This Row],[Year]]&amp;"|"&amp;AllSources[[#This Row],[Real_Team]],SonnyMoore[YEAR]&amp;"|"&amp;SonnyMoore[TEAM],0)),"")</f>
        <v>2016</v>
      </c>
      <c r="AM404" t="str">
        <f t="array" ref="AM404">IFERROR(INDEX(ESPN[TEAM],MATCH(AllSources[[#This Row],[Year]]&amp;"|"&amp;AllSources[[#This Row],[Real_Team]],ESPN[YEAR]&amp;"|"&amp;ESPN[TEAM],0)),"")</f>
        <v>Colorado</v>
      </c>
      <c r="AN404">
        <f t="array" ref="AN404">IFERROR(INDEX(ESPN[BPI OFF],MATCH(AllSources[[#This Row],[Year]]&amp;"|"&amp;AllSources[[#This Row],[Real_Team]],ESPN[YEAR]&amp;"|"&amp;ESPN[TEAM],0)),"")</f>
        <v>3.9</v>
      </c>
      <c r="AO404">
        <f t="array" ref="AO404">IFERROR(INDEX(ESPN[BPI DEF],MATCH(AllSources[[#This Row],[Year]]&amp;"|"&amp;AllSources[[#This Row],[Real_Team]],ESPN[YEAR]&amp;"|"&amp;ESPN[TEAM],0)),"")</f>
        <v>4.7</v>
      </c>
      <c r="AP404">
        <f t="array" ref="AP404">IFERROR(INDEX(ESPN[BPI],MATCH(AllSources[[#This Row],[Year]]&amp;"|"&amp;AllSources[[#This Row],[Real_Team]],ESPN[YEAR]&amp;"|"&amp;ESPN[TEAM],0)),"")</f>
        <v>8.6999999999999993</v>
      </c>
      <c r="AQ404">
        <f t="array" ref="AQ404">IFERROR(INDEX(ESPN[YEAR],MATCH(AllSources[[#This Row],[Year]]&amp;"|"&amp;AllSources[[#This Row],[Real_Team]],ESPN[YEAR]&amp;"|"&amp;ESPN[TEAM],0)),"")</f>
        <v>2016</v>
      </c>
    </row>
    <row r="405" spans="1:43" x14ac:dyDescent="0.2">
      <c r="A405">
        <v>2016</v>
      </c>
      <c r="B405">
        <v>59</v>
      </c>
      <c r="C405" t="s">
        <v>831</v>
      </c>
      <c r="D405" t="s">
        <v>219</v>
      </c>
      <c r="E405" t="e" vm="1">
        <v>#NAME?</v>
      </c>
      <c r="F405">
        <v>7</v>
      </c>
      <c r="G405">
        <v>0</v>
      </c>
      <c r="H405" t="s">
        <v>532</v>
      </c>
      <c r="I405" t="s">
        <v>651</v>
      </c>
      <c r="J405">
        <v>12.63</v>
      </c>
      <c r="K405">
        <v>106.6</v>
      </c>
      <c r="L405">
        <v>146</v>
      </c>
      <c r="M405">
        <v>94</v>
      </c>
      <c r="N405">
        <v>15</v>
      </c>
      <c r="O405">
        <v>67.8</v>
      </c>
      <c r="P405">
        <v>183</v>
      </c>
      <c r="Q405">
        <v>8.2000000000000003E-2</v>
      </c>
      <c r="R405">
        <v>28</v>
      </c>
      <c r="S405">
        <v>3.89</v>
      </c>
      <c r="T405">
        <v>86</v>
      </c>
      <c r="U405">
        <v>107.3</v>
      </c>
      <c r="V405">
        <v>75</v>
      </c>
      <c r="W405">
        <v>103.4</v>
      </c>
      <c r="X405">
        <v>109</v>
      </c>
      <c r="Y405">
        <v>2.58</v>
      </c>
      <c r="Z405">
        <v>91</v>
      </c>
      <c r="AA405">
        <v>7</v>
      </c>
      <c r="AB405" t="s">
        <v>136</v>
      </c>
      <c r="AC405" t="str">
        <f t="array" ref="AC405">IFERROR(INDEX(JeffSagarin[TEAM],MATCH(AllSources[[#This Row],[Year]]&amp;"|"&amp;AllSources[[#This Row],[Real_Team]],JeffSagarin[YEAR]&amp;"|"&amp;JeffSagarin[TEAM],0)),"")</f>
        <v>Dayton</v>
      </c>
      <c r="AD405">
        <f t="array" ref="AD405">IFERROR(INDEX(JeffSagarin[JS_RATING],MATCH(AllSources[[#This Row],[Year]]&amp;"|"&amp;AllSources[[#This Row],[Real_Team]],JeffSagarin[YEAR]&amp;"|"&amp;JeffSagarin[TEAM],0)),"")</f>
        <v>81.790000000000006</v>
      </c>
      <c r="AE405">
        <f t="array" ref="AE405">IFERROR(INDEX(JeffSagarin[JS_SOS],MATCH(AllSources[[#This Row],[Year]]&amp;"|"&amp;AllSources[[#This Row],[Real_Team]],JeffSagarin[YEAR]&amp;"|"&amp;JeffSagarin[TEAM],0)),"")</f>
        <v>75.38</v>
      </c>
      <c r="AF405">
        <f t="array" ref="AF405">IFERROR(INDEX(JeffSagarin[W25],MATCH(AllSources[[#This Row],[Year]]&amp;"|"&amp;AllSources[[#This Row],[Real_Team]],JeffSagarin[YEAR]&amp;"|"&amp;JeffSagarin[TEAM],0)),"")</f>
        <v>1</v>
      </c>
      <c r="AG405">
        <f t="array" ref="AG405">IFERROR(INDEX(JeffSagarin[W50],MATCH(AllSources[[#This Row],[Year]]&amp;"|"&amp;AllSources[[#This Row],[Real_Team]],JeffSagarin[YEAR]&amp;"|"&amp;JeffSagarin[TEAM],0)),"")</f>
        <v>4</v>
      </c>
      <c r="AH405">
        <f t="array" ref="AH405">IFERROR(INDEX(JeffSagarin[YEAR],MATCH(AllSources[[#This Row],[Year]]&amp;"|"&amp;AllSources[[#This Row],[Real_Team]],JeffSagarin[YEAR]&amp;"|"&amp;JeffSagarin[TEAM],0)),"")</f>
        <v>2016</v>
      </c>
      <c r="AI405" t="str">
        <f t="array" ref="AI405">IFERROR(INDEX(SonnyMoore[TEAM],MATCH(AllSources[[#This Row],[Year]]&amp;"|"&amp;AllSources[[#This Row],[Real_Team]],SonnyMoore[YEAR]&amp;"|"&amp;SonnyMoore[TEAM],0)),"")</f>
        <v>DAYTON</v>
      </c>
      <c r="AJ405">
        <f t="array" ref="AJ405">IFERROR(INDEX(SonnyMoore[SM_SOS],MATCH(AllSources[[#This Row],[Year]]&amp;"|"&amp;AllSources[[#This Row],[Real_Team]],SonnyMoore[YEAR]&amp;"|"&amp;SonnyMoore[TEAM],0)),"")</f>
        <v>70.17</v>
      </c>
      <c r="AK405">
        <f t="array" ref="AK405">IFERROR(INDEX(SonnyMoore[SM_PR],MATCH(AllSources[[#This Row],[Year]]&amp;"|"&amp;AllSources[[#This Row],[Real_Team]],SonnyMoore[YEAR]&amp;"|"&amp;SonnyMoore[TEAM],0)),"")</f>
        <v>75.44</v>
      </c>
      <c r="AL405">
        <f t="array" ref="AL405">IFERROR(INDEX(SonnyMoore[YEAR],MATCH(AllSources[[#This Row],[Year]]&amp;"|"&amp;AllSources[[#This Row],[Real_Team]],SonnyMoore[YEAR]&amp;"|"&amp;SonnyMoore[TEAM],0)),"")</f>
        <v>2016</v>
      </c>
      <c r="AM405" t="str">
        <f t="array" ref="AM405">IFERROR(INDEX(ESPN[TEAM],MATCH(AllSources[[#This Row],[Year]]&amp;"|"&amp;AllSources[[#This Row],[Real_Team]],ESPN[YEAR]&amp;"|"&amp;ESPN[TEAM],0)),"")</f>
        <v>Dayton</v>
      </c>
      <c r="AN405">
        <f t="array" ref="AN405">IFERROR(INDEX(ESPN[BPI OFF],MATCH(AllSources[[#This Row],[Year]]&amp;"|"&amp;AllSources[[#This Row],[Real_Team]],ESPN[YEAR]&amp;"|"&amp;ESPN[TEAM],0)),"")</f>
        <v>1.6</v>
      </c>
      <c r="AO405">
        <f t="array" ref="AO405">IFERROR(INDEX(ESPN[BPI DEF],MATCH(AllSources[[#This Row],[Year]]&amp;"|"&amp;AllSources[[#This Row],[Real_Team]],ESPN[YEAR]&amp;"|"&amp;ESPN[TEAM],0)),"")</f>
        <v>7.4</v>
      </c>
      <c r="AP405">
        <f t="array" ref="AP405">IFERROR(INDEX(ESPN[BPI],MATCH(AllSources[[#This Row],[Year]]&amp;"|"&amp;AllSources[[#This Row],[Real_Team]],ESPN[YEAR]&amp;"|"&amp;ESPN[TEAM],0)),"")</f>
        <v>9</v>
      </c>
      <c r="AQ405">
        <f t="array" ref="AQ405">IFERROR(INDEX(ESPN[YEAR],MATCH(AllSources[[#This Row],[Year]]&amp;"|"&amp;AllSources[[#This Row],[Real_Team]],ESPN[YEAR]&amp;"|"&amp;ESPN[TEAM],0)),"")</f>
        <v>2016</v>
      </c>
    </row>
    <row r="406" spans="1:43" x14ac:dyDescent="0.2">
      <c r="A406">
        <v>2016</v>
      </c>
      <c r="B406">
        <v>60</v>
      </c>
      <c r="C406" t="s">
        <v>830</v>
      </c>
      <c r="D406" t="s">
        <v>829</v>
      </c>
      <c r="E406" t="e" vm="1">
        <v>#NAME?</v>
      </c>
      <c r="F406">
        <v>13</v>
      </c>
      <c r="G406">
        <v>1</v>
      </c>
      <c r="H406" t="s">
        <v>506</v>
      </c>
      <c r="I406" t="s">
        <v>90</v>
      </c>
      <c r="J406">
        <v>12.16</v>
      </c>
      <c r="K406">
        <v>108.2</v>
      </c>
      <c r="L406">
        <v>112</v>
      </c>
      <c r="M406">
        <v>96.1</v>
      </c>
      <c r="N406">
        <v>35</v>
      </c>
      <c r="O406">
        <v>70.599999999999994</v>
      </c>
      <c r="P406">
        <v>58</v>
      </c>
      <c r="Q406">
        <v>1.2999999999999999E-2</v>
      </c>
      <c r="R406">
        <v>142</v>
      </c>
      <c r="S406">
        <v>-2.3199999999999998</v>
      </c>
      <c r="T406">
        <v>204</v>
      </c>
      <c r="U406">
        <v>102.5</v>
      </c>
      <c r="V406">
        <v>258</v>
      </c>
      <c r="W406">
        <v>104.9</v>
      </c>
      <c r="X406">
        <v>149</v>
      </c>
      <c r="Y406">
        <v>-8.92</v>
      </c>
      <c r="Z406">
        <v>341</v>
      </c>
      <c r="AA406">
        <v>3</v>
      </c>
      <c r="AB406" t="s">
        <v>136</v>
      </c>
      <c r="AC406" t="str">
        <f t="array" ref="AC406">IFERROR(INDEX(JeffSagarin[TEAM],MATCH(AllSources[[#This Row],[Year]]&amp;"|"&amp;AllSources[[#This Row],[Real_Team]],JeffSagarin[YEAR]&amp;"|"&amp;JeffSagarin[TEAM],0)),"")</f>
        <v/>
      </c>
      <c r="AD406" t="str">
        <f t="array" ref="AD406">IFERROR(INDEX(JeffSagarin[JS_RATING],MATCH(AllSources[[#This Row],[Year]]&amp;"|"&amp;AllSources[[#This Row],[Real_Team]],JeffSagarin[YEAR]&amp;"|"&amp;JeffSagarin[TEAM],0)),"")</f>
        <v/>
      </c>
      <c r="AE406" t="str">
        <f t="array" ref="AE406">IFERROR(INDEX(JeffSagarin[JS_SOS],MATCH(AllSources[[#This Row],[Year]]&amp;"|"&amp;AllSources[[#This Row],[Real_Team]],JeffSagarin[YEAR]&amp;"|"&amp;JeffSagarin[TEAM],0)),"")</f>
        <v/>
      </c>
      <c r="AF406" t="str">
        <f t="array" ref="AF406">IFERROR(INDEX(JeffSagarin[W25],MATCH(AllSources[[#This Row],[Year]]&amp;"|"&amp;AllSources[[#This Row],[Real_Team]],JeffSagarin[YEAR]&amp;"|"&amp;JeffSagarin[TEAM],0)),"")</f>
        <v/>
      </c>
      <c r="AG406" t="str">
        <f t="array" ref="AG406">IFERROR(INDEX(JeffSagarin[W50],MATCH(AllSources[[#This Row],[Year]]&amp;"|"&amp;AllSources[[#This Row],[Real_Team]],JeffSagarin[YEAR]&amp;"|"&amp;JeffSagarin[TEAM],0)),"")</f>
        <v/>
      </c>
      <c r="AH406" t="str">
        <f t="array" ref="AH406">IFERROR(INDEX(JeffSagarin[YEAR],MATCH(AllSources[[#This Row],[Year]]&amp;"|"&amp;AllSources[[#This Row],[Real_Team]],JeffSagarin[YEAR]&amp;"|"&amp;JeffSagarin[TEAM],0)),"")</f>
        <v/>
      </c>
      <c r="AI406" t="str">
        <f t="array" ref="AI406">IFERROR(INDEX(SonnyMoore[TEAM],MATCH(AllSources[[#This Row],[Year]]&amp;"|"&amp;AllSources[[#This Row],[Real_Team]],SonnyMoore[YEAR]&amp;"|"&amp;SonnyMoore[TEAM],0)),"")</f>
        <v>HAWAII</v>
      </c>
      <c r="AJ406">
        <f t="array" ref="AJ406">IFERROR(INDEX(SonnyMoore[SM_SOS],MATCH(AllSources[[#This Row],[Year]]&amp;"|"&amp;AllSources[[#This Row],[Real_Team]],SonnyMoore[YEAR]&amp;"|"&amp;SonnyMoore[TEAM],0)),"")</f>
        <v>61.23</v>
      </c>
      <c r="AK406">
        <f t="array" ref="AK406">IFERROR(INDEX(SonnyMoore[SM_PR],MATCH(AllSources[[#This Row],[Year]]&amp;"|"&amp;AllSources[[#This Row],[Real_Team]],SonnyMoore[YEAR]&amp;"|"&amp;SonnyMoore[TEAM],0)),"")</f>
        <v>72.790000000000006</v>
      </c>
      <c r="AL406">
        <f t="array" ref="AL406">IFERROR(INDEX(SonnyMoore[YEAR],MATCH(AllSources[[#This Row],[Year]]&amp;"|"&amp;AllSources[[#This Row],[Real_Team]],SonnyMoore[YEAR]&amp;"|"&amp;SonnyMoore[TEAM],0)),"")</f>
        <v>2016</v>
      </c>
      <c r="AM406" t="str">
        <f t="array" ref="AM406">IFERROR(INDEX(ESPN[TEAM],MATCH(AllSources[[#This Row],[Year]]&amp;"|"&amp;AllSources[[#This Row],[Real_Team]],ESPN[YEAR]&amp;"|"&amp;ESPN[TEAM],0)),"")</f>
        <v/>
      </c>
      <c r="AN406" t="str">
        <f t="array" ref="AN406">IFERROR(INDEX(ESPN[BPI OFF],MATCH(AllSources[[#This Row],[Year]]&amp;"|"&amp;AllSources[[#This Row],[Real_Team]],ESPN[YEAR]&amp;"|"&amp;ESPN[TEAM],0)),"")</f>
        <v/>
      </c>
      <c r="AO406" t="str">
        <f t="array" ref="AO406">IFERROR(INDEX(ESPN[BPI DEF],MATCH(AllSources[[#This Row],[Year]]&amp;"|"&amp;AllSources[[#This Row],[Real_Team]],ESPN[YEAR]&amp;"|"&amp;ESPN[TEAM],0)),"")</f>
        <v/>
      </c>
      <c r="AP406" t="str">
        <f t="array" ref="AP406">IFERROR(INDEX(ESPN[BPI],MATCH(AllSources[[#This Row],[Year]]&amp;"|"&amp;AllSources[[#This Row],[Real_Team]],ESPN[YEAR]&amp;"|"&amp;ESPN[TEAM],0)),"")</f>
        <v/>
      </c>
      <c r="AQ406" t="str">
        <f t="array" ref="AQ406">IFERROR(INDEX(ESPN[YEAR],MATCH(AllSources[[#This Row],[Year]]&amp;"|"&amp;AllSources[[#This Row],[Real_Team]],ESPN[YEAR]&amp;"|"&amp;ESPN[TEAM],0)),"")</f>
        <v/>
      </c>
    </row>
    <row r="407" spans="1:43" x14ac:dyDescent="0.2">
      <c r="A407">
        <v>2016</v>
      </c>
      <c r="B407">
        <v>64</v>
      </c>
      <c r="C407" t="s">
        <v>827</v>
      </c>
      <c r="D407" t="s">
        <v>284</v>
      </c>
      <c r="E407" t="e" vm="1">
        <v>#NAME?</v>
      </c>
      <c r="F407">
        <v>7</v>
      </c>
      <c r="G407">
        <v>0</v>
      </c>
      <c r="H407" t="s">
        <v>137</v>
      </c>
      <c r="I407" t="s">
        <v>659</v>
      </c>
      <c r="J407">
        <v>11.65</v>
      </c>
      <c r="K407">
        <v>110.7</v>
      </c>
      <c r="L407">
        <v>77</v>
      </c>
      <c r="M407">
        <v>99.1</v>
      </c>
      <c r="N407">
        <v>66</v>
      </c>
      <c r="O407">
        <v>67.099999999999994</v>
      </c>
      <c r="P407">
        <v>229</v>
      </c>
      <c r="Q407">
        <v>4.2999999999999997E-2</v>
      </c>
      <c r="R407">
        <v>78</v>
      </c>
      <c r="S407">
        <v>9.61</v>
      </c>
      <c r="T407">
        <v>24</v>
      </c>
      <c r="U407">
        <v>109.8</v>
      </c>
      <c r="V407">
        <v>32</v>
      </c>
      <c r="W407">
        <v>100.2</v>
      </c>
      <c r="X407">
        <v>17</v>
      </c>
      <c r="Y407">
        <v>0.46</v>
      </c>
      <c r="Z407">
        <v>155</v>
      </c>
      <c r="AA407">
        <v>7</v>
      </c>
      <c r="AB407" t="s">
        <v>136</v>
      </c>
      <c r="AC407" t="str">
        <f t="array" ref="AC407">IFERROR(INDEX(JeffSagarin[TEAM],MATCH(AllSources[[#This Row],[Year]]&amp;"|"&amp;AllSources[[#This Row],[Real_Team]],JeffSagarin[YEAR]&amp;"|"&amp;JeffSagarin[TEAM],0)),"")</f>
        <v>Oregon St.</v>
      </c>
      <c r="AD407">
        <f t="array" ref="AD407">IFERROR(INDEX(JeffSagarin[JS_RATING],MATCH(AllSources[[#This Row],[Year]]&amp;"|"&amp;AllSources[[#This Row],[Real_Team]],JeffSagarin[YEAR]&amp;"|"&amp;JeffSagarin[TEAM],0)),"")</f>
        <v>80.819999999999993</v>
      </c>
      <c r="AE407">
        <f t="array" ref="AE407">IFERROR(INDEX(JeffSagarin[JS_SOS],MATCH(AllSources[[#This Row],[Year]]&amp;"|"&amp;AllSources[[#This Row],[Real_Team]],JeffSagarin[YEAR]&amp;"|"&amp;JeffSagarin[TEAM],0)),"")</f>
        <v>79.849999999999994</v>
      </c>
      <c r="AF407">
        <f t="array" ref="AF407">IFERROR(INDEX(JeffSagarin[W25],MATCH(AllSources[[#This Row],[Year]]&amp;"|"&amp;AllSources[[#This Row],[Real_Team]],JeffSagarin[YEAR]&amp;"|"&amp;JeffSagarin[TEAM],0)),"")</f>
        <v>1</v>
      </c>
      <c r="AG407">
        <f t="array" ref="AG407">IFERROR(INDEX(JeffSagarin[W50],MATCH(AllSources[[#This Row],[Year]]&amp;"|"&amp;AllSources[[#This Row],[Real_Team]],JeffSagarin[YEAR]&amp;"|"&amp;JeffSagarin[TEAM],0)),"")</f>
        <v>4</v>
      </c>
      <c r="AH407">
        <f t="array" ref="AH407">IFERROR(INDEX(JeffSagarin[YEAR],MATCH(AllSources[[#This Row],[Year]]&amp;"|"&amp;AllSources[[#This Row],[Real_Team]],JeffSagarin[YEAR]&amp;"|"&amp;JeffSagarin[TEAM],0)),"")</f>
        <v>2016</v>
      </c>
      <c r="AI407" t="str">
        <f t="array" ref="AI407">IFERROR(INDEX(SonnyMoore[TEAM],MATCH(AllSources[[#This Row],[Year]]&amp;"|"&amp;AllSources[[#This Row],[Real_Team]],SonnyMoore[YEAR]&amp;"|"&amp;SonnyMoore[TEAM],0)),"")</f>
        <v>OREGON ST.</v>
      </c>
      <c r="AJ407">
        <f t="array" ref="AJ407">IFERROR(INDEX(SonnyMoore[SM_SOS],MATCH(AllSources[[#This Row],[Year]]&amp;"|"&amp;AllSources[[#This Row],[Real_Team]],SonnyMoore[YEAR]&amp;"|"&amp;SonnyMoore[TEAM],0)),"")</f>
        <v>72.489999999999995</v>
      </c>
      <c r="AK407">
        <f t="array" ref="AK407">IFERROR(INDEX(SonnyMoore[SM_PR],MATCH(AllSources[[#This Row],[Year]]&amp;"|"&amp;AllSources[[#This Row],[Real_Team]],SonnyMoore[YEAR]&amp;"|"&amp;SonnyMoore[TEAM],0)),"")</f>
        <v>74.459999999999994</v>
      </c>
      <c r="AL407">
        <f t="array" ref="AL407">IFERROR(INDEX(SonnyMoore[YEAR],MATCH(AllSources[[#This Row],[Year]]&amp;"|"&amp;AllSources[[#This Row],[Real_Team]],SonnyMoore[YEAR]&amp;"|"&amp;SonnyMoore[TEAM],0)),"")</f>
        <v>2016</v>
      </c>
      <c r="AM407" t="str">
        <f t="array" ref="AM407">IFERROR(INDEX(ESPN[TEAM],MATCH(AllSources[[#This Row],[Year]]&amp;"|"&amp;AllSources[[#This Row],[Real_Team]],ESPN[YEAR]&amp;"|"&amp;ESPN[TEAM],0)),"")</f>
        <v>Oregon St.</v>
      </c>
      <c r="AN407">
        <f t="array" ref="AN407">IFERROR(INDEX(ESPN[BPI OFF],MATCH(AllSources[[#This Row],[Year]]&amp;"|"&amp;AllSources[[#This Row],[Real_Team]],ESPN[YEAR]&amp;"|"&amp;ESPN[TEAM],0)),"")</f>
        <v>1.8</v>
      </c>
      <c r="AO407">
        <f t="array" ref="AO407">IFERROR(INDEX(ESPN[BPI DEF],MATCH(AllSources[[#This Row],[Year]]&amp;"|"&amp;AllSources[[#This Row],[Real_Team]],ESPN[YEAR]&amp;"|"&amp;ESPN[TEAM],0)),"")</f>
        <v>5</v>
      </c>
      <c r="AP407">
        <f t="array" ref="AP407">IFERROR(INDEX(ESPN[BPI],MATCH(AllSources[[#This Row],[Year]]&amp;"|"&amp;AllSources[[#This Row],[Real_Team]],ESPN[YEAR]&amp;"|"&amp;ESPN[TEAM],0)),"")</f>
        <v>6.8</v>
      </c>
      <c r="AQ407">
        <f t="array" ref="AQ407">IFERROR(INDEX(ESPN[YEAR],MATCH(AllSources[[#This Row],[Year]]&amp;"|"&amp;AllSources[[#This Row],[Real_Team]],ESPN[YEAR]&amp;"|"&amp;ESPN[TEAM],0)),"")</f>
        <v>2016</v>
      </c>
    </row>
    <row r="408" spans="1:43" x14ac:dyDescent="0.2">
      <c r="A408">
        <v>2016</v>
      </c>
      <c r="B408">
        <v>65</v>
      </c>
      <c r="C408" t="s">
        <v>826</v>
      </c>
      <c r="D408" t="s">
        <v>263</v>
      </c>
      <c r="E408" t="e" vm="1">
        <v>#NAME?</v>
      </c>
      <c r="F408">
        <v>11</v>
      </c>
      <c r="G408">
        <v>0</v>
      </c>
      <c r="H408" t="s">
        <v>148</v>
      </c>
      <c r="I408" t="s">
        <v>543</v>
      </c>
      <c r="J408">
        <v>11.5</v>
      </c>
      <c r="K408">
        <v>111.2</v>
      </c>
      <c r="L408">
        <v>69</v>
      </c>
      <c r="M408">
        <v>99.7</v>
      </c>
      <c r="N408">
        <v>79</v>
      </c>
      <c r="O408">
        <v>68.400000000000006</v>
      </c>
      <c r="P408">
        <v>149</v>
      </c>
      <c r="Q408">
        <v>-3.0000000000000001E-3</v>
      </c>
      <c r="R408">
        <v>181</v>
      </c>
      <c r="S408">
        <v>5.54</v>
      </c>
      <c r="T408">
        <v>76</v>
      </c>
      <c r="U408">
        <v>107</v>
      </c>
      <c r="V408">
        <v>84</v>
      </c>
      <c r="W408">
        <v>101.4</v>
      </c>
      <c r="X408">
        <v>60</v>
      </c>
      <c r="Y408">
        <v>1.46</v>
      </c>
      <c r="Z408">
        <v>127</v>
      </c>
      <c r="AA408">
        <v>1</v>
      </c>
      <c r="AB408" t="s">
        <v>136</v>
      </c>
      <c r="AC408" t="str">
        <f t="array" ref="AC408">IFERROR(INDEX(JeffSagarin[TEAM],MATCH(AllSources[[#This Row],[Year]]&amp;"|"&amp;AllSources[[#This Row],[Real_Team]],JeffSagarin[YEAR]&amp;"|"&amp;JeffSagarin[TEAM],0)),"")</f>
        <v>Tulsa</v>
      </c>
      <c r="AD408">
        <f t="array" ref="AD408">IFERROR(INDEX(JeffSagarin[JS_RATING],MATCH(AllSources[[#This Row],[Year]]&amp;"|"&amp;AllSources[[#This Row],[Real_Team]],JeffSagarin[YEAR]&amp;"|"&amp;JeffSagarin[TEAM],0)),"")</f>
        <v>79.989999999999995</v>
      </c>
      <c r="AE408">
        <f t="array" ref="AE408">IFERROR(INDEX(JeffSagarin[JS_SOS],MATCH(AllSources[[#This Row],[Year]]&amp;"|"&amp;AllSources[[#This Row],[Real_Team]],JeffSagarin[YEAR]&amp;"|"&amp;JeffSagarin[TEAM],0)),"")</f>
        <v>76.62</v>
      </c>
      <c r="AF408">
        <f t="array" ref="AF408">IFERROR(INDEX(JeffSagarin[W25],MATCH(AllSources[[#This Row],[Year]]&amp;"|"&amp;AllSources[[#This Row],[Real_Team]],JeffSagarin[YEAR]&amp;"|"&amp;JeffSagarin[TEAM],0)),"")</f>
        <v>3</v>
      </c>
      <c r="AG408">
        <f t="array" ref="AG408">IFERROR(INDEX(JeffSagarin[W50],MATCH(AllSources[[#This Row],[Year]]&amp;"|"&amp;AllSources[[#This Row],[Real_Team]],JeffSagarin[YEAR]&amp;"|"&amp;JeffSagarin[TEAM],0)),"")</f>
        <v>4</v>
      </c>
      <c r="AH408">
        <f t="array" ref="AH408">IFERROR(INDEX(JeffSagarin[YEAR],MATCH(AllSources[[#This Row],[Year]]&amp;"|"&amp;AllSources[[#This Row],[Real_Team]],JeffSagarin[YEAR]&amp;"|"&amp;JeffSagarin[TEAM],0)),"")</f>
        <v>2016</v>
      </c>
      <c r="AI408" t="str">
        <f t="array" ref="AI408">IFERROR(INDEX(SonnyMoore[TEAM],MATCH(AllSources[[#This Row],[Year]]&amp;"|"&amp;AllSources[[#This Row],[Real_Team]],SonnyMoore[YEAR]&amp;"|"&amp;SonnyMoore[TEAM],0)),"")</f>
        <v>TULSA</v>
      </c>
      <c r="AJ408">
        <f t="array" ref="AJ408">IFERROR(INDEX(SonnyMoore[SM_SOS],MATCH(AllSources[[#This Row],[Year]]&amp;"|"&amp;AllSources[[#This Row],[Real_Team]],SonnyMoore[YEAR]&amp;"|"&amp;SonnyMoore[TEAM],0)),"")</f>
        <v>69.319999999999993</v>
      </c>
      <c r="AK408">
        <f t="array" ref="AK408">IFERROR(INDEX(SonnyMoore[SM_PR],MATCH(AllSources[[#This Row],[Year]]&amp;"|"&amp;AllSources[[#This Row],[Real_Team]],SonnyMoore[YEAR]&amp;"|"&amp;SonnyMoore[TEAM],0)),"")</f>
        <v>73.819999999999993</v>
      </c>
      <c r="AL408">
        <f t="array" ref="AL408">IFERROR(INDEX(SonnyMoore[YEAR],MATCH(AllSources[[#This Row],[Year]]&amp;"|"&amp;AllSources[[#This Row],[Real_Team]],SonnyMoore[YEAR]&amp;"|"&amp;SonnyMoore[TEAM],0)),"")</f>
        <v>2016</v>
      </c>
      <c r="AM408" t="str">
        <f t="array" ref="AM408">IFERROR(INDEX(ESPN[TEAM],MATCH(AllSources[[#This Row],[Year]]&amp;"|"&amp;AllSources[[#This Row],[Real_Team]],ESPN[YEAR]&amp;"|"&amp;ESPN[TEAM],0)),"")</f>
        <v>Tulsa</v>
      </c>
      <c r="AN408">
        <f t="array" ref="AN408">IFERROR(INDEX(ESPN[BPI OFF],MATCH(AllSources[[#This Row],[Year]]&amp;"|"&amp;AllSources[[#This Row],[Real_Team]],ESPN[YEAR]&amp;"|"&amp;ESPN[TEAM],0)),"")</f>
        <v>4.0999999999999996</v>
      </c>
      <c r="AO408">
        <f t="array" ref="AO408">IFERROR(INDEX(ESPN[BPI DEF],MATCH(AllSources[[#This Row],[Year]]&amp;"|"&amp;AllSources[[#This Row],[Real_Team]],ESPN[YEAR]&amp;"|"&amp;ESPN[TEAM],0)),"")</f>
        <v>3</v>
      </c>
      <c r="AP408">
        <f t="array" ref="AP408">IFERROR(INDEX(ESPN[BPI],MATCH(AllSources[[#This Row],[Year]]&amp;"|"&amp;AllSources[[#This Row],[Real_Team]],ESPN[YEAR]&amp;"|"&amp;ESPN[TEAM],0)),"")</f>
        <v>7.1</v>
      </c>
      <c r="AQ408">
        <f t="array" ref="AQ408">IFERROR(INDEX(ESPN[YEAR],MATCH(AllSources[[#This Row],[Year]]&amp;"|"&amp;AllSources[[#This Row],[Real_Team]],ESPN[YEAR]&amp;"|"&amp;ESPN[TEAM],0)),"")</f>
        <v>2016</v>
      </c>
    </row>
    <row r="409" spans="1:43" x14ac:dyDescent="0.2">
      <c r="A409">
        <v>2016</v>
      </c>
      <c r="B409">
        <v>67</v>
      </c>
      <c r="C409" t="s">
        <v>825</v>
      </c>
      <c r="D409" t="s">
        <v>213</v>
      </c>
      <c r="E409" t="e" vm="1">
        <v>#NAME?</v>
      </c>
      <c r="F409">
        <v>11</v>
      </c>
      <c r="G409">
        <v>1</v>
      </c>
      <c r="H409" t="s">
        <v>590</v>
      </c>
      <c r="I409" t="s">
        <v>94</v>
      </c>
      <c r="J409">
        <v>11.13</v>
      </c>
      <c r="K409">
        <v>109.6</v>
      </c>
      <c r="L409">
        <v>94</v>
      </c>
      <c r="M409">
        <v>98.5</v>
      </c>
      <c r="N409">
        <v>56</v>
      </c>
      <c r="O409">
        <v>62.9</v>
      </c>
      <c r="P409">
        <v>346</v>
      </c>
      <c r="Q409">
        <v>1.2999999999999999E-2</v>
      </c>
      <c r="R409">
        <v>148</v>
      </c>
      <c r="S409">
        <v>4.8</v>
      </c>
      <c r="T409">
        <v>79</v>
      </c>
      <c r="U409">
        <v>106.1</v>
      </c>
      <c r="V409">
        <v>107</v>
      </c>
      <c r="W409">
        <v>101.3</v>
      </c>
      <c r="X409">
        <v>53</v>
      </c>
      <c r="Y409">
        <v>7.57</v>
      </c>
      <c r="Z409">
        <v>17</v>
      </c>
      <c r="AA409">
        <v>1</v>
      </c>
      <c r="AB409" t="s">
        <v>136</v>
      </c>
      <c r="AC409" t="str">
        <f t="array" ref="AC409">IFERROR(INDEX(JeffSagarin[TEAM],MATCH(AllSources[[#This Row],[Year]]&amp;"|"&amp;AllSources[[#This Row],[Real_Team]],JeffSagarin[YEAR]&amp;"|"&amp;JeffSagarin[TEAM],0)),"")</f>
        <v>Northern Iowa</v>
      </c>
      <c r="AD409">
        <f t="array" ref="AD409">IFERROR(INDEX(JeffSagarin[JS_RATING],MATCH(AllSources[[#This Row],[Year]]&amp;"|"&amp;AllSources[[#This Row],[Real_Team]],JeffSagarin[YEAR]&amp;"|"&amp;JeffSagarin[TEAM],0)),"")</f>
        <v>80.22</v>
      </c>
      <c r="AE409">
        <f t="array" ref="AE409">IFERROR(INDEX(JeffSagarin[JS_SOS],MATCH(AllSources[[#This Row],[Year]]&amp;"|"&amp;AllSources[[#This Row],[Real_Team]],JeffSagarin[YEAR]&amp;"|"&amp;JeffSagarin[TEAM],0)),"")</f>
        <v>75.7</v>
      </c>
      <c r="AF409">
        <f t="array" ref="AF409">IFERROR(INDEX(JeffSagarin[W25],MATCH(AllSources[[#This Row],[Year]]&amp;"|"&amp;AllSources[[#This Row],[Real_Team]],JeffSagarin[YEAR]&amp;"|"&amp;JeffSagarin[TEAM],0)),"")</f>
        <v>4</v>
      </c>
      <c r="AG409">
        <f t="array" ref="AG409">IFERROR(INDEX(JeffSagarin[W50],MATCH(AllSources[[#This Row],[Year]]&amp;"|"&amp;AllSources[[#This Row],[Real_Team]],JeffSagarin[YEAR]&amp;"|"&amp;JeffSagarin[TEAM],0)),"")</f>
        <v>5</v>
      </c>
      <c r="AH409">
        <f t="array" ref="AH409">IFERROR(INDEX(JeffSagarin[YEAR],MATCH(AllSources[[#This Row],[Year]]&amp;"|"&amp;AllSources[[#This Row],[Real_Team]],JeffSagarin[YEAR]&amp;"|"&amp;JeffSagarin[TEAM],0)),"")</f>
        <v>2016</v>
      </c>
      <c r="AI409" t="str">
        <f t="array" ref="AI409">IFERROR(INDEX(SonnyMoore[TEAM],MATCH(AllSources[[#This Row],[Year]]&amp;"|"&amp;AllSources[[#This Row],[Real_Team]],SonnyMoore[YEAR]&amp;"|"&amp;SonnyMoore[TEAM],0)),"")</f>
        <v>NORTHERN IOWA</v>
      </c>
      <c r="AJ409">
        <f t="array" ref="AJ409">IFERROR(INDEX(SonnyMoore[SM_SOS],MATCH(AllSources[[#This Row],[Year]]&amp;"|"&amp;AllSources[[#This Row],[Real_Team]],SonnyMoore[YEAR]&amp;"|"&amp;SonnyMoore[TEAM],0)),"")</f>
        <v>69.08</v>
      </c>
      <c r="AK409">
        <f t="array" ref="AK409">IFERROR(INDEX(SonnyMoore[SM_PR],MATCH(AllSources[[#This Row],[Year]]&amp;"|"&amp;AllSources[[#This Row],[Real_Team]],SonnyMoore[YEAR]&amp;"|"&amp;SonnyMoore[TEAM],0)),"")</f>
        <v>75.430000000000007</v>
      </c>
      <c r="AL409">
        <f t="array" ref="AL409">IFERROR(INDEX(SonnyMoore[YEAR],MATCH(AllSources[[#This Row],[Year]]&amp;"|"&amp;AllSources[[#This Row],[Real_Team]],SonnyMoore[YEAR]&amp;"|"&amp;SonnyMoore[TEAM],0)),"")</f>
        <v>2016</v>
      </c>
      <c r="AM409" t="str">
        <f t="array" ref="AM409">IFERROR(INDEX(ESPN[TEAM],MATCH(AllSources[[#This Row],[Year]]&amp;"|"&amp;AllSources[[#This Row],[Real_Team]],ESPN[YEAR]&amp;"|"&amp;ESPN[TEAM],0)),"")</f>
        <v>Northern Iowa</v>
      </c>
      <c r="AN409">
        <f t="array" ref="AN409">IFERROR(INDEX(ESPN[BPI OFF],MATCH(AllSources[[#This Row],[Year]]&amp;"|"&amp;AllSources[[#This Row],[Real_Team]],ESPN[YEAR]&amp;"|"&amp;ESPN[TEAM],0)),"")</f>
        <v>-1.5</v>
      </c>
      <c r="AO409">
        <f t="array" ref="AO409">IFERROR(INDEX(ESPN[BPI DEF],MATCH(AllSources[[#This Row],[Year]]&amp;"|"&amp;AllSources[[#This Row],[Real_Team]],ESPN[YEAR]&amp;"|"&amp;ESPN[TEAM],0)),"")</f>
        <v>7.5</v>
      </c>
      <c r="AP409">
        <f t="array" ref="AP409">IFERROR(INDEX(ESPN[BPI],MATCH(AllSources[[#This Row],[Year]]&amp;"|"&amp;AllSources[[#This Row],[Real_Team]],ESPN[YEAR]&amp;"|"&amp;ESPN[TEAM],0)),"")</f>
        <v>6</v>
      </c>
      <c r="AQ409">
        <f t="array" ref="AQ409">IFERROR(INDEX(ESPN[YEAR],MATCH(AllSources[[#This Row],[Year]]&amp;"|"&amp;AllSources[[#This Row],[Real_Team]],ESPN[YEAR]&amp;"|"&amp;ESPN[TEAM],0)),"")</f>
        <v>2016</v>
      </c>
    </row>
    <row r="410" spans="1:43" x14ac:dyDescent="0.2">
      <c r="A410">
        <v>2016</v>
      </c>
      <c r="B410">
        <v>80</v>
      </c>
      <c r="C410" t="s">
        <v>824</v>
      </c>
      <c r="D410" t="s">
        <v>272</v>
      </c>
      <c r="E410" t="e" vm="1">
        <v>#NAME?</v>
      </c>
      <c r="F410">
        <v>12</v>
      </c>
      <c r="G410">
        <v>0</v>
      </c>
      <c r="H410" t="s">
        <v>514</v>
      </c>
      <c r="I410" t="s">
        <v>72</v>
      </c>
      <c r="J410">
        <v>9.57</v>
      </c>
      <c r="K410">
        <v>111.4</v>
      </c>
      <c r="L410">
        <v>66</v>
      </c>
      <c r="M410">
        <v>101.8</v>
      </c>
      <c r="N410">
        <v>117</v>
      </c>
      <c r="O410">
        <v>68.3</v>
      </c>
      <c r="P410">
        <v>157</v>
      </c>
      <c r="Q410">
        <v>4.0000000000000001E-3</v>
      </c>
      <c r="R410">
        <v>168</v>
      </c>
      <c r="S410">
        <v>-0.23</v>
      </c>
      <c r="T410">
        <v>155</v>
      </c>
      <c r="U410">
        <v>104.6</v>
      </c>
      <c r="V410">
        <v>168</v>
      </c>
      <c r="W410">
        <v>104.8</v>
      </c>
      <c r="X410">
        <v>146</v>
      </c>
      <c r="Y410">
        <v>1.91</v>
      </c>
      <c r="Z410">
        <v>113</v>
      </c>
      <c r="AA410">
        <v>2</v>
      </c>
      <c r="AB410" t="s">
        <v>136</v>
      </c>
      <c r="AC410" t="str">
        <f t="array" ref="AC410">IFERROR(INDEX(JeffSagarin[TEAM],MATCH(AllSources[[#This Row],[Year]]&amp;"|"&amp;AllSources[[#This Row],[Real_Team]],JeffSagarin[YEAR]&amp;"|"&amp;JeffSagarin[TEAM],0)),"")</f>
        <v>South Dakota St.</v>
      </c>
      <c r="AD410">
        <f t="array" ref="AD410">IFERROR(INDEX(JeffSagarin[JS_RATING],MATCH(AllSources[[#This Row],[Year]]&amp;"|"&amp;AllSources[[#This Row],[Real_Team]],JeffSagarin[YEAR]&amp;"|"&amp;JeffSagarin[TEAM],0)),"")</f>
        <v>78.38</v>
      </c>
      <c r="AE410">
        <f t="array" ref="AE410">IFERROR(INDEX(JeffSagarin[JS_SOS],MATCH(AllSources[[#This Row],[Year]]&amp;"|"&amp;AllSources[[#This Row],[Real_Team]],JeffSagarin[YEAR]&amp;"|"&amp;JeffSagarin[TEAM],0)),"")</f>
        <v>71.58</v>
      </c>
      <c r="AF410">
        <f t="array" ref="AF410">IFERROR(INDEX(JeffSagarin[W25],MATCH(AllSources[[#This Row],[Year]]&amp;"|"&amp;AllSources[[#This Row],[Real_Team]],JeffSagarin[YEAR]&amp;"|"&amp;JeffSagarin[TEAM],0)),"")</f>
        <v>0</v>
      </c>
      <c r="AG410">
        <f t="array" ref="AG410">IFERROR(INDEX(JeffSagarin[W50],MATCH(AllSources[[#This Row],[Year]]&amp;"|"&amp;AllSources[[#This Row],[Real_Team]],JeffSagarin[YEAR]&amp;"|"&amp;JeffSagarin[TEAM],0)),"")</f>
        <v>0</v>
      </c>
      <c r="AH410">
        <f t="array" ref="AH410">IFERROR(INDEX(JeffSagarin[YEAR],MATCH(AllSources[[#This Row],[Year]]&amp;"|"&amp;AllSources[[#This Row],[Real_Team]],JeffSagarin[YEAR]&amp;"|"&amp;JeffSagarin[TEAM],0)),"")</f>
        <v>2016</v>
      </c>
      <c r="AI410" t="str">
        <f t="array" ref="AI410">IFERROR(INDEX(SonnyMoore[TEAM],MATCH(AllSources[[#This Row],[Year]]&amp;"|"&amp;AllSources[[#This Row],[Real_Team]],SonnyMoore[YEAR]&amp;"|"&amp;SonnyMoore[TEAM],0)),"")</f>
        <v/>
      </c>
      <c r="AJ410" t="str">
        <f t="array" ref="AJ410">IFERROR(INDEX(SonnyMoore[SM_SOS],MATCH(AllSources[[#This Row],[Year]]&amp;"|"&amp;AllSources[[#This Row],[Real_Team]],SonnyMoore[YEAR]&amp;"|"&amp;SonnyMoore[TEAM],0)),"")</f>
        <v/>
      </c>
      <c r="AK410" t="str">
        <f t="array" ref="AK410">IFERROR(INDEX(SonnyMoore[SM_PR],MATCH(AllSources[[#This Row],[Year]]&amp;"|"&amp;AllSources[[#This Row],[Real_Team]],SonnyMoore[YEAR]&amp;"|"&amp;SonnyMoore[TEAM],0)),"")</f>
        <v/>
      </c>
      <c r="AL410" t="str">
        <f t="array" ref="AL410">IFERROR(INDEX(SonnyMoore[YEAR],MATCH(AllSources[[#This Row],[Year]]&amp;"|"&amp;AllSources[[#This Row],[Real_Team]],SonnyMoore[YEAR]&amp;"|"&amp;SonnyMoore[TEAM],0)),"")</f>
        <v/>
      </c>
      <c r="AM410" t="str">
        <f t="array" ref="AM410">IFERROR(INDEX(ESPN[TEAM],MATCH(AllSources[[#This Row],[Year]]&amp;"|"&amp;AllSources[[#This Row],[Real_Team]],ESPN[YEAR]&amp;"|"&amp;ESPN[TEAM],0)),"")</f>
        <v>South Dakota St.</v>
      </c>
      <c r="AN410">
        <f t="array" ref="AN410">IFERROR(INDEX(ESPN[BPI OFF],MATCH(AllSources[[#This Row],[Year]]&amp;"|"&amp;AllSources[[#This Row],[Real_Team]],ESPN[YEAR]&amp;"|"&amp;ESPN[TEAM],0)),"")</f>
        <v>3.7</v>
      </c>
      <c r="AO410">
        <f t="array" ref="AO410">IFERROR(INDEX(ESPN[BPI DEF],MATCH(AllSources[[#This Row],[Year]]&amp;"|"&amp;AllSources[[#This Row],[Real_Team]],ESPN[YEAR]&amp;"|"&amp;ESPN[TEAM],0)),"")</f>
        <v>2.6</v>
      </c>
      <c r="AP410">
        <f t="array" ref="AP410">IFERROR(INDEX(ESPN[BPI],MATCH(AllSources[[#This Row],[Year]]&amp;"|"&amp;AllSources[[#This Row],[Real_Team]],ESPN[YEAR]&amp;"|"&amp;ESPN[TEAM],0)),"")</f>
        <v>6.3</v>
      </c>
      <c r="AQ410">
        <f t="array" ref="AQ410">IFERROR(INDEX(ESPN[YEAR],MATCH(AllSources[[#This Row],[Year]]&amp;"|"&amp;AllSources[[#This Row],[Real_Team]],ESPN[YEAR]&amp;"|"&amp;ESPN[TEAM],0)),"")</f>
        <v>2016</v>
      </c>
    </row>
    <row r="411" spans="1:43" x14ac:dyDescent="0.2">
      <c r="A411">
        <v>2016</v>
      </c>
      <c r="B411">
        <v>83</v>
      </c>
      <c r="C411" t="s">
        <v>823</v>
      </c>
      <c r="D411" t="s">
        <v>473</v>
      </c>
      <c r="E411" t="e" vm="1">
        <v>#NAME?</v>
      </c>
      <c r="F411">
        <v>13</v>
      </c>
      <c r="G411">
        <v>0</v>
      </c>
      <c r="H411" t="s">
        <v>127</v>
      </c>
      <c r="I411" t="s">
        <v>651</v>
      </c>
      <c r="J411">
        <v>9.2100000000000009</v>
      </c>
      <c r="K411">
        <v>110.7</v>
      </c>
      <c r="L411">
        <v>79</v>
      </c>
      <c r="M411">
        <v>101.5</v>
      </c>
      <c r="N411">
        <v>110</v>
      </c>
      <c r="O411">
        <v>70.3</v>
      </c>
      <c r="P411">
        <v>73</v>
      </c>
      <c r="Q411">
        <v>3.3000000000000002E-2</v>
      </c>
      <c r="R411">
        <v>93</v>
      </c>
      <c r="S411">
        <v>0.85</v>
      </c>
      <c r="T411">
        <v>132</v>
      </c>
      <c r="U411">
        <v>105.7</v>
      </c>
      <c r="V411">
        <v>115</v>
      </c>
      <c r="W411">
        <v>104.9</v>
      </c>
      <c r="X411">
        <v>151</v>
      </c>
      <c r="Y411">
        <v>-3.9</v>
      </c>
      <c r="Z411">
        <v>271</v>
      </c>
      <c r="AA411">
        <v>3</v>
      </c>
      <c r="AB411" t="s">
        <v>136</v>
      </c>
      <c r="AC411" t="str">
        <f t="array" ref="AC411">IFERROR(INDEX(JeffSagarin[TEAM],MATCH(AllSources[[#This Row],[Year]]&amp;"|"&amp;AllSources[[#This Row],[Real_Team]],JeffSagarin[YEAR]&amp;"|"&amp;JeffSagarin[TEAM],0)),"")</f>
        <v/>
      </c>
      <c r="AD411" t="str">
        <f t="array" ref="AD411">IFERROR(INDEX(JeffSagarin[JS_RATING],MATCH(AllSources[[#This Row],[Year]]&amp;"|"&amp;AllSources[[#This Row],[Real_Team]],JeffSagarin[YEAR]&amp;"|"&amp;JeffSagarin[TEAM],0)),"")</f>
        <v/>
      </c>
      <c r="AE411" t="str">
        <f t="array" ref="AE411">IFERROR(INDEX(JeffSagarin[JS_SOS],MATCH(AllSources[[#This Row],[Year]]&amp;"|"&amp;AllSources[[#This Row],[Real_Team]],JeffSagarin[YEAR]&amp;"|"&amp;JeffSagarin[TEAM],0)),"")</f>
        <v/>
      </c>
      <c r="AF411" t="str">
        <f t="array" ref="AF411">IFERROR(INDEX(JeffSagarin[W25],MATCH(AllSources[[#This Row],[Year]]&amp;"|"&amp;AllSources[[#This Row],[Real_Team]],JeffSagarin[YEAR]&amp;"|"&amp;JeffSagarin[TEAM],0)),"")</f>
        <v/>
      </c>
      <c r="AG411" t="str">
        <f t="array" ref="AG411">IFERROR(INDEX(JeffSagarin[W50],MATCH(AllSources[[#This Row],[Year]]&amp;"|"&amp;AllSources[[#This Row],[Real_Team]],JeffSagarin[YEAR]&amp;"|"&amp;JeffSagarin[TEAM],0)),"")</f>
        <v/>
      </c>
      <c r="AH411" t="str">
        <f t="array" ref="AH411">IFERROR(INDEX(JeffSagarin[YEAR],MATCH(AllSources[[#This Row],[Year]]&amp;"|"&amp;AllSources[[#This Row],[Real_Team]],JeffSagarin[YEAR]&amp;"|"&amp;JeffSagarin[TEAM],0)),"")</f>
        <v/>
      </c>
      <c r="AI411" t="str">
        <f t="array" ref="AI411">IFERROR(INDEX(SonnyMoore[TEAM],MATCH(AllSources[[#This Row],[Year]]&amp;"|"&amp;AllSources[[#This Row],[Real_Team]],SonnyMoore[YEAR]&amp;"|"&amp;SonnyMoore[TEAM],0)),"")</f>
        <v/>
      </c>
      <c r="AJ411" t="str">
        <f t="array" ref="AJ411">IFERROR(INDEX(SonnyMoore[SM_SOS],MATCH(AllSources[[#This Row],[Year]]&amp;"|"&amp;AllSources[[#This Row],[Real_Team]],SonnyMoore[YEAR]&amp;"|"&amp;SonnyMoore[TEAM],0)),"")</f>
        <v/>
      </c>
      <c r="AK411" t="str">
        <f t="array" ref="AK411">IFERROR(INDEX(SonnyMoore[SM_PR],MATCH(AllSources[[#This Row],[Year]]&amp;"|"&amp;AllSources[[#This Row],[Real_Team]],SonnyMoore[YEAR]&amp;"|"&amp;SonnyMoore[TEAM],0)),"")</f>
        <v/>
      </c>
      <c r="AL411" t="str">
        <f t="array" ref="AL411">IFERROR(INDEX(SonnyMoore[YEAR],MATCH(AllSources[[#This Row],[Year]]&amp;"|"&amp;AllSources[[#This Row],[Real_Team]],SonnyMoore[YEAR]&amp;"|"&amp;SonnyMoore[TEAM],0)),"")</f>
        <v/>
      </c>
      <c r="AM411" t="str">
        <f t="array" ref="AM411">IFERROR(INDEX(ESPN[TEAM],MATCH(AllSources[[#This Row],[Year]]&amp;"|"&amp;AllSources[[#This Row],[Real_Team]],ESPN[YEAR]&amp;"|"&amp;ESPN[TEAM],0)),"")</f>
        <v/>
      </c>
      <c r="AN411" t="str">
        <f t="array" ref="AN411">IFERROR(INDEX(ESPN[BPI OFF],MATCH(AllSources[[#This Row],[Year]]&amp;"|"&amp;AllSources[[#This Row],[Real_Team]],ESPN[YEAR]&amp;"|"&amp;ESPN[TEAM],0)),"")</f>
        <v/>
      </c>
      <c r="AO411" t="str">
        <f t="array" ref="AO411">IFERROR(INDEX(ESPN[BPI DEF],MATCH(AllSources[[#This Row],[Year]]&amp;"|"&amp;AllSources[[#This Row],[Real_Team]],ESPN[YEAR]&amp;"|"&amp;ESPN[TEAM],0)),"")</f>
        <v/>
      </c>
      <c r="AP411" t="str">
        <f t="array" ref="AP411">IFERROR(INDEX(ESPN[BPI],MATCH(AllSources[[#This Row],[Year]]&amp;"|"&amp;AllSources[[#This Row],[Real_Team]],ESPN[YEAR]&amp;"|"&amp;ESPN[TEAM],0)),"")</f>
        <v/>
      </c>
      <c r="AQ411" t="str">
        <f t="array" ref="AQ411">IFERROR(INDEX(ESPN[YEAR],MATCH(AllSources[[#This Row],[Year]]&amp;"|"&amp;AllSources[[#This Row],[Real_Team]],ESPN[YEAR]&amp;"|"&amp;ESPN[TEAM],0)),"")</f>
        <v/>
      </c>
    </row>
    <row r="412" spans="1:43" x14ac:dyDescent="0.2">
      <c r="A412">
        <v>2016</v>
      </c>
      <c r="B412">
        <v>86</v>
      </c>
      <c r="C412" t="s">
        <v>822</v>
      </c>
      <c r="D412" t="s">
        <v>117</v>
      </c>
      <c r="E412" t="e" vm="1">
        <v>#NAME?</v>
      </c>
      <c r="F412">
        <v>10</v>
      </c>
      <c r="G412">
        <v>0</v>
      </c>
      <c r="H412" t="s">
        <v>148</v>
      </c>
      <c r="I412" t="s">
        <v>65</v>
      </c>
      <c r="J412">
        <v>8.82</v>
      </c>
      <c r="K412">
        <v>107</v>
      </c>
      <c r="L412">
        <v>139</v>
      </c>
      <c r="M412">
        <v>98.1</v>
      </c>
      <c r="N412">
        <v>52</v>
      </c>
      <c r="O412">
        <v>65.900000000000006</v>
      </c>
      <c r="P412">
        <v>283</v>
      </c>
      <c r="Q412">
        <v>9.5000000000000001E-2</v>
      </c>
      <c r="R412">
        <v>17</v>
      </c>
      <c r="S412">
        <v>6.33</v>
      </c>
      <c r="T412">
        <v>67</v>
      </c>
      <c r="U412">
        <v>107.8</v>
      </c>
      <c r="V412">
        <v>69</v>
      </c>
      <c r="W412">
        <v>101.5</v>
      </c>
      <c r="X412">
        <v>61</v>
      </c>
      <c r="Y412">
        <v>3.7</v>
      </c>
      <c r="Z412">
        <v>63</v>
      </c>
      <c r="AA412">
        <v>0</v>
      </c>
      <c r="AB412" t="s">
        <v>136</v>
      </c>
      <c r="AC412" t="str">
        <f t="array" ref="AC412">IFERROR(INDEX(JeffSagarin[TEAM],MATCH(AllSources[[#This Row],[Year]]&amp;"|"&amp;AllSources[[#This Row],[Real_Team]],JeffSagarin[YEAR]&amp;"|"&amp;JeffSagarin[TEAM],0)),"")</f>
        <v>Temple</v>
      </c>
      <c r="AD412">
        <f t="array" ref="AD412">IFERROR(INDEX(JeffSagarin[JS_RATING],MATCH(AllSources[[#This Row],[Year]]&amp;"|"&amp;AllSources[[#This Row],[Real_Team]],JeffSagarin[YEAR]&amp;"|"&amp;JeffSagarin[TEAM],0)),"")</f>
        <v>78.64</v>
      </c>
      <c r="AE412">
        <f t="array" ref="AE412">IFERROR(INDEX(JeffSagarin[JS_SOS],MATCH(AllSources[[#This Row],[Year]]&amp;"|"&amp;AllSources[[#This Row],[Real_Team]],JeffSagarin[YEAR]&amp;"|"&amp;JeffSagarin[TEAM],0)),"")</f>
        <v>77.2</v>
      </c>
      <c r="AF412">
        <f t="array" ref="AF412">IFERROR(INDEX(JeffSagarin[W25],MATCH(AllSources[[#This Row],[Year]]&amp;"|"&amp;AllSources[[#This Row],[Real_Team]],JeffSagarin[YEAR]&amp;"|"&amp;JeffSagarin[TEAM],0)),"")</f>
        <v>3</v>
      </c>
      <c r="AG412">
        <f t="array" ref="AG412">IFERROR(INDEX(JeffSagarin[W50],MATCH(AllSources[[#This Row],[Year]]&amp;"|"&amp;AllSources[[#This Row],[Real_Team]],JeffSagarin[YEAR]&amp;"|"&amp;JeffSagarin[TEAM],0)),"")</f>
        <v>5</v>
      </c>
      <c r="AH412">
        <f t="array" ref="AH412">IFERROR(INDEX(JeffSagarin[YEAR],MATCH(AllSources[[#This Row],[Year]]&amp;"|"&amp;AllSources[[#This Row],[Real_Team]],JeffSagarin[YEAR]&amp;"|"&amp;JeffSagarin[TEAM],0)),"")</f>
        <v>2016</v>
      </c>
      <c r="AI412" t="str">
        <f t="array" ref="AI412">IFERROR(INDEX(SonnyMoore[TEAM],MATCH(AllSources[[#This Row],[Year]]&amp;"|"&amp;AllSources[[#This Row],[Real_Team]],SonnyMoore[YEAR]&amp;"|"&amp;SonnyMoore[TEAM],0)),"")</f>
        <v>TEMPLE</v>
      </c>
      <c r="AJ412">
        <f t="array" ref="AJ412">IFERROR(INDEX(SonnyMoore[SM_SOS],MATCH(AllSources[[#This Row],[Year]]&amp;"|"&amp;AllSources[[#This Row],[Real_Team]],SonnyMoore[YEAR]&amp;"|"&amp;SonnyMoore[TEAM],0)),"")</f>
        <v>71.25</v>
      </c>
      <c r="AK412">
        <f t="array" ref="AK412">IFERROR(INDEX(SonnyMoore[SM_PR],MATCH(AllSources[[#This Row],[Year]]&amp;"|"&amp;AllSources[[#This Row],[Real_Team]],SonnyMoore[YEAR]&amp;"|"&amp;SonnyMoore[TEAM],0)),"")</f>
        <v>72.95</v>
      </c>
      <c r="AL412">
        <f t="array" ref="AL412">IFERROR(INDEX(SonnyMoore[YEAR],MATCH(AllSources[[#This Row],[Year]]&amp;"|"&amp;AllSources[[#This Row],[Real_Team]],SonnyMoore[YEAR]&amp;"|"&amp;SonnyMoore[TEAM],0)),"")</f>
        <v>2016</v>
      </c>
      <c r="AM412" t="str">
        <f t="array" ref="AM412">IFERROR(INDEX(ESPN[TEAM],MATCH(AllSources[[#This Row],[Year]]&amp;"|"&amp;AllSources[[#This Row],[Real_Team]],ESPN[YEAR]&amp;"|"&amp;ESPN[TEAM],0)),"")</f>
        <v>Temple</v>
      </c>
      <c r="AN412">
        <f t="array" ref="AN412">IFERROR(INDEX(ESPN[BPI OFF],MATCH(AllSources[[#This Row],[Year]]&amp;"|"&amp;AllSources[[#This Row],[Real_Team]],ESPN[YEAR]&amp;"|"&amp;ESPN[TEAM],0)),"")</f>
        <v>0.5</v>
      </c>
      <c r="AO412">
        <f t="array" ref="AO412">IFERROR(INDEX(ESPN[BPI DEF],MATCH(AllSources[[#This Row],[Year]]&amp;"|"&amp;AllSources[[#This Row],[Real_Team]],ESPN[YEAR]&amp;"|"&amp;ESPN[TEAM],0)),"")</f>
        <v>5.4</v>
      </c>
      <c r="AP412">
        <f t="array" ref="AP412">IFERROR(INDEX(ESPN[BPI],MATCH(AllSources[[#This Row],[Year]]&amp;"|"&amp;AllSources[[#This Row],[Real_Team]],ESPN[YEAR]&amp;"|"&amp;ESPN[TEAM],0)),"")</f>
        <v>5.9</v>
      </c>
      <c r="AQ412">
        <f t="array" ref="AQ412">IFERROR(INDEX(ESPN[YEAR],MATCH(AllSources[[#This Row],[Year]]&amp;"|"&amp;AllSources[[#This Row],[Real_Team]],ESPN[YEAR]&amp;"|"&amp;ESPN[TEAM],0)),"")</f>
        <v>2016</v>
      </c>
    </row>
    <row r="413" spans="1:43" x14ac:dyDescent="0.2">
      <c r="A413">
        <v>2016</v>
      </c>
      <c r="B413">
        <v>94</v>
      </c>
      <c r="C413" t="s">
        <v>821</v>
      </c>
      <c r="D413" t="s">
        <v>456</v>
      </c>
      <c r="E413" t="e" vm="1">
        <v>#NAME?</v>
      </c>
      <c r="F413">
        <v>13</v>
      </c>
      <c r="G413">
        <v>0</v>
      </c>
      <c r="H413" t="s">
        <v>496</v>
      </c>
      <c r="I413" t="s">
        <v>527</v>
      </c>
      <c r="J413">
        <v>8.1300000000000008</v>
      </c>
      <c r="K413">
        <v>107.3</v>
      </c>
      <c r="L413">
        <v>132</v>
      </c>
      <c r="M413">
        <v>99.1</v>
      </c>
      <c r="N413">
        <v>67</v>
      </c>
      <c r="O413">
        <v>67.2</v>
      </c>
      <c r="P413">
        <v>228</v>
      </c>
      <c r="Q413">
        <v>4.9000000000000002E-2</v>
      </c>
      <c r="R413">
        <v>63</v>
      </c>
      <c r="S413">
        <v>-5.6</v>
      </c>
      <c r="T413">
        <v>280</v>
      </c>
      <c r="U413">
        <v>103.3</v>
      </c>
      <c r="V413">
        <v>232</v>
      </c>
      <c r="W413">
        <v>108.9</v>
      </c>
      <c r="X413">
        <v>329</v>
      </c>
      <c r="Y413">
        <v>4.38</v>
      </c>
      <c r="Z413">
        <v>49</v>
      </c>
      <c r="AA413">
        <v>3</v>
      </c>
      <c r="AB413" t="s">
        <v>136</v>
      </c>
      <c r="AC413" t="str">
        <f t="array" ref="AC413">IFERROR(INDEX(JeffSagarin[TEAM],MATCH(AllSources[[#This Row],[Year]]&amp;"|"&amp;AllSources[[#This Row],[Real_Team]],JeffSagarin[YEAR]&amp;"|"&amp;JeffSagarin[TEAM],0)),"")</f>
        <v/>
      </c>
      <c r="AD413" t="str">
        <f t="array" ref="AD413">IFERROR(INDEX(JeffSagarin[JS_RATING],MATCH(AllSources[[#This Row],[Year]]&amp;"|"&amp;AllSources[[#This Row],[Real_Team]],JeffSagarin[YEAR]&amp;"|"&amp;JeffSagarin[TEAM],0)),"")</f>
        <v/>
      </c>
      <c r="AE413" t="str">
        <f t="array" ref="AE413">IFERROR(INDEX(JeffSagarin[JS_SOS],MATCH(AllSources[[#This Row],[Year]]&amp;"|"&amp;AllSources[[#This Row],[Real_Team]],JeffSagarin[YEAR]&amp;"|"&amp;JeffSagarin[TEAM],0)),"")</f>
        <v/>
      </c>
      <c r="AF413" t="str">
        <f t="array" ref="AF413">IFERROR(INDEX(JeffSagarin[W25],MATCH(AllSources[[#This Row],[Year]]&amp;"|"&amp;AllSources[[#This Row],[Real_Team]],JeffSagarin[YEAR]&amp;"|"&amp;JeffSagarin[TEAM],0)),"")</f>
        <v/>
      </c>
      <c r="AG413" t="str">
        <f t="array" ref="AG413">IFERROR(INDEX(JeffSagarin[W50],MATCH(AllSources[[#This Row],[Year]]&amp;"|"&amp;AllSources[[#This Row],[Real_Team]],JeffSagarin[YEAR]&amp;"|"&amp;JeffSagarin[TEAM],0)),"")</f>
        <v/>
      </c>
      <c r="AH413" t="str">
        <f t="array" ref="AH413">IFERROR(INDEX(JeffSagarin[YEAR],MATCH(AllSources[[#This Row],[Year]]&amp;"|"&amp;AllSources[[#This Row],[Real_Team]],JeffSagarin[YEAR]&amp;"|"&amp;JeffSagarin[TEAM],0)),"")</f>
        <v/>
      </c>
      <c r="AI413" t="str">
        <f t="array" ref="AI413">IFERROR(INDEX(SonnyMoore[TEAM],MATCH(AllSources[[#This Row],[Year]]&amp;"|"&amp;AllSources[[#This Row],[Real_Team]],SonnyMoore[YEAR]&amp;"|"&amp;SonnyMoore[TEAM],0)),"")</f>
        <v/>
      </c>
      <c r="AJ413" t="str">
        <f t="array" ref="AJ413">IFERROR(INDEX(SonnyMoore[SM_SOS],MATCH(AllSources[[#This Row],[Year]]&amp;"|"&amp;AllSources[[#This Row],[Real_Team]],SonnyMoore[YEAR]&amp;"|"&amp;SonnyMoore[TEAM],0)),"")</f>
        <v/>
      </c>
      <c r="AK413" t="str">
        <f t="array" ref="AK413">IFERROR(INDEX(SonnyMoore[SM_PR],MATCH(AllSources[[#This Row],[Year]]&amp;"|"&amp;AllSources[[#This Row],[Real_Team]],SonnyMoore[YEAR]&amp;"|"&amp;SonnyMoore[TEAM],0)),"")</f>
        <v/>
      </c>
      <c r="AL413" t="str">
        <f t="array" ref="AL413">IFERROR(INDEX(SonnyMoore[YEAR],MATCH(AllSources[[#This Row],[Year]]&amp;"|"&amp;AllSources[[#This Row],[Real_Team]],SonnyMoore[YEAR]&amp;"|"&amp;SonnyMoore[TEAM],0)),"")</f>
        <v/>
      </c>
      <c r="AM413" t="str">
        <f t="array" ref="AM413">IFERROR(INDEX(ESPN[TEAM],MATCH(AllSources[[#This Row],[Year]]&amp;"|"&amp;AllSources[[#This Row],[Real_Team]],ESPN[YEAR]&amp;"|"&amp;ESPN[TEAM],0)),"")</f>
        <v>Stony Brook</v>
      </c>
      <c r="AN413">
        <f t="array" ref="AN413">IFERROR(INDEX(ESPN[BPI OFF],MATCH(AllSources[[#This Row],[Year]]&amp;"|"&amp;AllSources[[#This Row],[Real_Team]],ESPN[YEAR]&amp;"|"&amp;ESPN[TEAM],0)),"")</f>
        <v>1.5</v>
      </c>
      <c r="AO413">
        <f t="array" ref="AO413">IFERROR(INDEX(ESPN[BPI DEF],MATCH(AllSources[[#This Row],[Year]]&amp;"|"&amp;AllSources[[#This Row],[Real_Team]],ESPN[YEAR]&amp;"|"&amp;ESPN[TEAM],0)),"")</f>
        <v>6.6</v>
      </c>
      <c r="AP413">
        <f t="array" ref="AP413">IFERROR(INDEX(ESPN[BPI],MATCH(AllSources[[#This Row],[Year]]&amp;"|"&amp;AllSources[[#This Row],[Real_Team]],ESPN[YEAR]&amp;"|"&amp;ESPN[TEAM],0)),"")</f>
        <v>8.1</v>
      </c>
      <c r="AQ413">
        <f t="array" ref="AQ413">IFERROR(INDEX(ESPN[YEAR],MATCH(AllSources[[#This Row],[Year]]&amp;"|"&amp;AllSources[[#This Row],[Real_Team]],ESPN[YEAR]&amp;"|"&amp;ESPN[TEAM],0)),"")</f>
        <v>2016</v>
      </c>
    </row>
    <row r="414" spans="1:43" x14ac:dyDescent="0.2">
      <c r="A414">
        <v>2016</v>
      </c>
      <c r="B414">
        <v>104</v>
      </c>
      <c r="C414" t="s">
        <v>820</v>
      </c>
      <c r="D414" t="s">
        <v>39</v>
      </c>
      <c r="E414" t="e" vm="1">
        <v>#NAME?</v>
      </c>
      <c r="F414">
        <v>13</v>
      </c>
      <c r="G414">
        <v>0</v>
      </c>
      <c r="H414" t="s">
        <v>520</v>
      </c>
      <c r="I414" t="s">
        <v>58</v>
      </c>
      <c r="J414">
        <v>7.13</v>
      </c>
      <c r="K414">
        <v>110.5</v>
      </c>
      <c r="L414">
        <v>84</v>
      </c>
      <c r="M414">
        <v>103.4</v>
      </c>
      <c r="N414">
        <v>145</v>
      </c>
      <c r="O414">
        <v>71.900000000000006</v>
      </c>
      <c r="P414">
        <v>33</v>
      </c>
      <c r="Q414">
        <v>-5.0000000000000001E-3</v>
      </c>
      <c r="R414">
        <v>190</v>
      </c>
      <c r="S414">
        <v>-1.78</v>
      </c>
      <c r="T414">
        <v>194</v>
      </c>
      <c r="U414">
        <v>103.7</v>
      </c>
      <c r="V414">
        <v>207</v>
      </c>
      <c r="W414">
        <v>105.5</v>
      </c>
      <c r="X414">
        <v>174</v>
      </c>
      <c r="Y414">
        <v>5.71</v>
      </c>
      <c r="Z414">
        <v>29</v>
      </c>
      <c r="AA414">
        <v>3</v>
      </c>
      <c r="AB414" t="s">
        <v>136</v>
      </c>
      <c r="AC414" t="str">
        <f t="array" ref="AC414">IFERROR(INDEX(JeffSagarin[TEAM],MATCH(AllSources[[#This Row],[Year]]&amp;"|"&amp;AllSources[[#This Row],[Real_Team]],JeffSagarin[YEAR]&amp;"|"&amp;JeffSagarin[TEAM],0)),"")</f>
        <v/>
      </c>
      <c r="AD414" t="str">
        <f t="array" ref="AD414">IFERROR(INDEX(JeffSagarin[JS_RATING],MATCH(AllSources[[#This Row],[Year]]&amp;"|"&amp;AllSources[[#This Row],[Real_Team]],JeffSagarin[YEAR]&amp;"|"&amp;JeffSagarin[TEAM],0)),"")</f>
        <v/>
      </c>
      <c r="AE414" t="str">
        <f t="array" ref="AE414">IFERROR(INDEX(JeffSagarin[JS_SOS],MATCH(AllSources[[#This Row],[Year]]&amp;"|"&amp;AllSources[[#This Row],[Real_Team]],JeffSagarin[YEAR]&amp;"|"&amp;JeffSagarin[TEAM],0)),"")</f>
        <v/>
      </c>
      <c r="AF414" t="str">
        <f t="array" ref="AF414">IFERROR(INDEX(JeffSagarin[W25],MATCH(AllSources[[#This Row],[Year]]&amp;"|"&amp;AllSources[[#This Row],[Real_Team]],JeffSagarin[YEAR]&amp;"|"&amp;JeffSagarin[TEAM],0)),"")</f>
        <v/>
      </c>
      <c r="AG414" t="str">
        <f t="array" ref="AG414">IFERROR(INDEX(JeffSagarin[W50],MATCH(AllSources[[#This Row],[Year]]&amp;"|"&amp;AllSources[[#This Row],[Real_Team]],JeffSagarin[YEAR]&amp;"|"&amp;JeffSagarin[TEAM],0)),"")</f>
        <v/>
      </c>
      <c r="AH414" t="str">
        <f t="array" ref="AH414">IFERROR(INDEX(JeffSagarin[YEAR],MATCH(AllSources[[#This Row],[Year]]&amp;"|"&amp;AllSources[[#This Row],[Real_Team]],JeffSagarin[YEAR]&amp;"|"&amp;JeffSagarin[TEAM],0)),"")</f>
        <v/>
      </c>
      <c r="AI414" t="str">
        <f t="array" ref="AI414">IFERROR(INDEX(SonnyMoore[TEAM],MATCH(AllSources[[#This Row],[Year]]&amp;"|"&amp;AllSources[[#This Row],[Real_Team]],SonnyMoore[YEAR]&amp;"|"&amp;SonnyMoore[TEAM],0)),"")</f>
        <v>IONA</v>
      </c>
      <c r="AJ414">
        <f t="array" ref="AJ414">IFERROR(INDEX(SonnyMoore[SM_SOS],MATCH(AllSources[[#This Row],[Year]]&amp;"|"&amp;AllSources[[#This Row],[Real_Team]],SonnyMoore[YEAR]&amp;"|"&amp;SonnyMoore[TEAM],0)),"")</f>
        <v>64.69</v>
      </c>
      <c r="AK414">
        <f t="array" ref="AK414">IFERROR(INDEX(SonnyMoore[SM_PR],MATCH(AllSources[[#This Row],[Year]]&amp;"|"&amp;AllSources[[#This Row],[Real_Team]],SonnyMoore[YEAR]&amp;"|"&amp;SonnyMoore[TEAM],0)),"")</f>
        <v>72.19</v>
      </c>
      <c r="AL414">
        <f t="array" ref="AL414">IFERROR(INDEX(SonnyMoore[YEAR],MATCH(AllSources[[#This Row],[Year]]&amp;"|"&amp;AllSources[[#This Row],[Real_Team]],SonnyMoore[YEAR]&amp;"|"&amp;SonnyMoore[TEAM],0)),"")</f>
        <v>2016</v>
      </c>
      <c r="AM414" t="str">
        <f t="array" ref="AM414">IFERROR(INDEX(ESPN[TEAM],MATCH(AllSources[[#This Row],[Year]]&amp;"|"&amp;AllSources[[#This Row],[Real_Team]],ESPN[YEAR]&amp;"|"&amp;ESPN[TEAM],0)),"")</f>
        <v/>
      </c>
      <c r="AN414" t="str">
        <f t="array" ref="AN414">IFERROR(INDEX(ESPN[BPI OFF],MATCH(AllSources[[#This Row],[Year]]&amp;"|"&amp;AllSources[[#This Row],[Real_Team]],ESPN[YEAR]&amp;"|"&amp;ESPN[TEAM],0)),"")</f>
        <v/>
      </c>
      <c r="AO414" t="str">
        <f t="array" ref="AO414">IFERROR(INDEX(ESPN[BPI DEF],MATCH(AllSources[[#This Row],[Year]]&amp;"|"&amp;AllSources[[#This Row],[Real_Team]],ESPN[YEAR]&amp;"|"&amp;ESPN[TEAM],0)),"")</f>
        <v/>
      </c>
      <c r="AP414" t="str">
        <f t="array" ref="AP414">IFERROR(INDEX(ESPN[BPI],MATCH(AllSources[[#This Row],[Year]]&amp;"|"&amp;AllSources[[#This Row],[Real_Team]],ESPN[YEAR]&amp;"|"&amp;ESPN[TEAM],0)),"")</f>
        <v/>
      </c>
      <c r="AQ414" t="str">
        <f t="array" ref="AQ414">IFERROR(INDEX(ESPN[YEAR],MATCH(AllSources[[#This Row],[Year]]&amp;"|"&amp;AllSources[[#This Row],[Real_Team]],ESPN[YEAR]&amp;"|"&amp;ESPN[TEAM],0)),"")</f>
        <v/>
      </c>
    </row>
    <row r="415" spans="1:43" x14ac:dyDescent="0.2">
      <c r="A415">
        <v>2016</v>
      </c>
      <c r="B415">
        <v>108</v>
      </c>
      <c r="C415" t="s">
        <v>819</v>
      </c>
      <c r="D415" t="s">
        <v>288</v>
      </c>
      <c r="E415" t="e" vm="1">
        <v>#NAME?</v>
      </c>
      <c r="F415">
        <v>14</v>
      </c>
      <c r="G415">
        <v>0</v>
      </c>
      <c r="H415" t="s">
        <v>538</v>
      </c>
      <c r="I415" t="s">
        <v>108</v>
      </c>
      <c r="J415">
        <v>6.63</v>
      </c>
      <c r="K415">
        <v>107.4</v>
      </c>
      <c r="L415">
        <v>127</v>
      </c>
      <c r="M415">
        <v>100.8</v>
      </c>
      <c r="N415">
        <v>99</v>
      </c>
      <c r="O415">
        <v>69</v>
      </c>
      <c r="P415">
        <v>121</v>
      </c>
      <c r="Q415">
        <v>8.5000000000000006E-2</v>
      </c>
      <c r="R415">
        <v>23</v>
      </c>
      <c r="S415">
        <v>1.65</v>
      </c>
      <c r="T415">
        <v>121</v>
      </c>
      <c r="U415">
        <v>105.3</v>
      </c>
      <c r="V415">
        <v>135</v>
      </c>
      <c r="W415">
        <v>103.7</v>
      </c>
      <c r="X415">
        <v>114</v>
      </c>
      <c r="Y415">
        <v>-2.89</v>
      </c>
      <c r="Z415">
        <v>244</v>
      </c>
      <c r="AA415">
        <v>4</v>
      </c>
      <c r="AB415" t="s">
        <v>136</v>
      </c>
      <c r="AC415" t="str">
        <f t="array" ref="AC415">IFERROR(INDEX(JeffSagarin[TEAM],MATCH(AllSources[[#This Row],[Year]]&amp;"|"&amp;AllSources[[#This Row],[Real_Team]],JeffSagarin[YEAR]&amp;"|"&amp;JeffSagarin[TEAM],0)),"")</f>
        <v/>
      </c>
      <c r="AD415" t="str">
        <f t="array" ref="AD415">IFERROR(INDEX(JeffSagarin[JS_RATING],MATCH(AllSources[[#This Row],[Year]]&amp;"|"&amp;AllSources[[#This Row],[Real_Team]],JeffSagarin[YEAR]&amp;"|"&amp;JeffSagarin[TEAM],0)),"")</f>
        <v/>
      </c>
      <c r="AE415" t="str">
        <f t="array" ref="AE415">IFERROR(INDEX(JeffSagarin[JS_SOS],MATCH(AllSources[[#This Row],[Year]]&amp;"|"&amp;AllSources[[#This Row],[Real_Team]],JeffSagarin[YEAR]&amp;"|"&amp;JeffSagarin[TEAM],0)),"")</f>
        <v/>
      </c>
      <c r="AF415" t="str">
        <f t="array" ref="AF415">IFERROR(INDEX(JeffSagarin[W25],MATCH(AllSources[[#This Row],[Year]]&amp;"|"&amp;AllSources[[#This Row],[Real_Team]],JeffSagarin[YEAR]&amp;"|"&amp;JeffSagarin[TEAM],0)),"")</f>
        <v/>
      </c>
      <c r="AG415" t="str">
        <f t="array" ref="AG415">IFERROR(INDEX(JeffSagarin[W50],MATCH(AllSources[[#This Row],[Year]]&amp;"|"&amp;AllSources[[#This Row],[Real_Team]],JeffSagarin[YEAR]&amp;"|"&amp;JeffSagarin[TEAM],0)),"")</f>
        <v/>
      </c>
      <c r="AH415" t="str">
        <f t="array" ref="AH415">IFERROR(INDEX(JeffSagarin[YEAR],MATCH(AllSources[[#This Row],[Year]]&amp;"|"&amp;AllSources[[#This Row],[Real_Team]],JeffSagarin[YEAR]&amp;"|"&amp;JeffSagarin[TEAM],0)),"")</f>
        <v/>
      </c>
      <c r="AI415" t="str">
        <f t="array" ref="AI415">IFERROR(INDEX(SonnyMoore[TEAM],MATCH(AllSources[[#This Row],[Year]]&amp;"|"&amp;AllSources[[#This Row],[Real_Team]],SonnyMoore[YEAR]&amp;"|"&amp;SonnyMoore[TEAM],0)),"")</f>
        <v>FRESNO ST.</v>
      </c>
      <c r="AJ415">
        <f t="array" ref="AJ415">IFERROR(INDEX(SonnyMoore[SM_SOS],MATCH(AllSources[[#This Row],[Year]]&amp;"|"&amp;AllSources[[#This Row],[Real_Team]],SonnyMoore[YEAR]&amp;"|"&amp;SonnyMoore[TEAM],0)),"")</f>
        <v>64.77</v>
      </c>
      <c r="AK415">
        <f t="array" ref="AK415">IFERROR(INDEX(SonnyMoore[SM_PR],MATCH(AllSources[[#This Row],[Year]]&amp;"|"&amp;AllSources[[#This Row],[Real_Team]],SonnyMoore[YEAR]&amp;"|"&amp;SonnyMoore[TEAM],0)),"")</f>
        <v>70.64</v>
      </c>
      <c r="AL415">
        <f t="array" ref="AL415">IFERROR(INDEX(SonnyMoore[YEAR],MATCH(AllSources[[#This Row],[Year]]&amp;"|"&amp;AllSources[[#This Row],[Real_Team]],SonnyMoore[YEAR]&amp;"|"&amp;SonnyMoore[TEAM],0)),"")</f>
        <v>2016</v>
      </c>
      <c r="AM415" t="str">
        <f t="array" ref="AM415">IFERROR(INDEX(ESPN[TEAM],MATCH(AllSources[[#This Row],[Year]]&amp;"|"&amp;AllSources[[#This Row],[Real_Team]],ESPN[YEAR]&amp;"|"&amp;ESPN[TEAM],0)),"")</f>
        <v/>
      </c>
      <c r="AN415" t="str">
        <f t="array" ref="AN415">IFERROR(INDEX(ESPN[BPI OFF],MATCH(AllSources[[#This Row],[Year]]&amp;"|"&amp;AllSources[[#This Row],[Real_Team]],ESPN[YEAR]&amp;"|"&amp;ESPN[TEAM],0)),"")</f>
        <v/>
      </c>
      <c r="AO415" t="str">
        <f t="array" ref="AO415">IFERROR(INDEX(ESPN[BPI DEF],MATCH(AllSources[[#This Row],[Year]]&amp;"|"&amp;AllSources[[#This Row],[Real_Team]],ESPN[YEAR]&amp;"|"&amp;ESPN[TEAM],0)),"")</f>
        <v/>
      </c>
      <c r="AP415" t="str">
        <f t="array" ref="AP415">IFERROR(INDEX(ESPN[BPI],MATCH(AllSources[[#This Row],[Year]]&amp;"|"&amp;AllSources[[#This Row],[Real_Team]],ESPN[YEAR]&amp;"|"&amp;ESPN[TEAM],0)),"")</f>
        <v/>
      </c>
      <c r="AQ415" t="str">
        <f t="array" ref="AQ415">IFERROR(INDEX(ESPN[YEAR],MATCH(AllSources[[#This Row],[Year]]&amp;"|"&amp;AllSources[[#This Row],[Real_Team]],ESPN[YEAR]&amp;"|"&amp;ESPN[TEAM],0)),"")</f>
        <v/>
      </c>
    </row>
    <row r="416" spans="1:43" x14ac:dyDescent="0.2">
      <c r="A416">
        <v>2016</v>
      </c>
      <c r="B416">
        <v>109</v>
      </c>
      <c r="C416" t="s">
        <v>818</v>
      </c>
      <c r="D416" t="s">
        <v>817</v>
      </c>
      <c r="E416" t="e" vm="1">
        <v>#NAME?</v>
      </c>
      <c r="F416">
        <v>12</v>
      </c>
      <c r="G416">
        <v>0</v>
      </c>
      <c r="H416" t="s">
        <v>489</v>
      </c>
      <c r="I416" t="s">
        <v>580</v>
      </c>
      <c r="J416">
        <v>6.5</v>
      </c>
      <c r="K416">
        <v>107.5</v>
      </c>
      <c r="L416">
        <v>126</v>
      </c>
      <c r="M416">
        <v>101</v>
      </c>
      <c r="N416">
        <v>104</v>
      </c>
      <c r="O416">
        <v>66.3</v>
      </c>
      <c r="P416">
        <v>260</v>
      </c>
      <c r="Q416">
        <v>0.13200000000000001</v>
      </c>
      <c r="R416">
        <v>4</v>
      </c>
      <c r="S416">
        <v>-3.18</v>
      </c>
      <c r="T416">
        <v>219</v>
      </c>
      <c r="U416">
        <v>104.4</v>
      </c>
      <c r="V416">
        <v>174</v>
      </c>
      <c r="W416">
        <v>107.6</v>
      </c>
      <c r="X416">
        <v>274</v>
      </c>
      <c r="Y416">
        <v>-0.04</v>
      </c>
      <c r="Z416">
        <v>167</v>
      </c>
      <c r="AA416">
        <v>2</v>
      </c>
      <c r="AB416" t="s">
        <v>136</v>
      </c>
      <c r="AC416" t="str">
        <f t="array" ref="AC416">IFERROR(INDEX(JeffSagarin[TEAM],MATCH(AllSources[[#This Row],[Year]]&amp;"|"&amp;AllSources[[#This Row],[Real_Team]],JeffSagarin[YEAR]&amp;"|"&amp;JeffSagarin[TEAM],0)),"")</f>
        <v/>
      </c>
      <c r="AD416" t="str">
        <f t="array" ref="AD416">IFERROR(INDEX(JeffSagarin[JS_RATING],MATCH(AllSources[[#This Row],[Year]]&amp;"|"&amp;AllSources[[#This Row],[Real_Team]],JeffSagarin[YEAR]&amp;"|"&amp;JeffSagarin[TEAM],0)),"")</f>
        <v/>
      </c>
      <c r="AE416" t="str">
        <f t="array" ref="AE416">IFERROR(INDEX(JeffSagarin[JS_SOS],MATCH(AllSources[[#This Row],[Year]]&amp;"|"&amp;AllSources[[#This Row],[Real_Team]],JeffSagarin[YEAR]&amp;"|"&amp;JeffSagarin[TEAM],0)),"")</f>
        <v/>
      </c>
      <c r="AF416" t="str">
        <f t="array" ref="AF416">IFERROR(INDEX(JeffSagarin[W25],MATCH(AllSources[[#This Row],[Year]]&amp;"|"&amp;AllSources[[#This Row],[Real_Team]],JeffSagarin[YEAR]&amp;"|"&amp;JeffSagarin[TEAM],0)),"")</f>
        <v/>
      </c>
      <c r="AG416" t="str">
        <f t="array" ref="AG416">IFERROR(INDEX(JeffSagarin[W50],MATCH(AllSources[[#This Row],[Year]]&amp;"|"&amp;AllSources[[#This Row],[Real_Team]],JeffSagarin[YEAR]&amp;"|"&amp;JeffSagarin[TEAM],0)),"")</f>
        <v/>
      </c>
      <c r="AH416" t="str">
        <f t="array" ref="AH416">IFERROR(INDEX(JeffSagarin[YEAR],MATCH(AllSources[[#This Row],[Year]]&amp;"|"&amp;AllSources[[#This Row],[Real_Team]],JeffSagarin[YEAR]&amp;"|"&amp;JeffSagarin[TEAM],0)),"")</f>
        <v/>
      </c>
      <c r="AI416" t="str">
        <f t="array" ref="AI416">IFERROR(INDEX(SonnyMoore[TEAM],MATCH(AllSources[[#This Row],[Year]]&amp;"|"&amp;AllSources[[#This Row],[Real_Team]],SonnyMoore[YEAR]&amp;"|"&amp;SonnyMoore[TEAM],0)),"")</f>
        <v/>
      </c>
      <c r="AJ416" t="str">
        <f t="array" ref="AJ416">IFERROR(INDEX(SonnyMoore[SM_SOS],MATCH(AllSources[[#This Row],[Year]]&amp;"|"&amp;AllSources[[#This Row],[Real_Team]],SonnyMoore[YEAR]&amp;"|"&amp;SonnyMoore[TEAM],0)),"")</f>
        <v/>
      </c>
      <c r="AK416" t="str">
        <f t="array" ref="AK416">IFERROR(INDEX(SonnyMoore[SM_PR],MATCH(AllSources[[#This Row],[Year]]&amp;"|"&amp;AllSources[[#This Row],[Real_Team]],SonnyMoore[YEAR]&amp;"|"&amp;SonnyMoore[TEAM],0)),"")</f>
        <v/>
      </c>
      <c r="AL416" t="str">
        <f t="array" ref="AL416">IFERROR(INDEX(SonnyMoore[YEAR],MATCH(AllSources[[#This Row],[Year]]&amp;"|"&amp;AllSources[[#This Row],[Real_Team]],SonnyMoore[YEAR]&amp;"|"&amp;SonnyMoore[TEAM],0)),"")</f>
        <v/>
      </c>
      <c r="AM416" t="str">
        <f t="array" ref="AM416">IFERROR(INDEX(ESPN[TEAM],MATCH(AllSources[[#This Row],[Year]]&amp;"|"&amp;AllSources[[#This Row],[Real_Team]],ESPN[YEAR]&amp;"|"&amp;ESPN[TEAM],0)),"")</f>
        <v/>
      </c>
      <c r="AN416" t="str">
        <f t="array" ref="AN416">IFERROR(INDEX(ESPN[BPI OFF],MATCH(AllSources[[#This Row],[Year]]&amp;"|"&amp;AllSources[[#This Row],[Real_Team]],ESPN[YEAR]&amp;"|"&amp;ESPN[TEAM],0)),"")</f>
        <v/>
      </c>
      <c r="AO416" t="str">
        <f t="array" ref="AO416">IFERROR(INDEX(ESPN[BPI DEF],MATCH(AllSources[[#This Row],[Year]]&amp;"|"&amp;AllSources[[#This Row],[Real_Team]],ESPN[YEAR]&amp;"|"&amp;ESPN[TEAM],0)),"")</f>
        <v/>
      </c>
      <c r="AP416" t="str">
        <f t="array" ref="AP416">IFERROR(INDEX(ESPN[BPI],MATCH(AllSources[[#This Row],[Year]]&amp;"|"&amp;AllSources[[#This Row],[Real_Team]],ESPN[YEAR]&amp;"|"&amp;ESPN[TEAM],0)),"")</f>
        <v/>
      </c>
      <c r="AQ416" t="str">
        <f t="array" ref="AQ416">IFERROR(INDEX(ESPN[YEAR],MATCH(AllSources[[#This Row],[Year]]&amp;"|"&amp;AllSources[[#This Row],[Real_Team]],ESPN[YEAR]&amp;"|"&amp;ESPN[TEAM],0)),"")</f>
        <v/>
      </c>
    </row>
    <row r="417" spans="1:43" x14ac:dyDescent="0.2">
      <c r="A417">
        <v>2016</v>
      </c>
      <c r="B417">
        <v>110</v>
      </c>
      <c r="C417" t="s">
        <v>816</v>
      </c>
      <c r="D417" t="s">
        <v>815</v>
      </c>
      <c r="E417" t="e" vm="1">
        <v>#NAME?</v>
      </c>
      <c r="F417">
        <v>15</v>
      </c>
      <c r="G417">
        <v>0</v>
      </c>
      <c r="H417" t="s">
        <v>89</v>
      </c>
      <c r="I417" t="s">
        <v>103</v>
      </c>
      <c r="J417">
        <v>6.26</v>
      </c>
      <c r="K417">
        <v>104</v>
      </c>
      <c r="L417">
        <v>181</v>
      </c>
      <c r="M417">
        <v>97.8</v>
      </c>
      <c r="N417">
        <v>50</v>
      </c>
      <c r="O417">
        <v>67.599999999999994</v>
      </c>
      <c r="P417">
        <v>201</v>
      </c>
      <c r="Q417">
        <v>-3.0000000000000001E-3</v>
      </c>
      <c r="R417">
        <v>179</v>
      </c>
      <c r="S417">
        <v>-6.5</v>
      </c>
      <c r="T417">
        <v>302</v>
      </c>
      <c r="U417">
        <v>100.6</v>
      </c>
      <c r="V417">
        <v>316</v>
      </c>
      <c r="W417">
        <v>107.1</v>
      </c>
      <c r="X417">
        <v>242</v>
      </c>
      <c r="Y417">
        <v>-2.99</v>
      </c>
      <c r="Z417">
        <v>249</v>
      </c>
      <c r="AA417">
        <v>5</v>
      </c>
      <c r="AB417" t="s">
        <v>136</v>
      </c>
      <c r="AC417" t="str">
        <f t="array" ref="AC417">IFERROR(INDEX(JeffSagarin[TEAM],MATCH(AllSources[[#This Row],[Year]]&amp;"|"&amp;AllSources[[#This Row],[Real_Team]],JeffSagarin[YEAR]&amp;"|"&amp;JeffSagarin[TEAM],0)),"")</f>
        <v/>
      </c>
      <c r="AD417" t="str">
        <f t="array" ref="AD417">IFERROR(INDEX(JeffSagarin[JS_RATING],MATCH(AllSources[[#This Row],[Year]]&amp;"|"&amp;AllSources[[#This Row],[Real_Team]],JeffSagarin[YEAR]&amp;"|"&amp;JeffSagarin[TEAM],0)),"")</f>
        <v/>
      </c>
      <c r="AE417" t="str">
        <f t="array" ref="AE417">IFERROR(INDEX(JeffSagarin[JS_SOS],MATCH(AllSources[[#This Row],[Year]]&amp;"|"&amp;AllSources[[#This Row],[Real_Team]],JeffSagarin[YEAR]&amp;"|"&amp;JeffSagarin[TEAM],0)),"")</f>
        <v/>
      </c>
      <c r="AF417" t="str">
        <f t="array" ref="AF417">IFERROR(INDEX(JeffSagarin[W25],MATCH(AllSources[[#This Row],[Year]]&amp;"|"&amp;AllSources[[#This Row],[Real_Team]],JeffSagarin[YEAR]&amp;"|"&amp;JeffSagarin[TEAM],0)),"")</f>
        <v/>
      </c>
      <c r="AG417" t="str">
        <f t="array" ref="AG417">IFERROR(INDEX(JeffSagarin[W50],MATCH(AllSources[[#This Row],[Year]]&amp;"|"&amp;AllSources[[#This Row],[Real_Team]],JeffSagarin[YEAR]&amp;"|"&amp;JeffSagarin[TEAM],0)),"")</f>
        <v/>
      </c>
      <c r="AH417" t="str">
        <f t="array" ref="AH417">IFERROR(INDEX(JeffSagarin[YEAR],MATCH(AllSources[[#This Row],[Year]]&amp;"|"&amp;AllSources[[#This Row],[Real_Team]],JeffSagarin[YEAR]&amp;"|"&amp;JeffSagarin[TEAM],0)),"")</f>
        <v/>
      </c>
      <c r="AI417" t="str">
        <f t="array" ref="AI417">IFERROR(INDEX(SonnyMoore[TEAM],MATCH(AllSources[[#This Row],[Year]]&amp;"|"&amp;AllSources[[#This Row],[Real_Team]],SonnyMoore[YEAR]&amp;"|"&amp;SonnyMoore[TEAM],0)),"")</f>
        <v/>
      </c>
      <c r="AJ417" t="str">
        <f t="array" ref="AJ417">IFERROR(INDEX(SonnyMoore[SM_SOS],MATCH(AllSources[[#This Row],[Year]]&amp;"|"&amp;AllSources[[#This Row],[Real_Team]],SonnyMoore[YEAR]&amp;"|"&amp;SonnyMoore[TEAM],0)),"")</f>
        <v/>
      </c>
      <c r="AK417" t="str">
        <f t="array" ref="AK417">IFERROR(INDEX(SonnyMoore[SM_PR],MATCH(AllSources[[#This Row],[Year]]&amp;"|"&amp;AllSources[[#This Row],[Real_Team]],SonnyMoore[YEAR]&amp;"|"&amp;SonnyMoore[TEAM],0)),"")</f>
        <v/>
      </c>
      <c r="AL417" t="str">
        <f t="array" ref="AL417">IFERROR(INDEX(SonnyMoore[YEAR],MATCH(AllSources[[#This Row],[Year]]&amp;"|"&amp;AllSources[[#This Row],[Real_Team]],SonnyMoore[YEAR]&amp;"|"&amp;SonnyMoore[TEAM],0)),"")</f>
        <v/>
      </c>
      <c r="AM417" t="str">
        <f t="array" ref="AM417">IFERROR(INDEX(ESPN[TEAM],MATCH(AllSources[[#This Row],[Year]]&amp;"|"&amp;AllSources[[#This Row],[Real_Team]],ESPN[YEAR]&amp;"|"&amp;ESPN[TEAM],0)),"")</f>
        <v/>
      </c>
      <c r="AN417" t="str">
        <f t="array" ref="AN417">IFERROR(INDEX(ESPN[BPI OFF],MATCH(AllSources[[#This Row],[Year]]&amp;"|"&amp;AllSources[[#This Row],[Real_Team]],ESPN[YEAR]&amp;"|"&amp;ESPN[TEAM],0)),"")</f>
        <v/>
      </c>
      <c r="AO417" t="str">
        <f t="array" ref="AO417">IFERROR(INDEX(ESPN[BPI DEF],MATCH(AllSources[[#This Row],[Year]]&amp;"|"&amp;AllSources[[#This Row],[Real_Team]],ESPN[YEAR]&amp;"|"&amp;ESPN[TEAM],0)),"")</f>
        <v/>
      </c>
      <c r="AP417" t="str">
        <f t="array" ref="AP417">IFERROR(INDEX(ESPN[BPI],MATCH(AllSources[[#This Row],[Year]]&amp;"|"&amp;AllSources[[#This Row],[Real_Team]],ESPN[YEAR]&amp;"|"&amp;ESPN[TEAM],0)),"")</f>
        <v/>
      </c>
      <c r="AQ417" t="str">
        <f t="array" ref="AQ417">IFERROR(INDEX(ESPN[YEAR],MATCH(AllSources[[#This Row],[Year]]&amp;"|"&amp;AllSources[[#This Row],[Real_Team]],ESPN[YEAR]&amp;"|"&amp;ESPN[TEAM],0)),"")</f>
        <v/>
      </c>
    </row>
    <row r="418" spans="1:43" x14ac:dyDescent="0.2">
      <c r="A418">
        <v>2016</v>
      </c>
      <c r="B418">
        <v>119</v>
      </c>
      <c r="C418" t="s">
        <v>814</v>
      </c>
      <c r="D418" t="s">
        <v>228</v>
      </c>
      <c r="E418" t="e" vm="1">
        <v>#NAME?</v>
      </c>
      <c r="F418">
        <v>15</v>
      </c>
      <c r="G418">
        <v>1</v>
      </c>
      <c r="H418" t="s">
        <v>560</v>
      </c>
      <c r="I418" t="s">
        <v>108</v>
      </c>
      <c r="J418">
        <v>4.76</v>
      </c>
      <c r="K418">
        <v>104.6</v>
      </c>
      <c r="L418">
        <v>173</v>
      </c>
      <c r="M418">
        <v>99.9</v>
      </c>
      <c r="N418">
        <v>85</v>
      </c>
      <c r="O418">
        <v>67.599999999999994</v>
      </c>
      <c r="P418">
        <v>200</v>
      </c>
      <c r="Q418">
        <v>8.7999999999999995E-2</v>
      </c>
      <c r="R418">
        <v>21</v>
      </c>
      <c r="S418">
        <v>-0.57999999999999996</v>
      </c>
      <c r="T418">
        <v>162</v>
      </c>
      <c r="U418">
        <v>105.5</v>
      </c>
      <c r="V418">
        <v>119</v>
      </c>
      <c r="W418">
        <v>106.1</v>
      </c>
      <c r="X418">
        <v>201</v>
      </c>
      <c r="Y418">
        <v>2.11</v>
      </c>
      <c r="Z418">
        <v>104</v>
      </c>
      <c r="AA418">
        <v>5</v>
      </c>
      <c r="AB418" t="s">
        <v>136</v>
      </c>
      <c r="AC418" t="str">
        <f t="array" ref="AC418">IFERROR(INDEX(JeffSagarin[TEAM],MATCH(AllSources[[#This Row],[Year]]&amp;"|"&amp;AllSources[[#This Row],[Real_Team]],JeffSagarin[YEAR]&amp;"|"&amp;JeffSagarin[TEAM],0)),"")</f>
        <v/>
      </c>
      <c r="AD418" t="str">
        <f t="array" ref="AD418">IFERROR(INDEX(JeffSagarin[JS_RATING],MATCH(AllSources[[#This Row],[Year]]&amp;"|"&amp;AllSources[[#This Row],[Real_Team]],JeffSagarin[YEAR]&amp;"|"&amp;JeffSagarin[TEAM],0)),"")</f>
        <v/>
      </c>
      <c r="AE418" t="str">
        <f t="array" ref="AE418">IFERROR(INDEX(JeffSagarin[JS_SOS],MATCH(AllSources[[#This Row],[Year]]&amp;"|"&amp;AllSources[[#This Row],[Real_Team]],JeffSagarin[YEAR]&amp;"|"&amp;JeffSagarin[TEAM],0)),"")</f>
        <v/>
      </c>
      <c r="AF418" t="str">
        <f t="array" ref="AF418">IFERROR(INDEX(JeffSagarin[W25],MATCH(AllSources[[#This Row],[Year]]&amp;"|"&amp;AllSources[[#This Row],[Real_Team]],JeffSagarin[YEAR]&amp;"|"&amp;JeffSagarin[TEAM],0)),"")</f>
        <v/>
      </c>
      <c r="AG418" t="str">
        <f t="array" ref="AG418">IFERROR(INDEX(JeffSagarin[W50],MATCH(AllSources[[#This Row],[Year]]&amp;"|"&amp;AllSources[[#This Row],[Real_Team]],JeffSagarin[YEAR]&amp;"|"&amp;JeffSagarin[TEAM],0)),"")</f>
        <v/>
      </c>
      <c r="AH418" t="str">
        <f t="array" ref="AH418">IFERROR(INDEX(JeffSagarin[YEAR],MATCH(AllSources[[#This Row],[Year]]&amp;"|"&amp;AllSources[[#This Row],[Real_Team]],JeffSagarin[YEAR]&amp;"|"&amp;JeffSagarin[TEAM],0)),"")</f>
        <v/>
      </c>
      <c r="AI418" t="str">
        <f t="array" ref="AI418">IFERROR(INDEX(SonnyMoore[TEAM],MATCH(AllSources[[#This Row],[Year]]&amp;"|"&amp;AllSources[[#This Row],[Real_Team]],SonnyMoore[YEAR]&amp;"|"&amp;SonnyMoore[TEAM],0)),"")</f>
        <v/>
      </c>
      <c r="AJ418" t="str">
        <f t="array" ref="AJ418">IFERROR(INDEX(SonnyMoore[SM_SOS],MATCH(AllSources[[#This Row],[Year]]&amp;"|"&amp;AllSources[[#This Row],[Real_Team]],SonnyMoore[YEAR]&amp;"|"&amp;SonnyMoore[TEAM],0)),"")</f>
        <v/>
      </c>
      <c r="AK418" t="str">
        <f t="array" ref="AK418">IFERROR(INDEX(SonnyMoore[SM_PR],MATCH(AllSources[[#This Row],[Year]]&amp;"|"&amp;AllSources[[#This Row],[Real_Team]],SonnyMoore[YEAR]&amp;"|"&amp;SonnyMoore[TEAM],0)),"")</f>
        <v/>
      </c>
      <c r="AL418" t="str">
        <f t="array" ref="AL418">IFERROR(INDEX(SonnyMoore[YEAR],MATCH(AllSources[[#This Row],[Year]]&amp;"|"&amp;AllSources[[#This Row],[Real_Team]],SonnyMoore[YEAR]&amp;"|"&amp;SonnyMoore[TEAM],0)),"")</f>
        <v/>
      </c>
      <c r="AM418" t="str">
        <f t="array" ref="AM418">IFERROR(INDEX(ESPN[TEAM],MATCH(AllSources[[#This Row],[Year]]&amp;"|"&amp;AllSources[[#This Row],[Real_Team]],ESPN[YEAR]&amp;"|"&amp;ESPN[TEAM],0)),"")</f>
        <v/>
      </c>
      <c r="AN418" t="str">
        <f t="array" ref="AN418">IFERROR(INDEX(ESPN[BPI OFF],MATCH(AllSources[[#This Row],[Year]]&amp;"|"&amp;AllSources[[#This Row],[Real_Team]],ESPN[YEAR]&amp;"|"&amp;ESPN[TEAM],0)),"")</f>
        <v/>
      </c>
      <c r="AO418" t="str">
        <f t="array" ref="AO418">IFERROR(INDEX(ESPN[BPI DEF],MATCH(AllSources[[#This Row],[Year]]&amp;"|"&amp;AllSources[[#This Row],[Real_Team]],ESPN[YEAR]&amp;"|"&amp;ESPN[TEAM],0)),"")</f>
        <v/>
      </c>
      <c r="AP418" t="str">
        <f t="array" ref="AP418">IFERROR(INDEX(ESPN[BPI],MATCH(AllSources[[#This Row],[Year]]&amp;"|"&amp;AllSources[[#This Row],[Real_Team]],ESPN[YEAR]&amp;"|"&amp;ESPN[TEAM],0)),"")</f>
        <v/>
      </c>
      <c r="AQ418" t="str">
        <f t="array" ref="AQ418">IFERROR(INDEX(ESPN[YEAR],MATCH(AllSources[[#This Row],[Year]]&amp;"|"&amp;AllSources[[#This Row],[Real_Team]],ESPN[YEAR]&amp;"|"&amp;ESPN[TEAM],0)),"")</f>
        <v/>
      </c>
    </row>
    <row r="419" spans="1:43" x14ac:dyDescent="0.2">
      <c r="A419">
        <v>2016</v>
      </c>
      <c r="B419">
        <v>127</v>
      </c>
      <c r="C419" t="s">
        <v>813</v>
      </c>
      <c r="D419" t="s">
        <v>264</v>
      </c>
      <c r="E419" t="e" vm="1">
        <v>#NAME?</v>
      </c>
      <c r="F419">
        <v>14</v>
      </c>
      <c r="G419">
        <v>0</v>
      </c>
      <c r="H419" t="s">
        <v>525</v>
      </c>
      <c r="I419" t="s">
        <v>94</v>
      </c>
      <c r="J419">
        <v>3.74</v>
      </c>
      <c r="K419">
        <v>108.3</v>
      </c>
      <c r="L419">
        <v>111</v>
      </c>
      <c r="M419">
        <v>104.6</v>
      </c>
      <c r="N419">
        <v>172</v>
      </c>
      <c r="O419">
        <v>76.2</v>
      </c>
      <c r="P419">
        <v>6</v>
      </c>
      <c r="Q419">
        <v>5.7000000000000002E-2</v>
      </c>
      <c r="R419">
        <v>51</v>
      </c>
      <c r="S419">
        <v>0.11</v>
      </c>
      <c r="T419">
        <v>146</v>
      </c>
      <c r="U419">
        <v>104.4</v>
      </c>
      <c r="V419">
        <v>180</v>
      </c>
      <c r="W419">
        <v>104.3</v>
      </c>
      <c r="X419">
        <v>133</v>
      </c>
      <c r="Y419">
        <v>1.92</v>
      </c>
      <c r="Z419">
        <v>110</v>
      </c>
      <c r="AA419">
        <v>4</v>
      </c>
      <c r="AB419" t="s">
        <v>136</v>
      </c>
      <c r="AC419" t="str">
        <f t="array" ref="AC419">IFERROR(INDEX(JeffSagarin[TEAM],MATCH(AllSources[[#This Row],[Year]]&amp;"|"&amp;AllSources[[#This Row],[Real_Team]],JeffSagarin[YEAR]&amp;"|"&amp;JeffSagarin[TEAM],0)),"")</f>
        <v/>
      </c>
      <c r="AD419" t="str">
        <f t="array" ref="AD419">IFERROR(INDEX(JeffSagarin[JS_RATING],MATCH(AllSources[[#This Row],[Year]]&amp;"|"&amp;AllSources[[#This Row],[Real_Team]],JeffSagarin[YEAR]&amp;"|"&amp;JeffSagarin[TEAM],0)),"")</f>
        <v/>
      </c>
      <c r="AE419" t="str">
        <f t="array" ref="AE419">IFERROR(INDEX(JeffSagarin[JS_SOS],MATCH(AllSources[[#This Row],[Year]]&amp;"|"&amp;AllSources[[#This Row],[Real_Team]],JeffSagarin[YEAR]&amp;"|"&amp;JeffSagarin[TEAM],0)),"")</f>
        <v/>
      </c>
      <c r="AF419" t="str">
        <f t="array" ref="AF419">IFERROR(INDEX(JeffSagarin[W25],MATCH(AllSources[[#This Row],[Year]]&amp;"|"&amp;AllSources[[#This Row],[Real_Team]],JeffSagarin[YEAR]&amp;"|"&amp;JeffSagarin[TEAM],0)),"")</f>
        <v/>
      </c>
      <c r="AG419" t="str">
        <f t="array" ref="AG419">IFERROR(INDEX(JeffSagarin[W50],MATCH(AllSources[[#This Row],[Year]]&amp;"|"&amp;AllSources[[#This Row],[Real_Team]],JeffSagarin[YEAR]&amp;"|"&amp;JeffSagarin[TEAM],0)),"")</f>
        <v/>
      </c>
      <c r="AH419" t="str">
        <f t="array" ref="AH419">IFERROR(INDEX(JeffSagarin[YEAR],MATCH(AllSources[[#This Row],[Year]]&amp;"|"&amp;AllSources[[#This Row],[Real_Team]],JeffSagarin[YEAR]&amp;"|"&amp;JeffSagarin[TEAM],0)),"")</f>
        <v/>
      </c>
      <c r="AI419" t="str">
        <f t="array" ref="AI419">IFERROR(INDEX(SonnyMoore[TEAM],MATCH(AllSources[[#This Row],[Year]]&amp;"|"&amp;AllSources[[#This Row],[Real_Team]],SonnyMoore[YEAR]&amp;"|"&amp;SonnyMoore[TEAM],0)),"")</f>
        <v/>
      </c>
      <c r="AJ419" t="str">
        <f t="array" ref="AJ419">IFERROR(INDEX(SonnyMoore[SM_SOS],MATCH(AllSources[[#This Row],[Year]]&amp;"|"&amp;AllSources[[#This Row],[Real_Team]],SonnyMoore[YEAR]&amp;"|"&amp;SonnyMoore[TEAM],0)),"")</f>
        <v/>
      </c>
      <c r="AK419" t="str">
        <f t="array" ref="AK419">IFERROR(INDEX(SonnyMoore[SM_PR],MATCH(AllSources[[#This Row],[Year]]&amp;"|"&amp;AllSources[[#This Row],[Real_Team]],SonnyMoore[YEAR]&amp;"|"&amp;SonnyMoore[TEAM],0)),"")</f>
        <v/>
      </c>
      <c r="AL419" t="str">
        <f t="array" ref="AL419">IFERROR(INDEX(SonnyMoore[YEAR],MATCH(AllSources[[#This Row],[Year]]&amp;"|"&amp;AllSources[[#This Row],[Real_Team]],SonnyMoore[YEAR]&amp;"|"&amp;SonnyMoore[TEAM],0)),"")</f>
        <v/>
      </c>
      <c r="AM419" t="str">
        <f t="array" ref="AM419">IFERROR(INDEX(ESPN[TEAM],MATCH(AllSources[[#This Row],[Year]]&amp;"|"&amp;AllSources[[#This Row],[Real_Team]],ESPN[YEAR]&amp;"|"&amp;ESPN[TEAM],0)),"")</f>
        <v/>
      </c>
      <c r="AN419" t="str">
        <f t="array" ref="AN419">IFERROR(INDEX(ESPN[BPI OFF],MATCH(AllSources[[#This Row],[Year]]&amp;"|"&amp;AllSources[[#This Row],[Real_Team]],ESPN[YEAR]&amp;"|"&amp;ESPN[TEAM],0)),"")</f>
        <v/>
      </c>
      <c r="AO419" t="str">
        <f t="array" ref="AO419">IFERROR(INDEX(ESPN[BPI DEF],MATCH(AllSources[[#This Row],[Year]]&amp;"|"&amp;AllSources[[#This Row],[Real_Team]],ESPN[YEAR]&amp;"|"&amp;ESPN[TEAM],0)),"")</f>
        <v/>
      </c>
      <c r="AP419" t="str">
        <f t="array" ref="AP419">IFERROR(INDEX(ESPN[BPI],MATCH(AllSources[[#This Row],[Year]]&amp;"|"&amp;AllSources[[#This Row],[Real_Team]],ESPN[YEAR]&amp;"|"&amp;ESPN[TEAM],0)),"")</f>
        <v/>
      </c>
      <c r="AQ419" t="str">
        <f t="array" ref="AQ419">IFERROR(INDEX(ESPN[YEAR],MATCH(AllSources[[#This Row],[Year]]&amp;"|"&amp;AllSources[[#This Row],[Real_Team]],ESPN[YEAR]&amp;"|"&amp;ESPN[TEAM],0)),"")</f>
        <v/>
      </c>
    </row>
    <row r="420" spans="1:43" x14ac:dyDescent="0.2">
      <c r="A420">
        <v>2016</v>
      </c>
      <c r="B420">
        <v>131</v>
      </c>
      <c r="C420" t="s">
        <v>812</v>
      </c>
      <c r="D420" t="s">
        <v>470</v>
      </c>
      <c r="E420" t="e" vm="1">
        <v>#NAME?</v>
      </c>
      <c r="F420">
        <v>15</v>
      </c>
      <c r="G420">
        <v>0</v>
      </c>
      <c r="H420" t="s">
        <v>476</v>
      </c>
      <c r="I420" t="s">
        <v>554</v>
      </c>
      <c r="J420">
        <v>3.44</v>
      </c>
      <c r="K420">
        <v>103.6</v>
      </c>
      <c r="L420">
        <v>188</v>
      </c>
      <c r="M420">
        <v>100.1</v>
      </c>
      <c r="N420">
        <v>89</v>
      </c>
      <c r="O420">
        <v>70.099999999999994</v>
      </c>
      <c r="P420">
        <v>81</v>
      </c>
      <c r="Q420">
        <v>-8.0000000000000002E-3</v>
      </c>
      <c r="R420">
        <v>197</v>
      </c>
      <c r="S420">
        <v>-4.12</v>
      </c>
      <c r="T420">
        <v>248</v>
      </c>
      <c r="U420">
        <v>103.4</v>
      </c>
      <c r="V420">
        <v>222</v>
      </c>
      <c r="W420">
        <v>107.5</v>
      </c>
      <c r="X420">
        <v>264</v>
      </c>
      <c r="Y420">
        <v>2.64</v>
      </c>
      <c r="Z420">
        <v>89</v>
      </c>
      <c r="AA420">
        <v>5</v>
      </c>
      <c r="AB420" t="s">
        <v>136</v>
      </c>
      <c r="AC420" t="str">
        <f t="array" ref="AC420">IFERROR(INDEX(JeffSagarin[TEAM],MATCH(AllSources[[#This Row],[Year]]&amp;"|"&amp;AllSources[[#This Row],[Real_Team]],JeffSagarin[YEAR]&amp;"|"&amp;JeffSagarin[TEAM],0)),"")</f>
        <v/>
      </c>
      <c r="AD420" t="str">
        <f t="array" ref="AD420">IFERROR(INDEX(JeffSagarin[JS_RATING],MATCH(AllSources[[#This Row],[Year]]&amp;"|"&amp;AllSources[[#This Row],[Real_Team]],JeffSagarin[YEAR]&amp;"|"&amp;JeffSagarin[TEAM],0)),"")</f>
        <v/>
      </c>
      <c r="AE420" t="str">
        <f t="array" ref="AE420">IFERROR(INDEX(JeffSagarin[JS_SOS],MATCH(AllSources[[#This Row],[Year]]&amp;"|"&amp;AllSources[[#This Row],[Real_Team]],JeffSagarin[YEAR]&amp;"|"&amp;JeffSagarin[TEAM],0)),"")</f>
        <v/>
      </c>
      <c r="AF420" t="str">
        <f t="array" ref="AF420">IFERROR(INDEX(JeffSagarin[W25],MATCH(AllSources[[#This Row],[Year]]&amp;"|"&amp;AllSources[[#This Row],[Real_Team]],JeffSagarin[YEAR]&amp;"|"&amp;JeffSagarin[TEAM],0)),"")</f>
        <v/>
      </c>
      <c r="AG420" t="str">
        <f t="array" ref="AG420">IFERROR(INDEX(JeffSagarin[W50],MATCH(AllSources[[#This Row],[Year]]&amp;"|"&amp;AllSources[[#This Row],[Real_Team]],JeffSagarin[YEAR]&amp;"|"&amp;JeffSagarin[TEAM],0)),"")</f>
        <v/>
      </c>
      <c r="AH420" t="str">
        <f t="array" ref="AH420">IFERROR(INDEX(JeffSagarin[YEAR],MATCH(AllSources[[#This Row],[Year]]&amp;"|"&amp;AllSources[[#This Row],[Real_Team]],JeffSagarin[YEAR]&amp;"|"&amp;JeffSagarin[TEAM],0)),"")</f>
        <v/>
      </c>
      <c r="AI420" t="str">
        <f t="array" ref="AI420">IFERROR(INDEX(SonnyMoore[TEAM],MATCH(AllSources[[#This Row],[Year]]&amp;"|"&amp;AllSources[[#This Row],[Real_Team]],SonnyMoore[YEAR]&amp;"|"&amp;SonnyMoore[TEAM],0)),"")</f>
        <v/>
      </c>
      <c r="AJ420" t="str">
        <f t="array" ref="AJ420">IFERROR(INDEX(SonnyMoore[SM_SOS],MATCH(AllSources[[#This Row],[Year]]&amp;"|"&amp;AllSources[[#This Row],[Real_Team]],SonnyMoore[YEAR]&amp;"|"&amp;SonnyMoore[TEAM],0)),"")</f>
        <v/>
      </c>
      <c r="AK420" t="str">
        <f t="array" ref="AK420">IFERROR(INDEX(SonnyMoore[SM_PR],MATCH(AllSources[[#This Row],[Year]]&amp;"|"&amp;AllSources[[#This Row],[Real_Team]],SonnyMoore[YEAR]&amp;"|"&amp;SonnyMoore[TEAM],0)),"")</f>
        <v/>
      </c>
      <c r="AL420" t="str">
        <f t="array" ref="AL420">IFERROR(INDEX(SonnyMoore[YEAR],MATCH(AllSources[[#This Row],[Year]]&amp;"|"&amp;AllSources[[#This Row],[Real_Team]],SonnyMoore[YEAR]&amp;"|"&amp;SonnyMoore[TEAM],0)),"")</f>
        <v/>
      </c>
      <c r="AM420" t="str">
        <f t="array" ref="AM420">IFERROR(INDEX(ESPN[TEAM],MATCH(AllSources[[#This Row],[Year]]&amp;"|"&amp;AllSources[[#This Row],[Real_Team]],ESPN[YEAR]&amp;"|"&amp;ESPN[TEAM],0)),"")</f>
        <v/>
      </c>
      <c r="AN420" t="str">
        <f t="array" ref="AN420">IFERROR(INDEX(ESPN[BPI OFF],MATCH(AllSources[[#This Row],[Year]]&amp;"|"&amp;AllSources[[#This Row],[Real_Team]],ESPN[YEAR]&amp;"|"&amp;ESPN[TEAM],0)),"")</f>
        <v/>
      </c>
      <c r="AO420" t="str">
        <f t="array" ref="AO420">IFERROR(INDEX(ESPN[BPI DEF],MATCH(AllSources[[#This Row],[Year]]&amp;"|"&amp;AllSources[[#This Row],[Real_Team]],ESPN[YEAR]&amp;"|"&amp;ESPN[TEAM],0)),"")</f>
        <v/>
      </c>
      <c r="AP420" t="str">
        <f t="array" ref="AP420">IFERROR(INDEX(ESPN[BPI],MATCH(AllSources[[#This Row],[Year]]&amp;"|"&amp;AllSources[[#This Row],[Real_Team]],ESPN[YEAR]&amp;"|"&amp;ESPN[TEAM],0)),"")</f>
        <v/>
      </c>
      <c r="AQ420" t="str">
        <f t="array" ref="AQ420">IFERROR(INDEX(ESPN[YEAR],MATCH(AllSources[[#This Row],[Year]]&amp;"|"&amp;AllSources[[#This Row],[Real_Team]],ESPN[YEAR]&amp;"|"&amp;ESPN[TEAM],0)),"")</f>
        <v/>
      </c>
    </row>
    <row r="421" spans="1:43" x14ac:dyDescent="0.2">
      <c r="A421">
        <v>2016</v>
      </c>
      <c r="B421">
        <v>138</v>
      </c>
      <c r="C421" t="s">
        <v>811</v>
      </c>
      <c r="D421" t="s">
        <v>21</v>
      </c>
      <c r="E421" t="e" vm="1">
        <v>#NAME?</v>
      </c>
      <c r="F421">
        <v>14</v>
      </c>
      <c r="G421">
        <v>0</v>
      </c>
      <c r="H421" t="s">
        <v>528</v>
      </c>
      <c r="I421" t="s">
        <v>724</v>
      </c>
      <c r="J421">
        <v>2.95</v>
      </c>
      <c r="K421">
        <v>105.9</v>
      </c>
      <c r="L421">
        <v>158</v>
      </c>
      <c r="M421">
        <v>102.9</v>
      </c>
      <c r="N421">
        <v>134</v>
      </c>
      <c r="O421">
        <v>72.099999999999994</v>
      </c>
      <c r="P421">
        <v>27</v>
      </c>
      <c r="Q421">
        <v>4.3999999999999997E-2</v>
      </c>
      <c r="R421">
        <v>76</v>
      </c>
      <c r="S421">
        <v>0.97</v>
      </c>
      <c r="T421">
        <v>131</v>
      </c>
      <c r="U421">
        <v>106.5</v>
      </c>
      <c r="V421">
        <v>95</v>
      </c>
      <c r="W421">
        <v>105.6</v>
      </c>
      <c r="X421">
        <v>177</v>
      </c>
      <c r="Y421">
        <v>2</v>
      </c>
      <c r="Z421">
        <v>107</v>
      </c>
      <c r="AA421">
        <v>4</v>
      </c>
      <c r="AB421" t="s">
        <v>136</v>
      </c>
      <c r="AC421" t="str">
        <f t="array" ref="AC421">IFERROR(INDEX(JeffSagarin[TEAM],MATCH(AllSources[[#This Row],[Year]]&amp;"|"&amp;AllSources[[#This Row],[Real_Team]],JeffSagarin[YEAR]&amp;"|"&amp;JeffSagarin[TEAM],0)),"")</f>
        <v/>
      </c>
      <c r="AD421" t="str">
        <f t="array" ref="AD421">IFERROR(INDEX(JeffSagarin[JS_RATING],MATCH(AllSources[[#This Row],[Year]]&amp;"|"&amp;AllSources[[#This Row],[Real_Team]],JeffSagarin[YEAR]&amp;"|"&amp;JeffSagarin[TEAM],0)),"")</f>
        <v/>
      </c>
      <c r="AE421" t="str">
        <f t="array" ref="AE421">IFERROR(INDEX(JeffSagarin[JS_SOS],MATCH(AllSources[[#This Row],[Year]]&amp;"|"&amp;AllSources[[#This Row],[Real_Team]],JeffSagarin[YEAR]&amp;"|"&amp;JeffSagarin[TEAM],0)),"")</f>
        <v/>
      </c>
      <c r="AF421" t="str">
        <f t="array" ref="AF421">IFERROR(INDEX(JeffSagarin[W25],MATCH(AllSources[[#This Row],[Year]]&amp;"|"&amp;AllSources[[#This Row],[Real_Team]],JeffSagarin[YEAR]&amp;"|"&amp;JeffSagarin[TEAM],0)),"")</f>
        <v/>
      </c>
      <c r="AG421" t="str">
        <f t="array" ref="AG421">IFERROR(INDEX(JeffSagarin[W50],MATCH(AllSources[[#This Row],[Year]]&amp;"|"&amp;AllSources[[#This Row],[Real_Team]],JeffSagarin[YEAR]&amp;"|"&amp;JeffSagarin[TEAM],0)),"")</f>
        <v/>
      </c>
      <c r="AH421" t="str">
        <f t="array" ref="AH421">IFERROR(INDEX(JeffSagarin[YEAR],MATCH(AllSources[[#This Row],[Year]]&amp;"|"&amp;AllSources[[#This Row],[Real_Team]],JeffSagarin[YEAR]&amp;"|"&amp;JeffSagarin[TEAM],0)),"")</f>
        <v/>
      </c>
      <c r="AI421" t="str">
        <f t="array" ref="AI421">IFERROR(INDEX(SonnyMoore[TEAM],MATCH(AllSources[[#This Row],[Year]]&amp;"|"&amp;AllSources[[#This Row],[Real_Team]],SonnyMoore[YEAR]&amp;"|"&amp;SonnyMoore[TEAM],0)),"")</f>
        <v/>
      </c>
      <c r="AJ421" t="str">
        <f t="array" ref="AJ421">IFERROR(INDEX(SonnyMoore[SM_SOS],MATCH(AllSources[[#This Row],[Year]]&amp;"|"&amp;AllSources[[#This Row],[Real_Team]],SonnyMoore[YEAR]&amp;"|"&amp;SonnyMoore[TEAM],0)),"")</f>
        <v/>
      </c>
      <c r="AK421" t="str">
        <f t="array" ref="AK421">IFERROR(INDEX(SonnyMoore[SM_PR],MATCH(AllSources[[#This Row],[Year]]&amp;"|"&amp;AllSources[[#This Row],[Real_Team]],SonnyMoore[YEAR]&amp;"|"&amp;SonnyMoore[TEAM],0)),"")</f>
        <v/>
      </c>
      <c r="AL421" t="str">
        <f t="array" ref="AL421">IFERROR(INDEX(SonnyMoore[YEAR],MATCH(AllSources[[#This Row],[Year]]&amp;"|"&amp;AllSources[[#This Row],[Real_Team]],SonnyMoore[YEAR]&amp;"|"&amp;SonnyMoore[TEAM],0)),"")</f>
        <v/>
      </c>
      <c r="AM421" t="str">
        <f t="array" ref="AM421">IFERROR(INDEX(ESPN[TEAM],MATCH(AllSources[[#This Row],[Year]]&amp;"|"&amp;AllSources[[#This Row],[Real_Team]],ESPN[YEAR]&amp;"|"&amp;ESPN[TEAM],0)),"")</f>
        <v/>
      </c>
      <c r="AN421" t="str">
        <f t="array" ref="AN421">IFERROR(INDEX(ESPN[BPI OFF],MATCH(AllSources[[#This Row],[Year]]&amp;"|"&amp;AllSources[[#This Row],[Real_Team]],ESPN[YEAR]&amp;"|"&amp;ESPN[TEAM],0)),"")</f>
        <v/>
      </c>
      <c r="AO421" t="str">
        <f t="array" ref="AO421">IFERROR(INDEX(ESPN[BPI DEF],MATCH(AllSources[[#This Row],[Year]]&amp;"|"&amp;AllSources[[#This Row],[Real_Team]],ESPN[YEAR]&amp;"|"&amp;ESPN[TEAM],0)),"")</f>
        <v/>
      </c>
      <c r="AP421" t="str">
        <f t="array" ref="AP421">IFERROR(INDEX(ESPN[BPI],MATCH(AllSources[[#This Row],[Year]]&amp;"|"&amp;AllSources[[#This Row],[Real_Team]],ESPN[YEAR]&amp;"|"&amp;ESPN[TEAM],0)),"")</f>
        <v/>
      </c>
      <c r="AQ421" t="str">
        <f t="array" ref="AQ421">IFERROR(INDEX(ESPN[YEAR],MATCH(AllSources[[#This Row],[Year]]&amp;"|"&amp;AllSources[[#This Row],[Real_Team]],ESPN[YEAR]&amp;"|"&amp;ESPN[TEAM],0)),"")</f>
        <v/>
      </c>
    </row>
    <row r="422" spans="1:43" x14ac:dyDescent="0.2">
      <c r="A422">
        <v>2016</v>
      </c>
      <c r="B422">
        <v>142</v>
      </c>
      <c r="C422" t="s">
        <v>810</v>
      </c>
      <c r="D422" t="s">
        <v>214</v>
      </c>
      <c r="E422" t="e" vm="1">
        <v>#NAME?</v>
      </c>
      <c r="F422">
        <v>15</v>
      </c>
      <c r="G422">
        <v>0</v>
      </c>
      <c r="H422" t="s">
        <v>498</v>
      </c>
      <c r="I422" t="s">
        <v>96</v>
      </c>
      <c r="J422">
        <v>2.4500000000000002</v>
      </c>
      <c r="K422">
        <v>103.4</v>
      </c>
      <c r="L422">
        <v>191</v>
      </c>
      <c r="M422">
        <v>100.9</v>
      </c>
      <c r="N422">
        <v>102</v>
      </c>
      <c r="O422">
        <v>66.8</v>
      </c>
      <c r="P422">
        <v>243</v>
      </c>
      <c r="Q422">
        <v>1.9E-2</v>
      </c>
      <c r="R422">
        <v>124</v>
      </c>
      <c r="S422">
        <v>-5.67</v>
      </c>
      <c r="T422">
        <v>282</v>
      </c>
      <c r="U422">
        <v>103.3</v>
      </c>
      <c r="V422">
        <v>228</v>
      </c>
      <c r="W422">
        <v>109</v>
      </c>
      <c r="X422">
        <v>333</v>
      </c>
      <c r="Y422">
        <v>1.1599999999999999</v>
      </c>
      <c r="Z422">
        <v>137</v>
      </c>
      <c r="AA422">
        <v>5</v>
      </c>
      <c r="AB422" t="s">
        <v>136</v>
      </c>
      <c r="AC422" t="str">
        <f t="array" ref="AC422">IFERROR(INDEX(JeffSagarin[TEAM],MATCH(AllSources[[#This Row],[Year]]&amp;"|"&amp;AllSources[[#This Row],[Real_Team]],JeffSagarin[YEAR]&amp;"|"&amp;JeffSagarin[TEAM],0)),"")</f>
        <v/>
      </c>
      <c r="AD422" t="str">
        <f t="array" ref="AD422">IFERROR(INDEX(JeffSagarin[JS_RATING],MATCH(AllSources[[#This Row],[Year]]&amp;"|"&amp;AllSources[[#This Row],[Real_Team]],JeffSagarin[YEAR]&amp;"|"&amp;JeffSagarin[TEAM],0)),"")</f>
        <v/>
      </c>
      <c r="AE422" t="str">
        <f t="array" ref="AE422">IFERROR(INDEX(JeffSagarin[JS_SOS],MATCH(AllSources[[#This Row],[Year]]&amp;"|"&amp;AllSources[[#This Row],[Real_Team]],JeffSagarin[YEAR]&amp;"|"&amp;JeffSagarin[TEAM],0)),"")</f>
        <v/>
      </c>
      <c r="AF422" t="str">
        <f t="array" ref="AF422">IFERROR(INDEX(JeffSagarin[W25],MATCH(AllSources[[#This Row],[Year]]&amp;"|"&amp;AllSources[[#This Row],[Real_Team]],JeffSagarin[YEAR]&amp;"|"&amp;JeffSagarin[TEAM],0)),"")</f>
        <v/>
      </c>
      <c r="AG422" t="str">
        <f t="array" ref="AG422">IFERROR(INDEX(JeffSagarin[W50],MATCH(AllSources[[#This Row],[Year]]&amp;"|"&amp;AllSources[[#This Row],[Real_Team]],JeffSagarin[YEAR]&amp;"|"&amp;JeffSagarin[TEAM],0)),"")</f>
        <v/>
      </c>
      <c r="AH422" t="str">
        <f t="array" ref="AH422">IFERROR(INDEX(JeffSagarin[YEAR],MATCH(AllSources[[#This Row],[Year]]&amp;"|"&amp;AllSources[[#This Row],[Real_Team]],JeffSagarin[YEAR]&amp;"|"&amp;JeffSagarin[TEAM],0)),"")</f>
        <v/>
      </c>
      <c r="AI422" t="str">
        <f t="array" ref="AI422">IFERROR(INDEX(SonnyMoore[TEAM],MATCH(AllSources[[#This Row],[Year]]&amp;"|"&amp;AllSources[[#This Row],[Real_Team]],SonnyMoore[YEAR]&amp;"|"&amp;SonnyMoore[TEAM],0)),"")</f>
        <v/>
      </c>
      <c r="AJ422" t="str">
        <f t="array" ref="AJ422">IFERROR(INDEX(SonnyMoore[SM_SOS],MATCH(AllSources[[#This Row],[Year]]&amp;"|"&amp;AllSources[[#This Row],[Real_Team]],SonnyMoore[YEAR]&amp;"|"&amp;SonnyMoore[TEAM],0)),"")</f>
        <v/>
      </c>
      <c r="AK422" t="str">
        <f t="array" ref="AK422">IFERROR(INDEX(SonnyMoore[SM_PR],MATCH(AllSources[[#This Row],[Year]]&amp;"|"&amp;AllSources[[#This Row],[Real_Team]],SonnyMoore[YEAR]&amp;"|"&amp;SonnyMoore[TEAM],0)),"")</f>
        <v/>
      </c>
      <c r="AL422" t="str">
        <f t="array" ref="AL422">IFERROR(INDEX(SonnyMoore[YEAR],MATCH(AllSources[[#This Row],[Year]]&amp;"|"&amp;AllSources[[#This Row],[Real_Team]],SonnyMoore[YEAR]&amp;"|"&amp;SonnyMoore[TEAM],0)),"")</f>
        <v/>
      </c>
      <c r="AM422" t="str">
        <f t="array" ref="AM422">IFERROR(INDEX(ESPN[TEAM],MATCH(AllSources[[#This Row],[Year]]&amp;"|"&amp;AllSources[[#This Row],[Real_Team]],ESPN[YEAR]&amp;"|"&amp;ESPN[TEAM],0)),"")</f>
        <v/>
      </c>
      <c r="AN422" t="str">
        <f t="array" ref="AN422">IFERROR(INDEX(ESPN[BPI OFF],MATCH(AllSources[[#This Row],[Year]]&amp;"|"&amp;AllSources[[#This Row],[Real_Team]],ESPN[YEAR]&amp;"|"&amp;ESPN[TEAM],0)),"")</f>
        <v/>
      </c>
      <c r="AO422" t="str">
        <f t="array" ref="AO422">IFERROR(INDEX(ESPN[BPI DEF],MATCH(AllSources[[#This Row],[Year]]&amp;"|"&amp;AllSources[[#This Row],[Real_Team]],ESPN[YEAR]&amp;"|"&amp;ESPN[TEAM],0)),"")</f>
        <v/>
      </c>
      <c r="AP422" t="str">
        <f t="array" ref="AP422">IFERROR(INDEX(ESPN[BPI],MATCH(AllSources[[#This Row],[Year]]&amp;"|"&amp;AllSources[[#This Row],[Real_Team]],ESPN[YEAR]&amp;"|"&amp;ESPN[TEAM],0)),"")</f>
        <v/>
      </c>
      <c r="AQ422" t="str">
        <f t="array" ref="AQ422">IFERROR(INDEX(ESPN[YEAR],MATCH(AllSources[[#This Row],[Year]]&amp;"|"&amp;AllSources[[#This Row],[Real_Team]],ESPN[YEAR]&amp;"|"&amp;ESPN[TEAM],0)),"")</f>
        <v/>
      </c>
    </row>
    <row r="423" spans="1:43" x14ac:dyDescent="0.2">
      <c r="A423">
        <v>2016</v>
      </c>
      <c r="B423">
        <v>162</v>
      </c>
      <c r="C423" t="s">
        <v>809</v>
      </c>
      <c r="D423" t="s">
        <v>206</v>
      </c>
      <c r="E423" t="e" vm="1">
        <v>#NAME?</v>
      </c>
      <c r="F423">
        <v>16</v>
      </c>
      <c r="G423">
        <v>0</v>
      </c>
      <c r="H423" t="s">
        <v>511</v>
      </c>
      <c r="I423" t="s">
        <v>76</v>
      </c>
      <c r="J423">
        <v>-0.08</v>
      </c>
      <c r="K423">
        <v>103.6</v>
      </c>
      <c r="L423">
        <v>189</v>
      </c>
      <c r="M423">
        <v>103.7</v>
      </c>
      <c r="N423">
        <v>148</v>
      </c>
      <c r="O423">
        <v>67</v>
      </c>
      <c r="P423">
        <v>240</v>
      </c>
      <c r="Q423">
        <v>-3.7999999999999999E-2</v>
      </c>
      <c r="R423">
        <v>274</v>
      </c>
      <c r="S423">
        <v>-5.83</v>
      </c>
      <c r="T423">
        <v>285</v>
      </c>
      <c r="U423">
        <v>104.1</v>
      </c>
      <c r="V423">
        <v>191</v>
      </c>
      <c r="W423">
        <v>110</v>
      </c>
      <c r="X423">
        <v>349</v>
      </c>
      <c r="Y423">
        <v>-1.87</v>
      </c>
      <c r="Z423">
        <v>219</v>
      </c>
      <c r="AA423">
        <v>6</v>
      </c>
      <c r="AB423" t="s">
        <v>136</v>
      </c>
      <c r="AC423" t="str">
        <f t="array" ref="AC423">IFERROR(INDEX(JeffSagarin[TEAM],MATCH(AllSources[[#This Row],[Year]]&amp;"|"&amp;AllSources[[#This Row],[Real_Team]],JeffSagarin[YEAR]&amp;"|"&amp;JeffSagarin[TEAM],0)),"")</f>
        <v/>
      </c>
      <c r="AD423" t="str">
        <f t="array" ref="AD423">IFERROR(INDEX(JeffSagarin[JS_RATING],MATCH(AllSources[[#This Row],[Year]]&amp;"|"&amp;AllSources[[#This Row],[Real_Team]],JeffSagarin[YEAR]&amp;"|"&amp;JeffSagarin[TEAM],0)),"")</f>
        <v/>
      </c>
      <c r="AE423" t="str">
        <f t="array" ref="AE423">IFERROR(INDEX(JeffSagarin[JS_SOS],MATCH(AllSources[[#This Row],[Year]]&amp;"|"&amp;AllSources[[#This Row],[Real_Team]],JeffSagarin[YEAR]&amp;"|"&amp;JeffSagarin[TEAM],0)),"")</f>
        <v/>
      </c>
      <c r="AF423" t="str">
        <f t="array" ref="AF423">IFERROR(INDEX(JeffSagarin[W25],MATCH(AllSources[[#This Row],[Year]]&amp;"|"&amp;AllSources[[#This Row],[Real_Team]],JeffSagarin[YEAR]&amp;"|"&amp;JeffSagarin[TEAM],0)),"")</f>
        <v/>
      </c>
      <c r="AG423" t="str">
        <f t="array" ref="AG423">IFERROR(INDEX(JeffSagarin[W50],MATCH(AllSources[[#This Row],[Year]]&amp;"|"&amp;AllSources[[#This Row],[Real_Team]],JeffSagarin[YEAR]&amp;"|"&amp;JeffSagarin[TEAM],0)),"")</f>
        <v/>
      </c>
      <c r="AH423" t="str">
        <f t="array" ref="AH423">IFERROR(INDEX(JeffSagarin[YEAR],MATCH(AllSources[[#This Row],[Year]]&amp;"|"&amp;AllSources[[#This Row],[Real_Team]],JeffSagarin[YEAR]&amp;"|"&amp;JeffSagarin[TEAM],0)),"")</f>
        <v/>
      </c>
      <c r="AI423" t="str">
        <f t="array" ref="AI423">IFERROR(INDEX(SonnyMoore[TEAM],MATCH(AllSources[[#This Row],[Year]]&amp;"|"&amp;AllSources[[#This Row],[Real_Team]],SonnyMoore[YEAR]&amp;"|"&amp;SonnyMoore[TEAM],0)),"")</f>
        <v/>
      </c>
      <c r="AJ423" t="str">
        <f t="array" ref="AJ423">IFERROR(INDEX(SonnyMoore[SM_SOS],MATCH(AllSources[[#This Row],[Year]]&amp;"|"&amp;AllSources[[#This Row],[Real_Team]],SonnyMoore[YEAR]&amp;"|"&amp;SonnyMoore[TEAM],0)),"")</f>
        <v/>
      </c>
      <c r="AK423" t="str">
        <f t="array" ref="AK423">IFERROR(INDEX(SonnyMoore[SM_PR],MATCH(AllSources[[#This Row],[Year]]&amp;"|"&amp;AllSources[[#This Row],[Real_Team]],SonnyMoore[YEAR]&amp;"|"&amp;SonnyMoore[TEAM],0)),"")</f>
        <v/>
      </c>
      <c r="AL423" t="str">
        <f t="array" ref="AL423">IFERROR(INDEX(SonnyMoore[YEAR],MATCH(AllSources[[#This Row],[Year]]&amp;"|"&amp;AllSources[[#This Row],[Real_Team]],SonnyMoore[YEAR]&amp;"|"&amp;SonnyMoore[TEAM],0)),"")</f>
        <v/>
      </c>
      <c r="AM423" t="str">
        <f t="array" ref="AM423">IFERROR(INDEX(ESPN[TEAM],MATCH(AllSources[[#This Row],[Year]]&amp;"|"&amp;AllSources[[#This Row],[Real_Team]],ESPN[YEAR]&amp;"|"&amp;ESPN[TEAM],0)),"")</f>
        <v/>
      </c>
      <c r="AN423" t="str">
        <f t="array" ref="AN423">IFERROR(INDEX(ESPN[BPI OFF],MATCH(AllSources[[#This Row],[Year]]&amp;"|"&amp;AllSources[[#This Row],[Real_Team]],ESPN[YEAR]&amp;"|"&amp;ESPN[TEAM],0)),"")</f>
        <v/>
      </c>
      <c r="AO423" t="str">
        <f t="array" ref="AO423">IFERROR(INDEX(ESPN[BPI DEF],MATCH(AllSources[[#This Row],[Year]]&amp;"|"&amp;AllSources[[#This Row],[Real_Team]],ESPN[YEAR]&amp;"|"&amp;ESPN[TEAM],0)),"")</f>
        <v/>
      </c>
      <c r="AP423" t="str">
        <f t="array" ref="AP423">IFERROR(INDEX(ESPN[BPI],MATCH(AllSources[[#This Row],[Year]]&amp;"|"&amp;AllSources[[#This Row],[Real_Team]],ESPN[YEAR]&amp;"|"&amp;ESPN[TEAM],0)),"")</f>
        <v/>
      </c>
      <c r="AQ423" t="str">
        <f t="array" ref="AQ423">IFERROR(INDEX(ESPN[YEAR],MATCH(AllSources[[#This Row],[Year]]&amp;"|"&amp;AllSources[[#This Row],[Real_Team]],ESPN[YEAR]&amp;"|"&amp;ESPN[TEAM],0)),"")</f>
        <v/>
      </c>
    </row>
    <row r="424" spans="1:43" x14ac:dyDescent="0.2">
      <c r="A424">
        <v>2016</v>
      </c>
      <c r="B424">
        <v>217</v>
      </c>
      <c r="C424" t="s">
        <v>808</v>
      </c>
      <c r="D424" t="s">
        <v>807</v>
      </c>
      <c r="E424" t="e" vm="1">
        <v>#NAME?</v>
      </c>
      <c r="F424">
        <v>16</v>
      </c>
      <c r="G424">
        <v>0</v>
      </c>
      <c r="H424" t="s">
        <v>77</v>
      </c>
      <c r="I424" t="s">
        <v>806</v>
      </c>
      <c r="J424">
        <v>-5.0999999999999996</v>
      </c>
      <c r="K424">
        <v>104.5</v>
      </c>
      <c r="L424">
        <v>176</v>
      </c>
      <c r="M424">
        <v>109.6</v>
      </c>
      <c r="N424">
        <v>266</v>
      </c>
      <c r="O424">
        <v>69.5</v>
      </c>
      <c r="P424">
        <v>101</v>
      </c>
      <c r="Q424">
        <v>6.0999999999999999E-2</v>
      </c>
      <c r="R424">
        <v>43</v>
      </c>
      <c r="S424">
        <v>-2.92</v>
      </c>
      <c r="T424">
        <v>213</v>
      </c>
      <c r="U424">
        <v>105.1</v>
      </c>
      <c r="V424">
        <v>149</v>
      </c>
      <c r="W424">
        <v>108</v>
      </c>
      <c r="X424">
        <v>292</v>
      </c>
      <c r="Y424">
        <v>-0.19</v>
      </c>
      <c r="Z424">
        <v>170</v>
      </c>
      <c r="AA424">
        <v>6</v>
      </c>
      <c r="AB424" t="s">
        <v>136</v>
      </c>
      <c r="AC424" t="str">
        <f t="array" ref="AC424">IFERROR(INDEX(JeffSagarin[TEAM],MATCH(AllSources[[#This Row],[Year]]&amp;"|"&amp;AllSources[[#This Row],[Real_Team]],JeffSagarin[YEAR]&amp;"|"&amp;JeffSagarin[TEAM],0)),"")</f>
        <v/>
      </c>
      <c r="AD424" t="str">
        <f t="array" ref="AD424">IFERROR(INDEX(JeffSagarin[JS_RATING],MATCH(AllSources[[#This Row],[Year]]&amp;"|"&amp;AllSources[[#This Row],[Real_Team]],JeffSagarin[YEAR]&amp;"|"&amp;JeffSagarin[TEAM],0)),"")</f>
        <v/>
      </c>
      <c r="AE424" t="str">
        <f t="array" ref="AE424">IFERROR(INDEX(JeffSagarin[JS_SOS],MATCH(AllSources[[#This Row],[Year]]&amp;"|"&amp;AllSources[[#This Row],[Real_Team]],JeffSagarin[YEAR]&amp;"|"&amp;JeffSagarin[TEAM],0)),"")</f>
        <v/>
      </c>
      <c r="AF424" t="str">
        <f t="array" ref="AF424">IFERROR(INDEX(JeffSagarin[W25],MATCH(AllSources[[#This Row],[Year]]&amp;"|"&amp;AllSources[[#This Row],[Real_Team]],JeffSagarin[YEAR]&amp;"|"&amp;JeffSagarin[TEAM],0)),"")</f>
        <v/>
      </c>
      <c r="AG424" t="str">
        <f t="array" ref="AG424">IFERROR(INDEX(JeffSagarin[W50],MATCH(AllSources[[#This Row],[Year]]&amp;"|"&amp;AllSources[[#This Row],[Real_Team]],JeffSagarin[YEAR]&amp;"|"&amp;JeffSagarin[TEAM],0)),"")</f>
        <v/>
      </c>
      <c r="AH424" t="str">
        <f t="array" ref="AH424">IFERROR(INDEX(JeffSagarin[YEAR],MATCH(AllSources[[#This Row],[Year]]&amp;"|"&amp;AllSources[[#This Row],[Real_Team]],JeffSagarin[YEAR]&amp;"|"&amp;JeffSagarin[TEAM],0)),"")</f>
        <v/>
      </c>
      <c r="AI424" t="str">
        <f t="array" ref="AI424">IFERROR(INDEX(SonnyMoore[TEAM],MATCH(AllSources[[#This Row],[Year]]&amp;"|"&amp;AllSources[[#This Row],[Real_Team]],SonnyMoore[YEAR]&amp;"|"&amp;SonnyMoore[TEAM],0)),"")</f>
        <v/>
      </c>
      <c r="AJ424" t="str">
        <f t="array" ref="AJ424">IFERROR(INDEX(SonnyMoore[SM_SOS],MATCH(AllSources[[#This Row],[Year]]&amp;"|"&amp;AllSources[[#This Row],[Real_Team]],SonnyMoore[YEAR]&amp;"|"&amp;SonnyMoore[TEAM],0)),"")</f>
        <v/>
      </c>
      <c r="AK424" t="str">
        <f t="array" ref="AK424">IFERROR(INDEX(SonnyMoore[SM_PR],MATCH(AllSources[[#This Row],[Year]]&amp;"|"&amp;AllSources[[#This Row],[Real_Team]],SonnyMoore[YEAR]&amp;"|"&amp;SonnyMoore[TEAM],0)),"")</f>
        <v/>
      </c>
      <c r="AL424" t="str">
        <f t="array" ref="AL424">IFERROR(INDEX(SonnyMoore[YEAR],MATCH(AllSources[[#This Row],[Year]]&amp;"|"&amp;AllSources[[#This Row],[Real_Team]],SonnyMoore[YEAR]&amp;"|"&amp;SonnyMoore[TEAM],0)),"")</f>
        <v/>
      </c>
      <c r="AM424" t="str">
        <f t="array" ref="AM424">IFERROR(INDEX(ESPN[TEAM],MATCH(AllSources[[#This Row],[Year]]&amp;"|"&amp;AllSources[[#This Row],[Real_Team]],ESPN[YEAR]&amp;"|"&amp;ESPN[TEAM],0)),"")</f>
        <v/>
      </c>
      <c r="AN424" t="str">
        <f t="array" ref="AN424">IFERROR(INDEX(ESPN[BPI OFF],MATCH(AllSources[[#This Row],[Year]]&amp;"|"&amp;AllSources[[#This Row],[Real_Team]],ESPN[YEAR]&amp;"|"&amp;ESPN[TEAM],0)),"")</f>
        <v/>
      </c>
      <c r="AO424" t="str">
        <f t="array" ref="AO424">IFERROR(INDEX(ESPN[BPI DEF],MATCH(AllSources[[#This Row],[Year]]&amp;"|"&amp;AllSources[[#This Row],[Real_Team]],ESPN[YEAR]&amp;"|"&amp;ESPN[TEAM],0)),"")</f>
        <v/>
      </c>
      <c r="AP424" t="str">
        <f t="array" ref="AP424">IFERROR(INDEX(ESPN[BPI],MATCH(AllSources[[#This Row],[Year]]&amp;"|"&amp;AllSources[[#This Row],[Real_Team]],ESPN[YEAR]&amp;"|"&amp;ESPN[TEAM],0)),"")</f>
        <v/>
      </c>
      <c r="AQ424" t="str">
        <f t="array" ref="AQ424">IFERROR(INDEX(ESPN[YEAR],MATCH(AllSources[[#This Row],[Year]]&amp;"|"&amp;AllSources[[#This Row],[Real_Team]],ESPN[YEAR]&amp;"|"&amp;ESPN[TEAM],0)),"")</f>
        <v/>
      </c>
    </row>
    <row r="425" spans="1:43" x14ac:dyDescent="0.2">
      <c r="A425">
        <v>2016</v>
      </c>
      <c r="B425">
        <v>229</v>
      </c>
      <c r="C425" t="s">
        <v>495</v>
      </c>
      <c r="D425" t="s">
        <v>86</v>
      </c>
      <c r="E425" t="e" vm="1">
        <v>#NAME?</v>
      </c>
      <c r="F425">
        <v>16</v>
      </c>
      <c r="G425">
        <v>0</v>
      </c>
      <c r="H425" t="s">
        <v>494</v>
      </c>
      <c r="I425" t="s">
        <v>505</v>
      </c>
      <c r="J425">
        <v>-5.75</v>
      </c>
      <c r="K425">
        <v>100.5</v>
      </c>
      <c r="L425">
        <v>248</v>
      </c>
      <c r="M425">
        <v>106.3</v>
      </c>
      <c r="N425">
        <v>198</v>
      </c>
      <c r="O425">
        <v>68.900000000000006</v>
      </c>
      <c r="P425">
        <v>126</v>
      </c>
      <c r="Q425">
        <v>0.04</v>
      </c>
      <c r="R425">
        <v>83</v>
      </c>
      <c r="S425">
        <v>-8.52</v>
      </c>
      <c r="T425">
        <v>332</v>
      </c>
      <c r="U425">
        <v>99.1</v>
      </c>
      <c r="V425">
        <v>340</v>
      </c>
      <c r="W425">
        <v>107.6</v>
      </c>
      <c r="X425">
        <v>273</v>
      </c>
      <c r="Y425">
        <v>3.49</v>
      </c>
      <c r="Z425">
        <v>70</v>
      </c>
      <c r="AA425">
        <v>6</v>
      </c>
      <c r="AB425" t="s">
        <v>136</v>
      </c>
      <c r="AC425" t="str">
        <f t="array" ref="AC425">IFERROR(INDEX(JeffSagarin[TEAM],MATCH(AllSources[[#This Row],[Year]]&amp;"|"&amp;AllSources[[#This Row],[Real_Team]],JeffSagarin[YEAR]&amp;"|"&amp;JeffSagarin[TEAM],0)),"")</f>
        <v/>
      </c>
      <c r="AD425" t="str">
        <f t="array" ref="AD425">IFERROR(INDEX(JeffSagarin[JS_RATING],MATCH(AllSources[[#This Row],[Year]]&amp;"|"&amp;AllSources[[#This Row],[Real_Team]],JeffSagarin[YEAR]&amp;"|"&amp;JeffSagarin[TEAM],0)),"")</f>
        <v/>
      </c>
      <c r="AE425" t="str">
        <f t="array" ref="AE425">IFERROR(INDEX(JeffSagarin[JS_SOS],MATCH(AllSources[[#This Row],[Year]]&amp;"|"&amp;AllSources[[#This Row],[Real_Team]],JeffSagarin[YEAR]&amp;"|"&amp;JeffSagarin[TEAM],0)),"")</f>
        <v/>
      </c>
      <c r="AF425" t="str">
        <f t="array" ref="AF425">IFERROR(INDEX(JeffSagarin[W25],MATCH(AllSources[[#This Row],[Year]]&amp;"|"&amp;AllSources[[#This Row],[Real_Team]],JeffSagarin[YEAR]&amp;"|"&amp;JeffSagarin[TEAM],0)),"")</f>
        <v/>
      </c>
      <c r="AG425" t="str">
        <f t="array" ref="AG425">IFERROR(INDEX(JeffSagarin[W50],MATCH(AllSources[[#This Row],[Year]]&amp;"|"&amp;AllSources[[#This Row],[Real_Team]],JeffSagarin[YEAR]&amp;"|"&amp;JeffSagarin[TEAM],0)),"")</f>
        <v/>
      </c>
      <c r="AH425" t="str">
        <f t="array" ref="AH425">IFERROR(INDEX(JeffSagarin[YEAR],MATCH(AllSources[[#This Row],[Year]]&amp;"|"&amp;AllSources[[#This Row],[Real_Team]],JeffSagarin[YEAR]&amp;"|"&amp;JeffSagarin[TEAM],0)),"")</f>
        <v/>
      </c>
      <c r="AI425" t="str">
        <f t="array" ref="AI425">IFERROR(INDEX(SonnyMoore[TEAM],MATCH(AllSources[[#This Row],[Year]]&amp;"|"&amp;AllSources[[#This Row],[Real_Team]],SonnyMoore[YEAR]&amp;"|"&amp;SonnyMoore[TEAM],0)),"")</f>
        <v/>
      </c>
      <c r="AJ425" t="str">
        <f t="array" ref="AJ425">IFERROR(INDEX(SonnyMoore[SM_SOS],MATCH(AllSources[[#This Row],[Year]]&amp;"|"&amp;AllSources[[#This Row],[Real_Team]],SonnyMoore[YEAR]&amp;"|"&amp;SonnyMoore[TEAM],0)),"")</f>
        <v/>
      </c>
      <c r="AK425" t="str">
        <f t="array" ref="AK425">IFERROR(INDEX(SonnyMoore[SM_PR],MATCH(AllSources[[#This Row],[Year]]&amp;"|"&amp;AllSources[[#This Row],[Real_Team]],SonnyMoore[YEAR]&amp;"|"&amp;SonnyMoore[TEAM],0)),"")</f>
        <v/>
      </c>
      <c r="AL425" t="str">
        <f t="array" ref="AL425">IFERROR(INDEX(SonnyMoore[YEAR],MATCH(AllSources[[#This Row],[Year]]&amp;"|"&amp;AllSources[[#This Row],[Real_Team]],SonnyMoore[YEAR]&amp;"|"&amp;SonnyMoore[TEAM],0)),"")</f>
        <v/>
      </c>
      <c r="AM425" t="str">
        <f t="array" ref="AM425">IFERROR(INDEX(ESPN[TEAM],MATCH(AllSources[[#This Row],[Year]]&amp;"|"&amp;AllSources[[#This Row],[Real_Team]],ESPN[YEAR]&amp;"|"&amp;ESPN[TEAM],0)),"")</f>
        <v/>
      </c>
      <c r="AN425" t="str">
        <f t="array" ref="AN425">IFERROR(INDEX(ESPN[BPI OFF],MATCH(AllSources[[#This Row],[Year]]&amp;"|"&amp;AllSources[[#This Row],[Real_Team]],ESPN[YEAR]&amp;"|"&amp;ESPN[TEAM],0)),"")</f>
        <v/>
      </c>
      <c r="AO425" t="str">
        <f t="array" ref="AO425">IFERROR(INDEX(ESPN[BPI DEF],MATCH(AllSources[[#This Row],[Year]]&amp;"|"&amp;AllSources[[#This Row],[Real_Team]],ESPN[YEAR]&amp;"|"&amp;ESPN[TEAM],0)),"")</f>
        <v/>
      </c>
      <c r="AP425" t="str">
        <f t="array" ref="AP425">IFERROR(INDEX(ESPN[BPI],MATCH(AllSources[[#This Row],[Year]]&amp;"|"&amp;AllSources[[#This Row],[Real_Team]],ESPN[YEAR]&amp;"|"&amp;ESPN[TEAM],0)),"")</f>
        <v/>
      </c>
      <c r="AQ425" t="str">
        <f t="array" ref="AQ425">IFERROR(INDEX(ESPN[YEAR],MATCH(AllSources[[#This Row],[Year]]&amp;"|"&amp;AllSources[[#This Row],[Real_Team]],ESPN[YEAR]&amp;"|"&amp;ESPN[TEAM],0)),"")</f>
        <v/>
      </c>
    </row>
    <row r="426" spans="1:43" x14ac:dyDescent="0.2">
      <c r="A426">
        <v>2016</v>
      </c>
      <c r="B426">
        <v>248</v>
      </c>
      <c r="C426" t="s">
        <v>720</v>
      </c>
      <c r="D426" t="s">
        <v>719</v>
      </c>
      <c r="E426" t="e" vm="1">
        <v>#NAME?</v>
      </c>
      <c r="F426">
        <v>16</v>
      </c>
      <c r="G426">
        <v>0</v>
      </c>
      <c r="H426" t="s">
        <v>480</v>
      </c>
      <c r="I426" t="s">
        <v>115</v>
      </c>
      <c r="J426">
        <v>-7.4</v>
      </c>
      <c r="K426">
        <v>99.8</v>
      </c>
      <c r="L426">
        <v>266</v>
      </c>
      <c r="M426">
        <v>107.2</v>
      </c>
      <c r="N426">
        <v>216</v>
      </c>
      <c r="O426">
        <v>71.2</v>
      </c>
      <c r="P426">
        <v>50</v>
      </c>
      <c r="Q426">
        <v>0.157</v>
      </c>
      <c r="R426">
        <v>2</v>
      </c>
      <c r="S426">
        <v>-9.75</v>
      </c>
      <c r="T426">
        <v>341</v>
      </c>
      <c r="U426">
        <v>98.9</v>
      </c>
      <c r="V426">
        <v>342</v>
      </c>
      <c r="W426">
        <v>108.7</v>
      </c>
      <c r="X426">
        <v>325</v>
      </c>
      <c r="Y426">
        <v>1.91</v>
      </c>
      <c r="Z426">
        <v>112</v>
      </c>
      <c r="AA426">
        <v>6</v>
      </c>
      <c r="AB426" t="s">
        <v>136</v>
      </c>
      <c r="AC426" t="str">
        <f t="array" ref="AC426">IFERROR(INDEX(JeffSagarin[TEAM],MATCH(AllSources[[#This Row],[Year]]&amp;"|"&amp;AllSources[[#This Row],[Real_Team]],JeffSagarin[YEAR]&amp;"|"&amp;JeffSagarin[TEAM],0)),"")</f>
        <v/>
      </c>
      <c r="AD426" t="str">
        <f t="array" ref="AD426">IFERROR(INDEX(JeffSagarin[JS_RATING],MATCH(AllSources[[#This Row],[Year]]&amp;"|"&amp;AllSources[[#This Row],[Real_Team]],JeffSagarin[YEAR]&amp;"|"&amp;JeffSagarin[TEAM],0)),"")</f>
        <v/>
      </c>
      <c r="AE426" t="str">
        <f t="array" ref="AE426">IFERROR(INDEX(JeffSagarin[JS_SOS],MATCH(AllSources[[#This Row],[Year]]&amp;"|"&amp;AllSources[[#This Row],[Real_Team]],JeffSagarin[YEAR]&amp;"|"&amp;JeffSagarin[TEAM],0)),"")</f>
        <v/>
      </c>
      <c r="AF426" t="str">
        <f t="array" ref="AF426">IFERROR(INDEX(JeffSagarin[W25],MATCH(AllSources[[#This Row],[Year]]&amp;"|"&amp;AllSources[[#This Row],[Real_Team]],JeffSagarin[YEAR]&amp;"|"&amp;JeffSagarin[TEAM],0)),"")</f>
        <v/>
      </c>
      <c r="AG426" t="str">
        <f t="array" ref="AG426">IFERROR(INDEX(JeffSagarin[W50],MATCH(AllSources[[#This Row],[Year]]&amp;"|"&amp;AllSources[[#This Row],[Real_Team]],JeffSagarin[YEAR]&amp;"|"&amp;JeffSagarin[TEAM],0)),"")</f>
        <v/>
      </c>
      <c r="AH426" t="str">
        <f t="array" ref="AH426">IFERROR(INDEX(JeffSagarin[YEAR],MATCH(AllSources[[#This Row],[Year]]&amp;"|"&amp;AllSources[[#This Row],[Real_Team]],JeffSagarin[YEAR]&amp;"|"&amp;JeffSagarin[TEAM],0)),"")</f>
        <v/>
      </c>
      <c r="AI426" t="str">
        <f t="array" ref="AI426">IFERROR(INDEX(SonnyMoore[TEAM],MATCH(AllSources[[#This Row],[Year]]&amp;"|"&amp;AllSources[[#This Row],[Real_Team]],SonnyMoore[YEAR]&amp;"|"&amp;SonnyMoore[TEAM],0)),"")</f>
        <v/>
      </c>
      <c r="AJ426" t="str">
        <f t="array" ref="AJ426">IFERROR(INDEX(SonnyMoore[SM_SOS],MATCH(AllSources[[#This Row],[Year]]&amp;"|"&amp;AllSources[[#This Row],[Real_Team]],SonnyMoore[YEAR]&amp;"|"&amp;SonnyMoore[TEAM],0)),"")</f>
        <v/>
      </c>
      <c r="AK426" t="str">
        <f t="array" ref="AK426">IFERROR(INDEX(SonnyMoore[SM_PR],MATCH(AllSources[[#This Row],[Year]]&amp;"|"&amp;AllSources[[#This Row],[Real_Team]],SonnyMoore[YEAR]&amp;"|"&amp;SonnyMoore[TEAM],0)),"")</f>
        <v/>
      </c>
      <c r="AL426" t="str">
        <f t="array" ref="AL426">IFERROR(INDEX(SonnyMoore[YEAR],MATCH(AllSources[[#This Row],[Year]]&amp;"|"&amp;AllSources[[#This Row],[Real_Team]],SonnyMoore[YEAR]&amp;"|"&amp;SonnyMoore[TEAM],0)),"")</f>
        <v/>
      </c>
      <c r="AM426" t="str">
        <f t="array" ref="AM426">IFERROR(INDEX(ESPN[TEAM],MATCH(AllSources[[#This Row],[Year]]&amp;"|"&amp;AllSources[[#This Row],[Real_Team]],ESPN[YEAR]&amp;"|"&amp;ESPN[TEAM],0)),"")</f>
        <v/>
      </c>
      <c r="AN426" t="str">
        <f t="array" ref="AN426">IFERROR(INDEX(ESPN[BPI OFF],MATCH(AllSources[[#This Row],[Year]]&amp;"|"&amp;AllSources[[#This Row],[Real_Team]],ESPN[YEAR]&amp;"|"&amp;ESPN[TEAM],0)),"")</f>
        <v/>
      </c>
      <c r="AO426" t="str">
        <f t="array" ref="AO426">IFERROR(INDEX(ESPN[BPI DEF],MATCH(AllSources[[#This Row],[Year]]&amp;"|"&amp;AllSources[[#This Row],[Real_Team]],ESPN[YEAR]&amp;"|"&amp;ESPN[TEAM],0)),"")</f>
        <v/>
      </c>
      <c r="AP426" t="str">
        <f t="array" ref="AP426">IFERROR(INDEX(ESPN[BPI],MATCH(AllSources[[#This Row],[Year]]&amp;"|"&amp;AllSources[[#This Row],[Real_Team]],ESPN[YEAR]&amp;"|"&amp;ESPN[TEAM],0)),"")</f>
        <v/>
      </c>
      <c r="AQ426" t="str">
        <f t="array" ref="AQ426">IFERROR(INDEX(ESPN[YEAR],MATCH(AllSources[[#This Row],[Year]]&amp;"|"&amp;AllSources[[#This Row],[Real_Team]],ESPN[YEAR]&amp;"|"&amp;ESPN[TEAM],0)),"")</f>
        <v/>
      </c>
    </row>
    <row r="427" spans="1:43" x14ac:dyDescent="0.2">
      <c r="A427">
        <v>2016</v>
      </c>
      <c r="B427">
        <v>280</v>
      </c>
      <c r="C427" t="s">
        <v>805</v>
      </c>
      <c r="D427" t="s">
        <v>804</v>
      </c>
      <c r="E427" t="e" vm="1">
        <v>#NAME?</v>
      </c>
      <c r="F427">
        <v>16</v>
      </c>
      <c r="G427">
        <v>0</v>
      </c>
      <c r="H427" t="s">
        <v>485</v>
      </c>
      <c r="I427" t="s">
        <v>82</v>
      </c>
      <c r="J427">
        <v>-10.63</v>
      </c>
      <c r="K427">
        <v>104.4</v>
      </c>
      <c r="L427">
        <v>177</v>
      </c>
      <c r="M427">
        <v>115</v>
      </c>
      <c r="N427">
        <v>334</v>
      </c>
      <c r="O427">
        <v>71.5</v>
      </c>
      <c r="P427">
        <v>43</v>
      </c>
      <c r="Q427">
        <v>9.7000000000000003E-2</v>
      </c>
      <c r="R427">
        <v>16</v>
      </c>
      <c r="S427">
        <v>-9.44</v>
      </c>
      <c r="T427">
        <v>338</v>
      </c>
      <c r="U427">
        <v>98.7</v>
      </c>
      <c r="V427">
        <v>345</v>
      </c>
      <c r="W427">
        <v>108.1</v>
      </c>
      <c r="X427">
        <v>299</v>
      </c>
      <c r="Y427">
        <v>-0.17</v>
      </c>
      <c r="Z427">
        <v>169</v>
      </c>
      <c r="AA427">
        <v>6</v>
      </c>
      <c r="AB427" t="s">
        <v>136</v>
      </c>
      <c r="AC427" t="str">
        <f t="array" ref="AC427">IFERROR(INDEX(JeffSagarin[TEAM],MATCH(AllSources[[#This Row],[Year]]&amp;"|"&amp;AllSources[[#This Row],[Real_Team]],JeffSagarin[YEAR]&amp;"|"&amp;JeffSagarin[TEAM],0)),"")</f>
        <v/>
      </c>
      <c r="AD427" t="str">
        <f t="array" ref="AD427">IFERROR(INDEX(JeffSagarin[JS_RATING],MATCH(AllSources[[#This Row],[Year]]&amp;"|"&amp;AllSources[[#This Row],[Real_Team]],JeffSagarin[YEAR]&amp;"|"&amp;JeffSagarin[TEAM],0)),"")</f>
        <v/>
      </c>
      <c r="AE427" t="str">
        <f t="array" ref="AE427">IFERROR(INDEX(JeffSagarin[JS_SOS],MATCH(AllSources[[#This Row],[Year]]&amp;"|"&amp;AllSources[[#This Row],[Real_Team]],JeffSagarin[YEAR]&amp;"|"&amp;JeffSagarin[TEAM],0)),"")</f>
        <v/>
      </c>
      <c r="AF427" t="str">
        <f t="array" ref="AF427">IFERROR(INDEX(JeffSagarin[W25],MATCH(AllSources[[#This Row],[Year]]&amp;"|"&amp;AllSources[[#This Row],[Real_Team]],JeffSagarin[YEAR]&amp;"|"&amp;JeffSagarin[TEAM],0)),"")</f>
        <v/>
      </c>
      <c r="AG427" t="str">
        <f t="array" ref="AG427">IFERROR(INDEX(JeffSagarin[W50],MATCH(AllSources[[#This Row],[Year]]&amp;"|"&amp;AllSources[[#This Row],[Real_Team]],JeffSagarin[YEAR]&amp;"|"&amp;JeffSagarin[TEAM],0)),"")</f>
        <v/>
      </c>
      <c r="AH427" t="str">
        <f t="array" ref="AH427">IFERROR(INDEX(JeffSagarin[YEAR],MATCH(AllSources[[#This Row],[Year]]&amp;"|"&amp;AllSources[[#This Row],[Real_Team]],JeffSagarin[YEAR]&amp;"|"&amp;JeffSagarin[TEAM],0)),"")</f>
        <v/>
      </c>
      <c r="AI427" t="str">
        <f t="array" ref="AI427">IFERROR(INDEX(SonnyMoore[TEAM],MATCH(AllSources[[#This Row],[Year]]&amp;"|"&amp;AllSources[[#This Row],[Real_Team]],SonnyMoore[YEAR]&amp;"|"&amp;SonnyMoore[TEAM],0)),"")</f>
        <v/>
      </c>
      <c r="AJ427" t="str">
        <f t="array" ref="AJ427">IFERROR(INDEX(SonnyMoore[SM_SOS],MATCH(AllSources[[#This Row],[Year]]&amp;"|"&amp;AllSources[[#This Row],[Real_Team]],SonnyMoore[YEAR]&amp;"|"&amp;SonnyMoore[TEAM],0)),"")</f>
        <v/>
      </c>
      <c r="AK427" t="str">
        <f t="array" ref="AK427">IFERROR(INDEX(SonnyMoore[SM_PR],MATCH(AllSources[[#This Row],[Year]]&amp;"|"&amp;AllSources[[#This Row],[Real_Team]],SonnyMoore[YEAR]&amp;"|"&amp;SonnyMoore[TEAM],0)),"")</f>
        <v/>
      </c>
      <c r="AL427" t="str">
        <f t="array" ref="AL427">IFERROR(INDEX(SonnyMoore[YEAR],MATCH(AllSources[[#This Row],[Year]]&amp;"|"&amp;AllSources[[#This Row],[Real_Team]],SonnyMoore[YEAR]&amp;"|"&amp;SonnyMoore[TEAM],0)),"")</f>
        <v/>
      </c>
      <c r="AM427" t="str">
        <f t="array" ref="AM427">IFERROR(INDEX(ESPN[TEAM],MATCH(AllSources[[#This Row],[Year]]&amp;"|"&amp;AllSources[[#This Row],[Real_Team]],ESPN[YEAR]&amp;"|"&amp;ESPN[TEAM],0)),"")</f>
        <v/>
      </c>
      <c r="AN427" t="str">
        <f t="array" ref="AN427">IFERROR(INDEX(ESPN[BPI OFF],MATCH(AllSources[[#This Row],[Year]]&amp;"|"&amp;AllSources[[#This Row],[Real_Team]],ESPN[YEAR]&amp;"|"&amp;ESPN[TEAM],0)),"")</f>
        <v/>
      </c>
      <c r="AO427" t="str">
        <f t="array" ref="AO427">IFERROR(INDEX(ESPN[BPI DEF],MATCH(AllSources[[#This Row],[Year]]&amp;"|"&amp;AllSources[[#This Row],[Real_Team]],ESPN[YEAR]&amp;"|"&amp;ESPN[TEAM],0)),"")</f>
        <v/>
      </c>
      <c r="AP427" t="str">
        <f t="array" ref="AP427">IFERROR(INDEX(ESPN[BPI],MATCH(AllSources[[#This Row],[Year]]&amp;"|"&amp;AllSources[[#This Row],[Real_Team]],ESPN[YEAR]&amp;"|"&amp;ESPN[TEAM],0)),"")</f>
        <v/>
      </c>
      <c r="AQ427" t="str">
        <f t="array" ref="AQ427">IFERROR(INDEX(ESPN[YEAR],MATCH(AllSources[[#This Row],[Year]]&amp;"|"&amp;AllSources[[#This Row],[Real_Team]],ESPN[YEAR]&amp;"|"&amp;ESPN[TEAM],0)),"")</f>
        <v/>
      </c>
    </row>
    <row r="428" spans="1:43" x14ac:dyDescent="0.2">
      <c r="A428">
        <v>2016</v>
      </c>
      <c r="B428">
        <v>285</v>
      </c>
      <c r="C428" t="s">
        <v>802</v>
      </c>
      <c r="D428" t="s">
        <v>801</v>
      </c>
      <c r="E428" t="e" vm="1">
        <v>#NAME?</v>
      </c>
      <c r="F428">
        <v>16</v>
      </c>
      <c r="G428">
        <v>0</v>
      </c>
      <c r="H428" t="s">
        <v>535</v>
      </c>
      <c r="I428" t="s">
        <v>800</v>
      </c>
      <c r="J428">
        <v>-11.39</v>
      </c>
      <c r="K428">
        <v>97.1</v>
      </c>
      <c r="L428">
        <v>307</v>
      </c>
      <c r="M428">
        <v>108.5</v>
      </c>
      <c r="N428">
        <v>241</v>
      </c>
      <c r="O428">
        <v>63.6</v>
      </c>
      <c r="P428">
        <v>339</v>
      </c>
      <c r="Q428">
        <v>6.5000000000000002E-2</v>
      </c>
      <c r="R428">
        <v>39</v>
      </c>
      <c r="S428">
        <v>-6.09</v>
      </c>
      <c r="T428">
        <v>290</v>
      </c>
      <c r="U428">
        <v>101.9</v>
      </c>
      <c r="V428">
        <v>288</v>
      </c>
      <c r="W428">
        <v>108</v>
      </c>
      <c r="X428">
        <v>294</v>
      </c>
      <c r="Y428">
        <v>-6.27</v>
      </c>
      <c r="Z428">
        <v>313</v>
      </c>
      <c r="AA428">
        <v>6</v>
      </c>
      <c r="AB428" t="s">
        <v>136</v>
      </c>
      <c r="AC428" t="str">
        <f t="array" ref="AC428">IFERROR(INDEX(JeffSagarin[TEAM],MATCH(AllSources[[#This Row],[Year]]&amp;"|"&amp;AllSources[[#This Row],[Real_Team]],JeffSagarin[YEAR]&amp;"|"&amp;JeffSagarin[TEAM],0)),"")</f>
        <v/>
      </c>
      <c r="AD428" t="str">
        <f t="array" ref="AD428">IFERROR(INDEX(JeffSagarin[JS_RATING],MATCH(AllSources[[#This Row],[Year]]&amp;"|"&amp;AllSources[[#This Row],[Real_Team]],JeffSagarin[YEAR]&amp;"|"&amp;JeffSagarin[TEAM],0)),"")</f>
        <v/>
      </c>
      <c r="AE428" t="str">
        <f t="array" ref="AE428">IFERROR(INDEX(JeffSagarin[JS_SOS],MATCH(AllSources[[#This Row],[Year]]&amp;"|"&amp;AllSources[[#This Row],[Real_Team]],JeffSagarin[YEAR]&amp;"|"&amp;JeffSagarin[TEAM],0)),"")</f>
        <v/>
      </c>
      <c r="AF428" t="str">
        <f t="array" ref="AF428">IFERROR(INDEX(JeffSagarin[W25],MATCH(AllSources[[#This Row],[Year]]&amp;"|"&amp;AllSources[[#This Row],[Real_Team]],JeffSagarin[YEAR]&amp;"|"&amp;JeffSagarin[TEAM],0)),"")</f>
        <v/>
      </c>
      <c r="AG428" t="str">
        <f t="array" ref="AG428">IFERROR(INDEX(JeffSagarin[W50],MATCH(AllSources[[#This Row],[Year]]&amp;"|"&amp;AllSources[[#This Row],[Real_Team]],JeffSagarin[YEAR]&amp;"|"&amp;JeffSagarin[TEAM],0)),"")</f>
        <v/>
      </c>
      <c r="AH428" t="str">
        <f t="array" ref="AH428">IFERROR(INDEX(JeffSagarin[YEAR],MATCH(AllSources[[#This Row],[Year]]&amp;"|"&amp;AllSources[[#This Row],[Real_Team]],JeffSagarin[YEAR]&amp;"|"&amp;JeffSagarin[TEAM],0)),"")</f>
        <v/>
      </c>
      <c r="AI428" t="str">
        <f t="array" ref="AI428">IFERROR(INDEX(SonnyMoore[TEAM],MATCH(AllSources[[#This Row],[Year]]&amp;"|"&amp;AllSources[[#This Row],[Real_Team]],SonnyMoore[YEAR]&amp;"|"&amp;SonnyMoore[TEAM],0)),"")</f>
        <v/>
      </c>
      <c r="AJ428" t="str">
        <f t="array" ref="AJ428">IFERROR(INDEX(SonnyMoore[SM_SOS],MATCH(AllSources[[#This Row],[Year]]&amp;"|"&amp;AllSources[[#This Row],[Real_Team]],SonnyMoore[YEAR]&amp;"|"&amp;SonnyMoore[TEAM],0)),"")</f>
        <v/>
      </c>
      <c r="AK428" t="str">
        <f t="array" ref="AK428">IFERROR(INDEX(SonnyMoore[SM_PR],MATCH(AllSources[[#This Row],[Year]]&amp;"|"&amp;AllSources[[#This Row],[Real_Team]],SonnyMoore[YEAR]&amp;"|"&amp;SonnyMoore[TEAM],0)),"")</f>
        <v/>
      </c>
      <c r="AL428" t="str">
        <f t="array" ref="AL428">IFERROR(INDEX(SonnyMoore[YEAR],MATCH(AllSources[[#This Row],[Year]]&amp;"|"&amp;AllSources[[#This Row],[Real_Team]],SonnyMoore[YEAR]&amp;"|"&amp;SonnyMoore[TEAM],0)),"")</f>
        <v/>
      </c>
      <c r="AM428" t="str">
        <f t="array" ref="AM428">IFERROR(INDEX(ESPN[TEAM],MATCH(AllSources[[#This Row],[Year]]&amp;"|"&amp;AllSources[[#This Row],[Real_Team]],ESPN[YEAR]&amp;"|"&amp;ESPN[TEAM],0)),"")</f>
        <v/>
      </c>
      <c r="AN428" t="str">
        <f t="array" ref="AN428">IFERROR(INDEX(ESPN[BPI OFF],MATCH(AllSources[[#This Row],[Year]]&amp;"|"&amp;AllSources[[#This Row],[Real_Team]],ESPN[YEAR]&amp;"|"&amp;ESPN[TEAM],0)),"")</f>
        <v/>
      </c>
      <c r="AO428" t="str">
        <f t="array" ref="AO428">IFERROR(INDEX(ESPN[BPI DEF],MATCH(AllSources[[#This Row],[Year]]&amp;"|"&amp;AllSources[[#This Row],[Real_Team]],ESPN[YEAR]&amp;"|"&amp;ESPN[TEAM],0)),"")</f>
        <v/>
      </c>
      <c r="AP428" t="str">
        <f t="array" ref="AP428">IFERROR(INDEX(ESPN[BPI],MATCH(AllSources[[#This Row],[Year]]&amp;"|"&amp;AllSources[[#This Row],[Real_Team]],ESPN[YEAR]&amp;"|"&amp;ESPN[TEAM],0)),"")</f>
        <v/>
      </c>
      <c r="AQ428" t="str">
        <f t="array" ref="AQ428">IFERROR(INDEX(ESPN[YEAR],MATCH(AllSources[[#This Row],[Year]]&amp;"|"&amp;AllSources[[#This Row],[Real_Team]],ESPN[YEAR]&amp;"|"&amp;ESPN[TEAM],0)),"")</f>
        <v/>
      </c>
    </row>
    <row r="429" spans="1:43" x14ac:dyDescent="0.2">
      <c r="A429">
        <v>2015</v>
      </c>
      <c r="B429">
        <v>1</v>
      </c>
      <c r="C429" t="s">
        <v>799</v>
      </c>
      <c r="D429" t="s">
        <v>134</v>
      </c>
      <c r="E429" t="e" vm="1">
        <v>#NAME?</v>
      </c>
      <c r="F429">
        <v>1</v>
      </c>
      <c r="G429">
        <v>4</v>
      </c>
      <c r="H429" t="s">
        <v>60</v>
      </c>
      <c r="I429" t="s">
        <v>798</v>
      </c>
      <c r="J429">
        <v>36.909999999999997</v>
      </c>
      <c r="K429">
        <v>121.3</v>
      </c>
      <c r="L429">
        <v>6</v>
      </c>
      <c r="M429">
        <v>84.4</v>
      </c>
      <c r="N429">
        <v>1</v>
      </c>
      <c r="O429">
        <v>62.4</v>
      </c>
      <c r="P429">
        <v>274</v>
      </c>
      <c r="Q429">
        <v>4.8000000000000001E-2</v>
      </c>
      <c r="R429">
        <v>68</v>
      </c>
      <c r="S429">
        <v>8.58</v>
      </c>
      <c r="T429">
        <v>26</v>
      </c>
      <c r="U429">
        <v>108.7</v>
      </c>
      <c r="V429">
        <v>27</v>
      </c>
      <c r="W429">
        <v>100.1</v>
      </c>
      <c r="X429">
        <v>27</v>
      </c>
      <c r="Y429">
        <v>3.13</v>
      </c>
      <c r="Z429">
        <v>64</v>
      </c>
      <c r="AA429">
        <v>1</v>
      </c>
      <c r="AB429" t="s">
        <v>136</v>
      </c>
      <c r="AC429" t="str">
        <f t="array" ref="AC429">IFERROR(INDEX(JeffSagarin[TEAM],MATCH(AllSources[[#This Row],[Year]]&amp;"|"&amp;AllSources[[#This Row],[Real_Team]],JeffSagarin[YEAR]&amp;"|"&amp;JeffSagarin[TEAM],0)),"")</f>
        <v>Kentucky</v>
      </c>
      <c r="AD429">
        <f t="array" ref="AD429">IFERROR(INDEX(JeffSagarin[JS_RATING],MATCH(AllSources[[#This Row],[Year]]&amp;"|"&amp;AllSources[[#This Row],[Real_Team]],JeffSagarin[YEAR]&amp;"|"&amp;JeffSagarin[TEAM],0)),"")</f>
        <v>99.19</v>
      </c>
      <c r="AE429">
        <f t="array" ref="AE429">IFERROR(INDEX(JeffSagarin[JS_SOS],MATCH(AllSources[[#This Row],[Year]]&amp;"|"&amp;AllSources[[#This Row],[Real_Team]],JeffSagarin[YEAR]&amp;"|"&amp;JeffSagarin[TEAM],0)),"")</f>
        <v>79.510000000000005</v>
      </c>
      <c r="AF429">
        <f t="array" ref="AF429">IFERROR(INDEX(JeffSagarin[W25],MATCH(AllSources[[#This Row],[Year]]&amp;"|"&amp;AllSources[[#This Row],[Real_Team]],JeffSagarin[YEAR]&amp;"|"&amp;JeffSagarin[TEAM],0)),"")</f>
        <v>6</v>
      </c>
      <c r="AG429">
        <f t="array" ref="AG429">IFERROR(INDEX(JeffSagarin[W50],MATCH(AllSources[[#This Row],[Year]]&amp;"|"&amp;AllSources[[#This Row],[Real_Team]],JeffSagarin[YEAR]&amp;"|"&amp;JeffSagarin[TEAM],0)),"")</f>
        <v>18</v>
      </c>
      <c r="AH429">
        <f t="array" ref="AH429">IFERROR(INDEX(JeffSagarin[YEAR],MATCH(AllSources[[#This Row],[Year]]&amp;"|"&amp;AllSources[[#This Row],[Real_Team]],JeffSagarin[YEAR]&amp;"|"&amp;JeffSagarin[TEAM],0)),"")</f>
        <v>2015</v>
      </c>
      <c r="AI429" t="str">
        <f t="array" ref="AI429">IFERROR(INDEX(SonnyMoore[TEAM],MATCH(AllSources[[#This Row],[Year]]&amp;"|"&amp;AllSources[[#This Row],[Real_Team]],SonnyMoore[YEAR]&amp;"|"&amp;SonnyMoore[TEAM],0)),"")</f>
        <v>KENTUCKY</v>
      </c>
      <c r="AJ429">
        <f t="array" ref="AJ429">IFERROR(INDEX(SonnyMoore[SM_SOS],MATCH(AllSources[[#This Row],[Year]]&amp;"|"&amp;AllSources[[#This Row],[Real_Team]],SonnyMoore[YEAR]&amp;"|"&amp;SonnyMoore[TEAM],0)),"")</f>
        <v>74.010000000000005</v>
      </c>
      <c r="AK429">
        <f t="array" ref="AK429">IFERROR(INDEX(SonnyMoore[SM_PR],MATCH(AllSources[[#This Row],[Year]]&amp;"|"&amp;AllSources[[#This Row],[Real_Team]],SonnyMoore[YEAR]&amp;"|"&amp;SonnyMoore[TEAM],0)),"")</f>
        <v>93.15</v>
      </c>
      <c r="AL429">
        <f t="array" ref="AL429">IFERROR(INDEX(SonnyMoore[YEAR],MATCH(AllSources[[#This Row],[Year]]&amp;"|"&amp;AllSources[[#This Row],[Real_Team]],SonnyMoore[YEAR]&amp;"|"&amp;SonnyMoore[TEAM],0)),"")</f>
        <v>2015</v>
      </c>
      <c r="AM429" t="str">
        <f t="array" ref="AM429">IFERROR(INDEX(ESPN[TEAM],MATCH(AllSources[[#This Row],[Year]]&amp;"|"&amp;AllSources[[#This Row],[Real_Team]],ESPN[YEAR]&amp;"|"&amp;ESPN[TEAM],0)),"")</f>
        <v>Kentucky</v>
      </c>
      <c r="AN429">
        <f t="array" ref="AN429">IFERROR(INDEX(ESPN[BPI OFF],MATCH(AllSources[[#This Row],[Year]]&amp;"|"&amp;AllSources[[#This Row],[Real_Team]],ESPN[YEAR]&amp;"|"&amp;ESPN[TEAM],0)),"")</f>
        <v>10.3</v>
      </c>
      <c r="AO429">
        <f t="array" ref="AO429">IFERROR(INDEX(ESPN[BPI DEF],MATCH(AllSources[[#This Row],[Year]]&amp;"|"&amp;AllSources[[#This Row],[Real_Team]],ESPN[YEAR]&amp;"|"&amp;ESPN[TEAM],0)),"")</f>
        <v>13.6</v>
      </c>
      <c r="AP429">
        <f t="array" ref="AP429">IFERROR(INDEX(ESPN[BPI],MATCH(AllSources[[#This Row],[Year]]&amp;"|"&amp;AllSources[[#This Row],[Real_Team]],ESPN[YEAR]&amp;"|"&amp;ESPN[TEAM],0)),"")</f>
        <v>23.9</v>
      </c>
      <c r="AQ429">
        <f t="array" ref="AQ429">IFERROR(INDEX(ESPN[YEAR],MATCH(AllSources[[#This Row],[Year]]&amp;"|"&amp;AllSources[[#This Row],[Real_Team]],ESPN[YEAR]&amp;"|"&amp;ESPN[TEAM],0)),"")</f>
        <v>2015</v>
      </c>
    </row>
    <row r="430" spans="1:43" x14ac:dyDescent="0.2">
      <c r="A430">
        <v>2015</v>
      </c>
      <c r="B430">
        <v>2</v>
      </c>
      <c r="C430" t="s">
        <v>797</v>
      </c>
      <c r="D430" t="s">
        <v>80</v>
      </c>
      <c r="E430" t="e" vm="1">
        <v>#NAME?</v>
      </c>
      <c r="F430">
        <v>1</v>
      </c>
      <c r="G430">
        <v>5</v>
      </c>
      <c r="H430" t="s">
        <v>556</v>
      </c>
      <c r="I430" t="s">
        <v>796</v>
      </c>
      <c r="J430">
        <v>33.72</v>
      </c>
      <c r="K430">
        <v>129</v>
      </c>
      <c r="L430">
        <v>1</v>
      </c>
      <c r="M430">
        <v>95.2</v>
      </c>
      <c r="N430">
        <v>35</v>
      </c>
      <c r="O430">
        <v>58.7</v>
      </c>
      <c r="P430">
        <v>345</v>
      </c>
      <c r="Q430">
        <v>1.4999999999999999E-2</v>
      </c>
      <c r="R430">
        <v>146</v>
      </c>
      <c r="S430">
        <v>11.03</v>
      </c>
      <c r="T430">
        <v>4</v>
      </c>
      <c r="U430">
        <v>109.8</v>
      </c>
      <c r="V430">
        <v>9</v>
      </c>
      <c r="W430">
        <v>98.8</v>
      </c>
      <c r="X430">
        <v>7</v>
      </c>
      <c r="Y430">
        <v>5.3</v>
      </c>
      <c r="Z430">
        <v>29</v>
      </c>
      <c r="AA430">
        <v>1</v>
      </c>
      <c r="AB430" t="s">
        <v>136</v>
      </c>
      <c r="AC430" t="str">
        <f t="array" ref="AC430">IFERROR(INDEX(JeffSagarin[TEAM],MATCH(AllSources[[#This Row],[Year]]&amp;"|"&amp;AllSources[[#This Row],[Real_Team]],JeffSagarin[YEAR]&amp;"|"&amp;JeffSagarin[TEAM],0)),"")</f>
        <v>Wisconsin</v>
      </c>
      <c r="AD430">
        <f t="array" ref="AD430">IFERROR(INDEX(JeffSagarin[JS_RATING],MATCH(AllSources[[#This Row],[Year]]&amp;"|"&amp;AllSources[[#This Row],[Real_Team]],JeffSagarin[YEAR]&amp;"|"&amp;JeffSagarin[TEAM],0)),"")</f>
        <v>96.46</v>
      </c>
      <c r="AE430">
        <f t="array" ref="AE430">IFERROR(INDEX(JeffSagarin[JS_SOS],MATCH(AllSources[[#This Row],[Year]]&amp;"|"&amp;AllSources[[#This Row],[Real_Team]],JeffSagarin[YEAR]&amp;"|"&amp;JeffSagarin[TEAM],0)),"")</f>
        <v>81.540000000000006</v>
      </c>
      <c r="AF430">
        <f t="array" ref="AF430">IFERROR(INDEX(JeffSagarin[W25],MATCH(AllSources[[#This Row],[Year]]&amp;"|"&amp;AllSources[[#This Row],[Real_Team]],JeffSagarin[YEAR]&amp;"|"&amp;JeffSagarin[TEAM],0)),"")</f>
        <v>10</v>
      </c>
      <c r="AG430">
        <f t="array" ref="AG430">IFERROR(INDEX(JeffSagarin[W50],MATCH(AllSources[[#This Row],[Year]]&amp;"|"&amp;AllSources[[#This Row],[Real_Team]],JeffSagarin[YEAR]&amp;"|"&amp;JeffSagarin[TEAM],0)),"")</f>
        <v>14</v>
      </c>
      <c r="AH430">
        <f t="array" ref="AH430">IFERROR(INDEX(JeffSagarin[YEAR],MATCH(AllSources[[#This Row],[Year]]&amp;"|"&amp;AllSources[[#This Row],[Real_Team]],JeffSagarin[YEAR]&amp;"|"&amp;JeffSagarin[TEAM],0)),"")</f>
        <v>2015</v>
      </c>
      <c r="AI430" t="str">
        <f t="array" ref="AI430">IFERROR(INDEX(SonnyMoore[TEAM],MATCH(AllSources[[#This Row],[Year]]&amp;"|"&amp;AllSources[[#This Row],[Real_Team]],SonnyMoore[YEAR]&amp;"|"&amp;SonnyMoore[TEAM],0)),"")</f>
        <v>WISCONSIN</v>
      </c>
      <c r="AJ430">
        <f t="array" ref="AJ430">IFERROR(INDEX(SonnyMoore[SM_SOS],MATCH(AllSources[[#This Row],[Year]]&amp;"|"&amp;AllSources[[#This Row],[Real_Team]],SonnyMoore[YEAR]&amp;"|"&amp;SonnyMoore[TEAM],0)),"")</f>
        <v>75.739999999999995</v>
      </c>
      <c r="AK430">
        <f t="array" ref="AK430">IFERROR(INDEX(SonnyMoore[SM_PR],MATCH(AllSources[[#This Row],[Year]]&amp;"|"&amp;AllSources[[#This Row],[Real_Team]],SonnyMoore[YEAR]&amp;"|"&amp;SonnyMoore[TEAM],0)),"")</f>
        <v>91.74</v>
      </c>
      <c r="AL430">
        <f t="array" ref="AL430">IFERROR(INDEX(SonnyMoore[YEAR],MATCH(AllSources[[#This Row],[Year]]&amp;"|"&amp;AllSources[[#This Row],[Real_Team]],SonnyMoore[YEAR]&amp;"|"&amp;SonnyMoore[TEAM],0)),"")</f>
        <v>2015</v>
      </c>
      <c r="AM430" t="str">
        <f t="array" ref="AM430">IFERROR(INDEX(ESPN[TEAM],MATCH(AllSources[[#This Row],[Year]]&amp;"|"&amp;AllSources[[#This Row],[Real_Team]],ESPN[YEAR]&amp;"|"&amp;ESPN[TEAM],0)),"")</f>
        <v>Wisconsin</v>
      </c>
      <c r="AN430">
        <f t="array" ref="AN430">IFERROR(INDEX(ESPN[BPI OFF],MATCH(AllSources[[#This Row],[Year]]&amp;"|"&amp;AllSources[[#This Row],[Real_Team]],ESPN[YEAR]&amp;"|"&amp;ESPN[TEAM],0)),"")</f>
        <v>10.4</v>
      </c>
      <c r="AO430">
        <f t="array" ref="AO430">IFERROR(INDEX(ESPN[BPI DEF],MATCH(AllSources[[#This Row],[Year]]&amp;"|"&amp;AllSources[[#This Row],[Real_Team]],ESPN[YEAR]&amp;"|"&amp;ESPN[TEAM],0)),"")</f>
        <v>11.3</v>
      </c>
      <c r="AP430">
        <f t="array" ref="AP430">IFERROR(INDEX(ESPN[BPI],MATCH(AllSources[[#This Row],[Year]]&amp;"|"&amp;AllSources[[#This Row],[Real_Team]],ESPN[YEAR]&amp;"|"&amp;ESPN[TEAM],0)),"")</f>
        <v>21.7</v>
      </c>
      <c r="AQ430">
        <f t="array" ref="AQ430">IFERROR(INDEX(ESPN[YEAR],MATCH(AllSources[[#This Row],[Year]]&amp;"|"&amp;AllSources[[#This Row],[Real_Team]],ESPN[YEAR]&amp;"|"&amp;ESPN[TEAM],0)),"")</f>
        <v>2015</v>
      </c>
    </row>
    <row r="431" spans="1:43" x14ac:dyDescent="0.2">
      <c r="A431">
        <v>2015</v>
      </c>
      <c r="B431">
        <v>3</v>
      </c>
      <c r="C431" t="s">
        <v>795</v>
      </c>
      <c r="D431" t="s">
        <v>0</v>
      </c>
      <c r="E431" t="e" vm="1">
        <v>#NAME?</v>
      </c>
      <c r="F431">
        <v>1</v>
      </c>
      <c r="G431">
        <v>6</v>
      </c>
      <c r="H431" t="s">
        <v>105</v>
      </c>
      <c r="I431" t="s">
        <v>794</v>
      </c>
      <c r="J431">
        <v>32.479999999999997</v>
      </c>
      <c r="K431">
        <v>124.5</v>
      </c>
      <c r="L431">
        <v>3</v>
      </c>
      <c r="M431">
        <v>92</v>
      </c>
      <c r="N431">
        <v>11</v>
      </c>
      <c r="O431">
        <v>65.8</v>
      </c>
      <c r="P431">
        <v>104</v>
      </c>
      <c r="Q431">
        <v>6.7000000000000004E-2</v>
      </c>
      <c r="R431">
        <v>38</v>
      </c>
      <c r="S431">
        <v>11.17</v>
      </c>
      <c r="T431">
        <v>3</v>
      </c>
      <c r="U431">
        <v>110.7</v>
      </c>
      <c r="V431">
        <v>2</v>
      </c>
      <c r="W431">
        <v>99.5</v>
      </c>
      <c r="X431">
        <v>17</v>
      </c>
      <c r="Y431">
        <v>1.31</v>
      </c>
      <c r="Z431">
        <v>117</v>
      </c>
      <c r="AA431">
        <v>1</v>
      </c>
      <c r="AB431" t="s">
        <v>136</v>
      </c>
      <c r="AC431" t="str">
        <f t="array" ref="AC431">IFERROR(INDEX(JeffSagarin[TEAM],MATCH(AllSources[[#This Row],[Year]]&amp;"|"&amp;AllSources[[#This Row],[Real_Team]],JeffSagarin[YEAR]&amp;"|"&amp;JeffSagarin[TEAM],0)),"")</f>
        <v>Duke</v>
      </c>
      <c r="AD431">
        <f t="array" ref="AD431">IFERROR(INDEX(JeffSagarin[JS_RATING],MATCH(AllSources[[#This Row],[Year]]&amp;"|"&amp;AllSources[[#This Row],[Real_Team]],JeffSagarin[YEAR]&amp;"|"&amp;JeffSagarin[TEAM],0)),"")</f>
        <v>97.89</v>
      </c>
      <c r="AE431">
        <f t="array" ref="AE431">IFERROR(INDEX(JeffSagarin[JS_SOS],MATCH(AllSources[[#This Row],[Year]]&amp;"|"&amp;AllSources[[#This Row],[Real_Team]],JeffSagarin[YEAR]&amp;"|"&amp;JeffSagarin[TEAM],0)),"")</f>
        <v>81.790000000000006</v>
      </c>
      <c r="AF431">
        <f t="array" ref="AF431">IFERROR(INDEX(JeffSagarin[W25],MATCH(AllSources[[#This Row],[Year]]&amp;"|"&amp;AllSources[[#This Row],[Real_Team]],JeffSagarin[YEAR]&amp;"|"&amp;JeffSagarin[TEAM],0)),"")</f>
        <v>11</v>
      </c>
      <c r="AG431">
        <f t="array" ref="AG431">IFERROR(INDEX(JeffSagarin[W50],MATCH(AllSources[[#This Row],[Year]]&amp;"|"&amp;AllSources[[#This Row],[Real_Team]],JeffSagarin[YEAR]&amp;"|"&amp;JeffSagarin[TEAM],0)),"")</f>
        <v>17</v>
      </c>
      <c r="AH431">
        <f t="array" ref="AH431">IFERROR(INDEX(JeffSagarin[YEAR],MATCH(AllSources[[#This Row],[Year]]&amp;"|"&amp;AllSources[[#This Row],[Real_Team]],JeffSagarin[YEAR]&amp;"|"&amp;JeffSagarin[TEAM],0)),"")</f>
        <v>2015</v>
      </c>
      <c r="AI431" t="str">
        <f t="array" ref="AI431">IFERROR(INDEX(SonnyMoore[TEAM],MATCH(AllSources[[#This Row],[Year]]&amp;"|"&amp;AllSources[[#This Row],[Real_Team]],SonnyMoore[YEAR]&amp;"|"&amp;SonnyMoore[TEAM],0)),"")</f>
        <v>DUKE</v>
      </c>
      <c r="AJ431">
        <f t="array" ref="AJ431">IFERROR(INDEX(SonnyMoore[SM_SOS],MATCH(AllSources[[#This Row],[Year]]&amp;"|"&amp;AllSources[[#This Row],[Real_Team]],SonnyMoore[YEAR]&amp;"|"&amp;SonnyMoore[TEAM],0)),"")</f>
        <v>76.349999999999994</v>
      </c>
      <c r="AK431">
        <f t="array" ref="AK431">IFERROR(INDEX(SonnyMoore[SM_PR],MATCH(AllSources[[#This Row],[Year]]&amp;"|"&amp;AllSources[[#This Row],[Real_Team]],SonnyMoore[YEAR]&amp;"|"&amp;SonnyMoore[TEAM],0)),"")</f>
        <v>93.43</v>
      </c>
      <c r="AL431">
        <f t="array" ref="AL431">IFERROR(INDEX(SonnyMoore[YEAR],MATCH(AllSources[[#This Row],[Year]]&amp;"|"&amp;AllSources[[#This Row],[Real_Team]],SonnyMoore[YEAR]&amp;"|"&amp;SonnyMoore[TEAM],0)),"")</f>
        <v>2015</v>
      </c>
      <c r="AM431" t="str">
        <f t="array" ref="AM431">IFERROR(INDEX(ESPN[TEAM],MATCH(AllSources[[#This Row],[Year]]&amp;"|"&amp;AllSources[[#This Row],[Real_Team]],ESPN[YEAR]&amp;"|"&amp;ESPN[TEAM],0)),"")</f>
        <v>Duke</v>
      </c>
      <c r="AN431">
        <f t="array" ref="AN431">IFERROR(INDEX(ESPN[BPI OFF],MATCH(AllSources[[#This Row],[Year]]&amp;"|"&amp;AllSources[[#This Row],[Real_Team]],ESPN[YEAR]&amp;"|"&amp;ESPN[TEAM],0)),"")</f>
        <v>16.399999999999999</v>
      </c>
      <c r="AO431">
        <f t="array" ref="AO431">IFERROR(INDEX(ESPN[BPI DEF],MATCH(AllSources[[#This Row],[Year]]&amp;"|"&amp;AllSources[[#This Row],[Real_Team]],ESPN[YEAR]&amp;"|"&amp;ESPN[TEAM],0)),"")</f>
        <v>6</v>
      </c>
      <c r="AP431">
        <f t="array" ref="AP431">IFERROR(INDEX(ESPN[BPI],MATCH(AllSources[[#This Row],[Year]]&amp;"|"&amp;AllSources[[#This Row],[Real_Team]],ESPN[YEAR]&amp;"|"&amp;ESPN[TEAM],0)),"")</f>
        <v>22.4</v>
      </c>
      <c r="AQ431">
        <f t="array" ref="AQ431">IFERROR(INDEX(ESPN[YEAR],MATCH(AllSources[[#This Row],[Year]]&amp;"|"&amp;AllSources[[#This Row],[Real_Team]],ESPN[YEAR]&amp;"|"&amp;ESPN[TEAM],0)),"")</f>
        <v>2015</v>
      </c>
    </row>
    <row r="432" spans="1:43" x14ac:dyDescent="0.2">
      <c r="A432">
        <v>2015</v>
      </c>
      <c r="B432">
        <v>4</v>
      </c>
      <c r="C432" t="s">
        <v>793</v>
      </c>
      <c r="D432" t="s">
        <v>248</v>
      </c>
      <c r="E432" t="e" vm="1">
        <v>#NAME?</v>
      </c>
      <c r="F432">
        <v>2</v>
      </c>
      <c r="G432">
        <v>3</v>
      </c>
      <c r="H432" t="s">
        <v>137</v>
      </c>
      <c r="I432" t="s">
        <v>792</v>
      </c>
      <c r="J432">
        <v>32.36</v>
      </c>
      <c r="K432">
        <v>119.9</v>
      </c>
      <c r="L432">
        <v>7</v>
      </c>
      <c r="M432">
        <v>87.5</v>
      </c>
      <c r="N432">
        <v>3</v>
      </c>
      <c r="O432">
        <v>65.8</v>
      </c>
      <c r="P432">
        <v>102</v>
      </c>
      <c r="Q432">
        <v>-3.3000000000000002E-2</v>
      </c>
      <c r="R432">
        <v>258</v>
      </c>
      <c r="S432">
        <v>7.37</v>
      </c>
      <c r="T432">
        <v>45</v>
      </c>
      <c r="U432">
        <v>108.3</v>
      </c>
      <c r="V432">
        <v>38</v>
      </c>
      <c r="W432">
        <v>100.9</v>
      </c>
      <c r="X432">
        <v>49</v>
      </c>
      <c r="Y432">
        <v>0.09</v>
      </c>
      <c r="Z432">
        <v>157</v>
      </c>
      <c r="AA432">
        <v>2</v>
      </c>
      <c r="AB432" t="s">
        <v>136</v>
      </c>
      <c r="AC432" t="str">
        <f t="array" ref="AC432">IFERROR(INDEX(JeffSagarin[TEAM],MATCH(AllSources[[#This Row],[Year]]&amp;"|"&amp;AllSources[[#This Row],[Real_Team]],JeffSagarin[YEAR]&amp;"|"&amp;JeffSagarin[TEAM],0)),"")</f>
        <v>Arizona</v>
      </c>
      <c r="AD432">
        <f t="array" ref="AD432">IFERROR(INDEX(JeffSagarin[JS_RATING],MATCH(AllSources[[#This Row],[Year]]&amp;"|"&amp;AllSources[[#This Row],[Real_Team]],JeffSagarin[YEAR]&amp;"|"&amp;JeffSagarin[TEAM],0)),"")</f>
        <v>94.94</v>
      </c>
      <c r="AE432">
        <f t="array" ref="AE432">IFERROR(INDEX(JeffSagarin[JS_SOS],MATCH(AllSources[[#This Row],[Year]]&amp;"|"&amp;AllSources[[#This Row],[Real_Team]],JeffSagarin[YEAR]&amp;"|"&amp;JeffSagarin[TEAM],0)),"")</f>
        <v>78.92</v>
      </c>
      <c r="AF432">
        <f t="array" ref="AF432">IFERROR(INDEX(JeffSagarin[W25],MATCH(AllSources[[#This Row],[Year]]&amp;"|"&amp;AllSources[[#This Row],[Real_Team]],JeffSagarin[YEAR]&amp;"|"&amp;JeffSagarin[TEAM],0)),"")</f>
        <v>5</v>
      </c>
      <c r="AG432">
        <f t="array" ref="AG432">IFERROR(INDEX(JeffSagarin[W50],MATCH(AllSources[[#This Row],[Year]]&amp;"|"&amp;AllSources[[#This Row],[Real_Team]],JeffSagarin[YEAR]&amp;"|"&amp;JeffSagarin[TEAM],0)),"")</f>
        <v>13</v>
      </c>
      <c r="AH432">
        <f t="array" ref="AH432">IFERROR(INDEX(JeffSagarin[YEAR],MATCH(AllSources[[#This Row],[Year]]&amp;"|"&amp;AllSources[[#This Row],[Real_Team]],JeffSagarin[YEAR]&amp;"|"&amp;JeffSagarin[TEAM],0)),"")</f>
        <v>2015</v>
      </c>
      <c r="AI432" t="str">
        <f t="array" ref="AI432">IFERROR(INDEX(SonnyMoore[TEAM],MATCH(AllSources[[#This Row],[Year]]&amp;"|"&amp;AllSources[[#This Row],[Real_Team]],SonnyMoore[YEAR]&amp;"|"&amp;SonnyMoore[TEAM],0)),"")</f>
        <v>ARIZONA</v>
      </c>
      <c r="AJ432">
        <f t="array" ref="AJ432">IFERROR(INDEX(SonnyMoore[SM_SOS],MATCH(AllSources[[#This Row],[Year]]&amp;"|"&amp;AllSources[[#This Row],[Real_Team]],SonnyMoore[YEAR]&amp;"|"&amp;SonnyMoore[TEAM],0)),"")</f>
        <v>73.27</v>
      </c>
      <c r="AK432">
        <f t="array" ref="AK432">IFERROR(INDEX(SonnyMoore[SM_PR],MATCH(AllSources[[#This Row],[Year]]&amp;"|"&amp;AllSources[[#This Row],[Real_Team]],SonnyMoore[YEAR]&amp;"|"&amp;SonnyMoore[TEAM],0)),"")</f>
        <v>92.09</v>
      </c>
      <c r="AL432">
        <f t="array" ref="AL432">IFERROR(INDEX(SonnyMoore[YEAR],MATCH(AllSources[[#This Row],[Year]]&amp;"|"&amp;AllSources[[#This Row],[Real_Team]],SonnyMoore[YEAR]&amp;"|"&amp;SonnyMoore[TEAM],0)),"")</f>
        <v>2015</v>
      </c>
      <c r="AM432" t="str">
        <f t="array" ref="AM432">IFERROR(INDEX(ESPN[TEAM],MATCH(AllSources[[#This Row],[Year]]&amp;"|"&amp;AllSources[[#This Row],[Real_Team]],ESPN[YEAR]&amp;"|"&amp;ESPN[TEAM],0)),"")</f>
        <v>Arizona</v>
      </c>
      <c r="AN432">
        <f t="array" ref="AN432">IFERROR(INDEX(ESPN[BPI OFF],MATCH(AllSources[[#This Row],[Year]]&amp;"|"&amp;AllSources[[#This Row],[Real_Team]],ESPN[YEAR]&amp;"|"&amp;ESPN[TEAM],0)),"")</f>
        <v>10.7</v>
      </c>
      <c r="AO432">
        <f t="array" ref="AO432">IFERROR(INDEX(ESPN[BPI DEF],MATCH(AllSources[[#This Row],[Year]]&amp;"|"&amp;AllSources[[#This Row],[Real_Team]],ESPN[YEAR]&amp;"|"&amp;ESPN[TEAM],0)),"")</f>
        <v>8.9</v>
      </c>
      <c r="AP432">
        <f t="array" ref="AP432">IFERROR(INDEX(ESPN[BPI],MATCH(AllSources[[#This Row],[Year]]&amp;"|"&amp;AllSources[[#This Row],[Real_Team]],ESPN[YEAR]&amp;"|"&amp;ESPN[TEAM],0)),"")</f>
        <v>19.600000000000001</v>
      </c>
      <c r="AQ432">
        <f t="array" ref="AQ432">IFERROR(INDEX(ESPN[YEAR],MATCH(AllSources[[#This Row],[Year]]&amp;"|"&amp;AllSources[[#This Row],[Real_Team]],ESPN[YEAR]&amp;"|"&amp;ESPN[TEAM],0)),"")</f>
        <v>2015</v>
      </c>
    </row>
    <row r="433" spans="1:43" x14ac:dyDescent="0.2">
      <c r="A433">
        <v>2015</v>
      </c>
      <c r="B433">
        <v>5</v>
      </c>
      <c r="C433" t="s">
        <v>791</v>
      </c>
      <c r="D433" t="s">
        <v>31</v>
      </c>
      <c r="E433" t="e" vm="1">
        <v>#NAME?</v>
      </c>
      <c r="F433">
        <v>1</v>
      </c>
      <c r="G433">
        <v>1</v>
      </c>
      <c r="H433" t="s">
        <v>541</v>
      </c>
      <c r="I433" t="s">
        <v>790</v>
      </c>
      <c r="J433">
        <v>30.65</v>
      </c>
      <c r="K433">
        <v>122.7</v>
      </c>
      <c r="L433">
        <v>4</v>
      </c>
      <c r="M433">
        <v>92</v>
      </c>
      <c r="N433">
        <v>12</v>
      </c>
      <c r="O433">
        <v>64.2</v>
      </c>
      <c r="P433">
        <v>183</v>
      </c>
      <c r="Q433">
        <v>3.1E-2</v>
      </c>
      <c r="R433">
        <v>104</v>
      </c>
      <c r="S433">
        <v>7.67</v>
      </c>
      <c r="T433">
        <v>41</v>
      </c>
      <c r="U433">
        <v>108.2</v>
      </c>
      <c r="V433">
        <v>42</v>
      </c>
      <c r="W433">
        <v>100.6</v>
      </c>
      <c r="X433">
        <v>43</v>
      </c>
      <c r="Y433">
        <v>0.23</v>
      </c>
      <c r="Z433">
        <v>152</v>
      </c>
      <c r="AA433">
        <v>1</v>
      </c>
      <c r="AB433" t="s">
        <v>136</v>
      </c>
      <c r="AC433" t="str">
        <f t="array" ref="AC433">IFERROR(INDEX(JeffSagarin[TEAM],MATCH(AllSources[[#This Row],[Year]]&amp;"|"&amp;AllSources[[#This Row],[Real_Team]],JeffSagarin[YEAR]&amp;"|"&amp;JeffSagarin[TEAM],0)),"")</f>
        <v>Villanova</v>
      </c>
      <c r="AD433">
        <f t="array" ref="AD433">IFERROR(INDEX(JeffSagarin[JS_RATING],MATCH(AllSources[[#This Row],[Year]]&amp;"|"&amp;AllSources[[#This Row],[Real_Team]],JeffSagarin[YEAR]&amp;"|"&amp;JeffSagarin[TEAM],0)),"")</f>
        <v>93.62</v>
      </c>
      <c r="AE433">
        <f t="array" ref="AE433">IFERROR(INDEX(JeffSagarin[JS_SOS],MATCH(AllSources[[#This Row],[Year]]&amp;"|"&amp;AllSources[[#This Row],[Real_Team]],JeffSagarin[YEAR]&amp;"|"&amp;JeffSagarin[TEAM],0)),"")</f>
        <v>78.98</v>
      </c>
      <c r="AF433">
        <f t="array" ref="AF433">IFERROR(INDEX(JeffSagarin[W25],MATCH(AllSources[[#This Row],[Year]]&amp;"|"&amp;AllSources[[#This Row],[Real_Team]],JeffSagarin[YEAR]&amp;"|"&amp;JeffSagarin[TEAM],0)),"")</f>
        <v>6</v>
      </c>
      <c r="AG433">
        <f t="array" ref="AG433">IFERROR(INDEX(JeffSagarin[W50],MATCH(AllSources[[#This Row],[Year]]&amp;"|"&amp;AllSources[[#This Row],[Real_Team]],JeffSagarin[YEAR]&amp;"|"&amp;JeffSagarin[TEAM],0)),"")</f>
        <v>13</v>
      </c>
      <c r="AH433">
        <f t="array" ref="AH433">IFERROR(INDEX(JeffSagarin[YEAR],MATCH(AllSources[[#This Row],[Year]]&amp;"|"&amp;AllSources[[#This Row],[Real_Team]],JeffSagarin[YEAR]&amp;"|"&amp;JeffSagarin[TEAM],0)),"")</f>
        <v>2015</v>
      </c>
      <c r="AI433" t="str">
        <f t="array" ref="AI433">IFERROR(INDEX(SonnyMoore[TEAM],MATCH(AllSources[[#This Row],[Year]]&amp;"|"&amp;AllSources[[#This Row],[Real_Team]],SonnyMoore[YEAR]&amp;"|"&amp;SonnyMoore[TEAM],0)),"")</f>
        <v>VILLANOVA</v>
      </c>
      <c r="AJ433">
        <f t="array" ref="AJ433">IFERROR(INDEX(SonnyMoore[SM_SOS],MATCH(AllSources[[#This Row],[Year]]&amp;"|"&amp;AllSources[[#This Row],[Real_Team]],SonnyMoore[YEAR]&amp;"|"&amp;SonnyMoore[TEAM],0)),"")</f>
        <v>72.28</v>
      </c>
      <c r="AK433">
        <f t="array" ref="AK433">IFERROR(INDEX(SonnyMoore[SM_PR],MATCH(AllSources[[#This Row],[Year]]&amp;"|"&amp;AllSources[[#This Row],[Real_Team]],SonnyMoore[YEAR]&amp;"|"&amp;SonnyMoore[TEAM],0)),"")</f>
        <v>90.89</v>
      </c>
      <c r="AL433">
        <f t="array" ref="AL433">IFERROR(INDEX(SonnyMoore[YEAR],MATCH(AllSources[[#This Row],[Year]]&amp;"|"&amp;AllSources[[#This Row],[Real_Team]],SonnyMoore[YEAR]&amp;"|"&amp;SonnyMoore[TEAM],0)),"")</f>
        <v>2015</v>
      </c>
      <c r="AM433" t="str">
        <f t="array" ref="AM433">IFERROR(INDEX(ESPN[TEAM],MATCH(AllSources[[#This Row],[Year]]&amp;"|"&amp;AllSources[[#This Row],[Real_Team]],ESPN[YEAR]&amp;"|"&amp;ESPN[TEAM],0)),"")</f>
        <v>Villanova</v>
      </c>
      <c r="AN433">
        <f t="array" ref="AN433">IFERROR(INDEX(ESPN[BPI OFF],MATCH(AllSources[[#This Row],[Year]]&amp;"|"&amp;AllSources[[#This Row],[Real_Team]],ESPN[YEAR]&amp;"|"&amp;ESPN[TEAM],0)),"")</f>
        <v>10.8</v>
      </c>
      <c r="AO433">
        <f t="array" ref="AO433">IFERROR(INDEX(ESPN[BPI DEF],MATCH(AllSources[[#This Row],[Year]]&amp;"|"&amp;AllSources[[#This Row],[Real_Team]],ESPN[YEAR]&amp;"|"&amp;ESPN[TEAM],0)),"")</f>
        <v>8.5</v>
      </c>
      <c r="AP433">
        <f t="array" ref="AP433">IFERROR(INDEX(ESPN[BPI],MATCH(AllSources[[#This Row],[Year]]&amp;"|"&amp;AllSources[[#This Row],[Real_Team]],ESPN[YEAR]&amp;"|"&amp;ESPN[TEAM],0)),"")</f>
        <v>19.3</v>
      </c>
      <c r="AQ433">
        <f t="array" ref="AQ433">IFERROR(INDEX(ESPN[YEAR],MATCH(AllSources[[#This Row],[Year]]&amp;"|"&amp;AllSources[[#This Row],[Real_Team]],ESPN[YEAR]&amp;"|"&amp;ESPN[TEAM],0)),"")</f>
        <v>2015</v>
      </c>
    </row>
    <row r="434" spans="1:43" x14ac:dyDescent="0.2">
      <c r="A434">
        <v>2015</v>
      </c>
      <c r="B434">
        <v>6</v>
      </c>
      <c r="C434" t="s">
        <v>789</v>
      </c>
      <c r="D434" t="s">
        <v>27</v>
      </c>
      <c r="E434" t="e" vm="1">
        <v>#NAME?</v>
      </c>
      <c r="F434">
        <v>2</v>
      </c>
      <c r="G434">
        <v>1</v>
      </c>
      <c r="H434" t="s">
        <v>105</v>
      </c>
      <c r="I434" t="s">
        <v>788</v>
      </c>
      <c r="J434">
        <v>30.06</v>
      </c>
      <c r="K434">
        <v>115.6</v>
      </c>
      <c r="L434">
        <v>21</v>
      </c>
      <c r="M434">
        <v>85.5</v>
      </c>
      <c r="N434">
        <v>2</v>
      </c>
      <c r="O434">
        <v>58</v>
      </c>
      <c r="P434">
        <v>349</v>
      </c>
      <c r="Q434">
        <v>2.3E-2</v>
      </c>
      <c r="R434">
        <v>128</v>
      </c>
      <c r="S434">
        <v>8.2100000000000009</v>
      </c>
      <c r="T434">
        <v>32</v>
      </c>
      <c r="U434">
        <v>108.5</v>
      </c>
      <c r="V434">
        <v>31</v>
      </c>
      <c r="W434">
        <v>100.3</v>
      </c>
      <c r="X434">
        <v>37</v>
      </c>
      <c r="Y434">
        <v>0.46</v>
      </c>
      <c r="Z434">
        <v>142</v>
      </c>
      <c r="AA434">
        <v>2</v>
      </c>
      <c r="AB434" t="s">
        <v>136</v>
      </c>
      <c r="AC434" t="str">
        <f t="array" ref="AC434">IFERROR(INDEX(JeffSagarin[TEAM],MATCH(AllSources[[#This Row],[Year]]&amp;"|"&amp;AllSources[[#This Row],[Real_Team]],JeffSagarin[YEAR]&amp;"|"&amp;JeffSagarin[TEAM],0)),"")</f>
        <v>Virginia</v>
      </c>
      <c r="AD434">
        <f t="array" ref="AD434">IFERROR(INDEX(JeffSagarin[JS_RATING],MATCH(AllSources[[#This Row],[Year]]&amp;"|"&amp;AllSources[[#This Row],[Real_Team]],JeffSagarin[YEAR]&amp;"|"&amp;JeffSagarin[TEAM],0)),"")</f>
        <v>93.65</v>
      </c>
      <c r="AE434">
        <f t="array" ref="AE434">IFERROR(INDEX(JeffSagarin[JS_SOS],MATCH(AllSources[[#This Row],[Year]]&amp;"|"&amp;AllSources[[#This Row],[Real_Team]],JeffSagarin[YEAR]&amp;"|"&amp;JeffSagarin[TEAM],0)),"")</f>
        <v>79.42</v>
      </c>
      <c r="AF434">
        <f t="array" ref="AF434">IFERROR(INDEX(JeffSagarin[W25],MATCH(AllSources[[#This Row],[Year]]&amp;"|"&amp;AllSources[[#This Row],[Real_Team]],JeffSagarin[YEAR]&amp;"|"&amp;JeffSagarin[TEAM],0)),"")</f>
        <v>3</v>
      </c>
      <c r="AG434">
        <f t="array" ref="AG434">IFERROR(INDEX(JeffSagarin[W50],MATCH(AllSources[[#This Row],[Year]]&amp;"|"&amp;AllSources[[#This Row],[Real_Team]],JeffSagarin[YEAR]&amp;"|"&amp;JeffSagarin[TEAM],0)),"")</f>
        <v>10</v>
      </c>
      <c r="AH434">
        <f t="array" ref="AH434">IFERROR(INDEX(JeffSagarin[YEAR],MATCH(AllSources[[#This Row],[Year]]&amp;"|"&amp;AllSources[[#This Row],[Real_Team]],JeffSagarin[YEAR]&amp;"|"&amp;JeffSagarin[TEAM],0)),"")</f>
        <v>2015</v>
      </c>
      <c r="AI434" t="str">
        <f t="array" ref="AI434">IFERROR(INDEX(SonnyMoore[TEAM],MATCH(AllSources[[#This Row],[Year]]&amp;"|"&amp;AllSources[[#This Row],[Real_Team]],SonnyMoore[YEAR]&amp;"|"&amp;SonnyMoore[TEAM],0)),"")</f>
        <v>VIRGINIA</v>
      </c>
      <c r="AJ434">
        <f t="array" ref="AJ434">IFERROR(INDEX(SonnyMoore[SM_SOS],MATCH(AllSources[[#This Row],[Year]]&amp;"|"&amp;AllSources[[#This Row],[Real_Team]],SonnyMoore[YEAR]&amp;"|"&amp;SonnyMoore[TEAM],0)),"")</f>
        <v>73.44</v>
      </c>
      <c r="AK434">
        <f t="array" ref="AK434">IFERROR(INDEX(SonnyMoore[SM_PR],MATCH(AllSources[[#This Row],[Year]]&amp;"|"&amp;AllSources[[#This Row],[Real_Team]],SonnyMoore[YEAR]&amp;"|"&amp;SonnyMoore[TEAM],0)),"")</f>
        <v>86.63</v>
      </c>
      <c r="AL434">
        <f t="array" ref="AL434">IFERROR(INDEX(SonnyMoore[YEAR],MATCH(AllSources[[#This Row],[Year]]&amp;"|"&amp;AllSources[[#This Row],[Real_Team]],SonnyMoore[YEAR]&amp;"|"&amp;SonnyMoore[TEAM],0)),"")</f>
        <v>2015</v>
      </c>
      <c r="AM434" t="str">
        <f t="array" ref="AM434">IFERROR(INDEX(ESPN[TEAM],MATCH(AllSources[[#This Row],[Year]]&amp;"|"&amp;AllSources[[#This Row],[Real_Team]],ESPN[YEAR]&amp;"|"&amp;ESPN[TEAM],0)),"")</f>
        <v>Virginia</v>
      </c>
      <c r="AN434">
        <f t="array" ref="AN434">IFERROR(INDEX(ESPN[BPI OFF],MATCH(AllSources[[#This Row],[Year]]&amp;"|"&amp;AllSources[[#This Row],[Real_Team]],ESPN[YEAR]&amp;"|"&amp;ESPN[TEAM],0)),"")</f>
        <v>1.9</v>
      </c>
      <c r="AO434">
        <f t="array" ref="AO434">IFERROR(INDEX(ESPN[BPI DEF],MATCH(AllSources[[#This Row],[Year]]&amp;"|"&amp;AllSources[[#This Row],[Real_Team]],ESPN[YEAR]&amp;"|"&amp;ESPN[TEAM],0)),"")</f>
        <v>17.7</v>
      </c>
      <c r="AP434">
        <f t="array" ref="AP434">IFERROR(INDEX(ESPN[BPI],MATCH(AllSources[[#This Row],[Year]]&amp;"|"&amp;AllSources[[#This Row],[Real_Team]],ESPN[YEAR]&amp;"|"&amp;ESPN[TEAM],0)),"")</f>
        <v>19.600000000000001</v>
      </c>
      <c r="AQ434">
        <f t="array" ref="AQ434">IFERROR(INDEX(ESPN[YEAR],MATCH(AllSources[[#This Row],[Year]]&amp;"|"&amp;AllSources[[#This Row],[Real_Team]],ESPN[YEAR]&amp;"|"&amp;ESPN[TEAM],0)),"")</f>
        <v>2015</v>
      </c>
    </row>
    <row r="435" spans="1:43" x14ac:dyDescent="0.2">
      <c r="A435">
        <v>2015</v>
      </c>
      <c r="B435">
        <v>7</v>
      </c>
      <c r="C435" t="s">
        <v>787</v>
      </c>
      <c r="D435" t="s">
        <v>14</v>
      </c>
      <c r="E435" t="e" vm="1">
        <v>#NAME?</v>
      </c>
      <c r="F435">
        <v>2</v>
      </c>
      <c r="G435">
        <v>3</v>
      </c>
      <c r="H435" t="s">
        <v>110</v>
      </c>
      <c r="I435" t="s">
        <v>786</v>
      </c>
      <c r="J435">
        <v>27.78</v>
      </c>
      <c r="K435">
        <v>121.7</v>
      </c>
      <c r="L435">
        <v>5</v>
      </c>
      <c r="M435">
        <v>93.9</v>
      </c>
      <c r="N435">
        <v>16</v>
      </c>
      <c r="O435">
        <v>64.7</v>
      </c>
      <c r="P435">
        <v>154</v>
      </c>
      <c r="Q435">
        <v>1.7999999999999999E-2</v>
      </c>
      <c r="R435">
        <v>138</v>
      </c>
      <c r="S435">
        <v>4.37</v>
      </c>
      <c r="T435">
        <v>80</v>
      </c>
      <c r="U435">
        <v>107.3</v>
      </c>
      <c r="V435">
        <v>67</v>
      </c>
      <c r="W435">
        <v>102.9</v>
      </c>
      <c r="X435">
        <v>103</v>
      </c>
      <c r="Y435">
        <v>3</v>
      </c>
      <c r="Z435">
        <v>66</v>
      </c>
      <c r="AA435">
        <v>2</v>
      </c>
      <c r="AB435" t="s">
        <v>136</v>
      </c>
      <c r="AC435" t="str">
        <f t="array" ref="AC435">IFERROR(INDEX(JeffSagarin[TEAM],MATCH(AllSources[[#This Row],[Year]]&amp;"|"&amp;AllSources[[#This Row],[Real_Team]],JeffSagarin[YEAR]&amp;"|"&amp;JeffSagarin[TEAM],0)),"")</f>
        <v>Gonzaga</v>
      </c>
      <c r="AD435">
        <f t="array" ref="AD435">IFERROR(INDEX(JeffSagarin[JS_RATING],MATCH(AllSources[[#This Row],[Year]]&amp;"|"&amp;AllSources[[#This Row],[Real_Team]],JeffSagarin[YEAR]&amp;"|"&amp;JeffSagarin[TEAM],0)),"")</f>
        <v>92.65</v>
      </c>
      <c r="AE435">
        <f t="array" ref="AE435">IFERROR(INDEX(JeffSagarin[JS_SOS],MATCH(AllSources[[#This Row],[Year]]&amp;"|"&amp;AllSources[[#This Row],[Real_Team]],JeffSagarin[YEAR]&amp;"|"&amp;JeffSagarin[TEAM],0)),"")</f>
        <v>75.89</v>
      </c>
      <c r="AF435">
        <f t="array" ref="AF435">IFERROR(INDEX(JeffSagarin[W25],MATCH(AllSources[[#This Row],[Year]]&amp;"|"&amp;AllSources[[#This Row],[Real_Team]],JeffSagarin[YEAR]&amp;"|"&amp;JeffSagarin[TEAM],0)),"")</f>
        <v>1</v>
      </c>
      <c r="AG435">
        <f t="array" ref="AG435">IFERROR(INDEX(JeffSagarin[W50],MATCH(AllSources[[#This Row],[Year]]&amp;"|"&amp;AllSources[[#This Row],[Real_Team]],JeffSagarin[YEAR]&amp;"|"&amp;JeffSagarin[TEAM],0)),"")</f>
        <v>8</v>
      </c>
      <c r="AH435">
        <f t="array" ref="AH435">IFERROR(INDEX(JeffSagarin[YEAR],MATCH(AllSources[[#This Row],[Year]]&amp;"|"&amp;AllSources[[#This Row],[Real_Team]],JeffSagarin[YEAR]&amp;"|"&amp;JeffSagarin[TEAM],0)),"")</f>
        <v>2015</v>
      </c>
      <c r="AI435" t="str">
        <f t="array" ref="AI435">IFERROR(INDEX(SonnyMoore[TEAM],MATCH(AllSources[[#This Row],[Year]]&amp;"|"&amp;AllSources[[#This Row],[Real_Team]],SonnyMoore[YEAR]&amp;"|"&amp;SonnyMoore[TEAM],0)),"")</f>
        <v>GONZAGA</v>
      </c>
      <c r="AJ435">
        <f t="array" ref="AJ435">IFERROR(INDEX(SonnyMoore[SM_SOS],MATCH(AllSources[[#This Row],[Year]]&amp;"|"&amp;AllSources[[#This Row],[Real_Team]],SonnyMoore[YEAR]&amp;"|"&amp;SonnyMoore[TEAM],0)),"")</f>
        <v>70.41</v>
      </c>
      <c r="AK435">
        <f t="array" ref="AK435">IFERROR(INDEX(SonnyMoore[SM_PR],MATCH(AllSources[[#This Row],[Year]]&amp;"|"&amp;AllSources[[#This Row],[Real_Team]],SonnyMoore[YEAR]&amp;"|"&amp;SonnyMoore[TEAM],0)),"")</f>
        <v>85.81</v>
      </c>
      <c r="AL435">
        <f t="array" ref="AL435">IFERROR(INDEX(SonnyMoore[YEAR],MATCH(AllSources[[#This Row],[Year]]&amp;"|"&amp;AllSources[[#This Row],[Real_Team]],SonnyMoore[YEAR]&amp;"|"&amp;SonnyMoore[TEAM],0)),"")</f>
        <v>2015</v>
      </c>
      <c r="AM435" t="str">
        <f t="array" ref="AM435">IFERROR(INDEX(ESPN[TEAM],MATCH(AllSources[[#This Row],[Year]]&amp;"|"&amp;AllSources[[#This Row],[Real_Team]],ESPN[YEAR]&amp;"|"&amp;ESPN[TEAM],0)),"")</f>
        <v>Gonzaga</v>
      </c>
      <c r="AN435">
        <f t="array" ref="AN435">IFERROR(INDEX(ESPN[BPI OFF],MATCH(AllSources[[#This Row],[Year]]&amp;"|"&amp;AllSources[[#This Row],[Real_Team]],ESPN[YEAR]&amp;"|"&amp;ESPN[TEAM],0)),"")</f>
        <v>11.5</v>
      </c>
      <c r="AO435">
        <f t="array" ref="AO435">IFERROR(INDEX(ESPN[BPI DEF],MATCH(AllSources[[#This Row],[Year]]&amp;"|"&amp;AllSources[[#This Row],[Real_Team]],ESPN[YEAR]&amp;"|"&amp;ESPN[TEAM],0)),"")</f>
        <v>4.9000000000000004</v>
      </c>
      <c r="AP435">
        <f t="array" ref="AP435">IFERROR(INDEX(ESPN[BPI],MATCH(AllSources[[#This Row],[Year]]&amp;"|"&amp;AllSources[[#This Row],[Real_Team]],ESPN[YEAR]&amp;"|"&amp;ESPN[TEAM],0)),"")</f>
        <v>16.399999999999999</v>
      </c>
      <c r="AQ435">
        <f t="array" ref="AQ435">IFERROR(INDEX(ESPN[YEAR],MATCH(AllSources[[#This Row],[Year]]&amp;"|"&amp;AllSources[[#This Row],[Real_Team]],ESPN[YEAR]&amp;"|"&amp;ESPN[TEAM],0)),"")</f>
        <v>2015</v>
      </c>
    </row>
    <row r="436" spans="1:43" x14ac:dyDescent="0.2">
      <c r="A436">
        <v>2015</v>
      </c>
      <c r="B436">
        <v>8</v>
      </c>
      <c r="C436" t="s">
        <v>785</v>
      </c>
      <c r="D436" t="s">
        <v>83</v>
      </c>
      <c r="E436" t="e" vm="1">
        <v>#NAME?</v>
      </c>
      <c r="F436">
        <v>5</v>
      </c>
      <c r="G436">
        <v>2</v>
      </c>
      <c r="H436" t="s">
        <v>137</v>
      </c>
      <c r="I436" t="s">
        <v>96</v>
      </c>
      <c r="J436">
        <v>27.24</v>
      </c>
      <c r="K436">
        <v>116.4</v>
      </c>
      <c r="L436">
        <v>17</v>
      </c>
      <c r="M436">
        <v>89.2</v>
      </c>
      <c r="N436">
        <v>6</v>
      </c>
      <c r="O436">
        <v>60.5</v>
      </c>
      <c r="P436">
        <v>328</v>
      </c>
      <c r="Q436">
        <v>-5.3999999999999999E-2</v>
      </c>
      <c r="R436">
        <v>301</v>
      </c>
      <c r="S436">
        <v>8.19</v>
      </c>
      <c r="T436">
        <v>33</v>
      </c>
      <c r="U436">
        <v>108.8</v>
      </c>
      <c r="V436">
        <v>26</v>
      </c>
      <c r="W436">
        <v>100.6</v>
      </c>
      <c r="X436">
        <v>44</v>
      </c>
      <c r="Y436">
        <v>0.6</v>
      </c>
      <c r="Z436">
        <v>138</v>
      </c>
      <c r="AA436">
        <v>5</v>
      </c>
      <c r="AB436" t="s">
        <v>136</v>
      </c>
      <c r="AC436" t="str">
        <f t="array" ref="AC436">IFERROR(INDEX(JeffSagarin[TEAM],MATCH(AllSources[[#This Row],[Year]]&amp;"|"&amp;AllSources[[#This Row],[Real_Team]],JeffSagarin[YEAR]&amp;"|"&amp;JeffSagarin[TEAM],0)),"")</f>
        <v>Utah</v>
      </c>
      <c r="AD436">
        <f t="array" ref="AD436">IFERROR(INDEX(JeffSagarin[JS_RATING],MATCH(AllSources[[#This Row],[Year]]&amp;"|"&amp;AllSources[[#This Row],[Real_Team]],JeffSagarin[YEAR]&amp;"|"&amp;JeffSagarin[TEAM],0)),"")</f>
        <v>90.82</v>
      </c>
      <c r="AE436">
        <f t="array" ref="AE436">IFERROR(INDEX(JeffSagarin[JS_SOS],MATCH(AllSources[[#This Row],[Year]]&amp;"|"&amp;AllSources[[#This Row],[Real_Team]],JeffSagarin[YEAR]&amp;"|"&amp;JeffSagarin[TEAM],0)),"")</f>
        <v>79.510000000000005</v>
      </c>
      <c r="AF436">
        <f t="array" ref="AF436">IFERROR(INDEX(JeffSagarin[W25],MATCH(AllSources[[#This Row],[Year]]&amp;"|"&amp;AllSources[[#This Row],[Real_Team]],JeffSagarin[YEAR]&amp;"|"&amp;JeffSagarin[TEAM],0)),"")</f>
        <v>2</v>
      </c>
      <c r="AG436">
        <f t="array" ref="AG436">IFERROR(INDEX(JeffSagarin[W50],MATCH(AllSources[[#This Row],[Year]]&amp;"|"&amp;AllSources[[#This Row],[Real_Team]],JeffSagarin[YEAR]&amp;"|"&amp;JeffSagarin[TEAM],0)),"")</f>
        <v>7</v>
      </c>
      <c r="AH436">
        <f t="array" ref="AH436">IFERROR(INDEX(JeffSagarin[YEAR],MATCH(AllSources[[#This Row],[Year]]&amp;"|"&amp;AllSources[[#This Row],[Real_Team]],JeffSagarin[YEAR]&amp;"|"&amp;JeffSagarin[TEAM],0)),"")</f>
        <v>2015</v>
      </c>
      <c r="AI436" t="str">
        <f t="array" ref="AI436">IFERROR(INDEX(SonnyMoore[TEAM],MATCH(AllSources[[#This Row],[Year]]&amp;"|"&amp;AllSources[[#This Row],[Real_Team]],SonnyMoore[YEAR]&amp;"|"&amp;SonnyMoore[TEAM],0)),"")</f>
        <v>UTAH</v>
      </c>
      <c r="AJ436">
        <f t="array" ref="AJ436">IFERROR(INDEX(SonnyMoore[SM_SOS],MATCH(AllSources[[#This Row],[Year]]&amp;"|"&amp;AllSources[[#This Row],[Real_Team]],SonnyMoore[YEAR]&amp;"|"&amp;SonnyMoore[TEAM],0)),"")</f>
        <v>71.38</v>
      </c>
      <c r="AK436">
        <f t="array" ref="AK436">IFERROR(INDEX(SonnyMoore[SM_PR],MATCH(AllSources[[#This Row],[Year]]&amp;"|"&amp;AllSources[[#This Row],[Real_Team]],SonnyMoore[YEAR]&amp;"|"&amp;SonnyMoore[TEAM],0)),"")</f>
        <v>84.41</v>
      </c>
      <c r="AL436">
        <f t="array" ref="AL436">IFERROR(INDEX(SonnyMoore[YEAR],MATCH(AllSources[[#This Row],[Year]]&amp;"|"&amp;AllSources[[#This Row],[Real_Team]],SonnyMoore[YEAR]&amp;"|"&amp;SonnyMoore[TEAM],0)),"")</f>
        <v>2015</v>
      </c>
      <c r="AM436" t="str">
        <f t="array" ref="AM436">IFERROR(INDEX(ESPN[TEAM],MATCH(AllSources[[#This Row],[Year]]&amp;"|"&amp;AllSources[[#This Row],[Real_Team]],ESPN[YEAR]&amp;"|"&amp;ESPN[TEAM],0)),"")</f>
        <v>Utah</v>
      </c>
      <c r="AN436">
        <f t="array" ref="AN436">IFERROR(INDEX(ESPN[BPI OFF],MATCH(AllSources[[#This Row],[Year]]&amp;"|"&amp;AllSources[[#This Row],[Real_Team]],ESPN[YEAR]&amp;"|"&amp;ESPN[TEAM],0)),"")</f>
        <v>5</v>
      </c>
      <c r="AO436">
        <f t="array" ref="AO436">IFERROR(INDEX(ESPN[BPI DEF],MATCH(AllSources[[#This Row],[Year]]&amp;"|"&amp;AllSources[[#This Row],[Real_Team]],ESPN[YEAR]&amp;"|"&amp;ESPN[TEAM],0)),"")</f>
        <v>11.3</v>
      </c>
      <c r="AP436">
        <f t="array" ref="AP436">IFERROR(INDEX(ESPN[BPI],MATCH(AllSources[[#This Row],[Year]]&amp;"|"&amp;AllSources[[#This Row],[Real_Team]],ESPN[YEAR]&amp;"|"&amp;ESPN[TEAM],0)),"")</f>
        <v>16.2</v>
      </c>
      <c r="AQ436">
        <f t="array" ref="AQ436">IFERROR(INDEX(ESPN[YEAR],MATCH(AllSources[[#This Row],[Year]]&amp;"|"&amp;AllSources[[#This Row],[Real_Team]],ESPN[YEAR]&amp;"|"&amp;ESPN[TEAM],0)),"")</f>
        <v>2015</v>
      </c>
    </row>
    <row r="437" spans="1:43" x14ac:dyDescent="0.2">
      <c r="A437">
        <v>2015</v>
      </c>
      <c r="B437">
        <v>9</v>
      </c>
      <c r="C437" t="s">
        <v>784</v>
      </c>
      <c r="D437" t="s">
        <v>233</v>
      </c>
      <c r="E437" t="e" vm="1">
        <v>#NAME?</v>
      </c>
      <c r="F437">
        <v>3</v>
      </c>
      <c r="G437">
        <v>3</v>
      </c>
      <c r="H437" t="s">
        <v>105</v>
      </c>
      <c r="I437" t="s">
        <v>783</v>
      </c>
      <c r="J437">
        <v>24.96</v>
      </c>
      <c r="K437">
        <v>125.4</v>
      </c>
      <c r="L437">
        <v>2</v>
      </c>
      <c r="M437">
        <v>100.4</v>
      </c>
      <c r="N437">
        <v>99</v>
      </c>
      <c r="O437">
        <v>63.4</v>
      </c>
      <c r="P437">
        <v>226</v>
      </c>
      <c r="Q437">
        <v>6.2E-2</v>
      </c>
      <c r="R437">
        <v>47</v>
      </c>
      <c r="S437">
        <v>7.59</v>
      </c>
      <c r="T437">
        <v>42</v>
      </c>
      <c r="U437">
        <v>107.7</v>
      </c>
      <c r="V437">
        <v>57</v>
      </c>
      <c r="W437">
        <v>100.1</v>
      </c>
      <c r="X437">
        <v>26</v>
      </c>
      <c r="Y437">
        <v>-11.62</v>
      </c>
      <c r="Z437">
        <v>347</v>
      </c>
      <c r="AA437">
        <v>3</v>
      </c>
      <c r="AB437" t="s">
        <v>136</v>
      </c>
      <c r="AC437" t="str">
        <f t="array" ref="AC437">IFERROR(INDEX(JeffSagarin[TEAM],MATCH(AllSources[[#This Row],[Year]]&amp;"|"&amp;AllSources[[#This Row],[Real_Team]],JeffSagarin[YEAR]&amp;"|"&amp;JeffSagarin[TEAM],0)),"")</f>
        <v>Notre Dame</v>
      </c>
      <c r="AD437">
        <f t="array" ref="AD437">IFERROR(INDEX(JeffSagarin[JS_RATING],MATCH(AllSources[[#This Row],[Year]]&amp;"|"&amp;AllSources[[#This Row],[Real_Team]],JeffSagarin[YEAR]&amp;"|"&amp;JeffSagarin[TEAM],0)),"")</f>
        <v>91.05</v>
      </c>
      <c r="AE437">
        <f t="array" ref="AE437">IFERROR(INDEX(JeffSagarin[JS_SOS],MATCH(AllSources[[#This Row],[Year]]&amp;"|"&amp;AllSources[[#This Row],[Real_Team]],JeffSagarin[YEAR]&amp;"|"&amp;JeffSagarin[TEAM],0)),"")</f>
        <v>79.290000000000006</v>
      </c>
      <c r="AF437">
        <f t="array" ref="AF437">IFERROR(INDEX(JeffSagarin[W25],MATCH(AllSources[[#This Row],[Year]]&amp;"|"&amp;AllSources[[#This Row],[Real_Team]],JeffSagarin[YEAR]&amp;"|"&amp;JeffSagarin[TEAM],0)),"")</f>
        <v>8</v>
      </c>
      <c r="AG437">
        <f t="array" ref="AG437">IFERROR(INDEX(JeffSagarin[W50],MATCH(AllSources[[#This Row],[Year]]&amp;"|"&amp;AllSources[[#This Row],[Real_Team]],JeffSagarin[YEAR]&amp;"|"&amp;JeffSagarin[TEAM],0)),"")</f>
        <v>12</v>
      </c>
      <c r="AH437">
        <f t="array" ref="AH437">IFERROR(INDEX(JeffSagarin[YEAR],MATCH(AllSources[[#This Row],[Year]]&amp;"|"&amp;AllSources[[#This Row],[Real_Team]],JeffSagarin[YEAR]&amp;"|"&amp;JeffSagarin[TEAM],0)),"")</f>
        <v>2015</v>
      </c>
      <c r="AI437" t="str">
        <f t="array" ref="AI437">IFERROR(INDEX(SonnyMoore[TEAM],MATCH(AllSources[[#This Row],[Year]]&amp;"|"&amp;AllSources[[#This Row],[Real_Team]],SonnyMoore[YEAR]&amp;"|"&amp;SonnyMoore[TEAM],0)),"")</f>
        <v>NOTRE DAME</v>
      </c>
      <c r="AJ437">
        <f t="array" ref="AJ437">IFERROR(INDEX(SonnyMoore[SM_SOS],MATCH(AllSources[[#This Row],[Year]]&amp;"|"&amp;AllSources[[#This Row],[Real_Team]],SonnyMoore[YEAR]&amp;"|"&amp;SonnyMoore[TEAM],0)),"")</f>
        <v>73.03</v>
      </c>
      <c r="AK437">
        <f t="array" ref="AK437">IFERROR(INDEX(SonnyMoore[SM_PR],MATCH(AllSources[[#This Row],[Year]]&amp;"|"&amp;AllSources[[#This Row],[Real_Team]],SonnyMoore[YEAR]&amp;"|"&amp;SonnyMoore[TEAM],0)),"")</f>
        <v>85.73</v>
      </c>
      <c r="AL437">
        <f t="array" ref="AL437">IFERROR(INDEX(SonnyMoore[YEAR],MATCH(AllSources[[#This Row],[Year]]&amp;"|"&amp;AllSources[[#This Row],[Real_Team]],SonnyMoore[YEAR]&amp;"|"&amp;SonnyMoore[TEAM],0)),"")</f>
        <v>2015</v>
      </c>
      <c r="AM437" t="str">
        <f t="array" ref="AM437">IFERROR(INDEX(ESPN[TEAM],MATCH(AllSources[[#This Row],[Year]]&amp;"|"&amp;AllSources[[#This Row],[Real_Team]],ESPN[YEAR]&amp;"|"&amp;ESPN[TEAM],0)),"")</f>
        <v>Notre Dame</v>
      </c>
      <c r="AN437">
        <f t="array" ref="AN437">IFERROR(INDEX(ESPN[BPI OFF],MATCH(AllSources[[#This Row],[Year]]&amp;"|"&amp;AllSources[[#This Row],[Real_Team]],ESPN[YEAR]&amp;"|"&amp;ESPN[TEAM],0)),"")</f>
        <v>13</v>
      </c>
      <c r="AO437">
        <f t="array" ref="AO437">IFERROR(INDEX(ESPN[BPI DEF],MATCH(AllSources[[#This Row],[Year]]&amp;"|"&amp;AllSources[[#This Row],[Real_Team]],ESPN[YEAR]&amp;"|"&amp;ESPN[TEAM],0)),"")</f>
        <v>2.8</v>
      </c>
      <c r="AP437">
        <f t="array" ref="AP437">IFERROR(INDEX(ESPN[BPI],MATCH(AllSources[[#This Row],[Year]]&amp;"|"&amp;AllSources[[#This Row],[Real_Team]],ESPN[YEAR]&amp;"|"&amp;ESPN[TEAM],0)),"")</f>
        <v>15.8</v>
      </c>
      <c r="AQ437">
        <f t="array" ref="AQ437">IFERROR(INDEX(ESPN[YEAR],MATCH(AllSources[[#This Row],[Year]]&amp;"|"&amp;AllSources[[#This Row],[Real_Team]],ESPN[YEAR]&amp;"|"&amp;ESPN[TEAM],0)),"")</f>
        <v>2015</v>
      </c>
    </row>
    <row r="438" spans="1:43" x14ac:dyDescent="0.2">
      <c r="A438">
        <v>2015</v>
      </c>
      <c r="B438">
        <v>10</v>
      </c>
      <c r="C438" t="s">
        <v>782</v>
      </c>
      <c r="D438" t="s">
        <v>38</v>
      </c>
      <c r="E438" t="e" vm="1">
        <v>#NAME?</v>
      </c>
      <c r="F438">
        <v>4</v>
      </c>
      <c r="G438">
        <v>2</v>
      </c>
      <c r="H438" t="s">
        <v>105</v>
      </c>
      <c r="I438" t="s">
        <v>682</v>
      </c>
      <c r="J438">
        <v>23.85</v>
      </c>
      <c r="K438">
        <v>119.1</v>
      </c>
      <c r="L438">
        <v>11</v>
      </c>
      <c r="M438">
        <v>95.3</v>
      </c>
      <c r="N438">
        <v>37</v>
      </c>
      <c r="O438">
        <v>69.2</v>
      </c>
      <c r="P438">
        <v>16</v>
      </c>
      <c r="Q438">
        <v>-2.5999999999999999E-2</v>
      </c>
      <c r="R438">
        <v>244</v>
      </c>
      <c r="S438">
        <v>12.76</v>
      </c>
      <c r="T438">
        <v>2</v>
      </c>
      <c r="U438">
        <v>111.1</v>
      </c>
      <c r="V438">
        <v>1</v>
      </c>
      <c r="W438">
        <v>98.3</v>
      </c>
      <c r="X438">
        <v>3</v>
      </c>
      <c r="Y438">
        <v>7.64</v>
      </c>
      <c r="Z438">
        <v>15</v>
      </c>
      <c r="AA438">
        <v>4</v>
      </c>
      <c r="AB438" t="s">
        <v>136</v>
      </c>
      <c r="AC438" t="str">
        <f t="array" ref="AC438">IFERROR(INDEX(JeffSagarin[TEAM],MATCH(AllSources[[#This Row],[Year]]&amp;"|"&amp;AllSources[[#This Row],[Real_Team]],JeffSagarin[YEAR]&amp;"|"&amp;JeffSagarin[TEAM],0)),"")</f>
        <v>North Carolina</v>
      </c>
      <c r="AD438">
        <f t="array" ref="AD438">IFERROR(INDEX(JeffSagarin[JS_RATING],MATCH(AllSources[[#This Row],[Year]]&amp;"|"&amp;AllSources[[#This Row],[Real_Team]],JeffSagarin[YEAR]&amp;"|"&amp;JeffSagarin[TEAM],0)),"")</f>
        <v>90.38</v>
      </c>
      <c r="AE438">
        <f t="array" ref="AE438">IFERROR(INDEX(JeffSagarin[JS_SOS],MATCH(AllSources[[#This Row],[Year]]&amp;"|"&amp;AllSources[[#This Row],[Real_Team]],JeffSagarin[YEAR]&amp;"|"&amp;JeffSagarin[TEAM],0)),"")</f>
        <v>82.82</v>
      </c>
      <c r="AF438">
        <f t="array" ref="AF438">IFERROR(INDEX(JeffSagarin[W25],MATCH(AllSources[[#This Row],[Year]]&amp;"|"&amp;AllSources[[#This Row],[Real_Team]],JeffSagarin[YEAR]&amp;"|"&amp;JeffSagarin[TEAM],0)),"")</f>
        <v>4</v>
      </c>
      <c r="AG438">
        <f t="array" ref="AG438">IFERROR(INDEX(JeffSagarin[W50],MATCH(AllSources[[#This Row],[Year]]&amp;"|"&amp;AllSources[[#This Row],[Real_Team]],JeffSagarin[YEAR]&amp;"|"&amp;JeffSagarin[TEAM],0)),"")</f>
        <v>11</v>
      </c>
      <c r="AH438">
        <f t="array" ref="AH438">IFERROR(INDEX(JeffSagarin[YEAR],MATCH(AllSources[[#This Row],[Year]]&amp;"|"&amp;AllSources[[#This Row],[Real_Team]],JeffSagarin[YEAR]&amp;"|"&amp;JeffSagarin[TEAM],0)),"")</f>
        <v>2015</v>
      </c>
      <c r="AI438" t="str">
        <f t="array" ref="AI438">IFERROR(INDEX(SonnyMoore[TEAM],MATCH(AllSources[[#This Row],[Year]]&amp;"|"&amp;AllSources[[#This Row],[Real_Team]],SonnyMoore[YEAR]&amp;"|"&amp;SonnyMoore[TEAM],0)),"")</f>
        <v>NORTH CAROLINA</v>
      </c>
      <c r="AJ438">
        <f t="array" ref="AJ438">IFERROR(INDEX(SonnyMoore[SM_SOS],MATCH(AllSources[[#This Row],[Year]]&amp;"|"&amp;AllSources[[#This Row],[Real_Team]],SonnyMoore[YEAR]&amp;"|"&amp;SonnyMoore[TEAM],0)),"")</f>
        <v>77.27</v>
      </c>
      <c r="AK438">
        <f t="array" ref="AK438">IFERROR(INDEX(SonnyMoore[SM_PR],MATCH(AllSources[[#This Row],[Year]]&amp;"|"&amp;AllSources[[#This Row],[Real_Team]],SonnyMoore[YEAR]&amp;"|"&amp;SonnyMoore[TEAM],0)),"")</f>
        <v>85.42</v>
      </c>
      <c r="AL438">
        <f t="array" ref="AL438">IFERROR(INDEX(SonnyMoore[YEAR],MATCH(AllSources[[#This Row],[Year]]&amp;"|"&amp;AllSources[[#This Row],[Real_Team]],SonnyMoore[YEAR]&amp;"|"&amp;SonnyMoore[TEAM],0)),"")</f>
        <v>2015</v>
      </c>
      <c r="AM438" t="str">
        <f t="array" ref="AM438">IFERROR(INDEX(ESPN[TEAM],MATCH(AllSources[[#This Row],[Year]]&amp;"|"&amp;AllSources[[#This Row],[Real_Team]],ESPN[YEAR]&amp;"|"&amp;ESPN[TEAM],0)),"")</f>
        <v>North Carolina</v>
      </c>
      <c r="AN438">
        <f t="array" ref="AN438">IFERROR(INDEX(ESPN[BPI OFF],MATCH(AllSources[[#This Row],[Year]]&amp;"|"&amp;AllSources[[#This Row],[Real_Team]],ESPN[YEAR]&amp;"|"&amp;ESPN[TEAM],0)),"")</f>
        <v>14.9</v>
      </c>
      <c r="AO438">
        <f t="array" ref="AO438">IFERROR(INDEX(ESPN[BPI DEF],MATCH(AllSources[[#This Row],[Year]]&amp;"|"&amp;AllSources[[#This Row],[Real_Team]],ESPN[YEAR]&amp;"|"&amp;ESPN[TEAM],0)),"")</f>
        <v>2.9</v>
      </c>
      <c r="AP438">
        <f t="array" ref="AP438">IFERROR(INDEX(ESPN[BPI],MATCH(AllSources[[#This Row],[Year]]&amp;"|"&amp;AllSources[[#This Row],[Real_Team]],ESPN[YEAR]&amp;"|"&amp;ESPN[TEAM],0)),"")</f>
        <v>17.8</v>
      </c>
      <c r="AQ438">
        <f t="array" ref="AQ438">IFERROR(INDEX(ESPN[YEAR],MATCH(AllSources[[#This Row],[Year]]&amp;"|"&amp;AllSources[[#This Row],[Real_Team]],ESPN[YEAR]&amp;"|"&amp;ESPN[TEAM],0)),"")</f>
        <v>2015</v>
      </c>
    </row>
    <row r="439" spans="1:43" x14ac:dyDescent="0.2">
      <c r="A439">
        <v>2015</v>
      </c>
      <c r="B439">
        <v>11</v>
      </c>
      <c r="C439" t="s">
        <v>781</v>
      </c>
      <c r="D439" t="s">
        <v>29</v>
      </c>
      <c r="E439" t="e" vm="1">
        <v>#NAME?</v>
      </c>
      <c r="F439">
        <v>3</v>
      </c>
      <c r="G439">
        <v>2</v>
      </c>
      <c r="H439" t="s">
        <v>156</v>
      </c>
      <c r="I439" t="s">
        <v>111</v>
      </c>
      <c r="J439">
        <v>22.8</v>
      </c>
      <c r="K439">
        <v>112.5</v>
      </c>
      <c r="L439">
        <v>46</v>
      </c>
      <c r="M439">
        <v>89.7</v>
      </c>
      <c r="N439">
        <v>7</v>
      </c>
      <c r="O439">
        <v>66.7</v>
      </c>
      <c r="P439">
        <v>63</v>
      </c>
      <c r="Q439">
        <v>-4.4999999999999998E-2</v>
      </c>
      <c r="R439">
        <v>285</v>
      </c>
      <c r="S439">
        <v>11</v>
      </c>
      <c r="T439">
        <v>5</v>
      </c>
      <c r="U439">
        <v>110.2</v>
      </c>
      <c r="V439">
        <v>8</v>
      </c>
      <c r="W439">
        <v>99.2</v>
      </c>
      <c r="X439">
        <v>9</v>
      </c>
      <c r="Y439">
        <v>1.05</v>
      </c>
      <c r="Z439">
        <v>123</v>
      </c>
      <c r="AA439">
        <v>3</v>
      </c>
      <c r="AB439" t="s">
        <v>136</v>
      </c>
      <c r="AC439" t="str">
        <f t="array" ref="AC439">IFERROR(INDEX(JeffSagarin[TEAM],MATCH(AllSources[[#This Row],[Year]]&amp;"|"&amp;AllSources[[#This Row],[Real_Team]],JeffSagarin[YEAR]&amp;"|"&amp;JeffSagarin[TEAM],0)),"")</f>
        <v>Oklahoma</v>
      </c>
      <c r="AD439">
        <f t="array" ref="AD439">IFERROR(INDEX(JeffSagarin[JS_RATING],MATCH(AllSources[[#This Row],[Year]]&amp;"|"&amp;AllSources[[#This Row],[Real_Team]],JeffSagarin[YEAR]&amp;"|"&amp;JeffSagarin[TEAM],0)),"")</f>
        <v>88.01</v>
      </c>
      <c r="AE439">
        <f t="array" ref="AE439">IFERROR(INDEX(JeffSagarin[JS_SOS],MATCH(AllSources[[#This Row],[Year]]&amp;"|"&amp;AllSources[[#This Row],[Real_Team]],JeffSagarin[YEAR]&amp;"|"&amp;JeffSagarin[TEAM],0)),"")</f>
        <v>81.28</v>
      </c>
      <c r="AF439">
        <f t="array" ref="AF439">IFERROR(INDEX(JeffSagarin[W25],MATCH(AllSources[[#This Row],[Year]]&amp;"|"&amp;AllSources[[#This Row],[Real_Team]],JeffSagarin[YEAR]&amp;"|"&amp;JeffSagarin[TEAM],0)),"")</f>
        <v>7</v>
      </c>
      <c r="AG439">
        <f t="array" ref="AG439">IFERROR(INDEX(JeffSagarin[W50],MATCH(AllSources[[#This Row],[Year]]&amp;"|"&amp;AllSources[[#This Row],[Real_Team]],JeffSagarin[YEAR]&amp;"|"&amp;JeffSagarin[TEAM],0)),"")</f>
        <v>12</v>
      </c>
      <c r="AH439">
        <f t="array" ref="AH439">IFERROR(INDEX(JeffSagarin[YEAR],MATCH(AllSources[[#This Row],[Year]]&amp;"|"&amp;AllSources[[#This Row],[Real_Team]],JeffSagarin[YEAR]&amp;"|"&amp;JeffSagarin[TEAM],0)),"")</f>
        <v>2015</v>
      </c>
      <c r="AI439" t="str">
        <f t="array" ref="AI439">IFERROR(INDEX(SonnyMoore[TEAM],MATCH(AllSources[[#This Row],[Year]]&amp;"|"&amp;AllSources[[#This Row],[Real_Team]],SonnyMoore[YEAR]&amp;"|"&amp;SonnyMoore[TEAM],0)),"")</f>
        <v>OKLAHOMA</v>
      </c>
      <c r="AJ439">
        <f t="array" ref="AJ439">IFERROR(INDEX(SonnyMoore[SM_SOS],MATCH(AllSources[[#This Row],[Year]]&amp;"|"&amp;AllSources[[#This Row],[Real_Team]],SonnyMoore[YEAR]&amp;"|"&amp;SonnyMoore[TEAM],0)),"")</f>
        <v>74.87</v>
      </c>
      <c r="AK439">
        <f t="array" ref="AK439">IFERROR(INDEX(SonnyMoore[SM_PR],MATCH(AllSources[[#This Row],[Year]]&amp;"|"&amp;AllSources[[#This Row],[Real_Team]],SonnyMoore[YEAR]&amp;"|"&amp;SonnyMoore[TEAM],0)),"")</f>
        <v>82.85</v>
      </c>
      <c r="AL439">
        <f t="array" ref="AL439">IFERROR(INDEX(SonnyMoore[YEAR],MATCH(AllSources[[#This Row],[Year]]&amp;"|"&amp;AllSources[[#This Row],[Real_Team]],SonnyMoore[YEAR]&amp;"|"&amp;SonnyMoore[TEAM],0)),"")</f>
        <v>2015</v>
      </c>
      <c r="AM439" t="str">
        <f t="array" ref="AM439">IFERROR(INDEX(ESPN[TEAM],MATCH(AllSources[[#This Row],[Year]]&amp;"|"&amp;AllSources[[#This Row],[Real_Team]],ESPN[YEAR]&amp;"|"&amp;ESPN[TEAM],0)),"")</f>
        <v>Oklahoma</v>
      </c>
      <c r="AN439">
        <f t="array" ref="AN439">IFERROR(INDEX(ESPN[BPI OFF],MATCH(AllSources[[#This Row],[Year]]&amp;"|"&amp;AllSources[[#This Row],[Real_Team]],ESPN[YEAR]&amp;"|"&amp;ESPN[TEAM],0)),"")</f>
        <v>7.4</v>
      </c>
      <c r="AO439">
        <f t="array" ref="AO439">IFERROR(INDEX(ESPN[BPI DEF],MATCH(AllSources[[#This Row],[Year]]&amp;"|"&amp;AllSources[[#This Row],[Real_Team]],ESPN[YEAR]&amp;"|"&amp;ESPN[TEAM],0)),"")</f>
        <v>6.6</v>
      </c>
      <c r="AP439">
        <f t="array" ref="AP439">IFERROR(INDEX(ESPN[BPI],MATCH(AllSources[[#This Row],[Year]]&amp;"|"&amp;AllSources[[#This Row],[Real_Team]],ESPN[YEAR]&amp;"|"&amp;ESPN[TEAM],0)),"")</f>
        <v>13.9</v>
      </c>
      <c r="AQ439">
        <f t="array" ref="AQ439">IFERROR(INDEX(ESPN[YEAR],MATCH(AllSources[[#This Row],[Year]]&amp;"|"&amp;AllSources[[#This Row],[Real_Team]],ESPN[YEAR]&amp;"|"&amp;ESPN[TEAM],0)),"")</f>
        <v>2015</v>
      </c>
    </row>
    <row r="440" spans="1:43" x14ac:dyDescent="0.2">
      <c r="A440">
        <v>2015</v>
      </c>
      <c r="B440">
        <v>12</v>
      </c>
      <c r="C440" t="s">
        <v>706</v>
      </c>
      <c r="D440" t="s">
        <v>43</v>
      </c>
      <c r="E440" t="e" vm="1">
        <v>#NAME?</v>
      </c>
      <c r="F440">
        <v>2</v>
      </c>
      <c r="G440">
        <v>1</v>
      </c>
      <c r="H440" t="s">
        <v>156</v>
      </c>
      <c r="I440" t="s">
        <v>100</v>
      </c>
      <c r="J440">
        <v>22.72</v>
      </c>
      <c r="K440">
        <v>114.5</v>
      </c>
      <c r="L440">
        <v>27</v>
      </c>
      <c r="M440">
        <v>91.8</v>
      </c>
      <c r="N440">
        <v>9</v>
      </c>
      <c r="O440">
        <v>67</v>
      </c>
      <c r="P440">
        <v>56</v>
      </c>
      <c r="Q440">
        <v>7.0000000000000007E-2</v>
      </c>
      <c r="R440">
        <v>33</v>
      </c>
      <c r="S440">
        <v>13.17</v>
      </c>
      <c r="T440">
        <v>1</v>
      </c>
      <c r="U440">
        <v>110.6</v>
      </c>
      <c r="V440">
        <v>3</v>
      </c>
      <c r="W440">
        <v>97.4</v>
      </c>
      <c r="X440">
        <v>1</v>
      </c>
      <c r="Y440">
        <v>9.57</v>
      </c>
      <c r="Z440">
        <v>8</v>
      </c>
      <c r="AA440">
        <v>2</v>
      </c>
      <c r="AB440" t="s">
        <v>136</v>
      </c>
      <c r="AC440" t="str">
        <f t="array" ref="AC440">IFERROR(INDEX(JeffSagarin[TEAM],MATCH(AllSources[[#This Row],[Year]]&amp;"|"&amp;AllSources[[#This Row],[Real_Team]],JeffSagarin[YEAR]&amp;"|"&amp;JeffSagarin[TEAM],0)),"")</f>
        <v>Kansas</v>
      </c>
      <c r="AD440">
        <f t="array" ref="AD440">IFERROR(INDEX(JeffSagarin[JS_RATING],MATCH(AllSources[[#This Row],[Year]]&amp;"|"&amp;AllSources[[#This Row],[Real_Team]],JeffSagarin[YEAR]&amp;"|"&amp;JeffSagarin[TEAM],0)),"")</f>
        <v>88.62</v>
      </c>
      <c r="AE440">
        <f t="array" ref="AE440">IFERROR(INDEX(JeffSagarin[JS_SOS],MATCH(AllSources[[#This Row],[Year]]&amp;"|"&amp;AllSources[[#This Row],[Real_Team]],JeffSagarin[YEAR]&amp;"|"&amp;JeffSagarin[TEAM],0)),"")</f>
        <v>82.42</v>
      </c>
      <c r="AF440">
        <f t="array" ref="AF440">IFERROR(INDEX(JeffSagarin[W25],MATCH(AllSources[[#This Row],[Year]]&amp;"|"&amp;AllSources[[#This Row],[Real_Team]],JeffSagarin[YEAR]&amp;"|"&amp;JeffSagarin[TEAM],0)),"")</f>
        <v>11</v>
      </c>
      <c r="AG440">
        <f t="array" ref="AG440">IFERROR(INDEX(JeffSagarin[W50],MATCH(AllSources[[#This Row],[Year]]&amp;"|"&amp;AllSources[[#This Row],[Real_Team]],JeffSagarin[YEAR]&amp;"|"&amp;JeffSagarin[TEAM],0)),"")</f>
        <v>13</v>
      </c>
      <c r="AH440">
        <f t="array" ref="AH440">IFERROR(INDEX(JeffSagarin[YEAR],MATCH(AllSources[[#This Row],[Year]]&amp;"|"&amp;AllSources[[#This Row],[Real_Team]],JeffSagarin[YEAR]&amp;"|"&amp;JeffSagarin[TEAM],0)),"")</f>
        <v>2015</v>
      </c>
      <c r="AI440" t="str">
        <f t="array" ref="AI440">IFERROR(INDEX(SonnyMoore[TEAM],MATCH(AllSources[[#This Row],[Year]]&amp;"|"&amp;AllSources[[#This Row],[Real_Team]],SonnyMoore[YEAR]&amp;"|"&amp;SonnyMoore[TEAM],0)),"")</f>
        <v>KANSAS</v>
      </c>
      <c r="AJ440">
        <f t="array" ref="AJ440">IFERROR(INDEX(SonnyMoore[SM_SOS],MATCH(AllSources[[#This Row],[Year]]&amp;"|"&amp;AllSources[[#This Row],[Real_Team]],SonnyMoore[YEAR]&amp;"|"&amp;SonnyMoore[TEAM],0)),"")</f>
        <v>76.19</v>
      </c>
      <c r="AK440">
        <f t="array" ref="AK440">IFERROR(INDEX(SonnyMoore[SM_PR],MATCH(AllSources[[#This Row],[Year]]&amp;"|"&amp;AllSources[[#This Row],[Real_Team]],SonnyMoore[YEAR]&amp;"|"&amp;SonnyMoore[TEAM],0)),"")</f>
        <v>82.3</v>
      </c>
      <c r="AL440">
        <f t="array" ref="AL440">IFERROR(INDEX(SonnyMoore[YEAR],MATCH(AllSources[[#This Row],[Year]]&amp;"|"&amp;AllSources[[#This Row],[Real_Team]],SonnyMoore[YEAR]&amp;"|"&amp;SonnyMoore[TEAM],0)),"")</f>
        <v>2015</v>
      </c>
      <c r="AM440" t="str">
        <f t="array" ref="AM440">IFERROR(INDEX(ESPN[TEAM],MATCH(AllSources[[#This Row],[Year]]&amp;"|"&amp;AllSources[[#This Row],[Real_Team]],ESPN[YEAR]&amp;"|"&amp;ESPN[TEAM],0)),"")</f>
        <v>Kansas</v>
      </c>
      <c r="AN440">
        <f t="array" ref="AN440">IFERROR(INDEX(ESPN[BPI OFF],MATCH(AllSources[[#This Row],[Year]]&amp;"|"&amp;AllSources[[#This Row],[Real_Team]],ESPN[YEAR]&amp;"|"&amp;ESPN[TEAM],0)),"")</f>
        <v>8.9</v>
      </c>
      <c r="AO440">
        <f t="array" ref="AO440">IFERROR(INDEX(ESPN[BPI DEF],MATCH(AllSources[[#This Row],[Year]]&amp;"|"&amp;AllSources[[#This Row],[Real_Team]],ESPN[YEAR]&amp;"|"&amp;ESPN[TEAM],0)),"")</f>
        <v>5.5</v>
      </c>
      <c r="AP440">
        <f t="array" ref="AP440">IFERROR(INDEX(ESPN[BPI],MATCH(AllSources[[#This Row],[Year]]&amp;"|"&amp;AllSources[[#This Row],[Real_Team]],ESPN[YEAR]&amp;"|"&amp;ESPN[TEAM],0)),"")</f>
        <v>14.4</v>
      </c>
      <c r="AQ440">
        <f t="array" ref="AQ440">IFERROR(INDEX(ESPN[YEAR],MATCH(AllSources[[#This Row],[Year]]&amp;"|"&amp;AllSources[[#This Row],[Real_Team]],ESPN[YEAR]&amp;"|"&amp;ESPN[TEAM],0)),"")</f>
        <v>2015</v>
      </c>
    </row>
    <row r="441" spans="1:43" x14ac:dyDescent="0.2">
      <c r="A441">
        <v>2015</v>
      </c>
      <c r="B441">
        <v>13</v>
      </c>
      <c r="C441" t="s">
        <v>780</v>
      </c>
      <c r="D441" t="s">
        <v>249</v>
      </c>
      <c r="E441" t="e" vm="1">
        <v>#NAME?</v>
      </c>
      <c r="F441">
        <v>7</v>
      </c>
      <c r="G441">
        <v>2</v>
      </c>
      <c r="H441" t="s">
        <v>590</v>
      </c>
      <c r="I441" t="s">
        <v>152</v>
      </c>
      <c r="J441">
        <v>22.21</v>
      </c>
      <c r="K441">
        <v>115.8</v>
      </c>
      <c r="L441">
        <v>19</v>
      </c>
      <c r="M441">
        <v>93.6</v>
      </c>
      <c r="N441">
        <v>15</v>
      </c>
      <c r="O441">
        <v>62.3</v>
      </c>
      <c r="P441">
        <v>279</v>
      </c>
      <c r="Q441">
        <v>2.1999999999999999E-2</v>
      </c>
      <c r="R441">
        <v>131</v>
      </c>
      <c r="S441">
        <v>3.24</v>
      </c>
      <c r="T441">
        <v>91</v>
      </c>
      <c r="U441">
        <v>105.5</v>
      </c>
      <c r="V441">
        <v>103</v>
      </c>
      <c r="W441">
        <v>102.3</v>
      </c>
      <c r="X441">
        <v>90</v>
      </c>
      <c r="Y441">
        <v>3.44</v>
      </c>
      <c r="Z441">
        <v>58</v>
      </c>
      <c r="AA441">
        <v>7</v>
      </c>
      <c r="AB441" t="s">
        <v>136</v>
      </c>
      <c r="AC441" t="str">
        <f t="array" ref="AC441">IFERROR(INDEX(JeffSagarin[TEAM],MATCH(AllSources[[#This Row],[Year]]&amp;"|"&amp;AllSources[[#This Row],[Real_Team]],JeffSagarin[YEAR]&amp;"|"&amp;JeffSagarin[TEAM],0)),"")</f>
        <v>Wichita St.</v>
      </c>
      <c r="AD441">
        <f t="array" ref="AD441">IFERROR(INDEX(JeffSagarin[JS_RATING],MATCH(AllSources[[#This Row],[Year]]&amp;"|"&amp;AllSources[[#This Row],[Real_Team]],JeffSagarin[YEAR]&amp;"|"&amp;JeffSagarin[TEAM],0)),"")</f>
        <v>88.36</v>
      </c>
      <c r="AE441">
        <f t="array" ref="AE441">IFERROR(INDEX(JeffSagarin[JS_SOS],MATCH(AllSources[[#This Row],[Year]]&amp;"|"&amp;AllSources[[#This Row],[Real_Team]],JeffSagarin[YEAR]&amp;"|"&amp;JeffSagarin[TEAM],0)),"")</f>
        <v>75.77</v>
      </c>
      <c r="AF441">
        <f t="array" ref="AF441">IFERROR(INDEX(JeffSagarin[W25],MATCH(AllSources[[#This Row],[Year]]&amp;"|"&amp;AllSources[[#This Row],[Real_Team]],JeffSagarin[YEAR]&amp;"|"&amp;JeffSagarin[TEAM],0)),"")</f>
        <v>2</v>
      </c>
      <c r="AG441">
        <f t="array" ref="AG441">IFERROR(INDEX(JeffSagarin[W50],MATCH(AllSources[[#This Row],[Year]]&amp;"|"&amp;AllSources[[#This Row],[Real_Team]],JeffSagarin[YEAR]&amp;"|"&amp;JeffSagarin[TEAM],0)),"")</f>
        <v>3</v>
      </c>
      <c r="AH441">
        <f t="array" ref="AH441">IFERROR(INDEX(JeffSagarin[YEAR],MATCH(AllSources[[#This Row],[Year]]&amp;"|"&amp;AllSources[[#This Row],[Real_Team]],JeffSagarin[YEAR]&amp;"|"&amp;JeffSagarin[TEAM],0)),"")</f>
        <v>2015</v>
      </c>
      <c r="AI441" t="str">
        <f t="array" ref="AI441">IFERROR(INDEX(SonnyMoore[TEAM],MATCH(AllSources[[#This Row],[Year]]&amp;"|"&amp;AllSources[[#This Row],[Real_Team]],SonnyMoore[YEAR]&amp;"|"&amp;SonnyMoore[TEAM],0)),"")</f>
        <v>WICHITA ST.</v>
      </c>
      <c r="AJ441">
        <f t="array" ref="AJ441">IFERROR(INDEX(SonnyMoore[SM_SOS],MATCH(AllSources[[#This Row],[Year]]&amp;"|"&amp;AllSources[[#This Row],[Real_Team]],SonnyMoore[YEAR]&amp;"|"&amp;SonnyMoore[TEAM],0)),"")</f>
        <v>68.98</v>
      </c>
      <c r="AK441">
        <f t="array" ref="AK441">IFERROR(INDEX(SonnyMoore[SM_PR],MATCH(AllSources[[#This Row],[Year]]&amp;"|"&amp;AllSources[[#This Row],[Real_Team]],SonnyMoore[YEAR]&amp;"|"&amp;SonnyMoore[TEAM],0)),"")</f>
        <v>81.64</v>
      </c>
      <c r="AL441">
        <f t="array" ref="AL441">IFERROR(INDEX(SonnyMoore[YEAR],MATCH(AllSources[[#This Row],[Year]]&amp;"|"&amp;AllSources[[#This Row],[Real_Team]],SonnyMoore[YEAR]&amp;"|"&amp;SonnyMoore[TEAM],0)),"")</f>
        <v>2015</v>
      </c>
      <c r="AM441" t="str">
        <f t="array" ref="AM441">IFERROR(INDEX(ESPN[TEAM],MATCH(AllSources[[#This Row],[Year]]&amp;"|"&amp;AllSources[[#This Row],[Real_Team]],ESPN[YEAR]&amp;"|"&amp;ESPN[TEAM],0)),"")</f>
        <v>Wichita St.</v>
      </c>
      <c r="AN441">
        <f t="array" ref="AN441">IFERROR(INDEX(ESPN[BPI OFF],MATCH(AllSources[[#This Row],[Year]]&amp;"|"&amp;AllSources[[#This Row],[Real_Team]],ESPN[YEAR]&amp;"|"&amp;ESPN[TEAM],0)),"")</f>
        <v>5.0999999999999996</v>
      </c>
      <c r="AO441">
        <f t="array" ref="AO441">IFERROR(INDEX(ESPN[BPI DEF],MATCH(AllSources[[#This Row],[Year]]&amp;"|"&amp;AllSources[[#This Row],[Real_Team]],ESPN[YEAR]&amp;"|"&amp;ESPN[TEAM],0)),"")</f>
        <v>8.6</v>
      </c>
      <c r="AP441">
        <f t="array" ref="AP441">IFERROR(INDEX(ESPN[BPI],MATCH(AllSources[[#This Row],[Year]]&amp;"|"&amp;AllSources[[#This Row],[Real_Team]],ESPN[YEAR]&amp;"|"&amp;ESPN[TEAM],0)),"")</f>
        <v>13.7</v>
      </c>
      <c r="AQ441">
        <f t="array" ref="AQ441">IFERROR(INDEX(ESPN[YEAR],MATCH(AllSources[[#This Row],[Year]]&amp;"|"&amp;AllSources[[#This Row],[Real_Team]],ESPN[YEAR]&amp;"|"&amp;ESPN[TEAM],0)),"")</f>
        <v>2015</v>
      </c>
    </row>
    <row r="442" spans="1:43" x14ac:dyDescent="0.2">
      <c r="A442">
        <v>2015</v>
      </c>
      <c r="B442">
        <v>14</v>
      </c>
      <c r="C442" t="s">
        <v>779</v>
      </c>
      <c r="D442" t="s">
        <v>16</v>
      </c>
      <c r="E442" t="e" vm="1">
        <v>#NAME?</v>
      </c>
      <c r="F442">
        <v>3</v>
      </c>
      <c r="G442">
        <v>0</v>
      </c>
      <c r="H442" t="s">
        <v>156</v>
      </c>
      <c r="I442" t="s">
        <v>531</v>
      </c>
      <c r="J442">
        <v>22.14</v>
      </c>
      <c r="K442">
        <v>116.6</v>
      </c>
      <c r="L442">
        <v>13</v>
      </c>
      <c r="M442">
        <v>94.5</v>
      </c>
      <c r="N442">
        <v>23</v>
      </c>
      <c r="O442">
        <v>61.5</v>
      </c>
      <c r="P442">
        <v>307</v>
      </c>
      <c r="Q442">
        <v>-3.5000000000000003E-2</v>
      </c>
      <c r="R442">
        <v>268</v>
      </c>
      <c r="S442">
        <v>10.220000000000001</v>
      </c>
      <c r="T442">
        <v>13</v>
      </c>
      <c r="U442">
        <v>108.9</v>
      </c>
      <c r="V442">
        <v>22</v>
      </c>
      <c r="W442">
        <v>98.7</v>
      </c>
      <c r="X442">
        <v>6</v>
      </c>
      <c r="Y442">
        <v>-0.51</v>
      </c>
      <c r="Z442">
        <v>172</v>
      </c>
      <c r="AA442">
        <v>3</v>
      </c>
      <c r="AB442" t="s">
        <v>136</v>
      </c>
      <c r="AC442" t="str">
        <f t="array" ref="AC442">IFERROR(INDEX(JeffSagarin[TEAM],MATCH(AllSources[[#This Row],[Year]]&amp;"|"&amp;AllSources[[#This Row],[Real_Team]],JeffSagarin[YEAR]&amp;"|"&amp;JeffSagarin[TEAM],0)),"")</f>
        <v>Baylor</v>
      </c>
      <c r="AD442">
        <f t="array" ref="AD442">IFERROR(INDEX(JeffSagarin[JS_RATING],MATCH(AllSources[[#This Row],[Year]]&amp;"|"&amp;AllSources[[#This Row],[Real_Team]],JeffSagarin[YEAR]&amp;"|"&amp;JeffSagarin[TEAM],0)),"")</f>
        <v>87.32</v>
      </c>
      <c r="AE442">
        <f t="array" ref="AE442">IFERROR(INDEX(JeffSagarin[JS_SOS],MATCH(AllSources[[#This Row],[Year]]&amp;"|"&amp;AllSources[[#This Row],[Real_Team]],JeffSagarin[YEAR]&amp;"|"&amp;JeffSagarin[TEAM],0)),"")</f>
        <v>80.7</v>
      </c>
      <c r="AF442">
        <f t="array" ref="AF442">IFERROR(INDEX(JeffSagarin[W25],MATCH(AllSources[[#This Row],[Year]]&amp;"|"&amp;AllSources[[#This Row],[Real_Team]],JeffSagarin[YEAR]&amp;"|"&amp;JeffSagarin[TEAM],0)),"")</f>
        <v>7</v>
      </c>
      <c r="AG442">
        <f t="array" ref="AG442">IFERROR(INDEX(JeffSagarin[W50],MATCH(AllSources[[#This Row],[Year]]&amp;"|"&amp;AllSources[[#This Row],[Real_Team]],JeffSagarin[YEAR]&amp;"|"&amp;JeffSagarin[TEAM],0)),"")</f>
        <v>9</v>
      </c>
      <c r="AH442">
        <f t="array" ref="AH442">IFERROR(INDEX(JeffSagarin[YEAR],MATCH(AllSources[[#This Row],[Year]]&amp;"|"&amp;AllSources[[#This Row],[Real_Team]],JeffSagarin[YEAR]&amp;"|"&amp;JeffSagarin[TEAM],0)),"")</f>
        <v>2015</v>
      </c>
      <c r="AI442" t="str">
        <f t="array" ref="AI442">IFERROR(INDEX(SonnyMoore[TEAM],MATCH(AllSources[[#This Row],[Year]]&amp;"|"&amp;AllSources[[#This Row],[Real_Team]],SonnyMoore[YEAR]&amp;"|"&amp;SonnyMoore[TEAM],0)),"")</f>
        <v>BAYLOR</v>
      </c>
      <c r="AJ442">
        <f t="array" ref="AJ442">IFERROR(INDEX(SonnyMoore[SM_SOS],MATCH(AllSources[[#This Row],[Year]]&amp;"|"&amp;AllSources[[#This Row],[Real_Team]],SonnyMoore[YEAR]&amp;"|"&amp;SonnyMoore[TEAM],0)),"")</f>
        <v>72.45</v>
      </c>
      <c r="AK442">
        <f t="array" ref="AK442">IFERROR(INDEX(SonnyMoore[SM_PR],MATCH(AllSources[[#This Row],[Year]]&amp;"|"&amp;AllSources[[#This Row],[Real_Team]],SonnyMoore[YEAR]&amp;"|"&amp;SonnyMoore[TEAM],0)),"")</f>
        <v>80.83</v>
      </c>
      <c r="AL442">
        <f t="array" ref="AL442">IFERROR(INDEX(SonnyMoore[YEAR],MATCH(AllSources[[#This Row],[Year]]&amp;"|"&amp;AllSources[[#This Row],[Real_Team]],SonnyMoore[YEAR]&amp;"|"&amp;SonnyMoore[TEAM],0)),"")</f>
        <v>2015</v>
      </c>
      <c r="AM442" t="str">
        <f t="array" ref="AM442">IFERROR(INDEX(ESPN[TEAM],MATCH(AllSources[[#This Row],[Year]]&amp;"|"&amp;AllSources[[#This Row],[Real_Team]],ESPN[YEAR]&amp;"|"&amp;ESPN[TEAM],0)),"")</f>
        <v>Baylor</v>
      </c>
      <c r="AN442">
        <f t="array" ref="AN442">IFERROR(INDEX(ESPN[BPI OFF],MATCH(AllSources[[#This Row],[Year]]&amp;"|"&amp;AllSources[[#This Row],[Real_Team]],ESPN[YEAR]&amp;"|"&amp;ESPN[TEAM],0)),"")</f>
        <v>4.8</v>
      </c>
      <c r="AO442">
        <f t="array" ref="AO442">IFERROR(INDEX(ESPN[BPI DEF],MATCH(AllSources[[#This Row],[Year]]&amp;"|"&amp;AllSources[[#This Row],[Real_Team]],ESPN[YEAR]&amp;"|"&amp;ESPN[TEAM],0)),"")</f>
        <v>8.8000000000000007</v>
      </c>
      <c r="AP442">
        <f t="array" ref="AP442">IFERROR(INDEX(ESPN[BPI],MATCH(AllSources[[#This Row],[Year]]&amp;"|"&amp;AllSources[[#This Row],[Real_Team]],ESPN[YEAR]&amp;"|"&amp;ESPN[TEAM],0)),"")</f>
        <v>13.6</v>
      </c>
      <c r="AQ442">
        <f t="array" ref="AQ442">IFERROR(INDEX(ESPN[YEAR],MATCH(AllSources[[#This Row],[Year]]&amp;"|"&amp;AllSources[[#This Row],[Real_Team]],ESPN[YEAR]&amp;"|"&amp;ESPN[TEAM],0)),"")</f>
        <v>2015</v>
      </c>
    </row>
    <row r="443" spans="1:43" x14ac:dyDescent="0.2">
      <c r="A443">
        <v>2015</v>
      </c>
      <c r="B443">
        <v>15</v>
      </c>
      <c r="C443" t="s">
        <v>778</v>
      </c>
      <c r="D443" t="s">
        <v>252</v>
      </c>
      <c r="E443" t="e" vm="1">
        <v>#NAME?</v>
      </c>
      <c r="F443">
        <v>7</v>
      </c>
      <c r="G443">
        <v>4</v>
      </c>
      <c r="H443" t="s">
        <v>556</v>
      </c>
      <c r="I443" t="s">
        <v>777</v>
      </c>
      <c r="J443">
        <v>21.72</v>
      </c>
      <c r="K443">
        <v>116.6</v>
      </c>
      <c r="L443">
        <v>14</v>
      </c>
      <c r="M443">
        <v>94.9</v>
      </c>
      <c r="N443">
        <v>27</v>
      </c>
      <c r="O443">
        <v>63.1</v>
      </c>
      <c r="P443">
        <v>248</v>
      </c>
      <c r="Q443">
        <v>-1.7000000000000001E-2</v>
      </c>
      <c r="R443">
        <v>222</v>
      </c>
      <c r="S443">
        <v>10.49</v>
      </c>
      <c r="T443">
        <v>7</v>
      </c>
      <c r="U443">
        <v>110.3</v>
      </c>
      <c r="V443">
        <v>7</v>
      </c>
      <c r="W443">
        <v>99.8</v>
      </c>
      <c r="X443">
        <v>20</v>
      </c>
      <c r="Y443">
        <v>-0.88</v>
      </c>
      <c r="Z443">
        <v>184</v>
      </c>
      <c r="AA443">
        <v>7</v>
      </c>
      <c r="AB443" t="s">
        <v>136</v>
      </c>
      <c r="AC443" t="str">
        <f t="array" ref="AC443">IFERROR(INDEX(JeffSagarin[TEAM],MATCH(AllSources[[#This Row],[Year]]&amp;"|"&amp;AllSources[[#This Row],[Real_Team]],JeffSagarin[YEAR]&amp;"|"&amp;JeffSagarin[TEAM],0)),"")</f>
        <v>Michigan St.</v>
      </c>
      <c r="AD443">
        <f t="array" ref="AD443">IFERROR(INDEX(JeffSagarin[JS_RATING],MATCH(AllSources[[#This Row],[Year]]&amp;"|"&amp;AllSources[[#This Row],[Real_Team]],JeffSagarin[YEAR]&amp;"|"&amp;JeffSagarin[TEAM],0)),"")</f>
        <v>89.46</v>
      </c>
      <c r="AE443">
        <f t="array" ref="AE443">IFERROR(INDEX(JeffSagarin[JS_SOS],MATCH(AllSources[[#This Row],[Year]]&amp;"|"&amp;AllSources[[#This Row],[Real_Team]],JeffSagarin[YEAR]&amp;"|"&amp;JeffSagarin[TEAM],0)),"")</f>
        <v>81.36</v>
      </c>
      <c r="AF443">
        <f t="array" ref="AF443">IFERROR(INDEX(JeffSagarin[W25],MATCH(AllSources[[#This Row],[Year]]&amp;"|"&amp;AllSources[[#This Row],[Real_Team]],JeffSagarin[YEAR]&amp;"|"&amp;JeffSagarin[TEAM],0)),"")</f>
        <v>6</v>
      </c>
      <c r="AG443">
        <f t="array" ref="AG443">IFERROR(INDEX(JeffSagarin[W50],MATCH(AllSources[[#This Row],[Year]]&amp;"|"&amp;AllSources[[#This Row],[Real_Team]],JeffSagarin[YEAR]&amp;"|"&amp;JeffSagarin[TEAM],0)),"")</f>
        <v>11</v>
      </c>
      <c r="AH443">
        <f t="array" ref="AH443">IFERROR(INDEX(JeffSagarin[YEAR],MATCH(AllSources[[#This Row],[Year]]&amp;"|"&amp;AllSources[[#This Row],[Real_Team]],JeffSagarin[YEAR]&amp;"|"&amp;JeffSagarin[TEAM],0)),"")</f>
        <v>2015</v>
      </c>
      <c r="AI443" t="str">
        <f t="array" ref="AI443">IFERROR(INDEX(SonnyMoore[TEAM],MATCH(AllSources[[#This Row],[Year]]&amp;"|"&amp;AllSources[[#This Row],[Real_Team]],SonnyMoore[YEAR]&amp;"|"&amp;SonnyMoore[TEAM],0)),"")</f>
        <v>MICHIGAN ST.</v>
      </c>
      <c r="AJ443">
        <f t="array" ref="AJ443">IFERROR(INDEX(SonnyMoore[SM_SOS],MATCH(AllSources[[#This Row],[Year]]&amp;"|"&amp;AllSources[[#This Row],[Real_Team]],SonnyMoore[YEAR]&amp;"|"&amp;SonnyMoore[TEAM],0)),"")</f>
        <v>75.260000000000005</v>
      </c>
      <c r="AK443">
        <f t="array" ref="AK443">IFERROR(INDEX(SonnyMoore[SM_PR],MATCH(AllSources[[#This Row],[Year]]&amp;"|"&amp;AllSources[[#This Row],[Real_Team]],SonnyMoore[YEAR]&amp;"|"&amp;SonnyMoore[TEAM],0)),"")</f>
        <v>83.93</v>
      </c>
      <c r="AL443">
        <f t="array" ref="AL443">IFERROR(INDEX(SonnyMoore[YEAR],MATCH(AllSources[[#This Row],[Year]]&amp;"|"&amp;AllSources[[#This Row],[Real_Team]],SonnyMoore[YEAR]&amp;"|"&amp;SonnyMoore[TEAM],0)),"")</f>
        <v>2015</v>
      </c>
      <c r="AM443" t="str">
        <f t="array" ref="AM443">IFERROR(INDEX(ESPN[TEAM],MATCH(AllSources[[#This Row],[Year]]&amp;"|"&amp;AllSources[[#This Row],[Real_Team]],ESPN[YEAR]&amp;"|"&amp;ESPN[TEAM],0)),"")</f>
        <v>Michigan St.</v>
      </c>
      <c r="AN443">
        <f t="array" ref="AN443">IFERROR(INDEX(ESPN[BPI OFF],MATCH(AllSources[[#This Row],[Year]]&amp;"|"&amp;AllSources[[#This Row],[Real_Team]],ESPN[YEAR]&amp;"|"&amp;ESPN[TEAM],0)),"")</f>
        <v>7.6</v>
      </c>
      <c r="AO443">
        <f t="array" ref="AO443">IFERROR(INDEX(ESPN[BPI DEF],MATCH(AllSources[[#This Row],[Year]]&amp;"|"&amp;AllSources[[#This Row],[Real_Team]],ESPN[YEAR]&amp;"|"&amp;ESPN[TEAM],0)),"")</f>
        <v>6.2</v>
      </c>
      <c r="AP443">
        <f t="array" ref="AP443">IFERROR(INDEX(ESPN[BPI],MATCH(AllSources[[#This Row],[Year]]&amp;"|"&amp;AllSources[[#This Row],[Real_Team]],ESPN[YEAR]&amp;"|"&amp;ESPN[TEAM],0)),"")</f>
        <v>13.7</v>
      </c>
      <c r="AQ443">
        <f t="array" ref="AQ443">IFERROR(INDEX(ESPN[YEAR],MATCH(AllSources[[#This Row],[Year]]&amp;"|"&amp;AllSources[[#This Row],[Real_Team]],ESPN[YEAR]&amp;"|"&amp;ESPN[TEAM],0)),"")</f>
        <v>2015</v>
      </c>
    </row>
    <row r="444" spans="1:43" x14ac:dyDescent="0.2">
      <c r="A444">
        <v>2015</v>
      </c>
      <c r="B444">
        <v>16</v>
      </c>
      <c r="C444" t="s">
        <v>688</v>
      </c>
      <c r="D444" t="s">
        <v>243</v>
      </c>
      <c r="E444" t="e" vm="1">
        <v>#NAME?</v>
      </c>
      <c r="F444">
        <v>3</v>
      </c>
      <c r="G444">
        <v>0</v>
      </c>
      <c r="H444" t="s">
        <v>156</v>
      </c>
      <c r="I444" t="s">
        <v>121</v>
      </c>
      <c r="J444">
        <v>21.49</v>
      </c>
      <c r="K444">
        <v>119</v>
      </c>
      <c r="L444">
        <v>12</v>
      </c>
      <c r="M444">
        <v>97.5</v>
      </c>
      <c r="N444">
        <v>59</v>
      </c>
      <c r="O444">
        <v>69.599999999999994</v>
      </c>
      <c r="P444">
        <v>10</v>
      </c>
      <c r="Q444">
        <v>5.0000000000000001E-3</v>
      </c>
      <c r="R444">
        <v>173</v>
      </c>
      <c r="S444">
        <v>10.59</v>
      </c>
      <c r="T444">
        <v>6</v>
      </c>
      <c r="U444">
        <v>109</v>
      </c>
      <c r="V444">
        <v>18</v>
      </c>
      <c r="W444">
        <v>98.5</v>
      </c>
      <c r="X444">
        <v>4</v>
      </c>
      <c r="Y444">
        <v>-1.18</v>
      </c>
      <c r="Z444">
        <v>192</v>
      </c>
      <c r="AA444">
        <v>3</v>
      </c>
      <c r="AB444" t="s">
        <v>136</v>
      </c>
      <c r="AC444" t="str">
        <f t="array" ref="AC444">IFERROR(INDEX(JeffSagarin[TEAM],MATCH(AllSources[[#This Row],[Year]]&amp;"|"&amp;AllSources[[#This Row],[Real_Team]],JeffSagarin[YEAR]&amp;"|"&amp;JeffSagarin[TEAM],0)),"")</f>
        <v>Iowa St.</v>
      </c>
      <c r="AD444">
        <f t="array" ref="AD444">IFERROR(INDEX(JeffSagarin[JS_RATING],MATCH(AllSources[[#This Row],[Year]]&amp;"|"&amp;AllSources[[#This Row],[Real_Team]],JeffSagarin[YEAR]&amp;"|"&amp;JeffSagarin[TEAM],0)),"")</f>
        <v>88.08</v>
      </c>
      <c r="AE444">
        <f t="array" ref="AE444">IFERROR(INDEX(JeffSagarin[JS_SOS],MATCH(AllSources[[#This Row],[Year]]&amp;"|"&amp;AllSources[[#This Row],[Real_Team]],JeffSagarin[YEAR]&amp;"|"&amp;JeffSagarin[TEAM],0)),"")</f>
        <v>80.87</v>
      </c>
      <c r="AF444">
        <f t="array" ref="AF444">IFERROR(INDEX(JeffSagarin[W25],MATCH(AllSources[[#This Row],[Year]]&amp;"|"&amp;AllSources[[#This Row],[Real_Team]],JeffSagarin[YEAR]&amp;"|"&amp;JeffSagarin[TEAM],0)),"")</f>
        <v>10</v>
      </c>
      <c r="AG444">
        <f t="array" ref="AG444">IFERROR(INDEX(JeffSagarin[W50],MATCH(AllSources[[#This Row],[Year]]&amp;"|"&amp;AllSources[[#This Row],[Real_Team]],JeffSagarin[YEAR]&amp;"|"&amp;JeffSagarin[TEAM],0)),"")</f>
        <v>13</v>
      </c>
      <c r="AH444">
        <f t="array" ref="AH444">IFERROR(INDEX(JeffSagarin[YEAR],MATCH(AllSources[[#This Row],[Year]]&amp;"|"&amp;AllSources[[#This Row],[Real_Team]],JeffSagarin[YEAR]&amp;"|"&amp;JeffSagarin[TEAM],0)),"")</f>
        <v>2015</v>
      </c>
      <c r="AI444" t="str">
        <f t="array" ref="AI444">IFERROR(INDEX(SonnyMoore[TEAM],MATCH(AllSources[[#This Row],[Year]]&amp;"|"&amp;AllSources[[#This Row],[Real_Team]],SonnyMoore[YEAR]&amp;"|"&amp;SonnyMoore[TEAM],0)),"")</f>
        <v>IOWA ST.</v>
      </c>
      <c r="AJ444">
        <f t="array" ref="AJ444">IFERROR(INDEX(SonnyMoore[SM_SOS],MATCH(AllSources[[#This Row],[Year]]&amp;"|"&amp;AllSources[[#This Row],[Real_Team]],SonnyMoore[YEAR]&amp;"|"&amp;SonnyMoore[TEAM],0)),"")</f>
        <v>73.260000000000005</v>
      </c>
      <c r="AK444">
        <f t="array" ref="AK444">IFERROR(INDEX(SonnyMoore[SM_PR],MATCH(AllSources[[#This Row],[Year]]&amp;"|"&amp;AllSources[[#This Row],[Real_Team]],SonnyMoore[YEAR]&amp;"|"&amp;SonnyMoore[TEAM],0)),"")</f>
        <v>82.5</v>
      </c>
      <c r="AL444">
        <f t="array" ref="AL444">IFERROR(INDEX(SonnyMoore[YEAR],MATCH(AllSources[[#This Row],[Year]]&amp;"|"&amp;AllSources[[#This Row],[Real_Team]],SonnyMoore[YEAR]&amp;"|"&amp;SonnyMoore[TEAM],0)),"")</f>
        <v>2015</v>
      </c>
      <c r="AM444" t="str">
        <f t="array" ref="AM444">IFERROR(INDEX(ESPN[TEAM],MATCH(AllSources[[#This Row],[Year]]&amp;"|"&amp;AllSources[[#This Row],[Real_Team]],ESPN[YEAR]&amp;"|"&amp;ESPN[TEAM],0)),"")</f>
        <v>Iowa St.</v>
      </c>
      <c r="AN444">
        <f t="array" ref="AN444">IFERROR(INDEX(ESPN[BPI OFF],MATCH(AllSources[[#This Row],[Year]]&amp;"|"&amp;AllSources[[#This Row],[Real_Team]],ESPN[YEAR]&amp;"|"&amp;ESPN[TEAM],0)),"")</f>
        <v>12.7</v>
      </c>
      <c r="AO444">
        <f t="array" ref="AO444">IFERROR(INDEX(ESPN[BPI DEF],MATCH(AllSources[[#This Row],[Year]]&amp;"|"&amp;AllSources[[#This Row],[Real_Team]],ESPN[YEAR]&amp;"|"&amp;ESPN[TEAM],0)),"")</f>
        <v>1.1000000000000001</v>
      </c>
      <c r="AP444">
        <f t="array" ref="AP444">IFERROR(INDEX(ESPN[BPI],MATCH(AllSources[[#This Row],[Year]]&amp;"|"&amp;AllSources[[#This Row],[Real_Team]],ESPN[YEAR]&amp;"|"&amp;ESPN[TEAM],0)),"")</f>
        <v>13.8</v>
      </c>
      <c r="AQ444">
        <f t="array" ref="AQ444">IFERROR(INDEX(ESPN[YEAR],MATCH(AllSources[[#This Row],[Year]]&amp;"|"&amp;AllSources[[#This Row],[Real_Team]],ESPN[YEAR]&amp;"|"&amp;ESPN[TEAM],0)),"")</f>
        <v>2015</v>
      </c>
    </row>
    <row r="445" spans="1:43" x14ac:dyDescent="0.2">
      <c r="A445">
        <v>2015</v>
      </c>
      <c r="B445">
        <v>17</v>
      </c>
      <c r="C445" t="s">
        <v>717</v>
      </c>
      <c r="D445" t="s">
        <v>11</v>
      </c>
      <c r="E445" t="e" vm="1">
        <v>#NAME?</v>
      </c>
      <c r="F445">
        <v>4</v>
      </c>
      <c r="G445">
        <v>3</v>
      </c>
      <c r="H445" t="s">
        <v>105</v>
      </c>
      <c r="I445" t="s">
        <v>100</v>
      </c>
      <c r="J445">
        <v>21.21</v>
      </c>
      <c r="K445">
        <v>110.2</v>
      </c>
      <c r="L445">
        <v>66</v>
      </c>
      <c r="M445">
        <v>88.9</v>
      </c>
      <c r="N445">
        <v>4</v>
      </c>
      <c r="O445">
        <v>64.599999999999994</v>
      </c>
      <c r="P445">
        <v>155</v>
      </c>
      <c r="Q445">
        <v>2.7E-2</v>
      </c>
      <c r="R445">
        <v>115</v>
      </c>
      <c r="S445">
        <v>9.69</v>
      </c>
      <c r="T445">
        <v>18</v>
      </c>
      <c r="U445">
        <v>109.5</v>
      </c>
      <c r="V445">
        <v>11</v>
      </c>
      <c r="W445">
        <v>99.8</v>
      </c>
      <c r="X445">
        <v>19</v>
      </c>
      <c r="Y445">
        <v>-2.36</v>
      </c>
      <c r="Z445">
        <v>228</v>
      </c>
      <c r="AA445">
        <v>4</v>
      </c>
      <c r="AB445" t="s">
        <v>136</v>
      </c>
      <c r="AC445" t="str">
        <f t="array" ref="AC445">IFERROR(INDEX(JeffSagarin[TEAM],MATCH(AllSources[[#This Row],[Year]]&amp;"|"&amp;AllSources[[#This Row],[Real_Team]],JeffSagarin[YEAR]&amp;"|"&amp;JeffSagarin[TEAM],0)),"")</f>
        <v>Louisville</v>
      </c>
      <c r="AD445">
        <f t="array" ref="AD445">IFERROR(INDEX(JeffSagarin[JS_RATING],MATCH(AllSources[[#This Row],[Year]]&amp;"|"&amp;AllSources[[#This Row],[Real_Team]],JeffSagarin[YEAR]&amp;"|"&amp;JeffSagarin[TEAM],0)),"")</f>
        <v>89.03</v>
      </c>
      <c r="AE445">
        <f t="array" ref="AE445">IFERROR(INDEX(JeffSagarin[JS_SOS],MATCH(AllSources[[#This Row],[Year]]&amp;"|"&amp;AllSources[[#This Row],[Real_Team]],JeffSagarin[YEAR]&amp;"|"&amp;JeffSagarin[TEAM],0)),"")</f>
        <v>80.69</v>
      </c>
      <c r="AF445">
        <f t="array" ref="AF445">IFERROR(INDEX(JeffSagarin[W25],MATCH(AllSources[[#This Row],[Year]]&amp;"|"&amp;AllSources[[#This Row],[Real_Team]],JeffSagarin[YEAR]&amp;"|"&amp;JeffSagarin[TEAM],0)),"")</f>
        <v>4</v>
      </c>
      <c r="AG445">
        <f t="array" ref="AG445">IFERROR(INDEX(JeffSagarin[W50],MATCH(AllSources[[#This Row],[Year]]&amp;"|"&amp;AllSources[[#This Row],[Real_Team]],JeffSagarin[YEAR]&amp;"|"&amp;JeffSagarin[TEAM],0)),"")</f>
        <v>8</v>
      </c>
      <c r="AH445">
        <f t="array" ref="AH445">IFERROR(INDEX(JeffSagarin[YEAR],MATCH(AllSources[[#This Row],[Year]]&amp;"|"&amp;AllSources[[#This Row],[Real_Team]],JeffSagarin[YEAR]&amp;"|"&amp;JeffSagarin[TEAM],0)),"")</f>
        <v>2015</v>
      </c>
      <c r="AI445" t="str">
        <f t="array" ref="AI445">IFERROR(INDEX(SonnyMoore[TEAM],MATCH(AllSources[[#This Row],[Year]]&amp;"|"&amp;AllSources[[#This Row],[Real_Team]],SonnyMoore[YEAR]&amp;"|"&amp;SonnyMoore[TEAM],0)),"")</f>
        <v>LOUISVILLE</v>
      </c>
      <c r="AJ445">
        <f t="array" ref="AJ445">IFERROR(INDEX(SonnyMoore[SM_SOS],MATCH(AllSources[[#This Row],[Year]]&amp;"|"&amp;AllSources[[#This Row],[Real_Team]],SonnyMoore[YEAR]&amp;"|"&amp;SonnyMoore[TEAM],0)),"")</f>
        <v>74.61</v>
      </c>
      <c r="AK445">
        <f t="array" ref="AK445">IFERROR(INDEX(SonnyMoore[SM_PR],MATCH(AllSources[[#This Row],[Year]]&amp;"|"&amp;AllSources[[#This Row],[Real_Team]],SonnyMoore[YEAR]&amp;"|"&amp;SonnyMoore[TEAM],0)),"")</f>
        <v>83.45</v>
      </c>
      <c r="AL445">
        <f t="array" ref="AL445">IFERROR(INDEX(SonnyMoore[YEAR],MATCH(AllSources[[#This Row],[Year]]&amp;"|"&amp;AllSources[[#This Row],[Real_Team]],SonnyMoore[YEAR]&amp;"|"&amp;SonnyMoore[TEAM],0)),"")</f>
        <v>2015</v>
      </c>
      <c r="AM445" t="str">
        <f t="array" ref="AM445">IFERROR(INDEX(ESPN[TEAM],MATCH(AllSources[[#This Row],[Year]]&amp;"|"&amp;AllSources[[#This Row],[Real_Team]],ESPN[YEAR]&amp;"|"&amp;ESPN[TEAM],0)),"")</f>
        <v>Louisville</v>
      </c>
      <c r="AN445">
        <f t="array" ref="AN445">IFERROR(INDEX(ESPN[BPI OFF],MATCH(AllSources[[#This Row],[Year]]&amp;"|"&amp;AllSources[[#This Row],[Real_Team]],ESPN[YEAR]&amp;"|"&amp;ESPN[TEAM],0)),"")</f>
        <v>5.0999999999999996</v>
      </c>
      <c r="AO445">
        <f t="array" ref="AO445">IFERROR(INDEX(ESPN[BPI DEF],MATCH(AllSources[[#This Row],[Year]]&amp;"|"&amp;AllSources[[#This Row],[Real_Team]],ESPN[YEAR]&amp;"|"&amp;ESPN[TEAM],0)),"")</f>
        <v>9.8000000000000007</v>
      </c>
      <c r="AP445">
        <f t="array" ref="AP445">IFERROR(INDEX(ESPN[BPI],MATCH(AllSources[[#This Row],[Year]]&amp;"|"&amp;AllSources[[#This Row],[Real_Team]],ESPN[YEAR]&amp;"|"&amp;ESPN[TEAM],0)),"")</f>
        <v>14.8</v>
      </c>
      <c r="AQ445">
        <f t="array" ref="AQ445">IFERROR(INDEX(ESPN[YEAR],MATCH(AllSources[[#This Row],[Year]]&amp;"|"&amp;AllSources[[#This Row],[Real_Team]],ESPN[YEAR]&amp;"|"&amp;ESPN[TEAM],0)),"")</f>
        <v>2015</v>
      </c>
    </row>
    <row r="446" spans="1:43" x14ac:dyDescent="0.2">
      <c r="A446">
        <v>2015</v>
      </c>
      <c r="B446">
        <v>18</v>
      </c>
      <c r="C446" t="s">
        <v>776</v>
      </c>
      <c r="D446" t="s">
        <v>213</v>
      </c>
      <c r="E446" t="e" vm="1">
        <v>#NAME?</v>
      </c>
      <c r="F446">
        <v>5</v>
      </c>
      <c r="G446">
        <v>1</v>
      </c>
      <c r="H446" t="s">
        <v>590</v>
      </c>
      <c r="I446" t="s">
        <v>775</v>
      </c>
      <c r="J446">
        <v>20.98</v>
      </c>
      <c r="K446">
        <v>116.3</v>
      </c>
      <c r="L446">
        <v>18</v>
      </c>
      <c r="M446">
        <v>95.3</v>
      </c>
      <c r="N446">
        <v>36</v>
      </c>
      <c r="O446">
        <v>58.2</v>
      </c>
      <c r="P446">
        <v>348</v>
      </c>
      <c r="Q446">
        <v>1.7999999999999999E-2</v>
      </c>
      <c r="R446">
        <v>140</v>
      </c>
      <c r="S446">
        <v>1.42</v>
      </c>
      <c r="T446">
        <v>116</v>
      </c>
      <c r="U446">
        <v>104.4</v>
      </c>
      <c r="V446">
        <v>137</v>
      </c>
      <c r="W446">
        <v>103</v>
      </c>
      <c r="X446">
        <v>104</v>
      </c>
      <c r="Y446">
        <v>0.61</v>
      </c>
      <c r="Z446">
        <v>137</v>
      </c>
      <c r="AA446">
        <v>5</v>
      </c>
      <c r="AB446" t="s">
        <v>136</v>
      </c>
      <c r="AC446" t="str">
        <f t="array" ref="AC446">IFERROR(INDEX(JeffSagarin[TEAM],MATCH(AllSources[[#This Row],[Year]]&amp;"|"&amp;AllSources[[#This Row],[Real_Team]],JeffSagarin[YEAR]&amp;"|"&amp;JeffSagarin[TEAM],0)),"")</f>
        <v>Northern Iowa</v>
      </c>
      <c r="AD446">
        <f t="array" ref="AD446">IFERROR(INDEX(JeffSagarin[JS_RATING],MATCH(AllSources[[#This Row],[Year]]&amp;"|"&amp;AllSources[[#This Row],[Real_Team]],JeffSagarin[YEAR]&amp;"|"&amp;JeffSagarin[TEAM],0)),"")</f>
        <v>86.37</v>
      </c>
      <c r="AE446">
        <f t="array" ref="AE446">IFERROR(INDEX(JeffSagarin[JS_SOS],MATCH(AllSources[[#This Row],[Year]]&amp;"|"&amp;AllSources[[#This Row],[Real_Team]],JeffSagarin[YEAR]&amp;"|"&amp;JeffSagarin[TEAM],0)),"")</f>
        <v>74.599999999999994</v>
      </c>
      <c r="AF446">
        <f t="array" ref="AF446">IFERROR(INDEX(JeffSagarin[W25],MATCH(AllSources[[#This Row],[Year]]&amp;"|"&amp;AllSources[[#This Row],[Real_Team]],JeffSagarin[YEAR]&amp;"|"&amp;JeffSagarin[TEAM],0)),"")</f>
        <v>2</v>
      </c>
      <c r="AG446">
        <f t="array" ref="AG446">IFERROR(INDEX(JeffSagarin[W50],MATCH(AllSources[[#This Row],[Year]]&amp;"|"&amp;AllSources[[#This Row],[Real_Team]],JeffSagarin[YEAR]&amp;"|"&amp;JeffSagarin[TEAM],0)),"")</f>
        <v>3</v>
      </c>
      <c r="AH446">
        <f t="array" ref="AH446">IFERROR(INDEX(JeffSagarin[YEAR],MATCH(AllSources[[#This Row],[Year]]&amp;"|"&amp;AllSources[[#This Row],[Real_Team]],JeffSagarin[YEAR]&amp;"|"&amp;JeffSagarin[TEAM],0)),"")</f>
        <v>2015</v>
      </c>
      <c r="AI446" t="str">
        <f t="array" ref="AI446">IFERROR(INDEX(SonnyMoore[TEAM],MATCH(AllSources[[#This Row],[Year]]&amp;"|"&amp;AllSources[[#This Row],[Real_Team]],SonnyMoore[YEAR]&amp;"|"&amp;SonnyMoore[TEAM],0)),"")</f>
        <v>NORTHERN IOWA</v>
      </c>
      <c r="AJ446">
        <f t="array" ref="AJ446">IFERROR(INDEX(SonnyMoore[SM_SOS],MATCH(AllSources[[#This Row],[Year]]&amp;"|"&amp;AllSources[[#This Row],[Real_Team]],SonnyMoore[YEAR]&amp;"|"&amp;SonnyMoore[TEAM],0)),"")</f>
        <v>67.16</v>
      </c>
      <c r="AK446">
        <f t="array" ref="AK446">IFERROR(INDEX(SonnyMoore[SM_PR],MATCH(AllSources[[#This Row],[Year]]&amp;"|"&amp;AllSources[[#This Row],[Real_Team]],SonnyMoore[YEAR]&amp;"|"&amp;SonnyMoore[TEAM],0)),"")</f>
        <v>78.81</v>
      </c>
      <c r="AL446">
        <f t="array" ref="AL446">IFERROR(INDEX(SonnyMoore[YEAR],MATCH(AllSources[[#This Row],[Year]]&amp;"|"&amp;AllSources[[#This Row],[Real_Team]],SonnyMoore[YEAR]&amp;"|"&amp;SonnyMoore[TEAM],0)),"")</f>
        <v>2015</v>
      </c>
      <c r="AM446" t="str">
        <f t="array" ref="AM446">IFERROR(INDEX(ESPN[TEAM],MATCH(AllSources[[#This Row],[Year]]&amp;"|"&amp;AllSources[[#This Row],[Real_Team]],ESPN[YEAR]&amp;"|"&amp;ESPN[TEAM],0)),"")</f>
        <v>Northern Iowa</v>
      </c>
      <c r="AN446">
        <f t="array" ref="AN446">IFERROR(INDEX(ESPN[BPI OFF],MATCH(AllSources[[#This Row],[Year]]&amp;"|"&amp;AllSources[[#This Row],[Real_Team]],ESPN[YEAR]&amp;"|"&amp;ESPN[TEAM],0)),"")</f>
        <v>0.9</v>
      </c>
      <c r="AO446">
        <f t="array" ref="AO446">IFERROR(INDEX(ESPN[BPI DEF],MATCH(AllSources[[#This Row],[Year]]&amp;"|"&amp;AllSources[[#This Row],[Real_Team]],ESPN[YEAR]&amp;"|"&amp;ESPN[TEAM],0)),"")</f>
        <v>10.9</v>
      </c>
      <c r="AP446">
        <f t="array" ref="AP446">IFERROR(INDEX(ESPN[BPI],MATCH(AllSources[[#This Row],[Year]]&amp;"|"&amp;AllSources[[#This Row],[Real_Team]],ESPN[YEAR]&amp;"|"&amp;ESPN[TEAM],0)),"")</f>
        <v>11.8</v>
      </c>
      <c r="AQ446">
        <f t="array" ref="AQ446">IFERROR(INDEX(ESPN[YEAR],MATCH(AllSources[[#This Row],[Year]]&amp;"|"&amp;AllSources[[#This Row],[Real_Team]],ESPN[YEAR]&amp;"|"&amp;ESPN[TEAM],0)),"")</f>
        <v>2015</v>
      </c>
    </row>
    <row r="447" spans="1:43" x14ac:dyDescent="0.2">
      <c r="A447">
        <v>2015</v>
      </c>
      <c r="B447">
        <v>19</v>
      </c>
      <c r="C447" t="s">
        <v>774</v>
      </c>
      <c r="D447" t="s">
        <v>253</v>
      </c>
      <c r="E447" t="e" vm="1">
        <v>#NAME?</v>
      </c>
      <c r="F447">
        <v>10</v>
      </c>
      <c r="G447">
        <v>1</v>
      </c>
      <c r="H447" t="s">
        <v>556</v>
      </c>
      <c r="I447" t="s">
        <v>111</v>
      </c>
      <c r="J447">
        <v>20.75</v>
      </c>
      <c r="K447">
        <v>115.6</v>
      </c>
      <c r="L447">
        <v>22</v>
      </c>
      <c r="M447">
        <v>94.8</v>
      </c>
      <c r="N447">
        <v>25</v>
      </c>
      <c r="O447">
        <v>65.2</v>
      </c>
      <c r="P447">
        <v>132</v>
      </c>
      <c r="Q447">
        <v>-4.2999999999999997E-2</v>
      </c>
      <c r="R447">
        <v>280</v>
      </c>
      <c r="S447">
        <v>6.76</v>
      </c>
      <c r="T447">
        <v>55</v>
      </c>
      <c r="U447">
        <v>108.1</v>
      </c>
      <c r="V447">
        <v>45</v>
      </c>
      <c r="W447">
        <v>101.4</v>
      </c>
      <c r="X447">
        <v>64</v>
      </c>
      <c r="Y447">
        <v>-7.41</v>
      </c>
      <c r="Z447">
        <v>334</v>
      </c>
      <c r="AA447">
        <v>0</v>
      </c>
      <c r="AB447" t="s">
        <v>136</v>
      </c>
      <c r="AC447" t="str">
        <f t="array" ref="AC447">IFERROR(INDEX(JeffSagarin[TEAM],MATCH(AllSources[[#This Row],[Year]]&amp;"|"&amp;AllSources[[#This Row],[Real_Team]],JeffSagarin[YEAR]&amp;"|"&amp;JeffSagarin[TEAM],0)),"")</f>
        <v>Ohio St.</v>
      </c>
      <c r="AD447">
        <f t="array" ref="AD447">IFERROR(INDEX(JeffSagarin[JS_RATING],MATCH(AllSources[[#This Row],[Year]]&amp;"|"&amp;AllSources[[#This Row],[Real_Team]],JeffSagarin[YEAR]&amp;"|"&amp;JeffSagarin[TEAM],0)),"")</f>
        <v>87.78</v>
      </c>
      <c r="AE447">
        <f t="array" ref="AE447">IFERROR(INDEX(JeffSagarin[JS_SOS],MATCH(AllSources[[#This Row],[Year]]&amp;"|"&amp;AllSources[[#This Row],[Real_Team]],JeffSagarin[YEAR]&amp;"|"&amp;JeffSagarin[TEAM],0)),"")</f>
        <v>78.849999999999994</v>
      </c>
      <c r="AF447">
        <f t="array" ref="AF447">IFERROR(INDEX(JeffSagarin[W25],MATCH(AllSources[[#This Row],[Year]]&amp;"|"&amp;AllSources[[#This Row],[Real_Team]],JeffSagarin[YEAR]&amp;"|"&amp;JeffSagarin[TEAM],0)),"")</f>
        <v>0</v>
      </c>
      <c r="AG447">
        <f t="array" ref="AG447">IFERROR(INDEX(JeffSagarin[W50],MATCH(AllSources[[#This Row],[Year]]&amp;"|"&amp;AllSources[[#This Row],[Real_Team]],JeffSagarin[YEAR]&amp;"|"&amp;JeffSagarin[TEAM],0)),"")</f>
        <v>4</v>
      </c>
      <c r="AH447">
        <f t="array" ref="AH447">IFERROR(INDEX(JeffSagarin[YEAR],MATCH(AllSources[[#This Row],[Year]]&amp;"|"&amp;AllSources[[#This Row],[Real_Team]],JeffSagarin[YEAR]&amp;"|"&amp;JeffSagarin[TEAM],0)),"")</f>
        <v>2015</v>
      </c>
      <c r="AI447" t="str">
        <f t="array" ref="AI447">IFERROR(INDEX(SonnyMoore[TEAM],MATCH(AllSources[[#This Row],[Year]]&amp;"|"&amp;AllSources[[#This Row],[Real_Team]],SonnyMoore[YEAR]&amp;"|"&amp;SonnyMoore[TEAM],0)),"")</f>
        <v>OHIO ST.</v>
      </c>
      <c r="AJ447">
        <f t="array" ref="AJ447">IFERROR(INDEX(SonnyMoore[SM_SOS],MATCH(AllSources[[#This Row],[Year]]&amp;"|"&amp;AllSources[[#This Row],[Real_Team]],SonnyMoore[YEAR]&amp;"|"&amp;SonnyMoore[TEAM],0)),"")</f>
        <v>73.069999999999993</v>
      </c>
      <c r="AK447">
        <f t="array" ref="AK447">IFERROR(INDEX(SonnyMoore[SM_PR],MATCH(AllSources[[#This Row],[Year]]&amp;"|"&amp;AllSources[[#This Row],[Real_Team]],SonnyMoore[YEAR]&amp;"|"&amp;SonnyMoore[TEAM],0)),"")</f>
        <v>82.35</v>
      </c>
      <c r="AL447">
        <f t="array" ref="AL447">IFERROR(INDEX(SonnyMoore[YEAR],MATCH(AllSources[[#This Row],[Year]]&amp;"|"&amp;AllSources[[#This Row],[Real_Team]],SonnyMoore[YEAR]&amp;"|"&amp;SonnyMoore[TEAM],0)),"")</f>
        <v>2015</v>
      </c>
      <c r="AM447" t="str">
        <f t="array" ref="AM447">IFERROR(INDEX(ESPN[TEAM],MATCH(AllSources[[#This Row],[Year]]&amp;"|"&amp;AllSources[[#This Row],[Real_Team]],ESPN[YEAR]&amp;"|"&amp;ESPN[TEAM],0)),"")</f>
        <v>Ohio St.</v>
      </c>
      <c r="AN447">
        <f t="array" ref="AN447">IFERROR(INDEX(ESPN[BPI OFF],MATCH(AllSources[[#This Row],[Year]]&amp;"|"&amp;AllSources[[#This Row],[Real_Team]],ESPN[YEAR]&amp;"|"&amp;ESPN[TEAM],0)),"")</f>
        <v>9.6999999999999993</v>
      </c>
      <c r="AO447">
        <f t="array" ref="AO447">IFERROR(INDEX(ESPN[BPI DEF],MATCH(AllSources[[#This Row],[Year]]&amp;"|"&amp;AllSources[[#This Row],[Real_Team]],ESPN[YEAR]&amp;"|"&amp;ESPN[TEAM],0)),"")</f>
        <v>6.6</v>
      </c>
      <c r="AP447">
        <f t="array" ref="AP447">IFERROR(INDEX(ESPN[BPI],MATCH(AllSources[[#This Row],[Year]]&amp;"|"&amp;AllSources[[#This Row],[Real_Team]],ESPN[YEAR]&amp;"|"&amp;ESPN[TEAM],0)),"")</f>
        <v>16.3</v>
      </c>
      <c r="AQ447">
        <f t="array" ref="AQ447">IFERROR(INDEX(ESPN[YEAR],MATCH(AllSources[[#This Row],[Year]]&amp;"|"&amp;AllSources[[#This Row],[Real_Team]],ESPN[YEAR]&amp;"|"&amp;ESPN[TEAM],0)),"")</f>
        <v>2015</v>
      </c>
    </row>
    <row r="448" spans="1:43" x14ac:dyDescent="0.2">
      <c r="A448">
        <v>2015</v>
      </c>
      <c r="B448">
        <v>20</v>
      </c>
      <c r="C448" t="s">
        <v>553</v>
      </c>
      <c r="D448" t="s">
        <v>232</v>
      </c>
      <c r="E448" t="e" vm="1">
        <v>#NAME?</v>
      </c>
      <c r="F448">
        <v>6</v>
      </c>
      <c r="G448">
        <v>1</v>
      </c>
      <c r="H448" t="s">
        <v>541</v>
      </c>
      <c r="I448" t="s">
        <v>125</v>
      </c>
      <c r="J448">
        <v>20.09</v>
      </c>
      <c r="K448">
        <v>110.2</v>
      </c>
      <c r="L448">
        <v>64</v>
      </c>
      <c r="M448">
        <v>90.1</v>
      </c>
      <c r="N448">
        <v>8</v>
      </c>
      <c r="O448">
        <v>63.2</v>
      </c>
      <c r="P448">
        <v>243</v>
      </c>
      <c r="Q448">
        <v>-2.3E-2</v>
      </c>
      <c r="R448">
        <v>233</v>
      </c>
      <c r="S448">
        <v>9.7200000000000006</v>
      </c>
      <c r="T448">
        <v>17</v>
      </c>
      <c r="U448">
        <v>110.6</v>
      </c>
      <c r="V448">
        <v>4</v>
      </c>
      <c r="W448">
        <v>100.9</v>
      </c>
      <c r="X448">
        <v>48</v>
      </c>
      <c r="Y448">
        <v>0.69</v>
      </c>
      <c r="Z448">
        <v>133</v>
      </c>
      <c r="AA448">
        <v>6</v>
      </c>
      <c r="AB448" t="s">
        <v>136</v>
      </c>
      <c r="AC448" t="str">
        <f t="array" ref="AC448">IFERROR(INDEX(JeffSagarin[TEAM],MATCH(AllSources[[#This Row],[Year]]&amp;"|"&amp;AllSources[[#This Row],[Real_Team]],JeffSagarin[YEAR]&amp;"|"&amp;JeffSagarin[TEAM],0)),"")</f>
        <v>Butler</v>
      </c>
      <c r="AD448">
        <f t="array" ref="AD448">IFERROR(INDEX(JeffSagarin[JS_RATING],MATCH(AllSources[[#This Row],[Year]]&amp;"|"&amp;AllSources[[#This Row],[Real_Team]],JeffSagarin[YEAR]&amp;"|"&amp;JeffSagarin[TEAM],0)),"")</f>
        <v>87.11</v>
      </c>
      <c r="AE448">
        <f t="array" ref="AE448">IFERROR(INDEX(JeffSagarin[JS_SOS],MATCH(AllSources[[#This Row],[Year]]&amp;"|"&amp;AllSources[[#This Row],[Real_Team]],JeffSagarin[YEAR]&amp;"|"&amp;JeffSagarin[TEAM],0)),"")</f>
        <v>80.489999999999995</v>
      </c>
      <c r="AF448">
        <f t="array" ref="AF448">IFERROR(INDEX(JeffSagarin[W25],MATCH(AllSources[[#This Row],[Year]]&amp;"|"&amp;AllSources[[#This Row],[Real_Team]],JeffSagarin[YEAR]&amp;"|"&amp;JeffSagarin[TEAM],0)),"")</f>
        <v>4</v>
      </c>
      <c r="AG448">
        <f t="array" ref="AG448">IFERROR(INDEX(JeffSagarin[W50],MATCH(AllSources[[#This Row],[Year]]&amp;"|"&amp;AllSources[[#This Row],[Real_Team]],JeffSagarin[YEAR]&amp;"|"&amp;JeffSagarin[TEAM],0)),"")</f>
        <v>7</v>
      </c>
      <c r="AH448">
        <f t="array" ref="AH448">IFERROR(INDEX(JeffSagarin[YEAR],MATCH(AllSources[[#This Row],[Year]]&amp;"|"&amp;AllSources[[#This Row],[Real_Team]],JeffSagarin[YEAR]&amp;"|"&amp;JeffSagarin[TEAM],0)),"")</f>
        <v>2015</v>
      </c>
      <c r="AI448" t="str">
        <f t="array" ref="AI448">IFERROR(INDEX(SonnyMoore[TEAM],MATCH(AllSources[[#This Row],[Year]]&amp;"|"&amp;AllSources[[#This Row],[Real_Team]],SonnyMoore[YEAR]&amp;"|"&amp;SonnyMoore[TEAM],0)),"")</f>
        <v>BUTLER</v>
      </c>
      <c r="AJ448">
        <f t="array" ref="AJ448">IFERROR(INDEX(SonnyMoore[SM_SOS],MATCH(AllSources[[#This Row],[Year]]&amp;"|"&amp;AllSources[[#This Row],[Real_Team]],SonnyMoore[YEAR]&amp;"|"&amp;SonnyMoore[TEAM],0)),"")</f>
        <v>73.069999999999993</v>
      </c>
      <c r="AK448">
        <f t="array" ref="AK448">IFERROR(INDEX(SonnyMoore[SM_PR],MATCH(AllSources[[#This Row],[Year]]&amp;"|"&amp;AllSources[[#This Row],[Real_Team]],SonnyMoore[YEAR]&amp;"|"&amp;SonnyMoore[TEAM],0)),"")</f>
        <v>80.56</v>
      </c>
      <c r="AL448">
        <f t="array" ref="AL448">IFERROR(INDEX(SonnyMoore[YEAR],MATCH(AllSources[[#This Row],[Year]]&amp;"|"&amp;AllSources[[#This Row],[Real_Team]],SonnyMoore[YEAR]&amp;"|"&amp;SonnyMoore[TEAM],0)),"")</f>
        <v>2015</v>
      </c>
      <c r="AM448" t="str">
        <f t="array" ref="AM448">IFERROR(INDEX(ESPN[TEAM],MATCH(AllSources[[#This Row],[Year]]&amp;"|"&amp;AllSources[[#This Row],[Real_Team]],ESPN[YEAR]&amp;"|"&amp;ESPN[TEAM],0)),"")</f>
        <v>Butler</v>
      </c>
      <c r="AN448">
        <f t="array" ref="AN448">IFERROR(INDEX(ESPN[BPI OFF],MATCH(AllSources[[#This Row],[Year]]&amp;"|"&amp;AllSources[[#This Row],[Real_Team]],ESPN[YEAR]&amp;"|"&amp;ESPN[TEAM],0)),"")</f>
        <v>3.5</v>
      </c>
      <c r="AO448">
        <f t="array" ref="AO448">IFERROR(INDEX(ESPN[BPI DEF],MATCH(AllSources[[#This Row],[Year]]&amp;"|"&amp;AllSources[[#This Row],[Real_Team]],ESPN[YEAR]&amp;"|"&amp;ESPN[TEAM],0)),"")</f>
        <v>9.3000000000000007</v>
      </c>
      <c r="AP448">
        <f t="array" ref="AP448">IFERROR(INDEX(ESPN[BPI],MATCH(AllSources[[#This Row],[Year]]&amp;"|"&amp;AllSources[[#This Row],[Real_Team]],ESPN[YEAR]&amp;"|"&amp;ESPN[TEAM],0)),"")</f>
        <v>12.8</v>
      </c>
      <c r="AQ448">
        <f t="array" ref="AQ448">IFERROR(INDEX(ESPN[YEAR],MATCH(AllSources[[#This Row],[Year]]&amp;"|"&amp;AllSources[[#This Row],[Real_Team]],ESPN[YEAR]&amp;"|"&amp;ESPN[TEAM],0)),"")</f>
        <v>2015</v>
      </c>
    </row>
    <row r="449" spans="1:43" x14ac:dyDescent="0.2">
      <c r="A449">
        <v>2015</v>
      </c>
      <c r="B449">
        <v>21</v>
      </c>
      <c r="C449" t="s">
        <v>773</v>
      </c>
      <c r="D449" t="s">
        <v>453</v>
      </c>
      <c r="E449" t="e" vm="1">
        <v>#NAME?</v>
      </c>
      <c r="F449">
        <v>6</v>
      </c>
      <c r="G449">
        <v>2</v>
      </c>
      <c r="H449" t="s">
        <v>541</v>
      </c>
      <c r="I449" t="s">
        <v>772</v>
      </c>
      <c r="J449">
        <v>19.489999999999998</v>
      </c>
      <c r="K449">
        <v>116.6</v>
      </c>
      <c r="L449">
        <v>15</v>
      </c>
      <c r="M449">
        <v>97.1</v>
      </c>
      <c r="N449">
        <v>56</v>
      </c>
      <c r="O449">
        <v>65</v>
      </c>
      <c r="P449">
        <v>137</v>
      </c>
      <c r="Q449">
        <v>-6.2E-2</v>
      </c>
      <c r="R449">
        <v>317</v>
      </c>
      <c r="S449">
        <v>10.29</v>
      </c>
      <c r="T449">
        <v>10</v>
      </c>
      <c r="U449">
        <v>109.5</v>
      </c>
      <c r="V449">
        <v>12</v>
      </c>
      <c r="W449">
        <v>99.2</v>
      </c>
      <c r="X449">
        <v>10</v>
      </c>
      <c r="Y449">
        <v>2.0699999999999998</v>
      </c>
      <c r="Z449">
        <v>94</v>
      </c>
      <c r="AA449">
        <v>6</v>
      </c>
      <c r="AB449" t="s">
        <v>136</v>
      </c>
      <c r="AC449" t="str">
        <f t="array" ref="AC449">IFERROR(INDEX(JeffSagarin[TEAM],MATCH(AllSources[[#This Row],[Year]]&amp;"|"&amp;AllSources[[#This Row],[Real_Team]],JeffSagarin[YEAR]&amp;"|"&amp;JeffSagarin[TEAM],0)),"")</f>
        <v/>
      </c>
      <c r="AD449" t="str">
        <f t="array" ref="AD449">IFERROR(INDEX(JeffSagarin[JS_RATING],MATCH(AllSources[[#This Row],[Year]]&amp;"|"&amp;AllSources[[#This Row],[Real_Team]],JeffSagarin[YEAR]&amp;"|"&amp;JeffSagarin[TEAM],0)),"")</f>
        <v/>
      </c>
      <c r="AE449" t="str">
        <f t="array" ref="AE449">IFERROR(INDEX(JeffSagarin[JS_SOS],MATCH(AllSources[[#This Row],[Year]]&amp;"|"&amp;AllSources[[#This Row],[Real_Team]],JeffSagarin[YEAR]&amp;"|"&amp;JeffSagarin[TEAM],0)),"")</f>
        <v/>
      </c>
      <c r="AF449" t="str">
        <f t="array" ref="AF449">IFERROR(INDEX(JeffSagarin[W25],MATCH(AllSources[[#This Row],[Year]]&amp;"|"&amp;AllSources[[#This Row],[Real_Team]],JeffSagarin[YEAR]&amp;"|"&amp;JeffSagarin[TEAM],0)),"")</f>
        <v/>
      </c>
      <c r="AG449" t="str">
        <f t="array" ref="AG449">IFERROR(INDEX(JeffSagarin[W50],MATCH(AllSources[[#This Row],[Year]]&amp;"|"&amp;AllSources[[#This Row],[Real_Team]],JeffSagarin[YEAR]&amp;"|"&amp;JeffSagarin[TEAM],0)),"")</f>
        <v/>
      </c>
      <c r="AH449" t="str">
        <f t="array" ref="AH449">IFERROR(INDEX(JeffSagarin[YEAR],MATCH(AllSources[[#This Row],[Year]]&amp;"|"&amp;AllSources[[#This Row],[Real_Team]],JeffSagarin[YEAR]&amp;"|"&amp;JeffSagarin[TEAM],0)),"")</f>
        <v/>
      </c>
      <c r="AI449" t="str">
        <f t="array" ref="AI449">IFERROR(INDEX(SonnyMoore[TEAM],MATCH(AllSources[[#This Row],[Year]]&amp;"|"&amp;AllSources[[#This Row],[Real_Team]],SonnyMoore[YEAR]&amp;"|"&amp;SonnyMoore[TEAM],0)),"")</f>
        <v>XAVIER</v>
      </c>
      <c r="AJ449">
        <f t="array" ref="AJ449">IFERROR(INDEX(SonnyMoore[SM_SOS],MATCH(AllSources[[#This Row],[Year]]&amp;"|"&amp;AllSources[[#This Row],[Real_Team]],SonnyMoore[YEAR]&amp;"|"&amp;SonnyMoore[TEAM],0)),"")</f>
        <v>74.5</v>
      </c>
      <c r="AK449">
        <f t="array" ref="AK449">IFERROR(INDEX(SonnyMoore[SM_PR],MATCH(AllSources[[#This Row],[Year]]&amp;"|"&amp;AllSources[[#This Row],[Real_Team]],SonnyMoore[YEAR]&amp;"|"&amp;SonnyMoore[TEAM],0)),"")</f>
        <v>80.489999999999995</v>
      </c>
      <c r="AL449">
        <f t="array" ref="AL449">IFERROR(INDEX(SonnyMoore[YEAR],MATCH(AllSources[[#This Row],[Year]]&amp;"|"&amp;AllSources[[#This Row],[Real_Team]],SonnyMoore[YEAR]&amp;"|"&amp;SonnyMoore[TEAM],0)),"")</f>
        <v>2015</v>
      </c>
      <c r="AM449" t="str">
        <f t="array" ref="AM449">IFERROR(INDEX(ESPN[TEAM],MATCH(AllSources[[#This Row],[Year]]&amp;"|"&amp;AllSources[[#This Row],[Real_Team]],ESPN[YEAR]&amp;"|"&amp;ESPN[TEAM],0)),"")</f>
        <v>Xavier</v>
      </c>
      <c r="AN449">
        <f t="array" ref="AN449">IFERROR(INDEX(ESPN[BPI OFF],MATCH(AllSources[[#This Row],[Year]]&amp;"|"&amp;AllSources[[#This Row],[Real_Team]],ESPN[YEAR]&amp;"|"&amp;ESPN[TEAM],0)),"")</f>
        <v>8.4</v>
      </c>
      <c r="AO449">
        <f t="array" ref="AO449">IFERROR(INDEX(ESPN[BPI DEF],MATCH(AllSources[[#This Row],[Year]]&amp;"|"&amp;AllSources[[#This Row],[Real_Team]],ESPN[YEAR]&amp;"|"&amp;ESPN[TEAM],0)),"")</f>
        <v>1.1000000000000001</v>
      </c>
      <c r="AP449">
        <f t="array" ref="AP449">IFERROR(INDEX(ESPN[BPI],MATCH(AllSources[[#This Row],[Year]]&amp;"|"&amp;AllSources[[#This Row],[Real_Team]],ESPN[YEAR]&amp;"|"&amp;ESPN[TEAM],0)),"")</f>
        <v>9.5</v>
      </c>
      <c r="AQ449">
        <f t="array" ref="AQ449">IFERROR(INDEX(ESPN[YEAR],MATCH(AllSources[[#This Row],[Year]]&amp;"|"&amp;AllSources[[#This Row],[Real_Team]],ESPN[YEAR]&amp;"|"&amp;ESPN[TEAM],0)),"")</f>
        <v>2015</v>
      </c>
    </row>
    <row r="450" spans="1:43" x14ac:dyDescent="0.2">
      <c r="A450">
        <v>2015</v>
      </c>
      <c r="B450">
        <v>22</v>
      </c>
      <c r="C450" t="s">
        <v>771</v>
      </c>
      <c r="D450" t="s">
        <v>246</v>
      </c>
      <c r="E450" t="e" vm="1">
        <v>#NAME?</v>
      </c>
      <c r="F450">
        <v>4</v>
      </c>
      <c r="G450">
        <v>1</v>
      </c>
      <c r="H450" t="s">
        <v>541</v>
      </c>
      <c r="I450" t="s">
        <v>58</v>
      </c>
      <c r="J450">
        <v>19.13</v>
      </c>
      <c r="K450">
        <v>114.3</v>
      </c>
      <c r="L450">
        <v>29</v>
      </c>
      <c r="M450">
        <v>95.1</v>
      </c>
      <c r="N450">
        <v>33</v>
      </c>
      <c r="O450">
        <v>64</v>
      </c>
      <c r="P450">
        <v>192</v>
      </c>
      <c r="Q450">
        <v>0</v>
      </c>
      <c r="R450">
        <v>183</v>
      </c>
      <c r="S450">
        <v>10.23</v>
      </c>
      <c r="T450">
        <v>12</v>
      </c>
      <c r="U450">
        <v>110.5</v>
      </c>
      <c r="V450">
        <v>5</v>
      </c>
      <c r="W450">
        <v>100.3</v>
      </c>
      <c r="X450">
        <v>33</v>
      </c>
      <c r="Y450">
        <v>3.24</v>
      </c>
      <c r="Z450">
        <v>63</v>
      </c>
      <c r="AA450">
        <v>4</v>
      </c>
      <c r="AB450" t="s">
        <v>136</v>
      </c>
      <c r="AC450" t="str">
        <f t="array" ref="AC450">IFERROR(INDEX(JeffSagarin[TEAM],MATCH(AllSources[[#This Row],[Year]]&amp;"|"&amp;AllSources[[#This Row],[Real_Team]],JeffSagarin[YEAR]&amp;"|"&amp;JeffSagarin[TEAM],0)),"")</f>
        <v>Georgetown</v>
      </c>
      <c r="AD450">
        <f t="array" ref="AD450">IFERROR(INDEX(JeffSagarin[JS_RATING],MATCH(AllSources[[#This Row],[Year]]&amp;"|"&amp;AllSources[[#This Row],[Real_Team]],JeffSagarin[YEAR]&amp;"|"&amp;JeffSagarin[TEAM],0)),"")</f>
        <v>85.31</v>
      </c>
      <c r="AE450">
        <f t="array" ref="AE450">IFERROR(INDEX(JeffSagarin[JS_SOS],MATCH(AllSources[[#This Row],[Year]]&amp;"|"&amp;AllSources[[#This Row],[Real_Team]],JeffSagarin[YEAR]&amp;"|"&amp;JeffSagarin[TEAM],0)),"")</f>
        <v>80.83</v>
      </c>
      <c r="AF450">
        <f t="array" ref="AF450">IFERROR(INDEX(JeffSagarin[W25],MATCH(AllSources[[#This Row],[Year]]&amp;"|"&amp;AllSources[[#This Row],[Real_Team]],JeffSagarin[YEAR]&amp;"|"&amp;JeffSagarin[TEAM],0)),"")</f>
        <v>3</v>
      </c>
      <c r="AG450">
        <f t="array" ref="AG450">IFERROR(INDEX(JeffSagarin[W50],MATCH(AllSources[[#This Row],[Year]]&amp;"|"&amp;AllSources[[#This Row],[Real_Team]],JeffSagarin[YEAR]&amp;"|"&amp;JeffSagarin[TEAM],0)),"")</f>
        <v>6</v>
      </c>
      <c r="AH450">
        <f t="array" ref="AH450">IFERROR(INDEX(JeffSagarin[YEAR],MATCH(AllSources[[#This Row],[Year]]&amp;"|"&amp;AllSources[[#This Row],[Real_Team]],JeffSagarin[YEAR]&amp;"|"&amp;JeffSagarin[TEAM],0)),"")</f>
        <v>2015</v>
      </c>
      <c r="AI450" t="str">
        <f t="array" ref="AI450">IFERROR(INDEX(SonnyMoore[TEAM],MATCH(AllSources[[#This Row],[Year]]&amp;"|"&amp;AllSources[[#This Row],[Real_Team]],SonnyMoore[YEAR]&amp;"|"&amp;SonnyMoore[TEAM],0)),"")</f>
        <v>GEORGETOWN</v>
      </c>
      <c r="AJ450">
        <f t="array" ref="AJ450">IFERROR(INDEX(SonnyMoore[SM_SOS],MATCH(AllSources[[#This Row],[Year]]&amp;"|"&amp;AllSources[[#This Row],[Real_Team]],SonnyMoore[YEAR]&amp;"|"&amp;SonnyMoore[TEAM],0)),"")</f>
        <v>74.569999999999993</v>
      </c>
      <c r="AK450">
        <f t="array" ref="AK450">IFERROR(INDEX(SonnyMoore[SM_PR],MATCH(AllSources[[#This Row],[Year]]&amp;"|"&amp;AllSources[[#This Row],[Real_Team]],SonnyMoore[YEAR]&amp;"|"&amp;SonnyMoore[TEAM],0)),"")</f>
        <v>78.760000000000005</v>
      </c>
      <c r="AL450">
        <f t="array" ref="AL450">IFERROR(INDEX(SonnyMoore[YEAR],MATCH(AllSources[[#This Row],[Year]]&amp;"|"&amp;AllSources[[#This Row],[Real_Team]],SonnyMoore[YEAR]&amp;"|"&amp;SonnyMoore[TEAM],0)),"")</f>
        <v>2015</v>
      </c>
      <c r="AM450" t="str">
        <f t="array" ref="AM450">IFERROR(INDEX(ESPN[TEAM],MATCH(AllSources[[#This Row],[Year]]&amp;"|"&amp;AllSources[[#This Row],[Real_Team]],ESPN[YEAR]&amp;"|"&amp;ESPN[TEAM],0)),"")</f>
        <v>Georgetown</v>
      </c>
      <c r="AN450">
        <f t="array" ref="AN450">IFERROR(INDEX(ESPN[BPI OFF],MATCH(AllSources[[#This Row],[Year]]&amp;"|"&amp;AllSources[[#This Row],[Real_Team]],ESPN[YEAR]&amp;"|"&amp;ESPN[TEAM],0)),"")</f>
        <v>6</v>
      </c>
      <c r="AO450">
        <f t="array" ref="AO450">IFERROR(INDEX(ESPN[BPI DEF],MATCH(AllSources[[#This Row],[Year]]&amp;"|"&amp;AllSources[[#This Row],[Real_Team]],ESPN[YEAR]&amp;"|"&amp;ESPN[TEAM],0)),"")</f>
        <v>4.3</v>
      </c>
      <c r="AP450">
        <f t="array" ref="AP450">IFERROR(INDEX(ESPN[BPI],MATCH(AllSources[[#This Row],[Year]]&amp;"|"&amp;AllSources[[#This Row],[Real_Team]],ESPN[YEAR]&amp;"|"&amp;ESPN[TEAM],0)),"")</f>
        <v>10.4</v>
      </c>
      <c r="AQ450">
        <f t="array" ref="AQ450">IFERROR(INDEX(ESPN[YEAR],MATCH(AllSources[[#This Row],[Year]]&amp;"|"&amp;AllSources[[#This Row],[Real_Team]],ESPN[YEAR]&amp;"|"&amp;ESPN[TEAM],0)),"")</f>
        <v>2015</v>
      </c>
    </row>
    <row r="451" spans="1:43" x14ac:dyDescent="0.2">
      <c r="A451">
        <v>2015</v>
      </c>
      <c r="B451">
        <v>23</v>
      </c>
      <c r="C451" t="s">
        <v>770</v>
      </c>
      <c r="D451" t="s">
        <v>35</v>
      </c>
      <c r="E451" t="e" vm="1">
        <v>#NAME?</v>
      </c>
      <c r="F451">
        <v>7</v>
      </c>
      <c r="G451">
        <v>1</v>
      </c>
      <c r="H451" t="s">
        <v>556</v>
      </c>
      <c r="I451" t="s">
        <v>554</v>
      </c>
      <c r="J451">
        <v>19.02</v>
      </c>
      <c r="K451">
        <v>114.2</v>
      </c>
      <c r="L451">
        <v>30</v>
      </c>
      <c r="M451">
        <v>95.1</v>
      </c>
      <c r="N451">
        <v>34</v>
      </c>
      <c r="O451">
        <v>63.7</v>
      </c>
      <c r="P451">
        <v>209</v>
      </c>
      <c r="Q451">
        <v>-7.0000000000000001E-3</v>
      </c>
      <c r="R451">
        <v>203</v>
      </c>
      <c r="S451">
        <v>8.58</v>
      </c>
      <c r="T451">
        <v>25</v>
      </c>
      <c r="U451">
        <v>108.9</v>
      </c>
      <c r="V451">
        <v>21</v>
      </c>
      <c r="W451">
        <v>100.4</v>
      </c>
      <c r="X451">
        <v>38</v>
      </c>
      <c r="Y451">
        <v>-1.58</v>
      </c>
      <c r="Z451">
        <v>205</v>
      </c>
      <c r="AA451">
        <v>7</v>
      </c>
      <c r="AB451" t="s">
        <v>136</v>
      </c>
      <c r="AC451" t="str">
        <f t="array" ref="AC451">IFERROR(INDEX(JeffSagarin[TEAM],MATCH(AllSources[[#This Row],[Year]]&amp;"|"&amp;AllSources[[#This Row],[Real_Team]],JeffSagarin[YEAR]&amp;"|"&amp;JeffSagarin[TEAM],0)),"")</f>
        <v>Iowa</v>
      </c>
      <c r="AD451">
        <f t="array" ref="AD451">IFERROR(INDEX(JeffSagarin[JS_RATING],MATCH(AllSources[[#This Row],[Year]]&amp;"|"&amp;AllSources[[#This Row],[Real_Team]],JeffSagarin[YEAR]&amp;"|"&amp;JeffSagarin[TEAM],0)),"")</f>
        <v>86.35</v>
      </c>
      <c r="AE451">
        <f t="array" ref="AE451">IFERROR(INDEX(JeffSagarin[JS_SOS],MATCH(AllSources[[#This Row],[Year]]&amp;"|"&amp;AllSources[[#This Row],[Real_Team]],JeffSagarin[YEAR]&amp;"|"&amp;JeffSagarin[TEAM],0)),"")</f>
        <v>80.16</v>
      </c>
      <c r="AF451">
        <f t="array" ref="AF451">IFERROR(INDEX(JeffSagarin[W25],MATCH(AllSources[[#This Row],[Year]]&amp;"|"&amp;AllSources[[#This Row],[Real_Team]],JeffSagarin[YEAR]&amp;"|"&amp;JeffSagarin[TEAM],0)),"")</f>
        <v>3</v>
      </c>
      <c r="AG451">
        <f t="array" ref="AG451">IFERROR(INDEX(JeffSagarin[W50],MATCH(AllSources[[#This Row],[Year]]&amp;"|"&amp;AllSources[[#This Row],[Real_Team]],JeffSagarin[YEAR]&amp;"|"&amp;JeffSagarin[TEAM],0)),"")</f>
        <v>6</v>
      </c>
      <c r="AH451">
        <f t="array" ref="AH451">IFERROR(INDEX(JeffSagarin[YEAR],MATCH(AllSources[[#This Row],[Year]]&amp;"|"&amp;AllSources[[#This Row],[Real_Team]],JeffSagarin[YEAR]&amp;"|"&amp;JeffSagarin[TEAM],0)),"")</f>
        <v>2015</v>
      </c>
      <c r="AI451" t="str">
        <f t="array" ref="AI451">IFERROR(INDEX(SonnyMoore[TEAM],MATCH(AllSources[[#This Row],[Year]]&amp;"|"&amp;AllSources[[#This Row],[Real_Team]],SonnyMoore[YEAR]&amp;"|"&amp;SonnyMoore[TEAM],0)),"")</f>
        <v>IOWA</v>
      </c>
      <c r="AJ451">
        <f t="array" ref="AJ451">IFERROR(INDEX(SonnyMoore[SM_SOS],MATCH(AllSources[[#This Row],[Year]]&amp;"|"&amp;AllSources[[#This Row],[Real_Team]],SonnyMoore[YEAR]&amp;"|"&amp;SonnyMoore[TEAM],0)),"")</f>
        <v>74.47</v>
      </c>
      <c r="AK451">
        <f t="array" ref="AK451">IFERROR(INDEX(SonnyMoore[SM_PR],MATCH(AllSources[[#This Row],[Year]]&amp;"|"&amp;AllSources[[#This Row],[Real_Team]],SonnyMoore[YEAR]&amp;"|"&amp;SonnyMoore[TEAM],0)),"")</f>
        <v>83.28</v>
      </c>
      <c r="AL451">
        <f t="array" ref="AL451">IFERROR(INDEX(SonnyMoore[YEAR],MATCH(AllSources[[#This Row],[Year]]&amp;"|"&amp;AllSources[[#This Row],[Real_Team]],SonnyMoore[YEAR]&amp;"|"&amp;SonnyMoore[TEAM],0)),"")</f>
        <v>2015</v>
      </c>
      <c r="AM451" t="str">
        <f t="array" ref="AM451">IFERROR(INDEX(ESPN[TEAM],MATCH(AllSources[[#This Row],[Year]]&amp;"|"&amp;AllSources[[#This Row],[Real_Team]],ESPN[YEAR]&amp;"|"&amp;ESPN[TEAM],0)),"")</f>
        <v>Iowa</v>
      </c>
      <c r="AN451">
        <f t="array" ref="AN451">IFERROR(INDEX(ESPN[BPI OFF],MATCH(AllSources[[#This Row],[Year]]&amp;"|"&amp;AllSources[[#This Row],[Real_Team]],ESPN[YEAR]&amp;"|"&amp;ESPN[TEAM],0)),"")</f>
        <v>5.6</v>
      </c>
      <c r="AO451">
        <f t="array" ref="AO451">IFERROR(INDEX(ESPN[BPI DEF],MATCH(AllSources[[#This Row],[Year]]&amp;"|"&amp;AllSources[[#This Row],[Real_Team]],ESPN[YEAR]&amp;"|"&amp;ESPN[TEAM],0)),"")</f>
        <v>6.5</v>
      </c>
      <c r="AP451">
        <f t="array" ref="AP451">IFERROR(INDEX(ESPN[BPI],MATCH(AllSources[[#This Row],[Year]]&amp;"|"&amp;AllSources[[#This Row],[Real_Team]],ESPN[YEAR]&amp;"|"&amp;ESPN[TEAM],0)),"")</f>
        <v>12.1</v>
      </c>
      <c r="AQ451">
        <f t="array" ref="AQ451">IFERROR(INDEX(ESPN[YEAR],MATCH(AllSources[[#This Row],[Year]]&amp;"|"&amp;AllSources[[#This Row],[Real_Team]],ESPN[YEAR]&amp;"|"&amp;ESPN[TEAM],0)),"")</f>
        <v>2015</v>
      </c>
    </row>
    <row r="452" spans="1:43" x14ac:dyDescent="0.2">
      <c r="A452">
        <v>2015</v>
      </c>
      <c r="B452">
        <v>24</v>
      </c>
      <c r="C452" t="s">
        <v>769</v>
      </c>
      <c r="D452" t="s">
        <v>199</v>
      </c>
      <c r="E452" t="e" vm="1">
        <v>#NAME?</v>
      </c>
      <c r="F452">
        <v>11</v>
      </c>
      <c r="G452">
        <v>0</v>
      </c>
      <c r="H452" t="s">
        <v>156</v>
      </c>
      <c r="I452" t="s">
        <v>484</v>
      </c>
      <c r="J452">
        <v>18.940000000000001</v>
      </c>
      <c r="K452">
        <v>112.4</v>
      </c>
      <c r="L452">
        <v>47</v>
      </c>
      <c r="M452">
        <v>93.4</v>
      </c>
      <c r="N452">
        <v>14</v>
      </c>
      <c r="O452">
        <v>62</v>
      </c>
      <c r="P452">
        <v>290</v>
      </c>
      <c r="Q452">
        <v>-7.9000000000000001E-2</v>
      </c>
      <c r="R452">
        <v>329</v>
      </c>
      <c r="S452">
        <v>9.52</v>
      </c>
      <c r="T452">
        <v>20</v>
      </c>
      <c r="U452">
        <v>108.3</v>
      </c>
      <c r="V452">
        <v>33</v>
      </c>
      <c r="W452">
        <v>98.8</v>
      </c>
      <c r="X452">
        <v>8</v>
      </c>
      <c r="Y452">
        <v>-2.4700000000000002</v>
      </c>
      <c r="Z452">
        <v>234</v>
      </c>
      <c r="AA452">
        <v>1</v>
      </c>
      <c r="AB452" t="s">
        <v>136</v>
      </c>
      <c r="AC452" t="str">
        <f t="array" ref="AC452">IFERROR(INDEX(JeffSagarin[TEAM],MATCH(AllSources[[#This Row],[Year]]&amp;"|"&amp;AllSources[[#This Row],[Real_Team]],JeffSagarin[YEAR]&amp;"|"&amp;JeffSagarin[TEAM],0)),"")</f>
        <v>Texas</v>
      </c>
      <c r="AD452">
        <f t="array" ref="AD452">IFERROR(INDEX(JeffSagarin[JS_RATING],MATCH(AllSources[[#This Row],[Year]]&amp;"|"&amp;AllSources[[#This Row],[Real_Team]],JeffSagarin[YEAR]&amp;"|"&amp;JeffSagarin[TEAM],0)),"")</f>
        <v>85.37</v>
      </c>
      <c r="AE452">
        <f t="array" ref="AE452">IFERROR(INDEX(JeffSagarin[JS_SOS],MATCH(AllSources[[#This Row],[Year]]&amp;"|"&amp;AllSources[[#This Row],[Real_Team]],JeffSagarin[YEAR]&amp;"|"&amp;JeffSagarin[TEAM],0)),"")</f>
        <v>80.34</v>
      </c>
      <c r="AF452">
        <f t="array" ref="AF452">IFERROR(INDEX(JeffSagarin[W25],MATCH(AllSources[[#This Row],[Year]]&amp;"|"&amp;AllSources[[#This Row],[Real_Team]],JeffSagarin[YEAR]&amp;"|"&amp;JeffSagarin[TEAM],0)),"")</f>
        <v>3</v>
      </c>
      <c r="AG452">
        <f t="array" ref="AG452">IFERROR(INDEX(JeffSagarin[W50],MATCH(AllSources[[#This Row],[Year]]&amp;"|"&amp;AllSources[[#This Row],[Real_Team]],JeffSagarin[YEAR]&amp;"|"&amp;JeffSagarin[TEAM],0)),"")</f>
        <v>3</v>
      </c>
      <c r="AH452">
        <f t="array" ref="AH452">IFERROR(INDEX(JeffSagarin[YEAR],MATCH(AllSources[[#This Row],[Year]]&amp;"|"&amp;AllSources[[#This Row],[Real_Team]],JeffSagarin[YEAR]&amp;"|"&amp;JeffSagarin[TEAM],0)),"")</f>
        <v>2015</v>
      </c>
      <c r="AI452" t="str">
        <f t="array" ref="AI452">IFERROR(INDEX(SonnyMoore[TEAM],MATCH(AllSources[[#This Row],[Year]]&amp;"|"&amp;AllSources[[#This Row],[Real_Team]],SonnyMoore[YEAR]&amp;"|"&amp;SonnyMoore[TEAM],0)),"")</f>
        <v>TEXAS</v>
      </c>
      <c r="AJ452">
        <f t="array" ref="AJ452">IFERROR(INDEX(SonnyMoore[SM_SOS],MATCH(AllSources[[#This Row],[Year]]&amp;"|"&amp;AllSources[[#This Row],[Real_Team]],SonnyMoore[YEAR]&amp;"|"&amp;SonnyMoore[TEAM],0)),"")</f>
        <v>74.2</v>
      </c>
      <c r="AK452">
        <f t="array" ref="AK452">IFERROR(INDEX(SonnyMoore[SM_PR],MATCH(AllSources[[#This Row],[Year]]&amp;"|"&amp;AllSources[[#This Row],[Real_Team]],SonnyMoore[YEAR]&amp;"|"&amp;SonnyMoore[TEAM],0)),"")</f>
        <v>79.709999999999994</v>
      </c>
      <c r="AL452">
        <f t="array" ref="AL452">IFERROR(INDEX(SonnyMoore[YEAR],MATCH(AllSources[[#This Row],[Year]]&amp;"|"&amp;AllSources[[#This Row],[Real_Team]],SonnyMoore[YEAR]&amp;"|"&amp;SonnyMoore[TEAM],0)),"")</f>
        <v>2015</v>
      </c>
      <c r="AM452" t="str">
        <f t="array" ref="AM452">IFERROR(INDEX(ESPN[TEAM],MATCH(AllSources[[#This Row],[Year]]&amp;"|"&amp;AllSources[[#This Row],[Real_Team]],ESPN[YEAR]&amp;"|"&amp;ESPN[TEAM],0)),"")</f>
        <v>Texas</v>
      </c>
      <c r="AN452">
        <f t="array" ref="AN452">IFERROR(INDEX(ESPN[BPI OFF],MATCH(AllSources[[#This Row],[Year]]&amp;"|"&amp;AllSources[[#This Row],[Real_Team]],ESPN[YEAR]&amp;"|"&amp;ESPN[TEAM],0)),"")</f>
        <v>4</v>
      </c>
      <c r="AO452">
        <f t="array" ref="AO452">IFERROR(INDEX(ESPN[BPI DEF],MATCH(AllSources[[#This Row],[Year]]&amp;"|"&amp;AllSources[[#This Row],[Real_Team]],ESPN[YEAR]&amp;"|"&amp;ESPN[TEAM],0)),"")</f>
        <v>8.5</v>
      </c>
      <c r="AP452">
        <f t="array" ref="AP452">IFERROR(INDEX(ESPN[BPI],MATCH(AllSources[[#This Row],[Year]]&amp;"|"&amp;AllSources[[#This Row],[Real_Team]],ESPN[YEAR]&amp;"|"&amp;ESPN[TEAM],0)),"")</f>
        <v>12.5</v>
      </c>
      <c r="AQ452">
        <f t="array" ref="AQ452">IFERROR(INDEX(ESPN[YEAR],MATCH(AllSources[[#This Row],[Year]]&amp;"|"&amp;AllSources[[#This Row],[Real_Team]],ESPN[YEAR]&amp;"|"&amp;ESPN[TEAM],0)),"")</f>
        <v>2015</v>
      </c>
    </row>
    <row r="453" spans="1:43" x14ac:dyDescent="0.2">
      <c r="A453">
        <v>2015</v>
      </c>
      <c r="B453">
        <v>25</v>
      </c>
      <c r="C453" t="s">
        <v>768</v>
      </c>
      <c r="D453" t="s">
        <v>266</v>
      </c>
      <c r="E453" t="e" vm="1">
        <v>#NAME?</v>
      </c>
      <c r="F453">
        <v>5</v>
      </c>
      <c r="G453">
        <v>2</v>
      </c>
      <c r="H453" t="s">
        <v>156</v>
      </c>
      <c r="I453" t="s">
        <v>108</v>
      </c>
      <c r="J453">
        <v>17.64</v>
      </c>
      <c r="K453">
        <v>112.6</v>
      </c>
      <c r="L453">
        <v>43</v>
      </c>
      <c r="M453">
        <v>94.9</v>
      </c>
      <c r="N453">
        <v>29</v>
      </c>
      <c r="O453">
        <v>67.900000000000006</v>
      </c>
      <c r="P453">
        <v>28</v>
      </c>
      <c r="Q453">
        <v>8.6999999999999994E-2</v>
      </c>
      <c r="R453">
        <v>15</v>
      </c>
      <c r="S453">
        <v>9.56</v>
      </c>
      <c r="T453">
        <v>19</v>
      </c>
      <c r="U453">
        <v>108.9</v>
      </c>
      <c r="V453">
        <v>24</v>
      </c>
      <c r="W453">
        <v>99.3</v>
      </c>
      <c r="X453">
        <v>13</v>
      </c>
      <c r="Y453">
        <v>-2.65</v>
      </c>
      <c r="Z453">
        <v>243</v>
      </c>
      <c r="AA453">
        <v>5</v>
      </c>
      <c r="AB453" t="s">
        <v>136</v>
      </c>
      <c r="AC453" t="str">
        <f t="array" ref="AC453">IFERROR(INDEX(JeffSagarin[TEAM],MATCH(AllSources[[#This Row],[Year]]&amp;"|"&amp;AllSources[[#This Row],[Real_Team]],JeffSagarin[YEAR]&amp;"|"&amp;JeffSagarin[TEAM],0)),"")</f>
        <v>West Virginia</v>
      </c>
      <c r="AD453">
        <f t="array" ref="AD453">IFERROR(INDEX(JeffSagarin[JS_RATING],MATCH(AllSources[[#This Row],[Year]]&amp;"|"&amp;AllSources[[#This Row],[Real_Team]],JeffSagarin[YEAR]&amp;"|"&amp;JeffSagarin[TEAM],0)),"")</f>
        <v>86.02</v>
      </c>
      <c r="AE453">
        <f t="array" ref="AE453">IFERROR(INDEX(JeffSagarin[JS_SOS],MATCH(AllSources[[#This Row],[Year]]&amp;"|"&amp;AllSources[[#This Row],[Real_Team]],JeffSagarin[YEAR]&amp;"|"&amp;JeffSagarin[TEAM],0)),"")</f>
        <v>80.05</v>
      </c>
      <c r="AF453">
        <f t="array" ref="AF453">IFERROR(INDEX(JeffSagarin[W25],MATCH(AllSources[[#This Row],[Year]]&amp;"|"&amp;AllSources[[#This Row],[Real_Team]],JeffSagarin[YEAR]&amp;"|"&amp;JeffSagarin[TEAM],0)),"")</f>
        <v>3</v>
      </c>
      <c r="AG453">
        <f t="array" ref="AG453">IFERROR(INDEX(JeffSagarin[W50],MATCH(AllSources[[#This Row],[Year]]&amp;"|"&amp;AllSources[[#This Row],[Real_Team]],JeffSagarin[YEAR]&amp;"|"&amp;JeffSagarin[TEAM],0)),"")</f>
        <v>7</v>
      </c>
      <c r="AH453">
        <f t="array" ref="AH453">IFERROR(INDEX(JeffSagarin[YEAR],MATCH(AllSources[[#This Row],[Year]]&amp;"|"&amp;AllSources[[#This Row],[Real_Team]],JeffSagarin[YEAR]&amp;"|"&amp;JeffSagarin[TEAM],0)),"")</f>
        <v>2015</v>
      </c>
      <c r="AI453" t="str">
        <f t="array" ref="AI453">IFERROR(INDEX(SonnyMoore[TEAM],MATCH(AllSources[[#This Row],[Year]]&amp;"|"&amp;AllSources[[#This Row],[Real_Team]],SonnyMoore[YEAR]&amp;"|"&amp;SonnyMoore[TEAM],0)),"")</f>
        <v>WEST VIRGINIA</v>
      </c>
      <c r="AJ453">
        <f t="array" ref="AJ453">IFERROR(INDEX(SonnyMoore[SM_SOS],MATCH(AllSources[[#This Row],[Year]]&amp;"|"&amp;AllSources[[#This Row],[Real_Team]],SonnyMoore[YEAR]&amp;"|"&amp;SonnyMoore[TEAM],0)),"")</f>
        <v>74.37</v>
      </c>
      <c r="AK453">
        <f t="array" ref="AK453">IFERROR(INDEX(SonnyMoore[SM_PR],MATCH(AllSources[[#This Row],[Year]]&amp;"|"&amp;AllSources[[#This Row],[Real_Team]],SonnyMoore[YEAR]&amp;"|"&amp;SonnyMoore[TEAM],0)),"")</f>
        <v>77.86</v>
      </c>
      <c r="AL453">
        <f t="array" ref="AL453">IFERROR(INDEX(SonnyMoore[YEAR],MATCH(AllSources[[#This Row],[Year]]&amp;"|"&amp;AllSources[[#This Row],[Real_Team]],SonnyMoore[YEAR]&amp;"|"&amp;SonnyMoore[TEAM],0)),"")</f>
        <v>2015</v>
      </c>
      <c r="AM453" t="str">
        <f t="array" ref="AM453">IFERROR(INDEX(ESPN[TEAM],MATCH(AllSources[[#This Row],[Year]]&amp;"|"&amp;AllSources[[#This Row],[Real_Team]],ESPN[YEAR]&amp;"|"&amp;ESPN[TEAM],0)),"")</f>
        <v>West Virginia</v>
      </c>
      <c r="AN453">
        <f t="array" ref="AN453">IFERROR(INDEX(ESPN[BPI OFF],MATCH(AllSources[[#This Row],[Year]]&amp;"|"&amp;AllSources[[#This Row],[Real_Team]],ESPN[YEAR]&amp;"|"&amp;ESPN[TEAM],0)),"")</f>
        <v>8</v>
      </c>
      <c r="AO453">
        <f t="array" ref="AO453">IFERROR(INDEX(ESPN[BPI DEF],MATCH(AllSources[[#This Row],[Year]]&amp;"|"&amp;AllSources[[#This Row],[Real_Team]],ESPN[YEAR]&amp;"|"&amp;ESPN[TEAM],0)),"")</f>
        <v>3.5</v>
      </c>
      <c r="AP453">
        <f t="array" ref="AP453">IFERROR(INDEX(ESPN[BPI],MATCH(AllSources[[#This Row],[Year]]&amp;"|"&amp;AllSources[[#This Row],[Real_Team]],ESPN[YEAR]&amp;"|"&amp;ESPN[TEAM],0)),"")</f>
        <v>11.5</v>
      </c>
      <c r="AQ453">
        <f t="array" ref="AQ453">IFERROR(INDEX(ESPN[YEAR],MATCH(AllSources[[#This Row],[Year]]&amp;"|"&amp;AllSources[[#This Row],[Real_Team]],ESPN[YEAR]&amp;"|"&amp;ESPN[TEAM],0)),"")</f>
        <v>2015</v>
      </c>
    </row>
    <row r="454" spans="1:43" x14ac:dyDescent="0.2">
      <c r="A454">
        <v>2015</v>
      </c>
      <c r="B454">
        <v>26</v>
      </c>
      <c r="C454" t="s">
        <v>150</v>
      </c>
      <c r="D454" t="s">
        <v>91</v>
      </c>
      <c r="E454" t="e" vm="1">
        <v>#NAME?</v>
      </c>
      <c r="F454">
        <v>6</v>
      </c>
      <c r="G454">
        <v>0</v>
      </c>
      <c r="H454" t="s">
        <v>148</v>
      </c>
      <c r="I454" t="s">
        <v>63</v>
      </c>
      <c r="J454">
        <v>17.510000000000002</v>
      </c>
      <c r="K454">
        <v>113.1</v>
      </c>
      <c r="L454">
        <v>37</v>
      </c>
      <c r="M454">
        <v>95.6</v>
      </c>
      <c r="N454">
        <v>40</v>
      </c>
      <c r="O454">
        <v>63.1</v>
      </c>
      <c r="P454">
        <v>250</v>
      </c>
      <c r="Q454">
        <v>-4.0000000000000001E-3</v>
      </c>
      <c r="R454">
        <v>193</v>
      </c>
      <c r="S454">
        <v>2.52</v>
      </c>
      <c r="T454">
        <v>99</v>
      </c>
      <c r="U454">
        <v>105.3</v>
      </c>
      <c r="V454">
        <v>109</v>
      </c>
      <c r="W454">
        <v>102.8</v>
      </c>
      <c r="X454">
        <v>100</v>
      </c>
      <c r="Y454">
        <v>0.99</v>
      </c>
      <c r="Z454">
        <v>127</v>
      </c>
      <c r="AA454">
        <v>6</v>
      </c>
      <c r="AB454" t="s">
        <v>136</v>
      </c>
      <c r="AC454" t="str">
        <f t="array" ref="AC454">IFERROR(INDEX(JeffSagarin[TEAM],MATCH(AllSources[[#This Row],[Year]]&amp;"|"&amp;AllSources[[#This Row],[Real_Team]],JeffSagarin[YEAR]&amp;"|"&amp;JeffSagarin[TEAM],0)),"")</f>
        <v>SMU</v>
      </c>
      <c r="AD454">
        <f t="array" ref="AD454">IFERROR(INDEX(JeffSagarin[JS_RATING],MATCH(AllSources[[#This Row],[Year]]&amp;"|"&amp;AllSources[[#This Row],[Real_Team]],JeffSagarin[YEAR]&amp;"|"&amp;JeffSagarin[TEAM],0)),"")</f>
        <v>84.19</v>
      </c>
      <c r="AE454">
        <f t="array" ref="AE454">IFERROR(INDEX(JeffSagarin[JS_SOS],MATCH(AllSources[[#This Row],[Year]]&amp;"|"&amp;AllSources[[#This Row],[Real_Team]],JeffSagarin[YEAR]&amp;"|"&amp;JeffSagarin[TEAM],0)),"")</f>
        <v>75.11</v>
      </c>
      <c r="AF454">
        <f t="array" ref="AF454">IFERROR(INDEX(JeffSagarin[W25],MATCH(AllSources[[#This Row],[Year]]&amp;"|"&amp;AllSources[[#This Row],[Real_Team]],JeffSagarin[YEAR]&amp;"|"&amp;JeffSagarin[TEAM],0)),"")</f>
        <v>0</v>
      </c>
      <c r="AG454">
        <f t="array" ref="AG454">IFERROR(INDEX(JeffSagarin[W50],MATCH(AllSources[[#This Row],[Year]]&amp;"|"&amp;AllSources[[#This Row],[Real_Team]],JeffSagarin[YEAR]&amp;"|"&amp;JeffSagarin[TEAM],0)),"")</f>
        <v>0</v>
      </c>
      <c r="AH454">
        <f t="array" ref="AH454">IFERROR(INDEX(JeffSagarin[YEAR],MATCH(AllSources[[#This Row],[Year]]&amp;"|"&amp;AllSources[[#This Row],[Real_Team]],JeffSagarin[YEAR]&amp;"|"&amp;JeffSagarin[TEAM],0)),"")</f>
        <v>2015</v>
      </c>
      <c r="AI454" t="str">
        <f t="array" ref="AI454">IFERROR(INDEX(SonnyMoore[TEAM],MATCH(AllSources[[#This Row],[Year]]&amp;"|"&amp;AllSources[[#This Row],[Real_Team]],SonnyMoore[YEAR]&amp;"|"&amp;SonnyMoore[TEAM],0)),"")</f>
        <v>SMU</v>
      </c>
      <c r="AJ454">
        <f t="array" ref="AJ454">IFERROR(INDEX(SonnyMoore[SM_SOS],MATCH(AllSources[[#This Row],[Year]]&amp;"|"&amp;AllSources[[#This Row],[Real_Team]],SonnyMoore[YEAR]&amp;"|"&amp;SonnyMoore[TEAM],0)),"")</f>
        <v>68.400000000000006</v>
      </c>
      <c r="AK454">
        <f t="array" ref="AK454">IFERROR(INDEX(SonnyMoore[SM_PR],MATCH(AllSources[[#This Row],[Year]]&amp;"|"&amp;AllSources[[#This Row],[Real_Team]],SonnyMoore[YEAR]&amp;"|"&amp;SonnyMoore[TEAM],0)),"")</f>
        <v>79.88</v>
      </c>
      <c r="AL454">
        <f t="array" ref="AL454">IFERROR(INDEX(SonnyMoore[YEAR],MATCH(AllSources[[#This Row],[Year]]&amp;"|"&amp;AllSources[[#This Row],[Real_Team]],SonnyMoore[YEAR]&amp;"|"&amp;SonnyMoore[TEAM],0)),"")</f>
        <v>2015</v>
      </c>
      <c r="AM454" t="str">
        <f t="array" ref="AM454">IFERROR(INDEX(ESPN[TEAM],MATCH(AllSources[[#This Row],[Year]]&amp;"|"&amp;AllSources[[#This Row],[Real_Team]],ESPN[YEAR]&amp;"|"&amp;ESPN[TEAM],0)),"")</f>
        <v>SMU</v>
      </c>
      <c r="AN454">
        <f t="array" ref="AN454">IFERROR(INDEX(ESPN[BPI OFF],MATCH(AllSources[[#This Row],[Year]]&amp;"|"&amp;AllSources[[#This Row],[Real_Team]],ESPN[YEAR]&amp;"|"&amp;ESPN[TEAM],0)),"")</f>
        <v>3.3</v>
      </c>
      <c r="AO454">
        <f t="array" ref="AO454">IFERROR(INDEX(ESPN[BPI DEF],MATCH(AllSources[[#This Row],[Year]]&amp;"|"&amp;AllSources[[#This Row],[Real_Team]],ESPN[YEAR]&amp;"|"&amp;ESPN[TEAM],0)),"")</f>
        <v>6.5</v>
      </c>
      <c r="AP454">
        <f t="array" ref="AP454">IFERROR(INDEX(ESPN[BPI],MATCH(AllSources[[#This Row],[Year]]&amp;"|"&amp;AllSources[[#This Row],[Real_Team]],ESPN[YEAR]&amp;"|"&amp;ESPN[TEAM],0)),"")</f>
        <v>9.8000000000000007</v>
      </c>
      <c r="AQ454">
        <f t="array" ref="AQ454">IFERROR(INDEX(ESPN[YEAR],MATCH(AllSources[[#This Row],[Year]]&amp;"|"&amp;AllSources[[#This Row],[Real_Team]],ESPN[YEAR]&amp;"|"&amp;ESPN[TEAM],0)),"")</f>
        <v>2015</v>
      </c>
    </row>
    <row r="455" spans="1:43" x14ac:dyDescent="0.2">
      <c r="A455">
        <v>2015</v>
      </c>
      <c r="B455">
        <v>27</v>
      </c>
      <c r="C455" t="s">
        <v>766</v>
      </c>
      <c r="D455" t="s">
        <v>75</v>
      </c>
      <c r="E455" t="e" vm="1">
        <v>#NAME?</v>
      </c>
      <c r="F455">
        <v>6</v>
      </c>
      <c r="G455">
        <v>0</v>
      </c>
      <c r="H455" t="s">
        <v>541</v>
      </c>
      <c r="I455" t="s">
        <v>554</v>
      </c>
      <c r="J455">
        <v>16.72</v>
      </c>
      <c r="K455">
        <v>112.6</v>
      </c>
      <c r="L455">
        <v>42</v>
      </c>
      <c r="M455">
        <v>95.9</v>
      </c>
      <c r="N455">
        <v>42</v>
      </c>
      <c r="O455">
        <v>65.2</v>
      </c>
      <c r="P455">
        <v>129</v>
      </c>
      <c r="Q455">
        <v>3.7999999999999999E-2</v>
      </c>
      <c r="R455">
        <v>85</v>
      </c>
      <c r="S455">
        <v>10.26</v>
      </c>
      <c r="T455">
        <v>11</v>
      </c>
      <c r="U455">
        <v>109.7</v>
      </c>
      <c r="V455">
        <v>10</v>
      </c>
      <c r="W455">
        <v>99.4</v>
      </c>
      <c r="X455">
        <v>15</v>
      </c>
      <c r="Y455">
        <v>2.1800000000000002</v>
      </c>
      <c r="Z455">
        <v>93</v>
      </c>
      <c r="AA455">
        <v>6</v>
      </c>
      <c r="AB455" t="s">
        <v>136</v>
      </c>
      <c r="AC455" t="str">
        <f t="array" ref="AC455">IFERROR(INDEX(JeffSagarin[TEAM],MATCH(AllSources[[#This Row],[Year]]&amp;"|"&amp;AllSources[[#This Row],[Real_Team]],JeffSagarin[YEAR]&amp;"|"&amp;JeffSagarin[TEAM],0)),"")</f>
        <v>Providence</v>
      </c>
      <c r="AD455">
        <f t="array" ref="AD455">IFERROR(INDEX(JeffSagarin[JS_RATING],MATCH(AllSources[[#This Row],[Year]]&amp;"|"&amp;AllSources[[#This Row],[Real_Team]],JeffSagarin[YEAR]&amp;"|"&amp;JeffSagarin[TEAM],0)),"")</f>
        <v>84.4</v>
      </c>
      <c r="AE455">
        <f t="array" ref="AE455">IFERROR(INDEX(JeffSagarin[JS_SOS],MATCH(AllSources[[#This Row],[Year]]&amp;"|"&amp;AllSources[[#This Row],[Real_Team]],JeffSagarin[YEAR]&amp;"|"&amp;JeffSagarin[TEAM],0)),"")</f>
        <v>80.63</v>
      </c>
      <c r="AF455">
        <f t="array" ref="AF455">IFERROR(INDEX(JeffSagarin[W25],MATCH(AllSources[[#This Row],[Year]]&amp;"|"&amp;AllSources[[#This Row],[Real_Team]],JeffSagarin[YEAR]&amp;"|"&amp;JeffSagarin[TEAM],0)),"")</f>
        <v>5</v>
      </c>
      <c r="AG455">
        <f t="array" ref="AG455">IFERROR(INDEX(JeffSagarin[W50],MATCH(AllSources[[#This Row],[Year]]&amp;"|"&amp;AllSources[[#This Row],[Real_Team]],JeffSagarin[YEAR]&amp;"|"&amp;JeffSagarin[TEAM],0)),"")</f>
        <v>7</v>
      </c>
      <c r="AH455">
        <f t="array" ref="AH455">IFERROR(INDEX(JeffSagarin[YEAR],MATCH(AllSources[[#This Row],[Year]]&amp;"|"&amp;AllSources[[#This Row],[Real_Team]],JeffSagarin[YEAR]&amp;"|"&amp;JeffSagarin[TEAM],0)),"")</f>
        <v>2015</v>
      </c>
      <c r="AI455" t="str">
        <f t="array" ref="AI455">IFERROR(INDEX(SonnyMoore[TEAM],MATCH(AllSources[[#This Row],[Year]]&amp;"|"&amp;AllSources[[#This Row],[Real_Team]],SonnyMoore[YEAR]&amp;"|"&amp;SonnyMoore[TEAM],0)),"")</f>
        <v>PROVIDENCE</v>
      </c>
      <c r="AJ455">
        <f t="array" ref="AJ455">IFERROR(INDEX(SonnyMoore[SM_SOS],MATCH(AllSources[[#This Row],[Year]]&amp;"|"&amp;AllSources[[#This Row],[Real_Team]],SonnyMoore[YEAR]&amp;"|"&amp;SonnyMoore[TEAM],0)),"")</f>
        <v>74.040000000000006</v>
      </c>
      <c r="AK455">
        <f t="array" ref="AK455">IFERROR(INDEX(SonnyMoore[SM_PR],MATCH(AllSources[[#This Row],[Year]]&amp;"|"&amp;AllSources[[#This Row],[Real_Team]],SonnyMoore[YEAR]&amp;"|"&amp;SonnyMoore[TEAM],0)),"")</f>
        <v>78.819999999999993</v>
      </c>
      <c r="AL455">
        <f t="array" ref="AL455">IFERROR(INDEX(SonnyMoore[YEAR],MATCH(AllSources[[#This Row],[Year]]&amp;"|"&amp;AllSources[[#This Row],[Real_Team]],SonnyMoore[YEAR]&amp;"|"&amp;SonnyMoore[TEAM],0)),"")</f>
        <v>2015</v>
      </c>
      <c r="AM455" t="str">
        <f t="array" ref="AM455">IFERROR(INDEX(ESPN[TEAM],MATCH(AllSources[[#This Row],[Year]]&amp;"|"&amp;AllSources[[#This Row],[Real_Team]],ESPN[YEAR]&amp;"|"&amp;ESPN[TEAM],0)),"")</f>
        <v>Providence</v>
      </c>
      <c r="AN455">
        <f t="array" ref="AN455">IFERROR(INDEX(ESPN[BPI OFF],MATCH(AllSources[[#This Row],[Year]]&amp;"|"&amp;AllSources[[#This Row],[Real_Team]],ESPN[YEAR]&amp;"|"&amp;ESPN[TEAM],0)),"")</f>
        <v>5.8</v>
      </c>
      <c r="AO455">
        <f t="array" ref="AO455">IFERROR(INDEX(ESPN[BPI DEF],MATCH(AllSources[[#This Row],[Year]]&amp;"|"&amp;AllSources[[#This Row],[Real_Team]],ESPN[YEAR]&amp;"|"&amp;ESPN[TEAM],0)),"")</f>
        <v>4.5999999999999996</v>
      </c>
      <c r="AP455">
        <f t="array" ref="AP455">IFERROR(INDEX(ESPN[BPI],MATCH(AllSources[[#This Row],[Year]]&amp;"|"&amp;AllSources[[#This Row],[Real_Team]],ESPN[YEAR]&amp;"|"&amp;ESPN[TEAM],0)),"")</f>
        <v>10.4</v>
      </c>
      <c r="AQ455">
        <f t="array" ref="AQ455">IFERROR(INDEX(ESPN[YEAR],MATCH(AllSources[[#This Row],[Year]]&amp;"|"&amp;AllSources[[#This Row],[Real_Team]],ESPN[YEAR]&amp;"|"&amp;ESPN[TEAM],0)),"")</f>
        <v>2015</v>
      </c>
    </row>
    <row r="456" spans="1:43" x14ac:dyDescent="0.2">
      <c r="A456">
        <v>2015</v>
      </c>
      <c r="B456">
        <v>28</v>
      </c>
      <c r="C456" t="s">
        <v>151</v>
      </c>
      <c r="D456" t="s">
        <v>109</v>
      </c>
      <c r="E456" t="e" vm="1">
        <v>#NAME?</v>
      </c>
      <c r="F456">
        <v>11</v>
      </c>
      <c r="G456">
        <v>0</v>
      </c>
      <c r="H456" t="s">
        <v>110</v>
      </c>
      <c r="I456" t="s">
        <v>108</v>
      </c>
      <c r="J456">
        <v>16.690000000000001</v>
      </c>
      <c r="K456">
        <v>119.4</v>
      </c>
      <c r="L456">
        <v>10</v>
      </c>
      <c r="M456">
        <v>102.7</v>
      </c>
      <c r="N456">
        <v>139</v>
      </c>
      <c r="O456">
        <v>70.400000000000006</v>
      </c>
      <c r="P456">
        <v>5</v>
      </c>
      <c r="Q456">
        <v>-5.5E-2</v>
      </c>
      <c r="R456">
        <v>307</v>
      </c>
      <c r="S456">
        <v>3.96</v>
      </c>
      <c r="T456">
        <v>83</v>
      </c>
      <c r="U456">
        <v>107</v>
      </c>
      <c r="V456">
        <v>74</v>
      </c>
      <c r="W456">
        <v>103</v>
      </c>
      <c r="X456">
        <v>105</v>
      </c>
      <c r="Y456">
        <v>3.78</v>
      </c>
      <c r="Z456">
        <v>51</v>
      </c>
      <c r="AA456">
        <v>1</v>
      </c>
      <c r="AB456" t="s">
        <v>136</v>
      </c>
      <c r="AC456" t="str">
        <f t="array" ref="AC456">IFERROR(INDEX(JeffSagarin[TEAM],MATCH(AllSources[[#This Row],[Year]]&amp;"|"&amp;AllSources[[#This Row],[Real_Team]],JeffSagarin[YEAR]&amp;"|"&amp;JeffSagarin[TEAM],0)),"")</f>
        <v>BYU</v>
      </c>
      <c r="AD456">
        <f t="array" ref="AD456">IFERROR(INDEX(JeffSagarin[JS_RATING],MATCH(AllSources[[#This Row],[Year]]&amp;"|"&amp;AllSources[[#This Row],[Real_Team]],JeffSagarin[YEAR]&amp;"|"&amp;JeffSagarin[TEAM],0)),"")</f>
        <v>82.82</v>
      </c>
      <c r="AE456">
        <f t="array" ref="AE456">IFERROR(INDEX(JeffSagarin[JS_SOS],MATCH(AllSources[[#This Row],[Year]]&amp;"|"&amp;AllSources[[#This Row],[Real_Team]],JeffSagarin[YEAR]&amp;"|"&amp;JeffSagarin[TEAM],0)),"")</f>
        <v>75.75</v>
      </c>
      <c r="AF456">
        <f t="array" ref="AF456">IFERROR(INDEX(JeffSagarin[W25],MATCH(AllSources[[#This Row],[Year]]&amp;"|"&amp;AllSources[[#This Row],[Real_Team]],JeffSagarin[YEAR]&amp;"|"&amp;JeffSagarin[TEAM],0)),"")</f>
        <v>1</v>
      </c>
      <c r="AG456">
        <f t="array" ref="AG456">IFERROR(INDEX(JeffSagarin[W50],MATCH(AllSources[[#This Row],[Year]]&amp;"|"&amp;AllSources[[#This Row],[Real_Team]],JeffSagarin[YEAR]&amp;"|"&amp;JeffSagarin[TEAM],0)),"")</f>
        <v>2</v>
      </c>
      <c r="AH456">
        <f t="array" ref="AH456">IFERROR(INDEX(JeffSagarin[YEAR],MATCH(AllSources[[#This Row],[Year]]&amp;"|"&amp;AllSources[[#This Row],[Real_Team]],JeffSagarin[YEAR]&amp;"|"&amp;JeffSagarin[TEAM],0)),"")</f>
        <v>2015</v>
      </c>
      <c r="AI456" t="str">
        <f t="array" ref="AI456">IFERROR(INDEX(SonnyMoore[TEAM],MATCH(AllSources[[#This Row],[Year]]&amp;"|"&amp;AllSources[[#This Row],[Real_Team]],SonnyMoore[YEAR]&amp;"|"&amp;SonnyMoore[TEAM],0)),"")</f>
        <v>BYU</v>
      </c>
      <c r="AJ456">
        <f t="array" ref="AJ456">IFERROR(INDEX(SonnyMoore[SM_SOS],MATCH(AllSources[[#This Row],[Year]]&amp;"|"&amp;AllSources[[#This Row],[Real_Team]],SonnyMoore[YEAR]&amp;"|"&amp;SonnyMoore[TEAM],0)),"")</f>
        <v>69.540000000000006</v>
      </c>
      <c r="AK456">
        <f t="array" ref="AK456">IFERROR(INDEX(SonnyMoore[SM_PR],MATCH(AllSources[[#This Row],[Year]]&amp;"|"&amp;AllSources[[#This Row],[Real_Team]],SonnyMoore[YEAR]&amp;"|"&amp;SonnyMoore[TEAM],0)),"")</f>
        <v>78.53</v>
      </c>
      <c r="AL456">
        <f t="array" ref="AL456">IFERROR(INDEX(SonnyMoore[YEAR],MATCH(AllSources[[#This Row],[Year]]&amp;"|"&amp;AllSources[[#This Row],[Real_Team]],SonnyMoore[YEAR]&amp;"|"&amp;SonnyMoore[TEAM],0)),"")</f>
        <v>2015</v>
      </c>
      <c r="AM456" t="str">
        <f t="array" ref="AM456">IFERROR(INDEX(ESPN[TEAM],MATCH(AllSources[[#This Row],[Year]]&amp;"|"&amp;AllSources[[#This Row],[Real_Team]],ESPN[YEAR]&amp;"|"&amp;ESPN[TEAM],0)),"")</f>
        <v>BYU</v>
      </c>
      <c r="AN456">
        <f t="array" ref="AN456">IFERROR(INDEX(ESPN[BPI OFF],MATCH(AllSources[[#This Row],[Year]]&amp;"|"&amp;AllSources[[#This Row],[Real_Team]],ESPN[YEAR]&amp;"|"&amp;ESPN[TEAM],0)),"")</f>
        <v>14.6</v>
      </c>
      <c r="AO456">
        <f t="array" ref="AO456">IFERROR(INDEX(ESPN[BPI DEF],MATCH(AllSources[[#This Row],[Year]]&amp;"|"&amp;AllSources[[#This Row],[Real_Team]],ESPN[YEAR]&amp;"|"&amp;ESPN[TEAM],0)),"")</f>
        <v>-4.4000000000000004</v>
      </c>
      <c r="AP456">
        <f t="array" ref="AP456">IFERROR(INDEX(ESPN[BPI],MATCH(AllSources[[#This Row],[Year]]&amp;"|"&amp;AllSources[[#This Row],[Real_Team]],ESPN[YEAR]&amp;"|"&amp;ESPN[TEAM],0)),"")</f>
        <v>10.199999999999999</v>
      </c>
      <c r="AQ456">
        <f t="array" ref="AQ456">IFERROR(INDEX(ESPN[YEAR],MATCH(AllSources[[#This Row],[Year]]&amp;"|"&amp;AllSources[[#This Row],[Real_Team]],ESPN[YEAR]&amp;"|"&amp;ESPN[TEAM],0)),"")</f>
        <v>2015</v>
      </c>
    </row>
    <row r="457" spans="1:43" x14ac:dyDescent="0.2">
      <c r="A457">
        <v>2015</v>
      </c>
      <c r="B457">
        <v>29</v>
      </c>
      <c r="C457" t="s">
        <v>765</v>
      </c>
      <c r="D457" t="s">
        <v>212</v>
      </c>
      <c r="E457" t="e" vm="1">
        <v>#NAME?</v>
      </c>
      <c r="F457">
        <v>5</v>
      </c>
      <c r="G457">
        <v>1</v>
      </c>
      <c r="H457" t="s">
        <v>60</v>
      </c>
      <c r="I457" t="s">
        <v>100</v>
      </c>
      <c r="J457">
        <v>16.440000000000001</v>
      </c>
      <c r="K457">
        <v>114.7</v>
      </c>
      <c r="L457">
        <v>26</v>
      </c>
      <c r="M457">
        <v>98.3</v>
      </c>
      <c r="N457">
        <v>67</v>
      </c>
      <c r="O457">
        <v>69.3</v>
      </c>
      <c r="P457">
        <v>13</v>
      </c>
      <c r="Q457">
        <v>4.4999999999999998E-2</v>
      </c>
      <c r="R457">
        <v>72</v>
      </c>
      <c r="S457">
        <v>6.09</v>
      </c>
      <c r="T457">
        <v>64</v>
      </c>
      <c r="U457">
        <v>107.2</v>
      </c>
      <c r="V457">
        <v>71</v>
      </c>
      <c r="W457">
        <v>101.1</v>
      </c>
      <c r="X457">
        <v>59</v>
      </c>
      <c r="Y457">
        <v>-3.44</v>
      </c>
      <c r="Z457">
        <v>263</v>
      </c>
      <c r="AA457">
        <v>5</v>
      </c>
      <c r="AB457" t="s">
        <v>136</v>
      </c>
      <c r="AC457" t="str">
        <f t="array" ref="AC457">IFERROR(INDEX(JeffSagarin[TEAM],MATCH(AllSources[[#This Row],[Year]]&amp;"|"&amp;AllSources[[#This Row],[Real_Team]],JeffSagarin[YEAR]&amp;"|"&amp;JeffSagarin[TEAM],0)),"")</f>
        <v>Arkansas</v>
      </c>
      <c r="AD457">
        <f t="array" ref="AD457">IFERROR(INDEX(JeffSagarin[JS_RATING],MATCH(AllSources[[#This Row],[Year]]&amp;"|"&amp;AllSources[[#This Row],[Real_Team]],JeffSagarin[YEAR]&amp;"|"&amp;JeffSagarin[TEAM],0)),"")</f>
        <v>84.71</v>
      </c>
      <c r="AE457">
        <f t="array" ref="AE457">IFERROR(INDEX(JeffSagarin[JS_SOS],MATCH(AllSources[[#This Row],[Year]]&amp;"|"&amp;AllSources[[#This Row],[Real_Team]],JeffSagarin[YEAR]&amp;"|"&amp;JeffSagarin[TEAM],0)),"")</f>
        <v>77.63</v>
      </c>
      <c r="AF457">
        <f t="array" ref="AF457">IFERROR(INDEX(JeffSagarin[W25],MATCH(AllSources[[#This Row],[Year]]&amp;"|"&amp;AllSources[[#This Row],[Real_Team]],JeffSagarin[YEAR]&amp;"|"&amp;JeffSagarin[TEAM],0)),"")</f>
        <v>0</v>
      </c>
      <c r="AG457">
        <f t="array" ref="AG457">IFERROR(INDEX(JeffSagarin[W50],MATCH(AllSources[[#This Row],[Year]]&amp;"|"&amp;AllSources[[#This Row],[Real_Team]],JeffSagarin[YEAR]&amp;"|"&amp;JeffSagarin[TEAM],0)),"")</f>
        <v>5</v>
      </c>
      <c r="AH457">
        <f t="array" ref="AH457">IFERROR(INDEX(JeffSagarin[YEAR],MATCH(AllSources[[#This Row],[Year]]&amp;"|"&amp;AllSources[[#This Row],[Real_Team]],JeffSagarin[YEAR]&amp;"|"&amp;JeffSagarin[TEAM],0)),"")</f>
        <v>2015</v>
      </c>
      <c r="AI457" t="str">
        <f t="array" ref="AI457">IFERROR(INDEX(SonnyMoore[TEAM],MATCH(AllSources[[#This Row],[Year]]&amp;"|"&amp;AllSources[[#This Row],[Real_Team]],SonnyMoore[YEAR]&amp;"|"&amp;SonnyMoore[TEAM],0)),"")</f>
        <v>ARKANSAS</v>
      </c>
      <c r="AJ457">
        <f t="array" ref="AJ457">IFERROR(INDEX(SonnyMoore[SM_SOS],MATCH(AllSources[[#This Row],[Year]]&amp;"|"&amp;AllSources[[#This Row],[Real_Team]],SonnyMoore[YEAR]&amp;"|"&amp;SonnyMoore[TEAM],0)),"")</f>
        <v>72.16</v>
      </c>
      <c r="AK457">
        <f t="array" ref="AK457">IFERROR(INDEX(SonnyMoore[SM_PR],MATCH(AllSources[[#This Row],[Year]]&amp;"|"&amp;AllSources[[#This Row],[Real_Team]],SonnyMoore[YEAR]&amp;"|"&amp;SonnyMoore[TEAM],0)),"")</f>
        <v>79.12</v>
      </c>
      <c r="AL457">
        <f t="array" ref="AL457">IFERROR(INDEX(SonnyMoore[YEAR],MATCH(AllSources[[#This Row],[Year]]&amp;"|"&amp;AllSources[[#This Row],[Real_Team]],SonnyMoore[YEAR]&amp;"|"&amp;SonnyMoore[TEAM],0)),"")</f>
        <v>2015</v>
      </c>
      <c r="AM457" t="str">
        <f t="array" ref="AM457">IFERROR(INDEX(ESPN[TEAM],MATCH(AllSources[[#This Row],[Year]]&amp;"|"&amp;AllSources[[#This Row],[Real_Team]],ESPN[YEAR]&amp;"|"&amp;ESPN[TEAM],0)),"")</f>
        <v>Arkansas</v>
      </c>
      <c r="AN457">
        <f t="array" ref="AN457">IFERROR(INDEX(ESPN[BPI OFF],MATCH(AllSources[[#This Row],[Year]]&amp;"|"&amp;AllSources[[#This Row],[Real_Team]],ESPN[YEAR]&amp;"|"&amp;ESPN[TEAM],0)),"")</f>
        <v>10.4</v>
      </c>
      <c r="AO457">
        <f t="array" ref="AO457">IFERROR(INDEX(ESPN[BPI DEF],MATCH(AllSources[[#This Row],[Year]]&amp;"|"&amp;AllSources[[#This Row],[Real_Team]],ESPN[YEAR]&amp;"|"&amp;ESPN[TEAM],0)),"")</f>
        <v>-0.4</v>
      </c>
      <c r="AP457">
        <f t="array" ref="AP457">IFERROR(INDEX(ESPN[BPI],MATCH(AllSources[[#This Row],[Year]]&amp;"|"&amp;AllSources[[#This Row],[Real_Team]],ESPN[YEAR]&amp;"|"&amp;ESPN[TEAM],0)),"")</f>
        <v>10</v>
      </c>
      <c r="AQ457">
        <f t="array" ref="AQ457">IFERROR(INDEX(ESPN[YEAR],MATCH(AllSources[[#This Row],[Year]]&amp;"|"&amp;AllSources[[#This Row],[Real_Team]],ESPN[YEAR]&amp;"|"&amp;ESPN[TEAM],0)),"")</f>
        <v>2015</v>
      </c>
    </row>
    <row r="458" spans="1:43" x14ac:dyDescent="0.2">
      <c r="A458">
        <v>2015</v>
      </c>
      <c r="B458">
        <v>30</v>
      </c>
      <c r="C458" t="s">
        <v>763</v>
      </c>
      <c r="D458" t="s">
        <v>2</v>
      </c>
      <c r="E458" t="e" vm="1">
        <v>#NAME?</v>
      </c>
      <c r="F458">
        <v>7</v>
      </c>
      <c r="G458">
        <v>0</v>
      </c>
      <c r="H458" t="s">
        <v>532</v>
      </c>
      <c r="I458" t="s">
        <v>653</v>
      </c>
      <c r="J458">
        <v>16.27</v>
      </c>
      <c r="K458">
        <v>111.1</v>
      </c>
      <c r="L458">
        <v>58</v>
      </c>
      <c r="M458">
        <v>94.9</v>
      </c>
      <c r="N458">
        <v>26</v>
      </c>
      <c r="O458">
        <v>66.5</v>
      </c>
      <c r="P458">
        <v>70</v>
      </c>
      <c r="Q458">
        <v>4.2999999999999997E-2</v>
      </c>
      <c r="R458">
        <v>75</v>
      </c>
      <c r="S458">
        <v>6.65</v>
      </c>
      <c r="T458">
        <v>57</v>
      </c>
      <c r="U458">
        <v>107.9</v>
      </c>
      <c r="V458">
        <v>50</v>
      </c>
      <c r="W458">
        <v>101.2</v>
      </c>
      <c r="X458">
        <v>63</v>
      </c>
      <c r="Y458">
        <v>8.77</v>
      </c>
      <c r="Z458">
        <v>12</v>
      </c>
      <c r="AA458">
        <v>7</v>
      </c>
      <c r="AB458" t="s">
        <v>136</v>
      </c>
      <c r="AC458" t="str">
        <f t="array" ref="AC458">IFERROR(INDEX(JeffSagarin[TEAM],MATCH(AllSources[[#This Row],[Year]]&amp;"|"&amp;AllSources[[#This Row],[Real_Team]],JeffSagarin[YEAR]&amp;"|"&amp;JeffSagarin[TEAM],0)),"")</f>
        <v/>
      </c>
      <c r="AD458" t="str">
        <f t="array" ref="AD458">IFERROR(INDEX(JeffSagarin[JS_RATING],MATCH(AllSources[[#This Row],[Year]]&amp;"|"&amp;AllSources[[#This Row],[Real_Team]],JeffSagarin[YEAR]&amp;"|"&amp;JeffSagarin[TEAM],0)),"")</f>
        <v/>
      </c>
      <c r="AE458" t="str">
        <f t="array" ref="AE458">IFERROR(INDEX(JeffSagarin[JS_SOS],MATCH(AllSources[[#This Row],[Year]]&amp;"|"&amp;AllSources[[#This Row],[Real_Team]],JeffSagarin[YEAR]&amp;"|"&amp;JeffSagarin[TEAM],0)),"")</f>
        <v/>
      </c>
      <c r="AF458" t="str">
        <f t="array" ref="AF458">IFERROR(INDEX(JeffSagarin[W25],MATCH(AllSources[[#This Row],[Year]]&amp;"|"&amp;AllSources[[#This Row],[Real_Team]],JeffSagarin[YEAR]&amp;"|"&amp;JeffSagarin[TEAM],0)),"")</f>
        <v/>
      </c>
      <c r="AG458" t="str">
        <f t="array" ref="AG458">IFERROR(INDEX(JeffSagarin[W50],MATCH(AllSources[[#This Row],[Year]]&amp;"|"&amp;AllSources[[#This Row],[Real_Team]],JeffSagarin[YEAR]&amp;"|"&amp;JeffSagarin[TEAM],0)),"")</f>
        <v/>
      </c>
      <c r="AH458" t="str">
        <f t="array" ref="AH458">IFERROR(INDEX(JeffSagarin[YEAR],MATCH(AllSources[[#This Row],[Year]]&amp;"|"&amp;AllSources[[#This Row],[Real_Team]],JeffSagarin[YEAR]&amp;"|"&amp;JeffSagarin[TEAM],0)),"")</f>
        <v/>
      </c>
      <c r="AI458" t="str">
        <f t="array" ref="AI458">IFERROR(INDEX(SonnyMoore[TEAM],MATCH(AllSources[[#This Row],[Year]]&amp;"|"&amp;AllSources[[#This Row],[Real_Team]],SonnyMoore[YEAR]&amp;"|"&amp;SonnyMoore[TEAM],0)),"")</f>
        <v>VCU</v>
      </c>
      <c r="AJ458">
        <f t="array" ref="AJ458">IFERROR(INDEX(SonnyMoore[SM_SOS],MATCH(AllSources[[#This Row],[Year]]&amp;"|"&amp;AllSources[[#This Row],[Real_Team]],SonnyMoore[YEAR]&amp;"|"&amp;SonnyMoore[TEAM],0)),"")</f>
        <v>71.37</v>
      </c>
      <c r="AK458">
        <f t="array" ref="AK458">IFERROR(INDEX(SonnyMoore[SM_PR],MATCH(AllSources[[#This Row],[Year]]&amp;"|"&amp;AllSources[[#This Row],[Real_Team]],SonnyMoore[YEAR]&amp;"|"&amp;SonnyMoore[TEAM],0)),"")</f>
        <v>77.489999999999995</v>
      </c>
      <c r="AL458">
        <f t="array" ref="AL458">IFERROR(INDEX(SonnyMoore[YEAR],MATCH(AllSources[[#This Row],[Year]]&amp;"|"&amp;AllSources[[#This Row],[Real_Team]],SonnyMoore[YEAR]&amp;"|"&amp;SonnyMoore[TEAM],0)),"")</f>
        <v>2015</v>
      </c>
      <c r="AM458" t="str">
        <f t="array" ref="AM458">IFERROR(INDEX(ESPN[TEAM],MATCH(AllSources[[#This Row],[Year]]&amp;"|"&amp;AllSources[[#This Row],[Real_Team]],ESPN[YEAR]&amp;"|"&amp;ESPN[TEAM],0)),"")</f>
        <v>VCU</v>
      </c>
      <c r="AN458">
        <f t="array" ref="AN458">IFERROR(INDEX(ESPN[BPI OFF],MATCH(AllSources[[#This Row],[Year]]&amp;"|"&amp;AllSources[[#This Row],[Real_Team]],ESPN[YEAR]&amp;"|"&amp;ESPN[TEAM],0)),"")</f>
        <v>8.3000000000000007</v>
      </c>
      <c r="AO458">
        <f t="array" ref="AO458">IFERROR(INDEX(ESPN[BPI DEF],MATCH(AllSources[[#This Row],[Year]]&amp;"|"&amp;AllSources[[#This Row],[Real_Team]],ESPN[YEAR]&amp;"|"&amp;ESPN[TEAM],0)),"")</f>
        <v>3.7</v>
      </c>
      <c r="AP458">
        <f t="array" ref="AP458">IFERROR(INDEX(ESPN[BPI],MATCH(AllSources[[#This Row],[Year]]&amp;"|"&amp;AllSources[[#This Row],[Real_Team]],ESPN[YEAR]&amp;"|"&amp;ESPN[TEAM],0)),"")</f>
        <v>12</v>
      </c>
      <c r="AQ458">
        <f t="array" ref="AQ458">IFERROR(INDEX(ESPN[YEAR],MATCH(AllSources[[#This Row],[Year]]&amp;"|"&amp;AllSources[[#This Row],[Real_Team]],ESPN[YEAR]&amp;"|"&amp;ESPN[TEAM],0)),"")</f>
        <v>2015</v>
      </c>
    </row>
    <row r="459" spans="1:43" x14ac:dyDescent="0.2">
      <c r="A459">
        <v>2015</v>
      </c>
      <c r="B459">
        <v>31</v>
      </c>
      <c r="C459" t="s">
        <v>762</v>
      </c>
      <c r="D459" t="s">
        <v>234</v>
      </c>
      <c r="E459" t="e" vm="1">
        <v>#NAME?</v>
      </c>
      <c r="F459">
        <v>8</v>
      </c>
      <c r="G459">
        <v>1</v>
      </c>
      <c r="H459" t="s">
        <v>538</v>
      </c>
      <c r="I459" t="s">
        <v>100</v>
      </c>
      <c r="J459">
        <v>15.95</v>
      </c>
      <c r="K459">
        <v>104.9</v>
      </c>
      <c r="L459">
        <v>162</v>
      </c>
      <c r="M459">
        <v>89</v>
      </c>
      <c r="N459">
        <v>5</v>
      </c>
      <c r="O459">
        <v>60.4</v>
      </c>
      <c r="P459">
        <v>333</v>
      </c>
      <c r="Q459">
        <v>2.5999999999999999E-2</v>
      </c>
      <c r="R459">
        <v>118</v>
      </c>
      <c r="S459">
        <v>3.63</v>
      </c>
      <c r="T459">
        <v>85</v>
      </c>
      <c r="U459">
        <v>106.1</v>
      </c>
      <c r="V459">
        <v>86</v>
      </c>
      <c r="W459">
        <v>102.5</v>
      </c>
      <c r="X459">
        <v>96</v>
      </c>
      <c r="Y459">
        <v>3.5</v>
      </c>
      <c r="Z459">
        <v>57</v>
      </c>
      <c r="AA459">
        <v>8</v>
      </c>
      <c r="AB459" t="s">
        <v>136</v>
      </c>
      <c r="AC459" t="str">
        <f t="array" ref="AC459">IFERROR(INDEX(JeffSagarin[TEAM],MATCH(AllSources[[#This Row],[Year]]&amp;"|"&amp;AllSources[[#This Row],[Real_Team]],JeffSagarin[YEAR]&amp;"|"&amp;JeffSagarin[TEAM],0)),"")</f>
        <v>San Diego St.</v>
      </c>
      <c r="AD459">
        <f t="array" ref="AD459">IFERROR(INDEX(JeffSagarin[JS_RATING],MATCH(AllSources[[#This Row],[Year]]&amp;"|"&amp;AllSources[[#This Row],[Real_Team]],JeffSagarin[YEAR]&amp;"|"&amp;JeffSagarin[TEAM],0)),"")</f>
        <v>83.99</v>
      </c>
      <c r="AE459">
        <f t="array" ref="AE459">IFERROR(INDEX(JeffSagarin[JS_SOS],MATCH(AllSources[[#This Row],[Year]]&amp;"|"&amp;AllSources[[#This Row],[Real_Team]],JeffSagarin[YEAR]&amp;"|"&amp;JeffSagarin[TEAM],0)),"")</f>
        <v>75.63</v>
      </c>
      <c r="AF459">
        <f t="array" ref="AF459">IFERROR(INDEX(JeffSagarin[W25],MATCH(AllSources[[#This Row],[Year]]&amp;"|"&amp;AllSources[[#This Row],[Real_Team]],JeffSagarin[YEAR]&amp;"|"&amp;JeffSagarin[TEAM],0)),"")</f>
        <v>1</v>
      </c>
      <c r="AG459">
        <f t="array" ref="AG459">IFERROR(INDEX(JeffSagarin[W50],MATCH(AllSources[[#This Row],[Year]]&amp;"|"&amp;AllSources[[#This Row],[Real_Team]],JeffSagarin[YEAR]&amp;"|"&amp;JeffSagarin[TEAM],0)),"")</f>
        <v>3</v>
      </c>
      <c r="AH459">
        <f t="array" ref="AH459">IFERROR(INDEX(JeffSagarin[YEAR],MATCH(AllSources[[#This Row],[Year]]&amp;"|"&amp;AllSources[[#This Row],[Real_Team]],JeffSagarin[YEAR]&amp;"|"&amp;JeffSagarin[TEAM],0)),"")</f>
        <v>2015</v>
      </c>
      <c r="AI459" t="str">
        <f t="array" ref="AI459">IFERROR(INDEX(SonnyMoore[TEAM],MATCH(AllSources[[#This Row],[Year]]&amp;"|"&amp;AllSources[[#This Row],[Real_Team]],SonnyMoore[YEAR]&amp;"|"&amp;SonnyMoore[TEAM],0)),"")</f>
        <v>SAN DIEGO ST.</v>
      </c>
      <c r="AJ459">
        <f t="array" ref="AJ459">IFERROR(INDEX(SonnyMoore[SM_SOS],MATCH(AllSources[[#This Row],[Year]]&amp;"|"&amp;AllSources[[#This Row],[Real_Team]],SonnyMoore[YEAR]&amp;"|"&amp;SonnyMoore[TEAM],0)),"")</f>
        <v>69.38</v>
      </c>
      <c r="AK459">
        <f t="array" ref="AK459">IFERROR(INDEX(SonnyMoore[SM_PR],MATCH(AllSources[[#This Row],[Year]]&amp;"|"&amp;AllSources[[#This Row],[Real_Team]],SonnyMoore[YEAR]&amp;"|"&amp;SonnyMoore[TEAM],0)),"")</f>
        <v>77.73</v>
      </c>
      <c r="AL459">
        <f t="array" ref="AL459">IFERROR(INDEX(SonnyMoore[YEAR],MATCH(AllSources[[#This Row],[Year]]&amp;"|"&amp;AllSources[[#This Row],[Real_Team]],SonnyMoore[YEAR]&amp;"|"&amp;SonnyMoore[TEAM],0)),"")</f>
        <v>2015</v>
      </c>
      <c r="AM459" t="str">
        <f t="array" ref="AM459">IFERROR(INDEX(ESPN[TEAM],MATCH(AllSources[[#This Row],[Year]]&amp;"|"&amp;AllSources[[#This Row],[Real_Team]],ESPN[YEAR]&amp;"|"&amp;ESPN[TEAM],0)),"")</f>
        <v>San Diego St.</v>
      </c>
      <c r="AN459">
        <f t="array" ref="AN459">IFERROR(INDEX(ESPN[BPI OFF],MATCH(AllSources[[#This Row],[Year]]&amp;"|"&amp;AllSources[[#This Row],[Real_Team]],ESPN[YEAR]&amp;"|"&amp;ESPN[TEAM],0)),"")</f>
        <v>-3.3</v>
      </c>
      <c r="AO459">
        <f t="array" ref="AO459">IFERROR(INDEX(ESPN[BPI DEF],MATCH(AllSources[[#This Row],[Year]]&amp;"|"&amp;AllSources[[#This Row],[Real_Team]],ESPN[YEAR]&amp;"|"&amp;ESPN[TEAM],0)),"")</f>
        <v>11</v>
      </c>
      <c r="AP459">
        <f t="array" ref="AP459">IFERROR(INDEX(ESPN[BPI],MATCH(AllSources[[#This Row],[Year]]&amp;"|"&amp;AllSources[[#This Row],[Real_Team]],ESPN[YEAR]&amp;"|"&amp;ESPN[TEAM],0)),"")</f>
        <v>7.7</v>
      </c>
      <c r="AQ459">
        <f t="array" ref="AQ459">IFERROR(INDEX(ESPN[YEAR],MATCH(AllSources[[#This Row],[Year]]&amp;"|"&amp;AllSources[[#This Row],[Real_Team]],ESPN[YEAR]&amp;"|"&amp;ESPN[TEAM],0)),"")</f>
        <v>2015</v>
      </c>
    </row>
    <row r="460" spans="1:43" x14ac:dyDescent="0.2">
      <c r="A460">
        <v>2015</v>
      </c>
      <c r="B460">
        <v>32</v>
      </c>
      <c r="C460" t="s">
        <v>567</v>
      </c>
      <c r="D460" t="s">
        <v>566</v>
      </c>
      <c r="E460" t="e" vm="1">
        <v>#NAME?</v>
      </c>
      <c r="F460">
        <v>8</v>
      </c>
      <c r="G460">
        <v>2</v>
      </c>
      <c r="H460" t="s">
        <v>105</v>
      </c>
      <c r="I460" t="s">
        <v>144</v>
      </c>
      <c r="J460">
        <v>15.93</v>
      </c>
      <c r="K460">
        <v>114.9</v>
      </c>
      <c r="L460">
        <v>25</v>
      </c>
      <c r="M460">
        <v>98.9</v>
      </c>
      <c r="N460">
        <v>76</v>
      </c>
      <c r="O460">
        <v>64.099999999999994</v>
      </c>
      <c r="P460">
        <v>188</v>
      </c>
      <c r="Q460">
        <v>-3.0000000000000001E-3</v>
      </c>
      <c r="R460">
        <v>191</v>
      </c>
      <c r="S460">
        <v>9.84</v>
      </c>
      <c r="T460">
        <v>16</v>
      </c>
      <c r="U460">
        <v>109.3</v>
      </c>
      <c r="V460">
        <v>15</v>
      </c>
      <c r="W460">
        <v>99.5</v>
      </c>
      <c r="X460">
        <v>16</v>
      </c>
      <c r="Y460">
        <v>-0.65</v>
      </c>
      <c r="Z460">
        <v>179</v>
      </c>
      <c r="AA460">
        <v>8</v>
      </c>
      <c r="AB460" t="s">
        <v>136</v>
      </c>
      <c r="AC460" t="str">
        <f t="array" ref="AC460">IFERROR(INDEX(JeffSagarin[TEAM],MATCH(AllSources[[#This Row],[Year]]&amp;"|"&amp;AllSources[[#This Row],[Real_Team]],JeffSagarin[YEAR]&amp;"|"&amp;JeffSagarin[TEAM],0)),"")</f>
        <v/>
      </c>
      <c r="AD460" t="str">
        <f t="array" ref="AD460">IFERROR(INDEX(JeffSagarin[JS_RATING],MATCH(AllSources[[#This Row],[Year]]&amp;"|"&amp;AllSources[[#This Row],[Real_Team]],JeffSagarin[YEAR]&amp;"|"&amp;JeffSagarin[TEAM],0)),"")</f>
        <v/>
      </c>
      <c r="AE460" t="str">
        <f t="array" ref="AE460">IFERROR(INDEX(JeffSagarin[JS_SOS],MATCH(AllSources[[#This Row],[Year]]&amp;"|"&amp;AllSources[[#This Row],[Real_Team]],JeffSagarin[YEAR]&amp;"|"&amp;JeffSagarin[TEAM],0)),"")</f>
        <v/>
      </c>
      <c r="AF460" t="str">
        <f t="array" ref="AF460">IFERROR(INDEX(JeffSagarin[W25],MATCH(AllSources[[#This Row],[Year]]&amp;"|"&amp;AllSources[[#This Row],[Real_Team]],JeffSagarin[YEAR]&amp;"|"&amp;JeffSagarin[TEAM],0)),"")</f>
        <v/>
      </c>
      <c r="AG460" t="str">
        <f t="array" ref="AG460">IFERROR(INDEX(JeffSagarin[W50],MATCH(AllSources[[#This Row],[Year]]&amp;"|"&amp;AllSources[[#This Row],[Real_Team]],JeffSagarin[YEAR]&amp;"|"&amp;JeffSagarin[TEAM],0)),"")</f>
        <v/>
      </c>
      <c r="AH460" t="str">
        <f t="array" ref="AH460">IFERROR(INDEX(JeffSagarin[YEAR],MATCH(AllSources[[#This Row],[Year]]&amp;"|"&amp;AllSources[[#This Row],[Real_Team]],JeffSagarin[YEAR]&amp;"|"&amp;JeffSagarin[TEAM],0)),"")</f>
        <v/>
      </c>
      <c r="AI460" t="str">
        <f t="array" ref="AI460">IFERROR(INDEX(SonnyMoore[TEAM],MATCH(AllSources[[#This Row],[Year]]&amp;"|"&amp;AllSources[[#This Row],[Real_Team]],SonnyMoore[YEAR]&amp;"|"&amp;SonnyMoore[TEAM],0)),"")</f>
        <v>NORTH CAROLINA ST.</v>
      </c>
      <c r="AJ460">
        <f t="array" ref="AJ460">IFERROR(INDEX(SonnyMoore[SM_SOS],MATCH(AllSources[[#This Row],[Year]]&amp;"|"&amp;AllSources[[#This Row],[Real_Team]],SonnyMoore[YEAR]&amp;"|"&amp;SonnyMoore[TEAM],0)),"")</f>
        <v>75.39</v>
      </c>
      <c r="AK460">
        <f t="array" ref="AK460">IFERROR(INDEX(SonnyMoore[SM_PR],MATCH(AllSources[[#This Row],[Year]]&amp;"|"&amp;AllSources[[#This Row],[Real_Team]],SonnyMoore[YEAR]&amp;"|"&amp;SonnyMoore[TEAM],0)),"")</f>
        <v>80.59</v>
      </c>
      <c r="AL460">
        <f t="array" ref="AL460">IFERROR(INDEX(SonnyMoore[YEAR],MATCH(AllSources[[#This Row],[Year]]&amp;"|"&amp;AllSources[[#This Row],[Real_Team]],SonnyMoore[YEAR]&amp;"|"&amp;SonnyMoore[TEAM],0)),"")</f>
        <v>2015</v>
      </c>
      <c r="AM460" t="str">
        <f t="array" ref="AM460">IFERROR(INDEX(ESPN[TEAM],MATCH(AllSources[[#This Row],[Year]]&amp;"|"&amp;AllSources[[#This Row],[Real_Team]],ESPN[YEAR]&amp;"|"&amp;ESPN[TEAM],0)),"")</f>
        <v/>
      </c>
      <c r="AN460" t="str">
        <f t="array" ref="AN460">IFERROR(INDEX(ESPN[BPI OFF],MATCH(AllSources[[#This Row],[Year]]&amp;"|"&amp;AllSources[[#This Row],[Real_Team]],ESPN[YEAR]&amp;"|"&amp;ESPN[TEAM],0)),"")</f>
        <v/>
      </c>
      <c r="AO460" t="str">
        <f t="array" ref="AO460">IFERROR(INDEX(ESPN[BPI DEF],MATCH(AllSources[[#This Row],[Year]]&amp;"|"&amp;AllSources[[#This Row],[Real_Team]],ESPN[YEAR]&amp;"|"&amp;ESPN[TEAM],0)),"")</f>
        <v/>
      </c>
      <c r="AP460" t="str">
        <f t="array" ref="AP460">IFERROR(INDEX(ESPN[BPI],MATCH(AllSources[[#This Row],[Year]]&amp;"|"&amp;AllSources[[#This Row],[Real_Team]],ESPN[YEAR]&amp;"|"&amp;ESPN[TEAM],0)),"")</f>
        <v/>
      </c>
      <c r="AQ460" t="str">
        <f t="array" ref="AQ460">IFERROR(INDEX(ESPN[YEAR],MATCH(AllSources[[#This Row],[Year]]&amp;"|"&amp;AllSources[[#This Row],[Real_Team]],ESPN[YEAR]&amp;"|"&amp;ESPN[TEAM],0)),"")</f>
        <v/>
      </c>
    </row>
    <row r="461" spans="1:43" x14ac:dyDescent="0.2">
      <c r="A461">
        <v>2015</v>
      </c>
      <c r="B461">
        <v>33</v>
      </c>
      <c r="C461" t="s">
        <v>761</v>
      </c>
      <c r="D461" t="s">
        <v>7</v>
      </c>
      <c r="E461" t="e" vm="1">
        <v>#NAME?</v>
      </c>
      <c r="F461">
        <v>4</v>
      </c>
      <c r="G461">
        <v>1</v>
      </c>
      <c r="H461" t="s">
        <v>556</v>
      </c>
      <c r="I461" t="s">
        <v>119</v>
      </c>
      <c r="J461">
        <v>15.68</v>
      </c>
      <c r="K461">
        <v>111.3</v>
      </c>
      <c r="L461">
        <v>56</v>
      </c>
      <c r="M461">
        <v>95.7</v>
      </c>
      <c r="N461">
        <v>41</v>
      </c>
      <c r="O461">
        <v>63.9</v>
      </c>
      <c r="P461">
        <v>199</v>
      </c>
      <c r="Q461">
        <v>0.127</v>
      </c>
      <c r="R461">
        <v>2</v>
      </c>
      <c r="S461">
        <v>7.15</v>
      </c>
      <c r="T461">
        <v>48</v>
      </c>
      <c r="U461">
        <v>108.3</v>
      </c>
      <c r="V461">
        <v>37</v>
      </c>
      <c r="W461">
        <v>101.1</v>
      </c>
      <c r="X461">
        <v>57</v>
      </c>
      <c r="Y461">
        <v>-3.33</v>
      </c>
      <c r="Z461">
        <v>258</v>
      </c>
      <c r="AA461">
        <v>4</v>
      </c>
      <c r="AB461" t="s">
        <v>136</v>
      </c>
      <c r="AC461" t="str">
        <f t="array" ref="AC461">IFERROR(INDEX(JeffSagarin[TEAM],MATCH(AllSources[[#This Row],[Year]]&amp;"|"&amp;AllSources[[#This Row],[Real_Team]],JeffSagarin[YEAR]&amp;"|"&amp;JeffSagarin[TEAM],0)),"")</f>
        <v>Maryland</v>
      </c>
      <c r="AD461">
        <f t="array" ref="AD461">IFERROR(INDEX(JeffSagarin[JS_RATING],MATCH(AllSources[[#This Row],[Year]]&amp;"|"&amp;AllSources[[#This Row],[Real_Team]],JeffSagarin[YEAR]&amp;"|"&amp;JeffSagarin[TEAM],0)),"")</f>
        <v>84.91</v>
      </c>
      <c r="AE461">
        <f t="array" ref="AE461">IFERROR(INDEX(JeffSagarin[JS_SOS],MATCH(AllSources[[#This Row],[Year]]&amp;"|"&amp;AllSources[[#This Row],[Real_Team]],JeffSagarin[YEAR]&amp;"|"&amp;JeffSagarin[TEAM],0)),"")</f>
        <v>79.09</v>
      </c>
      <c r="AF461">
        <f t="array" ref="AF461">IFERROR(INDEX(JeffSagarin[W25],MATCH(AllSources[[#This Row],[Year]]&amp;"|"&amp;AllSources[[#This Row],[Real_Team]],JeffSagarin[YEAR]&amp;"|"&amp;JeffSagarin[TEAM],0)),"")</f>
        <v>4</v>
      </c>
      <c r="AG461">
        <f t="array" ref="AG461">IFERROR(INDEX(JeffSagarin[W50],MATCH(AllSources[[#This Row],[Year]]&amp;"|"&amp;AllSources[[#This Row],[Real_Team]],JeffSagarin[YEAR]&amp;"|"&amp;JeffSagarin[TEAM],0)),"")</f>
        <v>8</v>
      </c>
      <c r="AH461">
        <f t="array" ref="AH461">IFERROR(INDEX(JeffSagarin[YEAR],MATCH(AllSources[[#This Row],[Year]]&amp;"|"&amp;AllSources[[#This Row],[Real_Team]],JeffSagarin[YEAR]&amp;"|"&amp;JeffSagarin[TEAM],0)),"")</f>
        <v>2015</v>
      </c>
      <c r="AI461" t="str">
        <f t="array" ref="AI461">IFERROR(INDEX(SonnyMoore[TEAM],MATCH(AllSources[[#This Row],[Year]]&amp;"|"&amp;AllSources[[#This Row],[Real_Team]],SonnyMoore[YEAR]&amp;"|"&amp;SonnyMoore[TEAM],0)),"")</f>
        <v>MARYLAND</v>
      </c>
      <c r="AJ461">
        <f t="array" ref="AJ461">IFERROR(INDEX(SonnyMoore[SM_SOS],MATCH(AllSources[[#This Row],[Year]]&amp;"|"&amp;AllSources[[#This Row],[Real_Team]],SonnyMoore[YEAR]&amp;"|"&amp;SonnyMoore[TEAM],0)),"")</f>
        <v>74.05</v>
      </c>
      <c r="AK461">
        <f t="array" ref="AK461">IFERROR(INDEX(SonnyMoore[SM_PR],MATCH(AllSources[[#This Row],[Year]]&amp;"|"&amp;AllSources[[#This Row],[Real_Team]],SonnyMoore[YEAR]&amp;"|"&amp;SonnyMoore[TEAM],0)),"")</f>
        <v>77.930000000000007</v>
      </c>
      <c r="AL461">
        <f t="array" ref="AL461">IFERROR(INDEX(SonnyMoore[YEAR],MATCH(AllSources[[#This Row],[Year]]&amp;"|"&amp;AllSources[[#This Row],[Real_Team]],SonnyMoore[YEAR]&amp;"|"&amp;SonnyMoore[TEAM],0)),"")</f>
        <v>2015</v>
      </c>
      <c r="AM461" t="str">
        <f t="array" ref="AM461">IFERROR(INDEX(ESPN[TEAM],MATCH(AllSources[[#This Row],[Year]]&amp;"|"&amp;AllSources[[#This Row],[Real_Team]],ESPN[YEAR]&amp;"|"&amp;ESPN[TEAM],0)),"")</f>
        <v>Maryland</v>
      </c>
      <c r="AN461">
        <f t="array" ref="AN461">IFERROR(INDEX(ESPN[BPI OFF],MATCH(AllSources[[#This Row],[Year]]&amp;"|"&amp;AllSources[[#This Row],[Real_Team]],ESPN[YEAR]&amp;"|"&amp;ESPN[TEAM],0)),"")</f>
        <v>4.0999999999999996</v>
      </c>
      <c r="AO461">
        <f t="array" ref="AO461">IFERROR(INDEX(ESPN[BPI DEF],MATCH(AllSources[[#This Row],[Year]]&amp;"|"&amp;AllSources[[#This Row],[Real_Team]],ESPN[YEAR]&amp;"|"&amp;ESPN[TEAM],0)),"")</f>
        <v>6.4</v>
      </c>
      <c r="AP461">
        <f t="array" ref="AP461">IFERROR(INDEX(ESPN[BPI],MATCH(AllSources[[#This Row],[Year]]&amp;"|"&amp;AllSources[[#This Row],[Real_Team]],ESPN[YEAR]&amp;"|"&amp;ESPN[TEAM],0)),"")</f>
        <v>10.5</v>
      </c>
      <c r="AQ461">
        <f t="array" ref="AQ461">IFERROR(INDEX(ESPN[YEAR],MATCH(AllSources[[#This Row],[Year]]&amp;"|"&amp;AllSources[[#This Row],[Real_Team]],ESPN[YEAR]&amp;"|"&amp;ESPN[TEAM],0)),"")</f>
        <v>2015</v>
      </c>
    </row>
    <row r="462" spans="1:43" x14ac:dyDescent="0.2">
      <c r="A462">
        <v>2015</v>
      </c>
      <c r="B462">
        <v>35</v>
      </c>
      <c r="C462" t="s">
        <v>760</v>
      </c>
      <c r="D462" t="s">
        <v>101</v>
      </c>
      <c r="E462" t="e" vm="1">
        <v>#NAME?</v>
      </c>
      <c r="F462">
        <v>10</v>
      </c>
      <c r="G462">
        <v>0</v>
      </c>
      <c r="H462" t="s">
        <v>60</v>
      </c>
      <c r="I462" t="s">
        <v>65</v>
      </c>
      <c r="J462">
        <v>15.09</v>
      </c>
      <c r="K462">
        <v>109.6</v>
      </c>
      <c r="L462">
        <v>70</v>
      </c>
      <c r="M462">
        <v>94.5</v>
      </c>
      <c r="N462">
        <v>22</v>
      </c>
      <c r="O462">
        <v>64.099999999999994</v>
      </c>
      <c r="P462">
        <v>184</v>
      </c>
      <c r="Q462">
        <v>1E-3</v>
      </c>
      <c r="R462">
        <v>181</v>
      </c>
      <c r="S462">
        <v>8.73</v>
      </c>
      <c r="T462">
        <v>23</v>
      </c>
      <c r="U462">
        <v>108.6</v>
      </c>
      <c r="V462">
        <v>30</v>
      </c>
      <c r="W462">
        <v>99.9</v>
      </c>
      <c r="X462">
        <v>22</v>
      </c>
      <c r="Y462">
        <v>1.41</v>
      </c>
      <c r="Z462">
        <v>116</v>
      </c>
      <c r="AA462">
        <v>0</v>
      </c>
      <c r="AB462" t="s">
        <v>136</v>
      </c>
      <c r="AC462" t="str">
        <f t="array" ref="AC462">IFERROR(INDEX(JeffSagarin[TEAM],MATCH(AllSources[[#This Row],[Year]]&amp;"|"&amp;AllSources[[#This Row],[Real_Team]],JeffSagarin[YEAR]&amp;"|"&amp;JeffSagarin[TEAM],0)),"")</f>
        <v>Georgia</v>
      </c>
      <c r="AD462">
        <f t="array" ref="AD462">IFERROR(INDEX(JeffSagarin[JS_RATING],MATCH(AllSources[[#This Row],[Year]]&amp;"|"&amp;AllSources[[#This Row],[Real_Team]],JeffSagarin[YEAR]&amp;"|"&amp;JeffSagarin[TEAM],0)),"")</f>
        <v>83.08</v>
      </c>
      <c r="AE462">
        <f t="array" ref="AE462">IFERROR(INDEX(JeffSagarin[JS_SOS],MATCH(AllSources[[#This Row],[Year]]&amp;"|"&amp;AllSources[[#This Row],[Real_Team]],JeffSagarin[YEAR]&amp;"|"&amp;JeffSagarin[TEAM],0)),"")</f>
        <v>79.319999999999993</v>
      </c>
      <c r="AF462">
        <f t="array" ref="AF462">IFERROR(INDEX(JeffSagarin[W25],MATCH(AllSources[[#This Row],[Year]]&amp;"|"&amp;AllSources[[#This Row],[Real_Team]],JeffSagarin[YEAR]&amp;"|"&amp;JeffSagarin[TEAM],0)),"")</f>
        <v>0</v>
      </c>
      <c r="AG462">
        <f t="array" ref="AG462">IFERROR(INDEX(JeffSagarin[W50],MATCH(AllSources[[#This Row],[Year]]&amp;"|"&amp;AllSources[[#This Row],[Real_Team]],JeffSagarin[YEAR]&amp;"|"&amp;JeffSagarin[TEAM],0)),"")</f>
        <v>3</v>
      </c>
      <c r="AH462">
        <f t="array" ref="AH462">IFERROR(INDEX(JeffSagarin[YEAR],MATCH(AllSources[[#This Row],[Year]]&amp;"|"&amp;AllSources[[#This Row],[Real_Team]],JeffSagarin[YEAR]&amp;"|"&amp;JeffSagarin[TEAM],0)),"")</f>
        <v>2015</v>
      </c>
      <c r="AI462" t="str">
        <f t="array" ref="AI462">IFERROR(INDEX(SonnyMoore[TEAM],MATCH(AllSources[[#This Row],[Year]]&amp;"|"&amp;AllSources[[#This Row],[Real_Team]],SonnyMoore[YEAR]&amp;"|"&amp;SonnyMoore[TEAM],0)),"")</f>
        <v>GEORGIA</v>
      </c>
      <c r="AJ462">
        <f t="array" ref="AJ462">IFERROR(INDEX(SonnyMoore[SM_SOS],MATCH(AllSources[[#This Row],[Year]]&amp;"|"&amp;AllSources[[#This Row],[Real_Team]],SonnyMoore[YEAR]&amp;"|"&amp;SonnyMoore[TEAM],0)),"")</f>
        <v>73.31</v>
      </c>
      <c r="AK462">
        <f t="array" ref="AK462">IFERROR(INDEX(SonnyMoore[SM_PR],MATCH(AllSources[[#This Row],[Year]]&amp;"|"&amp;AllSources[[#This Row],[Real_Team]],SonnyMoore[YEAR]&amp;"|"&amp;SonnyMoore[TEAM],0)),"")</f>
        <v>77.44</v>
      </c>
      <c r="AL462">
        <f t="array" ref="AL462">IFERROR(INDEX(SonnyMoore[YEAR],MATCH(AllSources[[#This Row],[Year]]&amp;"|"&amp;AllSources[[#This Row],[Real_Team]],SonnyMoore[YEAR]&amp;"|"&amp;SonnyMoore[TEAM],0)),"")</f>
        <v>2015</v>
      </c>
      <c r="AM462" t="str">
        <f t="array" ref="AM462">IFERROR(INDEX(ESPN[TEAM],MATCH(AllSources[[#This Row],[Year]]&amp;"|"&amp;AllSources[[#This Row],[Real_Team]],ESPN[YEAR]&amp;"|"&amp;ESPN[TEAM],0)),"")</f>
        <v>Georgia</v>
      </c>
      <c r="AN462">
        <f t="array" ref="AN462">IFERROR(INDEX(ESPN[BPI OFF],MATCH(AllSources[[#This Row],[Year]]&amp;"|"&amp;AllSources[[#This Row],[Real_Team]],ESPN[YEAR]&amp;"|"&amp;ESPN[TEAM],0)),"")</f>
        <v>3.9</v>
      </c>
      <c r="AO462">
        <f t="array" ref="AO462">IFERROR(INDEX(ESPN[BPI DEF],MATCH(AllSources[[#This Row],[Year]]&amp;"|"&amp;AllSources[[#This Row],[Real_Team]],ESPN[YEAR]&amp;"|"&amp;ESPN[TEAM],0)),"")</f>
        <v>4.8</v>
      </c>
      <c r="AP462">
        <f t="array" ref="AP462">IFERROR(INDEX(ESPN[BPI],MATCH(AllSources[[#This Row],[Year]]&amp;"|"&amp;AllSources[[#This Row],[Real_Team]],ESPN[YEAR]&amp;"|"&amp;ESPN[TEAM],0)),"")</f>
        <v>8.6</v>
      </c>
      <c r="AQ462">
        <f t="array" ref="AQ462">IFERROR(INDEX(ESPN[YEAR],MATCH(AllSources[[#This Row],[Year]]&amp;"|"&amp;AllSources[[#This Row],[Real_Team]],ESPN[YEAR]&amp;"|"&amp;ESPN[TEAM],0)),"")</f>
        <v>2015</v>
      </c>
    </row>
    <row r="463" spans="1:43" x14ac:dyDescent="0.2">
      <c r="A463">
        <v>2015</v>
      </c>
      <c r="B463">
        <v>36</v>
      </c>
      <c r="C463" t="s">
        <v>759</v>
      </c>
      <c r="D463" t="s">
        <v>215</v>
      </c>
      <c r="E463" t="e" vm="1">
        <v>#NAME?</v>
      </c>
      <c r="F463">
        <v>10</v>
      </c>
      <c r="G463">
        <v>0</v>
      </c>
      <c r="H463" t="s">
        <v>532</v>
      </c>
      <c r="I463" t="s">
        <v>758</v>
      </c>
      <c r="J463">
        <v>15</v>
      </c>
      <c r="K463">
        <v>119.7</v>
      </c>
      <c r="L463">
        <v>9</v>
      </c>
      <c r="M463">
        <v>104.7</v>
      </c>
      <c r="N463">
        <v>176</v>
      </c>
      <c r="O463">
        <v>66.7</v>
      </c>
      <c r="P463">
        <v>62</v>
      </c>
      <c r="Q463">
        <v>5.6000000000000001E-2</v>
      </c>
      <c r="R463">
        <v>53</v>
      </c>
      <c r="S463">
        <v>3.16</v>
      </c>
      <c r="T463">
        <v>93</v>
      </c>
      <c r="U463">
        <v>105.3</v>
      </c>
      <c r="V463">
        <v>108</v>
      </c>
      <c r="W463">
        <v>102.2</v>
      </c>
      <c r="X463">
        <v>87</v>
      </c>
      <c r="Y463">
        <v>-3.78</v>
      </c>
      <c r="Z463">
        <v>274</v>
      </c>
      <c r="AA463">
        <v>0</v>
      </c>
      <c r="AB463" t="s">
        <v>136</v>
      </c>
      <c r="AC463" t="str">
        <f t="array" ref="AC463">IFERROR(INDEX(JeffSagarin[TEAM],MATCH(AllSources[[#This Row],[Year]]&amp;"|"&amp;AllSources[[#This Row],[Real_Team]],JeffSagarin[YEAR]&amp;"|"&amp;JeffSagarin[TEAM],0)),"")</f>
        <v>Davidson</v>
      </c>
      <c r="AD463">
        <f t="array" ref="AD463">IFERROR(INDEX(JeffSagarin[JS_RATING],MATCH(AllSources[[#This Row],[Year]]&amp;"|"&amp;AllSources[[#This Row],[Real_Team]],JeffSagarin[YEAR]&amp;"|"&amp;JeffSagarin[TEAM],0)),"")</f>
        <v>83.4</v>
      </c>
      <c r="AE463">
        <f t="array" ref="AE463">IFERROR(INDEX(JeffSagarin[JS_SOS],MATCH(AllSources[[#This Row],[Year]]&amp;"|"&amp;AllSources[[#This Row],[Real_Team]],JeffSagarin[YEAR]&amp;"|"&amp;JeffSagarin[TEAM],0)),"")</f>
        <v>75.38</v>
      </c>
      <c r="AF463">
        <f t="array" ref="AF463">IFERROR(INDEX(JeffSagarin[W25],MATCH(AllSources[[#This Row],[Year]]&amp;"|"&amp;AllSources[[#This Row],[Real_Team]],JeffSagarin[YEAR]&amp;"|"&amp;JeffSagarin[TEAM],0)),"")</f>
        <v>0</v>
      </c>
      <c r="AG463">
        <f t="array" ref="AG463">IFERROR(INDEX(JeffSagarin[W50],MATCH(AllSources[[#This Row],[Year]]&amp;"|"&amp;AllSources[[#This Row],[Real_Team]],JeffSagarin[YEAR]&amp;"|"&amp;JeffSagarin[TEAM],0)),"")</f>
        <v>2</v>
      </c>
      <c r="AH463">
        <f t="array" ref="AH463">IFERROR(INDEX(JeffSagarin[YEAR],MATCH(AllSources[[#This Row],[Year]]&amp;"|"&amp;AllSources[[#This Row],[Real_Team]],JeffSagarin[YEAR]&amp;"|"&amp;JeffSagarin[TEAM],0)),"")</f>
        <v>2015</v>
      </c>
      <c r="AI463" t="str">
        <f t="array" ref="AI463">IFERROR(INDEX(SonnyMoore[TEAM],MATCH(AllSources[[#This Row],[Year]]&amp;"|"&amp;AllSources[[#This Row],[Real_Team]],SonnyMoore[YEAR]&amp;"|"&amp;SonnyMoore[TEAM],0)),"")</f>
        <v>DAVIDSON</v>
      </c>
      <c r="AJ463">
        <f t="array" ref="AJ463">IFERROR(INDEX(SonnyMoore[SM_SOS],MATCH(AllSources[[#This Row],[Year]]&amp;"|"&amp;AllSources[[#This Row],[Real_Team]],SonnyMoore[YEAR]&amp;"|"&amp;SonnyMoore[TEAM],0)),"")</f>
        <v>68.14</v>
      </c>
      <c r="AK463">
        <f t="array" ref="AK463">IFERROR(INDEX(SonnyMoore[SM_PR],MATCH(AllSources[[#This Row],[Year]]&amp;"|"&amp;AllSources[[#This Row],[Real_Team]],SonnyMoore[YEAR]&amp;"|"&amp;SonnyMoore[TEAM],0)),"")</f>
        <v>76.040000000000006</v>
      </c>
      <c r="AL463">
        <f t="array" ref="AL463">IFERROR(INDEX(SonnyMoore[YEAR],MATCH(AllSources[[#This Row],[Year]]&amp;"|"&amp;AllSources[[#This Row],[Real_Team]],SonnyMoore[YEAR]&amp;"|"&amp;SonnyMoore[TEAM],0)),"")</f>
        <v>2015</v>
      </c>
      <c r="AM463" t="str">
        <f t="array" ref="AM463">IFERROR(INDEX(ESPN[TEAM],MATCH(AllSources[[#This Row],[Year]]&amp;"|"&amp;AllSources[[#This Row],[Real_Team]],ESPN[YEAR]&amp;"|"&amp;ESPN[TEAM],0)),"")</f>
        <v>Davidson</v>
      </c>
      <c r="AN463">
        <f t="array" ref="AN463">IFERROR(INDEX(ESPN[BPI OFF],MATCH(AllSources[[#This Row],[Year]]&amp;"|"&amp;AllSources[[#This Row],[Real_Team]],ESPN[YEAR]&amp;"|"&amp;ESPN[TEAM],0)),"")</f>
        <v>11.2</v>
      </c>
      <c r="AO463">
        <f t="array" ref="AO463">IFERROR(INDEX(ESPN[BPI DEF],MATCH(AllSources[[#This Row],[Year]]&amp;"|"&amp;AllSources[[#This Row],[Real_Team]],ESPN[YEAR]&amp;"|"&amp;ESPN[TEAM],0)),"")</f>
        <v>-0.9</v>
      </c>
      <c r="AP463">
        <f t="array" ref="AP463">IFERROR(INDEX(ESPN[BPI],MATCH(AllSources[[#This Row],[Year]]&amp;"|"&amp;AllSources[[#This Row],[Real_Team]],ESPN[YEAR]&amp;"|"&amp;ESPN[TEAM],0)),"")</f>
        <v>10.3</v>
      </c>
      <c r="AQ463">
        <f t="array" ref="AQ463">IFERROR(INDEX(ESPN[YEAR],MATCH(AllSources[[#This Row],[Year]]&amp;"|"&amp;AllSources[[#This Row],[Real_Team]],ESPN[YEAR]&amp;"|"&amp;ESPN[TEAM],0)),"")</f>
        <v>2015</v>
      </c>
    </row>
    <row r="464" spans="1:43" x14ac:dyDescent="0.2">
      <c r="A464">
        <v>2015</v>
      </c>
      <c r="B464">
        <v>38</v>
      </c>
      <c r="C464" t="s">
        <v>687</v>
      </c>
      <c r="D464" t="s">
        <v>240</v>
      </c>
      <c r="E464" t="e" vm="1">
        <v>#NAME?</v>
      </c>
      <c r="F464">
        <v>9</v>
      </c>
      <c r="G464">
        <v>0</v>
      </c>
      <c r="H464" t="s">
        <v>156</v>
      </c>
      <c r="I464" t="s">
        <v>757</v>
      </c>
      <c r="J464">
        <v>14.92</v>
      </c>
      <c r="K464">
        <v>111.8</v>
      </c>
      <c r="L464">
        <v>51</v>
      </c>
      <c r="M464">
        <v>96.8</v>
      </c>
      <c r="N464">
        <v>53</v>
      </c>
      <c r="O464">
        <v>63.3</v>
      </c>
      <c r="P464">
        <v>238</v>
      </c>
      <c r="Q464">
        <v>-4.4999999999999998E-2</v>
      </c>
      <c r="R464">
        <v>287</v>
      </c>
      <c r="S464">
        <v>10.42</v>
      </c>
      <c r="T464">
        <v>8</v>
      </c>
      <c r="U464">
        <v>108.2</v>
      </c>
      <c r="V464">
        <v>41</v>
      </c>
      <c r="W464">
        <v>97.8</v>
      </c>
      <c r="X464">
        <v>2</v>
      </c>
      <c r="Y464">
        <v>-1.65</v>
      </c>
      <c r="Z464">
        <v>208</v>
      </c>
      <c r="AA464">
        <v>9</v>
      </c>
      <c r="AB464" t="s">
        <v>136</v>
      </c>
      <c r="AC464" t="str">
        <f t="array" ref="AC464">IFERROR(INDEX(JeffSagarin[TEAM],MATCH(AllSources[[#This Row],[Year]]&amp;"|"&amp;AllSources[[#This Row],[Real_Team]],JeffSagarin[YEAR]&amp;"|"&amp;JeffSagarin[TEAM],0)),"")</f>
        <v>Oklahoma St.</v>
      </c>
      <c r="AD464">
        <f t="array" ref="AD464">IFERROR(INDEX(JeffSagarin[JS_RATING],MATCH(AllSources[[#This Row],[Year]]&amp;"|"&amp;AllSources[[#This Row],[Real_Team]],JeffSagarin[YEAR]&amp;"|"&amp;JeffSagarin[TEAM],0)),"")</f>
        <v>82.75</v>
      </c>
      <c r="AE464">
        <f t="array" ref="AE464">IFERROR(INDEX(JeffSagarin[JS_SOS],MATCH(AllSources[[#This Row],[Year]]&amp;"|"&amp;AllSources[[#This Row],[Real_Team]],JeffSagarin[YEAR]&amp;"|"&amp;JeffSagarin[TEAM],0)),"")</f>
        <v>80.790000000000006</v>
      </c>
      <c r="AF464">
        <f t="array" ref="AF464">IFERROR(INDEX(JeffSagarin[W25],MATCH(AllSources[[#This Row],[Year]]&amp;"|"&amp;AllSources[[#This Row],[Real_Team]],JeffSagarin[YEAR]&amp;"|"&amp;JeffSagarin[TEAM],0)),"")</f>
        <v>5</v>
      </c>
      <c r="AG464">
        <f t="array" ref="AG464">IFERROR(INDEX(JeffSagarin[W50],MATCH(AllSources[[#This Row],[Year]]&amp;"|"&amp;AllSources[[#This Row],[Real_Team]],JeffSagarin[YEAR]&amp;"|"&amp;JeffSagarin[TEAM],0)),"")</f>
        <v>5</v>
      </c>
      <c r="AH464">
        <f t="array" ref="AH464">IFERROR(INDEX(JeffSagarin[YEAR],MATCH(AllSources[[#This Row],[Year]]&amp;"|"&amp;AllSources[[#This Row],[Real_Team]],JeffSagarin[YEAR]&amp;"|"&amp;JeffSagarin[TEAM],0)),"")</f>
        <v>2015</v>
      </c>
      <c r="AI464" t="str">
        <f t="array" ref="AI464">IFERROR(INDEX(SonnyMoore[TEAM],MATCH(AllSources[[#This Row],[Year]]&amp;"|"&amp;AllSources[[#This Row],[Real_Team]],SonnyMoore[YEAR]&amp;"|"&amp;SonnyMoore[TEAM],0)),"")</f>
        <v>OKLAHOMA ST.</v>
      </c>
      <c r="AJ464">
        <f t="array" ref="AJ464">IFERROR(INDEX(SonnyMoore[SM_SOS],MATCH(AllSources[[#This Row],[Year]]&amp;"|"&amp;AllSources[[#This Row],[Real_Team]],SonnyMoore[YEAR]&amp;"|"&amp;SonnyMoore[TEAM],0)),"")</f>
        <v>72.569999999999993</v>
      </c>
      <c r="AK464">
        <f t="array" ref="AK464">IFERROR(INDEX(SonnyMoore[SM_PR],MATCH(AllSources[[#This Row],[Year]]&amp;"|"&amp;AllSources[[#This Row],[Real_Team]],SonnyMoore[YEAR]&amp;"|"&amp;SonnyMoore[TEAM],0)),"")</f>
        <v>75.25</v>
      </c>
      <c r="AL464">
        <f t="array" ref="AL464">IFERROR(INDEX(SonnyMoore[YEAR],MATCH(AllSources[[#This Row],[Year]]&amp;"|"&amp;AllSources[[#This Row],[Real_Team]],SonnyMoore[YEAR]&amp;"|"&amp;SonnyMoore[TEAM],0)),"")</f>
        <v>2015</v>
      </c>
      <c r="AM464" t="str">
        <f t="array" ref="AM464">IFERROR(INDEX(ESPN[TEAM],MATCH(AllSources[[#This Row],[Year]]&amp;"|"&amp;AllSources[[#This Row],[Real_Team]],ESPN[YEAR]&amp;"|"&amp;ESPN[TEAM],0)),"")</f>
        <v>Oklahoma St.</v>
      </c>
      <c r="AN464">
        <f t="array" ref="AN464">IFERROR(INDEX(ESPN[BPI OFF],MATCH(AllSources[[#This Row],[Year]]&amp;"|"&amp;AllSources[[#This Row],[Real_Team]],ESPN[YEAR]&amp;"|"&amp;ESPN[TEAM],0)),"")</f>
        <v>3.6</v>
      </c>
      <c r="AO464">
        <f t="array" ref="AO464">IFERROR(INDEX(ESPN[BPI DEF],MATCH(AllSources[[#This Row],[Year]]&amp;"|"&amp;AllSources[[#This Row],[Real_Team]],ESPN[YEAR]&amp;"|"&amp;ESPN[TEAM],0)),"")</f>
        <v>6</v>
      </c>
      <c r="AP464">
        <f t="array" ref="AP464">IFERROR(INDEX(ESPN[BPI],MATCH(AllSources[[#This Row],[Year]]&amp;"|"&amp;AllSources[[#This Row],[Real_Team]],ESPN[YEAR]&amp;"|"&amp;ESPN[TEAM],0)),"")</f>
        <v>9.5</v>
      </c>
      <c r="AQ464">
        <f t="array" ref="AQ464">IFERROR(INDEX(ESPN[YEAR],MATCH(AllSources[[#This Row],[Year]]&amp;"|"&amp;AllSources[[#This Row],[Real_Team]],ESPN[YEAR]&amp;"|"&amp;ESPN[TEAM],0)),"")</f>
        <v>2015</v>
      </c>
    </row>
    <row r="465" spans="1:43" x14ac:dyDescent="0.2">
      <c r="A465">
        <v>2015</v>
      </c>
      <c r="B465">
        <v>40</v>
      </c>
      <c r="C465" t="s">
        <v>145</v>
      </c>
      <c r="D465" t="s">
        <v>64</v>
      </c>
      <c r="E465" t="e" vm="1">
        <v>#NAME?</v>
      </c>
      <c r="F465">
        <v>11</v>
      </c>
      <c r="G465">
        <v>2</v>
      </c>
      <c r="H465" t="s">
        <v>137</v>
      </c>
      <c r="I465" t="s">
        <v>144</v>
      </c>
      <c r="J465">
        <v>14.65</v>
      </c>
      <c r="K465">
        <v>112.9</v>
      </c>
      <c r="L465">
        <v>40</v>
      </c>
      <c r="M465">
        <v>98.2</v>
      </c>
      <c r="N465">
        <v>66</v>
      </c>
      <c r="O465">
        <v>65.8</v>
      </c>
      <c r="P465">
        <v>101</v>
      </c>
      <c r="Q465">
        <v>3.2000000000000001E-2</v>
      </c>
      <c r="R465">
        <v>100</v>
      </c>
      <c r="S465">
        <v>8.4</v>
      </c>
      <c r="T465">
        <v>27</v>
      </c>
      <c r="U465">
        <v>107.9</v>
      </c>
      <c r="V465">
        <v>49</v>
      </c>
      <c r="W465">
        <v>99.5</v>
      </c>
      <c r="X465">
        <v>18</v>
      </c>
      <c r="Y465">
        <v>2.63</v>
      </c>
      <c r="Z465">
        <v>82</v>
      </c>
      <c r="AA465">
        <v>1</v>
      </c>
      <c r="AB465" t="s">
        <v>136</v>
      </c>
      <c r="AC465" t="str">
        <f t="array" ref="AC465">IFERROR(INDEX(JeffSagarin[TEAM],MATCH(AllSources[[#This Row],[Year]]&amp;"|"&amp;AllSources[[#This Row],[Real_Team]],JeffSagarin[YEAR]&amp;"|"&amp;JeffSagarin[TEAM],0)),"")</f>
        <v>UCLA</v>
      </c>
      <c r="AD465">
        <f t="array" ref="AD465">IFERROR(INDEX(JeffSagarin[JS_RATING],MATCH(AllSources[[#This Row],[Year]]&amp;"|"&amp;AllSources[[#This Row],[Real_Team]],JeffSagarin[YEAR]&amp;"|"&amp;JeffSagarin[TEAM],0)),"")</f>
        <v>83.25</v>
      </c>
      <c r="AE465">
        <f t="array" ref="AE465">IFERROR(INDEX(JeffSagarin[JS_SOS],MATCH(AllSources[[#This Row],[Year]]&amp;"|"&amp;AllSources[[#This Row],[Real_Team]],JeffSagarin[YEAR]&amp;"|"&amp;JeffSagarin[TEAM],0)),"")</f>
        <v>79.41</v>
      </c>
      <c r="AF465">
        <f t="array" ref="AF465">IFERROR(INDEX(JeffSagarin[W25],MATCH(AllSources[[#This Row],[Year]]&amp;"|"&amp;AllSources[[#This Row],[Real_Team]],JeffSagarin[YEAR]&amp;"|"&amp;JeffSagarin[TEAM],0)),"")</f>
        <v>1</v>
      </c>
      <c r="AG465">
        <f t="array" ref="AG465">IFERROR(INDEX(JeffSagarin[W50],MATCH(AllSources[[#This Row],[Year]]&amp;"|"&amp;AllSources[[#This Row],[Real_Team]],JeffSagarin[YEAR]&amp;"|"&amp;JeffSagarin[TEAM],0)),"")</f>
        <v>5</v>
      </c>
      <c r="AH465">
        <f t="array" ref="AH465">IFERROR(INDEX(JeffSagarin[YEAR],MATCH(AllSources[[#This Row],[Year]]&amp;"|"&amp;AllSources[[#This Row],[Real_Team]],JeffSagarin[YEAR]&amp;"|"&amp;JeffSagarin[TEAM],0)),"")</f>
        <v>2015</v>
      </c>
      <c r="AI465" t="str">
        <f t="array" ref="AI465">IFERROR(INDEX(SonnyMoore[TEAM],MATCH(AllSources[[#This Row],[Year]]&amp;"|"&amp;AllSources[[#This Row],[Real_Team]],SonnyMoore[YEAR]&amp;"|"&amp;SonnyMoore[TEAM],0)),"")</f>
        <v>UCLA</v>
      </c>
      <c r="AJ465">
        <f t="array" ref="AJ465">IFERROR(INDEX(SonnyMoore[SM_SOS],MATCH(AllSources[[#This Row],[Year]]&amp;"|"&amp;AllSources[[#This Row],[Real_Team]],SonnyMoore[YEAR]&amp;"|"&amp;SonnyMoore[TEAM],0)),"")</f>
        <v>73.599999999999994</v>
      </c>
      <c r="AK465">
        <f t="array" ref="AK465">IFERROR(INDEX(SonnyMoore[SM_PR],MATCH(AllSources[[#This Row],[Year]]&amp;"|"&amp;AllSources[[#This Row],[Real_Team]],SonnyMoore[YEAR]&amp;"|"&amp;SonnyMoore[TEAM],0)),"")</f>
        <v>79.72</v>
      </c>
      <c r="AL465">
        <f t="array" ref="AL465">IFERROR(INDEX(SonnyMoore[YEAR],MATCH(AllSources[[#This Row],[Year]]&amp;"|"&amp;AllSources[[#This Row],[Real_Team]],SonnyMoore[YEAR]&amp;"|"&amp;SonnyMoore[TEAM],0)),"")</f>
        <v>2015</v>
      </c>
      <c r="AM465" t="str">
        <f t="array" ref="AM465">IFERROR(INDEX(ESPN[TEAM],MATCH(AllSources[[#This Row],[Year]]&amp;"|"&amp;AllSources[[#This Row],[Real_Team]],ESPN[YEAR]&amp;"|"&amp;ESPN[TEAM],0)),"")</f>
        <v>UCLA</v>
      </c>
      <c r="AN465">
        <f t="array" ref="AN465">IFERROR(INDEX(ESPN[BPI OFF],MATCH(AllSources[[#This Row],[Year]]&amp;"|"&amp;AllSources[[#This Row],[Real_Team]],ESPN[YEAR]&amp;"|"&amp;ESPN[TEAM],0)),"")</f>
        <v>5.8</v>
      </c>
      <c r="AO465">
        <f t="array" ref="AO465">IFERROR(INDEX(ESPN[BPI DEF],MATCH(AllSources[[#This Row],[Year]]&amp;"|"&amp;AllSources[[#This Row],[Real_Team]],ESPN[YEAR]&amp;"|"&amp;ESPN[TEAM],0)),"")</f>
        <v>-1</v>
      </c>
      <c r="AP465">
        <f t="array" ref="AP465">IFERROR(INDEX(ESPN[BPI],MATCH(AllSources[[#This Row],[Year]]&amp;"|"&amp;AllSources[[#This Row],[Real_Team]],ESPN[YEAR]&amp;"|"&amp;ESPN[TEAM],0)),"")</f>
        <v>4.8</v>
      </c>
      <c r="AQ465">
        <f t="array" ref="AQ465">IFERROR(INDEX(ESPN[YEAR],MATCH(AllSources[[#This Row],[Year]]&amp;"|"&amp;AllSources[[#This Row],[Real_Team]],ESPN[YEAR]&amp;"|"&amp;ESPN[TEAM],0)),"")</f>
        <v>2015</v>
      </c>
    </row>
    <row r="466" spans="1:43" x14ac:dyDescent="0.2">
      <c r="A466">
        <v>2015</v>
      </c>
      <c r="B466">
        <v>42</v>
      </c>
      <c r="C466" t="s">
        <v>669</v>
      </c>
      <c r="D466" t="s">
        <v>219</v>
      </c>
      <c r="E466" t="e" vm="1">
        <v>#NAME?</v>
      </c>
      <c r="F466">
        <v>11</v>
      </c>
      <c r="G466">
        <v>1</v>
      </c>
      <c r="H466" t="s">
        <v>532</v>
      </c>
      <c r="I466" t="s">
        <v>100</v>
      </c>
      <c r="J466">
        <v>14.24</v>
      </c>
      <c r="K466">
        <v>109.2</v>
      </c>
      <c r="L466">
        <v>75</v>
      </c>
      <c r="M466">
        <v>95</v>
      </c>
      <c r="N466">
        <v>30</v>
      </c>
      <c r="O466">
        <v>63.4</v>
      </c>
      <c r="P466">
        <v>229</v>
      </c>
      <c r="Q466">
        <v>2.1999999999999999E-2</v>
      </c>
      <c r="R466">
        <v>132</v>
      </c>
      <c r="S466">
        <v>3.39</v>
      </c>
      <c r="T466">
        <v>88</v>
      </c>
      <c r="U466">
        <v>105.4</v>
      </c>
      <c r="V466">
        <v>107</v>
      </c>
      <c r="W466">
        <v>102</v>
      </c>
      <c r="X466">
        <v>81</v>
      </c>
      <c r="Y466">
        <v>7.0000000000000007E-2</v>
      </c>
      <c r="Z466">
        <v>158</v>
      </c>
      <c r="AA466">
        <v>1</v>
      </c>
      <c r="AB466" t="s">
        <v>136</v>
      </c>
      <c r="AC466" t="str">
        <f t="array" ref="AC466">IFERROR(INDEX(JeffSagarin[TEAM],MATCH(AllSources[[#This Row],[Year]]&amp;"|"&amp;AllSources[[#This Row],[Real_Team]],JeffSagarin[YEAR]&amp;"|"&amp;JeffSagarin[TEAM],0)),"")</f>
        <v>Dayton</v>
      </c>
      <c r="AD466">
        <f t="array" ref="AD466">IFERROR(INDEX(JeffSagarin[JS_RATING],MATCH(AllSources[[#This Row],[Year]]&amp;"|"&amp;AllSources[[#This Row],[Real_Team]],JeffSagarin[YEAR]&amp;"|"&amp;JeffSagarin[TEAM],0)),"")</f>
        <v>82.75</v>
      </c>
      <c r="AE466">
        <f t="array" ref="AE466">IFERROR(INDEX(JeffSagarin[JS_SOS],MATCH(AllSources[[#This Row],[Year]]&amp;"|"&amp;AllSources[[#This Row],[Real_Team]],JeffSagarin[YEAR]&amp;"|"&amp;JeffSagarin[TEAM],0)),"")</f>
        <v>75.72</v>
      </c>
      <c r="AF466">
        <f t="array" ref="AF466">IFERROR(INDEX(JeffSagarin[W25],MATCH(AllSources[[#This Row],[Year]]&amp;"|"&amp;AllSources[[#This Row],[Real_Team]],JeffSagarin[YEAR]&amp;"|"&amp;JeffSagarin[TEAM],0)),"")</f>
        <v>0</v>
      </c>
      <c r="AG466">
        <f t="array" ref="AG466">IFERROR(INDEX(JeffSagarin[W50],MATCH(AllSources[[#This Row],[Year]]&amp;"|"&amp;AllSources[[#This Row],[Real_Team]],JeffSagarin[YEAR]&amp;"|"&amp;JeffSagarin[TEAM],0)),"")</f>
        <v>2</v>
      </c>
      <c r="AH466">
        <f t="array" ref="AH466">IFERROR(INDEX(JeffSagarin[YEAR],MATCH(AllSources[[#This Row],[Year]]&amp;"|"&amp;AllSources[[#This Row],[Real_Team]],JeffSagarin[YEAR]&amp;"|"&amp;JeffSagarin[TEAM],0)),"")</f>
        <v>2015</v>
      </c>
      <c r="AI466" t="str">
        <f t="array" ref="AI466">IFERROR(INDEX(SonnyMoore[TEAM],MATCH(AllSources[[#This Row],[Year]]&amp;"|"&amp;AllSources[[#This Row],[Real_Team]],SonnyMoore[YEAR]&amp;"|"&amp;SonnyMoore[TEAM],0)),"")</f>
        <v>DAYTON</v>
      </c>
      <c r="AJ466">
        <f t="array" ref="AJ466">IFERROR(INDEX(SonnyMoore[SM_SOS],MATCH(AllSources[[#This Row],[Year]]&amp;"|"&amp;AllSources[[#This Row],[Real_Team]],SonnyMoore[YEAR]&amp;"|"&amp;SonnyMoore[TEAM],0)),"")</f>
        <v>68.87</v>
      </c>
      <c r="AK466">
        <f t="array" ref="AK466">IFERROR(INDEX(SonnyMoore[SM_PR],MATCH(AllSources[[#This Row],[Year]]&amp;"|"&amp;AllSources[[#This Row],[Real_Team]],SonnyMoore[YEAR]&amp;"|"&amp;SonnyMoore[TEAM],0)),"")</f>
        <v>76.39</v>
      </c>
      <c r="AL466">
        <f t="array" ref="AL466">IFERROR(INDEX(SonnyMoore[YEAR],MATCH(AllSources[[#This Row],[Year]]&amp;"|"&amp;AllSources[[#This Row],[Real_Team]],SonnyMoore[YEAR]&amp;"|"&amp;SonnyMoore[TEAM],0)),"")</f>
        <v>2015</v>
      </c>
      <c r="AM466" t="str">
        <f t="array" ref="AM466">IFERROR(INDEX(ESPN[TEAM],MATCH(AllSources[[#This Row],[Year]]&amp;"|"&amp;AllSources[[#This Row],[Real_Team]],ESPN[YEAR]&amp;"|"&amp;ESPN[TEAM],0)),"")</f>
        <v>Dayton</v>
      </c>
      <c r="AN466">
        <f t="array" ref="AN466">IFERROR(INDEX(ESPN[BPI OFF],MATCH(AllSources[[#This Row],[Year]]&amp;"|"&amp;AllSources[[#This Row],[Real_Team]],ESPN[YEAR]&amp;"|"&amp;ESPN[TEAM],0)),"")</f>
        <v>2.7</v>
      </c>
      <c r="AO466">
        <f t="array" ref="AO466">IFERROR(INDEX(ESPN[BPI DEF],MATCH(AllSources[[#This Row],[Year]]&amp;"|"&amp;AllSources[[#This Row],[Real_Team]],ESPN[YEAR]&amp;"|"&amp;ESPN[TEAM],0)),"")</f>
        <v>6.7</v>
      </c>
      <c r="AP466">
        <f t="array" ref="AP466">IFERROR(INDEX(ESPN[BPI],MATCH(AllSources[[#This Row],[Year]]&amp;"|"&amp;AllSources[[#This Row],[Real_Team]],ESPN[YEAR]&amp;"|"&amp;ESPN[TEAM],0)),"")</f>
        <v>9.4</v>
      </c>
      <c r="AQ466">
        <f t="array" ref="AQ466">IFERROR(INDEX(ESPN[YEAR],MATCH(AllSources[[#This Row],[Year]]&amp;"|"&amp;AllSources[[#This Row],[Real_Team]],ESPN[YEAR]&amp;"|"&amp;ESPN[TEAM],0)),"")</f>
        <v>2015</v>
      </c>
    </row>
    <row r="467" spans="1:43" x14ac:dyDescent="0.2">
      <c r="A467">
        <v>2015</v>
      </c>
      <c r="B467">
        <v>43</v>
      </c>
      <c r="C467" t="s">
        <v>756</v>
      </c>
      <c r="D467" t="s">
        <v>34</v>
      </c>
      <c r="E467" t="e" vm="1">
        <v>#NAME?</v>
      </c>
      <c r="F467">
        <v>8</v>
      </c>
      <c r="G467">
        <v>1</v>
      </c>
      <c r="H467" t="s">
        <v>148</v>
      </c>
      <c r="I467" t="s">
        <v>125</v>
      </c>
      <c r="J467">
        <v>14.15</v>
      </c>
      <c r="K467">
        <v>108.2</v>
      </c>
      <c r="L467">
        <v>94</v>
      </c>
      <c r="M467">
        <v>94</v>
      </c>
      <c r="N467">
        <v>17</v>
      </c>
      <c r="O467">
        <v>59.8</v>
      </c>
      <c r="P467">
        <v>339</v>
      </c>
      <c r="Q467">
        <v>-1.6E-2</v>
      </c>
      <c r="R467">
        <v>220</v>
      </c>
      <c r="S467">
        <v>3.39</v>
      </c>
      <c r="T467">
        <v>87</v>
      </c>
      <c r="U467">
        <v>104.9</v>
      </c>
      <c r="V467">
        <v>114</v>
      </c>
      <c r="W467">
        <v>101.5</v>
      </c>
      <c r="X467">
        <v>68</v>
      </c>
      <c r="Y467">
        <v>1.69</v>
      </c>
      <c r="Z467">
        <v>108</v>
      </c>
      <c r="AA467">
        <v>8</v>
      </c>
      <c r="AB467" t="s">
        <v>136</v>
      </c>
      <c r="AC467" t="str">
        <f t="array" ref="AC467">IFERROR(INDEX(JeffSagarin[TEAM],MATCH(AllSources[[#This Row],[Year]]&amp;"|"&amp;AllSources[[#This Row],[Real_Team]],JeffSagarin[YEAR]&amp;"|"&amp;JeffSagarin[TEAM],0)),"")</f>
        <v>Cincinnati</v>
      </c>
      <c r="AD467">
        <f t="array" ref="AD467">IFERROR(INDEX(JeffSagarin[JS_RATING],MATCH(AllSources[[#This Row],[Year]]&amp;"|"&amp;AllSources[[#This Row],[Real_Team]],JeffSagarin[YEAR]&amp;"|"&amp;JeffSagarin[TEAM],0)),"")</f>
        <v>82.68</v>
      </c>
      <c r="AE467">
        <f t="array" ref="AE467">IFERROR(INDEX(JeffSagarin[JS_SOS],MATCH(AllSources[[#This Row],[Year]]&amp;"|"&amp;AllSources[[#This Row],[Real_Team]],JeffSagarin[YEAR]&amp;"|"&amp;JeffSagarin[TEAM],0)),"")</f>
        <v>75.760000000000005</v>
      </c>
      <c r="AF467">
        <f t="array" ref="AF467">IFERROR(INDEX(JeffSagarin[W25],MATCH(AllSources[[#This Row],[Year]]&amp;"|"&amp;AllSources[[#This Row],[Real_Team]],JeffSagarin[YEAR]&amp;"|"&amp;JeffSagarin[TEAM],0)),"")</f>
        <v>0</v>
      </c>
      <c r="AG467">
        <f t="array" ref="AG467">IFERROR(INDEX(JeffSagarin[W50],MATCH(AllSources[[#This Row],[Year]]&amp;"|"&amp;AllSources[[#This Row],[Real_Team]],JeffSagarin[YEAR]&amp;"|"&amp;JeffSagarin[TEAM],0)),"")</f>
        <v>5</v>
      </c>
      <c r="AH467">
        <f t="array" ref="AH467">IFERROR(INDEX(JeffSagarin[YEAR],MATCH(AllSources[[#This Row],[Year]]&amp;"|"&amp;AllSources[[#This Row],[Real_Team]],JeffSagarin[YEAR]&amp;"|"&amp;JeffSagarin[TEAM],0)),"")</f>
        <v>2015</v>
      </c>
      <c r="AI467" t="str">
        <f t="array" ref="AI467">IFERROR(INDEX(SonnyMoore[TEAM],MATCH(AllSources[[#This Row],[Year]]&amp;"|"&amp;AllSources[[#This Row],[Real_Team]],SonnyMoore[YEAR]&amp;"|"&amp;SonnyMoore[TEAM],0)),"")</f>
        <v>CINCINNATI</v>
      </c>
      <c r="AJ467">
        <f t="array" ref="AJ467">IFERROR(INDEX(SonnyMoore[SM_SOS],MATCH(AllSources[[#This Row],[Year]]&amp;"|"&amp;AllSources[[#This Row],[Real_Team]],SonnyMoore[YEAR]&amp;"|"&amp;SonnyMoore[TEAM],0)),"")</f>
        <v>70.16</v>
      </c>
      <c r="AK467">
        <f t="array" ref="AK467">IFERROR(INDEX(SonnyMoore[SM_PR],MATCH(AllSources[[#This Row],[Year]]&amp;"|"&amp;AllSources[[#This Row],[Real_Team]],SonnyMoore[YEAR]&amp;"|"&amp;SonnyMoore[TEAM],0)),"")</f>
        <v>76.83</v>
      </c>
      <c r="AL467">
        <f t="array" ref="AL467">IFERROR(INDEX(SonnyMoore[YEAR],MATCH(AllSources[[#This Row],[Year]]&amp;"|"&amp;AllSources[[#This Row],[Real_Team]],SonnyMoore[YEAR]&amp;"|"&amp;SonnyMoore[TEAM],0)),"")</f>
        <v>2015</v>
      </c>
      <c r="AM467" t="str">
        <f t="array" ref="AM467">IFERROR(INDEX(ESPN[TEAM],MATCH(AllSources[[#This Row],[Year]]&amp;"|"&amp;AllSources[[#This Row],[Real_Team]],ESPN[YEAR]&amp;"|"&amp;ESPN[TEAM],0)),"")</f>
        <v>Cincinnati</v>
      </c>
      <c r="AN467">
        <f t="array" ref="AN467">IFERROR(INDEX(ESPN[BPI OFF],MATCH(AllSources[[#This Row],[Year]]&amp;"|"&amp;AllSources[[#This Row],[Real_Team]],ESPN[YEAR]&amp;"|"&amp;ESPN[TEAM],0)),"")</f>
        <v>-2.2999999999999998</v>
      </c>
      <c r="AO467">
        <f t="array" ref="AO467">IFERROR(INDEX(ESPN[BPI DEF],MATCH(AllSources[[#This Row],[Year]]&amp;"|"&amp;AllSources[[#This Row],[Real_Team]],ESPN[YEAR]&amp;"|"&amp;ESPN[TEAM],0)),"")</f>
        <v>11</v>
      </c>
      <c r="AP467">
        <f t="array" ref="AP467">IFERROR(INDEX(ESPN[BPI],MATCH(AllSources[[#This Row],[Year]]&amp;"|"&amp;AllSources[[#This Row],[Real_Team]],ESPN[YEAR]&amp;"|"&amp;ESPN[TEAM],0)),"")</f>
        <v>8.6999999999999993</v>
      </c>
      <c r="AQ467">
        <f t="array" ref="AQ467">IFERROR(INDEX(ESPN[YEAR],MATCH(AllSources[[#This Row],[Year]]&amp;"|"&amp;AllSources[[#This Row],[Real_Team]],ESPN[YEAR]&amp;"|"&amp;ESPN[TEAM],0)),"")</f>
        <v>2015</v>
      </c>
    </row>
    <row r="468" spans="1:43" x14ac:dyDescent="0.2">
      <c r="A468">
        <v>2015</v>
      </c>
      <c r="B468">
        <v>44</v>
      </c>
      <c r="C468" t="s">
        <v>755</v>
      </c>
      <c r="D468" t="s">
        <v>32</v>
      </c>
      <c r="E468" t="e" vm="1">
        <v>#NAME?</v>
      </c>
      <c r="F468">
        <v>9</v>
      </c>
      <c r="G468">
        <v>0</v>
      </c>
      <c r="H468" t="s">
        <v>556</v>
      </c>
      <c r="I468" t="s">
        <v>585</v>
      </c>
      <c r="J468">
        <v>13.96</v>
      </c>
      <c r="K468">
        <v>110.9</v>
      </c>
      <c r="L468">
        <v>61</v>
      </c>
      <c r="M468">
        <v>97</v>
      </c>
      <c r="N468">
        <v>54</v>
      </c>
      <c r="O468">
        <v>64.3</v>
      </c>
      <c r="P468">
        <v>173</v>
      </c>
      <c r="Q468">
        <v>-6.0000000000000001E-3</v>
      </c>
      <c r="R468">
        <v>201</v>
      </c>
      <c r="S468">
        <v>7.45</v>
      </c>
      <c r="T468">
        <v>44</v>
      </c>
      <c r="U468">
        <v>109</v>
      </c>
      <c r="V468">
        <v>17</v>
      </c>
      <c r="W468">
        <v>101.6</v>
      </c>
      <c r="X468">
        <v>75</v>
      </c>
      <c r="Y468">
        <v>-2.75</v>
      </c>
      <c r="Z468">
        <v>245</v>
      </c>
      <c r="AA468">
        <v>9</v>
      </c>
      <c r="AB468" t="s">
        <v>136</v>
      </c>
      <c r="AC468" t="str">
        <f t="array" ref="AC468">IFERROR(INDEX(JeffSagarin[TEAM],MATCH(AllSources[[#This Row],[Year]]&amp;"|"&amp;AllSources[[#This Row],[Real_Team]],JeffSagarin[YEAR]&amp;"|"&amp;JeffSagarin[TEAM],0)),"")</f>
        <v>Purdue</v>
      </c>
      <c r="AD468">
        <f t="array" ref="AD468">IFERROR(INDEX(JeffSagarin[JS_RATING],MATCH(AllSources[[#This Row],[Year]]&amp;"|"&amp;AllSources[[#This Row],[Real_Team]],JeffSagarin[YEAR]&amp;"|"&amp;JeffSagarin[TEAM],0)),"")</f>
        <v>83.75</v>
      </c>
      <c r="AE468">
        <f t="array" ref="AE468">IFERROR(INDEX(JeffSagarin[JS_SOS],MATCH(AllSources[[#This Row],[Year]]&amp;"|"&amp;AllSources[[#This Row],[Real_Team]],JeffSagarin[YEAR]&amp;"|"&amp;JeffSagarin[TEAM],0)),"")</f>
        <v>79.260000000000005</v>
      </c>
      <c r="AF468">
        <f t="array" ref="AF468">IFERROR(INDEX(JeffSagarin[W25],MATCH(AllSources[[#This Row],[Year]]&amp;"|"&amp;AllSources[[#This Row],[Real_Team]],JeffSagarin[YEAR]&amp;"|"&amp;JeffSagarin[TEAM],0)),"")</f>
        <v>2</v>
      </c>
      <c r="AG468">
        <f t="array" ref="AG468">IFERROR(INDEX(JeffSagarin[W50],MATCH(AllSources[[#This Row],[Year]]&amp;"|"&amp;AllSources[[#This Row],[Real_Team]],JeffSagarin[YEAR]&amp;"|"&amp;JeffSagarin[TEAM],0)),"")</f>
        <v>6</v>
      </c>
      <c r="AH468">
        <f t="array" ref="AH468">IFERROR(INDEX(JeffSagarin[YEAR],MATCH(AllSources[[#This Row],[Year]]&amp;"|"&amp;AllSources[[#This Row],[Real_Team]],JeffSagarin[YEAR]&amp;"|"&amp;JeffSagarin[TEAM],0)),"")</f>
        <v>2015</v>
      </c>
      <c r="AI468" t="str">
        <f t="array" ref="AI468">IFERROR(INDEX(SonnyMoore[TEAM],MATCH(AllSources[[#This Row],[Year]]&amp;"|"&amp;AllSources[[#This Row],[Real_Team]],SonnyMoore[YEAR]&amp;"|"&amp;SonnyMoore[TEAM],0)),"")</f>
        <v>PURDUE</v>
      </c>
      <c r="AJ468">
        <f t="array" ref="AJ468">IFERROR(INDEX(SonnyMoore[SM_SOS],MATCH(AllSources[[#This Row],[Year]]&amp;"|"&amp;AllSources[[#This Row],[Real_Team]],SonnyMoore[YEAR]&amp;"|"&amp;SonnyMoore[TEAM],0)),"")</f>
        <v>72.739999999999995</v>
      </c>
      <c r="AK468">
        <f t="array" ref="AK468">IFERROR(INDEX(SonnyMoore[SM_PR],MATCH(AllSources[[#This Row],[Year]]&amp;"|"&amp;AllSources[[#This Row],[Real_Team]],SonnyMoore[YEAR]&amp;"|"&amp;SonnyMoore[TEAM],0)),"")</f>
        <v>78.430000000000007</v>
      </c>
      <c r="AL468">
        <f t="array" ref="AL468">IFERROR(INDEX(SonnyMoore[YEAR],MATCH(AllSources[[#This Row],[Year]]&amp;"|"&amp;AllSources[[#This Row],[Real_Team]],SonnyMoore[YEAR]&amp;"|"&amp;SonnyMoore[TEAM],0)),"")</f>
        <v>2015</v>
      </c>
      <c r="AM468" t="str">
        <f t="array" ref="AM468">IFERROR(INDEX(ESPN[TEAM],MATCH(AllSources[[#This Row],[Year]]&amp;"|"&amp;AllSources[[#This Row],[Real_Team]],ESPN[YEAR]&amp;"|"&amp;ESPN[TEAM],0)),"")</f>
        <v>Purdue</v>
      </c>
      <c r="AN468">
        <f t="array" ref="AN468">IFERROR(INDEX(ESPN[BPI OFF],MATCH(AllSources[[#This Row],[Year]]&amp;"|"&amp;AllSources[[#This Row],[Real_Team]],ESPN[YEAR]&amp;"|"&amp;ESPN[TEAM],0)),"")</f>
        <v>4.5999999999999996</v>
      </c>
      <c r="AO468">
        <f t="array" ref="AO468">IFERROR(INDEX(ESPN[BPI DEF],MATCH(AllSources[[#This Row],[Year]]&amp;"|"&amp;AllSources[[#This Row],[Real_Team]],ESPN[YEAR]&amp;"|"&amp;ESPN[TEAM],0)),"")</f>
        <v>5.3</v>
      </c>
      <c r="AP468">
        <f t="array" ref="AP468">IFERROR(INDEX(ESPN[BPI],MATCH(AllSources[[#This Row],[Year]]&amp;"|"&amp;AllSources[[#This Row],[Real_Team]],ESPN[YEAR]&amp;"|"&amp;ESPN[TEAM],0)),"")</f>
        <v>9.9</v>
      </c>
      <c r="AQ468">
        <f t="array" ref="AQ468">IFERROR(INDEX(ESPN[YEAR],MATCH(AllSources[[#This Row],[Year]]&amp;"|"&amp;AllSources[[#This Row],[Real_Team]],ESPN[YEAR]&amp;"|"&amp;ESPN[TEAM],0)),"")</f>
        <v>2015</v>
      </c>
    </row>
    <row r="469" spans="1:43" x14ac:dyDescent="0.2">
      <c r="A469">
        <v>2015</v>
      </c>
      <c r="B469">
        <v>45</v>
      </c>
      <c r="C469" t="s">
        <v>754</v>
      </c>
      <c r="D469" t="s">
        <v>30</v>
      </c>
      <c r="E469" t="e" vm="1">
        <v>#NAME?</v>
      </c>
      <c r="F469">
        <v>8</v>
      </c>
      <c r="G469">
        <v>1</v>
      </c>
      <c r="H469" t="s">
        <v>137</v>
      </c>
      <c r="I469" t="s">
        <v>653</v>
      </c>
      <c r="J469">
        <v>13.88</v>
      </c>
      <c r="K469">
        <v>115.2</v>
      </c>
      <c r="L469">
        <v>23</v>
      </c>
      <c r="M469">
        <v>101.3</v>
      </c>
      <c r="N469">
        <v>114</v>
      </c>
      <c r="O469">
        <v>66.599999999999994</v>
      </c>
      <c r="P469">
        <v>68</v>
      </c>
      <c r="Q469">
        <v>0.11899999999999999</v>
      </c>
      <c r="R469">
        <v>5</v>
      </c>
      <c r="S469">
        <v>7.28</v>
      </c>
      <c r="T469">
        <v>46</v>
      </c>
      <c r="U469">
        <v>108.4</v>
      </c>
      <c r="V469">
        <v>32</v>
      </c>
      <c r="W469">
        <v>101.1</v>
      </c>
      <c r="X469">
        <v>53</v>
      </c>
      <c r="Y469">
        <v>-2.34</v>
      </c>
      <c r="Z469">
        <v>227</v>
      </c>
      <c r="AA469">
        <v>8</v>
      </c>
      <c r="AB469" t="s">
        <v>136</v>
      </c>
      <c r="AC469" t="str">
        <f t="array" ref="AC469">IFERROR(INDEX(JeffSagarin[TEAM],MATCH(AllSources[[#This Row],[Year]]&amp;"|"&amp;AllSources[[#This Row],[Real_Team]],JeffSagarin[YEAR]&amp;"|"&amp;JeffSagarin[TEAM],0)),"")</f>
        <v>Oregon</v>
      </c>
      <c r="AD469">
        <f t="array" ref="AD469">IFERROR(INDEX(JeffSagarin[JS_RATING],MATCH(AllSources[[#This Row],[Year]]&amp;"|"&amp;AllSources[[#This Row],[Real_Team]],JeffSagarin[YEAR]&amp;"|"&amp;JeffSagarin[TEAM],0)),"")</f>
        <v>83.55</v>
      </c>
      <c r="AE469">
        <f t="array" ref="AE469">IFERROR(INDEX(JeffSagarin[JS_SOS],MATCH(AllSources[[#This Row],[Year]]&amp;"|"&amp;AllSources[[#This Row],[Real_Team]],JeffSagarin[YEAR]&amp;"|"&amp;JeffSagarin[TEAM],0)),"")</f>
        <v>78.650000000000006</v>
      </c>
      <c r="AF469">
        <f t="array" ref="AF469">IFERROR(INDEX(JeffSagarin[W25],MATCH(AllSources[[#This Row],[Year]]&amp;"|"&amp;AllSources[[#This Row],[Real_Team]],JeffSagarin[YEAR]&amp;"|"&amp;JeffSagarin[TEAM],0)),"")</f>
        <v>2</v>
      </c>
      <c r="AG469">
        <f t="array" ref="AG469">IFERROR(INDEX(JeffSagarin[W50],MATCH(AllSources[[#This Row],[Year]]&amp;"|"&amp;AllSources[[#This Row],[Real_Team]],JeffSagarin[YEAR]&amp;"|"&amp;JeffSagarin[TEAM],0)),"")</f>
        <v>5</v>
      </c>
      <c r="AH469">
        <f t="array" ref="AH469">IFERROR(INDEX(JeffSagarin[YEAR],MATCH(AllSources[[#This Row],[Year]]&amp;"|"&amp;AllSources[[#This Row],[Real_Team]],JeffSagarin[YEAR]&amp;"|"&amp;JeffSagarin[TEAM],0)),"")</f>
        <v>2015</v>
      </c>
      <c r="AI469" t="str">
        <f t="array" ref="AI469">IFERROR(INDEX(SonnyMoore[TEAM],MATCH(AllSources[[#This Row],[Year]]&amp;"|"&amp;AllSources[[#This Row],[Real_Team]],SonnyMoore[YEAR]&amp;"|"&amp;SonnyMoore[TEAM],0)),"")</f>
        <v>OREGON</v>
      </c>
      <c r="AJ469">
        <f t="array" ref="AJ469">IFERROR(INDEX(SonnyMoore[SM_SOS],MATCH(AllSources[[#This Row],[Year]]&amp;"|"&amp;AllSources[[#This Row],[Real_Team]],SonnyMoore[YEAR]&amp;"|"&amp;SonnyMoore[TEAM],0)),"")</f>
        <v>72.849999999999994</v>
      </c>
      <c r="AK469">
        <f t="array" ref="AK469">IFERROR(INDEX(SonnyMoore[SM_PR],MATCH(AllSources[[#This Row],[Year]]&amp;"|"&amp;AllSources[[#This Row],[Real_Team]],SonnyMoore[YEAR]&amp;"|"&amp;SonnyMoore[TEAM],0)),"")</f>
        <v>78.03</v>
      </c>
      <c r="AL469">
        <f t="array" ref="AL469">IFERROR(INDEX(SonnyMoore[YEAR],MATCH(AllSources[[#This Row],[Year]]&amp;"|"&amp;AllSources[[#This Row],[Real_Team]],SonnyMoore[YEAR]&amp;"|"&amp;SonnyMoore[TEAM],0)),"")</f>
        <v>2015</v>
      </c>
      <c r="AM469" t="str">
        <f t="array" ref="AM469">IFERROR(INDEX(ESPN[TEAM],MATCH(AllSources[[#This Row],[Year]]&amp;"|"&amp;AllSources[[#This Row],[Real_Team]],ESPN[YEAR]&amp;"|"&amp;ESPN[TEAM],0)),"")</f>
        <v/>
      </c>
      <c r="AN469" t="str">
        <f t="array" ref="AN469">IFERROR(INDEX(ESPN[BPI OFF],MATCH(AllSources[[#This Row],[Year]]&amp;"|"&amp;AllSources[[#This Row],[Real_Team]],ESPN[YEAR]&amp;"|"&amp;ESPN[TEAM],0)),"")</f>
        <v/>
      </c>
      <c r="AO469" t="str">
        <f t="array" ref="AO469">IFERROR(INDEX(ESPN[BPI DEF],MATCH(AllSources[[#This Row],[Year]]&amp;"|"&amp;AllSources[[#This Row],[Real_Team]],ESPN[YEAR]&amp;"|"&amp;ESPN[TEAM],0)),"")</f>
        <v/>
      </c>
      <c r="AP469" t="str">
        <f t="array" ref="AP469">IFERROR(INDEX(ESPN[BPI],MATCH(AllSources[[#This Row],[Year]]&amp;"|"&amp;AllSources[[#This Row],[Real_Team]],ESPN[YEAR]&amp;"|"&amp;ESPN[TEAM],0)),"")</f>
        <v/>
      </c>
      <c r="AQ469" t="str">
        <f t="array" ref="AQ469">IFERROR(INDEX(ESPN[YEAR],MATCH(AllSources[[#This Row],[Year]]&amp;"|"&amp;AllSources[[#This Row],[Real_Team]],ESPN[YEAR]&amp;"|"&amp;ESPN[TEAM],0)),"")</f>
        <v/>
      </c>
    </row>
    <row r="470" spans="1:43" x14ac:dyDescent="0.2">
      <c r="A470">
        <v>2015</v>
      </c>
      <c r="B470">
        <v>46</v>
      </c>
      <c r="C470" t="s">
        <v>753</v>
      </c>
      <c r="D470" t="s">
        <v>28</v>
      </c>
      <c r="E470" t="e" vm="1">
        <v>#NAME?</v>
      </c>
      <c r="F470">
        <v>11</v>
      </c>
      <c r="G470">
        <v>0</v>
      </c>
      <c r="H470" t="s">
        <v>60</v>
      </c>
      <c r="I470" t="s">
        <v>585</v>
      </c>
      <c r="J470">
        <v>13.88</v>
      </c>
      <c r="K470">
        <v>114.5</v>
      </c>
      <c r="L470">
        <v>28</v>
      </c>
      <c r="M470">
        <v>100.6</v>
      </c>
      <c r="N470">
        <v>104</v>
      </c>
      <c r="O470">
        <v>66.2</v>
      </c>
      <c r="P470">
        <v>78</v>
      </c>
      <c r="Q470">
        <v>-3.3000000000000002E-2</v>
      </c>
      <c r="R470">
        <v>259</v>
      </c>
      <c r="S470">
        <v>7.1</v>
      </c>
      <c r="T470">
        <v>49</v>
      </c>
      <c r="U470">
        <v>107.3</v>
      </c>
      <c r="V470">
        <v>68</v>
      </c>
      <c r="W470">
        <v>100.2</v>
      </c>
      <c r="X470">
        <v>31</v>
      </c>
      <c r="Y470">
        <v>-1.19</v>
      </c>
      <c r="Z470">
        <v>193</v>
      </c>
      <c r="AA470">
        <v>1</v>
      </c>
      <c r="AB470" t="s">
        <v>136</v>
      </c>
      <c r="AC470" t="str">
        <f t="array" ref="AC470">IFERROR(INDEX(JeffSagarin[TEAM],MATCH(AllSources[[#This Row],[Year]]&amp;"|"&amp;AllSources[[#This Row],[Real_Team]],JeffSagarin[YEAR]&amp;"|"&amp;JeffSagarin[TEAM],0)),"")</f>
        <v>Mississippi</v>
      </c>
      <c r="AD470">
        <f t="array" ref="AD470">IFERROR(INDEX(JeffSagarin[JS_RATING],MATCH(AllSources[[#This Row],[Year]]&amp;"|"&amp;AllSources[[#This Row],[Real_Team]],JeffSagarin[YEAR]&amp;"|"&amp;JeffSagarin[TEAM],0)),"")</f>
        <v>81.849999999999994</v>
      </c>
      <c r="AE470">
        <f t="array" ref="AE470">IFERROR(INDEX(JeffSagarin[JS_SOS],MATCH(AllSources[[#This Row],[Year]]&amp;"|"&amp;AllSources[[#This Row],[Real_Team]],JeffSagarin[YEAR]&amp;"|"&amp;JeffSagarin[TEAM],0)),"")</f>
        <v>78.23</v>
      </c>
      <c r="AF470">
        <f t="array" ref="AF470">IFERROR(INDEX(JeffSagarin[W25],MATCH(AllSources[[#This Row],[Year]]&amp;"|"&amp;AllSources[[#This Row],[Real_Team]],JeffSagarin[YEAR]&amp;"|"&amp;JeffSagarin[TEAM],0)),"")</f>
        <v>0</v>
      </c>
      <c r="AG470">
        <f t="array" ref="AG470">IFERROR(INDEX(JeffSagarin[W50],MATCH(AllSources[[#This Row],[Year]]&amp;"|"&amp;AllSources[[#This Row],[Real_Team]],JeffSagarin[YEAR]&amp;"|"&amp;JeffSagarin[TEAM],0)),"")</f>
        <v>6</v>
      </c>
      <c r="AH470">
        <f t="array" ref="AH470">IFERROR(INDEX(JeffSagarin[YEAR],MATCH(AllSources[[#This Row],[Year]]&amp;"|"&amp;AllSources[[#This Row],[Real_Team]],JeffSagarin[YEAR]&amp;"|"&amp;JeffSagarin[TEAM],0)),"")</f>
        <v>2015</v>
      </c>
      <c r="AI470" t="str">
        <f t="array" ref="AI470">IFERROR(INDEX(SonnyMoore[TEAM],MATCH(AllSources[[#This Row],[Year]]&amp;"|"&amp;AllSources[[#This Row],[Real_Team]],SonnyMoore[YEAR]&amp;"|"&amp;SonnyMoore[TEAM],0)),"")</f>
        <v>MISSISSIPPI</v>
      </c>
      <c r="AJ470">
        <f t="array" ref="AJ470">IFERROR(INDEX(SonnyMoore[SM_SOS],MATCH(AllSources[[#This Row],[Year]]&amp;"|"&amp;AllSources[[#This Row],[Real_Team]],SonnyMoore[YEAR]&amp;"|"&amp;SonnyMoore[TEAM],0)),"")</f>
        <v>71.989999999999995</v>
      </c>
      <c r="AK470">
        <f t="array" ref="AK470">IFERROR(INDEX(SonnyMoore[SM_PR],MATCH(AllSources[[#This Row],[Year]]&amp;"|"&amp;AllSources[[#This Row],[Real_Team]],SonnyMoore[YEAR]&amp;"|"&amp;SonnyMoore[TEAM],0)),"")</f>
        <v>75.59</v>
      </c>
      <c r="AL470">
        <f t="array" ref="AL470">IFERROR(INDEX(SonnyMoore[YEAR],MATCH(AllSources[[#This Row],[Year]]&amp;"|"&amp;AllSources[[#This Row],[Real_Team]],SonnyMoore[YEAR]&amp;"|"&amp;SonnyMoore[TEAM],0)),"")</f>
        <v>2015</v>
      </c>
      <c r="AM470" t="str">
        <f t="array" ref="AM470">IFERROR(INDEX(ESPN[TEAM],MATCH(AllSources[[#This Row],[Year]]&amp;"|"&amp;AllSources[[#This Row],[Real_Team]],ESPN[YEAR]&amp;"|"&amp;ESPN[TEAM],0)),"")</f>
        <v/>
      </c>
      <c r="AN470" t="str">
        <f t="array" ref="AN470">IFERROR(INDEX(ESPN[BPI OFF],MATCH(AllSources[[#This Row],[Year]]&amp;"|"&amp;AllSources[[#This Row],[Real_Team]],ESPN[YEAR]&amp;"|"&amp;ESPN[TEAM],0)),"")</f>
        <v/>
      </c>
      <c r="AO470" t="str">
        <f t="array" ref="AO470">IFERROR(INDEX(ESPN[BPI DEF],MATCH(AllSources[[#This Row],[Year]]&amp;"|"&amp;AllSources[[#This Row],[Real_Team]],ESPN[YEAR]&amp;"|"&amp;ESPN[TEAM],0)),"")</f>
        <v/>
      </c>
      <c r="AP470" t="str">
        <f t="array" ref="AP470">IFERROR(INDEX(ESPN[BPI],MATCH(AllSources[[#This Row],[Year]]&amp;"|"&amp;AllSources[[#This Row],[Real_Team]],ESPN[YEAR]&amp;"|"&amp;ESPN[TEAM],0)),"")</f>
        <v/>
      </c>
      <c r="AQ470" t="str">
        <f t="array" ref="AQ470">IFERROR(INDEX(ESPN[YEAR],MATCH(AllSources[[#This Row],[Year]]&amp;"|"&amp;AllSources[[#This Row],[Real_Team]],ESPN[YEAR]&amp;"|"&amp;ESPN[TEAM],0)),"")</f>
        <v/>
      </c>
    </row>
    <row r="471" spans="1:43" x14ac:dyDescent="0.2">
      <c r="A471">
        <v>2015</v>
      </c>
      <c r="B471">
        <v>47</v>
      </c>
      <c r="C471" t="s">
        <v>752</v>
      </c>
      <c r="D471" t="s">
        <v>226</v>
      </c>
      <c r="E471" t="e" vm="1">
        <v>#NAME?</v>
      </c>
      <c r="F471">
        <v>11</v>
      </c>
      <c r="G471">
        <v>0</v>
      </c>
      <c r="H471" t="s">
        <v>538</v>
      </c>
      <c r="I471" t="s">
        <v>121</v>
      </c>
      <c r="J471">
        <v>13.85</v>
      </c>
      <c r="K471">
        <v>111.9</v>
      </c>
      <c r="L471">
        <v>50</v>
      </c>
      <c r="M471">
        <v>98.1</v>
      </c>
      <c r="N471">
        <v>63</v>
      </c>
      <c r="O471">
        <v>62.8</v>
      </c>
      <c r="P471">
        <v>259</v>
      </c>
      <c r="Q471">
        <v>8.9999999999999993E-3</v>
      </c>
      <c r="R471">
        <v>165</v>
      </c>
      <c r="S471">
        <v>0.94</v>
      </c>
      <c r="T471">
        <v>121</v>
      </c>
      <c r="U471">
        <v>104.8</v>
      </c>
      <c r="V471">
        <v>116</v>
      </c>
      <c r="W471">
        <v>103.9</v>
      </c>
      <c r="X471">
        <v>133</v>
      </c>
      <c r="Y471">
        <v>-0.31</v>
      </c>
      <c r="Z471">
        <v>166</v>
      </c>
      <c r="AA471">
        <v>1</v>
      </c>
      <c r="AB471" t="s">
        <v>136</v>
      </c>
      <c r="AC471" t="str">
        <f t="array" ref="AC471">IFERROR(INDEX(JeffSagarin[TEAM],MATCH(AllSources[[#This Row],[Year]]&amp;"|"&amp;AllSources[[#This Row],[Real_Team]],JeffSagarin[YEAR]&amp;"|"&amp;JeffSagarin[TEAM],0)),"")</f>
        <v>Boise St.</v>
      </c>
      <c r="AD471">
        <f t="array" ref="AD471">IFERROR(INDEX(JeffSagarin[JS_RATING],MATCH(AllSources[[#This Row],[Year]]&amp;"|"&amp;AllSources[[#This Row],[Real_Team]],JeffSagarin[YEAR]&amp;"|"&amp;JeffSagarin[TEAM],0)),"")</f>
        <v>82.12</v>
      </c>
      <c r="AE471">
        <f t="array" ref="AE471">IFERROR(INDEX(JeffSagarin[JS_SOS],MATCH(AllSources[[#This Row],[Year]]&amp;"|"&amp;AllSources[[#This Row],[Real_Team]],JeffSagarin[YEAR]&amp;"|"&amp;JeffSagarin[TEAM],0)),"")</f>
        <v>73.92</v>
      </c>
      <c r="AF471">
        <f t="array" ref="AF471">IFERROR(INDEX(JeffSagarin[W25],MATCH(AllSources[[#This Row],[Year]]&amp;"|"&amp;AllSources[[#This Row],[Real_Team]],JeffSagarin[YEAR]&amp;"|"&amp;JeffSagarin[TEAM],0)),"")</f>
        <v>0</v>
      </c>
      <c r="AG471">
        <f t="array" ref="AG471">IFERROR(INDEX(JeffSagarin[W50],MATCH(AllSources[[#This Row],[Year]]&amp;"|"&amp;AllSources[[#This Row],[Real_Team]],JeffSagarin[YEAR]&amp;"|"&amp;JeffSagarin[TEAM],0)),"")</f>
        <v>2</v>
      </c>
      <c r="AH471">
        <f t="array" ref="AH471">IFERROR(INDEX(JeffSagarin[YEAR],MATCH(AllSources[[#This Row],[Year]]&amp;"|"&amp;AllSources[[#This Row],[Real_Team]],JeffSagarin[YEAR]&amp;"|"&amp;JeffSagarin[TEAM],0)),"")</f>
        <v>2015</v>
      </c>
      <c r="AI471" t="str">
        <f t="array" ref="AI471">IFERROR(INDEX(SonnyMoore[TEAM],MATCH(AllSources[[#This Row],[Year]]&amp;"|"&amp;AllSources[[#This Row],[Real_Team]],SonnyMoore[YEAR]&amp;"|"&amp;SonnyMoore[TEAM],0)),"")</f>
        <v>BOISE ST.</v>
      </c>
      <c r="AJ471">
        <f t="array" ref="AJ471">IFERROR(INDEX(SonnyMoore[SM_SOS],MATCH(AllSources[[#This Row],[Year]]&amp;"|"&amp;AllSources[[#This Row],[Real_Team]],SonnyMoore[YEAR]&amp;"|"&amp;SonnyMoore[TEAM],0)),"")</f>
        <v>65.89</v>
      </c>
      <c r="AK471">
        <f t="array" ref="AK471">IFERROR(INDEX(SonnyMoore[SM_PR],MATCH(AllSources[[#This Row],[Year]]&amp;"|"&amp;AllSources[[#This Row],[Real_Team]],SonnyMoore[YEAR]&amp;"|"&amp;SonnyMoore[TEAM],0)),"")</f>
        <v>76.540000000000006</v>
      </c>
      <c r="AL471">
        <f t="array" ref="AL471">IFERROR(INDEX(SonnyMoore[YEAR],MATCH(AllSources[[#This Row],[Year]]&amp;"|"&amp;AllSources[[#This Row],[Real_Team]],SonnyMoore[YEAR]&amp;"|"&amp;SonnyMoore[TEAM],0)),"")</f>
        <v>2015</v>
      </c>
      <c r="AM471" t="str">
        <f t="array" ref="AM471">IFERROR(INDEX(ESPN[TEAM],MATCH(AllSources[[#This Row],[Year]]&amp;"|"&amp;AllSources[[#This Row],[Real_Team]],ESPN[YEAR]&amp;"|"&amp;ESPN[TEAM],0)),"")</f>
        <v>Boise St.</v>
      </c>
      <c r="AN471">
        <f t="array" ref="AN471">IFERROR(INDEX(ESPN[BPI OFF],MATCH(AllSources[[#This Row],[Year]]&amp;"|"&amp;AllSources[[#This Row],[Real_Team]],ESPN[YEAR]&amp;"|"&amp;ESPN[TEAM],0)),"")</f>
        <v>4.2</v>
      </c>
      <c r="AO471">
        <f t="array" ref="AO471">IFERROR(INDEX(ESPN[BPI DEF],MATCH(AllSources[[#This Row],[Year]]&amp;"|"&amp;AllSources[[#This Row],[Real_Team]],ESPN[YEAR]&amp;"|"&amp;ESPN[TEAM],0)),"")</f>
        <v>3.9</v>
      </c>
      <c r="AP471">
        <f t="array" ref="AP471">IFERROR(INDEX(ESPN[BPI],MATCH(AllSources[[#This Row],[Year]]&amp;"|"&amp;AllSources[[#This Row],[Real_Team]],ESPN[YEAR]&amp;"|"&amp;ESPN[TEAM],0)),"")</f>
        <v>8.1</v>
      </c>
      <c r="AQ471">
        <f t="array" ref="AQ471">IFERROR(INDEX(ESPN[YEAR],MATCH(AllSources[[#This Row],[Year]]&amp;"|"&amp;AllSources[[#This Row],[Real_Team]],ESPN[YEAR]&amp;"|"&amp;ESPN[TEAM],0)),"")</f>
        <v>2015</v>
      </c>
    </row>
    <row r="472" spans="1:43" x14ac:dyDescent="0.2">
      <c r="A472">
        <v>2015</v>
      </c>
      <c r="B472">
        <v>48</v>
      </c>
      <c r="C472" t="s">
        <v>751</v>
      </c>
      <c r="D472" t="s">
        <v>102</v>
      </c>
      <c r="E472" t="e" vm="1">
        <v>#NAME?</v>
      </c>
      <c r="F472">
        <v>10</v>
      </c>
      <c r="G472">
        <v>0</v>
      </c>
      <c r="H472" t="s">
        <v>556</v>
      </c>
      <c r="I472" t="s">
        <v>484</v>
      </c>
      <c r="J472">
        <v>13.83</v>
      </c>
      <c r="K472">
        <v>119.8</v>
      </c>
      <c r="L472">
        <v>8</v>
      </c>
      <c r="M472">
        <v>106</v>
      </c>
      <c r="N472">
        <v>200</v>
      </c>
      <c r="O472">
        <v>66.599999999999994</v>
      </c>
      <c r="P472">
        <v>69</v>
      </c>
      <c r="Q472">
        <v>-4.3999999999999997E-2</v>
      </c>
      <c r="R472">
        <v>284</v>
      </c>
      <c r="S472">
        <v>6.92</v>
      </c>
      <c r="T472">
        <v>51</v>
      </c>
      <c r="U472">
        <v>107.8</v>
      </c>
      <c r="V472">
        <v>52</v>
      </c>
      <c r="W472">
        <v>100.9</v>
      </c>
      <c r="X472">
        <v>50</v>
      </c>
      <c r="Y472">
        <v>-5.96</v>
      </c>
      <c r="Z472">
        <v>322</v>
      </c>
      <c r="AA472">
        <v>0</v>
      </c>
      <c r="AB472" t="s">
        <v>136</v>
      </c>
      <c r="AC472" t="str">
        <f t="array" ref="AC472">IFERROR(INDEX(JeffSagarin[TEAM],MATCH(AllSources[[#This Row],[Year]]&amp;"|"&amp;AllSources[[#This Row],[Real_Team]],JeffSagarin[YEAR]&amp;"|"&amp;JeffSagarin[TEAM],0)),"")</f>
        <v>Indiana</v>
      </c>
      <c r="AD472">
        <f t="array" ref="AD472">IFERROR(INDEX(JeffSagarin[JS_RATING],MATCH(AllSources[[#This Row],[Year]]&amp;"|"&amp;AllSources[[#This Row],[Real_Team]],JeffSagarin[YEAR]&amp;"|"&amp;JeffSagarin[TEAM],0)),"")</f>
        <v>83.29</v>
      </c>
      <c r="AE472">
        <f t="array" ref="AE472">IFERROR(INDEX(JeffSagarin[JS_SOS],MATCH(AllSources[[#This Row],[Year]]&amp;"|"&amp;AllSources[[#This Row],[Real_Team]],JeffSagarin[YEAR]&amp;"|"&amp;JeffSagarin[TEAM],0)),"")</f>
        <v>79.260000000000005</v>
      </c>
      <c r="AF472">
        <f t="array" ref="AF472">IFERROR(INDEX(JeffSagarin[W25],MATCH(AllSources[[#This Row],[Year]]&amp;"|"&amp;AllSources[[#This Row],[Real_Team]],JeffSagarin[YEAR]&amp;"|"&amp;JeffSagarin[TEAM],0)),"")</f>
        <v>2</v>
      </c>
      <c r="AG472">
        <f t="array" ref="AG472">IFERROR(INDEX(JeffSagarin[W50],MATCH(AllSources[[#This Row],[Year]]&amp;"|"&amp;AllSources[[#This Row],[Real_Team]],JeffSagarin[YEAR]&amp;"|"&amp;JeffSagarin[TEAM],0)),"")</f>
        <v>4</v>
      </c>
      <c r="AH472">
        <f t="array" ref="AH472">IFERROR(INDEX(JeffSagarin[YEAR],MATCH(AllSources[[#This Row],[Year]]&amp;"|"&amp;AllSources[[#This Row],[Real_Team]],JeffSagarin[YEAR]&amp;"|"&amp;JeffSagarin[TEAM],0)),"")</f>
        <v>2015</v>
      </c>
      <c r="AI472" t="str">
        <f t="array" ref="AI472">IFERROR(INDEX(SonnyMoore[TEAM],MATCH(AllSources[[#This Row],[Year]]&amp;"|"&amp;AllSources[[#This Row],[Real_Team]],SonnyMoore[YEAR]&amp;"|"&amp;SonnyMoore[TEAM],0)),"")</f>
        <v>INDIANA</v>
      </c>
      <c r="AJ472">
        <f t="array" ref="AJ472">IFERROR(INDEX(SonnyMoore[SM_SOS],MATCH(AllSources[[#This Row],[Year]]&amp;"|"&amp;AllSources[[#This Row],[Real_Team]],SonnyMoore[YEAR]&amp;"|"&amp;SonnyMoore[TEAM],0)),"")</f>
        <v>72.069999999999993</v>
      </c>
      <c r="AK472">
        <f t="array" ref="AK472">IFERROR(INDEX(SonnyMoore[SM_PR],MATCH(AllSources[[#This Row],[Year]]&amp;"|"&amp;AllSources[[#This Row],[Real_Team]],SonnyMoore[YEAR]&amp;"|"&amp;SonnyMoore[TEAM],0)),"")</f>
        <v>77.989999999999995</v>
      </c>
      <c r="AL472">
        <f t="array" ref="AL472">IFERROR(INDEX(SonnyMoore[YEAR],MATCH(AllSources[[#This Row],[Year]]&amp;"|"&amp;AllSources[[#This Row],[Real_Team]],SonnyMoore[YEAR]&amp;"|"&amp;SonnyMoore[TEAM],0)),"")</f>
        <v>2015</v>
      </c>
      <c r="AM472" t="str">
        <f t="array" ref="AM472">IFERROR(INDEX(ESPN[TEAM],MATCH(AllSources[[#This Row],[Year]]&amp;"|"&amp;AllSources[[#This Row],[Real_Team]],ESPN[YEAR]&amp;"|"&amp;ESPN[TEAM],0)),"")</f>
        <v>Indiana</v>
      </c>
      <c r="AN472">
        <f t="array" ref="AN472">IFERROR(INDEX(ESPN[BPI OFF],MATCH(AllSources[[#This Row],[Year]]&amp;"|"&amp;AllSources[[#This Row],[Real_Team]],ESPN[YEAR]&amp;"|"&amp;ESPN[TEAM],0)),"")</f>
        <v>11.5</v>
      </c>
      <c r="AO472">
        <f t="array" ref="AO472">IFERROR(INDEX(ESPN[BPI DEF],MATCH(AllSources[[#This Row],[Year]]&amp;"|"&amp;AllSources[[#This Row],[Real_Team]],ESPN[YEAR]&amp;"|"&amp;ESPN[TEAM],0)),"")</f>
        <v>-1.9</v>
      </c>
      <c r="AP472">
        <f t="array" ref="AP472">IFERROR(INDEX(ESPN[BPI],MATCH(AllSources[[#This Row],[Year]]&amp;"|"&amp;AllSources[[#This Row],[Real_Team]],ESPN[YEAR]&amp;"|"&amp;ESPN[TEAM],0)),"")</f>
        <v>9.6999999999999993</v>
      </c>
      <c r="AQ472">
        <f t="array" ref="AQ472">IFERROR(INDEX(ESPN[YEAR],MATCH(AllSources[[#This Row],[Year]]&amp;"|"&amp;AllSources[[#This Row],[Real_Team]],ESPN[YEAR]&amp;"|"&amp;ESPN[TEAM],0)),"")</f>
        <v>2015</v>
      </c>
    </row>
    <row r="473" spans="1:43" x14ac:dyDescent="0.2">
      <c r="A473">
        <v>2015</v>
      </c>
      <c r="B473">
        <v>49</v>
      </c>
      <c r="C473" t="s">
        <v>147</v>
      </c>
      <c r="D473" t="s">
        <v>9</v>
      </c>
      <c r="E473" t="e" vm="1">
        <v>#NAME?</v>
      </c>
      <c r="F473">
        <v>9</v>
      </c>
      <c r="G473">
        <v>0</v>
      </c>
      <c r="H473" t="s">
        <v>60</v>
      </c>
      <c r="I473" t="s">
        <v>58</v>
      </c>
      <c r="J473">
        <v>13.76</v>
      </c>
      <c r="K473">
        <v>108.9</v>
      </c>
      <c r="L473">
        <v>81</v>
      </c>
      <c r="M473">
        <v>95.1</v>
      </c>
      <c r="N473">
        <v>32</v>
      </c>
      <c r="O473">
        <v>69.3</v>
      </c>
      <c r="P473">
        <v>12</v>
      </c>
      <c r="Q473">
        <v>-4.2999999999999997E-2</v>
      </c>
      <c r="R473">
        <v>283</v>
      </c>
      <c r="S473">
        <v>5.09</v>
      </c>
      <c r="T473">
        <v>74</v>
      </c>
      <c r="U473">
        <v>106.2</v>
      </c>
      <c r="V473">
        <v>83</v>
      </c>
      <c r="W473">
        <v>101.2</v>
      </c>
      <c r="X473">
        <v>60</v>
      </c>
      <c r="Y473">
        <v>-4.7699999999999996</v>
      </c>
      <c r="Z473">
        <v>301</v>
      </c>
      <c r="AA473">
        <v>9</v>
      </c>
      <c r="AB473" t="s">
        <v>136</v>
      </c>
      <c r="AC473" t="str">
        <f t="array" ref="AC473">IFERROR(INDEX(JeffSagarin[TEAM],MATCH(AllSources[[#This Row],[Year]]&amp;"|"&amp;AllSources[[#This Row],[Real_Team]],JeffSagarin[YEAR]&amp;"|"&amp;JeffSagarin[TEAM],0)),"")</f>
        <v>LSU</v>
      </c>
      <c r="AD473">
        <f t="array" ref="AD473">IFERROR(INDEX(JeffSagarin[JS_RATING],MATCH(AllSources[[#This Row],[Year]]&amp;"|"&amp;AllSources[[#This Row],[Real_Team]],JeffSagarin[YEAR]&amp;"|"&amp;JeffSagarin[TEAM],0)),"")</f>
        <v>82.26</v>
      </c>
      <c r="AE473">
        <f t="array" ref="AE473">IFERROR(INDEX(JeffSagarin[JS_SOS],MATCH(AllSources[[#This Row],[Year]]&amp;"|"&amp;AllSources[[#This Row],[Real_Team]],JeffSagarin[YEAR]&amp;"|"&amp;JeffSagarin[TEAM],0)),"")</f>
        <v>76.98</v>
      </c>
      <c r="AF473">
        <f t="array" ref="AF473">IFERROR(INDEX(JeffSagarin[W25],MATCH(AllSources[[#This Row],[Year]]&amp;"|"&amp;AllSources[[#This Row],[Real_Team]],JeffSagarin[YEAR]&amp;"|"&amp;JeffSagarin[TEAM],0)),"")</f>
        <v>1</v>
      </c>
      <c r="AG473">
        <f t="array" ref="AG473">IFERROR(INDEX(JeffSagarin[W50],MATCH(AllSources[[#This Row],[Year]]&amp;"|"&amp;AllSources[[#This Row],[Real_Team]],JeffSagarin[YEAR]&amp;"|"&amp;JeffSagarin[TEAM],0)),"")</f>
        <v>6</v>
      </c>
      <c r="AH473">
        <f t="array" ref="AH473">IFERROR(INDEX(JeffSagarin[YEAR],MATCH(AllSources[[#This Row],[Year]]&amp;"|"&amp;AllSources[[#This Row],[Real_Team]],JeffSagarin[YEAR]&amp;"|"&amp;JeffSagarin[TEAM],0)),"")</f>
        <v>2015</v>
      </c>
      <c r="AI473" t="str">
        <f t="array" ref="AI473">IFERROR(INDEX(SonnyMoore[TEAM],MATCH(AllSources[[#This Row],[Year]]&amp;"|"&amp;AllSources[[#This Row],[Real_Team]],SonnyMoore[YEAR]&amp;"|"&amp;SonnyMoore[TEAM],0)),"")</f>
        <v>LSU</v>
      </c>
      <c r="AJ473">
        <f t="array" ref="AJ473">IFERROR(INDEX(SonnyMoore[SM_SOS],MATCH(AllSources[[#This Row],[Year]]&amp;"|"&amp;AllSources[[#This Row],[Real_Team]],SonnyMoore[YEAR]&amp;"|"&amp;SonnyMoore[TEAM],0)),"")</f>
        <v>70.89</v>
      </c>
      <c r="AK473">
        <f t="array" ref="AK473">IFERROR(INDEX(SonnyMoore[SM_PR],MATCH(AllSources[[#This Row],[Year]]&amp;"|"&amp;AllSources[[#This Row],[Real_Team]],SonnyMoore[YEAR]&amp;"|"&amp;SonnyMoore[TEAM],0)),"")</f>
        <v>77.040000000000006</v>
      </c>
      <c r="AL473">
        <f t="array" ref="AL473">IFERROR(INDEX(SonnyMoore[YEAR],MATCH(AllSources[[#This Row],[Year]]&amp;"|"&amp;AllSources[[#This Row],[Real_Team]],SonnyMoore[YEAR]&amp;"|"&amp;SonnyMoore[TEAM],0)),"")</f>
        <v>2015</v>
      </c>
      <c r="AM473" t="str">
        <f t="array" ref="AM473">IFERROR(INDEX(ESPN[TEAM],MATCH(AllSources[[#This Row],[Year]]&amp;"|"&amp;AllSources[[#This Row],[Real_Team]],ESPN[YEAR]&amp;"|"&amp;ESPN[TEAM],0)),"")</f>
        <v>LSU</v>
      </c>
      <c r="AN473">
        <f t="array" ref="AN473">IFERROR(INDEX(ESPN[BPI OFF],MATCH(AllSources[[#This Row],[Year]]&amp;"|"&amp;AllSources[[#This Row],[Real_Team]],ESPN[YEAR]&amp;"|"&amp;ESPN[TEAM],0)),"")</f>
        <v>7</v>
      </c>
      <c r="AO473">
        <f t="array" ref="AO473">IFERROR(INDEX(ESPN[BPI DEF],MATCH(AllSources[[#This Row],[Year]]&amp;"|"&amp;AllSources[[#This Row],[Real_Team]],ESPN[YEAR]&amp;"|"&amp;ESPN[TEAM],0)),"")</f>
        <v>0.8</v>
      </c>
      <c r="AP473">
        <f t="array" ref="AP473">IFERROR(INDEX(ESPN[BPI],MATCH(AllSources[[#This Row],[Year]]&amp;"|"&amp;AllSources[[#This Row],[Real_Team]],ESPN[YEAR]&amp;"|"&amp;ESPN[TEAM],0)),"")</f>
        <v>7.8</v>
      </c>
      <c r="AQ473">
        <f t="array" ref="AQ473">IFERROR(INDEX(ESPN[YEAR],MATCH(AllSources[[#This Row],[Year]]&amp;"|"&amp;AllSources[[#This Row],[Real_Team]],ESPN[YEAR]&amp;"|"&amp;ESPN[TEAM],0)),"")</f>
        <v>2015</v>
      </c>
    </row>
    <row r="474" spans="1:43" x14ac:dyDescent="0.2">
      <c r="A474">
        <v>2015</v>
      </c>
      <c r="B474">
        <v>50</v>
      </c>
      <c r="C474" t="s">
        <v>750</v>
      </c>
      <c r="D474" t="s">
        <v>112</v>
      </c>
      <c r="E474" t="e" vm="1">
        <v>#NAME?</v>
      </c>
      <c r="F474">
        <v>9</v>
      </c>
      <c r="G474">
        <v>0</v>
      </c>
      <c r="H474" t="s">
        <v>541</v>
      </c>
      <c r="I474" t="s">
        <v>65</v>
      </c>
      <c r="J474">
        <v>13.7</v>
      </c>
      <c r="K474">
        <v>110.7</v>
      </c>
      <c r="L474">
        <v>62</v>
      </c>
      <c r="M474">
        <v>97</v>
      </c>
      <c r="N474">
        <v>55</v>
      </c>
      <c r="O474">
        <v>66.7</v>
      </c>
      <c r="P474">
        <v>61</v>
      </c>
      <c r="Q474">
        <v>0.05</v>
      </c>
      <c r="R474">
        <v>65</v>
      </c>
      <c r="S474">
        <v>8.7200000000000006</v>
      </c>
      <c r="T474">
        <v>24</v>
      </c>
      <c r="U474">
        <v>109</v>
      </c>
      <c r="V474">
        <v>20</v>
      </c>
      <c r="W474">
        <v>100.3</v>
      </c>
      <c r="X474">
        <v>36</v>
      </c>
      <c r="Y474">
        <v>-1.5</v>
      </c>
      <c r="Z474">
        <v>204</v>
      </c>
      <c r="AA474">
        <v>9</v>
      </c>
      <c r="AB474" t="s">
        <v>136</v>
      </c>
      <c r="AC474" t="str">
        <f t="array" ref="AC474">IFERROR(INDEX(JeffSagarin[TEAM],MATCH(AllSources[[#This Row],[Year]]&amp;"|"&amp;AllSources[[#This Row],[Real_Team]],JeffSagarin[YEAR]&amp;"|"&amp;JeffSagarin[TEAM],0)),"")</f>
        <v>St. John's</v>
      </c>
      <c r="AD474">
        <f t="array" ref="AD474">IFERROR(INDEX(JeffSagarin[JS_RATING],MATCH(AllSources[[#This Row],[Year]]&amp;"|"&amp;AllSources[[#This Row],[Real_Team]],JeffSagarin[YEAR]&amp;"|"&amp;JeffSagarin[TEAM],0)),"")</f>
        <v>82.54</v>
      </c>
      <c r="AE474">
        <f t="array" ref="AE474">IFERROR(INDEX(JeffSagarin[JS_SOS],MATCH(AllSources[[#This Row],[Year]]&amp;"|"&amp;AllSources[[#This Row],[Real_Team]],JeffSagarin[YEAR]&amp;"|"&amp;JeffSagarin[TEAM],0)),"")</f>
        <v>80.05</v>
      </c>
      <c r="AF474">
        <f t="array" ref="AF474">IFERROR(INDEX(JeffSagarin[W25],MATCH(AllSources[[#This Row],[Year]]&amp;"|"&amp;AllSources[[#This Row],[Real_Team]],JeffSagarin[YEAR]&amp;"|"&amp;JeffSagarin[TEAM],0)),"")</f>
        <v>3</v>
      </c>
      <c r="AG474">
        <f t="array" ref="AG474">IFERROR(INDEX(JeffSagarin[W50],MATCH(AllSources[[#This Row],[Year]]&amp;"|"&amp;AllSources[[#This Row],[Real_Team]],JeffSagarin[YEAR]&amp;"|"&amp;JeffSagarin[TEAM],0)),"")</f>
        <v>6</v>
      </c>
      <c r="AH474">
        <f t="array" ref="AH474">IFERROR(INDEX(JeffSagarin[YEAR],MATCH(AllSources[[#This Row],[Year]]&amp;"|"&amp;AllSources[[#This Row],[Real_Team]],JeffSagarin[YEAR]&amp;"|"&amp;JeffSagarin[TEAM],0)),"")</f>
        <v>2015</v>
      </c>
      <c r="AI474" t="str">
        <f t="array" ref="AI474">IFERROR(INDEX(SonnyMoore[TEAM],MATCH(AllSources[[#This Row],[Year]]&amp;"|"&amp;AllSources[[#This Row],[Real_Team]],SonnyMoore[YEAR]&amp;"|"&amp;SonnyMoore[TEAM],0)),"")</f>
        <v>ST. JOHN'S</v>
      </c>
      <c r="AJ474">
        <f t="array" ref="AJ474">IFERROR(INDEX(SonnyMoore[SM_SOS],MATCH(AllSources[[#This Row],[Year]]&amp;"|"&amp;AllSources[[#This Row],[Real_Team]],SonnyMoore[YEAR]&amp;"|"&amp;SonnyMoore[TEAM],0)),"")</f>
        <v>72.92</v>
      </c>
      <c r="AK474">
        <f t="array" ref="AK474">IFERROR(INDEX(SonnyMoore[SM_PR],MATCH(AllSources[[#This Row],[Year]]&amp;"|"&amp;AllSources[[#This Row],[Real_Team]],SonnyMoore[YEAR]&amp;"|"&amp;SonnyMoore[TEAM],0)),"")</f>
        <v>75.16</v>
      </c>
      <c r="AL474">
        <f t="array" ref="AL474">IFERROR(INDEX(SonnyMoore[YEAR],MATCH(AllSources[[#This Row],[Year]]&amp;"|"&amp;AllSources[[#This Row],[Real_Team]],SonnyMoore[YEAR]&amp;"|"&amp;SonnyMoore[TEAM],0)),"")</f>
        <v>2015</v>
      </c>
      <c r="AM474" t="str">
        <f t="array" ref="AM474">IFERROR(INDEX(ESPN[TEAM],MATCH(AllSources[[#This Row],[Year]]&amp;"|"&amp;AllSources[[#This Row],[Real_Team]],ESPN[YEAR]&amp;"|"&amp;ESPN[TEAM],0)),"")</f>
        <v>St. John's</v>
      </c>
      <c r="AN474">
        <f t="array" ref="AN474">IFERROR(INDEX(ESPN[BPI OFF],MATCH(AllSources[[#This Row],[Year]]&amp;"|"&amp;AllSources[[#This Row],[Real_Team]],ESPN[YEAR]&amp;"|"&amp;ESPN[TEAM],0)),"")</f>
        <v>6.3</v>
      </c>
      <c r="AO474">
        <f t="array" ref="AO474">IFERROR(INDEX(ESPN[BPI DEF],MATCH(AllSources[[#This Row],[Year]]&amp;"|"&amp;AllSources[[#This Row],[Real_Team]],ESPN[YEAR]&amp;"|"&amp;ESPN[TEAM],0)),"")</f>
        <v>2.9</v>
      </c>
      <c r="AP474">
        <f t="array" ref="AP474">IFERROR(INDEX(ESPN[BPI],MATCH(AllSources[[#This Row],[Year]]&amp;"|"&amp;AllSources[[#This Row],[Real_Team]],ESPN[YEAR]&amp;"|"&amp;ESPN[TEAM],0)),"")</f>
        <v>9.1999999999999993</v>
      </c>
      <c r="AQ474">
        <f t="array" ref="AQ474">IFERROR(INDEX(ESPN[YEAR],MATCH(AllSources[[#This Row],[Year]]&amp;"|"&amp;AllSources[[#This Row],[Real_Team]],ESPN[YEAR]&amp;"|"&amp;ESPN[TEAM],0)),"")</f>
        <v>2015</v>
      </c>
    </row>
    <row r="475" spans="1:43" x14ac:dyDescent="0.2">
      <c r="A475">
        <v>2015</v>
      </c>
      <c r="B475">
        <v>51</v>
      </c>
      <c r="C475" t="s">
        <v>654</v>
      </c>
      <c r="D475" t="s">
        <v>222</v>
      </c>
      <c r="E475" t="e" vm="1">
        <v>#NAME?</v>
      </c>
      <c r="F475">
        <v>12</v>
      </c>
      <c r="G475">
        <v>0</v>
      </c>
      <c r="H475" t="s">
        <v>501</v>
      </c>
      <c r="I475" t="s">
        <v>699</v>
      </c>
      <c r="J475">
        <v>13.64</v>
      </c>
      <c r="K475">
        <v>113.9</v>
      </c>
      <c r="L475">
        <v>32</v>
      </c>
      <c r="M475">
        <v>100.3</v>
      </c>
      <c r="N475">
        <v>98</v>
      </c>
      <c r="O475">
        <v>65.400000000000006</v>
      </c>
      <c r="P475">
        <v>114</v>
      </c>
      <c r="Q475">
        <v>0.02</v>
      </c>
      <c r="R475">
        <v>134</v>
      </c>
      <c r="S475">
        <v>-5.56</v>
      </c>
      <c r="T475">
        <v>299</v>
      </c>
      <c r="U475">
        <v>102.2</v>
      </c>
      <c r="V475">
        <v>260</v>
      </c>
      <c r="W475">
        <v>107.7</v>
      </c>
      <c r="X475">
        <v>306</v>
      </c>
      <c r="Y475">
        <v>0.63</v>
      </c>
      <c r="Z475">
        <v>135</v>
      </c>
      <c r="AA475">
        <v>2</v>
      </c>
      <c r="AB475" t="s">
        <v>136</v>
      </c>
      <c r="AC475" t="str">
        <f t="array" ref="AC475">IFERROR(INDEX(JeffSagarin[TEAM],MATCH(AllSources[[#This Row],[Year]]&amp;"|"&amp;AllSources[[#This Row],[Real_Team]],JeffSagarin[YEAR]&amp;"|"&amp;JeffSagarin[TEAM],0)),"")</f>
        <v>Stephen F. Austin</v>
      </c>
      <c r="AD475">
        <f t="array" ref="AD475">IFERROR(INDEX(JeffSagarin[JS_RATING],MATCH(AllSources[[#This Row],[Year]]&amp;"|"&amp;AllSources[[#This Row],[Real_Team]],JeffSagarin[YEAR]&amp;"|"&amp;JeffSagarin[TEAM],0)),"")</f>
        <v>82.36</v>
      </c>
      <c r="AE475">
        <f t="array" ref="AE475">IFERROR(INDEX(JeffSagarin[JS_SOS],MATCH(AllSources[[#This Row],[Year]]&amp;"|"&amp;AllSources[[#This Row],[Real_Team]],JeffSagarin[YEAR]&amp;"|"&amp;JeffSagarin[TEAM],0)),"")</f>
        <v>69.2</v>
      </c>
      <c r="AF475">
        <f t="array" ref="AF475">IFERROR(INDEX(JeffSagarin[W25],MATCH(AllSources[[#This Row],[Year]]&amp;"|"&amp;AllSources[[#This Row],[Real_Team]],JeffSagarin[YEAR]&amp;"|"&amp;JeffSagarin[TEAM],0)),"")</f>
        <v>0</v>
      </c>
      <c r="AG475">
        <f t="array" ref="AG475">IFERROR(INDEX(JeffSagarin[W50],MATCH(AllSources[[#This Row],[Year]]&amp;"|"&amp;AllSources[[#This Row],[Real_Team]],JeffSagarin[YEAR]&amp;"|"&amp;JeffSagarin[TEAM],0)),"")</f>
        <v>0</v>
      </c>
      <c r="AH475">
        <f t="array" ref="AH475">IFERROR(INDEX(JeffSagarin[YEAR],MATCH(AllSources[[#This Row],[Year]]&amp;"|"&amp;AllSources[[#This Row],[Real_Team]],JeffSagarin[YEAR]&amp;"|"&amp;JeffSagarin[TEAM],0)),"")</f>
        <v>2015</v>
      </c>
      <c r="AI475" t="str">
        <f t="array" ref="AI475">IFERROR(INDEX(SonnyMoore[TEAM],MATCH(AllSources[[#This Row],[Year]]&amp;"|"&amp;AllSources[[#This Row],[Real_Team]],SonnyMoore[YEAR]&amp;"|"&amp;SonnyMoore[TEAM],0)),"")</f>
        <v/>
      </c>
      <c r="AJ475" t="str">
        <f t="array" ref="AJ475">IFERROR(INDEX(SonnyMoore[SM_SOS],MATCH(AllSources[[#This Row],[Year]]&amp;"|"&amp;AllSources[[#This Row],[Real_Team]],SonnyMoore[YEAR]&amp;"|"&amp;SonnyMoore[TEAM],0)),"")</f>
        <v/>
      </c>
      <c r="AK475" t="str">
        <f t="array" ref="AK475">IFERROR(INDEX(SonnyMoore[SM_PR],MATCH(AllSources[[#This Row],[Year]]&amp;"|"&amp;AllSources[[#This Row],[Real_Team]],SonnyMoore[YEAR]&amp;"|"&amp;SonnyMoore[TEAM],0)),"")</f>
        <v/>
      </c>
      <c r="AL475" t="str">
        <f t="array" ref="AL475">IFERROR(INDEX(SonnyMoore[YEAR],MATCH(AllSources[[#This Row],[Year]]&amp;"|"&amp;AllSources[[#This Row],[Real_Team]],SonnyMoore[YEAR]&amp;"|"&amp;SonnyMoore[TEAM],0)),"")</f>
        <v/>
      </c>
      <c r="AM475" t="str">
        <f t="array" ref="AM475">IFERROR(INDEX(ESPN[TEAM],MATCH(AllSources[[#This Row],[Year]]&amp;"|"&amp;AllSources[[#This Row],[Real_Team]],ESPN[YEAR]&amp;"|"&amp;ESPN[TEAM],0)),"")</f>
        <v>Stephen F. Austin</v>
      </c>
      <c r="AN475">
        <f t="array" ref="AN475">IFERROR(INDEX(ESPN[BPI OFF],MATCH(AllSources[[#This Row],[Year]]&amp;"|"&amp;AllSources[[#This Row],[Real_Team]],ESPN[YEAR]&amp;"|"&amp;ESPN[TEAM],0)),"")</f>
        <v>6.9</v>
      </c>
      <c r="AO475">
        <f t="array" ref="AO475">IFERROR(INDEX(ESPN[BPI DEF],MATCH(AllSources[[#This Row],[Year]]&amp;"|"&amp;AllSources[[#This Row],[Real_Team]],ESPN[YEAR]&amp;"|"&amp;ESPN[TEAM],0)),"")</f>
        <v>1.9</v>
      </c>
      <c r="AP475">
        <f t="array" ref="AP475">IFERROR(INDEX(ESPN[BPI],MATCH(AllSources[[#This Row],[Year]]&amp;"|"&amp;AllSources[[#This Row],[Real_Team]],ESPN[YEAR]&amp;"|"&amp;ESPN[TEAM],0)),"")</f>
        <v>8.8000000000000007</v>
      </c>
      <c r="AQ475">
        <f t="array" ref="AQ475">IFERROR(INDEX(ESPN[YEAR],MATCH(AllSources[[#This Row],[Year]]&amp;"|"&amp;AllSources[[#This Row],[Real_Team]],ESPN[YEAR]&amp;"|"&amp;ESPN[TEAM],0)),"")</f>
        <v>2015</v>
      </c>
    </row>
    <row r="476" spans="1:43" x14ac:dyDescent="0.2">
      <c r="A476">
        <v>2015</v>
      </c>
      <c r="B476">
        <v>58</v>
      </c>
      <c r="C476" t="s">
        <v>749</v>
      </c>
      <c r="D476" t="s">
        <v>21</v>
      </c>
      <c r="E476" t="e" vm="1">
        <v>#NAME?</v>
      </c>
      <c r="F476">
        <v>12</v>
      </c>
      <c r="G476">
        <v>0</v>
      </c>
      <c r="H476" t="s">
        <v>528</v>
      </c>
      <c r="I476" t="s">
        <v>87</v>
      </c>
      <c r="J476">
        <v>11.87</v>
      </c>
      <c r="K476">
        <v>111.3</v>
      </c>
      <c r="L476">
        <v>57</v>
      </c>
      <c r="M476">
        <v>99.4</v>
      </c>
      <c r="N476">
        <v>87</v>
      </c>
      <c r="O476">
        <v>68.3</v>
      </c>
      <c r="P476">
        <v>23</v>
      </c>
      <c r="Q476">
        <v>1E-3</v>
      </c>
      <c r="R476">
        <v>182</v>
      </c>
      <c r="S476">
        <v>1.83</v>
      </c>
      <c r="T476">
        <v>110</v>
      </c>
      <c r="U476">
        <v>106</v>
      </c>
      <c r="V476">
        <v>90</v>
      </c>
      <c r="W476">
        <v>104.2</v>
      </c>
      <c r="X476">
        <v>149</v>
      </c>
      <c r="Y476">
        <v>0.81</v>
      </c>
      <c r="Z476">
        <v>130</v>
      </c>
      <c r="AA476">
        <v>2</v>
      </c>
      <c r="AB476" t="s">
        <v>136</v>
      </c>
      <c r="AC476" t="str">
        <f t="array" ref="AC476">IFERROR(INDEX(JeffSagarin[TEAM],MATCH(AllSources[[#This Row],[Year]]&amp;"|"&amp;AllSources[[#This Row],[Real_Team]],JeffSagarin[YEAR]&amp;"|"&amp;JeffSagarin[TEAM],0)),"")</f>
        <v>Buffalo</v>
      </c>
      <c r="AD476">
        <f t="array" ref="AD476">IFERROR(INDEX(JeffSagarin[JS_RATING],MATCH(AllSources[[#This Row],[Year]]&amp;"|"&amp;AllSources[[#This Row],[Real_Team]],JeffSagarin[YEAR]&amp;"|"&amp;JeffSagarin[TEAM],0)),"")</f>
        <v>80.45</v>
      </c>
      <c r="AE476">
        <f t="array" ref="AE476">IFERROR(INDEX(JeffSagarin[JS_SOS],MATCH(AllSources[[#This Row],[Year]]&amp;"|"&amp;AllSources[[#This Row],[Real_Team]],JeffSagarin[YEAR]&amp;"|"&amp;JeffSagarin[TEAM],0)),"")</f>
        <v>74.2</v>
      </c>
      <c r="AF476">
        <f t="array" ref="AF476">IFERROR(INDEX(JeffSagarin[W25],MATCH(AllSources[[#This Row],[Year]]&amp;"|"&amp;AllSources[[#This Row],[Real_Team]],JeffSagarin[YEAR]&amp;"|"&amp;JeffSagarin[TEAM],0)),"")</f>
        <v>0</v>
      </c>
      <c r="AG476">
        <f t="array" ref="AG476">IFERROR(INDEX(JeffSagarin[W50],MATCH(AllSources[[#This Row],[Year]]&amp;"|"&amp;AllSources[[#This Row],[Real_Team]],JeffSagarin[YEAR]&amp;"|"&amp;JeffSagarin[TEAM],0)),"")</f>
        <v>0</v>
      </c>
      <c r="AH476">
        <f t="array" ref="AH476">IFERROR(INDEX(JeffSagarin[YEAR],MATCH(AllSources[[#This Row],[Year]]&amp;"|"&amp;AllSources[[#This Row],[Real_Team]],JeffSagarin[YEAR]&amp;"|"&amp;JeffSagarin[TEAM],0)),"")</f>
        <v>2015</v>
      </c>
      <c r="AI476" t="str">
        <f t="array" ref="AI476">IFERROR(INDEX(SonnyMoore[TEAM],MATCH(AllSources[[#This Row],[Year]]&amp;"|"&amp;AllSources[[#This Row],[Real_Team]],SonnyMoore[YEAR]&amp;"|"&amp;SonnyMoore[TEAM],0)),"")</f>
        <v>BUFFALO</v>
      </c>
      <c r="AJ476">
        <f t="array" ref="AJ476">IFERROR(INDEX(SonnyMoore[SM_SOS],MATCH(AllSources[[#This Row],[Year]]&amp;"|"&amp;AllSources[[#This Row],[Real_Team]],SonnyMoore[YEAR]&amp;"|"&amp;SonnyMoore[TEAM],0)),"")</f>
        <v>66.05</v>
      </c>
      <c r="AK476">
        <f t="array" ref="AK476">IFERROR(INDEX(SonnyMoore[SM_PR],MATCH(AllSources[[#This Row],[Year]]&amp;"|"&amp;AllSources[[#This Row],[Real_Team]],SonnyMoore[YEAR]&amp;"|"&amp;SonnyMoore[TEAM],0)),"")</f>
        <v>73.59</v>
      </c>
      <c r="AL476">
        <f t="array" ref="AL476">IFERROR(INDEX(SonnyMoore[YEAR],MATCH(AllSources[[#This Row],[Year]]&amp;"|"&amp;AllSources[[#This Row],[Real_Team]],SonnyMoore[YEAR]&amp;"|"&amp;SonnyMoore[TEAM],0)),"")</f>
        <v>2015</v>
      </c>
      <c r="AM476" t="str">
        <f t="array" ref="AM476">IFERROR(INDEX(ESPN[TEAM],MATCH(AllSources[[#This Row],[Year]]&amp;"|"&amp;AllSources[[#This Row],[Real_Team]],ESPN[YEAR]&amp;"|"&amp;ESPN[TEAM],0)),"")</f>
        <v>Buffalo</v>
      </c>
      <c r="AN476">
        <f t="array" ref="AN476">IFERROR(INDEX(ESPN[BPI OFF],MATCH(AllSources[[#This Row],[Year]]&amp;"|"&amp;AllSources[[#This Row],[Real_Team]],ESPN[YEAR]&amp;"|"&amp;ESPN[TEAM],0)),"")</f>
        <v>7.1</v>
      </c>
      <c r="AO476">
        <f t="array" ref="AO476">IFERROR(INDEX(ESPN[BPI DEF],MATCH(AllSources[[#This Row],[Year]]&amp;"|"&amp;AllSources[[#This Row],[Real_Team]],ESPN[YEAR]&amp;"|"&amp;ESPN[TEAM],0)),"")</f>
        <v>0.4</v>
      </c>
      <c r="AP476">
        <f t="array" ref="AP476">IFERROR(INDEX(ESPN[BPI],MATCH(AllSources[[#This Row],[Year]]&amp;"|"&amp;AllSources[[#This Row],[Real_Team]],ESPN[YEAR]&amp;"|"&amp;ESPN[TEAM],0)),"")</f>
        <v>7.5</v>
      </c>
      <c r="AQ476">
        <f t="array" ref="AQ476">IFERROR(INDEX(ESPN[YEAR],MATCH(AllSources[[#This Row],[Year]]&amp;"|"&amp;AllSources[[#This Row],[Real_Team]],ESPN[YEAR]&amp;"|"&amp;ESPN[TEAM],0)),"")</f>
        <v>2015</v>
      </c>
    </row>
    <row r="477" spans="1:43" x14ac:dyDescent="0.2">
      <c r="A477">
        <v>2015</v>
      </c>
      <c r="B477">
        <v>64</v>
      </c>
      <c r="C477" t="s">
        <v>748</v>
      </c>
      <c r="D477" t="s">
        <v>220</v>
      </c>
      <c r="E477" t="e" vm="1">
        <v>#NAME?</v>
      </c>
      <c r="F477">
        <v>13</v>
      </c>
      <c r="G477">
        <v>0</v>
      </c>
      <c r="H477" t="s">
        <v>525</v>
      </c>
      <c r="I477" t="s">
        <v>90</v>
      </c>
      <c r="J477">
        <v>11.13</v>
      </c>
      <c r="K477">
        <v>107.4</v>
      </c>
      <c r="L477">
        <v>112</v>
      </c>
      <c r="M477">
        <v>96.3</v>
      </c>
      <c r="N477">
        <v>45</v>
      </c>
      <c r="O477">
        <v>62.3</v>
      </c>
      <c r="P477">
        <v>278</v>
      </c>
      <c r="Q477">
        <v>5.2999999999999999E-2</v>
      </c>
      <c r="R477">
        <v>60</v>
      </c>
      <c r="S477">
        <v>-2.06</v>
      </c>
      <c r="T477">
        <v>191</v>
      </c>
      <c r="U477">
        <v>104.2</v>
      </c>
      <c r="V477">
        <v>153</v>
      </c>
      <c r="W477">
        <v>106.3</v>
      </c>
      <c r="X477">
        <v>242</v>
      </c>
      <c r="Y477">
        <v>-3.69</v>
      </c>
      <c r="Z477">
        <v>271</v>
      </c>
      <c r="AA477">
        <v>3</v>
      </c>
      <c r="AB477" t="s">
        <v>136</v>
      </c>
      <c r="AC477" t="str">
        <f t="array" ref="AC477">IFERROR(INDEX(JeffSagarin[TEAM],MATCH(AllSources[[#This Row],[Year]]&amp;"|"&amp;AllSources[[#This Row],[Real_Team]],JeffSagarin[YEAR]&amp;"|"&amp;JeffSagarin[TEAM],0)),"")</f>
        <v>Valparaiso</v>
      </c>
      <c r="AD477">
        <f t="array" ref="AD477">IFERROR(INDEX(JeffSagarin[JS_RATING],MATCH(AllSources[[#This Row],[Year]]&amp;"|"&amp;AllSources[[#This Row],[Real_Team]],JeffSagarin[YEAR]&amp;"|"&amp;JeffSagarin[TEAM],0)),"")</f>
        <v>80.010000000000005</v>
      </c>
      <c r="AE477">
        <f t="array" ref="AE477">IFERROR(INDEX(JeffSagarin[JS_SOS],MATCH(AllSources[[#This Row],[Year]]&amp;"|"&amp;AllSources[[#This Row],[Real_Team]],JeffSagarin[YEAR]&amp;"|"&amp;JeffSagarin[TEAM],0)),"")</f>
        <v>71.45</v>
      </c>
      <c r="AF477">
        <f t="array" ref="AF477">IFERROR(INDEX(JeffSagarin[W25],MATCH(AllSources[[#This Row],[Year]]&amp;"|"&amp;AllSources[[#This Row],[Real_Team]],JeffSagarin[YEAR]&amp;"|"&amp;JeffSagarin[TEAM],0)),"")</f>
        <v>0</v>
      </c>
      <c r="AG477">
        <f t="array" ref="AG477">IFERROR(INDEX(JeffSagarin[W50],MATCH(AllSources[[#This Row],[Year]]&amp;"|"&amp;AllSources[[#This Row],[Real_Team]],JeffSagarin[YEAR]&amp;"|"&amp;JeffSagarin[TEAM],0)),"")</f>
        <v>0</v>
      </c>
      <c r="AH477">
        <f t="array" ref="AH477">IFERROR(INDEX(JeffSagarin[YEAR],MATCH(AllSources[[#This Row],[Year]]&amp;"|"&amp;AllSources[[#This Row],[Real_Team]],JeffSagarin[YEAR]&amp;"|"&amp;JeffSagarin[TEAM],0)),"")</f>
        <v>2015</v>
      </c>
      <c r="AI477" t="str">
        <f t="array" ref="AI477">IFERROR(INDEX(SonnyMoore[TEAM],MATCH(AllSources[[#This Row],[Year]]&amp;"|"&amp;AllSources[[#This Row],[Real_Team]],SonnyMoore[YEAR]&amp;"|"&amp;SonnyMoore[TEAM],0)),"")</f>
        <v>VALPARAISO</v>
      </c>
      <c r="AJ477">
        <f t="array" ref="AJ477">IFERROR(INDEX(SonnyMoore[SM_SOS],MATCH(AllSources[[#This Row],[Year]]&amp;"|"&amp;AllSources[[#This Row],[Real_Team]],SonnyMoore[YEAR]&amp;"|"&amp;SonnyMoore[TEAM],0)),"")</f>
        <v>62.09</v>
      </c>
      <c r="AK477">
        <f t="array" ref="AK477">IFERROR(INDEX(SonnyMoore[SM_PR],MATCH(AllSources[[#This Row],[Year]]&amp;"|"&amp;AllSources[[#This Row],[Real_Team]],SonnyMoore[YEAR]&amp;"|"&amp;SonnyMoore[TEAM],0)),"")</f>
        <v>71.98</v>
      </c>
      <c r="AL477">
        <f t="array" ref="AL477">IFERROR(INDEX(SonnyMoore[YEAR],MATCH(AllSources[[#This Row],[Year]]&amp;"|"&amp;AllSources[[#This Row],[Real_Team]],SonnyMoore[YEAR]&amp;"|"&amp;SonnyMoore[TEAM],0)),"")</f>
        <v>2015</v>
      </c>
      <c r="AM477" t="str">
        <f t="array" ref="AM477">IFERROR(INDEX(ESPN[TEAM],MATCH(AllSources[[#This Row],[Year]]&amp;"|"&amp;AllSources[[#This Row],[Real_Team]],ESPN[YEAR]&amp;"|"&amp;ESPN[TEAM],0)),"")</f>
        <v>Valparaiso</v>
      </c>
      <c r="AN477">
        <f t="array" ref="AN477">IFERROR(INDEX(ESPN[BPI OFF],MATCH(AllSources[[#This Row],[Year]]&amp;"|"&amp;AllSources[[#This Row],[Real_Team]],ESPN[YEAR]&amp;"|"&amp;ESPN[TEAM],0)),"")</f>
        <v>0.6</v>
      </c>
      <c r="AO477">
        <f t="array" ref="AO477">IFERROR(INDEX(ESPN[BPI DEF],MATCH(AllSources[[#This Row],[Year]]&amp;"|"&amp;AllSources[[#This Row],[Real_Team]],ESPN[YEAR]&amp;"|"&amp;ESPN[TEAM],0)),"")</f>
        <v>5.0999999999999996</v>
      </c>
      <c r="AP477">
        <f t="array" ref="AP477">IFERROR(INDEX(ESPN[BPI],MATCH(AllSources[[#This Row],[Year]]&amp;"|"&amp;AllSources[[#This Row],[Real_Team]],ESPN[YEAR]&amp;"|"&amp;ESPN[TEAM],0)),"")</f>
        <v>5.7</v>
      </c>
      <c r="AQ477">
        <f t="array" ref="AQ477">IFERROR(INDEX(ESPN[YEAR],MATCH(AllSources[[#This Row],[Year]]&amp;"|"&amp;AllSources[[#This Row],[Real_Team]],ESPN[YEAR]&amp;"|"&amp;ESPN[TEAM],0)),"")</f>
        <v>2015</v>
      </c>
    </row>
    <row r="478" spans="1:43" x14ac:dyDescent="0.2">
      <c r="A478">
        <v>2015</v>
      </c>
      <c r="B478">
        <v>68</v>
      </c>
      <c r="C478" t="s">
        <v>747</v>
      </c>
      <c r="D478" t="s">
        <v>262</v>
      </c>
      <c r="E478" t="e" vm="1">
        <v>#NAME?</v>
      </c>
      <c r="F478">
        <v>14</v>
      </c>
      <c r="G478">
        <v>1</v>
      </c>
      <c r="H478" t="s">
        <v>491</v>
      </c>
      <c r="I478" t="s">
        <v>108</v>
      </c>
      <c r="J478">
        <v>10.32</v>
      </c>
      <c r="K478">
        <v>111.6</v>
      </c>
      <c r="L478">
        <v>52</v>
      </c>
      <c r="M478">
        <v>101.3</v>
      </c>
      <c r="N478">
        <v>112</v>
      </c>
      <c r="O478">
        <v>62.4</v>
      </c>
      <c r="P478">
        <v>275</v>
      </c>
      <c r="Q478">
        <v>-3.0000000000000001E-3</v>
      </c>
      <c r="R478">
        <v>192</v>
      </c>
      <c r="S478">
        <v>-1.47</v>
      </c>
      <c r="T478">
        <v>174</v>
      </c>
      <c r="U478">
        <v>102.4</v>
      </c>
      <c r="V478">
        <v>249</v>
      </c>
      <c r="W478">
        <v>103.9</v>
      </c>
      <c r="X478">
        <v>132</v>
      </c>
      <c r="Y478">
        <v>3.63</v>
      </c>
      <c r="Z478">
        <v>54</v>
      </c>
      <c r="AA478">
        <v>4</v>
      </c>
      <c r="AB478" t="s">
        <v>136</v>
      </c>
      <c r="AC478" t="str">
        <f t="array" ref="AC478">IFERROR(INDEX(JeffSagarin[TEAM],MATCH(AllSources[[#This Row],[Year]]&amp;"|"&amp;AllSources[[#This Row],[Real_Team]],JeffSagarin[YEAR]&amp;"|"&amp;JeffSagarin[TEAM],0)),"")</f>
        <v>Georgia St.</v>
      </c>
      <c r="AD478">
        <f t="array" ref="AD478">IFERROR(INDEX(JeffSagarin[JS_RATING],MATCH(AllSources[[#This Row],[Year]]&amp;"|"&amp;AllSources[[#This Row],[Real_Team]],JeffSagarin[YEAR]&amp;"|"&amp;JeffSagarin[TEAM],0)),"")</f>
        <v>79.87</v>
      </c>
      <c r="AE478">
        <f t="array" ref="AE478">IFERROR(INDEX(JeffSagarin[JS_SOS],MATCH(AllSources[[#This Row],[Year]]&amp;"|"&amp;AllSources[[#This Row],[Real_Team]],JeffSagarin[YEAR]&amp;"|"&amp;JeffSagarin[TEAM],0)),"")</f>
        <v>72.03</v>
      </c>
      <c r="AF478">
        <f t="array" ref="AF478">IFERROR(INDEX(JeffSagarin[W25],MATCH(AllSources[[#This Row],[Year]]&amp;"|"&amp;AllSources[[#This Row],[Real_Team]],JeffSagarin[YEAR]&amp;"|"&amp;JeffSagarin[TEAM],0)),"")</f>
        <v>1</v>
      </c>
      <c r="AG478">
        <f t="array" ref="AG478">IFERROR(INDEX(JeffSagarin[W50],MATCH(AllSources[[#This Row],[Year]]&amp;"|"&amp;AllSources[[#This Row],[Real_Team]],JeffSagarin[YEAR]&amp;"|"&amp;JeffSagarin[TEAM],0)),"")</f>
        <v>1</v>
      </c>
      <c r="AH478">
        <f t="array" ref="AH478">IFERROR(INDEX(JeffSagarin[YEAR],MATCH(AllSources[[#This Row],[Year]]&amp;"|"&amp;AllSources[[#This Row],[Real_Team]],JeffSagarin[YEAR]&amp;"|"&amp;JeffSagarin[TEAM],0)),"")</f>
        <v>2015</v>
      </c>
      <c r="AI478" t="str">
        <f t="array" ref="AI478">IFERROR(INDEX(SonnyMoore[TEAM],MATCH(AllSources[[#This Row],[Year]]&amp;"|"&amp;AllSources[[#This Row],[Real_Team]],SonnyMoore[YEAR]&amp;"|"&amp;SonnyMoore[TEAM],0)),"")</f>
        <v>GEORGIA ST.</v>
      </c>
      <c r="AJ478">
        <f t="array" ref="AJ478">IFERROR(INDEX(SonnyMoore[SM_SOS],MATCH(AllSources[[#This Row],[Year]]&amp;"|"&amp;AllSources[[#This Row],[Real_Team]],SonnyMoore[YEAR]&amp;"|"&amp;SonnyMoore[TEAM],0)),"")</f>
        <v>61.85</v>
      </c>
      <c r="AK478">
        <f t="array" ref="AK478">IFERROR(INDEX(SonnyMoore[SM_PR],MATCH(AllSources[[#This Row],[Year]]&amp;"|"&amp;AllSources[[#This Row],[Real_Team]],SonnyMoore[YEAR]&amp;"|"&amp;SonnyMoore[TEAM],0)),"")</f>
        <v>71.81</v>
      </c>
      <c r="AL478">
        <f t="array" ref="AL478">IFERROR(INDEX(SonnyMoore[YEAR],MATCH(AllSources[[#This Row],[Year]]&amp;"|"&amp;AllSources[[#This Row],[Real_Team]],SonnyMoore[YEAR]&amp;"|"&amp;SonnyMoore[TEAM],0)),"")</f>
        <v>2015</v>
      </c>
      <c r="AM478" t="str">
        <f t="array" ref="AM478">IFERROR(INDEX(ESPN[TEAM],MATCH(AllSources[[#This Row],[Year]]&amp;"|"&amp;AllSources[[#This Row],[Real_Team]],ESPN[YEAR]&amp;"|"&amp;ESPN[TEAM],0)),"")</f>
        <v>Georgia St.</v>
      </c>
      <c r="AN478">
        <f t="array" ref="AN478">IFERROR(INDEX(ESPN[BPI OFF],MATCH(AllSources[[#This Row],[Year]]&amp;"|"&amp;AllSources[[#This Row],[Real_Team]],ESPN[YEAR]&amp;"|"&amp;ESPN[TEAM],0)),"")</f>
        <v>4</v>
      </c>
      <c r="AO478">
        <f t="array" ref="AO478">IFERROR(INDEX(ESPN[BPI DEF],MATCH(AllSources[[#This Row],[Year]]&amp;"|"&amp;AllSources[[#This Row],[Real_Team]],ESPN[YEAR]&amp;"|"&amp;ESPN[TEAM],0)),"")</f>
        <v>3.6</v>
      </c>
      <c r="AP478">
        <f t="array" ref="AP478">IFERROR(INDEX(ESPN[BPI],MATCH(AllSources[[#This Row],[Year]]&amp;"|"&amp;AllSources[[#This Row],[Real_Team]],ESPN[YEAR]&amp;"|"&amp;ESPN[TEAM],0)),"")</f>
        <v>7.7</v>
      </c>
      <c r="AQ478">
        <f t="array" ref="AQ478">IFERROR(INDEX(ESPN[YEAR],MATCH(AllSources[[#This Row],[Year]]&amp;"|"&amp;AllSources[[#This Row],[Real_Team]],ESPN[YEAR]&amp;"|"&amp;ESPN[TEAM],0)),"")</f>
        <v>2015</v>
      </c>
    </row>
    <row r="479" spans="1:43" x14ac:dyDescent="0.2">
      <c r="A479">
        <v>2015</v>
      </c>
      <c r="B479">
        <v>75</v>
      </c>
      <c r="C479" t="s">
        <v>746</v>
      </c>
      <c r="D479" t="s">
        <v>203</v>
      </c>
      <c r="E479" t="e" vm="1">
        <v>#NAME?</v>
      </c>
      <c r="F479">
        <v>13</v>
      </c>
      <c r="G479">
        <v>0</v>
      </c>
      <c r="H479" t="s">
        <v>133</v>
      </c>
      <c r="I479" t="s">
        <v>745</v>
      </c>
      <c r="J479">
        <v>9.23</v>
      </c>
      <c r="K479">
        <v>104.8</v>
      </c>
      <c r="L479">
        <v>165</v>
      </c>
      <c r="M479">
        <v>95.6</v>
      </c>
      <c r="N479">
        <v>39</v>
      </c>
      <c r="O479">
        <v>61.1</v>
      </c>
      <c r="P479">
        <v>317</v>
      </c>
      <c r="Q479">
        <v>9.0999999999999998E-2</v>
      </c>
      <c r="R479">
        <v>13</v>
      </c>
      <c r="S479">
        <v>-0.18</v>
      </c>
      <c r="T479">
        <v>145</v>
      </c>
      <c r="U479">
        <v>104.3</v>
      </c>
      <c r="V479">
        <v>146</v>
      </c>
      <c r="W479">
        <v>104.5</v>
      </c>
      <c r="X479">
        <v>158</v>
      </c>
      <c r="Y479">
        <v>0.36</v>
      </c>
      <c r="Z479">
        <v>145</v>
      </c>
      <c r="AA479">
        <v>3</v>
      </c>
      <c r="AB479" t="s">
        <v>136</v>
      </c>
      <c r="AC479" t="str">
        <f t="array" ref="AC479">IFERROR(INDEX(JeffSagarin[TEAM],MATCH(AllSources[[#This Row],[Year]]&amp;"|"&amp;AllSources[[#This Row],[Real_Team]],JeffSagarin[YEAR]&amp;"|"&amp;JeffSagarin[TEAM],0)),"")</f>
        <v>Harvard</v>
      </c>
      <c r="AD479">
        <f t="array" ref="AD479">IFERROR(INDEX(JeffSagarin[JS_RATING],MATCH(AllSources[[#This Row],[Year]]&amp;"|"&amp;AllSources[[#This Row],[Real_Team]],JeffSagarin[YEAR]&amp;"|"&amp;JeffSagarin[TEAM],0)),"")</f>
        <v>79.02</v>
      </c>
      <c r="AE479">
        <f t="array" ref="AE479">IFERROR(INDEX(JeffSagarin[JS_SOS],MATCH(AllSources[[#This Row],[Year]]&amp;"|"&amp;AllSources[[#This Row],[Real_Team]],JeffSagarin[YEAR]&amp;"|"&amp;JeffSagarin[TEAM],0)),"")</f>
        <v>72.62</v>
      </c>
      <c r="AF479">
        <f t="array" ref="AF479">IFERROR(INDEX(JeffSagarin[W25],MATCH(AllSources[[#This Row],[Year]]&amp;"|"&amp;AllSources[[#This Row],[Real_Team]],JeffSagarin[YEAR]&amp;"|"&amp;JeffSagarin[TEAM],0)),"")</f>
        <v>0</v>
      </c>
      <c r="AG479">
        <f t="array" ref="AG479">IFERROR(INDEX(JeffSagarin[W50],MATCH(AllSources[[#This Row],[Year]]&amp;"|"&amp;AllSources[[#This Row],[Real_Team]],JeffSagarin[YEAR]&amp;"|"&amp;JeffSagarin[TEAM],0)),"")</f>
        <v>0</v>
      </c>
      <c r="AH479">
        <f t="array" ref="AH479">IFERROR(INDEX(JeffSagarin[YEAR],MATCH(AllSources[[#This Row],[Year]]&amp;"|"&amp;AllSources[[#This Row],[Real_Team]],JeffSagarin[YEAR]&amp;"|"&amp;JeffSagarin[TEAM],0)),"")</f>
        <v>2015</v>
      </c>
      <c r="AI479" t="str">
        <f t="array" ref="AI479">IFERROR(INDEX(SonnyMoore[TEAM],MATCH(AllSources[[#This Row],[Year]]&amp;"|"&amp;AllSources[[#This Row],[Real_Team]],SonnyMoore[YEAR]&amp;"|"&amp;SonnyMoore[TEAM],0)),"")</f>
        <v>HARVARD</v>
      </c>
      <c r="AJ479">
        <f t="array" ref="AJ479">IFERROR(INDEX(SonnyMoore[SM_SOS],MATCH(AllSources[[#This Row],[Year]]&amp;"|"&amp;AllSources[[#This Row],[Real_Team]],SonnyMoore[YEAR]&amp;"|"&amp;SonnyMoore[TEAM],0)),"")</f>
        <v>65.69</v>
      </c>
      <c r="AK479">
        <f t="array" ref="AK479">IFERROR(INDEX(SonnyMoore[SM_PR],MATCH(AllSources[[#This Row],[Year]]&amp;"|"&amp;AllSources[[#This Row],[Real_Team]],SonnyMoore[YEAR]&amp;"|"&amp;SonnyMoore[TEAM],0)),"")</f>
        <v>73.47</v>
      </c>
      <c r="AL479">
        <f t="array" ref="AL479">IFERROR(INDEX(SonnyMoore[YEAR],MATCH(AllSources[[#This Row],[Year]]&amp;"|"&amp;AllSources[[#This Row],[Real_Team]],SonnyMoore[YEAR]&amp;"|"&amp;SonnyMoore[TEAM],0)),"")</f>
        <v>2015</v>
      </c>
      <c r="AM479" t="str">
        <f t="array" ref="AM479">IFERROR(INDEX(ESPN[TEAM],MATCH(AllSources[[#This Row],[Year]]&amp;"|"&amp;AllSources[[#This Row],[Real_Team]],ESPN[YEAR]&amp;"|"&amp;ESPN[TEAM],0)),"")</f>
        <v>Harvard</v>
      </c>
      <c r="AN479">
        <f t="array" ref="AN479">IFERROR(INDEX(ESPN[BPI OFF],MATCH(AllSources[[#This Row],[Year]]&amp;"|"&amp;AllSources[[#This Row],[Real_Team]],ESPN[YEAR]&amp;"|"&amp;ESPN[TEAM],0)),"")</f>
        <v>-1.7</v>
      </c>
      <c r="AO479">
        <f t="array" ref="AO479">IFERROR(INDEX(ESPN[BPI DEF],MATCH(AllSources[[#This Row],[Year]]&amp;"|"&amp;AllSources[[#This Row],[Real_Team]],ESPN[YEAR]&amp;"|"&amp;ESPN[TEAM],0)),"")</f>
        <v>7.8</v>
      </c>
      <c r="AP479">
        <f t="array" ref="AP479">IFERROR(INDEX(ESPN[BPI],MATCH(AllSources[[#This Row],[Year]]&amp;"|"&amp;AllSources[[#This Row],[Real_Team]],ESPN[YEAR]&amp;"|"&amp;ESPN[TEAM],0)),"")</f>
        <v>6.1</v>
      </c>
      <c r="AQ479">
        <f t="array" ref="AQ479">IFERROR(INDEX(ESPN[YEAR],MATCH(AllSources[[#This Row],[Year]]&amp;"|"&amp;AllSources[[#This Row],[Real_Team]],ESPN[YEAR]&amp;"|"&amp;ESPN[TEAM],0)),"")</f>
        <v>2015</v>
      </c>
    </row>
    <row r="480" spans="1:43" x14ac:dyDescent="0.2">
      <c r="A480">
        <v>2015</v>
      </c>
      <c r="B480">
        <v>91</v>
      </c>
      <c r="C480" t="s">
        <v>744</v>
      </c>
      <c r="D480" t="s">
        <v>255</v>
      </c>
      <c r="E480" t="e" vm="1">
        <v>#NAME?</v>
      </c>
      <c r="F480">
        <v>13</v>
      </c>
      <c r="G480">
        <v>0</v>
      </c>
      <c r="H480" t="s">
        <v>506</v>
      </c>
      <c r="I480" t="s">
        <v>585</v>
      </c>
      <c r="J480">
        <v>7.09</v>
      </c>
      <c r="K480">
        <v>106.3</v>
      </c>
      <c r="L480">
        <v>129</v>
      </c>
      <c r="M480">
        <v>99.2</v>
      </c>
      <c r="N480">
        <v>82</v>
      </c>
      <c r="O480">
        <v>63.4</v>
      </c>
      <c r="P480">
        <v>227</v>
      </c>
      <c r="Q480">
        <v>-2.1999999999999999E-2</v>
      </c>
      <c r="R480">
        <v>231</v>
      </c>
      <c r="S480">
        <v>0.9</v>
      </c>
      <c r="T480">
        <v>127</v>
      </c>
      <c r="U480">
        <v>104.7</v>
      </c>
      <c r="V480">
        <v>123</v>
      </c>
      <c r="W480">
        <v>103.8</v>
      </c>
      <c r="X480">
        <v>128</v>
      </c>
      <c r="Y480">
        <v>2.29</v>
      </c>
      <c r="Z480">
        <v>90</v>
      </c>
      <c r="AA480">
        <v>3</v>
      </c>
      <c r="AB480" t="s">
        <v>136</v>
      </c>
      <c r="AC480" t="str">
        <f t="array" ref="AC480">IFERROR(INDEX(JeffSagarin[TEAM],MATCH(AllSources[[#This Row],[Year]]&amp;"|"&amp;AllSources[[#This Row],[Real_Team]],JeffSagarin[YEAR]&amp;"|"&amp;JeffSagarin[TEAM],0)),"")</f>
        <v>UC Irvine</v>
      </c>
      <c r="AD480">
        <f t="array" ref="AD480">IFERROR(INDEX(JeffSagarin[JS_RATING],MATCH(AllSources[[#This Row],[Year]]&amp;"|"&amp;AllSources[[#This Row],[Real_Team]],JeffSagarin[YEAR]&amp;"|"&amp;JeffSagarin[TEAM],0)),"")</f>
        <v>77.47</v>
      </c>
      <c r="AE480">
        <f t="array" ref="AE480">IFERROR(INDEX(JeffSagarin[JS_SOS],MATCH(AllSources[[#This Row],[Year]]&amp;"|"&amp;AllSources[[#This Row],[Real_Team]],JeffSagarin[YEAR]&amp;"|"&amp;JeffSagarin[TEAM],0)),"")</f>
        <v>73.34</v>
      </c>
      <c r="AF480">
        <f t="array" ref="AF480">IFERROR(INDEX(JeffSagarin[W25],MATCH(AllSources[[#This Row],[Year]]&amp;"|"&amp;AllSources[[#This Row],[Real_Team]],JeffSagarin[YEAR]&amp;"|"&amp;JeffSagarin[TEAM],0)),"")</f>
        <v>0</v>
      </c>
      <c r="AG480">
        <f t="array" ref="AG480">IFERROR(INDEX(JeffSagarin[W50],MATCH(AllSources[[#This Row],[Year]]&amp;"|"&amp;AllSources[[#This Row],[Real_Team]],JeffSagarin[YEAR]&amp;"|"&amp;JeffSagarin[TEAM],0)),"")</f>
        <v>0</v>
      </c>
      <c r="AH480">
        <f t="array" ref="AH480">IFERROR(INDEX(JeffSagarin[YEAR],MATCH(AllSources[[#This Row],[Year]]&amp;"|"&amp;AllSources[[#This Row],[Real_Team]],JeffSagarin[YEAR]&amp;"|"&amp;JeffSagarin[TEAM],0)),"")</f>
        <v>2015</v>
      </c>
      <c r="AI480" t="str">
        <f t="array" ref="AI480">IFERROR(INDEX(SonnyMoore[TEAM],MATCH(AllSources[[#This Row],[Year]]&amp;"|"&amp;AllSources[[#This Row],[Real_Team]],SonnyMoore[YEAR]&amp;"|"&amp;SonnyMoore[TEAM],0)),"")</f>
        <v/>
      </c>
      <c r="AJ480" t="str">
        <f t="array" ref="AJ480">IFERROR(INDEX(SonnyMoore[SM_SOS],MATCH(AllSources[[#This Row],[Year]]&amp;"|"&amp;AllSources[[#This Row],[Real_Team]],SonnyMoore[YEAR]&amp;"|"&amp;SonnyMoore[TEAM],0)),"")</f>
        <v/>
      </c>
      <c r="AK480" t="str">
        <f t="array" ref="AK480">IFERROR(INDEX(SonnyMoore[SM_PR],MATCH(AllSources[[#This Row],[Year]]&amp;"|"&amp;AllSources[[#This Row],[Real_Team]],SonnyMoore[YEAR]&amp;"|"&amp;SonnyMoore[TEAM],0)),"")</f>
        <v/>
      </c>
      <c r="AL480" t="str">
        <f t="array" ref="AL480">IFERROR(INDEX(SonnyMoore[YEAR],MATCH(AllSources[[#This Row],[Year]]&amp;"|"&amp;AllSources[[#This Row],[Real_Team]],SonnyMoore[YEAR]&amp;"|"&amp;SonnyMoore[TEAM],0)),"")</f>
        <v/>
      </c>
      <c r="AM480" t="str">
        <f t="array" ref="AM480">IFERROR(INDEX(ESPN[TEAM],MATCH(AllSources[[#This Row],[Year]]&amp;"|"&amp;AllSources[[#This Row],[Real_Team]],ESPN[YEAR]&amp;"|"&amp;ESPN[TEAM],0)),"")</f>
        <v>UC Irvine</v>
      </c>
      <c r="AN480">
        <f t="array" ref="AN480">IFERROR(INDEX(ESPN[BPI OFF],MATCH(AllSources[[#This Row],[Year]]&amp;"|"&amp;AllSources[[#This Row],[Real_Team]],ESPN[YEAR]&amp;"|"&amp;ESPN[TEAM],0)),"")</f>
        <v>1.3</v>
      </c>
      <c r="AO480">
        <f t="array" ref="AO480">IFERROR(INDEX(ESPN[BPI DEF],MATCH(AllSources[[#This Row],[Year]]&amp;"|"&amp;AllSources[[#This Row],[Real_Team]],ESPN[YEAR]&amp;"|"&amp;ESPN[TEAM],0)),"")</f>
        <v>4</v>
      </c>
      <c r="AP480">
        <f t="array" ref="AP480">IFERROR(INDEX(ESPN[BPI],MATCH(AllSources[[#This Row],[Year]]&amp;"|"&amp;AllSources[[#This Row],[Real_Team]],ESPN[YEAR]&amp;"|"&amp;ESPN[TEAM],0)),"")</f>
        <v>5.3</v>
      </c>
      <c r="AQ480">
        <f t="array" ref="AQ480">IFERROR(INDEX(ESPN[YEAR],MATCH(AllSources[[#This Row],[Year]]&amp;"|"&amp;AllSources[[#This Row],[Real_Team]],ESPN[YEAR]&amp;"|"&amp;ESPN[TEAM],0)),"")</f>
        <v>2015</v>
      </c>
    </row>
    <row r="481" spans="1:43" x14ac:dyDescent="0.2">
      <c r="A481">
        <v>2015</v>
      </c>
      <c r="B481">
        <v>96</v>
      </c>
      <c r="C481" t="s">
        <v>743</v>
      </c>
      <c r="D481" t="s">
        <v>47</v>
      </c>
      <c r="E481" t="e" vm="1">
        <v>#NAME?</v>
      </c>
      <c r="F481">
        <v>12</v>
      </c>
      <c r="G481">
        <v>0</v>
      </c>
      <c r="H481" t="s">
        <v>489</v>
      </c>
      <c r="I481" t="s">
        <v>119</v>
      </c>
      <c r="J481">
        <v>6.72</v>
      </c>
      <c r="K481">
        <v>105.2</v>
      </c>
      <c r="L481">
        <v>158</v>
      </c>
      <c r="M481">
        <v>98.5</v>
      </c>
      <c r="N481">
        <v>70</v>
      </c>
      <c r="O481">
        <v>60.5</v>
      </c>
      <c r="P481">
        <v>331</v>
      </c>
      <c r="Q481">
        <v>0.122</v>
      </c>
      <c r="R481">
        <v>3</v>
      </c>
      <c r="S481">
        <v>-3.98</v>
      </c>
      <c r="T481">
        <v>245</v>
      </c>
      <c r="U481">
        <v>104</v>
      </c>
      <c r="V481">
        <v>158</v>
      </c>
      <c r="W481">
        <v>108</v>
      </c>
      <c r="X481">
        <v>318</v>
      </c>
      <c r="Y481">
        <v>6.79</v>
      </c>
      <c r="Z481">
        <v>18</v>
      </c>
      <c r="AA481">
        <v>2</v>
      </c>
      <c r="AB481" t="s">
        <v>136</v>
      </c>
      <c r="AC481" t="str">
        <f t="array" ref="AC481">IFERROR(INDEX(JeffSagarin[TEAM],MATCH(AllSources[[#This Row],[Year]]&amp;"|"&amp;AllSources[[#This Row],[Real_Team]],JeffSagarin[YEAR]&amp;"|"&amp;JeffSagarin[TEAM],0)),"")</f>
        <v>Wofford</v>
      </c>
      <c r="AD481">
        <f t="array" ref="AD481">IFERROR(INDEX(JeffSagarin[JS_RATING],MATCH(AllSources[[#This Row],[Year]]&amp;"|"&amp;AllSources[[#This Row],[Real_Team]],JeffSagarin[YEAR]&amp;"|"&amp;JeffSagarin[TEAM],0)),"")</f>
        <v>77.98</v>
      </c>
      <c r="AE481">
        <f t="array" ref="AE481">IFERROR(INDEX(JeffSagarin[JS_SOS],MATCH(AllSources[[#This Row],[Year]]&amp;"|"&amp;AllSources[[#This Row],[Real_Team]],JeffSagarin[YEAR]&amp;"|"&amp;JeffSagarin[TEAM],0)),"")</f>
        <v>70.09</v>
      </c>
      <c r="AF481">
        <f t="array" ref="AF481">IFERROR(INDEX(JeffSagarin[W25],MATCH(AllSources[[#This Row],[Year]]&amp;"|"&amp;AllSources[[#This Row],[Real_Team]],JeffSagarin[YEAR]&amp;"|"&amp;JeffSagarin[TEAM],0)),"")</f>
        <v>0</v>
      </c>
      <c r="AG481">
        <f t="array" ref="AG481">IFERROR(INDEX(JeffSagarin[W50],MATCH(AllSources[[#This Row],[Year]]&amp;"|"&amp;AllSources[[#This Row],[Real_Team]],JeffSagarin[YEAR]&amp;"|"&amp;JeffSagarin[TEAM],0)),"")</f>
        <v>1</v>
      </c>
      <c r="AH481">
        <f t="array" ref="AH481">IFERROR(INDEX(JeffSagarin[YEAR],MATCH(AllSources[[#This Row],[Year]]&amp;"|"&amp;AllSources[[#This Row],[Real_Team]],JeffSagarin[YEAR]&amp;"|"&amp;JeffSagarin[TEAM],0)),"")</f>
        <v>2015</v>
      </c>
      <c r="AI481" t="str">
        <f t="array" ref="AI481">IFERROR(INDEX(SonnyMoore[TEAM],MATCH(AllSources[[#This Row],[Year]]&amp;"|"&amp;AllSources[[#This Row],[Real_Team]],SonnyMoore[YEAR]&amp;"|"&amp;SonnyMoore[TEAM],0)),"")</f>
        <v/>
      </c>
      <c r="AJ481" t="str">
        <f t="array" ref="AJ481">IFERROR(INDEX(SonnyMoore[SM_SOS],MATCH(AllSources[[#This Row],[Year]]&amp;"|"&amp;AllSources[[#This Row],[Real_Team]],SonnyMoore[YEAR]&amp;"|"&amp;SonnyMoore[TEAM],0)),"")</f>
        <v/>
      </c>
      <c r="AK481" t="str">
        <f t="array" ref="AK481">IFERROR(INDEX(SonnyMoore[SM_PR],MATCH(AllSources[[#This Row],[Year]]&amp;"|"&amp;AllSources[[#This Row],[Real_Team]],SonnyMoore[YEAR]&amp;"|"&amp;SonnyMoore[TEAM],0)),"")</f>
        <v/>
      </c>
      <c r="AL481" t="str">
        <f t="array" ref="AL481">IFERROR(INDEX(SonnyMoore[YEAR],MATCH(AllSources[[#This Row],[Year]]&amp;"|"&amp;AllSources[[#This Row],[Real_Team]],SonnyMoore[YEAR]&amp;"|"&amp;SonnyMoore[TEAM],0)),"")</f>
        <v/>
      </c>
      <c r="AM481" t="str">
        <f t="array" ref="AM481">IFERROR(INDEX(ESPN[TEAM],MATCH(AllSources[[#This Row],[Year]]&amp;"|"&amp;AllSources[[#This Row],[Real_Team]],ESPN[YEAR]&amp;"|"&amp;ESPN[TEAM],0)),"")</f>
        <v/>
      </c>
      <c r="AN481" t="str">
        <f t="array" ref="AN481">IFERROR(INDEX(ESPN[BPI OFF],MATCH(AllSources[[#This Row],[Year]]&amp;"|"&amp;AllSources[[#This Row],[Real_Team]],ESPN[YEAR]&amp;"|"&amp;ESPN[TEAM],0)),"")</f>
        <v/>
      </c>
      <c r="AO481" t="str">
        <f t="array" ref="AO481">IFERROR(INDEX(ESPN[BPI DEF],MATCH(AllSources[[#This Row],[Year]]&amp;"|"&amp;AllSources[[#This Row],[Real_Team]],ESPN[YEAR]&amp;"|"&amp;ESPN[TEAM],0)),"")</f>
        <v/>
      </c>
      <c r="AP481" t="str">
        <f t="array" ref="AP481">IFERROR(INDEX(ESPN[BPI],MATCH(AllSources[[#This Row],[Year]]&amp;"|"&amp;AllSources[[#This Row],[Real_Team]],ESPN[YEAR]&amp;"|"&amp;ESPN[TEAM],0)),"")</f>
        <v/>
      </c>
      <c r="AQ481" t="str">
        <f t="array" ref="AQ481">IFERROR(INDEX(ESPN[YEAR],MATCH(AllSources[[#This Row],[Year]]&amp;"|"&amp;AllSources[[#This Row],[Real_Team]],ESPN[YEAR]&amp;"|"&amp;ESPN[TEAM],0)),"")</f>
        <v/>
      </c>
    </row>
    <row r="482" spans="1:43" x14ac:dyDescent="0.2">
      <c r="A482">
        <v>2015</v>
      </c>
      <c r="B482">
        <v>98</v>
      </c>
      <c r="C482" t="s">
        <v>742</v>
      </c>
      <c r="D482" t="s">
        <v>197</v>
      </c>
      <c r="E482" t="e" vm="1">
        <v>#NAME?</v>
      </c>
      <c r="F482">
        <v>15</v>
      </c>
      <c r="G482">
        <v>0</v>
      </c>
      <c r="H482" t="s">
        <v>89</v>
      </c>
      <c r="I482" t="s">
        <v>125</v>
      </c>
      <c r="J482">
        <v>6.63</v>
      </c>
      <c r="K482">
        <v>107.4</v>
      </c>
      <c r="L482">
        <v>111</v>
      </c>
      <c r="M482">
        <v>100.8</v>
      </c>
      <c r="N482">
        <v>106</v>
      </c>
      <c r="O482">
        <v>63</v>
      </c>
      <c r="P482">
        <v>254</v>
      </c>
      <c r="Q482">
        <v>-4.2000000000000003E-2</v>
      </c>
      <c r="R482">
        <v>277</v>
      </c>
      <c r="S482">
        <v>-5.37</v>
      </c>
      <c r="T482">
        <v>290</v>
      </c>
      <c r="U482">
        <v>101.1</v>
      </c>
      <c r="V482">
        <v>310</v>
      </c>
      <c r="W482">
        <v>106.5</v>
      </c>
      <c r="X482">
        <v>254</v>
      </c>
      <c r="Y482">
        <v>1.78</v>
      </c>
      <c r="Z482">
        <v>105</v>
      </c>
      <c r="AA482">
        <v>5</v>
      </c>
      <c r="AB482" t="s">
        <v>136</v>
      </c>
      <c r="AC482" t="str">
        <f t="array" ref="AC482">IFERROR(INDEX(JeffSagarin[TEAM],MATCH(AllSources[[#This Row],[Year]]&amp;"|"&amp;AllSources[[#This Row],[Real_Team]],JeffSagarin[YEAR]&amp;"|"&amp;JeffSagarin[TEAM],0)),"")</f>
        <v/>
      </c>
      <c r="AD482" t="str">
        <f t="array" ref="AD482">IFERROR(INDEX(JeffSagarin[JS_RATING],MATCH(AllSources[[#This Row],[Year]]&amp;"|"&amp;AllSources[[#This Row],[Real_Team]],JeffSagarin[YEAR]&amp;"|"&amp;JeffSagarin[TEAM],0)),"")</f>
        <v/>
      </c>
      <c r="AE482" t="str">
        <f t="array" ref="AE482">IFERROR(INDEX(JeffSagarin[JS_SOS],MATCH(AllSources[[#This Row],[Year]]&amp;"|"&amp;AllSources[[#This Row],[Real_Team]],JeffSagarin[YEAR]&amp;"|"&amp;JeffSagarin[TEAM],0)),"")</f>
        <v/>
      </c>
      <c r="AF482" t="str">
        <f t="array" ref="AF482">IFERROR(INDEX(JeffSagarin[W25],MATCH(AllSources[[#This Row],[Year]]&amp;"|"&amp;AllSources[[#This Row],[Real_Team]],JeffSagarin[YEAR]&amp;"|"&amp;JeffSagarin[TEAM],0)),"")</f>
        <v/>
      </c>
      <c r="AG482" t="str">
        <f t="array" ref="AG482">IFERROR(INDEX(JeffSagarin[W50],MATCH(AllSources[[#This Row],[Year]]&amp;"|"&amp;AllSources[[#This Row],[Real_Team]],JeffSagarin[YEAR]&amp;"|"&amp;JeffSagarin[TEAM],0)),"")</f>
        <v/>
      </c>
      <c r="AH482" t="str">
        <f t="array" ref="AH482">IFERROR(INDEX(JeffSagarin[YEAR],MATCH(AllSources[[#This Row],[Year]]&amp;"|"&amp;AllSources[[#This Row],[Real_Team]],JeffSagarin[YEAR]&amp;"|"&amp;JeffSagarin[TEAM],0)),"")</f>
        <v/>
      </c>
      <c r="AI482" t="str">
        <f t="array" ref="AI482">IFERROR(INDEX(SonnyMoore[TEAM],MATCH(AllSources[[#This Row],[Year]]&amp;"|"&amp;AllSources[[#This Row],[Real_Team]],SonnyMoore[YEAR]&amp;"|"&amp;SonnyMoore[TEAM],0)),"")</f>
        <v/>
      </c>
      <c r="AJ482" t="str">
        <f t="array" ref="AJ482">IFERROR(INDEX(SonnyMoore[SM_SOS],MATCH(AllSources[[#This Row],[Year]]&amp;"|"&amp;AllSources[[#This Row],[Real_Team]],SonnyMoore[YEAR]&amp;"|"&amp;SonnyMoore[TEAM],0)),"")</f>
        <v/>
      </c>
      <c r="AK482" t="str">
        <f t="array" ref="AK482">IFERROR(INDEX(SonnyMoore[SM_PR],MATCH(AllSources[[#This Row],[Year]]&amp;"|"&amp;AllSources[[#This Row],[Real_Team]],SonnyMoore[YEAR]&amp;"|"&amp;SonnyMoore[TEAM],0)),"")</f>
        <v/>
      </c>
      <c r="AL482" t="str">
        <f t="array" ref="AL482">IFERROR(INDEX(SonnyMoore[YEAR],MATCH(AllSources[[#This Row],[Year]]&amp;"|"&amp;AllSources[[#This Row],[Real_Team]],SonnyMoore[YEAR]&amp;"|"&amp;SonnyMoore[TEAM],0)),"")</f>
        <v/>
      </c>
      <c r="AM482" t="str">
        <f t="array" ref="AM482">IFERROR(INDEX(ESPN[TEAM],MATCH(AllSources[[#This Row],[Year]]&amp;"|"&amp;AllSources[[#This Row],[Real_Team]],ESPN[YEAR]&amp;"|"&amp;ESPN[TEAM],0)),"")</f>
        <v>New Mexico St.</v>
      </c>
      <c r="AN482">
        <f t="array" ref="AN482">IFERROR(INDEX(ESPN[BPI OFF],MATCH(AllSources[[#This Row],[Year]]&amp;"|"&amp;AllSources[[#This Row],[Real_Team]],ESPN[YEAR]&amp;"|"&amp;ESPN[TEAM],0)),"")</f>
        <v>0.8</v>
      </c>
      <c r="AO482">
        <f t="array" ref="AO482">IFERROR(INDEX(ESPN[BPI DEF],MATCH(AllSources[[#This Row],[Year]]&amp;"|"&amp;AllSources[[#This Row],[Real_Team]],ESPN[YEAR]&amp;"|"&amp;ESPN[TEAM],0)),"")</f>
        <v>3.7</v>
      </c>
      <c r="AP482">
        <f t="array" ref="AP482">IFERROR(INDEX(ESPN[BPI],MATCH(AllSources[[#This Row],[Year]]&amp;"|"&amp;AllSources[[#This Row],[Real_Team]],ESPN[YEAR]&amp;"|"&amp;ESPN[TEAM],0)),"")</f>
        <v>4.5</v>
      </c>
      <c r="AQ482">
        <f t="array" ref="AQ482">IFERROR(INDEX(ESPN[YEAR],MATCH(AllSources[[#This Row],[Year]]&amp;"|"&amp;AllSources[[#This Row],[Real_Team]],ESPN[YEAR]&amp;"|"&amp;ESPN[TEAM],0)),"")</f>
        <v>2015</v>
      </c>
    </row>
    <row r="483" spans="1:43" x14ac:dyDescent="0.2">
      <c r="A483">
        <v>2015</v>
      </c>
      <c r="B483">
        <v>109</v>
      </c>
      <c r="C483" t="s">
        <v>741</v>
      </c>
      <c r="D483" t="s">
        <v>740</v>
      </c>
      <c r="E483" t="e" vm="1">
        <v>#NAME?</v>
      </c>
      <c r="F483">
        <v>12</v>
      </c>
      <c r="G483">
        <v>0</v>
      </c>
      <c r="H483" t="s">
        <v>538</v>
      </c>
      <c r="I483" t="s">
        <v>108</v>
      </c>
      <c r="J483">
        <v>5.67</v>
      </c>
      <c r="K483">
        <v>104.8</v>
      </c>
      <c r="L483">
        <v>164</v>
      </c>
      <c r="M483">
        <v>99.1</v>
      </c>
      <c r="N483">
        <v>80</v>
      </c>
      <c r="O483">
        <v>59.1</v>
      </c>
      <c r="P483">
        <v>343</v>
      </c>
      <c r="Q483">
        <v>8.3000000000000004E-2</v>
      </c>
      <c r="R483">
        <v>21</v>
      </c>
      <c r="S483">
        <v>-1.04</v>
      </c>
      <c r="T483">
        <v>161</v>
      </c>
      <c r="U483">
        <v>103</v>
      </c>
      <c r="V483">
        <v>210</v>
      </c>
      <c r="W483">
        <v>104.1</v>
      </c>
      <c r="X483">
        <v>141</v>
      </c>
      <c r="Y483">
        <v>-10.31</v>
      </c>
      <c r="Z483">
        <v>343</v>
      </c>
      <c r="AA483">
        <v>2</v>
      </c>
      <c r="AB483" t="s">
        <v>136</v>
      </c>
      <c r="AC483" t="str">
        <f t="array" ref="AC483">IFERROR(INDEX(JeffSagarin[TEAM],MATCH(AllSources[[#This Row],[Year]]&amp;"|"&amp;AllSources[[#This Row],[Real_Team]],JeffSagarin[YEAR]&amp;"|"&amp;JeffSagarin[TEAM],0)),"")</f>
        <v/>
      </c>
      <c r="AD483" t="str">
        <f t="array" ref="AD483">IFERROR(INDEX(JeffSagarin[JS_RATING],MATCH(AllSources[[#This Row],[Year]]&amp;"|"&amp;AllSources[[#This Row],[Real_Team]],JeffSagarin[YEAR]&amp;"|"&amp;JeffSagarin[TEAM],0)),"")</f>
        <v/>
      </c>
      <c r="AE483" t="str">
        <f t="array" ref="AE483">IFERROR(INDEX(JeffSagarin[JS_SOS],MATCH(AllSources[[#This Row],[Year]]&amp;"|"&amp;AllSources[[#This Row],[Real_Team]],JeffSagarin[YEAR]&amp;"|"&amp;JeffSagarin[TEAM],0)),"")</f>
        <v/>
      </c>
      <c r="AF483" t="str">
        <f t="array" ref="AF483">IFERROR(INDEX(JeffSagarin[W25],MATCH(AllSources[[#This Row],[Year]]&amp;"|"&amp;AllSources[[#This Row],[Real_Team]],JeffSagarin[YEAR]&amp;"|"&amp;JeffSagarin[TEAM],0)),"")</f>
        <v/>
      </c>
      <c r="AG483" t="str">
        <f t="array" ref="AG483">IFERROR(INDEX(JeffSagarin[W50],MATCH(AllSources[[#This Row],[Year]]&amp;"|"&amp;AllSources[[#This Row],[Real_Team]],JeffSagarin[YEAR]&amp;"|"&amp;JeffSagarin[TEAM],0)),"")</f>
        <v/>
      </c>
      <c r="AH483" t="str">
        <f t="array" ref="AH483">IFERROR(INDEX(JeffSagarin[YEAR],MATCH(AllSources[[#This Row],[Year]]&amp;"|"&amp;AllSources[[#This Row],[Real_Team]],JeffSagarin[YEAR]&amp;"|"&amp;JeffSagarin[TEAM],0)),"")</f>
        <v/>
      </c>
      <c r="AI483" t="str">
        <f t="array" ref="AI483">IFERROR(INDEX(SonnyMoore[TEAM],MATCH(AllSources[[#This Row],[Year]]&amp;"|"&amp;AllSources[[#This Row],[Real_Team]],SonnyMoore[YEAR]&amp;"|"&amp;SonnyMoore[TEAM],0)),"")</f>
        <v/>
      </c>
      <c r="AJ483" t="str">
        <f t="array" ref="AJ483">IFERROR(INDEX(SonnyMoore[SM_SOS],MATCH(AllSources[[#This Row],[Year]]&amp;"|"&amp;AllSources[[#This Row],[Real_Team]],SonnyMoore[YEAR]&amp;"|"&amp;SonnyMoore[TEAM],0)),"")</f>
        <v/>
      </c>
      <c r="AK483" t="str">
        <f t="array" ref="AK483">IFERROR(INDEX(SonnyMoore[SM_PR],MATCH(AllSources[[#This Row],[Year]]&amp;"|"&amp;AllSources[[#This Row],[Real_Team]],SonnyMoore[YEAR]&amp;"|"&amp;SonnyMoore[TEAM],0)),"")</f>
        <v/>
      </c>
      <c r="AL483" t="str">
        <f t="array" ref="AL483">IFERROR(INDEX(SonnyMoore[YEAR],MATCH(AllSources[[#This Row],[Year]]&amp;"|"&amp;AllSources[[#This Row],[Real_Team]],SonnyMoore[YEAR]&amp;"|"&amp;SonnyMoore[TEAM],0)),"")</f>
        <v/>
      </c>
      <c r="AM483" t="str">
        <f t="array" ref="AM483">IFERROR(INDEX(ESPN[TEAM],MATCH(AllSources[[#This Row],[Year]]&amp;"|"&amp;AllSources[[#This Row],[Real_Team]],ESPN[YEAR]&amp;"|"&amp;ESPN[TEAM],0)),"")</f>
        <v/>
      </c>
      <c r="AN483" t="str">
        <f t="array" ref="AN483">IFERROR(INDEX(ESPN[BPI OFF],MATCH(AllSources[[#This Row],[Year]]&amp;"|"&amp;AllSources[[#This Row],[Real_Team]],ESPN[YEAR]&amp;"|"&amp;ESPN[TEAM],0)),"")</f>
        <v/>
      </c>
      <c r="AO483" t="str">
        <f t="array" ref="AO483">IFERROR(INDEX(ESPN[BPI DEF],MATCH(AllSources[[#This Row],[Year]]&amp;"|"&amp;AllSources[[#This Row],[Real_Team]],ESPN[YEAR]&amp;"|"&amp;ESPN[TEAM],0)),"")</f>
        <v/>
      </c>
      <c r="AP483" t="str">
        <f t="array" ref="AP483">IFERROR(INDEX(ESPN[BPI],MATCH(AllSources[[#This Row],[Year]]&amp;"|"&amp;AllSources[[#This Row],[Real_Team]],ESPN[YEAR]&amp;"|"&amp;ESPN[TEAM],0)),"")</f>
        <v/>
      </c>
      <c r="AQ483" t="str">
        <f t="array" ref="AQ483">IFERROR(INDEX(ESPN[YEAR],MATCH(AllSources[[#This Row],[Year]]&amp;"|"&amp;AllSources[[#This Row],[Real_Team]],ESPN[YEAR]&amp;"|"&amp;ESPN[TEAM],0)),"")</f>
        <v/>
      </c>
    </row>
    <row r="484" spans="1:43" x14ac:dyDescent="0.2">
      <c r="A484">
        <v>2015</v>
      </c>
      <c r="B484">
        <v>117</v>
      </c>
      <c r="C484" t="s">
        <v>738</v>
      </c>
      <c r="D484" t="s">
        <v>45</v>
      </c>
      <c r="E484" t="e" vm="1">
        <v>#NAME?</v>
      </c>
      <c r="F484">
        <v>14</v>
      </c>
      <c r="G484">
        <v>0</v>
      </c>
      <c r="H484" t="s">
        <v>127</v>
      </c>
      <c r="I484" t="s">
        <v>84</v>
      </c>
      <c r="J484">
        <v>5.12</v>
      </c>
      <c r="K484">
        <v>108.3</v>
      </c>
      <c r="L484">
        <v>93</v>
      </c>
      <c r="M484">
        <v>103.1</v>
      </c>
      <c r="N484">
        <v>148</v>
      </c>
      <c r="O484">
        <v>63.3</v>
      </c>
      <c r="P484">
        <v>237</v>
      </c>
      <c r="Q484">
        <v>2.5000000000000001E-2</v>
      </c>
      <c r="R484">
        <v>122</v>
      </c>
      <c r="S484">
        <v>-1.29</v>
      </c>
      <c r="T484">
        <v>168</v>
      </c>
      <c r="U484">
        <v>104.5</v>
      </c>
      <c r="V484">
        <v>132</v>
      </c>
      <c r="W484">
        <v>105.7</v>
      </c>
      <c r="X484">
        <v>226</v>
      </c>
      <c r="Y484">
        <v>1.8</v>
      </c>
      <c r="Z484">
        <v>104</v>
      </c>
      <c r="AA484">
        <v>4</v>
      </c>
      <c r="AB484" t="s">
        <v>136</v>
      </c>
      <c r="AC484" t="str">
        <f t="array" ref="AC484">IFERROR(INDEX(JeffSagarin[TEAM],MATCH(AllSources[[#This Row],[Year]]&amp;"|"&amp;AllSources[[#This Row],[Real_Team]],JeffSagarin[YEAR]&amp;"|"&amp;JeffSagarin[TEAM],0)),"")</f>
        <v/>
      </c>
      <c r="AD484" t="str">
        <f t="array" ref="AD484">IFERROR(INDEX(JeffSagarin[JS_RATING],MATCH(AllSources[[#This Row],[Year]]&amp;"|"&amp;AllSources[[#This Row],[Real_Team]],JeffSagarin[YEAR]&amp;"|"&amp;JeffSagarin[TEAM],0)),"")</f>
        <v/>
      </c>
      <c r="AE484" t="str">
        <f t="array" ref="AE484">IFERROR(INDEX(JeffSagarin[JS_SOS],MATCH(AllSources[[#This Row],[Year]]&amp;"|"&amp;AllSources[[#This Row],[Real_Team]],JeffSagarin[YEAR]&amp;"|"&amp;JeffSagarin[TEAM],0)),"")</f>
        <v/>
      </c>
      <c r="AF484" t="str">
        <f t="array" ref="AF484">IFERROR(INDEX(JeffSagarin[W25],MATCH(AllSources[[#This Row],[Year]]&amp;"|"&amp;AllSources[[#This Row],[Real_Team]],JeffSagarin[YEAR]&amp;"|"&amp;JeffSagarin[TEAM],0)),"")</f>
        <v/>
      </c>
      <c r="AG484" t="str">
        <f t="array" ref="AG484">IFERROR(INDEX(JeffSagarin[W50],MATCH(AllSources[[#This Row],[Year]]&amp;"|"&amp;AllSources[[#This Row],[Real_Team]],JeffSagarin[YEAR]&amp;"|"&amp;JeffSagarin[TEAM],0)),"")</f>
        <v/>
      </c>
      <c r="AH484" t="str">
        <f t="array" ref="AH484">IFERROR(INDEX(JeffSagarin[YEAR],MATCH(AllSources[[#This Row],[Year]]&amp;"|"&amp;AllSources[[#This Row],[Real_Team]],JeffSagarin[YEAR]&amp;"|"&amp;JeffSagarin[TEAM],0)),"")</f>
        <v/>
      </c>
      <c r="AI484" t="str">
        <f t="array" ref="AI484">IFERROR(INDEX(SonnyMoore[TEAM],MATCH(AllSources[[#This Row],[Year]]&amp;"|"&amp;AllSources[[#This Row],[Real_Team]],SonnyMoore[YEAR]&amp;"|"&amp;SonnyMoore[TEAM],0)),"")</f>
        <v/>
      </c>
      <c r="AJ484" t="str">
        <f t="array" ref="AJ484">IFERROR(INDEX(SonnyMoore[SM_SOS],MATCH(AllSources[[#This Row],[Year]]&amp;"|"&amp;AllSources[[#This Row],[Real_Team]],SonnyMoore[YEAR]&amp;"|"&amp;SonnyMoore[TEAM],0)),"")</f>
        <v/>
      </c>
      <c r="AK484" t="str">
        <f t="array" ref="AK484">IFERROR(INDEX(SonnyMoore[SM_PR],MATCH(AllSources[[#This Row],[Year]]&amp;"|"&amp;AllSources[[#This Row],[Real_Team]],SonnyMoore[YEAR]&amp;"|"&amp;SonnyMoore[TEAM],0)),"")</f>
        <v/>
      </c>
      <c r="AL484" t="str">
        <f t="array" ref="AL484">IFERROR(INDEX(SonnyMoore[YEAR],MATCH(AllSources[[#This Row],[Year]]&amp;"|"&amp;AllSources[[#This Row],[Real_Team]],SonnyMoore[YEAR]&amp;"|"&amp;SonnyMoore[TEAM],0)),"")</f>
        <v/>
      </c>
      <c r="AM484" t="str">
        <f t="array" ref="AM484">IFERROR(INDEX(ESPN[TEAM],MATCH(AllSources[[#This Row],[Year]]&amp;"|"&amp;AllSources[[#This Row],[Real_Team]],ESPN[YEAR]&amp;"|"&amp;ESPN[TEAM],0)),"")</f>
        <v/>
      </c>
      <c r="AN484" t="str">
        <f t="array" ref="AN484">IFERROR(INDEX(ESPN[BPI OFF],MATCH(AllSources[[#This Row],[Year]]&amp;"|"&amp;AllSources[[#This Row],[Real_Team]],ESPN[YEAR]&amp;"|"&amp;ESPN[TEAM],0)),"")</f>
        <v/>
      </c>
      <c r="AO484" t="str">
        <f t="array" ref="AO484">IFERROR(INDEX(ESPN[BPI DEF],MATCH(AllSources[[#This Row],[Year]]&amp;"|"&amp;AllSources[[#This Row],[Real_Team]],ESPN[YEAR]&amp;"|"&amp;ESPN[TEAM],0)),"")</f>
        <v/>
      </c>
      <c r="AP484" t="str">
        <f t="array" ref="AP484">IFERROR(INDEX(ESPN[BPI],MATCH(AllSources[[#This Row],[Year]]&amp;"|"&amp;AllSources[[#This Row],[Real_Team]],ESPN[YEAR]&amp;"|"&amp;ESPN[TEAM],0)),"")</f>
        <v/>
      </c>
      <c r="AQ484" t="str">
        <f t="array" ref="AQ484">IFERROR(INDEX(ESPN[YEAR],MATCH(AllSources[[#This Row],[Year]]&amp;"|"&amp;AllSources[[#This Row],[Real_Team]],ESPN[YEAR]&amp;"|"&amp;ESPN[TEAM],0)),"")</f>
        <v/>
      </c>
    </row>
    <row r="485" spans="1:43" x14ac:dyDescent="0.2">
      <c r="A485">
        <v>2015</v>
      </c>
      <c r="B485">
        <v>131</v>
      </c>
      <c r="C485" t="s">
        <v>737</v>
      </c>
      <c r="D485" t="s">
        <v>464</v>
      </c>
      <c r="E485" t="e" vm="1">
        <v>#NAME?</v>
      </c>
      <c r="F485">
        <v>14</v>
      </c>
      <c r="G485">
        <v>0</v>
      </c>
      <c r="H485" t="s">
        <v>496</v>
      </c>
      <c r="I485" t="s">
        <v>103</v>
      </c>
      <c r="J485">
        <v>3.29</v>
      </c>
      <c r="K485">
        <v>107.2</v>
      </c>
      <c r="L485">
        <v>116</v>
      </c>
      <c r="M485">
        <v>103.9</v>
      </c>
      <c r="N485">
        <v>162</v>
      </c>
      <c r="O485">
        <v>60.8</v>
      </c>
      <c r="P485">
        <v>323</v>
      </c>
      <c r="Q485">
        <v>5.3999999999999999E-2</v>
      </c>
      <c r="R485">
        <v>56</v>
      </c>
      <c r="S485">
        <v>-5.5</v>
      </c>
      <c r="T485">
        <v>297</v>
      </c>
      <c r="U485">
        <v>100.4</v>
      </c>
      <c r="V485">
        <v>325</v>
      </c>
      <c r="W485">
        <v>105.9</v>
      </c>
      <c r="X485">
        <v>229</v>
      </c>
      <c r="Y485">
        <v>0.18</v>
      </c>
      <c r="Z485">
        <v>154</v>
      </c>
      <c r="AA485">
        <v>4</v>
      </c>
      <c r="AB485" t="s">
        <v>136</v>
      </c>
      <c r="AC485" t="str">
        <f t="array" ref="AC485">IFERROR(INDEX(JeffSagarin[TEAM],MATCH(AllSources[[#This Row],[Year]]&amp;"|"&amp;AllSources[[#This Row],[Real_Team]],JeffSagarin[YEAR]&amp;"|"&amp;JeffSagarin[TEAM],0)),"")</f>
        <v/>
      </c>
      <c r="AD485" t="str">
        <f t="array" ref="AD485">IFERROR(INDEX(JeffSagarin[JS_RATING],MATCH(AllSources[[#This Row],[Year]]&amp;"|"&amp;AllSources[[#This Row],[Real_Team]],JeffSagarin[YEAR]&amp;"|"&amp;JeffSagarin[TEAM],0)),"")</f>
        <v/>
      </c>
      <c r="AE485" t="str">
        <f t="array" ref="AE485">IFERROR(INDEX(JeffSagarin[JS_SOS],MATCH(AllSources[[#This Row],[Year]]&amp;"|"&amp;AllSources[[#This Row],[Real_Team]],JeffSagarin[YEAR]&amp;"|"&amp;JeffSagarin[TEAM],0)),"")</f>
        <v/>
      </c>
      <c r="AF485" t="str">
        <f t="array" ref="AF485">IFERROR(INDEX(JeffSagarin[W25],MATCH(AllSources[[#This Row],[Year]]&amp;"|"&amp;AllSources[[#This Row],[Real_Team]],JeffSagarin[YEAR]&amp;"|"&amp;JeffSagarin[TEAM],0)),"")</f>
        <v/>
      </c>
      <c r="AG485" t="str">
        <f t="array" ref="AG485">IFERROR(INDEX(JeffSagarin[W50],MATCH(AllSources[[#This Row],[Year]]&amp;"|"&amp;AllSources[[#This Row],[Real_Team]],JeffSagarin[YEAR]&amp;"|"&amp;JeffSagarin[TEAM],0)),"")</f>
        <v/>
      </c>
      <c r="AH485" t="str">
        <f t="array" ref="AH485">IFERROR(INDEX(JeffSagarin[YEAR],MATCH(AllSources[[#This Row],[Year]]&amp;"|"&amp;AllSources[[#This Row],[Real_Team]],JeffSagarin[YEAR]&amp;"|"&amp;JeffSagarin[TEAM],0)),"")</f>
        <v/>
      </c>
      <c r="AI485" t="str">
        <f t="array" ref="AI485">IFERROR(INDEX(SonnyMoore[TEAM],MATCH(AllSources[[#This Row],[Year]]&amp;"|"&amp;AllSources[[#This Row],[Real_Team]],SonnyMoore[YEAR]&amp;"|"&amp;SonnyMoore[TEAM],0)),"")</f>
        <v/>
      </c>
      <c r="AJ485" t="str">
        <f t="array" ref="AJ485">IFERROR(INDEX(SonnyMoore[SM_SOS],MATCH(AllSources[[#This Row],[Year]]&amp;"|"&amp;AllSources[[#This Row],[Real_Team]],SonnyMoore[YEAR]&amp;"|"&amp;SonnyMoore[TEAM],0)),"")</f>
        <v/>
      </c>
      <c r="AK485" t="str">
        <f t="array" ref="AK485">IFERROR(INDEX(SonnyMoore[SM_PR],MATCH(AllSources[[#This Row],[Year]]&amp;"|"&amp;AllSources[[#This Row],[Real_Team]],SonnyMoore[YEAR]&amp;"|"&amp;SonnyMoore[TEAM],0)),"")</f>
        <v/>
      </c>
      <c r="AL485" t="str">
        <f t="array" ref="AL485">IFERROR(INDEX(SonnyMoore[YEAR],MATCH(AllSources[[#This Row],[Year]]&amp;"|"&amp;AllSources[[#This Row],[Real_Team]],SonnyMoore[YEAR]&amp;"|"&amp;SonnyMoore[TEAM],0)),"")</f>
        <v/>
      </c>
      <c r="AM485" t="str">
        <f t="array" ref="AM485">IFERROR(INDEX(ESPN[TEAM],MATCH(AllSources[[#This Row],[Year]]&amp;"|"&amp;AllSources[[#This Row],[Real_Team]],ESPN[YEAR]&amp;"|"&amp;ESPN[TEAM],0)),"")</f>
        <v/>
      </c>
      <c r="AN485" t="str">
        <f t="array" ref="AN485">IFERROR(INDEX(ESPN[BPI OFF],MATCH(AllSources[[#This Row],[Year]]&amp;"|"&amp;AllSources[[#This Row],[Real_Team]],ESPN[YEAR]&amp;"|"&amp;ESPN[TEAM],0)),"")</f>
        <v/>
      </c>
      <c r="AO485" t="str">
        <f t="array" ref="AO485">IFERROR(INDEX(ESPN[BPI DEF],MATCH(AllSources[[#This Row],[Year]]&amp;"|"&amp;AllSources[[#This Row],[Real_Team]],ESPN[YEAR]&amp;"|"&amp;ESPN[TEAM],0)),"")</f>
        <v/>
      </c>
      <c r="AP485" t="str">
        <f t="array" ref="AP485">IFERROR(INDEX(ESPN[BPI],MATCH(AllSources[[#This Row],[Year]]&amp;"|"&amp;AllSources[[#This Row],[Real_Team]],ESPN[YEAR]&amp;"|"&amp;ESPN[TEAM],0)),"")</f>
        <v/>
      </c>
      <c r="AQ485" t="str">
        <f t="array" ref="AQ485">IFERROR(INDEX(ESPN[YEAR],MATCH(AllSources[[#This Row],[Year]]&amp;"|"&amp;AllSources[[#This Row],[Real_Team]],ESPN[YEAR]&amp;"|"&amp;ESPN[TEAM],0)),"")</f>
        <v/>
      </c>
    </row>
    <row r="486" spans="1:43" x14ac:dyDescent="0.2">
      <c r="A486">
        <v>2015</v>
      </c>
      <c r="B486">
        <v>133</v>
      </c>
      <c r="C486" t="s">
        <v>736</v>
      </c>
      <c r="D486" t="s">
        <v>735</v>
      </c>
      <c r="E486" t="e" vm="1">
        <v>#NAME?</v>
      </c>
      <c r="F486">
        <v>13</v>
      </c>
      <c r="G486">
        <v>0</v>
      </c>
      <c r="H486" t="s">
        <v>498</v>
      </c>
      <c r="I486" t="s">
        <v>96</v>
      </c>
      <c r="J486">
        <v>3.25</v>
      </c>
      <c r="K486">
        <v>112.9</v>
      </c>
      <c r="L486">
        <v>39</v>
      </c>
      <c r="M486">
        <v>109.6</v>
      </c>
      <c r="N486">
        <v>283</v>
      </c>
      <c r="O486">
        <v>68.2</v>
      </c>
      <c r="P486">
        <v>24</v>
      </c>
      <c r="Q486">
        <v>6.7000000000000004E-2</v>
      </c>
      <c r="R486">
        <v>40</v>
      </c>
      <c r="S486">
        <v>-3.75</v>
      </c>
      <c r="T486">
        <v>241</v>
      </c>
      <c r="U486">
        <v>104.2</v>
      </c>
      <c r="V486">
        <v>148</v>
      </c>
      <c r="W486">
        <v>108</v>
      </c>
      <c r="X486">
        <v>317</v>
      </c>
      <c r="Y486">
        <v>3.94</v>
      </c>
      <c r="Z486">
        <v>48</v>
      </c>
      <c r="AA486">
        <v>3</v>
      </c>
      <c r="AB486" t="s">
        <v>136</v>
      </c>
      <c r="AC486" t="str">
        <f t="array" ref="AC486">IFERROR(INDEX(JeffSagarin[TEAM],MATCH(AllSources[[#This Row],[Year]]&amp;"|"&amp;AllSources[[#This Row],[Real_Team]],JeffSagarin[YEAR]&amp;"|"&amp;JeffSagarin[TEAM],0)),"")</f>
        <v/>
      </c>
      <c r="AD486" t="str">
        <f t="array" ref="AD486">IFERROR(INDEX(JeffSagarin[JS_RATING],MATCH(AllSources[[#This Row],[Year]]&amp;"|"&amp;AllSources[[#This Row],[Real_Team]],JeffSagarin[YEAR]&amp;"|"&amp;JeffSagarin[TEAM],0)),"")</f>
        <v/>
      </c>
      <c r="AE486" t="str">
        <f t="array" ref="AE486">IFERROR(INDEX(JeffSagarin[JS_SOS],MATCH(AllSources[[#This Row],[Year]]&amp;"|"&amp;AllSources[[#This Row],[Real_Team]],JeffSagarin[YEAR]&amp;"|"&amp;JeffSagarin[TEAM],0)),"")</f>
        <v/>
      </c>
      <c r="AF486" t="str">
        <f t="array" ref="AF486">IFERROR(INDEX(JeffSagarin[W25],MATCH(AllSources[[#This Row],[Year]]&amp;"|"&amp;AllSources[[#This Row],[Real_Team]],JeffSagarin[YEAR]&amp;"|"&amp;JeffSagarin[TEAM],0)),"")</f>
        <v/>
      </c>
      <c r="AG486" t="str">
        <f t="array" ref="AG486">IFERROR(INDEX(JeffSagarin[W50],MATCH(AllSources[[#This Row],[Year]]&amp;"|"&amp;AllSources[[#This Row],[Real_Team]],JeffSagarin[YEAR]&amp;"|"&amp;JeffSagarin[TEAM],0)),"")</f>
        <v/>
      </c>
      <c r="AH486" t="str">
        <f t="array" ref="AH486">IFERROR(INDEX(JeffSagarin[YEAR],MATCH(AllSources[[#This Row],[Year]]&amp;"|"&amp;AllSources[[#This Row],[Real_Team]],JeffSagarin[YEAR]&amp;"|"&amp;JeffSagarin[TEAM],0)),"")</f>
        <v/>
      </c>
      <c r="AI486" t="str">
        <f t="array" ref="AI486">IFERROR(INDEX(SonnyMoore[TEAM],MATCH(AllSources[[#This Row],[Year]]&amp;"|"&amp;AllSources[[#This Row],[Real_Team]],SonnyMoore[YEAR]&amp;"|"&amp;SonnyMoore[TEAM],0)),"")</f>
        <v/>
      </c>
      <c r="AJ486" t="str">
        <f t="array" ref="AJ486">IFERROR(INDEX(SonnyMoore[SM_SOS],MATCH(AllSources[[#This Row],[Year]]&amp;"|"&amp;AllSources[[#This Row],[Real_Team]],SonnyMoore[YEAR]&amp;"|"&amp;SonnyMoore[TEAM],0)),"")</f>
        <v/>
      </c>
      <c r="AK486" t="str">
        <f t="array" ref="AK486">IFERROR(INDEX(SonnyMoore[SM_PR],MATCH(AllSources[[#This Row],[Year]]&amp;"|"&amp;AllSources[[#This Row],[Real_Team]],SonnyMoore[YEAR]&amp;"|"&amp;SonnyMoore[TEAM],0)),"")</f>
        <v/>
      </c>
      <c r="AL486" t="str">
        <f t="array" ref="AL486">IFERROR(INDEX(SonnyMoore[YEAR],MATCH(AllSources[[#This Row],[Year]]&amp;"|"&amp;AllSources[[#This Row],[Real_Team]],SonnyMoore[YEAR]&amp;"|"&amp;SonnyMoore[TEAM],0)),"")</f>
        <v/>
      </c>
      <c r="AM486" t="str">
        <f t="array" ref="AM486">IFERROR(INDEX(ESPN[TEAM],MATCH(AllSources[[#This Row],[Year]]&amp;"|"&amp;AllSources[[#This Row],[Real_Team]],ESPN[YEAR]&amp;"|"&amp;ESPN[TEAM],0)),"")</f>
        <v/>
      </c>
      <c r="AN486" t="str">
        <f t="array" ref="AN486">IFERROR(INDEX(ESPN[BPI OFF],MATCH(AllSources[[#This Row],[Year]]&amp;"|"&amp;AllSources[[#This Row],[Real_Team]],ESPN[YEAR]&amp;"|"&amp;ESPN[TEAM],0)),"")</f>
        <v/>
      </c>
      <c r="AO486" t="str">
        <f t="array" ref="AO486">IFERROR(INDEX(ESPN[BPI DEF],MATCH(AllSources[[#This Row],[Year]]&amp;"|"&amp;AllSources[[#This Row],[Real_Team]],ESPN[YEAR]&amp;"|"&amp;ESPN[TEAM],0)),"")</f>
        <v/>
      </c>
      <c r="AP486" t="str">
        <f t="array" ref="AP486">IFERROR(INDEX(ESPN[BPI],MATCH(AllSources[[#This Row],[Year]]&amp;"|"&amp;AllSources[[#This Row],[Real_Team]],ESPN[YEAR]&amp;"|"&amp;ESPN[TEAM],0)),"")</f>
        <v/>
      </c>
      <c r="AQ486" t="str">
        <f t="array" ref="AQ486">IFERROR(INDEX(ESPN[YEAR],MATCH(AllSources[[#This Row],[Year]]&amp;"|"&amp;AllSources[[#This Row],[Real_Team]],ESPN[YEAR]&amp;"|"&amp;ESPN[TEAM],0)),"")</f>
        <v/>
      </c>
    </row>
    <row r="487" spans="1:43" x14ac:dyDescent="0.2">
      <c r="A487">
        <v>2015</v>
      </c>
      <c r="B487">
        <v>135</v>
      </c>
      <c r="C487" t="s">
        <v>734</v>
      </c>
      <c r="D487" t="s">
        <v>463</v>
      </c>
      <c r="E487" t="e" vm="1">
        <v>#NAME?</v>
      </c>
      <c r="F487">
        <v>14</v>
      </c>
      <c r="G487">
        <v>1</v>
      </c>
      <c r="H487" t="s">
        <v>560</v>
      </c>
      <c r="I487" t="s">
        <v>61</v>
      </c>
      <c r="J487">
        <v>3.06</v>
      </c>
      <c r="K487">
        <v>104.9</v>
      </c>
      <c r="L487">
        <v>163</v>
      </c>
      <c r="M487">
        <v>101.9</v>
      </c>
      <c r="N487">
        <v>126</v>
      </c>
      <c r="O487">
        <v>64.7</v>
      </c>
      <c r="P487">
        <v>151</v>
      </c>
      <c r="Q487">
        <v>2.5000000000000001E-2</v>
      </c>
      <c r="R487">
        <v>119</v>
      </c>
      <c r="S487">
        <v>0.28999999999999998</v>
      </c>
      <c r="T487">
        <v>136</v>
      </c>
      <c r="U487">
        <v>103.9</v>
      </c>
      <c r="V487">
        <v>163</v>
      </c>
      <c r="W487">
        <v>103.6</v>
      </c>
      <c r="X487">
        <v>121</v>
      </c>
      <c r="Y487">
        <v>3.4</v>
      </c>
      <c r="Z487">
        <v>61</v>
      </c>
      <c r="AA487">
        <v>4</v>
      </c>
      <c r="AB487" t="s">
        <v>136</v>
      </c>
      <c r="AC487" t="str">
        <f t="array" ref="AC487">IFERROR(INDEX(JeffSagarin[TEAM],MATCH(AllSources[[#This Row],[Year]]&amp;"|"&amp;AllSources[[#This Row],[Real_Team]],JeffSagarin[YEAR]&amp;"|"&amp;JeffSagarin[TEAM],0)),"")</f>
        <v/>
      </c>
      <c r="AD487" t="str">
        <f t="array" ref="AD487">IFERROR(INDEX(JeffSagarin[JS_RATING],MATCH(AllSources[[#This Row],[Year]]&amp;"|"&amp;AllSources[[#This Row],[Real_Team]],JeffSagarin[YEAR]&amp;"|"&amp;JeffSagarin[TEAM],0)),"")</f>
        <v/>
      </c>
      <c r="AE487" t="str">
        <f t="array" ref="AE487">IFERROR(INDEX(JeffSagarin[JS_SOS],MATCH(AllSources[[#This Row],[Year]]&amp;"|"&amp;AllSources[[#This Row],[Real_Team]],JeffSagarin[YEAR]&amp;"|"&amp;JeffSagarin[TEAM],0)),"")</f>
        <v/>
      </c>
      <c r="AF487" t="str">
        <f t="array" ref="AF487">IFERROR(INDEX(JeffSagarin[W25],MATCH(AllSources[[#This Row],[Year]]&amp;"|"&amp;AllSources[[#This Row],[Real_Team]],JeffSagarin[YEAR]&amp;"|"&amp;JeffSagarin[TEAM],0)),"")</f>
        <v/>
      </c>
      <c r="AG487" t="str">
        <f t="array" ref="AG487">IFERROR(INDEX(JeffSagarin[W50],MATCH(AllSources[[#This Row],[Year]]&amp;"|"&amp;AllSources[[#This Row],[Real_Team]],JeffSagarin[YEAR]&amp;"|"&amp;JeffSagarin[TEAM],0)),"")</f>
        <v/>
      </c>
      <c r="AH487" t="str">
        <f t="array" ref="AH487">IFERROR(INDEX(JeffSagarin[YEAR],MATCH(AllSources[[#This Row],[Year]]&amp;"|"&amp;AllSources[[#This Row],[Real_Team]],JeffSagarin[YEAR]&amp;"|"&amp;JeffSagarin[TEAM],0)),"")</f>
        <v/>
      </c>
      <c r="AI487" t="str">
        <f t="array" ref="AI487">IFERROR(INDEX(SonnyMoore[TEAM],MATCH(AllSources[[#This Row],[Year]]&amp;"|"&amp;AllSources[[#This Row],[Real_Team]],SonnyMoore[YEAR]&amp;"|"&amp;SonnyMoore[TEAM],0)),"")</f>
        <v/>
      </c>
      <c r="AJ487" t="str">
        <f t="array" ref="AJ487">IFERROR(INDEX(SonnyMoore[SM_SOS],MATCH(AllSources[[#This Row],[Year]]&amp;"|"&amp;AllSources[[#This Row],[Real_Team]],SonnyMoore[YEAR]&amp;"|"&amp;SonnyMoore[TEAM],0)),"")</f>
        <v/>
      </c>
      <c r="AK487" t="str">
        <f t="array" ref="AK487">IFERROR(INDEX(SonnyMoore[SM_PR],MATCH(AllSources[[#This Row],[Year]]&amp;"|"&amp;AllSources[[#This Row],[Real_Team]],SonnyMoore[YEAR]&amp;"|"&amp;SonnyMoore[TEAM],0)),"")</f>
        <v/>
      </c>
      <c r="AL487" t="str">
        <f t="array" ref="AL487">IFERROR(INDEX(SonnyMoore[YEAR],MATCH(AllSources[[#This Row],[Year]]&amp;"|"&amp;AllSources[[#This Row],[Real_Team]],SonnyMoore[YEAR]&amp;"|"&amp;SonnyMoore[TEAM],0)),"")</f>
        <v/>
      </c>
      <c r="AM487" t="str">
        <f t="array" ref="AM487">IFERROR(INDEX(ESPN[TEAM],MATCH(AllSources[[#This Row],[Year]]&amp;"|"&amp;AllSources[[#This Row],[Real_Team]],ESPN[YEAR]&amp;"|"&amp;ESPN[TEAM],0)),"")</f>
        <v/>
      </c>
      <c r="AN487" t="str">
        <f t="array" ref="AN487">IFERROR(INDEX(ESPN[BPI OFF],MATCH(AllSources[[#This Row],[Year]]&amp;"|"&amp;AllSources[[#This Row],[Real_Team]],ESPN[YEAR]&amp;"|"&amp;ESPN[TEAM],0)),"")</f>
        <v/>
      </c>
      <c r="AO487" t="str">
        <f t="array" ref="AO487">IFERROR(INDEX(ESPN[BPI DEF],MATCH(AllSources[[#This Row],[Year]]&amp;"|"&amp;AllSources[[#This Row],[Real_Team]],ESPN[YEAR]&amp;"|"&amp;ESPN[TEAM],0)),"")</f>
        <v/>
      </c>
      <c r="AP487" t="str">
        <f t="array" ref="AP487">IFERROR(INDEX(ESPN[BPI],MATCH(AllSources[[#This Row],[Year]]&amp;"|"&amp;AllSources[[#This Row],[Real_Team]],ESPN[YEAR]&amp;"|"&amp;ESPN[TEAM],0)),"")</f>
        <v/>
      </c>
      <c r="AQ487" t="str">
        <f t="array" ref="AQ487">IFERROR(INDEX(ESPN[YEAR],MATCH(AllSources[[#This Row],[Year]]&amp;"|"&amp;AllSources[[#This Row],[Real_Team]],ESPN[YEAR]&amp;"|"&amp;ESPN[TEAM],0)),"")</f>
        <v/>
      </c>
    </row>
    <row r="488" spans="1:43" x14ac:dyDescent="0.2">
      <c r="A488">
        <v>2015</v>
      </c>
      <c r="B488">
        <v>140</v>
      </c>
      <c r="C488" t="s">
        <v>627</v>
      </c>
      <c r="D488" t="s">
        <v>626</v>
      </c>
      <c r="E488" t="e" vm="1">
        <v>#NAME?</v>
      </c>
      <c r="F488">
        <v>16</v>
      </c>
      <c r="G488">
        <v>0</v>
      </c>
      <c r="H488" t="s">
        <v>476</v>
      </c>
      <c r="I488" t="s">
        <v>531</v>
      </c>
      <c r="J488">
        <v>2.38</v>
      </c>
      <c r="K488">
        <v>106.7</v>
      </c>
      <c r="L488">
        <v>119</v>
      </c>
      <c r="M488">
        <v>104.3</v>
      </c>
      <c r="N488">
        <v>170</v>
      </c>
      <c r="O488">
        <v>64.099999999999994</v>
      </c>
      <c r="P488">
        <v>190</v>
      </c>
      <c r="Q488">
        <v>6.0000000000000001E-3</v>
      </c>
      <c r="R488">
        <v>171</v>
      </c>
      <c r="S488">
        <v>-6.45</v>
      </c>
      <c r="T488">
        <v>319</v>
      </c>
      <c r="U488">
        <v>102.2</v>
      </c>
      <c r="V488">
        <v>261</v>
      </c>
      <c r="W488">
        <v>108.6</v>
      </c>
      <c r="X488">
        <v>337</v>
      </c>
      <c r="Y488">
        <v>-1.05</v>
      </c>
      <c r="Z488">
        <v>187</v>
      </c>
      <c r="AA488">
        <v>6</v>
      </c>
      <c r="AB488" t="s">
        <v>136</v>
      </c>
      <c r="AC488" t="str">
        <f t="array" ref="AC488">IFERROR(INDEX(JeffSagarin[TEAM],MATCH(AllSources[[#This Row],[Year]]&amp;"|"&amp;AllSources[[#This Row],[Real_Team]],JeffSagarin[YEAR]&amp;"|"&amp;JeffSagarin[TEAM],0)),"")</f>
        <v/>
      </c>
      <c r="AD488" t="str">
        <f t="array" ref="AD488">IFERROR(INDEX(JeffSagarin[JS_RATING],MATCH(AllSources[[#This Row],[Year]]&amp;"|"&amp;AllSources[[#This Row],[Real_Team]],JeffSagarin[YEAR]&amp;"|"&amp;JeffSagarin[TEAM],0)),"")</f>
        <v/>
      </c>
      <c r="AE488" t="str">
        <f t="array" ref="AE488">IFERROR(INDEX(JeffSagarin[JS_SOS],MATCH(AllSources[[#This Row],[Year]]&amp;"|"&amp;AllSources[[#This Row],[Real_Team]],JeffSagarin[YEAR]&amp;"|"&amp;JeffSagarin[TEAM],0)),"")</f>
        <v/>
      </c>
      <c r="AF488" t="str">
        <f t="array" ref="AF488">IFERROR(INDEX(JeffSagarin[W25],MATCH(AllSources[[#This Row],[Year]]&amp;"|"&amp;AllSources[[#This Row],[Real_Team]],JeffSagarin[YEAR]&amp;"|"&amp;JeffSagarin[TEAM],0)),"")</f>
        <v/>
      </c>
      <c r="AG488" t="str">
        <f t="array" ref="AG488">IFERROR(INDEX(JeffSagarin[W50],MATCH(AllSources[[#This Row],[Year]]&amp;"|"&amp;AllSources[[#This Row],[Real_Team]],JeffSagarin[YEAR]&amp;"|"&amp;JeffSagarin[TEAM],0)),"")</f>
        <v/>
      </c>
      <c r="AH488" t="str">
        <f t="array" ref="AH488">IFERROR(INDEX(JeffSagarin[YEAR],MATCH(AllSources[[#This Row],[Year]]&amp;"|"&amp;AllSources[[#This Row],[Real_Team]],JeffSagarin[YEAR]&amp;"|"&amp;JeffSagarin[TEAM],0)),"")</f>
        <v/>
      </c>
      <c r="AI488" t="str">
        <f t="array" ref="AI488">IFERROR(INDEX(SonnyMoore[TEAM],MATCH(AllSources[[#This Row],[Year]]&amp;"|"&amp;AllSources[[#This Row],[Real_Team]],SonnyMoore[YEAR]&amp;"|"&amp;SonnyMoore[TEAM],0)),"")</f>
        <v/>
      </c>
      <c r="AJ488" t="str">
        <f t="array" ref="AJ488">IFERROR(INDEX(SonnyMoore[SM_SOS],MATCH(AllSources[[#This Row],[Year]]&amp;"|"&amp;AllSources[[#This Row],[Real_Team]],SonnyMoore[YEAR]&amp;"|"&amp;SonnyMoore[TEAM],0)),"")</f>
        <v/>
      </c>
      <c r="AK488" t="str">
        <f t="array" ref="AK488">IFERROR(INDEX(SonnyMoore[SM_PR],MATCH(AllSources[[#This Row],[Year]]&amp;"|"&amp;AllSources[[#This Row],[Real_Team]],SonnyMoore[YEAR]&amp;"|"&amp;SonnyMoore[TEAM],0)),"")</f>
        <v/>
      </c>
      <c r="AL488" t="str">
        <f t="array" ref="AL488">IFERROR(INDEX(SonnyMoore[YEAR],MATCH(AllSources[[#This Row],[Year]]&amp;"|"&amp;AllSources[[#This Row],[Real_Team]],SonnyMoore[YEAR]&amp;"|"&amp;SonnyMoore[TEAM],0)),"")</f>
        <v/>
      </c>
      <c r="AM488" t="str">
        <f t="array" ref="AM488">IFERROR(INDEX(ESPN[TEAM],MATCH(AllSources[[#This Row],[Year]]&amp;"|"&amp;AllSources[[#This Row],[Real_Team]],ESPN[YEAR]&amp;"|"&amp;ESPN[TEAM],0)),"")</f>
        <v/>
      </c>
      <c r="AN488" t="str">
        <f t="array" ref="AN488">IFERROR(INDEX(ESPN[BPI OFF],MATCH(AllSources[[#This Row],[Year]]&amp;"|"&amp;AllSources[[#This Row],[Real_Team]],ESPN[YEAR]&amp;"|"&amp;ESPN[TEAM],0)),"")</f>
        <v/>
      </c>
      <c r="AO488" t="str">
        <f t="array" ref="AO488">IFERROR(INDEX(ESPN[BPI DEF],MATCH(AllSources[[#This Row],[Year]]&amp;"|"&amp;AllSources[[#This Row],[Real_Team]],ESPN[YEAR]&amp;"|"&amp;ESPN[TEAM],0)),"")</f>
        <v/>
      </c>
      <c r="AP488" t="str">
        <f t="array" ref="AP488">IFERROR(INDEX(ESPN[BPI],MATCH(AllSources[[#This Row],[Year]]&amp;"|"&amp;AllSources[[#This Row],[Real_Team]],ESPN[YEAR]&amp;"|"&amp;ESPN[TEAM],0)),"")</f>
        <v/>
      </c>
      <c r="AQ488" t="str">
        <f t="array" ref="AQ488">IFERROR(INDEX(ESPN[YEAR],MATCH(AllSources[[#This Row],[Year]]&amp;"|"&amp;AllSources[[#This Row],[Real_Team]],ESPN[YEAR]&amp;"|"&amp;ESPN[TEAM],0)),"")</f>
        <v/>
      </c>
    </row>
    <row r="489" spans="1:43" x14ac:dyDescent="0.2">
      <c r="A489">
        <v>2015</v>
      </c>
      <c r="B489">
        <v>142</v>
      </c>
      <c r="C489" t="s">
        <v>732</v>
      </c>
      <c r="D489" t="s">
        <v>8</v>
      </c>
      <c r="E489" t="e" vm="1">
        <v>#NAME?</v>
      </c>
      <c r="F489">
        <v>15</v>
      </c>
      <c r="G489">
        <v>0</v>
      </c>
      <c r="H489" t="s">
        <v>77</v>
      </c>
      <c r="I489" t="s">
        <v>58</v>
      </c>
      <c r="J489">
        <v>2.27</v>
      </c>
      <c r="K489">
        <v>110.2</v>
      </c>
      <c r="L489">
        <v>65</v>
      </c>
      <c r="M489">
        <v>107.9</v>
      </c>
      <c r="N489">
        <v>240</v>
      </c>
      <c r="O489">
        <v>66.900000000000006</v>
      </c>
      <c r="P489">
        <v>57</v>
      </c>
      <c r="Q489">
        <v>6.5000000000000002E-2</v>
      </c>
      <c r="R489">
        <v>41</v>
      </c>
      <c r="S489">
        <v>-3.33</v>
      </c>
      <c r="T489">
        <v>225</v>
      </c>
      <c r="U489">
        <v>102.4</v>
      </c>
      <c r="V489">
        <v>250</v>
      </c>
      <c r="W489">
        <v>105.7</v>
      </c>
      <c r="X489">
        <v>222</v>
      </c>
      <c r="Y489">
        <v>-1.68</v>
      </c>
      <c r="Z489">
        <v>209</v>
      </c>
      <c r="AA489">
        <v>5</v>
      </c>
      <c r="AB489" t="s">
        <v>136</v>
      </c>
      <c r="AC489" t="str">
        <f t="array" ref="AC489">IFERROR(INDEX(JeffSagarin[TEAM],MATCH(AllSources[[#This Row],[Year]]&amp;"|"&amp;AllSources[[#This Row],[Real_Team]],JeffSagarin[YEAR]&amp;"|"&amp;JeffSagarin[TEAM],0)),"")</f>
        <v/>
      </c>
      <c r="AD489" t="str">
        <f t="array" ref="AD489">IFERROR(INDEX(JeffSagarin[JS_RATING],MATCH(AllSources[[#This Row],[Year]]&amp;"|"&amp;AllSources[[#This Row],[Real_Team]],JeffSagarin[YEAR]&amp;"|"&amp;JeffSagarin[TEAM],0)),"")</f>
        <v/>
      </c>
      <c r="AE489" t="str">
        <f t="array" ref="AE489">IFERROR(INDEX(JeffSagarin[JS_SOS],MATCH(AllSources[[#This Row],[Year]]&amp;"|"&amp;AllSources[[#This Row],[Real_Team]],JeffSagarin[YEAR]&amp;"|"&amp;JeffSagarin[TEAM],0)),"")</f>
        <v/>
      </c>
      <c r="AF489" t="str">
        <f t="array" ref="AF489">IFERROR(INDEX(JeffSagarin[W25],MATCH(AllSources[[#This Row],[Year]]&amp;"|"&amp;AllSources[[#This Row],[Real_Team]],JeffSagarin[YEAR]&amp;"|"&amp;JeffSagarin[TEAM],0)),"")</f>
        <v/>
      </c>
      <c r="AG489" t="str">
        <f t="array" ref="AG489">IFERROR(INDEX(JeffSagarin[W50],MATCH(AllSources[[#This Row],[Year]]&amp;"|"&amp;AllSources[[#This Row],[Real_Team]],JeffSagarin[YEAR]&amp;"|"&amp;JeffSagarin[TEAM],0)),"")</f>
        <v/>
      </c>
      <c r="AH489" t="str">
        <f t="array" ref="AH489">IFERROR(INDEX(JeffSagarin[YEAR],MATCH(AllSources[[#This Row],[Year]]&amp;"|"&amp;AllSources[[#This Row],[Real_Team]],JeffSagarin[YEAR]&amp;"|"&amp;JeffSagarin[TEAM],0)),"")</f>
        <v/>
      </c>
      <c r="AI489" t="str">
        <f t="array" ref="AI489">IFERROR(INDEX(SonnyMoore[TEAM],MATCH(AllSources[[#This Row],[Year]]&amp;"|"&amp;AllSources[[#This Row],[Real_Team]],SonnyMoore[YEAR]&amp;"|"&amp;SonnyMoore[TEAM],0)),"")</f>
        <v/>
      </c>
      <c r="AJ489" t="str">
        <f t="array" ref="AJ489">IFERROR(INDEX(SonnyMoore[SM_SOS],MATCH(AllSources[[#This Row],[Year]]&amp;"|"&amp;AllSources[[#This Row],[Real_Team]],SonnyMoore[YEAR]&amp;"|"&amp;SonnyMoore[TEAM],0)),"")</f>
        <v/>
      </c>
      <c r="AK489" t="str">
        <f t="array" ref="AK489">IFERROR(INDEX(SonnyMoore[SM_PR],MATCH(AllSources[[#This Row],[Year]]&amp;"|"&amp;AllSources[[#This Row],[Real_Team]],SonnyMoore[YEAR]&amp;"|"&amp;SonnyMoore[TEAM],0)),"")</f>
        <v/>
      </c>
      <c r="AL489" t="str">
        <f t="array" ref="AL489">IFERROR(INDEX(SonnyMoore[YEAR],MATCH(AllSources[[#This Row],[Year]]&amp;"|"&amp;AllSources[[#This Row],[Real_Team]],SonnyMoore[YEAR]&amp;"|"&amp;SonnyMoore[TEAM],0)),"")</f>
        <v/>
      </c>
      <c r="AM489" t="str">
        <f t="array" ref="AM489">IFERROR(INDEX(ESPN[TEAM],MATCH(AllSources[[#This Row],[Year]]&amp;"|"&amp;AllSources[[#This Row],[Real_Team]],ESPN[YEAR]&amp;"|"&amp;ESPN[TEAM],0)),"")</f>
        <v/>
      </c>
      <c r="AN489" t="str">
        <f t="array" ref="AN489">IFERROR(INDEX(ESPN[BPI OFF],MATCH(AllSources[[#This Row],[Year]]&amp;"|"&amp;AllSources[[#This Row],[Real_Team]],ESPN[YEAR]&amp;"|"&amp;ESPN[TEAM],0)),"")</f>
        <v/>
      </c>
      <c r="AO489" t="str">
        <f t="array" ref="AO489">IFERROR(INDEX(ESPN[BPI DEF],MATCH(AllSources[[#This Row],[Year]]&amp;"|"&amp;AllSources[[#This Row],[Real_Team]],ESPN[YEAR]&amp;"|"&amp;ESPN[TEAM],0)),"")</f>
        <v/>
      </c>
      <c r="AP489" t="str">
        <f t="array" ref="AP489">IFERROR(INDEX(ESPN[BPI],MATCH(AllSources[[#This Row],[Year]]&amp;"|"&amp;AllSources[[#This Row],[Real_Team]],ESPN[YEAR]&amp;"|"&amp;ESPN[TEAM],0)),"")</f>
        <v/>
      </c>
      <c r="AQ489" t="str">
        <f t="array" ref="AQ489">IFERROR(INDEX(ESPN[YEAR],MATCH(AllSources[[#This Row],[Year]]&amp;"|"&amp;AllSources[[#This Row],[Real_Team]],ESPN[YEAR]&amp;"|"&amp;ESPN[TEAM],0)),"")</f>
        <v/>
      </c>
    </row>
    <row r="490" spans="1:43" x14ac:dyDescent="0.2">
      <c r="A490">
        <v>2015</v>
      </c>
      <c r="B490">
        <v>143</v>
      </c>
      <c r="C490" t="s">
        <v>731</v>
      </c>
      <c r="D490" t="s">
        <v>730</v>
      </c>
      <c r="E490" t="e" vm="1">
        <v>#NAME?</v>
      </c>
      <c r="F490">
        <v>16</v>
      </c>
      <c r="G490">
        <v>0</v>
      </c>
      <c r="H490" t="s">
        <v>511</v>
      </c>
      <c r="I490" t="s">
        <v>84</v>
      </c>
      <c r="J490">
        <v>2.2599999999999998</v>
      </c>
      <c r="K490">
        <v>108.4</v>
      </c>
      <c r="L490">
        <v>88</v>
      </c>
      <c r="M490">
        <v>106.2</v>
      </c>
      <c r="N490">
        <v>204</v>
      </c>
      <c r="O490">
        <v>67.099999999999994</v>
      </c>
      <c r="P490">
        <v>51</v>
      </c>
      <c r="Q490">
        <v>-2.1999999999999999E-2</v>
      </c>
      <c r="R490">
        <v>230</v>
      </c>
      <c r="S490">
        <v>-7.19</v>
      </c>
      <c r="T490">
        <v>331</v>
      </c>
      <c r="U490">
        <v>101</v>
      </c>
      <c r="V490">
        <v>312</v>
      </c>
      <c r="W490">
        <v>108.2</v>
      </c>
      <c r="X490">
        <v>321</v>
      </c>
      <c r="Y490">
        <v>2.23</v>
      </c>
      <c r="Z490">
        <v>91</v>
      </c>
      <c r="AA490">
        <v>6</v>
      </c>
      <c r="AB490" t="s">
        <v>136</v>
      </c>
      <c r="AC490" t="str">
        <f t="array" ref="AC490">IFERROR(INDEX(JeffSagarin[TEAM],MATCH(AllSources[[#This Row],[Year]]&amp;"|"&amp;AllSources[[#This Row],[Real_Team]],JeffSagarin[YEAR]&amp;"|"&amp;JeffSagarin[TEAM],0)),"")</f>
        <v/>
      </c>
      <c r="AD490" t="str">
        <f t="array" ref="AD490">IFERROR(INDEX(JeffSagarin[JS_RATING],MATCH(AllSources[[#This Row],[Year]]&amp;"|"&amp;AllSources[[#This Row],[Real_Team]],JeffSagarin[YEAR]&amp;"|"&amp;JeffSagarin[TEAM],0)),"")</f>
        <v/>
      </c>
      <c r="AE490" t="str">
        <f t="array" ref="AE490">IFERROR(INDEX(JeffSagarin[JS_SOS],MATCH(AllSources[[#This Row],[Year]]&amp;"|"&amp;AllSources[[#This Row],[Real_Team]],JeffSagarin[YEAR]&amp;"|"&amp;JeffSagarin[TEAM],0)),"")</f>
        <v/>
      </c>
      <c r="AF490" t="str">
        <f t="array" ref="AF490">IFERROR(INDEX(JeffSagarin[W25],MATCH(AllSources[[#This Row],[Year]]&amp;"|"&amp;AllSources[[#This Row],[Real_Team]],JeffSagarin[YEAR]&amp;"|"&amp;JeffSagarin[TEAM],0)),"")</f>
        <v/>
      </c>
      <c r="AG490" t="str">
        <f t="array" ref="AG490">IFERROR(INDEX(JeffSagarin[W50],MATCH(AllSources[[#This Row],[Year]]&amp;"|"&amp;AllSources[[#This Row],[Real_Team]],JeffSagarin[YEAR]&amp;"|"&amp;JeffSagarin[TEAM],0)),"")</f>
        <v/>
      </c>
      <c r="AH490" t="str">
        <f t="array" ref="AH490">IFERROR(INDEX(JeffSagarin[YEAR],MATCH(AllSources[[#This Row],[Year]]&amp;"|"&amp;AllSources[[#This Row],[Real_Team]],JeffSagarin[YEAR]&amp;"|"&amp;JeffSagarin[TEAM],0)),"")</f>
        <v/>
      </c>
      <c r="AI490" t="str">
        <f t="array" ref="AI490">IFERROR(INDEX(SonnyMoore[TEAM],MATCH(AllSources[[#This Row],[Year]]&amp;"|"&amp;AllSources[[#This Row],[Real_Team]],SonnyMoore[YEAR]&amp;"|"&amp;SonnyMoore[TEAM],0)),"")</f>
        <v/>
      </c>
      <c r="AJ490" t="str">
        <f t="array" ref="AJ490">IFERROR(INDEX(SonnyMoore[SM_SOS],MATCH(AllSources[[#This Row],[Year]]&amp;"|"&amp;AllSources[[#This Row],[Real_Team]],SonnyMoore[YEAR]&amp;"|"&amp;SonnyMoore[TEAM],0)),"")</f>
        <v/>
      </c>
      <c r="AK490" t="str">
        <f t="array" ref="AK490">IFERROR(INDEX(SonnyMoore[SM_PR],MATCH(AllSources[[#This Row],[Year]]&amp;"|"&amp;AllSources[[#This Row],[Real_Team]],SonnyMoore[YEAR]&amp;"|"&amp;SonnyMoore[TEAM],0)),"")</f>
        <v/>
      </c>
      <c r="AL490" t="str">
        <f t="array" ref="AL490">IFERROR(INDEX(SonnyMoore[YEAR],MATCH(AllSources[[#This Row],[Year]]&amp;"|"&amp;AllSources[[#This Row],[Real_Team]],SonnyMoore[YEAR]&amp;"|"&amp;SonnyMoore[TEAM],0)),"")</f>
        <v/>
      </c>
      <c r="AM490" t="str">
        <f t="array" ref="AM490">IFERROR(INDEX(ESPN[TEAM],MATCH(AllSources[[#This Row],[Year]]&amp;"|"&amp;AllSources[[#This Row],[Real_Team]],ESPN[YEAR]&amp;"|"&amp;ESPN[TEAM],0)),"")</f>
        <v/>
      </c>
      <c r="AN490" t="str">
        <f t="array" ref="AN490">IFERROR(INDEX(ESPN[BPI OFF],MATCH(AllSources[[#This Row],[Year]]&amp;"|"&amp;AllSources[[#This Row],[Real_Team]],ESPN[YEAR]&amp;"|"&amp;ESPN[TEAM],0)),"")</f>
        <v/>
      </c>
      <c r="AO490" t="str">
        <f t="array" ref="AO490">IFERROR(INDEX(ESPN[BPI DEF],MATCH(AllSources[[#This Row],[Year]]&amp;"|"&amp;AllSources[[#This Row],[Real_Team]],ESPN[YEAR]&amp;"|"&amp;ESPN[TEAM],0)),"")</f>
        <v/>
      </c>
      <c r="AP490" t="str">
        <f t="array" ref="AP490">IFERROR(INDEX(ESPN[BPI],MATCH(AllSources[[#This Row],[Year]]&amp;"|"&amp;AllSources[[#This Row],[Real_Team]],ESPN[YEAR]&amp;"|"&amp;ESPN[TEAM],0)),"")</f>
        <v/>
      </c>
      <c r="AQ490" t="str">
        <f t="array" ref="AQ490">IFERROR(INDEX(ESPN[YEAR],MATCH(AllSources[[#This Row],[Year]]&amp;"|"&amp;AllSources[[#This Row],[Real_Team]],ESPN[YEAR]&amp;"|"&amp;ESPN[TEAM],0)),"")</f>
        <v/>
      </c>
    </row>
    <row r="491" spans="1:43" x14ac:dyDescent="0.2">
      <c r="A491">
        <v>2015</v>
      </c>
      <c r="B491">
        <v>152</v>
      </c>
      <c r="C491" t="s">
        <v>729</v>
      </c>
      <c r="D491" t="s">
        <v>1</v>
      </c>
      <c r="E491" t="e" vm="1">
        <v>#NAME?</v>
      </c>
      <c r="F491">
        <v>15</v>
      </c>
      <c r="G491">
        <v>0</v>
      </c>
      <c r="H491" t="s">
        <v>514</v>
      </c>
      <c r="I491" t="s">
        <v>87</v>
      </c>
      <c r="J491">
        <v>1.41</v>
      </c>
      <c r="K491">
        <v>103.8</v>
      </c>
      <c r="L491">
        <v>181</v>
      </c>
      <c r="M491">
        <v>102.4</v>
      </c>
      <c r="N491">
        <v>134</v>
      </c>
      <c r="O491">
        <v>60.8</v>
      </c>
      <c r="P491">
        <v>324</v>
      </c>
      <c r="Q491">
        <v>0.105</v>
      </c>
      <c r="R491">
        <v>6</v>
      </c>
      <c r="S491">
        <v>-4.21</v>
      </c>
      <c r="T491">
        <v>257</v>
      </c>
      <c r="U491">
        <v>102.9</v>
      </c>
      <c r="V491">
        <v>221</v>
      </c>
      <c r="W491">
        <v>107.1</v>
      </c>
      <c r="X491">
        <v>275</v>
      </c>
      <c r="Y491">
        <v>-5.5</v>
      </c>
      <c r="Z491">
        <v>314</v>
      </c>
      <c r="AA491">
        <v>5</v>
      </c>
      <c r="AB491" t="s">
        <v>136</v>
      </c>
      <c r="AC491" t="str">
        <f t="array" ref="AC491">IFERROR(INDEX(JeffSagarin[TEAM],MATCH(AllSources[[#This Row],[Year]]&amp;"|"&amp;AllSources[[#This Row],[Real_Team]],JeffSagarin[YEAR]&amp;"|"&amp;JeffSagarin[TEAM],0)),"")</f>
        <v/>
      </c>
      <c r="AD491" t="str">
        <f t="array" ref="AD491">IFERROR(INDEX(JeffSagarin[JS_RATING],MATCH(AllSources[[#This Row],[Year]]&amp;"|"&amp;AllSources[[#This Row],[Real_Team]],JeffSagarin[YEAR]&amp;"|"&amp;JeffSagarin[TEAM],0)),"")</f>
        <v/>
      </c>
      <c r="AE491" t="str">
        <f t="array" ref="AE491">IFERROR(INDEX(JeffSagarin[JS_SOS],MATCH(AllSources[[#This Row],[Year]]&amp;"|"&amp;AllSources[[#This Row],[Real_Team]],JeffSagarin[YEAR]&amp;"|"&amp;JeffSagarin[TEAM],0)),"")</f>
        <v/>
      </c>
      <c r="AF491" t="str">
        <f t="array" ref="AF491">IFERROR(INDEX(JeffSagarin[W25],MATCH(AllSources[[#This Row],[Year]]&amp;"|"&amp;AllSources[[#This Row],[Real_Team]],JeffSagarin[YEAR]&amp;"|"&amp;JeffSagarin[TEAM],0)),"")</f>
        <v/>
      </c>
      <c r="AG491" t="str">
        <f t="array" ref="AG491">IFERROR(INDEX(JeffSagarin[W50],MATCH(AllSources[[#This Row],[Year]]&amp;"|"&amp;AllSources[[#This Row],[Real_Team]],JeffSagarin[YEAR]&amp;"|"&amp;JeffSagarin[TEAM],0)),"")</f>
        <v/>
      </c>
      <c r="AH491" t="str">
        <f t="array" ref="AH491">IFERROR(INDEX(JeffSagarin[YEAR],MATCH(AllSources[[#This Row],[Year]]&amp;"|"&amp;AllSources[[#This Row],[Real_Team]],JeffSagarin[YEAR]&amp;"|"&amp;JeffSagarin[TEAM],0)),"")</f>
        <v/>
      </c>
      <c r="AI491" t="str">
        <f t="array" ref="AI491">IFERROR(INDEX(SonnyMoore[TEAM],MATCH(AllSources[[#This Row],[Year]]&amp;"|"&amp;AllSources[[#This Row],[Real_Team]],SonnyMoore[YEAR]&amp;"|"&amp;SonnyMoore[TEAM],0)),"")</f>
        <v/>
      </c>
      <c r="AJ491" t="str">
        <f t="array" ref="AJ491">IFERROR(INDEX(SonnyMoore[SM_SOS],MATCH(AllSources[[#This Row],[Year]]&amp;"|"&amp;AllSources[[#This Row],[Real_Team]],SonnyMoore[YEAR]&amp;"|"&amp;SonnyMoore[TEAM],0)),"")</f>
        <v/>
      </c>
      <c r="AK491" t="str">
        <f t="array" ref="AK491">IFERROR(INDEX(SonnyMoore[SM_PR],MATCH(AllSources[[#This Row],[Year]]&amp;"|"&amp;AllSources[[#This Row],[Real_Team]],SonnyMoore[YEAR]&amp;"|"&amp;SonnyMoore[TEAM],0)),"")</f>
        <v/>
      </c>
      <c r="AL491" t="str">
        <f t="array" ref="AL491">IFERROR(INDEX(SonnyMoore[YEAR],MATCH(AllSources[[#This Row],[Year]]&amp;"|"&amp;AllSources[[#This Row],[Real_Team]],SonnyMoore[YEAR]&amp;"|"&amp;SonnyMoore[TEAM],0)),"")</f>
        <v/>
      </c>
      <c r="AM491" t="str">
        <f t="array" ref="AM491">IFERROR(INDEX(ESPN[TEAM],MATCH(AllSources[[#This Row],[Year]]&amp;"|"&amp;AllSources[[#This Row],[Real_Team]],ESPN[YEAR]&amp;"|"&amp;ESPN[TEAM],0)),"")</f>
        <v/>
      </c>
      <c r="AN491" t="str">
        <f t="array" ref="AN491">IFERROR(INDEX(ESPN[BPI OFF],MATCH(AllSources[[#This Row],[Year]]&amp;"|"&amp;AllSources[[#This Row],[Real_Team]],ESPN[YEAR]&amp;"|"&amp;ESPN[TEAM],0)),"")</f>
        <v/>
      </c>
      <c r="AO491" t="str">
        <f t="array" ref="AO491">IFERROR(INDEX(ESPN[BPI DEF],MATCH(AllSources[[#This Row],[Year]]&amp;"|"&amp;AllSources[[#This Row],[Real_Team]],ESPN[YEAR]&amp;"|"&amp;ESPN[TEAM],0)),"")</f>
        <v/>
      </c>
      <c r="AP491" t="str">
        <f t="array" ref="AP491">IFERROR(INDEX(ESPN[BPI],MATCH(AllSources[[#This Row],[Year]]&amp;"|"&amp;AllSources[[#This Row],[Real_Team]],ESPN[YEAR]&amp;"|"&amp;ESPN[TEAM],0)),"")</f>
        <v/>
      </c>
      <c r="AQ491" t="str">
        <f t="array" ref="AQ491">IFERROR(INDEX(ESPN[YEAR],MATCH(AllSources[[#This Row],[Year]]&amp;"|"&amp;AllSources[[#This Row],[Real_Team]],ESPN[YEAR]&amp;"|"&amp;ESPN[TEAM],0)),"")</f>
        <v/>
      </c>
    </row>
    <row r="492" spans="1:43" x14ac:dyDescent="0.2">
      <c r="A492">
        <v>2015</v>
      </c>
      <c r="B492">
        <v>162</v>
      </c>
      <c r="C492" t="s">
        <v>728</v>
      </c>
      <c r="D492" t="s">
        <v>267</v>
      </c>
      <c r="E492" t="e" vm="1">
        <v>#NAME?</v>
      </c>
      <c r="F492">
        <v>16</v>
      </c>
      <c r="G492">
        <v>0</v>
      </c>
      <c r="H492" t="s">
        <v>520</v>
      </c>
      <c r="I492" t="s">
        <v>727</v>
      </c>
      <c r="J492">
        <v>0.31</v>
      </c>
      <c r="K492">
        <v>101.9</v>
      </c>
      <c r="L492">
        <v>224</v>
      </c>
      <c r="M492">
        <v>101.6</v>
      </c>
      <c r="N492">
        <v>119</v>
      </c>
      <c r="O492">
        <v>67.7</v>
      </c>
      <c r="P492">
        <v>30</v>
      </c>
      <c r="Q492">
        <v>-1E-3</v>
      </c>
      <c r="R492">
        <v>186</v>
      </c>
      <c r="S492">
        <v>-3.59</v>
      </c>
      <c r="T492">
        <v>234</v>
      </c>
      <c r="U492">
        <v>102</v>
      </c>
      <c r="V492">
        <v>275</v>
      </c>
      <c r="W492">
        <v>105.6</v>
      </c>
      <c r="X492">
        <v>219</v>
      </c>
      <c r="Y492">
        <v>-0.4</v>
      </c>
      <c r="Z492">
        <v>169</v>
      </c>
      <c r="AA492">
        <v>6</v>
      </c>
      <c r="AB492" t="s">
        <v>136</v>
      </c>
      <c r="AC492" t="str">
        <f t="array" ref="AC492">IFERROR(INDEX(JeffSagarin[TEAM],MATCH(AllSources[[#This Row],[Year]]&amp;"|"&amp;AllSources[[#This Row],[Real_Team]],JeffSagarin[YEAR]&amp;"|"&amp;JeffSagarin[TEAM],0)),"")</f>
        <v/>
      </c>
      <c r="AD492" t="str">
        <f t="array" ref="AD492">IFERROR(INDEX(JeffSagarin[JS_RATING],MATCH(AllSources[[#This Row],[Year]]&amp;"|"&amp;AllSources[[#This Row],[Real_Team]],JeffSagarin[YEAR]&amp;"|"&amp;JeffSagarin[TEAM],0)),"")</f>
        <v/>
      </c>
      <c r="AE492" t="str">
        <f t="array" ref="AE492">IFERROR(INDEX(JeffSagarin[JS_SOS],MATCH(AllSources[[#This Row],[Year]]&amp;"|"&amp;AllSources[[#This Row],[Real_Team]],JeffSagarin[YEAR]&amp;"|"&amp;JeffSagarin[TEAM],0)),"")</f>
        <v/>
      </c>
      <c r="AF492" t="str">
        <f t="array" ref="AF492">IFERROR(INDEX(JeffSagarin[W25],MATCH(AllSources[[#This Row],[Year]]&amp;"|"&amp;AllSources[[#This Row],[Real_Team]],JeffSagarin[YEAR]&amp;"|"&amp;JeffSagarin[TEAM],0)),"")</f>
        <v/>
      </c>
      <c r="AG492" t="str">
        <f t="array" ref="AG492">IFERROR(INDEX(JeffSagarin[W50],MATCH(AllSources[[#This Row],[Year]]&amp;"|"&amp;AllSources[[#This Row],[Real_Team]],JeffSagarin[YEAR]&amp;"|"&amp;JeffSagarin[TEAM],0)),"")</f>
        <v/>
      </c>
      <c r="AH492" t="str">
        <f t="array" ref="AH492">IFERROR(INDEX(JeffSagarin[YEAR],MATCH(AllSources[[#This Row],[Year]]&amp;"|"&amp;AllSources[[#This Row],[Real_Team]],JeffSagarin[YEAR]&amp;"|"&amp;JeffSagarin[TEAM],0)),"")</f>
        <v/>
      </c>
      <c r="AI492" t="str">
        <f t="array" ref="AI492">IFERROR(INDEX(SonnyMoore[TEAM],MATCH(AllSources[[#This Row],[Year]]&amp;"|"&amp;AllSources[[#This Row],[Real_Team]],SonnyMoore[YEAR]&amp;"|"&amp;SonnyMoore[TEAM],0)),"")</f>
        <v/>
      </c>
      <c r="AJ492" t="str">
        <f t="array" ref="AJ492">IFERROR(INDEX(SonnyMoore[SM_SOS],MATCH(AllSources[[#This Row],[Year]]&amp;"|"&amp;AllSources[[#This Row],[Real_Team]],SonnyMoore[YEAR]&amp;"|"&amp;SonnyMoore[TEAM],0)),"")</f>
        <v/>
      </c>
      <c r="AK492" t="str">
        <f t="array" ref="AK492">IFERROR(INDEX(SonnyMoore[SM_PR],MATCH(AllSources[[#This Row],[Year]]&amp;"|"&amp;AllSources[[#This Row],[Real_Team]],SonnyMoore[YEAR]&amp;"|"&amp;SonnyMoore[TEAM],0)),"")</f>
        <v/>
      </c>
      <c r="AL492" t="str">
        <f t="array" ref="AL492">IFERROR(INDEX(SonnyMoore[YEAR],MATCH(AllSources[[#This Row],[Year]]&amp;"|"&amp;AllSources[[#This Row],[Real_Team]],SonnyMoore[YEAR]&amp;"|"&amp;SonnyMoore[TEAM],0)),"")</f>
        <v/>
      </c>
      <c r="AM492" t="str">
        <f t="array" ref="AM492">IFERROR(INDEX(ESPN[TEAM],MATCH(AllSources[[#This Row],[Year]]&amp;"|"&amp;AllSources[[#This Row],[Real_Team]],ESPN[YEAR]&amp;"|"&amp;ESPN[TEAM],0)),"")</f>
        <v/>
      </c>
      <c r="AN492" t="str">
        <f t="array" ref="AN492">IFERROR(INDEX(ESPN[BPI OFF],MATCH(AllSources[[#This Row],[Year]]&amp;"|"&amp;AllSources[[#This Row],[Real_Team]],ESPN[YEAR]&amp;"|"&amp;ESPN[TEAM],0)),"")</f>
        <v/>
      </c>
      <c r="AO492" t="str">
        <f t="array" ref="AO492">IFERROR(INDEX(ESPN[BPI DEF],MATCH(AllSources[[#This Row],[Year]]&amp;"|"&amp;AllSources[[#This Row],[Real_Team]],ESPN[YEAR]&amp;"|"&amp;ESPN[TEAM],0)),"")</f>
        <v/>
      </c>
      <c r="AP492" t="str">
        <f t="array" ref="AP492">IFERROR(INDEX(ESPN[BPI],MATCH(AllSources[[#This Row],[Year]]&amp;"|"&amp;AllSources[[#This Row],[Real_Team]],ESPN[YEAR]&amp;"|"&amp;ESPN[TEAM],0)),"")</f>
        <v/>
      </c>
      <c r="AQ492" t="str">
        <f t="array" ref="AQ492">IFERROR(INDEX(ESPN[YEAR],MATCH(AllSources[[#This Row],[Year]]&amp;"|"&amp;AllSources[[#This Row],[Real_Team]],ESPN[YEAR]&amp;"|"&amp;ESPN[TEAM],0)),"")</f>
        <v/>
      </c>
    </row>
    <row r="493" spans="1:43" x14ac:dyDescent="0.2">
      <c r="A493">
        <v>2015</v>
      </c>
      <c r="B493">
        <v>184</v>
      </c>
      <c r="C493" t="s">
        <v>726</v>
      </c>
      <c r="D493" t="s">
        <v>725</v>
      </c>
      <c r="E493" t="e" vm="1">
        <v>#NAME?</v>
      </c>
      <c r="F493">
        <v>16</v>
      </c>
      <c r="G493">
        <v>0</v>
      </c>
      <c r="H493" t="s">
        <v>485</v>
      </c>
      <c r="I493" t="s">
        <v>724</v>
      </c>
      <c r="J493">
        <v>-1.39</v>
      </c>
      <c r="K493">
        <v>103.1</v>
      </c>
      <c r="L493">
        <v>197</v>
      </c>
      <c r="M493">
        <v>104.5</v>
      </c>
      <c r="N493">
        <v>172</v>
      </c>
      <c r="O493">
        <v>65.400000000000006</v>
      </c>
      <c r="P493">
        <v>118</v>
      </c>
      <c r="Q493">
        <v>5.5E-2</v>
      </c>
      <c r="R493">
        <v>54</v>
      </c>
      <c r="S493">
        <v>-4.59</v>
      </c>
      <c r="T493">
        <v>264</v>
      </c>
      <c r="U493">
        <v>102.7</v>
      </c>
      <c r="V493">
        <v>233</v>
      </c>
      <c r="W493">
        <v>107.3</v>
      </c>
      <c r="X493">
        <v>287</v>
      </c>
      <c r="Y493">
        <v>2.4900000000000002</v>
      </c>
      <c r="Z493">
        <v>86</v>
      </c>
      <c r="AA493">
        <v>6</v>
      </c>
      <c r="AB493" t="s">
        <v>136</v>
      </c>
      <c r="AC493" t="str">
        <f t="array" ref="AC493">IFERROR(INDEX(JeffSagarin[TEAM],MATCH(AllSources[[#This Row],[Year]]&amp;"|"&amp;AllSources[[#This Row],[Real_Team]],JeffSagarin[YEAR]&amp;"|"&amp;JeffSagarin[TEAM],0)),"")</f>
        <v/>
      </c>
      <c r="AD493" t="str">
        <f t="array" ref="AD493">IFERROR(INDEX(JeffSagarin[JS_RATING],MATCH(AllSources[[#This Row],[Year]]&amp;"|"&amp;AllSources[[#This Row],[Real_Team]],JeffSagarin[YEAR]&amp;"|"&amp;JeffSagarin[TEAM],0)),"")</f>
        <v/>
      </c>
      <c r="AE493" t="str">
        <f t="array" ref="AE493">IFERROR(INDEX(JeffSagarin[JS_SOS],MATCH(AllSources[[#This Row],[Year]]&amp;"|"&amp;AllSources[[#This Row],[Real_Team]],JeffSagarin[YEAR]&amp;"|"&amp;JeffSagarin[TEAM],0)),"")</f>
        <v/>
      </c>
      <c r="AF493" t="str">
        <f t="array" ref="AF493">IFERROR(INDEX(JeffSagarin[W25],MATCH(AllSources[[#This Row],[Year]]&amp;"|"&amp;AllSources[[#This Row],[Real_Team]],JeffSagarin[YEAR]&amp;"|"&amp;JeffSagarin[TEAM],0)),"")</f>
        <v/>
      </c>
      <c r="AG493" t="str">
        <f t="array" ref="AG493">IFERROR(INDEX(JeffSagarin[W50],MATCH(AllSources[[#This Row],[Year]]&amp;"|"&amp;AllSources[[#This Row],[Real_Team]],JeffSagarin[YEAR]&amp;"|"&amp;JeffSagarin[TEAM],0)),"")</f>
        <v/>
      </c>
      <c r="AH493" t="str">
        <f t="array" ref="AH493">IFERROR(INDEX(JeffSagarin[YEAR],MATCH(AllSources[[#This Row],[Year]]&amp;"|"&amp;AllSources[[#This Row],[Real_Team]],JeffSagarin[YEAR]&amp;"|"&amp;JeffSagarin[TEAM],0)),"")</f>
        <v/>
      </c>
      <c r="AI493" t="str">
        <f t="array" ref="AI493">IFERROR(INDEX(SonnyMoore[TEAM],MATCH(AllSources[[#This Row],[Year]]&amp;"|"&amp;AllSources[[#This Row],[Real_Team]],SonnyMoore[YEAR]&amp;"|"&amp;SonnyMoore[TEAM],0)),"")</f>
        <v/>
      </c>
      <c r="AJ493" t="str">
        <f t="array" ref="AJ493">IFERROR(INDEX(SonnyMoore[SM_SOS],MATCH(AllSources[[#This Row],[Year]]&amp;"|"&amp;AllSources[[#This Row],[Real_Team]],SonnyMoore[YEAR]&amp;"|"&amp;SonnyMoore[TEAM],0)),"")</f>
        <v/>
      </c>
      <c r="AK493" t="str">
        <f t="array" ref="AK493">IFERROR(INDEX(SonnyMoore[SM_PR],MATCH(AllSources[[#This Row],[Year]]&amp;"|"&amp;AllSources[[#This Row],[Real_Team]],SonnyMoore[YEAR]&amp;"|"&amp;SonnyMoore[TEAM],0)),"")</f>
        <v/>
      </c>
      <c r="AL493" t="str">
        <f t="array" ref="AL493">IFERROR(INDEX(SonnyMoore[YEAR],MATCH(AllSources[[#This Row],[Year]]&amp;"|"&amp;AllSources[[#This Row],[Real_Team]],SonnyMoore[YEAR]&amp;"|"&amp;SonnyMoore[TEAM],0)),"")</f>
        <v/>
      </c>
      <c r="AM493" t="str">
        <f t="array" ref="AM493">IFERROR(INDEX(ESPN[TEAM],MATCH(AllSources[[#This Row],[Year]]&amp;"|"&amp;AllSources[[#This Row],[Real_Team]],ESPN[YEAR]&amp;"|"&amp;ESPN[TEAM],0)),"")</f>
        <v/>
      </c>
      <c r="AN493" t="str">
        <f t="array" ref="AN493">IFERROR(INDEX(ESPN[BPI OFF],MATCH(AllSources[[#This Row],[Year]]&amp;"|"&amp;AllSources[[#This Row],[Real_Team]],ESPN[YEAR]&amp;"|"&amp;ESPN[TEAM],0)),"")</f>
        <v/>
      </c>
      <c r="AO493" t="str">
        <f t="array" ref="AO493">IFERROR(INDEX(ESPN[BPI DEF],MATCH(AllSources[[#This Row],[Year]]&amp;"|"&amp;AllSources[[#This Row],[Real_Team]],ESPN[YEAR]&amp;"|"&amp;ESPN[TEAM],0)),"")</f>
        <v/>
      </c>
      <c r="AP493" t="str">
        <f t="array" ref="AP493">IFERROR(INDEX(ESPN[BPI],MATCH(AllSources[[#This Row],[Year]]&amp;"|"&amp;AllSources[[#This Row],[Real_Team]],ESPN[YEAR]&amp;"|"&amp;ESPN[TEAM],0)),"")</f>
        <v/>
      </c>
      <c r="AQ493" t="str">
        <f t="array" ref="AQ493">IFERROR(INDEX(ESPN[YEAR],MATCH(AllSources[[#This Row],[Year]]&amp;"|"&amp;AllSources[[#This Row],[Real_Team]],ESPN[YEAR]&amp;"|"&amp;ESPN[TEAM],0)),"")</f>
        <v/>
      </c>
    </row>
    <row r="494" spans="1:43" x14ac:dyDescent="0.2">
      <c r="A494">
        <v>2015</v>
      </c>
      <c r="B494">
        <v>193</v>
      </c>
      <c r="C494" t="s">
        <v>723</v>
      </c>
      <c r="D494" t="s">
        <v>722</v>
      </c>
      <c r="E494" t="e" vm="1">
        <v>#NAME?</v>
      </c>
      <c r="F494">
        <v>16</v>
      </c>
      <c r="G494">
        <v>0</v>
      </c>
      <c r="H494" t="s">
        <v>535</v>
      </c>
      <c r="I494" t="s">
        <v>131</v>
      </c>
      <c r="J494">
        <v>-2.14</v>
      </c>
      <c r="K494">
        <v>112.9</v>
      </c>
      <c r="L494">
        <v>38</v>
      </c>
      <c r="M494">
        <v>115.1</v>
      </c>
      <c r="N494">
        <v>338</v>
      </c>
      <c r="O494">
        <v>64.599999999999994</v>
      </c>
      <c r="P494">
        <v>160</v>
      </c>
      <c r="Q494">
        <v>9.7000000000000003E-2</v>
      </c>
      <c r="R494">
        <v>10</v>
      </c>
      <c r="S494">
        <v>-4.01</v>
      </c>
      <c r="T494">
        <v>246</v>
      </c>
      <c r="U494">
        <v>103</v>
      </c>
      <c r="V494">
        <v>215</v>
      </c>
      <c r="W494">
        <v>107</v>
      </c>
      <c r="X494">
        <v>272</v>
      </c>
      <c r="Y494">
        <v>-0.45</v>
      </c>
      <c r="Z494">
        <v>170</v>
      </c>
      <c r="AA494">
        <v>6</v>
      </c>
      <c r="AB494" t="s">
        <v>136</v>
      </c>
      <c r="AC494" t="str">
        <f t="array" ref="AC494">IFERROR(INDEX(JeffSagarin[TEAM],MATCH(AllSources[[#This Row],[Year]]&amp;"|"&amp;AllSources[[#This Row],[Real_Team]],JeffSagarin[YEAR]&amp;"|"&amp;JeffSagarin[TEAM],0)),"")</f>
        <v/>
      </c>
      <c r="AD494" t="str">
        <f t="array" ref="AD494">IFERROR(INDEX(JeffSagarin[JS_RATING],MATCH(AllSources[[#This Row],[Year]]&amp;"|"&amp;AllSources[[#This Row],[Real_Team]],JeffSagarin[YEAR]&amp;"|"&amp;JeffSagarin[TEAM],0)),"")</f>
        <v/>
      </c>
      <c r="AE494" t="str">
        <f t="array" ref="AE494">IFERROR(INDEX(JeffSagarin[JS_SOS],MATCH(AllSources[[#This Row],[Year]]&amp;"|"&amp;AllSources[[#This Row],[Real_Team]],JeffSagarin[YEAR]&amp;"|"&amp;JeffSagarin[TEAM],0)),"")</f>
        <v/>
      </c>
      <c r="AF494" t="str">
        <f t="array" ref="AF494">IFERROR(INDEX(JeffSagarin[W25],MATCH(AllSources[[#This Row],[Year]]&amp;"|"&amp;AllSources[[#This Row],[Real_Team]],JeffSagarin[YEAR]&amp;"|"&amp;JeffSagarin[TEAM],0)),"")</f>
        <v/>
      </c>
      <c r="AG494" t="str">
        <f t="array" ref="AG494">IFERROR(INDEX(JeffSagarin[W50],MATCH(AllSources[[#This Row],[Year]]&amp;"|"&amp;AllSources[[#This Row],[Real_Team]],JeffSagarin[YEAR]&amp;"|"&amp;JeffSagarin[TEAM],0)),"")</f>
        <v/>
      </c>
      <c r="AH494" t="str">
        <f t="array" ref="AH494">IFERROR(INDEX(JeffSagarin[YEAR],MATCH(AllSources[[#This Row],[Year]]&amp;"|"&amp;AllSources[[#This Row],[Real_Team]],JeffSagarin[YEAR]&amp;"|"&amp;JeffSagarin[TEAM],0)),"")</f>
        <v/>
      </c>
      <c r="AI494" t="str">
        <f t="array" ref="AI494">IFERROR(INDEX(SonnyMoore[TEAM],MATCH(AllSources[[#This Row],[Year]]&amp;"|"&amp;AllSources[[#This Row],[Real_Team]],SonnyMoore[YEAR]&amp;"|"&amp;SonnyMoore[TEAM],0)),"")</f>
        <v/>
      </c>
      <c r="AJ494" t="str">
        <f t="array" ref="AJ494">IFERROR(INDEX(SonnyMoore[SM_SOS],MATCH(AllSources[[#This Row],[Year]]&amp;"|"&amp;AllSources[[#This Row],[Real_Team]],SonnyMoore[YEAR]&amp;"|"&amp;SonnyMoore[TEAM],0)),"")</f>
        <v/>
      </c>
      <c r="AK494" t="str">
        <f t="array" ref="AK494">IFERROR(INDEX(SonnyMoore[SM_PR],MATCH(AllSources[[#This Row],[Year]]&amp;"|"&amp;AllSources[[#This Row],[Real_Team]],SonnyMoore[YEAR]&amp;"|"&amp;SonnyMoore[TEAM],0)),"")</f>
        <v/>
      </c>
      <c r="AL494" t="str">
        <f t="array" ref="AL494">IFERROR(INDEX(SonnyMoore[YEAR],MATCH(AllSources[[#This Row],[Year]]&amp;"|"&amp;AllSources[[#This Row],[Real_Team]],SonnyMoore[YEAR]&amp;"|"&amp;SonnyMoore[TEAM],0)),"")</f>
        <v/>
      </c>
      <c r="AM494" t="str">
        <f t="array" ref="AM494">IFERROR(INDEX(ESPN[TEAM],MATCH(AllSources[[#This Row],[Year]]&amp;"|"&amp;AllSources[[#This Row],[Real_Team]],ESPN[YEAR]&amp;"|"&amp;ESPN[TEAM],0)),"")</f>
        <v/>
      </c>
      <c r="AN494" t="str">
        <f t="array" ref="AN494">IFERROR(INDEX(ESPN[BPI OFF],MATCH(AllSources[[#This Row],[Year]]&amp;"|"&amp;AllSources[[#This Row],[Real_Team]],ESPN[YEAR]&amp;"|"&amp;ESPN[TEAM],0)),"")</f>
        <v/>
      </c>
      <c r="AO494" t="str">
        <f t="array" ref="AO494">IFERROR(INDEX(ESPN[BPI DEF],MATCH(AllSources[[#This Row],[Year]]&amp;"|"&amp;AllSources[[#This Row],[Real_Team]],ESPN[YEAR]&amp;"|"&amp;ESPN[TEAM],0)),"")</f>
        <v/>
      </c>
      <c r="AP494" t="str">
        <f t="array" ref="AP494">IFERROR(INDEX(ESPN[BPI],MATCH(AllSources[[#This Row],[Year]]&amp;"|"&amp;AllSources[[#This Row],[Real_Team]],ESPN[YEAR]&amp;"|"&amp;ESPN[TEAM],0)),"")</f>
        <v/>
      </c>
      <c r="AQ494" t="str">
        <f t="array" ref="AQ494">IFERROR(INDEX(ESPN[YEAR],MATCH(AllSources[[#This Row],[Year]]&amp;"|"&amp;AllSources[[#This Row],[Real_Team]],ESPN[YEAR]&amp;"|"&amp;ESPN[TEAM],0)),"")</f>
        <v/>
      </c>
    </row>
    <row r="495" spans="1:43" x14ac:dyDescent="0.2">
      <c r="A495">
        <v>2015</v>
      </c>
      <c r="B495">
        <v>213</v>
      </c>
      <c r="C495" t="s">
        <v>721</v>
      </c>
      <c r="D495" t="s">
        <v>624</v>
      </c>
      <c r="E495" t="e" vm="1">
        <v>#NAME?</v>
      </c>
      <c r="F495">
        <v>15</v>
      </c>
      <c r="G495">
        <v>0</v>
      </c>
      <c r="H495" t="s">
        <v>494</v>
      </c>
      <c r="I495" t="s">
        <v>505</v>
      </c>
      <c r="J495">
        <v>-3.84</v>
      </c>
      <c r="K495">
        <v>104.1</v>
      </c>
      <c r="L495">
        <v>177</v>
      </c>
      <c r="M495">
        <v>107.9</v>
      </c>
      <c r="N495">
        <v>241</v>
      </c>
      <c r="O495">
        <v>63.3</v>
      </c>
      <c r="P495">
        <v>240</v>
      </c>
      <c r="Q495">
        <v>0.128</v>
      </c>
      <c r="R495">
        <v>1</v>
      </c>
      <c r="S495">
        <v>-6.74</v>
      </c>
      <c r="T495">
        <v>323</v>
      </c>
      <c r="U495">
        <v>100</v>
      </c>
      <c r="V495">
        <v>333</v>
      </c>
      <c r="W495">
        <v>106.8</v>
      </c>
      <c r="X495">
        <v>263</v>
      </c>
      <c r="Y495">
        <v>15.16</v>
      </c>
      <c r="Z495">
        <v>2</v>
      </c>
      <c r="AA495">
        <v>5</v>
      </c>
      <c r="AB495" t="s">
        <v>136</v>
      </c>
      <c r="AC495" t="str">
        <f t="array" ref="AC495">IFERROR(INDEX(JeffSagarin[TEAM],MATCH(AllSources[[#This Row],[Year]]&amp;"|"&amp;AllSources[[#This Row],[Real_Team]],JeffSagarin[YEAR]&amp;"|"&amp;JeffSagarin[TEAM],0)),"")</f>
        <v/>
      </c>
      <c r="AD495" t="str">
        <f t="array" ref="AD495">IFERROR(INDEX(JeffSagarin[JS_RATING],MATCH(AllSources[[#This Row],[Year]]&amp;"|"&amp;AllSources[[#This Row],[Real_Team]],JeffSagarin[YEAR]&amp;"|"&amp;JeffSagarin[TEAM],0)),"")</f>
        <v/>
      </c>
      <c r="AE495" t="str">
        <f t="array" ref="AE495">IFERROR(INDEX(JeffSagarin[JS_SOS],MATCH(AllSources[[#This Row],[Year]]&amp;"|"&amp;AllSources[[#This Row],[Real_Team]],JeffSagarin[YEAR]&amp;"|"&amp;JeffSagarin[TEAM],0)),"")</f>
        <v/>
      </c>
      <c r="AF495" t="str">
        <f t="array" ref="AF495">IFERROR(INDEX(JeffSagarin[W25],MATCH(AllSources[[#This Row],[Year]]&amp;"|"&amp;AllSources[[#This Row],[Real_Team]],JeffSagarin[YEAR]&amp;"|"&amp;JeffSagarin[TEAM],0)),"")</f>
        <v/>
      </c>
      <c r="AG495" t="str">
        <f t="array" ref="AG495">IFERROR(INDEX(JeffSagarin[W50],MATCH(AllSources[[#This Row],[Year]]&amp;"|"&amp;AllSources[[#This Row],[Real_Team]],JeffSagarin[YEAR]&amp;"|"&amp;JeffSagarin[TEAM],0)),"")</f>
        <v/>
      </c>
      <c r="AH495" t="str">
        <f t="array" ref="AH495">IFERROR(INDEX(JeffSagarin[YEAR],MATCH(AllSources[[#This Row],[Year]]&amp;"|"&amp;AllSources[[#This Row],[Real_Team]],JeffSagarin[YEAR]&amp;"|"&amp;JeffSagarin[TEAM],0)),"")</f>
        <v/>
      </c>
      <c r="AI495" t="str">
        <f t="array" ref="AI495">IFERROR(INDEX(SonnyMoore[TEAM],MATCH(AllSources[[#This Row],[Year]]&amp;"|"&amp;AllSources[[#This Row],[Real_Team]],SonnyMoore[YEAR]&amp;"|"&amp;SonnyMoore[TEAM],0)),"")</f>
        <v/>
      </c>
      <c r="AJ495" t="str">
        <f t="array" ref="AJ495">IFERROR(INDEX(SonnyMoore[SM_SOS],MATCH(AllSources[[#This Row],[Year]]&amp;"|"&amp;AllSources[[#This Row],[Real_Team]],SonnyMoore[YEAR]&amp;"|"&amp;SonnyMoore[TEAM],0)),"")</f>
        <v/>
      </c>
      <c r="AK495" t="str">
        <f t="array" ref="AK495">IFERROR(INDEX(SonnyMoore[SM_PR],MATCH(AllSources[[#This Row],[Year]]&amp;"|"&amp;AllSources[[#This Row],[Real_Team]],SonnyMoore[YEAR]&amp;"|"&amp;SonnyMoore[TEAM],0)),"")</f>
        <v/>
      </c>
      <c r="AL495" t="str">
        <f t="array" ref="AL495">IFERROR(INDEX(SonnyMoore[YEAR],MATCH(AllSources[[#This Row],[Year]]&amp;"|"&amp;AllSources[[#This Row],[Real_Team]],SonnyMoore[YEAR]&amp;"|"&amp;SonnyMoore[TEAM],0)),"")</f>
        <v/>
      </c>
      <c r="AM495" t="str">
        <f t="array" ref="AM495">IFERROR(INDEX(ESPN[TEAM],MATCH(AllSources[[#This Row],[Year]]&amp;"|"&amp;AllSources[[#This Row],[Real_Team]],ESPN[YEAR]&amp;"|"&amp;ESPN[TEAM],0)),"")</f>
        <v/>
      </c>
      <c r="AN495" t="str">
        <f t="array" ref="AN495">IFERROR(INDEX(ESPN[BPI OFF],MATCH(AllSources[[#This Row],[Year]]&amp;"|"&amp;AllSources[[#This Row],[Real_Team]],ESPN[YEAR]&amp;"|"&amp;ESPN[TEAM],0)),"")</f>
        <v/>
      </c>
      <c r="AO495" t="str">
        <f t="array" ref="AO495">IFERROR(INDEX(ESPN[BPI DEF],MATCH(AllSources[[#This Row],[Year]]&amp;"|"&amp;AllSources[[#This Row],[Real_Team]],ESPN[YEAR]&amp;"|"&amp;ESPN[TEAM],0)),"")</f>
        <v/>
      </c>
      <c r="AP495" t="str">
        <f t="array" ref="AP495">IFERROR(INDEX(ESPN[BPI],MATCH(AllSources[[#This Row],[Year]]&amp;"|"&amp;AllSources[[#This Row],[Real_Team]],ESPN[YEAR]&amp;"|"&amp;ESPN[TEAM],0)),"")</f>
        <v/>
      </c>
      <c r="AQ495" t="str">
        <f t="array" ref="AQ495">IFERROR(INDEX(ESPN[YEAR],MATCH(AllSources[[#This Row],[Year]]&amp;"|"&amp;AllSources[[#This Row],[Real_Team]],ESPN[YEAR]&amp;"|"&amp;ESPN[TEAM],0)),"")</f>
        <v/>
      </c>
    </row>
    <row r="496" spans="1:43" x14ac:dyDescent="0.2">
      <c r="A496">
        <v>2015</v>
      </c>
      <c r="B496">
        <v>251</v>
      </c>
      <c r="C496" t="s">
        <v>720</v>
      </c>
      <c r="D496" t="s">
        <v>719</v>
      </c>
      <c r="E496" t="e" vm="1">
        <v>#NAME?</v>
      </c>
      <c r="F496">
        <v>16</v>
      </c>
      <c r="G496">
        <v>0</v>
      </c>
      <c r="H496" t="s">
        <v>480</v>
      </c>
      <c r="I496" t="s">
        <v>718</v>
      </c>
      <c r="J496">
        <v>-7.4</v>
      </c>
      <c r="K496">
        <v>96.6</v>
      </c>
      <c r="L496">
        <v>303</v>
      </c>
      <c r="M496">
        <v>104</v>
      </c>
      <c r="N496">
        <v>164</v>
      </c>
      <c r="O496">
        <v>69.2</v>
      </c>
      <c r="P496">
        <v>15</v>
      </c>
      <c r="Q496">
        <v>3.1E-2</v>
      </c>
      <c r="R496">
        <v>105</v>
      </c>
      <c r="S496">
        <v>-7.48</v>
      </c>
      <c r="T496">
        <v>336</v>
      </c>
      <c r="U496">
        <v>99.5</v>
      </c>
      <c r="V496">
        <v>337</v>
      </c>
      <c r="W496">
        <v>106.9</v>
      </c>
      <c r="X496">
        <v>271</v>
      </c>
      <c r="Y496">
        <v>-0.55000000000000004</v>
      </c>
      <c r="Z496">
        <v>176</v>
      </c>
      <c r="AA496">
        <v>6</v>
      </c>
      <c r="AB496" t="s">
        <v>136</v>
      </c>
      <c r="AC496" t="str">
        <f t="array" ref="AC496">IFERROR(INDEX(JeffSagarin[TEAM],MATCH(AllSources[[#This Row],[Year]]&amp;"|"&amp;AllSources[[#This Row],[Real_Team]],JeffSagarin[YEAR]&amp;"|"&amp;JeffSagarin[TEAM],0)),"")</f>
        <v/>
      </c>
      <c r="AD496" t="str">
        <f t="array" ref="AD496">IFERROR(INDEX(JeffSagarin[JS_RATING],MATCH(AllSources[[#This Row],[Year]]&amp;"|"&amp;AllSources[[#This Row],[Real_Team]],JeffSagarin[YEAR]&amp;"|"&amp;JeffSagarin[TEAM],0)),"")</f>
        <v/>
      </c>
      <c r="AE496" t="str">
        <f t="array" ref="AE496">IFERROR(INDEX(JeffSagarin[JS_SOS],MATCH(AllSources[[#This Row],[Year]]&amp;"|"&amp;AllSources[[#This Row],[Real_Team]],JeffSagarin[YEAR]&amp;"|"&amp;JeffSagarin[TEAM],0)),"")</f>
        <v/>
      </c>
      <c r="AF496" t="str">
        <f t="array" ref="AF496">IFERROR(INDEX(JeffSagarin[W25],MATCH(AllSources[[#This Row],[Year]]&amp;"|"&amp;AllSources[[#This Row],[Real_Team]],JeffSagarin[YEAR]&amp;"|"&amp;JeffSagarin[TEAM],0)),"")</f>
        <v/>
      </c>
      <c r="AG496" t="str">
        <f t="array" ref="AG496">IFERROR(INDEX(JeffSagarin[W50],MATCH(AllSources[[#This Row],[Year]]&amp;"|"&amp;AllSources[[#This Row],[Real_Team]],JeffSagarin[YEAR]&amp;"|"&amp;JeffSagarin[TEAM],0)),"")</f>
        <v/>
      </c>
      <c r="AH496" t="str">
        <f t="array" ref="AH496">IFERROR(INDEX(JeffSagarin[YEAR],MATCH(AllSources[[#This Row],[Year]]&amp;"|"&amp;AllSources[[#This Row],[Real_Team]],JeffSagarin[YEAR]&amp;"|"&amp;JeffSagarin[TEAM],0)),"")</f>
        <v/>
      </c>
      <c r="AI496" t="str">
        <f t="array" ref="AI496">IFERROR(INDEX(SonnyMoore[TEAM],MATCH(AllSources[[#This Row],[Year]]&amp;"|"&amp;AllSources[[#This Row],[Real_Team]],SonnyMoore[YEAR]&amp;"|"&amp;SonnyMoore[TEAM],0)),"")</f>
        <v/>
      </c>
      <c r="AJ496" t="str">
        <f t="array" ref="AJ496">IFERROR(INDEX(SonnyMoore[SM_SOS],MATCH(AllSources[[#This Row],[Year]]&amp;"|"&amp;AllSources[[#This Row],[Real_Team]],SonnyMoore[YEAR]&amp;"|"&amp;SonnyMoore[TEAM],0)),"")</f>
        <v/>
      </c>
      <c r="AK496" t="str">
        <f t="array" ref="AK496">IFERROR(INDEX(SonnyMoore[SM_PR],MATCH(AllSources[[#This Row],[Year]]&amp;"|"&amp;AllSources[[#This Row],[Real_Team]],SonnyMoore[YEAR]&amp;"|"&amp;SonnyMoore[TEAM],0)),"")</f>
        <v/>
      </c>
      <c r="AL496" t="str">
        <f t="array" ref="AL496">IFERROR(INDEX(SonnyMoore[YEAR],MATCH(AllSources[[#This Row],[Year]]&amp;"|"&amp;AllSources[[#This Row],[Real_Team]],SonnyMoore[YEAR]&amp;"|"&amp;SonnyMoore[TEAM],0)),"")</f>
        <v/>
      </c>
      <c r="AM496" t="str">
        <f t="array" ref="AM496">IFERROR(INDEX(ESPN[TEAM],MATCH(AllSources[[#This Row],[Year]]&amp;"|"&amp;AllSources[[#This Row],[Real_Team]],ESPN[YEAR]&amp;"|"&amp;ESPN[TEAM],0)),"")</f>
        <v/>
      </c>
      <c r="AN496" t="str">
        <f t="array" ref="AN496">IFERROR(INDEX(ESPN[BPI OFF],MATCH(AllSources[[#This Row],[Year]]&amp;"|"&amp;AllSources[[#This Row],[Real_Team]],ESPN[YEAR]&amp;"|"&amp;ESPN[TEAM],0)),"")</f>
        <v/>
      </c>
      <c r="AO496" t="str">
        <f t="array" ref="AO496">IFERROR(INDEX(ESPN[BPI DEF],MATCH(AllSources[[#This Row],[Year]]&amp;"|"&amp;AllSources[[#This Row],[Real_Team]],ESPN[YEAR]&amp;"|"&amp;ESPN[TEAM],0)),"")</f>
        <v/>
      </c>
      <c r="AP496" t="str">
        <f t="array" ref="AP496">IFERROR(INDEX(ESPN[BPI],MATCH(AllSources[[#This Row],[Year]]&amp;"|"&amp;AllSources[[#This Row],[Real_Team]],ESPN[YEAR]&amp;"|"&amp;ESPN[TEAM],0)),"")</f>
        <v/>
      </c>
      <c r="AQ496" t="str">
        <f t="array" ref="AQ496">IFERROR(INDEX(ESPN[YEAR],MATCH(AllSources[[#This Row],[Year]]&amp;"|"&amp;AllSources[[#This Row],[Real_Team]],ESPN[YEAR]&amp;"|"&amp;ESPN[TEAM],0)),"")</f>
        <v/>
      </c>
    </row>
    <row r="497" spans="1:43" x14ac:dyDescent="0.2">
      <c r="A497">
        <v>2014</v>
      </c>
      <c r="B497">
        <v>1</v>
      </c>
      <c r="C497" t="s">
        <v>717</v>
      </c>
      <c r="D497" t="s">
        <v>11</v>
      </c>
      <c r="E497" t="e" vm="1">
        <v>#NAME?</v>
      </c>
      <c r="F497">
        <v>4</v>
      </c>
      <c r="G497">
        <v>2</v>
      </c>
      <c r="H497" t="s">
        <v>148</v>
      </c>
      <c r="I497" t="s">
        <v>608</v>
      </c>
      <c r="J497">
        <v>30.41</v>
      </c>
      <c r="K497">
        <v>118.9</v>
      </c>
      <c r="L497">
        <v>7</v>
      </c>
      <c r="M497">
        <v>88.5</v>
      </c>
      <c r="N497">
        <v>5</v>
      </c>
      <c r="O497">
        <v>67.2</v>
      </c>
      <c r="P497">
        <v>60</v>
      </c>
      <c r="Q497">
        <v>-4.4999999999999998E-2</v>
      </c>
      <c r="R497">
        <v>278</v>
      </c>
      <c r="S497">
        <v>4.3099999999999996</v>
      </c>
      <c r="T497">
        <v>95</v>
      </c>
      <c r="U497">
        <v>107</v>
      </c>
      <c r="V497">
        <v>100</v>
      </c>
      <c r="W497">
        <v>102.7</v>
      </c>
      <c r="X497">
        <v>93</v>
      </c>
      <c r="Y497">
        <v>-4.6500000000000004</v>
      </c>
      <c r="Z497">
        <v>295</v>
      </c>
      <c r="AA497">
        <v>4</v>
      </c>
      <c r="AB497" t="s">
        <v>136</v>
      </c>
      <c r="AC497" t="str">
        <f t="array" ref="AC497">IFERROR(INDEX(JeffSagarin[TEAM],MATCH(AllSources[[#This Row],[Year]]&amp;"|"&amp;AllSources[[#This Row],[Real_Team]],JeffSagarin[YEAR]&amp;"|"&amp;JeffSagarin[TEAM],0)),"")</f>
        <v>Louisville</v>
      </c>
      <c r="AD497">
        <f t="array" ref="AD497">IFERROR(INDEX(JeffSagarin[JS_RATING],MATCH(AllSources[[#This Row],[Year]]&amp;"|"&amp;AllSources[[#This Row],[Real_Team]],JeffSagarin[YEAR]&amp;"|"&amp;JeffSagarin[TEAM],0)),"")</f>
        <v>93.92</v>
      </c>
      <c r="AE497">
        <f t="array" ref="AE497">IFERROR(INDEX(JeffSagarin[JS_SOS],MATCH(AllSources[[#This Row],[Year]]&amp;"|"&amp;AllSources[[#This Row],[Real_Team]],JeffSagarin[YEAR]&amp;"|"&amp;JeffSagarin[TEAM],0)),"")</f>
        <v>76.14</v>
      </c>
      <c r="AF497">
        <f t="array" ref="AF497">IFERROR(INDEX(JeffSagarin[W25],MATCH(AllSources[[#This Row],[Year]]&amp;"|"&amp;AllSources[[#This Row],[Real_Team]],JeffSagarin[YEAR]&amp;"|"&amp;JeffSagarin[TEAM],0)),"")</f>
        <v>4</v>
      </c>
      <c r="AG497">
        <f t="array" ref="AG497">IFERROR(INDEX(JeffSagarin[W50],MATCH(AllSources[[#This Row],[Year]]&amp;"|"&amp;AllSources[[#This Row],[Real_Team]],JeffSagarin[YEAR]&amp;"|"&amp;JeffSagarin[TEAM],0)),"")</f>
        <v>7</v>
      </c>
      <c r="AH497">
        <f t="array" ref="AH497">IFERROR(INDEX(JeffSagarin[YEAR],MATCH(AllSources[[#This Row],[Year]]&amp;"|"&amp;AllSources[[#This Row],[Real_Team]],JeffSagarin[YEAR]&amp;"|"&amp;JeffSagarin[TEAM],0)),"")</f>
        <v>2014</v>
      </c>
      <c r="AI497" t="str">
        <f t="array" ref="AI497">IFERROR(INDEX(SonnyMoore[TEAM],MATCH(AllSources[[#This Row],[Year]]&amp;"|"&amp;AllSources[[#This Row],[Real_Team]],SonnyMoore[YEAR]&amp;"|"&amp;SonnyMoore[TEAM],0)),"")</f>
        <v>LOUISVILLE</v>
      </c>
      <c r="AJ497">
        <f t="array" ref="AJ497">IFERROR(INDEX(SonnyMoore[SM_SOS],MATCH(AllSources[[#This Row],[Year]]&amp;"|"&amp;AllSources[[#This Row],[Real_Team]],SonnyMoore[YEAR]&amp;"|"&amp;SonnyMoore[TEAM],0)),"")</f>
        <v>71.55</v>
      </c>
      <c r="AK497">
        <f t="array" ref="AK497">IFERROR(INDEX(SonnyMoore[SM_PR],MATCH(AllSources[[#This Row],[Year]]&amp;"|"&amp;AllSources[[#This Row],[Real_Team]],SonnyMoore[YEAR]&amp;"|"&amp;SonnyMoore[TEAM],0)),"")</f>
        <v>92.85</v>
      </c>
      <c r="AL497">
        <f t="array" ref="AL497">IFERROR(INDEX(SonnyMoore[YEAR],MATCH(AllSources[[#This Row],[Year]]&amp;"|"&amp;AllSources[[#This Row],[Real_Team]],SonnyMoore[YEAR]&amp;"|"&amp;SonnyMoore[TEAM],0)),"")</f>
        <v>2014</v>
      </c>
      <c r="AM497" t="str">
        <f t="array" ref="AM497">IFERROR(INDEX(ESPN[TEAM],MATCH(AllSources[[#This Row],[Year]]&amp;"|"&amp;AllSources[[#This Row],[Real_Team]],ESPN[YEAR]&amp;"|"&amp;ESPN[TEAM],0)),"")</f>
        <v>Louisville</v>
      </c>
      <c r="AN497">
        <f t="array" ref="AN497">IFERROR(INDEX(ESPN[BPI OFF],MATCH(AllSources[[#This Row],[Year]]&amp;"|"&amp;AllSources[[#This Row],[Real_Team]],ESPN[YEAR]&amp;"|"&amp;ESPN[TEAM],0)),"")</f>
        <v>10.7</v>
      </c>
      <c r="AO497">
        <f t="array" ref="AO497">IFERROR(INDEX(ESPN[BPI DEF],MATCH(AllSources[[#This Row],[Year]]&amp;"|"&amp;AllSources[[#This Row],[Real_Team]],ESPN[YEAR]&amp;"|"&amp;ESPN[TEAM],0)),"")</f>
        <v>9.4</v>
      </c>
      <c r="AP497">
        <f t="array" ref="AP497">IFERROR(INDEX(ESPN[BPI],MATCH(AllSources[[#This Row],[Year]]&amp;"|"&amp;AllSources[[#This Row],[Real_Team]],ESPN[YEAR]&amp;"|"&amp;ESPN[TEAM],0)),"")</f>
        <v>20.100000000000001</v>
      </c>
      <c r="AQ497">
        <f t="array" ref="AQ497">IFERROR(INDEX(ESPN[YEAR],MATCH(AllSources[[#This Row],[Year]]&amp;"|"&amp;AllSources[[#This Row],[Real_Team]],ESPN[YEAR]&amp;"|"&amp;ESPN[TEAM],0)),"")</f>
        <v>2014</v>
      </c>
    </row>
    <row r="498" spans="1:43" x14ac:dyDescent="0.2">
      <c r="A498">
        <v>2014</v>
      </c>
      <c r="B498">
        <v>2</v>
      </c>
      <c r="C498" t="s">
        <v>716</v>
      </c>
      <c r="D498" t="s">
        <v>248</v>
      </c>
      <c r="E498" t="e" vm="1">
        <v>#NAME?</v>
      </c>
      <c r="F498">
        <v>1</v>
      </c>
      <c r="G498">
        <v>3</v>
      </c>
      <c r="H498" t="s">
        <v>137</v>
      </c>
      <c r="I498" t="s">
        <v>715</v>
      </c>
      <c r="J498">
        <v>30.11</v>
      </c>
      <c r="K498">
        <v>116.5</v>
      </c>
      <c r="L498">
        <v>20</v>
      </c>
      <c r="M498">
        <v>86.4</v>
      </c>
      <c r="N498">
        <v>1</v>
      </c>
      <c r="O498">
        <v>62.8</v>
      </c>
      <c r="P498">
        <v>272</v>
      </c>
      <c r="Q498">
        <v>1.4E-2</v>
      </c>
      <c r="R498">
        <v>151</v>
      </c>
      <c r="S498">
        <v>9.3000000000000007</v>
      </c>
      <c r="T498">
        <v>17</v>
      </c>
      <c r="U498">
        <v>109.9</v>
      </c>
      <c r="V498">
        <v>20</v>
      </c>
      <c r="W498">
        <v>100.6</v>
      </c>
      <c r="X498">
        <v>18</v>
      </c>
      <c r="Y498">
        <v>1.62</v>
      </c>
      <c r="Z498">
        <v>113</v>
      </c>
      <c r="AA498">
        <v>1</v>
      </c>
      <c r="AB498" t="s">
        <v>136</v>
      </c>
      <c r="AC498" t="str">
        <f t="array" ref="AC498">IFERROR(INDEX(JeffSagarin[TEAM],MATCH(AllSources[[#This Row],[Year]]&amp;"|"&amp;AllSources[[#This Row],[Real_Team]],JeffSagarin[YEAR]&amp;"|"&amp;JeffSagarin[TEAM],0)),"")</f>
        <v>Arizona</v>
      </c>
      <c r="AD498">
        <f t="array" ref="AD498">IFERROR(INDEX(JeffSagarin[JS_RATING],MATCH(AllSources[[#This Row],[Year]]&amp;"|"&amp;AllSources[[#This Row],[Real_Team]],JeffSagarin[YEAR]&amp;"|"&amp;JeffSagarin[TEAM],0)),"")</f>
        <v>93.65</v>
      </c>
      <c r="AE498">
        <f t="array" ref="AE498">IFERROR(INDEX(JeffSagarin[JS_SOS],MATCH(AllSources[[#This Row],[Year]]&amp;"|"&amp;AllSources[[#This Row],[Real_Team]],JeffSagarin[YEAR]&amp;"|"&amp;JeffSagarin[TEAM],0)),"")</f>
        <v>79.8</v>
      </c>
      <c r="AF498">
        <f t="array" ref="AF498">IFERROR(INDEX(JeffSagarin[W25],MATCH(AllSources[[#This Row],[Year]]&amp;"|"&amp;AllSources[[#This Row],[Real_Team]],JeffSagarin[YEAR]&amp;"|"&amp;JeffSagarin[TEAM],0)),"")</f>
        <v>6</v>
      </c>
      <c r="AG498">
        <f t="array" ref="AG498">IFERROR(INDEX(JeffSagarin[W50],MATCH(AllSources[[#This Row],[Year]]&amp;"|"&amp;AllSources[[#This Row],[Real_Team]],JeffSagarin[YEAR]&amp;"|"&amp;JeffSagarin[TEAM],0)),"")</f>
        <v>13</v>
      </c>
      <c r="AH498">
        <f t="array" ref="AH498">IFERROR(INDEX(JeffSagarin[YEAR],MATCH(AllSources[[#This Row],[Year]]&amp;"|"&amp;AllSources[[#This Row],[Real_Team]],JeffSagarin[YEAR]&amp;"|"&amp;JeffSagarin[TEAM],0)),"")</f>
        <v>2014</v>
      </c>
      <c r="AI498" t="str">
        <f t="array" ref="AI498">IFERROR(INDEX(SonnyMoore[TEAM],MATCH(AllSources[[#This Row],[Year]]&amp;"|"&amp;AllSources[[#This Row],[Real_Team]],SonnyMoore[YEAR]&amp;"|"&amp;SonnyMoore[TEAM],0)),"")</f>
        <v>ARIZONA</v>
      </c>
      <c r="AJ498">
        <f t="array" ref="AJ498">IFERROR(INDEX(SonnyMoore[SM_SOS],MATCH(AllSources[[#This Row],[Year]]&amp;"|"&amp;AllSources[[#This Row],[Real_Team]],SonnyMoore[YEAR]&amp;"|"&amp;SonnyMoore[TEAM],0)),"")</f>
        <v>73.61</v>
      </c>
      <c r="AK498">
        <f t="array" ref="AK498">IFERROR(INDEX(SonnyMoore[SM_PR],MATCH(AllSources[[#This Row],[Year]]&amp;"|"&amp;AllSources[[#This Row],[Real_Team]],SonnyMoore[YEAR]&amp;"|"&amp;SonnyMoore[TEAM],0)),"")</f>
        <v>88.35</v>
      </c>
      <c r="AL498">
        <f t="array" ref="AL498">IFERROR(INDEX(SonnyMoore[YEAR],MATCH(AllSources[[#This Row],[Year]]&amp;"|"&amp;AllSources[[#This Row],[Real_Team]],SonnyMoore[YEAR]&amp;"|"&amp;SonnyMoore[TEAM],0)),"")</f>
        <v>2014</v>
      </c>
      <c r="AM498" t="str">
        <f t="array" ref="AM498">IFERROR(INDEX(ESPN[TEAM],MATCH(AllSources[[#This Row],[Year]]&amp;"|"&amp;AllSources[[#This Row],[Real_Team]],ESPN[YEAR]&amp;"|"&amp;ESPN[TEAM],0)),"")</f>
        <v>Arizona</v>
      </c>
      <c r="AN498">
        <f t="array" ref="AN498">IFERROR(INDEX(ESPN[BPI OFF],MATCH(AllSources[[#This Row],[Year]]&amp;"|"&amp;AllSources[[#This Row],[Real_Team]],ESPN[YEAR]&amp;"|"&amp;ESPN[TEAM],0)),"")</f>
        <v>5.9</v>
      </c>
      <c r="AO498">
        <f t="array" ref="AO498">IFERROR(INDEX(ESPN[BPI DEF],MATCH(AllSources[[#This Row],[Year]]&amp;"|"&amp;AllSources[[#This Row],[Real_Team]],ESPN[YEAR]&amp;"|"&amp;ESPN[TEAM],0)),"")</f>
        <v>11.8</v>
      </c>
      <c r="AP498">
        <f t="array" ref="AP498">IFERROR(INDEX(ESPN[BPI],MATCH(AllSources[[#This Row],[Year]]&amp;"|"&amp;AllSources[[#This Row],[Real_Team]],ESPN[YEAR]&amp;"|"&amp;ESPN[TEAM],0)),"")</f>
        <v>17.7</v>
      </c>
      <c r="AQ498">
        <f t="array" ref="AQ498">IFERROR(INDEX(ESPN[YEAR],MATCH(AllSources[[#This Row],[Year]]&amp;"|"&amp;AllSources[[#This Row],[Real_Team]],ESPN[YEAR]&amp;"|"&amp;ESPN[TEAM],0)),"")</f>
        <v>2014</v>
      </c>
    </row>
    <row r="499" spans="1:43" x14ac:dyDescent="0.2">
      <c r="A499">
        <v>2014</v>
      </c>
      <c r="B499">
        <v>3</v>
      </c>
      <c r="C499" t="s">
        <v>714</v>
      </c>
      <c r="D499" t="s">
        <v>24</v>
      </c>
      <c r="E499" t="e" vm="1">
        <v>#NAME?</v>
      </c>
      <c r="F499">
        <v>1</v>
      </c>
      <c r="G499">
        <v>4</v>
      </c>
      <c r="H499" t="s">
        <v>60</v>
      </c>
      <c r="I499" t="s">
        <v>713</v>
      </c>
      <c r="J499">
        <v>28.57</v>
      </c>
      <c r="K499">
        <v>116.5</v>
      </c>
      <c r="L499">
        <v>19</v>
      </c>
      <c r="M499">
        <v>88</v>
      </c>
      <c r="N499">
        <v>3</v>
      </c>
      <c r="O499">
        <v>61.3</v>
      </c>
      <c r="P499">
        <v>318</v>
      </c>
      <c r="Q499">
        <v>5.2999999999999999E-2</v>
      </c>
      <c r="R499">
        <v>68</v>
      </c>
      <c r="S499">
        <v>9.02</v>
      </c>
      <c r="T499">
        <v>22</v>
      </c>
      <c r="U499">
        <v>109.4</v>
      </c>
      <c r="V499">
        <v>32</v>
      </c>
      <c r="W499">
        <v>100.4</v>
      </c>
      <c r="X499">
        <v>14</v>
      </c>
      <c r="Y499">
        <v>2.39</v>
      </c>
      <c r="Z499">
        <v>94</v>
      </c>
      <c r="AA499">
        <v>1</v>
      </c>
      <c r="AB499" t="s">
        <v>136</v>
      </c>
      <c r="AC499" t="str">
        <f t="array" ref="AC499">IFERROR(INDEX(JeffSagarin[TEAM],MATCH(AllSources[[#This Row],[Year]]&amp;"|"&amp;AllSources[[#This Row],[Real_Team]],JeffSagarin[YEAR]&amp;"|"&amp;JeffSagarin[TEAM],0)),"")</f>
        <v>Florida</v>
      </c>
      <c r="AD499">
        <f t="array" ref="AD499">IFERROR(INDEX(JeffSagarin[JS_RATING],MATCH(AllSources[[#This Row],[Year]]&amp;"|"&amp;AllSources[[#This Row],[Real_Team]],JeffSagarin[YEAR]&amp;"|"&amp;JeffSagarin[TEAM],0)),"")</f>
        <v>93.27</v>
      </c>
      <c r="AE499">
        <f t="array" ref="AE499">IFERROR(INDEX(JeffSagarin[JS_SOS],MATCH(AllSources[[#This Row],[Year]]&amp;"|"&amp;AllSources[[#This Row],[Real_Team]],JeffSagarin[YEAR]&amp;"|"&amp;JeffSagarin[TEAM],0)),"")</f>
        <v>80.069999999999993</v>
      </c>
      <c r="AF499">
        <f t="array" ref="AF499">IFERROR(INDEX(JeffSagarin[W25],MATCH(AllSources[[#This Row],[Year]]&amp;"|"&amp;AllSources[[#This Row],[Real_Team]],JeffSagarin[YEAR]&amp;"|"&amp;JeffSagarin[TEAM],0)),"")</f>
        <v>9</v>
      </c>
      <c r="AG499">
        <f t="array" ref="AG499">IFERROR(INDEX(JeffSagarin[W50],MATCH(AllSources[[#This Row],[Year]]&amp;"|"&amp;AllSources[[#This Row],[Real_Team]],JeffSagarin[YEAR]&amp;"|"&amp;JeffSagarin[TEAM],0)),"")</f>
        <v>13</v>
      </c>
      <c r="AH499">
        <f t="array" ref="AH499">IFERROR(INDEX(JeffSagarin[YEAR],MATCH(AllSources[[#This Row],[Year]]&amp;"|"&amp;AllSources[[#This Row],[Real_Team]],JeffSagarin[YEAR]&amp;"|"&amp;JeffSagarin[TEAM],0)),"")</f>
        <v>2014</v>
      </c>
      <c r="AI499" t="str">
        <f t="array" ref="AI499">IFERROR(INDEX(SonnyMoore[TEAM],MATCH(AllSources[[#This Row],[Year]]&amp;"|"&amp;AllSources[[#This Row],[Real_Team]],SonnyMoore[YEAR]&amp;"|"&amp;SonnyMoore[TEAM],0)),"")</f>
        <v>FLORIDA</v>
      </c>
      <c r="AJ499">
        <f t="array" ref="AJ499">IFERROR(INDEX(SonnyMoore[SM_SOS],MATCH(AllSources[[#This Row],[Year]]&amp;"|"&amp;AllSources[[#This Row],[Real_Team]],SonnyMoore[YEAR]&amp;"|"&amp;SonnyMoore[TEAM],0)),"")</f>
        <v>74.06</v>
      </c>
      <c r="AK499">
        <f t="array" ref="AK499">IFERROR(INDEX(SonnyMoore[SM_PR],MATCH(AllSources[[#This Row],[Year]]&amp;"|"&amp;AllSources[[#This Row],[Real_Team]],SonnyMoore[YEAR]&amp;"|"&amp;SonnyMoore[TEAM],0)),"")</f>
        <v>88.32</v>
      </c>
      <c r="AL499">
        <f t="array" ref="AL499">IFERROR(INDEX(SonnyMoore[YEAR],MATCH(AllSources[[#This Row],[Year]]&amp;"|"&amp;AllSources[[#This Row],[Real_Team]],SonnyMoore[YEAR]&amp;"|"&amp;SonnyMoore[TEAM],0)),"")</f>
        <v>2014</v>
      </c>
      <c r="AM499" t="str">
        <f t="array" ref="AM499">IFERROR(INDEX(ESPN[TEAM],MATCH(AllSources[[#This Row],[Year]]&amp;"|"&amp;AllSources[[#This Row],[Real_Team]],ESPN[YEAR]&amp;"|"&amp;ESPN[TEAM],0)),"")</f>
        <v>Florida</v>
      </c>
      <c r="AN499">
        <f t="array" ref="AN499">IFERROR(INDEX(ESPN[BPI OFF],MATCH(AllSources[[#This Row],[Year]]&amp;"|"&amp;AllSources[[#This Row],[Real_Team]],ESPN[YEAR]&amp;"|"&amp;ESPN[TEAM],0)),"")</f>
        <v>5.2</v>
      </c>
      <c r="AO499">
        <f t="array" ref="AO499">IFERROR(INDEX(ESPN[BPI DEF],MATCH(AllSources[[#This Row],[Year]]&amp;"|"&amp;AllSources[[#This Row],[Real_Team]],ESPN[YEAR]&amp;"|"&amp;ESPN[TEAM],0)),"")</f>
        <v>14</v>
      </c>
      <c r="AP499">
        <f t="array" ref="AP499">IFERROR(INDEX(ESPN[BPI],MATCH(AllSources[[#This Row],[Year]]&amp;"|"&amp;AllSources[[#This Row],[Real_Team]],ESPN[YEAR]&amp;"|"&amp;ESPN[TEAM],0)),"")</f>
        <v>19.2</v>
      </c>
      <c r="AQ499">
        <f t="array" ref="AQ499">IFERROR(INDEX(ESPN[YEAR],MATCH(AllSources[[#This Row],[Year]]&amp;"|"&amp;AllSources[[#This Row],[Real_Team]],ESPN[YEAR]&amp;"|"&amp;ESPN[TEAM],0)),"")</f>
        <v>2014</v>
      </c>
    </row>
    <row r="500" spans="1:43" x14ac:dyDescent="0.2">
      <c r="A500">
        <v>2014</v>
      </c>
      <c r="B500">
        <v>4</v>
      </c>
      <c r="C500" t="s">
        <v>712</v>
      </c>
      <c r="D500" t="s">
        <v>27</v>
      </c>
      <c r="E500" t="e" vm="1">
        <v>#NAME?</v>
      </c>
      <c r="F500">
        <v>1</v>
      </c>
      <c r="G500">
        <v>2</v>
      </c>
      <c r="H500" t="s">
        <v>105</v>
      </c>
      <c r="I500" t="s">
        <v>711</v>
      </c>
      <c r="J500">
        <v>26.46</v>
      </c>
      <c r="K500">
        <v>114.8</v>
      </c>
      <c r="L500">
        <v>27</v>
      </c>
      <c r="M500">
        <v>88.3</v>
      </c>
      <c r="N500">
        <v>4</v>
      </c>
      <c r="O500">
        <v>59.5</v>
      </c>
      <c r="P500">
        <v>345</v>
      </c>
      <c r="Q500">
        <v>1.2E-2</v>
      </c>
      <c r="R500">
        <v>154</v>
      </c>
      <c r="S500">
        <v>8.67</v>
      </c>
      <c r="T500">
        <v>28</v>
      </c>
      <c r="U500">
        <v>109.4</v>
      </c>
      <c r="V500">
        <v>31</v>
      </c>
      <c r="W500">
        <v>100.8</v>
      </c>
      <c r="X500">
        <v>27</v>
      </c>
      <c r="Y500">
        <v>1.57</v>
      </c>
      <c r="Z500">
        <v>114</v>
      </c>
      <c r="AA500">
        <v>1</v>
      </c>
      <c r="AB500" t="s">
        <v>136</v>
      </c>
      <c r="AC500" t="str">
        <f t="array" ref="AC500">IFERROR(INDEX(JeffSagarin[TEAM],MATCH(AllSources[[#This Row],[Year]]&amp;"|"&amp;AllSources[[#This Row],[Real_Team]],JeffSagarin[YEAR]&amp;"|"&amp;JeffSagarin[TEAM],0)),"")</f>
        <v>Virginia</v>
      </c>
      <c r="AD500">
        <f t="array" ref="AD500">IFERROR(INDEX(JeffSagarin[JS_RATING],MATCH(AllSources[[#This Row],[Year]]&amp;"|"&amp;AllSources[[#This Row],[Real_Team]],JeffSagarin[YEAR]&amp;"|"&amp;JeffSagarin[TEAM],0)),"")</f>
        <v>90.38</v>
      </c>
      <c r="AE500">
        <f t="array" ref="AE500">IFERROR(INDEX(JeffSagarin[JS_SOS],MATCH(AllSources[[#This Row],[Year]]&amp;"|"&amp;AllSources[[#This Row],[Real_Team]],JeffSagarin[YEAR]&amp;"|"&amp;JeffSagarin[TEAM],0)),"")</f>
        <v>79.760000000000005</v>
      </c>
      <c r="AF500">
        <f t="array" ref="AF500">IFERROR(INDEX(JeffSagarin[W25],MATCH(AllSources[[#This Row],[Year]]&amp;"|"&amp;AllSources[[#This Row],[Real_Team]],JeffSagarin[YEAR]&amp;"|"&amp;JeffSagarin[TEAM],0)),"")</f>
        <v>4</v>
      </c>
      <c r="AG500">
        <f t="array" ref="AG500">IFERROR(INDEX(JeffSagarin[W50],MATCH(AllSources[[#This Row],[Year]]&amp;"|"&amp;AllSources[[#This Row],[Real_Team]],JeffSagarin[YEAR]&amp;"|"&amp;JeffSagarin[TEAM],0)),"")</f>
        <v>11</v>
      </c>
      <c r="AH500">
        <f t="array" ref="AH500">IFERROR(INDEX(JeffSagarin[YEAR],MATCH(AllSources[[#This Row],[Year]]&amp;"|"&amp;AllSources[[#This Row],[Real_Team]],JeffSagarin[YEAR]&amp;"|"&amp;JeffSagarin[TEAM],0)),"")</f>
        <v>2014</v>
      </c>
      <c r="AI500" t="str">
        <f t="array" ref="AI500">IFERROR(INDEX(SonnyMoore[TEAM],MATCH(AllSources[[#This Row],[Year]]&amp;"|"&amp;AllSources[[#This Row],[Real_Team]],SonnyMoore[YEAR]&amp;"|"&amp;SonnyMoore[TEAM],0)),"")</f>
        <v>VIRGINIA</v>
      </c>
      <c r="AJ500">
        <f t="array" ref="AJ500">IFERROR(INDEX(SonnyMoore[SM_SOS],MATCH(AllSources[[#This Row],[Year]]&amp;"|"&amp;AllSources[[#This Row],[Real_Team]],SonnyMoore[YEAR]&amp;"|"&amp;SonnyMoore[TEAM],0)),"")</f>
        <v>75.13</v>
      </c>
      <c r="AK500">
        <f t="array" ref="AK500">IFERROR(INDEX(SonnyMoore[SM_PR],MATCH(AllSources[[#This Row],[Year]]&amp;"|"&amp;AllSources[[#This Row],[Real_Team]],SonnyMoore[YEAR]&amp;"|"&amp;SonnyMoore[TEAM],0)),"")</f>
        <v>87.64</v>
      </c>
      <c r="AL500">
        <f t="array" ref="AL500">IFERROR(INDEX(SonnyMoore[YEAR],MATCH(AllSources[[#This Row],[Year]]&amp;"|"&amp;AllSources[[#This Row],[Real_Team]],SonnyMoore[YEAR]&amp;"|"&amp;SonnyMoore[TEAM],0)),"")</f>
        <v>2014</v>
      </c>
      <c r="AM500" t="str">
        <f t="array" ref="AM500">IFERROR(INDEX(ESPN[TEAM],MATCH(AllSources[[#This Row],[Year]]&amp;"|"&amp;AllSources[[#This Row],[Real_Team]],ESPN[YEAR]&amp;"|"&amp;ESPN[TEAM],0)),"")</f>
        <v>Virginia</v>
      </c>
      <c r="AN500">
        <f t="array" ref="AN500">IFERROR(INDEX(ESPN[BPI OFF],MATCH(AllSources[[#This Row],[Year]]&amp;"|"&amp;AllSources[[#This Row],[Real_Team]],ESPN[YEAR]&amp;"|"&amp;ESPN[TEAM],0)),"")</f>
        <v>0.2</v>
      </c>
      <c r="AO500">
        <f t="array" ref="AO500">IFERROR(INDEX(ESPN[BPI DEF],MATCH(AllSources[[#This Row],[Year]]&amp;"|"&amp;AllSources[[#This Row],[Real_Team]],ESPN[YEAR]&amp;"|"&amp;ESPN[TEAM],0)),"")</f>
        <v>16.100000000000001</v>
      </c>
      <c r="AP500">
        <f t="array" ref="AP500">IFERROR(INDEX(ESPN[BPI],MATCH(AllSources[[#This Row],[Year]]&amp;"|"&amp;AllSources[[#This Row],[Real_Team]],ESPN[YEAR]&amp;"|"&amp;ESPN[TEAM],0)),"")</f>
        <v>16.399999999999999</v>
      </c>
      <c r="AQ500">
        <f t="array" ref="AQ500">IFERROR(INDEX(ESPN[YEAR],MATCH(AllSources[[#This Row],[Year]]&amp;"|"&amp;AllSources[[#This Row],[Real_Team]],ESPN[YEAR]&amp;"|"&amp;ESPN[TEAM],0)),"")</f>
        <v>2014</v>
      </c>
    </row>
    <row r="501" spans="1:43" x14ac:dyDescent="0.2">
      <c r="A501">
        <v>2014</v>
      </c>
      <c r="B501">
        <v>5</v>
      </c>
      <c r="C501" t="s">
        <v>710</v>
      </c>
      <c r="D501" t="s">
        <v>80</v>
      </c>
      <c r="E501" t="e" vm="1">
        <v>#NAME?</v>
      </c>
      <c r="F501">
        <v>2</v>
      </c>
      <c r="G501">
        <v>4</v>
      </c>
      <c r="H501" t="s">
        <v>556</v>
      </c>
      <c r="I501" t="s">
        <v>709</v>
      </c>
      <c r="J501">
        <v>25.89</v>
      </c>
      <c r="K501">
        <v>122</v>
      </c>
      <c r="L501">
        <v>4</v>
      </c>
      <c r="M501">
        <v>96.1</v>
      </c>
      <c r="N501">
        <v>35</v>
      </c>
      <c r="O501">
        <v>62.4</v>
      </c>
      <c r="P501">
        <v>286</v>
      </c>
      <c r="Q501">
        <v>1.9E-2</v>
      </c>
      <c r="R501">
        <v>133</v>
      </c>
      <c r="S501">
        <v>11.44</v>
      </c>
      <c r="T501">
        <v>3</v>
      </c>
      <c r="U501">
        <v>110.2</v>
      </c>
      <c r="V501">
        <v>13</v>
      </c>
      <c r="W501">
        <v>98.8</v>
      </c>
      <c r="X501">
        <v>2</v>
      </c>
      <c r="Y501">
        <v>3.33</v>
      </c>
      <c r="Z501">
        <v>68</v>
      </c>
      <c r="AA501">
        <v>2</v>
      </c>
      <c r="AB501" t="s">
        <v>136</v>
      </c>
      <c r="AC501" t="str">
        <f t="array" ref="AC501">IFERROR(INDEX(JeffSagarin[TEAM],MATCH(AllSources[[#This Row],[Year]]&amp;"|"&amp;AllSources[[#This Row],[Real_Team]],JeffSagarin[YEAR]&amp;"|"&amp;JeffSagarin[TEAM],0)),"")</f>
        <v>Wisconsin</v>
      </c>
      <c r="AD501">
        <f t="array" ref="AD501">IFERROR(INDEX(JeffSagarin[JS_RATING],MATCH(AllSources[[#This Row],[Year]]&amp;"|"&amp;AllSources[[#This Row],[Real_Team]],JeffSagarin[YEAR]&amp;"|"&amp;JeffSagarin[TEAM],0)),"")</f>
        <v>91.99</v>
      </c>
      <c r="AE501">
        <f t="array" ref="AE501">IFERROR(INDEX(JeffSagarin[JS_SOS],MATCH(AllSources[[#This Row],[Year]]&amp;"|"&amp;AllSources[[#This Row],[Real_Team]],JeffSagarin[YEAR]&amp;"|"&amp;JeffSagarin[TEAM],0)),"")</f>
        <v>81.91</v>
      </c>
      <c r="AF501">
        <f t="array" ref="AF501">IFERROR(INDEX(JeffSagarin[W25],MATCH(AllSources[[#This Row],[Year]]&amp;"|"&amp;AllSources[[#This Row],[Real_Team]],JeffSagarin[YEAR]&amp;"|"&amp;JeffSagarin[TEAM],0)),"")</f>
        <v>6</v>
      </c>
      <c r="AG501">
        <f t="array" ref="AG501">IFERROR(INDEX(JeffSagarin[W50],MATCH(AllSources[[#This Row],[Year]]&amp;"|"&amp;AllSources[[#This Row],[Real_Team]],JeffSagarin[YEAR]&amp;"|"&amp;JeffSagarin[TEAM],0)),"")</f>
        <v>12</v>
      </c>
      <c r="AH501">
        <f t="array" ref="AH501">IFERROR(INDEX(JeffSagarin[YEAR],MATCH(AllSources[[#This Row],[Year]]&amp;"|"&amp;AllSources[[#This Row],[Real_Team]],JeffSagarin[YEAR]&amp;"|"&amp;JeffSagarin[TEAM],0)),"")</f>
        <v>2014</v>
      </c>
      <c r="AI501" t="str">
        <f t="array" ref="AI501">IFERROR(INDEX(SonnyMoore[TEAM],MATCH(AllSources[[#This Row],[Year]]&amp;"|"&amp;AllSources[[#This Row],[Real_Team]],SonnyMoore[YEAR]&amp;"|"&amp;SonnyMoore[TEAM],0)),"")</f>
        <v>WISCONSIN</v>
      </c>
      <c r="AJ501">
        <f t="array" ref="AJ501">IFERROR(INDEX(SonnyMoore[SM_SOS],MATCH(AllSources[[#This Row],[Year]]&amp;"|"&amp;AllSources[[#This Row],[Real_Team]],SonnyMoore[YEAR]&amp;"|"&amp;SonnyMoore[TEAM],0)),"")</f>
        <v>76.67</v>
      </c>
      <c r="AK501">
        <f t="array" ref="AK501">IFERROR(INDEX(SonnyMoore[SM_PR],MATCH(AllSources[[#This Row],[Year]]&amp;"|"&amp;AllSources[[#This Row],[Real_Team]],SonnyMoore[YEAR]&amp;"|"&amp;SonnyMoore[TEAM],0)),"")</f>
        <v>88.48</v>
      </c>
      <c r="AL501">
        <f t="array" ref="AL501">IFERROR(INDEX(SonnyMoore[YEAR],MATCH(AllSources[[#This Row],[Year]]&amp;"|"&amp;AllSources[[#This Row],[Real_Team]],SonnyMoore[YEAR]&amp;"|"&amp;SonnyMoore[TEAM],0)),"")</f>
        <v>2014</v>
      </c>
      <c r="AM501" t="str">
        <f t="array" ref="AM501">IFERROR(INDEX(ESPN[TEAM],MATCH(AllSources[[#This Row],[Year]]&amp;"|"&amp;AllSources[[#This Row],[Real_Team]],ESPN[YEAR]&amp;"|"&amp;ESPN[TEAM],0)),"")</f>
        <v>Wisconsin</v>
      </c>
      <c r="AN501">
        <f t="array" ref="AN501">IFERROR(INDEX(ESPN[BPI OFF],MATCH(AllSources[[#This Row],[Year]]&amp;"|"&amp;AllSources[[#This Row],[Real_Team]],ESPN[YEAR]&amp;"|"&amp;ESPN[TEAM],0)),"")</f>
        <v>7.8</v>
      </c>
      <c r="AO501">
        <f t="array" ref="AO501">IFERROR(INDEX(ESPN[BPI DEF],MATCH(AllSources[[#This Row],[Year]]&amp;"|"&amp;AllSources[[#This Row],[Real_Team]],ESPN[YEAR]&amp;"|"&amp;ESPN[TEAM],0)),"")</f>
        <v>8</v>
      </c>
      <c r="AP501">
        <f t="array" ref="AP501">IFERROR(INDEX(ESPN[BPI],MATCH(AllSources[[#This Row],[Year]]&amp;"|"&amp;AllSources[[#This Row],[Real_Team]],ESPN[YEAR]&amp;"|"&amp;ESPN[TEAM],0)),"")</f>
        <v>15.8</v>
      </c>
      <c r="AQ501">
        <f t="array" ref="AQ501">IFERROR(INDEX(ESPN[YEAR],MATCH(AllSources[[#This Row],[Year]]&amp;"|"&amp;AllSources[[#This Row],[Real_Team]],ESPN[YEAR]&amp;"|"&amp;ESPN[TEAM],0)),"")</f>
        <v>2014</v>
      </c>
    </row>
    <row r="502" spans="1:43" x14ac:dyDescent="0.2">
      <c r="A502">
        <v>2014</v>
      </c>
      <c r="B502">
        <v>6</v>
      </c>
      <c r="C502" t="s">
        <v>708</v>
      </c>
      <c r="D502" t="s">
        <v>249</v>
      </c>
      <c r="E502" t="e" vm="1">
        <v>#NAME?</v>
      </c>
      <c r="F502">
        <v>1</v>
      </c>
      <c r="G502">
        <v>1</v>
      </c>
      <c r="H502" t="s">
        <v>590</v>
      </c>
      <c r="I502" t="s">
        <v>707</v>
      </c>
      <c r="J502">
        <v>25.36</v>
      </c>
      <c r="K502">
        <v>117.8</v>
      </c>
      <c r="L502">
        <v>17</v>
      </c>
      <c r="M502">
        <v>92.4</v>
      </c>
      <c r="N502">
        <v>11</v>
      </c>
      <c r="O502">
        <v>63.5</v>
      </c>
      <c r="P502">
        <v>243</v>
      </c>
      <c r="Q502">
        <v>-8.9999999999999993E-3</v>
      </c>
      <c r="R502">
        <v>205</v>
      </c>
      <c r="S502">
        <v>1.04</v>
      </c>
      <c r="T502">
        <v>125</v>
      </c>
      <c r="U502">
        <v>105.8</v>
      </c>
      <c r="V502">
        <v>119</v>
      </c>
      <c r="W502">
        <v>104.8</v>
      </c>
      <c r="X502">
        <v>144</v>
      </c>
      <c r="Y502">
        <v>2.89</v>
      </c>
      <c r="Z502">
        <v>79</v>
      </c>
      <c r="AA502">
        <v>1</v>
      </c>
      <c r="AB502" t="s">
        <v>136</v>
      </c>
      <c r="AC502" t="str">
        <f t="array" ref="AC502">IFERROR(INDEX(JeffSagarin[TEAM],MATCH(AllSources[[#This Row],[Year]]&amp;"|"&amp;AllSources[[#This Row],[Real_Team]],JeffSagarin[YEAR]&amp;"|"&amp;JeffSagarin[TEAM],0)),"")</f>
        <v>Wichita St.</v>
      </c>
      <c r="AD502">
        <f t="array" ref="AD502">IFERROR(INDEX(JeffSagarin[JS_RATING],MATCH(AllSources[[#This Row],[Year]]&amp;"|"&amp;AllSources[[#This Row],[Real_Team]],JeffSagarin[YEAR]&amp;"|"&amp;JeffSagarin[TEAM],0)),"")</f>
        <v>89.55</v>
      </c>
      <c r="AE502">
        <f t="array" ref="AE502">IFERROR(INDEX(JeffSagarin[JS_SOS],MATCH(AllSources[[#This Row],[Year]]&amp;"|"&amp;AllSources[[#This Row],[Real_Team]],JeffSagarin[YEAR]&amp;"|"&amp;JeffSagarin[TEAM],0)),"")</f>
        <v>73.510000000000005</v>
      </c>
      <c r="AF502">
        <f t="array" ref="AF502">IFERROR(INDEX(JeffSagarin[W25],MATCH(AllSources[[#This Row],[Year]]&amp;"|"&amp;AllSources[[#This Row],[Real_Team]],JeffSagarin[YEAR]&amp;"|"&amp;JeffSagarin[TEAM],0)),"")</f>
        <v>1</v>
      </c>
      <c r="AG502">
        <f t="array" ref="AG502">IFERROR(INDEX(JeffSagarin[W50],MATCH(AllSources[[#This Row],[Year]]&amp;"|"&amp;AllSources[[#This Row],[Real_Team]],JeffSagarin[YEAR]&amp;"|"&amp;JeffSagarin[TEAM],0)),"")</f>
        <v>2</v>
      </c>
      <c r="AH502">
        <f t="array" ref="AH502">IFERROR(INDEX(JeffSagarin[YEAR],MATCH(AllSources[[#This Row],[Year]]&amp;"|"&amp;AllSources[[#This Row],[Real_Team]],JeffSagarin[YEAR]&amp;"|"&amp;JeffSagarin[TEAM],0)),"")</f>
        <v>2014</v>
      </c>
      <c r="AI502" t="str">
        <f t="array" ref="AI502">IFERROR(INDEX(SonnyMoore[TEAM],MATCH(AllSources[[#This Row],[Year]]&amp;"|"&amp;AllSources[[#This Row],[Real_Team]],SonnyMoore[YEAR]&amp;"|"&amp;SonnyMoore[TEAM],0)),"")</f>
        <v>WICHITA ST.</v>
      </c>
      <c r="AJ502">
        <f t="array" ref="AJ502">IFERROR(INDEX(SonnyMoore[SM_SOS],MATCH(AllSources[[#This Row],[Year]]&amp;"|"&amp;AllSources[[#This Row],[Real_Team]],SonnyMoore[YEAR]&amp;"|"&amp;SonnyMoore[TEAM],0)),"")</f>
        <v>67.64</v>
      </c>
      <c r="AK502">
        <f t="array" ref="AK502">IFERROR(INDEX(SonnyMoore[SM_PR],MATCH(AllSources[[#This Row],[Year]]&amp;"|"&amp;AllSources[[#This Row],[Real_Team]],SonnyMoore[YEAR]&amp;"|"&amp;SonnyMoore[TEAM],0)),"")</f>
        <v>84.57</v>
      </c>
      <c r="AL502">
        <f t="array" ref="AL502">IFERROR(INDEX(SonnyMoore[YEAR],MATCH(AllSources[[#This Row],[Year]]&amp;"|"&amp;AllSources[[#This Row],[Real_Team]],SonnyMoore[YEAR]&amp;"|"&amp;SonnyMoore[TEAM],0)),"")</f>
        <v>2014</v>
      </c>
      <c r="AM502" t="str">
        <f t="array" ref="AM502">IFERROR(INDEX(ESPN[TEAM],MATCH(AllSources[[#This Row],[Year]]&amp;"|"&amp;AllSources[[#This Row],[Real_Team]],ESPN[YEAR]&amp;"|"&amp;ESPN[TEAM],0)),"")</f>
        <v>Wichita St.</v>
      </c>
      <c r="AN502">
        <f t="array" ref="AN502">IFERROR(INDEX(ESPN[BPI OFF],MATCH(AllSources[[#This Row],[Year]]&amp;"|"&amp;AllSources[[#This Row],[Real_Team]],ESPN[YEAR]&amp;"|"&amp;ESPN[TEAM],0)),"")</f>
        <v>5.4</v>
      </c>
      <c r="AO502">
        <f t="array" ref="AO502">IFERROR(INDEX(ESPN[BPI DEF],MATCH(AllSources[[#This Row],[Year]]&amp;"|"&amp;AllSources[[#This Row],[Real_Team]],ESPN[YEAR]&amp;"|"&amp;ESPN[TEAM],0)),"")</f>
        <v>9.1999999999999993</v>
      </c>
      <c r="AP502">
        <f t="array" ref="AP502">IFERROR(INDEX(ESPN[BPI],MATCH(AllSources[[#This Row],[Year]]&amp;"|"&amp;AllSources[[#This Row],[Real_Team]],ESPN[YEAR]&amp;"|"&amp;ESPN[TEAM],0)),"")</f>
        <v>14.6</v>
      </c>
      <c r="AQ502">
        <f t="array" ref="AQ502">IFERROR(INDEX(ESPN[YEAR],MATCH(AllSources[[#This Row],[Year]]&amp;"|"&amp;AllSources[[#This Row],[Real_Team]],ESPN[YEAR]&amp;"|"&amp;ESPN[TEAM],0)),"")</f>
        <v>2014</v>
      </c>
    </row>
    <row r="503" spans="1:43" x14ac:dyDescent="0.2">
      <c r="A503">
        <v>2014</v>
      </c>
      <c r="B503">
        <v>7</v>
      </c>
      <c r="C503" t="s">
        <v>706</v>
      </c>
      <c r="D503" t="s">
        <v>43</v>
      </c>
      <c r="E503" t="e" vm="1">
        <v>#NAME?</v>
      </c>
      <c r="F503">
        <v>2</v>
      </c>
      <c r="G503">
        <v>1</v>
      </c>
      <c r="H503" t="s">
        <v>156</v>
      </c>
      <c r="I503" t="s">
        <v>108</v>
      </c>
      <c r="J503">
        <v>24.6</v>
      </c>
      <c r="K503">
        <v>119.3</v>
      </c>
      <c r="L503">
        <v>6</v>
      </c>
      <c r="M503">
        <v>94.7</v>
      </c>
      <c r="N503">
        <v>22</v>
      </c>
      <c r="O503">
        <v>66.599999999999994</v>
      </c>
      <c r="P503">
        <v>83</v>
      </c>
      <c r="Q503">
        <v>-5.0999999999999997E-2</v>
      </c>
      <c r="R503">
        <v>295</v>
      </c>
      <c r="S503">
        <v>12.13</v>
      </c>
      <c r="T503">
        <v>1</v>
      </c>
      <c r="U503">
        <v>112.2</v>
      </c>
      <c r="V503">
        <v>1</v>
      </c>
      <c r="W503">
        <v>100</v>
      </c>
      <c r="X503">
        <v>7</v>
      </c>
      <c r="Y503">
        <v>9.4700000000000006</v>
      </c>
      <c r="Z503">
        <v>11</v>
      </c>
      <c r="AA503">
        <v>2</v>
      </c>
      <c r="AB503" t="s">
        <v>136</v>
      </c>
      <c r="AC503" t="str">
        <f t="array" ref="AC503">IFERROR(INDEX(JeffSagarin[TEAM],MATCH(AllSources[[#This Row],[Year]]&amp;"|"&amp;AllSources[[#This Row],[Real_Team]],JeffSagarin[YEAR]&amp;"|"&amp;JeffSagarin[TEAM],0)),"")</f>
        <v>Kansas</v>
      </c>
      <c r="AD503">
        <f t="array" ref="AD503">IFERROR(INDEX(JeffSagarin[JS_RATING],MATCH(AllSources[[#This Row],[Year]]&amp;"|"&amp;AllSources[[#This Row],[Real_Team]],JeffSagarin[YEAR]&amp;"|"&amp;JeffSagarin[TEAM],0)),"")</f>
        <v>88.3</v>
      </c>
      <c r="AE503">
        <f t="array" ref="AE503">IFERROR(INDEX(JeffSagarin[JS_SOS],MATCH(AllSources[[#This Row],[Year]]&amp;"|"&amp;AllSources[[#This Row],[Real_Team]],JeffSagarin[YEAR]&amp;"|"&amp;JeffSagarin[TEAM],0)),"")</f>
        <v>81.77</v>
      </c>
      <c r="AF503">
        <f t="array" ref="AF503">IFERROR(INDEX(JeffSagarin[W25],MATCH(AllSources[[#This Row],[Year]]&amp;"|"&amp;AllSources[[#This Row],[Real_Team]],JeffSagarin[YEAR]&amp;"|"&amp;JeffSagarin[TEAM],0)),"")</f>
        <v>7</v>
      </c>
      <c r="AG503">
        <f t="array" ref="AG503">IFERROR(INDEX(JeffSagarin[W50],MATCH(AllSources[[#This Row],[Year]]&amp;"|"&amp;AllSources[[#This Row],[Real_Team]],JeffSagarin[YEAR]&amp;"|"&amp;JeffSagarin[TEAM],0)),"")</f>
        <v>12</v>
      </c>
      <c r="AH503">
        <f t="array" ref="AH503">IFERROR(INDEX(JeffSagarin[YEAR],MATCH(AllSources[[#This Row],[Year]]&amp;"|"&amp;AllSources[[#This Row],[Real_Team]],JeffSagarin[YEAR]&amp;"|"&amp;JeffSagarin[TEAM],0)),"")</f>
        <v>2014</v>
      </c>
      <c r="AI503" t="str">
        <f t="array" ref="AI503">IFERROR(INDEX(SonnyMoore[TEAM],MATCH(AllSources[[#This Row],[Year]]&amp;"|"&amp;AllSources[[#This Row],[Real_Team]],SonnyMoore[YEAR]&amp;"|"&amp;SonnyMoore[TEAM],0)),"")</f>
        <v>KANSAS</v>
      </c>
      <c r="AJ503">
        <f t="array" ref="AJ503">IFERROR(INDEX(SonnyMoore[SM_SOS],MATCH(AllSources[[#This Row],[Year]]&amp;"|"&amp;AllSources[[#This Row],[Real_Team]],SonnyMoore[YEAR]&amp;"|"&amp;SonnyMoore[TEAM],0)),"")</f>
        <v>77</v>
      </c>
      <c r="AK503">
        <f t="array" ref="AK503">IFERROR(INDEX(SonnyMoore[SM_PR],MATCH(AllSources[[#This Row],[Year]]&amp;"|"&amp;AllSources[[#This Row],[Real_Team]],SonnyMoore[YEAR]&amp;"|"&amp;SonnyMoore[TEAM],0)),"")</f>
        <v>83.47</v>
      </c>
      <c r="AL503">
        <f t="array" ref="AL503">IFERROR(INDEX(SonnyMoore[YEAR],MATCH(AllSources[[#This Row],[Year]]&amp;"|"&amp;AllSources[[#This Row],[Real_Team]],SonnyMoore[YEAR]&amp;"|"&amp;SonnyMoore[TEAM],0)),"")</f>
        <v>2014</v>
      </c>
      <c r="AM503" t="str">
        <f t="array" ref="AM503">IFERROR(INDEX(ESPN[TEAM],MATCH(AllSources[[#This Row],[Year]]&amp;"|"&amp;AllSources[[#This Row],[Real_Team]],ESPN[YEAR]&amp;"|"&amp;ESPN[TEAM],0)),"")</f>
        <v>Kansas</v>
      </c>
      <c r="AN503">
        <f t="array" ref="AN503">IFERROR(INDEX(ESPN[BPI OFF],MATCH(AllSources[[#This Row],[Year]]&amp;"|"&amp;AllSources[[#This Row],[Real_Team]],ESPN[YEAR]&amp;"|"&amp;ESPN[TEAM],0)),"")</f>
        <v>11</v>
      </c>
      <c r="AO503">
        <f t="array" ref="AO503">IFERROR(INDEX(ESPN[BPI DEF],MATCH(AllSources[[#This Row],[Year]]&amp;"|"&amp;AllSources[[#This Row],[Real_Team]],ESPN[YEAR]&amp;"|"&amp;ESPN[TEAM],0)),"")</f>
        <v>4.8</v>
      </c>
      <c r="AP503">
        <f t="array" ref="AP503">IFERROR(INDEX(ESPN[BPI],MATCH(AllSources[[#This Row],[Year]]&amp;"|"&amp;AllSources[[#This Row],[Real_Team]],ESPN[YEAR]&amp;"|"&amp;ESPN[TEAM],0)),"")</f>
        <v>15.8</v>
      </c>
      <c r="AQ503">
        <f t="array" ref="AQ503">IFERROR(INDEX(ESPN[YEAR],MATCH(AllSources[[#This Row],[Year]]&amp;"|"&amp;AllSources[[#This Row],[Real_Team]],ESPN[YEAR]&amp;"|"&amp;ESPN[TEAM],0)),"")</f>
        <v>2014</v>
      </c>
    </row>
    <row r="504" spans="1:43" x14ac:dyDescent="0.2">
      <c r="A504">
        <v>2014</v>
      </c>
      <c r="B504">
        <v>8</v>
      </c>
      <c r="C504" t="s">
        <v>705</v>
      </c>
      <c r="D504" t="s">
        <v>0</v>
      </c>
      <c r="E504" t="e" vm="1">
        <v>#NAME?</v>
      </c>
      <c r="F504">
        <v>3</v>
      </c>
      <c r="G504">
        <v>0</v>
      </c>
      <c r="H504" t="s">
        <v>105</v>
      </c>
      <c r="I504" t="s">
        <v>96</v>
      </c>
      <c r="J504">
        <v>24.25</v>
      </c>
      <c r="K504">
        <v>124.7</v>
      </c>
      <c r="L504">
        <v>1</v>
      </c>
      <c r="M504">
        <v>100.4</v>
      </c>
      <c r="N504">
        <v>86</v>
      </c>
      <c r="O504">
        <v>64.599999999999994</v>
      </c>
      <c r="P504">
        <v>179</v>
      </c>
      <c r="Q504">
        <v>-3.5000000000000003E-2</v>
      </c>
      <c r="R504">
        <v>255</v>
      </c>
      <c r="S504">
        <v>8.76</v>
      </c>
      <c r="T504">
        <v>25</v>
      </c>
      <c r="U504">
        <v>109.2</v>
      </c>
      <c r="V504">
        <v>34</v>
      </c>
      <c r="W504">
        <v>100.5</v>
      </c>
      <c r="X504">
        <v>17</v>
      </c>
      <c r="Y504">
        <v>2.4</v>
      </c>
      <c r="Z504">
        <v>93</v>
      </c>
      <c r="AA504">
        <v>3</v>
      </c>
      <c r="AB504" t="s">
        <v>136</v>
      </c>
      <c r="AC504" t="str">
        <f t="array" ref="AC504">IFERROR(INDEX(JeffSagarin[TEAM],MATCH(AllSources[[#This Row],[Year]]&amp;"|"&amp;AllSources[[#This Row],[Real_Team]],JeffSagarin[YEAR]&amp;"|"&amp;JeffSagarin[TEAM],0)),"")</f>
        <v>Duke</v>
      </c>
      <c r="AD504">
        <f t="array" ref="AD504">IFERROR(INDEX(JeffSagarin[JS_RATING],MATCH(AllSources[[#This Row],[Year]]&amp;"|"&amp;AllSources[[#This Row],[Real_Team]],JeffSagarin[YEAR]&amp;"|"&amp;JeffSagarin[TEAM],0)),"")</f>
        <v>88.43</v>
      </c>
      <c r="AE504">
        <f t="array" ref="AE504">IFERROR(INDEX(JeffSagarin[JS_SOS],MATCH(AllSources[[#This Row],[Year]]&amp;"|"&amp;AllSources[[#This Row],[Real_Team]],JeffSagarin[YEAR]&amp;"|"&amp;JeffSagarin[TEAM],0)),"")</f>
        <v>79.650000000000006</v>
      </c>
      <c r="AF504">
        <f t="array" ref="AF504">IFERROR(INDEX(JeffSagarin[W25],MATCH(AllSources[[#This Row],[Year]]&amp;"|"&amp;AllSources[[#This Row],[Real_Team]],JeffSagarin[YEAR]&amp;"|"&amp;JeffSagarin[TEAM],0)),"")</f>
        <v>5</v>
      </c>
      <c r="AG504">
        <f t="array" ref="AG504">IFERROR(INDEX(JeffSagarin[W50],MATCH(AllSources[[#This Row],[Year]]&amp;"|"&amp;AllSources[[#This Row],[Real_Team]],JeffSagarin[YEAR]&amp;"|"&amp;JeffSagarin[TEAM],0)),"")</f>
        <v>8</v>
      </c>
      <c r="AH504">
        <f t="array" ref="AH504">IFERROR(INDEX(JeffSagarin[YEAR],MATCH(AllSources[[#This Row],[Year]]&amp;"|"&amp;AllSources[[#This Row],[Real_Team]],JeffSagarin[YEAR]&amp;"|"&amp;JeffSagarin[TEAM],0)),"")</f>
        <v>2014</v>
      </c>
      <c r="AI504" t="str">
        <f t="array" ref="AI504">IFERROR(INDEX(SonnyMoore[TEAM],MATCH(AllSources[[#This Row],[Year]]&amp;"|"&amp;AllSources[[#This Row],[Real_Team]],SonnyMoore[YEAR]&amp;"|"&amp;SonnyMoore[TEAM],0)),"")</f>
        <v>DUKE</v>
      </c>
      <c r="AJ504">
        <f t="array" ref="AJ504">IFERROR(INDEX(SonnyMoore[SM_SOS],MATCH(AllSources[[#This Row],[Year]]&amp;"|"&amp;AllSources[[#This Row],[Real_Team]],SonnyMoore[YEAR]&amp;"|"&amp;SonnyMoore[TEAM],0)),"")</f>
        <v>75.790000000000006</v>
      </c>
      <c r="AK504">
        <f t="array" ref="AK504">IFERROR(INDEX(SonnyMoore[SM_PR],MATCH(AllSources[[#This Row],[Year]]&amp;"|"&amp;AllSources[[#This Row],[Real_Team]],SonnyMoore[YEAR]&amp;"|"&amp;SonnyMoore[TEAM],0)),"")</f>
        <v>84.54</v>
      </c>
      <c r="AL504">
        <f t="array" ref="AL504">IFERROR(INDEX(SonnyMoore[YEAR],MATCH(AllSources[[#This Row],[Year]]&amp;"|"&amp;AllSources[[#This Row],[Real_Team]],SonnyMoore[YEAR]&amp;"|"&amp;SonnyMoore[TEAM],0)),"")</f>
        <v>2014</v>
      </c>
      <c r="AM504" t="str">
        <f t="array" ref="AM504">IFERROR(INDEX(ESPN[TEAM],MATCH(AllSources[[#This Row],[Year]]&amp;"|"&amp;AllSources[[#This Row],[Real_Team]],ESPN[YEAR]&amp;"|"&amp;ESPN[TEAM],0)),"")</f>
        <v>Duke</v>
      </c>
      <c r="AN504">
        <f t="array" ref="AN504">IFERROR(INDEX(ESPN[BPI OFF],MATCH(AllSources[[#This Row],[Year]]&amp;"|"&amp;AllSources[[#This Row],[Real_Team]],ESPN[YEAR]&amp;"|"&amp;ESPN[TEAM],0)),"")</f>
        <v>13.6</v>
      </c>
      <c r="AO504">
        <f t="array" ref="AO504">IFERROR(INDEX(ESPN[BPI DEF],MATCH(AllSources[[#This Row],[Year]]&amp;"|"&amp;AllSources[[#This Row],[Real_Team]],ESPN[YEAR]&amp;"|"&amp;ESPN[TEAM],0)),"")</f>
        <v>5.2</v>
      </c>
      <c r="AP504">
        <f t="array" ref="AP504">IFERROR(INDEX(ESPN[BPI],MATCH(AllSources[[#This Row],[Year]]&amp;"|"&amp;AllSources[[#This Row],[Real_Team]],ESPN[YEAR]&amp;"|"&amp;ESPN[TEAM],0)),"")</f>
        <v>18.8</v>
      </c>
      <c r="AQ504">
        <f t="array" ref="AQ504">IFERROR(INDEX(ESPN[YEAR],MATCH(AllSources[[#This Row],[Year]]&amp;"|"&amp;AllSources[[#This Row],[Real_Team]],ESPN[YEAR]&amp;"|"&amp;ESPN[TEAM],0)),"")</f>
        <v>2014</v>
      </c>
    </row>
    <row r="505" spans="1:43" x14ac:dyDescent="0.2">
      <c r="A505">
        <v>2014</v>
      </c>
      <c r="B505">
        <v>9</v>
      </c>
      <c r="C505" t="s">
        <v>704</v>
      </c>
      <c r="D505" t="s">
        <v>252</v>
      </c>
      <c r="E505" t="e" vm="1">
        <v>#NAME?</v>
      </c>
      <c r="F505">
        <v>4</v>
      </c>
      <c r="G505">
        <v>3</v>
      </c>
      <c r="H505" t="s">
        <v>556</v>
      </c>
      <c r="I505" t="s">
        <v>703</v>
      </c>
      <c r="J505">
        <v>23.92</v>
      </c>
      <c r="K505">
        <v>118.6</v>
      </c>
      <c r="L505">
        <v>13</v>
      </c>
      <c r="M505">
        <v>94.7</v>
      </c>
      <c r="N505">
        <v>21</v>
      </c>
      <c r="O505">
        <v>64.400000000000006</v>
      </c>
      <c r="P505">
        <v>188</v>
      </c>
      <c r="Q505">
        <v>-3.0000000000000001E-3</v>
      </c>
      <c r="R505">
        <v>192</v>
      </c>
      <c r="S505">
        <v>10.44</v>
      </c>
      <c r="T505">
        <v>6</v>
      </c>
      <c r="U505">
        <v>110.2</v>
      </c>
      <c r="V505">
        <v>15</v>
      </c>
      <c r="W505">
        <v>99.7</v>
      </c>
      <c r="X505">
        <v>5</v>
      </c>
      <c r="Y505">
        <v>0.56999999999999995</v>
      </c>
      <c r="Z505">
        <v>144</v>
      </c>
      <c r="AA505">
        <v>4</v>
      </c>
      <c r="AB505" t="s">
        <v>136</v>
      </c>
      <c r="AC505" t="str">
        <f t="array" ref="AC505">IFERROR(INDEX(JeffSagarin[TEAM],MATCH(AllSources[[#This Row],[Year]]&amp;"|"&amp;AllSources[[#This Row],[Real_Team]],JeffSagarin[YEAR]&amp;"|"&amp;JeffSagarin[TEAM],0)),"")</f>
        <v>Michigan St.</v>
      </c>
      <c r="AD505">
        <f t="array" ref="AD505">IFERROR(INDEX(JeffSagarin[JS_RATING],MATCH(AllSources[[#This Row],[Year]]&amp;"|"&amp;AllSources[[#This Row],[Real_Team]],JeffSagarin[YEAR]&amp;"|"&amp;JeffSagarin[TEAM],0)),"")</f>
        <v>90.66</v>
      </c>
      <c r="AE505">
        <f t="array" ref="AE505">IFERROR(INDEX(JeffSagarin[JS_SOS],MATCH(AllSources[[#This Row],[Year]]&amp;"|"&amp;AllSources[[#This Row],[Real_Team]],JeffSagarin[YEAR]&amp;"|"&amp;JeffSagarin[TEAM],0)),"")</f>
        <v>81.09</v>
      </c>
      <c r="AF505">
        <f t="array" ref="AF505">IFERROR(INDEX(JeffSagarin[W25],MATCH(AllSources[[#This Row],[Year]]&amp;"|"&amp;AllSources[[#This Row],[Real_Team]],JeffSagarin[YEAR]&amp;"|"&amp;JeffSagarin[TEAM],0)),"")</f>
        <v>5</v>
      </c>
      <c r="AG505">
        <f t="array" ref="AG505">IFERROR(INDEX(JeffSagarin[W50],MATCH(AllSources[[#This Row],[Year]]&amp;"|"&amp;AllSources[[#This Row],[Real_Team]],JeffSagarin[YEAR]&amp;"|"&amp;JeffSagarin[TEAM],0)),"")</f>
        <v>11</v>
      </c>
      <c r="AH505">
        <f t="array" ref="AH505">IFERROR(INDEX(JeffSagarin[YEAR],MATCH(AllSources[[#This Row],[Year]]&amp;"|"&amp;AllSources[[#This Row],[Real_Team]],JeffSagarin[YEAR]&amp;"|"&amp;JeffSagarin[TEAM],0)),"")</f>
        <v>2014</v>
      </c>
      <c r="AI505" t="str">
        <f t="array" ref="AI505">IFERROR(INDEX(SonnyMoore[TEAM],MATCH(AllSources[[#This Row],[Year]]&amp;"|"&amp;AllSources[[#This Row],[Real_Team]],SonnyMoore[YEAR]&amp;"|"&amp;SonnyMoore[TEAM],0)),"")</f>
        <v>MICHIGAN ST.</v>
      </c>
      <c r="AJ505">
        <f t="array" ref="AJ505">IFERROR(INDEX(SonnyMoore[SM_SOS],MATCH(AllSources[[#This Row],[Year]]&amp;"|"&amp;AllSources[[#This Row],[Real_Team]],SonnyMoore[YEAR]&amp;"|"&amp;SonnyMoore[TEAM],0)),"")</f>
        <v>76.14</v>
      </c>
      <c r="AK505">
        <f t="array" ref="AK505">IFERROR(INDEX(SonnyMoore[SM_PR],MATCH(AllSources[[#This Row],[Year]]&amp;"|"&amp;AllSources[[#This Row],[Real_Team]],SonnyMoore[YEAR]&amp;"|"&amp;SonnyMoore[TEAM],0)),"")</f>
        <v>86.83</v>
      </c>
      <c r="AL505">
        <f t="array" ref="AL505">IFERROR(INDEX(SonnyMoore[YEAR],MATCH(AllSources[[#This Row],[Year]]&amp;"|"&amp;AllSources[[#This Row],[Real_Team]],SonnyMoore[YEAR]&amp;"|"&amp;SonnyMoore[TEAM],0)),"")</f>
        <v>2014</v>
      </c>
      <c r="AM505" t="str">
        <f t="array" ref="AM505">IFERROR(INDEX(ESPN[TEAM],MATCH(AllSources[[#This Row],[Year]]&amp;"|"&amp;AllSources[[#This Row],[Real_Team]],ESPN[YEAR]&amp;"|"&amp;ESPN[TEAM],0)),"")</f>
        <v>Michigan St.</v>
      </c>
      <c r="AN505">
        <f t="array" ref="AN505">IFERROR(INDEX(ESPN[BPI OFF],MATCH(AllSources[[#This Row],[Year]]&amp;"|"&amp;AllSources[[#This Row],[Real_Team]],ESPN[YEAR]&amp;"|"&amp;ESPN[TEAM],0)),"")</f>
        <v>8.5</v>
      </c>
      <c r="AO505">
        <f t="array" ref="AO505">IFERROR(INDEX(ESPN[BPI DEF],MATCH(AllSources[[#This Row],[Year]]&amp;"|"&amp;AllSources[[#This Row],[Real_Team]],ESPN[YEAR]&amp;"|"&amp;ESPN[TEAM],0)),"")</f>
        <v>6.9</v>
      </c>
      <c r="AP505">
        <f t="array" ref="AP505">IFERROR(INDEX(ESPN[BPI],MATCH(AllSources[[#This Row],[Year]]&amp;"|"&amp;AllSources[[#This Row],[Real_Team]],ESPN[YEAR]&amp;"|"&amp;ESPN[TEAM],0)),"")</f>
        <v>15.4</v>
      </c>
      <c r="AQ505">
        <f t="array" ref="AQ505">IFERROR(INDEX(ESPN[YEAR],MATCH(AllSources[[#This Row],[Year]]&amp;"|"&amp;AllSources[[#This Row],[Real_Team]],ESPN[YEAR]&amp;"|"&amp;ESPN[TEAM],0)),"")</f>
        <v>2014</v>
      </c>
    </row>
    <row r="506" spans="1:43" x14ac:dyDescent="0.2">
      <c r="A506">
        <v>2014</v>
      </c>
      <c r="B506">
        <v>10</v>
      </c>
      <c r="C506" t="s">
        <v>702</v>
      </c>
      <c r="D506" t="s">
        <v>36</v>
      </c>
      <c r="E506" t="e" vm="1">
        <v>#NAME?</v>
      </c>
      <c r="F506">
        <v>11</v>
      </c>
      <c r="G506">
        <v>2</v>
      </c>
      <c r="H506" t="s">
        <v>60</v>
      </c>
      <c r="I506" t="s">
        <v>701</v>
      </c>
      <c r="J506">
        <v>23.69</v>
      </c>
      <c r="K506">
        <v>117.9</v>
      </c>
      <c r="L506">
        <v>15</v>
      </c>
      <c r="M506">
        <v>94.2</v>
      </c>
      <c r="N506">
        <v>19</v>
      </c>
      <c r="O506">
        <v>61.6</v>
      </c>
      <c r="P506">
        <v>313</v>
      </c>
      <c r="Q506">
        <v>-9.9000000000000005E-2</v>
      </c>
      <c r="R506">
        <v>341</v>
      </c>
      <c r="S506">
        <v>8.1199999999999992</v>
      </c>
      <c r="T506">
        <v>36</v>
      </c>
      <c r="U506">
        <v>108.9</v>
      </c>
      <c r="V506">
        <v>46</v>
      </c>
      <c r="W506">
        <v>100.8</v>
      </c>
      <c r="X506">
        <v>29</v>
      </c>
      <c r="Y506">
        <v>1.46</v>
      </c>
      <c r="Z506">
        <v>115</v>
      </c>
      <c r="AA506">
        <v>1</v>
      </c>
      <c r="AB506" t="s">
        <v>136</v>
      </c>
      <c r="AC506" t="str">
        <f t="array" ref="AC506">IFERROR(INDEX(JeffSagarin[TEAM],MATCH(AllSources[[#This Row],[Year]]&amp;"|"&amp;AllSources[[#This Row],[Real_Team]],JeffSagarin[YEAR]&amp;"|"&amp;JeffSagarin[TEAM],0)),"")</f>
        <v>Tennessee</v>
      </c>
      <c r="AD506">
        <f t="array" ref="AD506">IFERROR(INDEX(JeffSagarin[JS_RATING],MATCH(AllSources[[#This Row],[Year]]&amp;"|"&amp;AllSources[[#This Row],[Real_Team]],JeffSagarin[YEAR]&amp;"|"&amp;JeffSagarin[TEAM],0)),"")</f>
        <v>88.23</v>
      </c>
      <c r="AE506">
        <f t="array" ref="AE506">IFERROR(INDEX(JeffSagarin[JS_SOS],MATCH(AllSources[[#This Row],[Year]]&amp;"|"&amp;AllSources[[#This Row],[Real_Team]],JeffSagarin[YEAR]&amp;"|"&amp;JeffSagarin[TEAM],0)),"")</f>
        <v>79.23</v>
      </c>
      <c r="AF506">
        <f t="array" ref="AF506">IFERROR(INDEX(JeffSagarin[W25],MATCH(AllSources[[#This Row],[Year]]&amp;"|"&amp;AllSources[[#This Row],[Real_Team]],JeffSagarin[YEAR]&amp;"|"&amp;JeffSagarin[TEAM],0)),"")</f>
        <v>1</v>
      </c>
      <c r="AG506">
        <f t="array" ref="AG506">IFERROR(INDEX(JeffSagarin[W50],MATCH(AllSources[[#This Row],[Year]]&amp;"|"&amp;AllSources[[#This Row],[Real_Team]],JeffSagarin[YEAR]&amp;"|"&amp;JeffSagarin[TEAM],0)),"")</f>
        <v>4</v>
      </c>
      <c r="AH506">
        <f t="array" ref="AH506">IFERROR(INDEX(JeffSagarin[YEAR],MATCH(AllSources[[#This Row],[Year]]&amp;"|"&amp;AllSources[[#This Row],[Real_Team]],JeffSagarin[YEAR]&amp;"|"&amp;JeffSagarin[TEAM],0)),"")</f>
        <v>2014</v>
      </c>
      <c r="AI506" t="str">
        <f t="array" ref="AI506">IFERROR(INDEX(SonnyMoore[TEAM],MATCH(AllSources[[#This Row],[Year]]&amp;"|"&amp;AllSources[[#This Row],[Real_Team]],SonnyMoore[YEAR]&amp;"|"&amp;SonnyMoore[TEAM],0)),"")</f>
        <v>TENNESSEE</v>
      </c>
      <c r="AJ506">
        <f t="array" ref="AJ506">IFERROR(INDEX(SonnyMoore[SM_SOS],MATCH(AllSources[[#This Row],[Year]]&amp;"|"&amp;AllSources[[#This Row],[Real_Team]],SonnyMoore[YEAR]&amp;"|"&amp;SonnyMoore[TEAM],0)),"")</f>
        <v>73.44</v>
      </c>
      <c r="AK506">
        <f t="array" ref="AK506">IFERROR(INDEX(SonnyMoore[SM_PR],MATCH(AllSources[[#This Row],[Year]]&amp;"|"&amp;AllSources[[#This Row],[Real_Team]],SonnyMoore[YEAR]&amp;"|"&amp;SonnyMoore[TEAM],0)),"")</f>
        <v>86.22</v>
      </c>
      <c r="AL506">
        <f t="array" ref="AL506">IFERROR(INDEX(SonnyMoore[YEAR],MATCH(AllSources[[#This Row],[Year]]&amp;"|"&amp;AllSources[[#This Row],[Real_Team]],SonnyMoore[YEAR]&amp;"|"&amp;SonnyMoore[TEAM],0)),"")</f>
        <v>2014</v>
      </c>
      <c r="AM506" t="str">
        <f t="array" ref="AM506">IFERROR(INDEX(ESPN[TEAM],MATCH(AllSources[[#This Row],[Year]]&amp;"|"&amp;AllSources[[#This Row],[Real_Team]],ESPN[YEAR]&amp;"|"&amp;ESPN[TEAM],0)),"")</f>
        <v>Tennessee</v>
      </c>
      <c r="AN506">
        <f t="array" ref="AN506">IFERROR(INDEX(ESPN[BPI OFF],MATCH(AllSources[[#This Row],[Year]]&amp;"|"&amp;AllSources[[#This Row],[Real_Team]],ESPN[YEAR]&amp;"|"&amp;ESPN[TEAM],0)),"")</f>
        <v>5.0999999999999996</v>
      </c>
      <c r="AO506">
        <f t="array" ref="AO506">IFERROR(INDEX(ESPN[BPI DEF],MATCH(AllSources[[#This Row],[Year]]&amp;"|"&amp;AllSources[[#This Row],[Real_Team]],ESPN[YEAR]&amp;"|"&amp;ESPN[TEAM],0)),"")</f>
        <v>9.4</v>
      </c>
      <c r="AP506">
        <f t="array" ref="AP506">IFERROR(INDEX(ESPN[BPI],MATCH(AllSources[[#This Row],[Year]]&amp;"|"&amp;AllSources[[#This Row],[Real_Team]],ESPN[YEAR]&amp;"|"&amp;ESPN[TEAM],0)),"")</f>
        <v>14.5</v>
      </c>
      <c r="AQ506">
        <f t="array" ref="AQ506">IFERROR(INDEX(ESPN[YEAR],MATCH(AllSources[[#This Row],[Year]]&amp;"|"&amp;AllSources[[#This Row],[Real_Team]],ESPN[YEAR]&amp;"|"&amp;ESPN[TEAM],0)),"")</f>
        <v>2014</v>
      </c>
    </row>
    <row r="507" spans="1:43" x14ac:dyDescent="0.2">
      <c r="A507">
        <v>2014</v>
      </c>
      <c r="B507">
        <v>11</v>
      </c>
      <c r="C507" t="s">
        <v>700</v>
      </c>
      <c r="D507" t="s">
        <v>31</v>
      </c>
      <c r="E507" t="e" vm="1">
        <v>#NAME?</v>
      </c>
      <c r="F507">
        <v>2</v>
      </c>
      <c r="G507">
        <v>1</v>
      </c>
      <c r="H507" t="s">
        <v>541</v>
      </c>
      <c r="I507" t="s">
        <v>699</v>
      </c>
      <c r="J507">
        <v>23.68</v>
      </c>
      <c r="K507">
        <v>116.3</v>
      </c>
      <c r="L507">
        <v>21</v>
      </c>
      <c r="M507">
        <v>92.6</v>
      </c>
      <c r="N507">
        <v>12</v>
      </c>
      <c r="O507">
        <v>66</v>
      </c>
      <c r="P507">
        <v>103</v>
      </c>
      <c r="Q507">
        <v>7.4999999999999997E-2</v>
      </c>
      <c r="R507">
        <v>30</v>
      </c>
      <c r="S507">
        <v>7.47</v>
      </c>
      <c r="T507">
        <v>49</v>
      </c>
      <c r="U507">
        <v>110.1</v>
      </c>
      <c r="V507">
        <v>18</v>
      </c>
      <c r="W507">
        <v>102.6</v>
      </c>
      <c r="X507">
        <v>90</v>
      </c>
      <c r="Y507">
        <v>2.61</v>
      </c>
      <c r="Z507">
        <v>87</v>
      </c>
      <c r="AA507">
        <v>2</v>
      </c>
      <c r="AB507" t="s">
        <v>136</v>
      </c>
      <c r="AC507" t="str">
        <f t="array" ref="AC507">IFERROR(INDEX(JeffSagarin[TEAM],MATCH(AllSources[[#This Row],[Year]]&amp;"|"&amp;AllSources[[#This Row],[Real_Team]],JeffSagarin[YEAR]&amp;"|"&amp;JeffSagarin[TEAM],0)),"")</f>
        <v>Villanova</v>
      </c>
      <c r="AD507">
        <f t="array" ref="AD507">IFERROR(INDEX(JeffSagarin[JS_RATING],MATCH(AllSources[[#This Row],[Year]]&amp;"|"&amp;AllSources[[#This Row],[Real_Team]],JeffSagarin[YEAR]&amp;"|"&amp;JeffSagarin[TEAM],0)),"")</f>
        <v>89.81</v>
      </c>
      <c r="AE507">
        <f t="array" ref="AE507">IFERROR(INDEX(JeffSagarin[JS_SOS],MATCH(AllSources[[#This Row],[Year]]&amp;"|"&amp;AllSources[[#This Row],[Real_Team]],JeffSagarin[YEAR]&amp;"|"&amp;JeffSagarin[TEAM],0)),"")</f>
        <v>78.209999999999994</v>
      </c>
      <c r="AF507">
        <f t="array" ref="AF507">IFERROR(INDEX(JeffSagarin[W25],MATCH(AllSources[[#This Row],[Year]]&amp;"|"&amp;AllSources[[#This Row],[Real_Team]],JeffSagarin[YEAR]&amp;"|"&amp;JeffSagarin[TEAM],0)),"")</f>
        <v>1</v>
      </c>
      <c r="AG507">
        <f t="array" ref="AG507">IFERROR(INDEX(JeffSagarin[W50],MATCH(AllSources[[#This Row],[Year]]&amp;"|"&amp;AllSources[[#This Row],[Real_Team]],JeffSagarin[YEAR]&amp;"|"&amp;JeffSagarin[TEAM],0)),"")</f>
        <v>5</v>
      </c>
      <c r="AH507">
        <f t="array" ref="AH507">IFERROR(INDEX(JeffSagarin[YEAR],MATCH(AllSources[[#This Row],[Year]]&amp;"|"&amp;AllSources[[#This Row],[Real_Team]],JeffSagarin[YEAR]&amp;"|"&amp;JeffSagarin[TEAM],0)),"")</f>
        <v>2014</v>
      </c>
      <c r="AI507" t="str">
        <f t="array" ref="AI507">IFERROR(INDEX(SonnyMoore[TEAM],MATCH(AllSources[[#This Row],[Year]]&amp;"|"&amp;AllSources[[#This Row],[Real_Team]],SonnyMoore[YEAR]&amp;"|"&amp;SonnyMoore[TEAM],0)),"")</f>
        <v>VILLANOVA</v>
      </c>
      <c r="AJ507">
        <f t="array" ref="AJ507">IFERROR(INDEX(SonnyMoore[SM_SOS],MATCH(AllSources[[#This Row],[Year]]&amp;"|"&amp;AllSources[[#This Row],[Real_Team]],SonnyMoore[YEAR]&amp;"|"&amp;SonnyMoore[TEAM],0)),"")</f>
        <v>75.48</v>
      </c>
      <c r="AK507">
        <f t="array" ref="AK507">IFERROR(INDEX(SonnyMoore[SM_PR],MATCH(AllSources[[#This Row],[Year]]&amp;"|"&amp;AllSources[[#This Row],[Real_Team]],SonnyMoore[YEAR]&amp;"|"&amp;SonnyMoore[TEAM],0)),"")</f>
        <v>85.99</v>
      </c>
      <c r="AL507">
        <f t="array" ref="AL507">IFERROR(INDEX(SonnyMoore[YEAR],MATCH(AllSources[[#This Row],[Year]]&amp;"|"&amp;AllSources[[#This Row],[Real_Team]],SonnyMoore[YEAR]&amp;"|"&amp;SonnyMoore[TEAM],0)),"")</f>
        <v>2014</v>
      </c>
      <c r="AM507" t="str">
        <f t="array" ref="AM507">IFERROR(INDEX(ESPN[TEAM],MATCH(AllSources[[#This Row],[Year]]&amp;"|"&amp;AllSources[[#This Row],[Real_Team]],ESPN[YEAR]&amp;"|"&amp;ESPN[TEAM],0)),"")</f>
        <v>Villanova</v>
      </c>
      <c r="AN507">
        <f t="array" ref="AN507">IFERROR(INDEX(ESPN[BPI OFF],MATCH(AllSources[[#This Row],[Year]]&amp;"|"&amp;AllSources[[#This Row],[Real_Team]],ESPN[YEAR]&amp;"|"&amp;ESPN[TEAM],0)),"")</f>
        <v>8.6999999999999993</v>
      </c>
      <c r="AO507">
        <f t="array" ref="AO507">IFERROR(INDEX(ESPN[BPI DEF],MATCH(AllSources[[#This Row],[Year]]&amp;"|"&amp;AllSources[[#This Row],[Real_Team]],ESPN[YEAR]&amp;"|"&amp;ESPN[TEAM],0)),"")</f>
        <v>7.5</v>
      </c>
      <c r="AP507">
        <f t="array" ref="AP507">IFERROR(INDEX(ESPN[BPI],MATCH(AllSources[[#This Row],[Year]]&amp;"|"&amp;AllSources[[#This Row],[Real_Team]],ESPN[YEAR]&amp;"|"&amp;ESPN[TEAM],0)),"")</f>
        <v>16.2</v>
      </c>
      <c r="AQ507">
        <f t="array" ref="AQ507">IFERROR(INDEX(ESPN[YEAR],MATCH(AllSources[[#This Row],[Year]]&amp;"|"&amp;AllSources[[#This Row],[Real_Team]],ESPN[YEAR]&amp;"|"&amp;ESPN[TEAM],0)),"")</f>
        <v>2014</v>
      </c>
    </row>
    <row r="508" spans="1:43" x14ac:dyDescent="0.2">
      <c r="A508">
        <v>2014</v>
      </c>
      <c r="B508">
        <v>12</v>
      </c>
      <c r="C508" t="s">
        <v>698</v>
      </c>
      <c r="D508" t="s">
        <v>25</v>
      </c>
      <c r="E508" t="e" vm="1">
        <v>#NAME?</v>
      </c>
      <c r="F508">
        <v>2</v>
      </c>
      <c r="G508">
        <v>3</v>
      </c>
      <c r="H508" t="s">
        <v>556</v>
      </c>
      <c r="I508" t="s">
        <v>142</v>
      </c>
      <c r="J508">
        <v>23.44</v>
      </c>
      <c r="K508">
        <v>123.9</v>
      </c>
      <c r="L508">
        <v>3</v>
      </c>
      <c r="M508">
        <v>100.5</v>
      </c>
      <c r="N508">
        <v>89</v>
      </c>
      <c r="O508">
        <v>61</v>
      </c>
      <c r="P508">
        <v>330</v>
      </c>
      <c r="Q508">
        <v>4.7E-2</v>
      </c>
      <c r="R508">
        <v>76</v>
      </c>
      <c r="S508">
        <v>11.65</v>
      </c>
      <c r="T508">
        <v>2</v>
      </c>
      <c r="U508">
        <v>110.3</v>
      </c>
      <c r="V508">
        <v>12</v>
      </c>
      <c r="W508">
        <v>98.6</v>
      </c>
      <c r="X508">
        <v>1</v>
      </c>
      <c r="Y508">
        <v>0.62</v>
      </c>
      <c r="Z508">
        <v>142</v>
      </c>
      <c r="AA508">
        <v>2</v>
      </c>
      <c r="AB508" t="s">
        <v>136</v>
      </c>
      <c r="AC508" t="str">
        <f t="array" ref="AC508">IFERROR(INDEX(JeffSagarin[TEAM],MATCH(AllSources[[#This Row],[Year]]&amp;"|"&amp;AllSources[[#This Row],[Real_Team]],JeffSagarin[YEAR]&amp;"|"&amp;JeffSagarin[TEAM],0)),"")</f>
        <v>Michigan</v>
      </c>
      <c r="AD508">
        <f t="array" ref="AD508">IFERROR(INDEX(JeffSagarin[JS_RATING],MATCH(AllSources[[#This Row],[Year]]&amp;"|"&amp;AllSources[[#This Row],[Real_Team]],JeffSagarin[YEAR]&amp;"|"&amp;JeffSagarin[TEAM],0)),"")</f>
        <v>90.1</v>
      </c>
      <c r="AE508">
        <f t="array" ref="AE508">IFERROR(INDEX(JeffSagarin[JS_SOS],MATCH(AllSources[[#This Row],[Year]]&amp;"|"&amp;AllSources[[#This Row],[Real_Team]],JeffSagarin[YEAR]&amp;"|"&amp;JeffSagarin[TEAM],0)),"")</f>
        <v>82.33</v>
      </c>
      <c r="AF508">
        <f t="array" ref="AF508">IFERROR(INDEX(JeffSagarin[W25],MATCH(AllSources[[#This Row],[Year]]&amp;"|"&amp;AllSources[[#This Row],[Real_Team]],JeffSagarin[YEAR]&amp;"|"&amp;JeffSagarin[TEAM],0)),"")</f>
        <v>6</v>
      </c>
      <c r="AG508">
        <f t="array" ref="AG508">IFERROR(INDEX(JeffSagarin[W50],MATCH(AllSources[[#This Row],[Year]]&amp;"|"&amp;AllSources[[#This Row],[Real_Team]],JeffSagarin[YEAR]&amp;"|"&amp;JeffSagarin[TEAM],0)),"")</f>
        <v>12</v>
      </c>
      <c r="AH508">
        <f t="array" ref="AH508">IFERROR(INDEX(JeffSagarin[YEAR],MATCH(AllSources[[#This Row],[Year]]&amp;"|"&amp;AllSources[[#This Row],[Real_Team]],JeffSagarin[YEAR]&amp;"|"&amp;JeffSagarin[TEAM],0)),"")</f>
        <v>2014</v>
      </c>
      <c r="AI508" t="str">
        <f t="array" ref="AI508">IFERROR(INDEX(SonnyMoore[TEAM],MATCH(AllSources[[#This Row],[Year]]&amp;"|"&amp;AllSources[[#This Row],[Real_Team]],SonnyMoore[YEAR]&amp;"|"&amp;SonnyMoore[TEAM],0)),"")</f>
        <v>MICHIGAN</v>
      </c>
      <c r="AJ508">
        <f t="array" ref="AJ508">IFERROR(INDEX(SonnyMoore[SM_SOS],MATCH(AllSources[[#This Row],[Year]]&amp;"|"&amp;AllSources[[#This Row],[Real_Team]],SonnyMoore[YEAR]&amp;"|"&amp;SonnyMoore[TEAM],0)),"")</f>
        <v>76.8</v>
      </c>
      <c r="AK508">
        <f t="array" ref="AK508">IFERROR(INDEX(SonnyMoore[SM_PR],MATCH(AllSources[[#This Row],[Year]]&amp;"|"&amp;AllSources[[#This Row],[Real_Team]],SonnyMoore[YEAR]&amp;"|"&amp;SonnyMoore[TEAM],0)),"")</f>
        <v>86.16</v>
      </c>
      <c r="AL508">
        <f t="array" ref="AL508">IFERROR(INDEX(SonnyMoore[YEAR],MATCH(AllSources[[#This Row],[Year]]&amp;"|"&amp;AllSources[[#This Row],[Real_Team]],SonnyMoore[YEAR]&amp;"|"&amp;SonnyMoore[TEAM],0)),"")</f>
        <v>2014</v>
      </c>
      <c r="AM508" t="str">
        <f t="array" ref="AM508">IFERROR(INDEX(ESPN[TEAM],MATCH(AllSources[[#This Row],[Year]]&amp;"|"&amp;AllSources[[#This Row],[Real_Team]],ESPN[YEAR]&amp;"|"&amp;ESPN[TEAM],0)),"")</f>
        <v>Michigan</v>
      </c>
      <c r="AN508">
        <f t="array" ref="AN508">IFERROR(INDEX(ESPN[BPI OFF],MATCH(AllSources[[#This Row],[Year]]&amp;"|"&amp;AllSources[[#This Row],[Real_Team]],ESPN[YEAR]&amp;"|"&amp;ESPN[TEAM],0)),"")</f>
        <v>8.6999999999999993</v>
      </c>
      <c r="AO508">
        <f t="array" ref="AO508">IFERROR(INDEX(ESPN[BPI DEF],MATCH(AllSources[[#This Row],[Year]]&amp;"|"&amp;AllSources[[#This Row],[Real_Team]],ESPN[YEAR]&amp;"|"&amp;ESPN[TEAM],0)),"")</f>
        <v>7</v>
      </c>
      <c r="AP508">
        <f t="array" ref="AP508">IFERROR(INDEX(ESPN[BPI],MATCH(AllSources[[#This Row],[Year]]&amp;"|"&amp;AllSources[[#This Row],[Real_Team]],ESPN[YEAR]&amp;"|"&amp;ESPN[TEAM],0)),"")</f>
        <v>15.7</v>
      </c>
      <c r="AQ508">
        <f t="array" ref="AQ508">IFERROR(INDEX(ESPN[YEAR],MATCH(AllSources[[#This Row],[Year]]&amp;"|"&amp;AllSources[[#This Row],[Real_Team]],ESPN[YEAR]&amp;"|"&amp;ESPN[TEAM],0)),"")</f>
        <v>2014</v>
      </c>
    </row>
    <row r="509" spans="1:43" x14ac:dyDescent="0.2">
      <c r="A509">
        <v>2014</v>
      </c>
      <c r="B509">
        <v>13</v>
      </c>
      <c r="C509" t="s">
        <v>697</v>
      </c>
      <c r="D509" t="s">
        <v>134</v>
      </c>
      <c r="E509" t="e" vm="1">
        <v>#NAME?</v>
      </c>
      <c r="F509">
        <v>8</v>
      </c>
      <c r="G509">
        <v>5</v>
      </c>
      <c r="H509" t="s">
        <v>60</v>
      </c>
      <c r="I509" t="s">
        <v>696</v>
      </c>
      <c r="J509">
        <v>22.55</v>
      </c>
      <c r="K509">
        <v>118.3</v>
      </c>
      <c r="L509">
        <v>14</v>
      </c>
      <c r="M509">
        <v>95.8</v>
      </c>
      <c r="N509">
        <v>32</v>
      </c>
      <c r="O509">
        <v>64</v>
      </c>
      <c r="P509">
        <v>217</v>
      </c>
      <c r="Q509">
        <v>-2.5000000000000001E-2</v>
      </c>
      <c r="R509">
        <v>240</v>
      </c>
      <c r="S509">
        <v>10.73</v>
      </c>
      <c r="T509">
        <v>5</v>
      </c>
      <c r="U509">
        <v>110.5</v>
      </c>
      <c r="V509">
        <v>7</v>
      </c>
      <c r="W509">
        <v>99.8</v>
      </c>
      <c r="X509">
        <v>6</v>
      </c>
      <c r="Y509">
        <v>4.1900000000000004</v>
      </c>
      <c r="Z509">
        <v>60</v>
      </c>
      <c r="AA509">
        <v>8</v>
      </c>
      <c r="AB509" t="s">
        <v>136</v>
      </c>
      <c r="AC509" t="str">
        <f t="array" ref="AC509">IFERROR(INDEX(JeffSagarin[TEAM],MATCH(AllSources[[#This Row],[Year]]&amp;"|"&amp;AllSources[[#This Row],[Real_Team]],JeffSagarin[YEAR]&amp;"|"&amp;JeffSagarin[TEAM],0)),"")</f>
        <v>Kentucky</v>
      </c>
      <c r="AD509">
        <f t="array" ref="AD509">IFERROR(INDEX(JeffSagarin[JS_RATING],MATCH(AllSources[[#This Row],[Year]]&amp;"|"&amp;AllSources[[#This Row],[Real_Team]],JeffSagarin[YEAR]&amp;"|"&amp;JeffSagarin[TEAM],0)),"")</f>
        <v>90.27</v>
      </c>
      <c r="AE509">
        <f t="array" ref="AE509">IFERROR(INDEX(JeffSagarin[JS_SOS],MATCH(AllSources[[#This Row],[Year]]&amp;"|"&amp;AllSources[[#This Row],[Real_Team]],JeffSagarin[YEAR]&amp;"|"&amp;JeffSagarin[TEAM],0)),"")</f>
        <v>81.239999999999995</v>
      </c>
      <c r="AF509">
        <f t="array" ref="AF509">IFERROR(INDEX(JeffSagarin[W25],MATCH(AllSources[[#This Row],[Year]]&amp;"|"&amp;AllSources[[#This Row],[Real_Team]],JeffSagarin[YEAR]&amp;"|"&amp;JeffSagarin[TEAM],0)),"")</f>
        <v>6</v>
      </c>
      <c r="AG509">
        <f t="array" ref="AG509">IFERROR(INDEX(JeffSagarin[W50],MATCH(AllSources[[#This Row],[Year]]&amp;"|"&amp;AllSources[[#This Row],[Real_Team]],JeffSagarin[YEAR]&amp;"|"&amp;JeffSagarin[TEAM],0)),"")</f>
        <v>8</v>
      </c>
      <c r="AH509">
        <f t="array" ref="AH509">IFERROR(INDEX(JeffSagarin[YEAR],MATCH(AllSources[[#This Row],[Year]]&amp;"|"&amp;AllSources[[#This Row],[Real_Team]],JeffSagarin[YEAR]&amp;"|"&amp;JeffSagarin[TEAM],0)),"")</f>
        <v>2014</v>
      </c>
      <c r="AI509" t="str">
        <f t="array" ref="AI509">IFERROR(INDEX(SonnyMoore[TEAM],MATCH(AllSources[[#This Row],[Year]]&amp;"|"&amp;AllSources[[#This Row],[Real_Team]],SonnyMoore[YEAR]&amp;"|"&amp;SonnyMoore[TEAM],0)),"")</f>
        <v>KENTUCKY</v>
      </c>
      <c r="AJ509">
        <f t="array" ref="AJ509">IFERROR(INDEX(SonnyMoore[SM_SOS],MATCH(AllSources[[#This Row],[Year]]&amp;"|"&amp;AllSources[[#This Row],[Real_Team]],SonnyMoore[YEAR]&amp;"|"&amp;SonnyMoore[TEAM],0)),"")</f>
        <v>76.63</v>
      </c>
      <c r="AK509">
        <f t="array" ref="AK509">IFERROR(INDEX(SonnyMoore[SM_PR],MATCH(AllSources[[#This Row],[Year]]&amp;"|"&amp;AllSources[[#This Row],[Real_Team]],SonnyMoore[YEAR]&amp;"|"&amp;SonnyMoore[TEAM],0)),"")</f>
        <v>84.53</v>
      </c>
      <c r="AL509">
        <f t="array" ref="AL509">IFERROR(INDEX(SonnyMoore[YEAR],MATCH(AllSources[[#This Row],[Year]]&amp;"|"&amp;AllSources[[#This Row],[Real_Team]],SonnyMoore[YEAR]&amp;"|"&amp;SonnyMoore[TEAM],0)),"")</f>
        <v>2014</v>
      </c>
      <c r="AM509" t="str">
        <f t="array" ref="AM509">IFERROR(INDEX(ESPN[TEAM],MATCH(AllSources[[#This Row],[Year]]&amp;"|"&amp;AllSources[[#This Row],[Real_Team]],ESPN[YEAR]&amp;"|"&amp;ESPN[TEAM],0)),"")</f>
        <v>Kentucky</v>
      </c>
      <c r="AN509">
        <f t="array" ref="AN509">IFERROR(INDEX(ESPN[BPI OFF],MATCH(AllSources[[#This Row],[Year]]&amp;"|"&amp;AllSources[[#This Row],[Real_Team]],ESPN[YEAR]&amp;"|"&amp;ESPN[TEAM],0)),"")</f>
        <v>8.9</v>
      </c>
      <c r="AO509">
        <f t="array" ref="AO509">IFERROR(INDEX(ESPN[BPI DEF],MATCH(AllSources[[#This Row],[Year]]&amp;"|"&amp;AllSources[[#This Row],[Real_Team]],ESPN[YEAR]&amp;"|"&amp;ESPN[TEAM],0)),"")</f>
        <v>6</v>
      </c>
      <c r="AP509">
        <f t="array" ref="AP509">IFERROR(INDEX(ESPN[BPI],MATCH(AllSources[[#This Row],[Year]]&amp;"|"&amp;AllSources[[#This Row],[Real_Team]],ESPN[YEAR]&amp;"|"&amp;ESPN[TEAM],0)),"")</f>
        <v>14.9</v>
      </c>
      <c r="AQ509">
        <f t="array" ref="AQ509">IFERROR(INDEX(ESPN[YEAR],MATCH(AllSources[[#This Row],[Year]]&amp;"|"&amp;AllSources[[#This Row],[Real_Team]],ESPN[YEAR]&amp;"|"&amp;ESPN[TEAM],0)),"")</f>
        <v>2014</v>
      </c>
    </row>
    <row r="510" spans="1:43" x14ac:dyDescent="0.2">
      <c r="A510">
        <v>2014</v>
      </c>
      <c r="B510">
        <v>14</v>
      </c>
      <c r="C510" t="s">
        <v>143</v>
      </c>
      <c r="D510" t="s">
        <v>64</v>
      </c>
      <c r="E510" t="e" vm="1">
        <v>#NAME?</v>
      </c>
      <c r="F510">
        <v>4</v>
      </c>
      <c r="G510">
        <v>2</v>
      </c>
      <c r="H510" t="s">
        <v>137</v>
      </c>
      <c r="I510" t="s">
        <v>142</v>
      </c>
      <c r="J510">
        <v>22.53</v>
      </c>
      <c r="K510">
        <v>118.7</v>
      </c>
      <c r="L510">
        <v>11</v>
      </c>
      <c r="M510">
        <v>96.1</v>
      </c>
      <c r="N510">
        <v>37</v>
      </c>
      <c r="O510">
        <v>68.400000000000006</v>
      </c>
      <c r="P510">
        <v>33</v>
      </c>
      <c r="Q510">
        <v>-1.9E-2</v>
      </c>
      <c r="R510">
        <v>224</v>
      </c>
      <c r="S510">
        <v>7.63</v>
      </c>
      <c r="T510">
        <v>43</v>
      </c>
      <c r="U510">
        <v>109.1</v>
      </c>
      <c r="V510">
        <v>39</v>
      </c>
      <c r="W510">
        <v>101.5</v>
      </c>
      <c r="X510">
        <v>58</v>
      </c>
      <c r="Y510">
        <v>-3.26</v>
      </c>
      <c r="Z510">
        <v>262</v>
      </c>
      <c r="AA510">
        <v>4</v>
      </c>
      <c r="AB510" t="s">
        <v>136</v>
      </c>
      <c r="AC510" t="str">
        <f t="array" ref="AC510">IFERROR(INDEX(JeffSagarin[TEAM],MATCH(AllSources[[#This Row],[Year]]&amp;"|"&amp;AllSources[[#This Row],[Real_Team]],JeffSagarin[YEAR]&amp;"|"&amp;JeffSagarin[TEAM],0)),"")</f>
        <v>UCLA</v>
      </c>
      <c r="AD510">
        <f t="array" ref="AD510">IFERROR(INDEX(JeffSagarin[JS_RATING],MATCH(AllSources[[#This Row],[Year]]&amp;"|"&amp;AllSources[[#This Row],[Real_Team]],JeffSagarin[YEAR]&amp;"|"&amp;JeffSagarin[TEAM],0)),"")</f>
        <v>88.86</v>
      </c>
      <c r="AE510">
        <f t="array" ref="AE510">IFERROR(INDEX(JeffSagarin[JS_SOS],MATCH(AllSources[[#This Row],[Year]]&amp;"|"&amp;AllSources[[#This Row],[Real_Team]],JeffSagarin[YEAR]&amp;"|"&amp;JeffSagarin[TEAM],0)),"")</f>
        <v>78.7</v>
      </c>
      <c r="AF510">
        <f t="array" ref="AF510">IFERROR(INDEX(JeffSagarin[W25],MATCH(AllSources[[#This Row],[Year]]&amp;"|"&amp;AllSources[[#This Row],[Real_Team]],JeffSagarin[YEAR]&amp;"|"&amp;JeffSagarin[TEAM],0)),"")</f>
        <v>1</v>
      </c>
      <c r="AG510">
        <f t="array" ref="AG510">IFERROR(INDEX(JeffSagarin[W50],MATCH(AllSources[[#This Row],[Year]]&amp;"|"&amp;AllSources[[#This Row],[Real_Team]],JeffSagarin[YEAR]&amp;"|"&amp;JeffSagarin[TEAM],0)),"")</f>
        <v>7</v>
      </c>
      <c r="AH510">
        <f t="array" ref="AH510">IFERROR(INDEX(JeffSagarin[YEAR],MATCH(AllSources[[#This Row],[Year]]&amp;"|"&amp;AllSources[[#This Row],[Real_Team]],JeffSagarin[YEAR]&amp;"|"&amp;JeffSagarin[TEAM],0)),"")</f>
        <v>2014</v>
      </c>
      <c r="AI510" t="str">
        <f t="array" ref="AI510">IFERROR(INDEX(SonnyMoore[TEAM],MATCH(AllSources[[#This Row],[Year]]&amp;"|"&amp;AllSources[[#This Row],[Real_Team]],SonnyMoore[YEAR]&amp;"|"&amp;SonnyMoore[TEAM],0)),"")</f>
        <v>UCLA</v>
      </c>
      <c r="AJ510">
        <f t="array" ref="AJ510">IFERROR(INDEX(SonnyMoore[SM_SOS],MATCH(AllSources[[#This Row],[Year]]&amp;"|"&amp;AllSources[[#This Row],[Real_Team]],SonnyMoore[YEAR]&amp;"|"&amp;SonnyMoore[TEAM],0)),"")</f>
        <v>72.92</v>
      </c>
      <c r="AK510">
        <f t="array" ref="AK510">IFERROR(INDEX(SonnyMoore[SM_PR],MATCH(AllSources[[#This Row],[Year]]&amp;"|"&amp;AllSources[[#This Row],[Real_Team]],SonnyMoore[YEAR]&amp;"|"&amp;SonnyMoore[TEAM],0)),"")</f>
        <v>84.85</v>
      </c>
      <c r="AL510">
        <f t="array" ref="AL510">IFERROR(INDEX(SonnyMoore[YEAR],MATCH(AllSources[[#This Row],[Year]]&amp;"|"&amp;AllSources[[#This Row],[Real_Team]],SonnyMoore[YEAR]&amp;"|"&amp;SonnyMoore[TEAM],0)),"")</f>
        <v>2014</v>
      </c>
      <c r="AM510" t="str">
        <f t="array" ref="AM510">IFERROR(INDEX(ESPN[TEAM],MATCH(AllSources[[#This Row],[Year]]&amp;"|"&amp;AllSources[[#This Row],[Real_Team]],ESPN[YEAR]&amp;"|"&amp;ESPN[TEAM],0)),"")</f>
        <v>UCLA</v>
      </c>
      <c r="AN510">
        <f t="array" ref="AN510">IFERROR(INDEX(ESPN[BPI OFF],MATCH(AllSources[[#This Row],[Year]]&amp;"|"&amp;AllSources[[#This Row],[Real_Team]],ESPN[YEAR]&amp;"|"&amp;ESPN[TEAM],0)),"")</f>
        <v>12</v>
      </c>
      <c r="AO510">
        <f t="array" ref="AO510">IFERROR(INDEX(ESPN[BPI DEF],MATCH(AllSources[[#This Row],[Year]]&amp;"|"&amp;AllSources[[#This Row],[Real_Team]],ESPN[YEAR]&amp;"|"&amp;ESPN[TEAM],0)),"")</f>
        <v>1.8</v>
      </c>
      <c r="AP510">
        <f t="array" ref="AP510">IFERROR(INDEX(ESPN[BPI],MATCH(AllSources[[#This Row],[Year]]&amp;"|"&amp;AllSources[[#This Row],[Real_Team]],ESPN[YEAR]&amp;"|"&amp;ESPN[TEAM],0)),"")</f>
        <v>13.8</v>
      </c>
      <c r="AQ510">
        <f t="array" ref="AQ510">IFERROR(INDEX(ESPN[YEAR],MATCH(AllSources[[#This Row],[Year]]&amp;"|"&amp;AllSources[[#This Row],[Real_Team]],ESPN[YEAR]&amp;"|"&amp;ESPN[TEAM],0)),"")</f>
        <v>2014</v>
      </c>
    </row>
    <row r="511" spans="1:43" x14ac:dyDescent="0.2">
      <c r="A511">
        <v>2014</v>
      </c>
      <c r="B511">
        <v>15</v>
      </c>
      <c r="C511" t="s">
        <v>695</v>
      </c>
      <c r="D511" t="s">
        <v>231</v>
      </c>
      <c r="E511" t="e" vm="1">
        <v>#NAME?</v>
      </c>
      <c r="F511">
        <v>7</v>
      </c>
      <c r="G511">
        <v>6</v>
      </c>
      <c r="H511" t="s">
        <v>148</v>
      </c>
      <c r="I511" t="s">
        <v>693</v>
      </c>
      <c r="J511">
        <v>22.13</v>
      </c>
      <c r="K511">
        <v>113.6</v>
      </c>
      <c r="L511">
        <v>39</v>
      </c>
      <c r="M511">
        <v>91.5</v>
      </c>
      <c r="N511">
        <v>10</v>
      </c>
      <c r="O511">
        <v>63.2</v>
      </c>
      <c r="P511">
        <v>254</v>
      </c>
      <c r="Q511">
        <v>0.08</v>
      </c>
      <c r="R511">
        <v>23</v>
      </c>
      <c r="S511">
        <v>9.43</v>
      </c>
      <c r="T511">
        <v>13</v>
      </c>
      <c r="U511">
        <v>109.7</v>
      </c>
      <c r="V511">
        <v>24</v>
      </c>
      <c r="W511">
        <v>100.3</v>
      </c>
      <c r="X511">
        <v>11</v>
      </c>
      <c r="Y511">
        <v>0.91</v>
      </c>
      <c r="Z511">
        <v>134</v>
      </c>
      <c r="AA511">
        <v>7</v>
      </c>
      <c r="AB511" t="s">
        <v>136</v>
      </c>
      <c r="AC511" t="str">
        <f t="array" ref="AC511">IFERROR(INDEX(JeffSagarin[TEAM],MATCH(AllSources[[#This Row],[Year]]&amp;"|"&amp;AllSources[[#This Row],[Real_Team]],JeffSagarin[YEAR]&amp;"|"&amp;JeffSagarin[TEAM],0)),"")</f>
        <v>Connecticut</v>
      </c>
      <c r="AD511">
        <f t="array" ref="AD511">IFERROR(INDEX(JeffSagarin[JS_RATING],MATCH(AllSources[[#This Row],[Year]]&amp;"|"&amp;AllSources[[#This Row],[Real_Team]],JeffSagarin[YEAR]&amp;"|"&amp;JeffSagarin[TEAM],0)),"")</f>
        <v>90.61</v>
      </c>
      <c r="AE511">
        <f t="array" ref="AE511">IFERROR(INDEX(JeffSagarin[JS_SOS],MATCH(AllSources[[#This Row],[Year]]&amp;"|"&amp;AllSources[[#This Row],[Real_Team]],JeffSagarin[YEAR]&amp;"|"&amp;JeffSagarin[TEAM],0)),"")</f>
        <v>80.239999999999995</v>
      </c>
      <c r="AF511">
        <f t="array" ref="AF511">IFERROR(INDEX(JeffSagarin[W25],MATCH(AllSources[[#This Row],[Year]]&amp;"|"&amp;AllSources[[#This Row],[Real_Team]],JeffSagarin[YEAR]&amp;"|"&amp;JeffSagarin[TEAM],0)),"")</f>
        <v>8</v>
      </c>
      <c r="AG511">
        <f t="array" ref="AG511">IFERROR(INDEX(JeffSagarin[W50],MATCH(AllSources[[#This Row],[Year]]&amp;"|"&amp;AllSources[[#This Row],[Real_Team]],JeffSagarin[YEAR]&amp;"|"&amp;JeffSagarin[TEAM],0)),"")</f>
        <v>14</v>
      </c>
      <c r="AH511">
        <f t="array" ref="AH511">IFERROR(INDEX(JeffSagarin[YEAR],MATCH(AllSources[[#This Row],[Year]]&amp;"|"&amp;AllSources[[#This Row],[Real_Team]],JeffSagarin[YEAR]&amp;"|"&amp;JeffSagarin[TEAM],0)),"")</f>
        <v>2014</v>
      </c>
      <c r="AI511" t="str">
        <f t="array" ref="AI511">IFERROR(INDEX(SonnyMoore[TEAM],MATCH(AllSources[[#This Row],[Year]]&amp;"|"&amp;AllSources[[#This Row],[Real_Team]],SonnyMoore[YEAR]&amp;"|"&amp;SonnyMoore[TEAM],0)),"")</f>
        <v>CONNECTICUT</v>
      </c>
      <c r="AJ511">
        <f t="array" ref="AJ511">IFERROR(INDEX(SonnyMoore[SM_SOS],MATCH(AllSources[[#This Row],[Year]]&amp;"|"&amp;AllSources[[#This Row],[Real_Team]],SonnyMoore[YEAR]&amp;"|"&amp;SonnyMoore[TEAM],0)),"")</f>
        <v>76.13</v>
      </c>
      <c r="AK511">
        <f t="array" ref="AK511">IFERROR(INDEX(SonnyMoore[SM_PR],MATCH(AllSources[[#This Row],[Year]]&amp;"|"&amp;AllSources[[#This Row],[Real_Team]],SonnyMoore[YEAR]&amp;"|"&amp;SonnyMoore[TEAM],0)),"")</f>
        <v>87.32</v>
      </c>
      <c r="AL511">
        <f t="array" ref="AL511">IFERROR(INDEX(SonnyMoore[YEAR],MATCH(AllSources[[#This Row],[Year]]&amp;"|"&amp;AllSources[[#This Row],[Real_Team]],SonnyMoore[YEAR]&amp;"|"&amp;SonnyMoore[TEAM],0)),"")</f>
        <v>2014</v>
      </c>
      <c r="AM511" t="str">
        <f t="array" ref="AM511">IFERROR(INDEX(ESPN[TEAM],MATCH(AllSources[[#This Row],[Year]]&amp;"|"&amp;AllSources[[#This Row],[Real_Team]],ESPN[YEAR]&amp;"|"&amp;ESPN[TEAM],0)),"")</f>
        <v/>
      </c>
      <c r="AN511" t="str">
        <f t="array" ref="AN511">IFERROR(INDEX(ESPN[BPI OFF],MATCH(AllSources[[#This Row],[Year]]&amp;"|"&amp;AllSources[[#This Row],[Real_Team]],ESPN[YEAR]&amp;"|"&amp;ESPN[TEAM],0)),"")</f>
        <v/>
      </c>
      <c r="AO511" t="str">
        <f t="array" ref="AO511">IFERROR(INDEX(ESPN[BPI DEF],MATCH(AllSources[[#This Row],[Year]]&amp;"|"&amp;AllSources[[#This Row],[Real_Team]],ESPN[YEAR]&amp;"|"&amp;ESPN[TEAM],0)),"")</f>
        <v/>
      </c>
      <c r="AP511" t="str">
        <f t="array" ref="AP511">IFERROR(INDEX(ESPN[BPI],MATCH(AllSources[[#This Row],[Year]]&amp;"|"&amp;AllSources[[#This Row],[Real_Team]],ESPN[YEAR]&amp;"|"&amp;ESPN[TEAM],0)),"")</f>
        <v/>
      </c>
      <c r="AQ511" t="str">
        <f t="array" ref="AQ511">IFERROR(INDEX(ESPN[YEAR],MATCH(AllSources[[#This Row],[Year]]&amp;"|"&amp;AllSources[[#This Row],[Real_Team]],ESPN[YEAR]&amp;"|"&amp;ESPN[TEAM],0)),"")</f>
        <v/>
      </c>
    </row>
    <row r="512" spans="1:43" x14ac:dyDescent="0.2">
      <c r="A512">
        <v>2014</v>
      </c>
      <c r="B512">
        <v>16</v>
      </c>
      <c r="C512" t="s">
        <v>692</v>
      </c>
      <c r="D512" t="s">
        <v>251</v>
      </c>
      <c r="E512" t="e" vm="1">
        <v>#NAME?</v>
      </c>
      <c r="F512">
        <v>9</v>
      </c>
      <c r="G512">
        <v>1</v>
      </c>
      <c r="H512" t="s">
        <v>105</v>
      </c>
      <c r="I512" t="s">
        <v>653</v>
      </c>
      <c r="J512">
        <v>21.89</v>
      </c>
      <c r="K512">
        <v>116.9</v>
      </c>
      <c r="L512">
        <v>18</v>
      </c>
      <c r="M512">
        <v>95</v>
      </c>
      <c r="N512">
        <v>25</v>
      </c>
      <c r="O512">
        <v>62.2</v>
      </c>
      <c r="P512">
        <v>295</v>
      </c>
      <c r="Q512">
        <v>-3.7999999999999999E-2</v>
      </c>
      <c r="R512">
        <v>264</v>
      </c>
      <c r="S512">
        <v>7.62</v>
      </c>
      <c r="T512">
        <v>44</v>
      </c>
      <c r="U512">
        <v>108</v>
      </c>
      <c r="V512">
        <v>69</v>
      </c>
      <c r="W512">
        <v>100.4</v>
      </c>
      <c r="X512">
        <v>13</v>
      </c>
      <c r="Y512">
        <v>-3.66</v>
      </c>
      <c r="Z512">
        <v>275</v>
      </c>
      <c r="AA512">
        <v>9</v>
      </c>
      <c r="AB512" t="s">
        <v>136</v>
      </c>
      <c r="AC512" t="str">
        <f t="array" ref="AC512">IFERROR(INDEX(JeffSagarin[TEAM],MATCH(AllSources[[#This Row],[Year]]&amp;"|"&amp;AllSources[[#This Row],[Real_Team]],JeffSagarin[YEAR]&amp;"|"&amp;JeffSagarin[TEAM],0)),"")</f>
        <v>Pittsburgh</v>
      </c>
      <c r="AD512">
        <f t="array" ref="AD512">IFERROR(INDEX(JeffSagarin[JS_RATING],MATCH(AllSources[[#This Row],[Year]]&amp;"|"&amp;AllSources[[#This Row],[Real_Team]],JeffSagarin[YEAR]&amp;"|"&amp;JeffSagarin[TEAM],0)),"")</f>
        <v>87.14</v>
      </c>
      <c r="AE512">
        <f t="array" ref="AE512">IFERROR(INDEX(JeffSagarin[JS_SOS],MATCH(AllSources[[#This Row],[Year]]&amp;"|"&amp;AllSources[[#This Row],[Real_Team]],JeffSagarin[YEAR]&amp;"|"&amp;JeffSagarin[TEAM],0)),"")</f>
        <v>78.88</v>
      </c>
      <c r="AF512">
        <f t="array" ref="AF512">IFERROR(INDEX(JeffSagarin[W25],MATCH(AllSources[[#This Row],[Year]]&amp;"|"&amp;AllSources[[#This Row],[Real_Team]],JeffSagarin[YEAR]&amp;"|"&amp;JeffSagarin[TEAM],0)),"")</f>
        <v>0</v>
      </c>
      <c r="AG512">
        <f t="array" ref="AG512">IFERROR(INDEX(JeffSagarin[W50],MATCH(AllSources[[#This Row],[Year]]&amp;"|"&amp;AllSources[[#This Row],[Real_Team]],JeffSagarin[YEAR]&amp;"|"&amp;JeffSagarin[TEAM],0)),"")</f>
        <v>4</v>
      </c>
      <c r="AH512">
        <f t="array" ref="AH512">IFERROR(INDEX(JeffSagarin[YEAR],MATCH(AllSources[[#This Row],[Year]]&amp;"|"&amp;AllSources[[#This Row],[Real_Team]],JeffSagarin[YEAR]&amp;"|"&amp;JeffSagarin[TEAM],0)),"")</f>
        <v>2014</v>
      </c>
      <c r="AI512" t="str">
        <f t="array" ref="AI512">IFERROR(INDEX(SonnyMoore[TEAM],MATCH(AllSources[[#This Row],[Year]]&amp;"|"&amp;AllSources[[#This Row],[Real_Team]],SonnyMoore[YEAR]&amp;"|"&amp;SonnyMoore[TEAM],0)),"")</f>
        <v>PITTSBURGH</v>
      </c>
      <c r="AJ512">
        <f t="array" ref="AJ512">IFERROR(INDEX(SonnyMoore[SM_SOS],MATCH(AllSources[[#This Row],[Year]]&amp;"|"&amp;AllSources[[#This Row],[Real_Team]],SonnyMoore[YEAR]&amp;"|"&amp;SonnyMoore[TEAM],0)),"")</f>
        <v>73.760000000000005</v>
      </c>
      <c r="AK512">
        <f t="array" ref="AK512">IFERROR(INDEX(SonnyMoore[SM_PR],MATCH(AllSources[[#This Row],[Year]]&amp;"|"&amp;AllSources[[#This Row],[Real_Team]],SonnyMoore[YEAR]&amp;"|"&amp;SonnyMoore[TEAM],0)),"")</f>
        <v>83.75</v>
      </c>
      <c r="AL512">
        <f t="array" ref="AL512">IFERROR(INDEX(SonnyMoore[YEAR],MATCH(AllSources[[#This Row],[Year]]&amp;"|"&amp;AllSources[[#This Row],[Real_Team]],SonnyMoore[YEAR]&amp;"|"&amp;SonnyMoore[TEAM],0)),"")</f>
        <v>2014</v>
      </c>
      <c r="AM512" t="str">
        <f t="array" ref="AM512">IFERROR(INDEX(ESPN[TEAM],MATCH(AllSources[[#This Row],[Year]]&amp;"|"&amp;AllSources[[#This Row],[Real_Team]],ESPN[YEAR]&amp;"|"&amp;ESPN[TEAM],0)),"")</f>
        <v>Pittsburgh</v>
      </c>
      <c r="AN512">
        <f t="array" ref="AN512">IFERROR(INDEX(ESPN[BPI OFF],MATCH(AllSources[[#This Row],[Year]]&amp;"|"&amp;AllSources[[#This Row],[Real_Team]],ESPN[YEAR]&amp;"|"&amp;ESPN[TEAM],0)),"")</f>
        <v>7.1</v>
      </c>
      <c r="AO512">
        <f t="array" ref="AO512">IFERROR(INDEX(ESPN[BPI DEF],MATCH(AllSources[[#This Row],[Year]]&amp;"|"&amp;AllSources[[#This Row],[Real_Team]],ESPN[YEAR]&amp;"|"&amp;ESPN[TEAM],0)),"")</f>
        <v>8.3000000000000007</v>
      </c>
      <c r="AP512">
        <f t="array" ref="AP512">IFERROR(INDEX(ESPN[BPI],MATCH(AllSources[[#This Row],[Year]]&amp;"|"&amp;AllSources[[#This Row],[Real_Team]],ESPN[YEAR]&amp;"|"&amp;ESPN[TEAM],0)),"")</f>
        <v>15.4</v>
      </c>
      <c r="AQ512">
        <f t="array" ref="AQ512">IFERROR(INDEX(ESPN[YEAR],MATCH(AllSources[[#This Row],[Year]]&amp;"|"&amp;AllSources[[#This Row],[Real_Team]],ESPN[YEAR]&amp;"|"&amp;ESPN[TEAM],0)),"")</f>
        <v>2014</v>
      </c>
    </row>
    <row r="513" spans="1:43" x14ac:dyDescent="0.2">
      <c r="A513">
        <v>2014</v>
      </c>
      <c r="B513">
        <v>17</v>
      </c>
      <c r="C513" t="s">
        <v>691</v>
      </c>
      <c r="D513" t="s">
        <v>247</v>
      </c>
      <c r="E513" t="e" vm="1">
        <v>#NAME?</v>
      </c>
      <c r="F513">
        <v>3</v>
      </c>
      <c r="G513">
        <v>1</v>
      </c>
      <c r="H513" t="s">
        <v>541</v>
      </c>
      <c r="I513" t="s">
        <v>81</v>
      </c>
      <c r="J513">
        <v>21.72</v>
      </c>
      <c r="K513">
        <v>124.2</v>
      </c>
      <c r="L513">
        <v>2</v>
      </c>
      <c r="M513">
        <v>102.5</v>
      </c>
      <c r="N513">
        <v>124</v>
      </c>
      <c r="O513">
        <v>63.6</v>
      </c>
      <c r="P513">
        <v>237</v>
      </c>
      <c r="Q513">
        <v>2.4E-2</v>
      </c>
      <c r="R513">
        <v>128</v>
      </c>
      <c r="S513">
        <v>7.5</v>
      </c>
      <c r="T513">
        <v>48</v>
      </c>
      <c r="U513">
        <v>108.5</v>
      </c>
      <c r="V513">
        <v>58</v>
      </c>
      <c r="W513">
        <v>101</v>
      </c>
      <c r="X513">
        <v>35</v>
      </c>
      <c r="Y513">
        <v>1.31</v>
      </c>
      <c r="Z513">
        <v>122</v>
      </c>
      <c r="AA513">
        <v>3</v>
      </c>
      <c r="AB513" t="s">
        <v>136</v>
      </c>
      <c r="AC513" t="str">
        <f t="array" ref="AC513">IFERROR(INDEX(JeffSagarin[TEAM],MATCH(AllSources[[#This Row],[Year]]&amp;"|"&amp;AllSources[[#This Row],[Real_Team]],JeffSagarin[YEAR]&amp;"|"&amp;JeffSagarin[TEAM],0)),"")</f>
        <v>Creighton</v>
      </c>
      <c r="AD513">
        <f t="array" ref="AD513">IFERROR(INDEX(JeffSagarin[JS_RATING],MATCH(AllSources[[#This Row],[Year]]&amp;"|"&amp;AllSources[[#This Row],[Real_Team]],JeffSagarin[YEAR]&amp;"|"&amp;JeffSagarin[TEAM],0)),"")</f>
        <v>86.13</v>
      </c>
      <c r="AE513">
        <f t="array" ref="AE513">IFERROR(INDEX(JeffSagarin[JS_SOS],MATCH(AllSources[[#This Row],[Year]]&amp;"|"&amp;AllSources[[#This Row],[Real_Team]],JeffSagarin[YEAR]&amp;"|"&amp;JeffSagarin[TEAM],0)),"")</f>
        <v>78.760000000000005</v>
      </c>
      <c r="AF513">
        <f t="array" ref="AF513">IFERROR(INDEX(JeffSagarin[W25],MATCH(AllSources[[#This Row],[Year]]&amp;"|"&amp;AllSources[[#This Row],[Real_Team]],JeffSagarin[YEAR]&amp;"|"&amp;JeffSagarin[TEAM],0)),"")</f>
        <v>2</v>
      </c>
      <c r="AG513">
        <f t="array" ref="AG513">IFERROR(INDEX(JeffSagarin[W50],MATCH(AllSources[[#This Row],[Year]]&amp;"|"&amp;AllSources[[#This Row],[Real_Team]],JeffSagarin[YEAR]&amp;"|"&amp;JeffSagarin[TEAM],0)),"")</f>
        <v>5</v>
      </c>
      <c r="AH513">
        <f t="array" ref="AH513">IFERROR(INDEX(JeffSagarin[YEAR],MATCH(AllSources[[#This Row],[Year]]&amp;"|"&amp;AllSources[[#This Row],[Real_Team]],JeffSagarin[YEAR]&amp;"|"&amp;JeffSagarin[TEAM],0)),"")</f>
        <v>2014</v>
      </c>
      <c r="AI513" t="str">
        <f t="array" ref="AI513">IFERROR(INDEX(SonnyMoore[TEAM],MATCH(AllSources[[#This Row],[Year]]&amp;"|"&amp;AllSources[[#This Row],[Real_Team]],SonnyMoore[YEAR]&amp;"|"&amp;SonnyMoore[TEAM],0)),"")</f>
        <v>CREIGHTON</v>
      </c>
      <c r="AJ513">
        <f t="array" ref="AJ513">IFERROR(INDEX(SonnyMoore[SM_SOS],MATCH(AllSources[[#This Row],[Year]]&amp;"|"&amp;AllSources[[#This Row],[Real_Team]],SonnyMoore[YEAR]&amp;"|"&amp;SonnyMoore[TEAM],0)),"")</f>
        <v>73.010000000000005</v>
      </c>
      <c r="AK513">
        <f t="array" ref="AK513">IFERROR(INDEX(SonnyMoore[SM_PR],MATCH(AllSources[[#This Row],[Year]]&amp;"|"&amp;AllSources[[#This Row],[Real_Team]],SonnyMoore[YEAR]&amp;"|"&amp;SonnyMoore[TEAM],0)),"")</f>
        <v>82.31</v>
      </c>
      <c r="AL513">
        <f t="array" ref="AL513">IFERROR(INDEX(SonnyMoore[YEAR],MATCH(AllSources[[#This Row],[Year]]&amp;"|"&amp;AllSources[[#This Row],[Real_Team]],SonnyMoore[YEAR]&amp;"|"&amp;SonnyMoore[TEAM],0)),"")</f>
        <v>2014</v>
      </c>
      <c r="AM513" t="str">
        <f t="array" ref="AM513">IFERROR(INDEX(ESPN[TEAM],MATCH(AllSources[[#This Row],[Year]]&amp;"|"&amp;AllSources[[#This Row],[Real_Team]],ESPN[YEAR]&amp;"|"&amp;ESPN[TEAM],0)),"")</f>
        <v>Creighton</v>
      </c>
      <c r="AN513">
        <f t="array" ref="AN513">IFERROR(INDEX(ESPN[BPI OFF],MATCH(AllSources[[#This Row],[Year]]&amp;"|"&amp;AllSources[[#This Row],[Real_Team]],ESPN[YEAR]&amp;"|"&amp;ESPN[TEAM],0)),"")</f>
        <v>11.4</v>
      </c>
      <c r="AO513">
        <f t="array" ref="AO513">IFERROR(INDEX(ESPN[BPI DEF],MATCH(AllSources[[#This Row],[Year]]&amp;"|"&amp;AllSources[[#This Row],[Real_Team]],ESPN[YEAR]&amp;"|"&amp;ESPN[TEAM],0)),"")</f>
        <v>3.3</v>
      </c>
      <c r="AP513">
        <f t="array" ref="AP513">IFERROR(INDEX(ESPN[BPI],MATCH(AllSources[[#This Row],[Year]]&amp;"|"&amp;AllSources[[#This Row],[Real_Team]],ESPN[YEAR]&amp;"|"&amp;ESPN[TEAM],0)),"")</f>
        <v>14.8</v>
      </c>
      <c r="AQ513">
        <f t="array" ref="AQ513">IFERROR(INDEX(ESPN[YEAR],MATCH(AllSources[[#This Row],[Year]]&amp;"|"&amp;AllSources[[#This Row],[Real_Team]],ESPN[YEAR]&amp;"|"&amp;ESPN[TEAM],0)),"")</f>
        <v>2014</v>
      </c>
    </row>
    <row r="514" spans="1:43" x14ac:dyDescent="0.2">
      <c r="A514">
        <v>2014</v>
      </c>
      <c r="B514">
        <v>18</v>
      </c>
      <c r="C514" t="s">
        <v>690</v>
      </c>
      <c r="D514" t="s">
        <v>15</v>
      </c>
      <c r="E514" t="e" vm="1">
        <v>#NAME?</v>
      </c>
      <c r="F514">
        <v>3</v>
      </c>
      <c r="G514">
        <v>1</v>
      </c>
      <c r="H514" t="s">
        <v>105</v>
      </c>
      <c r="I514" t="s">
        <v>90</v>
      </c>
      <c r="J514">
        <v>21.62</v>
      </c>
      <c r="K514">
        <v>114.6</v>
      </c>
      <c r="L514">
        <v>28</v>
      </c>
      <c r="M514">
        <v>93</v>
      </c>
      <c r="N514">
        <v>13</v>
      </c>
      <c r="O514">
        <v>59.6</v>
      </c>
      <c r="P514">
        <v>344</v>
      </c>
      <c r="Q514">
        <v>1.6E-2</v>
      </c>
      <c r="R514">
        <v>141</v>
      </c>
      <c r="S514">
        <v>7.23</v>
      </c>
      <c r="T514">
        <v>55</v>
      </c>
      <c r="U514">
        <v>109.4</v>
      </c>
      <c r="V514">
        <v>33</v>
      </c>
      <c r="W514">
        <v>102.2</v>
      </c>
      <c r="X514">
        <v>74</v>
      </c>
      <c r="Y514">
        <v>-1.01</v>
      </c>
      <c r="Z514">
        <v>189</v>
      </c>
      <c r="AA514">
        <v>3</v>
      </c>
      <c r="AB514" t="s">
        <v>136</v>
      </c>
      <c r="AC514" t="str">
        <f t="array" ref="AC514">IFERROR(INDEX(JeffSagarin[TEAM],MATCH(AllSources[[#This Row],[Year]]&amp;"|"&amp;AllSources[[#This Row],[Real_Team]],JeffSagarin[YEAR]&amp;"|"&amp;JeffSagarin[TEAM],0)),"")</f>
        <v>Syracuse</v>
      </c>
      <c r="AD514">
        <f t="array" ref="AD514">IFERROR(INDEX(JeffSagarin[JS_RATING],MATCH(AllSources[[#This Row],[Year]]&amp;"|"&amp;AllSources[[#This Row],[Real_Team]],JeffSagarin[YEAR]&amp;"|"&amp;JeffSagarin[TEAM],0)),"")</f>
        <v>87.96</v>
      </c>
      <c r="AE514">
        <f t="array" ref="AE514">IFERROR(INDEX(JeffSagarin[JS_SOS],MATCH(AllSources[[#This Row],[Year]]&amp;"|"&amp;AllSources[[#This Row],[Real_Team]],JeffSagarin[YEAR]&amp;"|"&amp;JeffSagarin[TEAM],0)),"")</f>
        <v>78.69</v>
      </c>
      <c r="AF514">
        <f t="array" ref="AF514">IFERROR(INDEX(JeffSagarin[W25],MATCH(AllSources[[#This Row],[Year]]&amp;"|"&amp;AllSources[[#This Row],[Real_Team]],JeffSagarin[YEAR]&amp;"|"&amp;JeffSagarin[TEAM],0)),"")</f>
        <v>5</v>
      </c>
      <c r="AG514">
        <f t="array" ref="AG514">IFERROR(INDEX(JeffSagarin[W50],MATCH(AllSources[[#This Row],[Year]]&amp;"|"&amp;AllSources[[#This Row],[Real_Team]],JeffSagarin[YEAR]&amp;"|"&amp;JeffSagarin[TEAM],0)),"")</f>
        <v>9</v>
      </c>
      <c r="AH514">
        <f t="array" ref="AH514">IFERROR(INDEX(JeffSagarin[YEAR],MATCH(AllSources[[#This Row],[Year]]&amp;"|"&amp;AllSources[[#This Row],[Real_Team]],JeffSagarin[YEAR]&amp;"|"&amp;JeffSagarin[TEAM],0)),"")</f>
        <v>2014</v>
      </c>
      <c r="AI514" t="str">
        <f t="array" ref="AI514">IFERROR(INDEX(SonnyMoore[TEAM],MATCH(AllSources[[#This Row],[Year]]&amp;"|"&amp;AllSources[[#This Row],[Real_Team]],SonnyMoore[YEAR]&amp;"|"&amp;SonnyMoore[TEAM],0)),"")</f>
        <v>SYRACUSE</v>
      </c>
      <c r="AJ514">
        <f t="array" ref="AJ514">IFERROR(INDEX(SonnyMoore[SM_SOS],MATCH(AllSources[[#This Row],[Year]]&amp;"|"&amp;AllSources[[#This Row],[Real_Team]],SonnyMoore[YEAR]&amp;"|"&amp;SonnyMoore[TEAM],0)),"")</f>
        <v>74.510000000000005</v>
      </c>
      <c r="AK514">
        <f t="array" ref="AK514">IFERROR(INDEX(SonnyMoore[SM_PR],MATCH(AllSources[[#This Row],[Year]]&amp;"|"&amp;AllSources[[#This Row],[Real_Team]],SonnyMoore[YEAR]&amp;"|"&amp;SonnyMoore[TEAM],0)),"")</f>
        <v>82.68</v>
      </c>
      <c r="AL514">
        <f t="array" ref="AL514">IFERROR(INDEX(SonnyMoore[YEAR],MATCH(AllSources[[#This Row],[Year]]&amp;"|"&amp;AllSources[[#This Row],[Real_Team]],SonnyMoore[YEAR]&amp;"|"&amp;SonnyMoore[TEAM],0)),"")</f>
        <v>2014</v>
      </c>
      <c r="AM514" t="str">
        <f t="array" ref="AM514">IFERROR(INDEX(ESPN[TEAM],MATCH(AllSources[[#This Row],[Year]]&amp;"|"&amp;AllSources[[#This Row],[Real_Team]],ESPN[YEAR]&amp;"|"&amp;ESPN[TEAM],0)),"")</f>
        <v>Syracuse</v>
      </c>
      <c r="AN514">
        <f t="array" ref="AN514">IFERROR(INDEX(ESPN[BPI OFF],MATCH(AllSources[[#This Row],[Year]]&amp;"|"&amp;AllSources[[#This Row],[Real_Team]],ESPN[YEAR]&amp;"|"&amp;ESPN[TEAM],0)),"")</f>
        <v>1.7</v>
      </c>
      <c r="AO514">
        <f t="array" ref="AO514">IFERROR(INDEX(ESPN[BPI DEF],MATCH(AllSources[[#This Row],[Year]]&amp;"|"&amp;AllSources[[#This Row],[Real_Team]],ESPN[YEAR]&amp;"|"&amp;ESPN[TEAM],0)),"")</f>
        <v>12.6</v>
      </c>
      <c r="AP514">
        <f t="array" ref="AP514">IFERROR(INDEX(ESPN[BPI],MATCH(AllSources[[#This Row],[Year]]&amp;"|"&amp;AllSources[[#This Row],[Real_Team]],ESPN[YEAR]&amp;"|"&amp;ESPN[TEAM],0)),"")</f>
        <v>14.3</v>
      </c>
      <c r="AQ514">
        <f t="array" ref="AQ514">IFERROR(INDEX(ESPN[YEAR],MATCH(AllSources[[#This Row],[Year]]&amp;"|"&amp;AllSources[[#This Row],[Real_Team]],ESPN[YEAR]&amp;"|"&amp;ESPN[TEAM],0)),"")</f>
        <v>2014</v>
      </c>
    </row>
    <row r="515" spans="1:43" x14ac:dyDescent="0.2">
      <c r="A515">
        <v>2014</v>
      </c>
      <c r="B515">
        <v>19</v>
      </c>
      <c r="C515" t="s">
        <v>689</v>
      </c>
      <c r="D515" t="s">
        <v>253</v>
      </c>
      <c r="E515" t="e" vm="1">
        <v>#NAME?</v>
      </c>
      <c r="F515">
        <v>6</v>
      </c>
      <c r="G515">
        <v>0</v>
      </c>
      <c r="H515" t="s">
        <v>556</v>
      </c>
      <c r="I515" t="s">
        <v>108</v>
      </c>
      <c r="J515">
        <v>21.3</v>
      </c>
      <c r="K515">
        <v>109.3</v>
      </c>
      <c r="L515">
        <v>103</v>
      </c>
      <c r="M515">
        <v>88</v>
      </c>
      <c r="N515">
        <v>2</v>
      </c>
      <c r="O515">
        <v>64</v>
      </c>
      <c r="P515">
        <v>218</v>
      </c>
      <c r="Q515">
        <v>-4.2999999999999997E-2</v>
      </c>
      <c r="R515">
        <v>275</v>
      </c>
      <c r="S515">
        <v>7.8</v>
      </c>
      <c r="T515">
        <v>39</v>
      </c>
      <c r="U515">
        <v>109.2</v>
      </c>
      <c r="V515">
        <v>36</v>
      </c>
      <c r="W515">
        <v>101.4</v>
      </c>
      <c r="X515">
        <v>50</v>
      </c>
      <c r="Y515">
        <v>-3.36</v>
      </c>
      <c r="Z515">
        <v>267</v>
      </c>
      <c r="AA515">
        <v>6</v>
      </c>
      <c r="AB515" t="s">
        <v>136</v>
      </c>
      <c r="AC515" t="str">
        <f t="array" ref="AC515">IFERROR(INDEX(JeffSagarin[TEAM],MATCH(AllSources[[#This Row],[Year]]&amp;"|"&amp;AllSources[[#This Row],[Real_Team]],JeffSagarin[YEAR]&amp;"|"&amp;JeffSagarin[TEAM],0)),"")</f>
        <v>Ohio St.</v>
      </c>
      <c r="AD515">
        <f t="array" ref="AD515">IFERROR(INDEX(JeffSagarin[JS_RATING],MATCH(AllSources[[#This Row],[Year]]&amp;"|"&amp;AllSources[[#This Row],[Real_Team]],JeffSagarin[YEAR]&amp;"|"&amp;JeffSagarin[TEAM],0)),"")</f>
        <v>87.19</v>
      </c>
      <c r="AE515">
        <f t="array" ref="AE515">IFERROR(INDEX(JeffSagarin[JS_SOS],MATCH(AllSources[[#This Row],[Year]]&amp;"|"&amp;AllSources[[#This Row],[Real_Team]],JeffSagarin[YEAR]&amp;"|"&amp;JeffSagarin[TEAM],0)),"")</f>
        <v>79.27</v>
      </c>
      <c r="AF515">
        <f t="array" ref="AF515">IFERROR(INDEX(JeffSagarin[W25],MATCH(AllSources[[#This Row],[Year]]&amp;"|"&amp;AllSources[[#This Row],[Real_Team]],JeffSagarin[YEAR]&amp;"|"&amp;JeffSagarin[TEAM],0)),"")</f>
        <v>2</v>
      </c>
      <c r="AG515">
        <f t="array" ref="AG515">IFERROR(INDEX(JeffSagarin[W50],MATCH(AllSources[[#This Row],[Year]]&amp;"|"&amp;AllSources[[#This Row],[Real_Team]],JeffSagarin[YEAR]&amp;"|"&amp;JeffSagarin[TEAM],0)),"")</f>
        <v>5</v>
      </c>
      <c r="AH515">
        <f t="array" ref="AH515">IFERROR(INDEX(JeffSagarin[YEAR],MATCH(AllSources[[#This Row],[Year]]&amp;"|"&amp;AllSources[[#This Row],[Real_Team]],JeffSagarin[YEAR]&amp;"|"&amp;JeffSagarin[TEAM],0)),"")</f>
        <v>2014</v>
      </c>
      <c r="AI515" t="str">
        <f t="array" ref="AI515">IFERROR(INDEX(SonnyMoore[TEAM],MATCH(AllSources[[#This Row],[Year]]&amp;"|"&amp;AllSources[[#This Row],[Real_Team]],SonnyMoore[YEAR]&amp;"|"&amp;SonnyMoore[TEAM],0)),"")</f>
        <v>OHIO ST.</v>
      </c>
      <c r="AJ515">
        <f t="array" ref="AJ515">IFERROR(INDEX(SonnyMoore[SM_SOS],MATCH(AllSources[[#This Row],[Year]]&amp;"|"&amp;AllSources[[#This Row],[Real_Team]],SonnyMoore[YEAR]&amp;"|"&amp;SonnyMoore[TEAM],0)),"")</f>
        <v>75.040000000000006</v>
      </c>
      <c r="AK515">
        <f t="array" ref="AK515">IFERROR(INDEX(SonnyMoore[SM_PR],MATCH(AllSources[[#This Row],[Year]]&amp;"|"&amp;AllSources[[#This Row],[Real_Team]],SonnyMoore[YEAR]&amp;"|"&amp;SonnyMoore[TEAM],0)),"")</f>
        <v>83.61</v>
      </c>
      <c r="AL515">
        <f t="array" ref="AL515">IFERROR(INDEX(SonnyMoore[YEAR],MATCH(AllSources[[#This Row],[Year]]&amp;"|"&amp;AllSources[[#This Row],[Real_Team]],SonnyMoore[YEAR]&amp;"|"&amp;SonnyMoore[TEAM],0)),"")</f>
        <v>2014</v>
      </c>
      <c r="AM515" t="str">
        <f t="array" ref="AM515">IFERROR(INDEX(ESPN[TEAM],MATCH(AllSources[[#This Row],[Year]]&amp;"|"&amp;AllSources[[#This Row],[Real_Team]],ESPN[YEAR]&amp;"|"&amp;ESPN[TEAM],0)),"")</f>
        <v>Ohio St.</v>
      </c>
      <c r="AN515">
        <f t="array" ref="AN515">IFERROR(INDEX(ESPN[BPI OFF],MATCH(AllSources[[#This Row],[Year]]&amp;"|"&amp;AllSources[[#This Row],[Real_Team]],ESPN[YEAR]&amp;"|"&amp;ESPN[TEAM],0)),"")</f>
        <v>2.1</v>
      </c>
      <c r="AO515">
        <f t="array" ref="AO515">IFERROR(INDEX(ESPN[BPI DEF],MATCH(AllSources[[#This Row],[Year]]&amp;"|"&amp;AllSources[[#This Row],[Real_Team]],ESPN[YEAR]&amp;"|"&amp;ESPN[TEAM],0)),"")</f>
        <v>11.8</v>
      </c>
      <c r="AP515">
        <f t="array" ref="AP515">IFERROR(INDEX(ESPN[BPI],MATCH(AllSources[[#This Row],[Year]]&amp;"|"&amp;AllSources[[#This Row],[Real_Team]],ESPN[YEAR]&amp;"|"&amp;ESPN[TEAM],0)),"")</f>
        <v>13.8</v>
      </c>
      <c r="AQ515">
        <f t="array" ref="AQ515">IFERROR(INDEX(ESPN[YEAR],MATCH(AllSources[[#This Row],[Year]]&amp;"|"&amp;AllSources[[#This Row],[Real_Team]],ESPN[YEAR]&amp;"|"&amp;ESPN[TEAM],0)),"")</f>
        <v>2014</v>
      </c>
    </row>
    <row r="516" spans="1:43" x14ac:dyDescent="0.2">
      <c r="A516">
        <v>2014</v>
      </c>
      <c r="B516">
        <v>20</v>
      </c>
      <c r="C516" t="s">
        <v>688</v>
      </c>
      <c r="D516" t="s">
        <v>243</v>
      </c>
      <c r="E516" t="e" vm="1">
        <v>#NAME?</v>
      </c>
      <c r="F516">
        <v>3</v>
      </c>
      <c r="G516">
        <v>2</v>
      </c>
      <c r="H516" t="s">
        <v>156</v>
      </c>
      <c r="I516" t="s">
        <v>594</v>
      </c>
      <c r="J516">
        <v>21.07</v>
      </c>
      <c r="K516">
        <v>118.9</v>
      </c>
      <c r="L516">
        <v>9</v>
      </c>
      <c r="M516">
        <v>97.8</v>
      </c>
      <c r="N516">
        <v>55</v>
      </c>
      <c r="O516">
        <v>70.2</v>
      </c>
      <c r="P516">
        <v>12</v>
      </c>
      <c r="Q516">
        <v>6.4000000000000001E-2</v>
      </c>
      <c r="R516">
        <v>42</v>
      </c>
      <c r="S516">
        <v>10.77</v>
      </c>
      <c r="T516">
        <v>4</v>
      </c>
      <c r="U516">
        <v>111.1</v>
      </c>
      <c r="V516">
        <v>2</v>
      </c>
      <c r="W516">
        <v>100.4</v>
      </c>
      <c r="X516">
        <v>12</v>
      </c>
      <c r="Y516">
        <v>1.44</v>
      </c>
      <c r="Z516">
        <v>117</v>
      </c>
      <c r="AA516">
        <v>3</v>
      </c>
      <c r="AB516" t="s">
        <v>136</v>
      </c>
      <c r="AC516" t="str">
        <f t="array" ref="AC516">IFERROR(INDEX(JeffSagarin[TEAM],MATCH(AllSources[[#This Row],[Year]]&amp;"|"&amp;AllSources[[#This Row],[Real_Team]],JeffSagarin[YEAR]&amp;"|"&amp;JeffSagarin[TEAM],0)),"")</f>
        <v>Iowa St.</v>
      </c>
      <c r="AD516">
        <f t="array" ref="AD516">IFERROR(INDEX(JeffSagarin[JS_RATING],MATCH(AllSources[[#This Row],[Year]]&amp;"|"&amp;AllSources[[#This Row],[Real_Team]],JeffSagarin[YEAR]&amp;"|"&amp;JeffSagarin[TEAM],0)),"")</f>
        <v>88.09</v>
      </c>
      <c r="AE516">
        <f t="array" ref="AE516">IFERROR(INDEX(JeffSagarin[JS_SOS],MATCH(AllSources[[#This Row],[Year]]&amp;"|"&amp;AllSources[[#This Row],[Real_Team]],JeffSagarin[YEAR]&amp;"|"&amp;JeffSagarin[TEAM],0)),"")</f>
        <v>80.98</v>
      </c>
      <c r="AF516">
        <f t="array" ref="AF516">IFERROR(INDEX(JeffSagarin[W25],MATCH(AllSources[[#This Row],[Year]]&amp;"|"&amp;AllSources[[#This Row],[Real_Team]],JeffSagarin[YEAR]&amp;"|"&amp;JeffSagarin[TEAM],0)),"")</f>
        <v>6</v>
      </c>
      <c r="AG516">
        <f t="array" ref="AG516">IFERROR(INDEX(JeffSagarin[W50],MATCH(AllSources[[#This Row],[Year]]&amp;"|"&amp;AllSources[[#This Row],[Real_Team]],JeffSagarin[YEAR]&amp;"|"&amp;JeffSagarin[TEAM],0)),"")</f>
        <v>12</v>
      </c>
      <c r="AH516">
        <f t="array" ref="AH516">IFERROR(INDEX(JeffSagarin[YEAR],MATCH(AllSources[[#This Row],[Year]]&amp;"|"&amp;AllSources[[#This Row],[Real_Team]],JeffSagarin[YEAR]&amp;"|"&amp;JeffSagarin[TEAM],0)),"")</f>
        <v>2014</v>
      </c>
      <c r="AI516" t="str">
        <f t="array" ref="AI516">IFERROR(INDEX(SonnyMoore[TEAM],MATCH(AllSources[[#This Row],[Year]]&amp;"|"&amp;AllSources[[#This Row],[Real_Team]],SonnyMoore[YEAR]&amp;"|"&amp;SonnyMoore[TEAM],0)),"")</f>
        <v>IOWA ST.</v>
      </c>
      <c r="AJ516">
        <f t="array" ref="AJ516">IFERROR(INDEX(SonnyMoore[SM_SOS],MATCH(AllSources[[#This Row],[Year]]&amp;"|"&amp;AllSources[[#This Row],[Real_Team]],SonnyMoore[YEAR]&amp;"|"&amp;SonnyMoore[TEAM],0)),"")</f>
        <v>75.319999999999993</v>
      </c>
      <c r="AK516">
        <f t="array" ref="AK516">IFERROR(INDEX(SonnyMoore[SM_PR],MATCH(AllSources[[#This Row],[Year]]&amp;"|"&amp;AllSources[[#This Row],[Real_Team]],SonnyMoore[YEAR]&amp;"|"&amp;SonnyMoore[TEAM],0)),"")</f>
        <v>83.08</v>
      </c>
      <c r="AL516">
        <f t="array" ref="AL516">IFERROR(INDEX(SonnyMoore[YEAR],MATCH(AllSources[[#This Row],[Year]]&amp;"|"&amp;AllSources[[#This Row],[Real_Team]],SonnyMoore[YEAR]&amp;"|"&amp;SonnyMoore[TEAM],0)),"")</f>
        <v>2014</v>
      </c>
      <c r="AM516" t="str">
        <f t="array" ref="AM516">IFERROR(INDEX(ESPN[TEAM],MATCH(AllSources[[#This Row],[Year]]&amp;"|"&amp;AllSources[[#This Row],[Real_Team]],ESPN[YEAR]&amp;"|"&amp;ESPN[TEAM],0)),"")</f>
        <v>Iowa St.</v>
      </c>
      <c r="AN516">
        <f t="array" ref="AN516">IFERROR(INDEX(ESPN[BPI OFF],MATCH(AllSources[[#This Row],[Year]]&amp;"|"&amp;AllSources[[#This Row],[Real_Team]],ESPN[YEAR]&amp;"|"&amp;ESPN[TEAM],0)),"")</f>
        <v>12.8</v>
      </c>
      <c r="AO516">
        <f t="array" ref="AO516">IFERROR(INDEX(ESPN[BPI DEF],MATCH(AllSources[[#This Row],[Year]]&amp;"|"&amp;AllSources[[#This Row],[Real_Team]],ESPN[YEAR]&amp;"|"&amp;ESPN[TEAM],0)),"")</f>
        <v>0</v>
      </c>
      <c r="AP516">
        <f t="array" ref="AP516">IFERROR(INDEX(ESPN[BPI],MATCH(AllSources[[#This Row],[Year]]&amp;"|"&amp;AllSources[[#This Row],[Real_Team]],ESPN[YEAR]&amp;"|"&amp;ESPN[TEAM],0)),"")</f>
        <v>12.9</v>
      </c>
      <c r="AQ516">
        <f t="array" ref="AQ516">IFERROR(INDEX(ESPN[YEAR],MATCH(AllSources[[#This Row],[Year]]&amp;"|"&amp;AllSources[[#This Row],[Real_Team]],ESPN[YEAR]&amp;"|"&amp;ESPN[TEAM],0)),"")</f>
        <v>2014</v>
      </c>
    </row>
    <row r="517" spans="1:43" x14ac:dyDescent="0.2">
      <c r="A517">
        <v>2014</v>
      </c>
      <c r="B517">
        <v>21</v>
      </c>
      <c r="C517" t="s">
        <v>687</v>
      </c>
      <c r="D517" t="s">
        <v>240</v>
      </c>
      <c r="E517" t="e" vm="1">
        <v>#NAME?</v>
      </c>
      <c r="F517">
        <v>9</v>
      </c>
      <c r="G517">
        <v>0</v>
      </c>
      <c r="H517" t="s">
        <v>156</v>
      </c>
      <c r="I517" t="s">
        <v>585</v>
      </c>
      <c r="J517">
        <v>20.98</v>
      </c>
      <c r="K517">
        <v>115.9</v>
      </c>
      <c r="L517">
        <v>22</v>
      </c>
      <c r="M517">
        <v>95</v>
      </c>
      <c r="N517">
        <v>24</v>
      </c>
      <c r="O517">
        <v>67.2</v>
      </c>
      <c r="P517">
        <v>59</v>
      </c>
      <c r="Q517">
        <v>-0.11</v>
      </c>
      <c r="R517">
        <v>343</v>
      </c>
      <c r="S517">
        <v>9.06</v>
      </c>
      <c r="T517">
        <v>21</v>
      </c>
      <c r="U517">
        <v>109.9</v>
      </c>
      <c r="V517">
        <v>19</v>
      </c>
      <c r="W517">
        <v>100.8</v>
      </c>
      <c r="X517">
        <v>28</v>
      </c>
      <c r="Y517">
        <v>-1.1499999999999999</v>
      </c>
      <c r="Z517">
        <v>194</v>
      </c>
      <c r="AA517">
        <v>9</v>
      </c>
      <c r="AB517" t="s">
        <v>136</v>
      </c>
      <c r="AC517" t="str">
        <f t="array" ref="AC517">IFERROR(INDEX(JeffSagarin[TEAM],MATCH(AllSources[[#This Row],[Year]]&amp;"|"&amp;AllSources[[#This Row],[Real_Team]],JeffSagarin[YEAR]&amp;"|"&amp;JeffSagarin[TEAM],0)),"")</f>
        <v>Oklahoma St.</v>
      </c>
      <c r="AD517">
        <f t="array" ref="AD517">IFERROR(INDEX(JeffSagarin[JS_RATING],MATCH(AllSources[[#This Row],[Year]]&amp;"|"&amp;AllSources[[#This Row],[Real_Team]],JeffSagarin[YEAR]&amp;"|"&amp;JeffSagarin[TEAM],0)),"")</f>
        <v>86.22</v>
      </c>
      <c r="AE517">
        <f t="array" ref="AE517">IFERROR(INDEX(JeffSagarin[JS_SOS],MATCH(AllSources[[#This Row],[Year]]&amp;"|"&amp;AllSources[[#This Row],[Real_Team]],JeffSagarin[YEAR]&amp;"|"&amp;JeffSagarin[TEAM],0)),"")</f>
        <v>79.87</v>
      </c>
      <c r="AF517">
        <f t="array" ref="AF517">IFERROR(INDEX(JeffSagarin[W25],MATCH(AllSources[[#This Row],[Year]]&amp;"|"&amp;AllSources[[#This Row],[Real_Team]],JeffSagarin[YEAR]&amp;"|"&amp;JeffSagarin[TEAM],0)),"")</f>
        <v>1</v>
      </c>
      <c r="AG517">
        <f t="array" ref="AG517">IFERROR(INDEX(JeffSagarin[W50],MATCH(AllSources[[#This Row],[Year]]&amp;"|"&amp;AllSources[[#This Row],[Real_Team]],JeffSagarin[YEAR]&amp;"|"&amp;JeffSagarin[TEAM],0)),"")</f>
        <v>5</v>
      </c>
      <c r="AH517">
        <f t="array" ref="AH517">IFERROR(INDEX(JeffSagarin[YEAR],MATCH(AllSources[[#This Row],[Year]]&amp;"|"&amp;AllSources[[#This Row],[Real_Team]],JeffSagarin[YEAR]&amp;"|"&amp;JeffSagarin[TEAM],0)),"")</f>
        <v>2014</v>
      </c>
      <c r="AI517" t="str">
        <f t="array" ref="AI517">IFERROR(INDEX(SonnyMoore[TEAM],MATCH(AllSources[[#This Row],[Year]]&amp;"|"&amp;AllSources[[#This Row],[Real_Team]],SonnyMoore[YEAR]&amp;"|"&amp;SonnyMoore[TEAM],0)),"")</f>
        <v>OKLAHOMA ST.</v>
      </c>
      <c r="AJ517">
        <f t="array" ref="AJ517">IFERROR(INDEX(SonnyMoore[SM_SOS],MATCH(AllSources[[#This Row],[Year]]&amp;"|"&amp;AllSources[[#This Row],[Real_Team]],SonnyMoore[YEAR]&amp;"|"&amp;SonnyMoore[TEAM],0)),"")</f>
        <v>73.14</v>
      </c>
      <c r="AK517">
        <f t="array" ref="AK517">IFERROR(INDEX(SonnyMoore[SM_PR],MATCH(AllSources[[#This Row],[Year]]&amp;"|"&amp;AllSources[[#This Row],[Real_Team]],SonnyMoore[YEAR]&amp;"|"&amp;SonnyMoore[TEAM],0)),"")</f>
        <v>81.66</v>
      </c>
      <c r="AL517">
        <f t="array" ref="AL517">IFERROR(INDEX(SonnyMoore[YEAR],MATCH(AllSources[[#This Row],[Year]]&amp;"|"&amp;AllSources[[#This Row],[Real_Team]],SonnyMoore[YEAR]&amp;"|"&amp;SonnyMoore[TEAM],0)),"")</f>
        <v>2014</v>
      </c>
      <c r="AM517" t="str">
        <f t="array" ref="AM517">IFERROR(INDEX(ESPN[TEAM],MATCH(AllSources[[#This Row],[Year]]&amp;"|"&amp;AllSources[[#This Row],[Real_Team]],ESPN[YEAR]&amp;"|"&amp;ESPN[TEAM],0)),"")</f>
        <v>Oklahoma St.</v>
      </c>
      <c r="AN517">
        <f t="array" ref="AN517">IFERROR(INDEX(ESPN[BPI OFF],MATCH(AllSources[[#This Row],[Year]]&amp;"|"&amp;AllSources[[#This Row],[Real_Team]],ESPN[YEAR]&amp;"|"&amp;ESPN[TEAM],0)),"")</f>
        <v>10.3</v>
      </c>
      <c r="AO517">
        <f t="array" ref="AO517">IFERROR(INDEX(ESPN[BPI DEF],MATCH(AllSources[[#This Row],[Year]]&amp;"|"&amp;AllSources[[#This Row],[Real_Team]],ESPN[YEAR]&amp;"|"&amp;ESPN[TEAM],0)),"")</f>
        <v>3.8</v>
      </c>
      <c r="AP517">
        <f t="array" ref="AP517">IFERROR(INDEX(ESPN[BPI],MATCH(AllSources[[#This Row],[Year]]&amp;"|"&amp;AllSources[[#This Row],[Real_Team]],ESPN[YEAR]&amp;"|"&amp;ESPN[TEAM],0)),"")</f>
        <v>14.1</v>
      </c>
      <c r="AQ517">
        <f t="array" ref="AQ517">IFERROR(INDEX(ESPN[YEAR],MATCH(AllSources[[#This Row],[Year]]&amp;"|"&amp;AllSources[[#This Row],[Real_Team]],ESPN[YEAR]&amp;"|"&amp;ESPN[TEAM],0)),"")</f>
        <v>2014</v>
      </c>
    </row>
    <row r="518" spans="1:43" x14ac:dyDescent="0.2">
      <c r="A518">
        <v>2014</v>
      </c>
      <c r="B518">
        <v>22</v>
      </c>
      <c r="C518" t="s">
        <v>686</v>
      </c>
      <c r="D518" t="s">
        <v>35</v>
      </c>
      <c r="E518" t="e" vm="1">
        <v>#NAME?</v>
      </c>
      <c r="F518">
        <v>11</v>
      </c>
      <c r="G518">
        <v>0</v>
      </c>
      <c r="H518" t="s">
        <v>556</v>
      </c>
      <c r="I518" t="s">
        <v>131</v>
      </c>
      <c r="J518">
        <v>20.440000000000001</v>
      </c>
      <c r="K518">
        <v>120.2</v>
      </c>
      <c r="L518">
        <v>5</v>
      </c>
      <c r="M518">
        <v>99.8</v>
      </c>
      <c r="N518">
        <v>77</v>
      </c>
      <c r="O518">
        <v>68.599999999999994</v>
      </c>
      <c r="P518">
        <v>29</v>
      </c>
      <c r="Q518">
        <v>-0.11600000000000001</v>
      </c>
      <c r="R518">
        <v>347</v>
      </c>
      <c r="S518">
        <v>8.35</v>
      </c>
      <c r="T518">
        <v>32</v>
      </c>
      <c r="U518">
        <v>108.6</v>
      </c>
      <c r="V518">
        <v>55</v>
      </c>
      <c r="W518">
        <v>100.2</v>
      </c>
      <c r="X518">
        <v>10</v>
      </c>
      <c r="Y518">
        <v>-6.19</v>
      </c>
      <c r="Z518">
        <v>318</v>
      </c>
      <c r="AA518">
        <v>1</v>
      </c>
      <c r="AB518" t="s">
        <v>136</v>
      </c>
      <c r="AC518" t="str">
        <f t="array" ref="AC518">IFERROR(INDEX(JeffSagarin[TEAM],MATCH(AllSources[[#This Row],[Year]]&amp;"|"&amp;AllSources[[#This Row],[Real_Team]],JeffSagarin[YEAR]&amp;"|"&amp;JeffSagarin[TEAM],0)),"")</f>
        <v>Iowa</v>
      </c>
      <c r="AD518">
        <f t="array" ref="AD518">IFERROR(INDEX(JeffSagarin[JS_RATING],MATCH(AllSources[[#This Row],[Year]]&amp;"|"&amp;AllSources[[#This Row],[Real_Team]],JeffSagarin[YEAR]&amp;"|"&amp;JeffSagarin[TEAM],0)),"")</f>
        <v>86.13</v>
      </c>
      <c r="AE518">
        <f t="array" ref="AE518">IFERROR(INDEX(JeffSagarin[JS_SOS],MATCH(AllSources[[#This Row],[Year]]&amp;"|"&amp;AllSources[[#This Row],[Real_Team]],JeffSagarin[YEAR]&amp;"|"&amp;JeffSagarin[TEAM],0)),"")</f>
        <v>79.849999999999994</v>
      </c>
      <c r="AF518">
        <f t="array" ref="AF518">IFERROR(INDEX(JeffSagarin[W25],MATCH(AllSources[[#This Row],[Year]]&amp;"|"&amp;AllSources[[#This Row],[Real_Team]],JeffSagarin[YEAR]&amp;"|"&amp;JeffSagarin[TEAM],0)),"")</f>
        <v>2</v>
      </c>
      <c r="AG518">
        <f t="array" ref="AG518">IFERROR(INDEX(JeffSagarin[W50],MATCH(AllSources[[#This Row],[Year]]&amp;"|"&amp;AllSources[[#This Row],[Real_Team]],JeffSagarin[YEAR]&amp;"|"&amp;JeffSagarin[TEAM],0)),"")</f>
        <v>3</v>
      </c>
      <c r="AH518">
        <f t="array" ref="AH518">IFERROR(INDEX(JeffSagarin[YEAR],MATCH(AllSources[[#This Row],[Year]]&amp;"|"&amp;AllSources[[#This Row],[Real_Team]],JeffSagarin[YEAR]&amp;"|"&amp;JeffSagarin[TEAM],0)),"")</f>
        <v>2014</v>
      </c>
      <c r="AI518" t="str">
        <f t="array" ref="AI518">IFERROR(INDEX(SonnyMoore[TEAM],MATCH(AllSources[[#This Row],[Year]]&amp;"|"&amp;AllSources[[#This Row],[Real_Team]],SonnyMoore[YEAR]&amp;"|"&amp;SonnyMoore[TEAM],0)),"")</f>
        <v>IOWA</v>
      </c>
      <c r="AJ518">
        <f t="array" ref="AJ518">IFERROR(INDEX(SonnyMoore[SM_SOS],MATCH(AllSources[[#This Row],[Year]]&amp;"|"&amp;AllSources[[#This Row],[Real_Team]],SonnyMoore[YEAR]&amp;"|"&amp;SonnyMoore[TEAM],0)),"")</f>
        <v>74.16</v>
      </c>
      <c r="AK518">
        <f t="array" ref="AK518">IFERROR(INDEX(SonnyMoore[SM_PR],MATCH(AllSources[[#This Row],[Year]]&amp;"|"&amp;AllSources[[#This Row],[Real_Team]],SonnyMoore[YEAR]&amp;"|"&amp;SonnyMoore[TEAM],0)),"")</f>
        <v>81.47</v>
      </c>
      <c r="AL518">
        <f t="array" ref="AL518">IFERROR(INDEX(SonnyMoore[YEAR],MATCH(AllSources[[#This Row],[Year]]&amp;"|"&amp;AllSources[[#This Row],[Real_Team]],SonnyMoore[YEAR]&amp;"|"&amp;SonnyMoore[TEAM],0)),"")</f>
        <v>2014</v>
      </c>
      <c r="AM518" t="str">
        <f t="array" ref="AM518">IFERROR(INDEX(ESPN[TEAM],MATCH(AllSources[[#This Row],[Year]]&amp;"|"&amp;AllSources[[#This Row],[Real_Team]],ESPN[YEAR]&amp;"|"&amp;ESPN[TEAM],0)),"")</f>
        <v>Iowa</v>
      </c>
      <c r="AN518">
        <f t="array" ref="AN518">IFERROR(INDEX(ESPN[BPI OFF],MATCH(AllSources[[#This Row],[Year]]&amp;"|"&amp;AllSources[[#This Row],[Real_Team]],ESPN[YEAR]&amp;"|"&amp;ESPN[TEAM],0)),"")</f>
        <v>12.4</v>
      </c>
      <c r="AO518">
        <f t="array" ref="AO518">IFERROR(INDEX(ESPN[BPI DEF],MATCH(AllSources[[#This Row],[Year]]&amp;"|"&amp;AllSources[[#This Row],[Real_Team]],ESPN[YEAR]&amp;"|"&amp;ESPN[TEAM],0)),"")</f>
        <v>1.7</v>
      </c>
      <c r="AP518">
        <f t="array" ref="AP518">IFERROR(INDEX(ESPN[BPI],MATCH(AllSources[[#This Row],[Year]]&amp;"|"&amp;AllSources[[#This Row],[Real_Team]],ESPN[YEAR]&amp;"|"&amp;ESPN[TEAM],0)),"")</f>
        <v>14.1</v>
      </c>
      <c r="AQ518">
        <f t="array" ref="AQ518">IFERROR(INDEX(ESPN[YEAR],MATCH(AllSources[[#This Row],[Year]]&amp;"|"&amp;AllSources[[#This Row],[Real_Team]],ESPN[YEAR]&amp;"|"&amp;ESPN[TEAM],0)),"")</f>
        <v>2014</v>
      </c>
    </row>
    <row r="519" spans="1:43" x14ac:dyDescent="0.2">
      <c r="A519">
        <v>2014</v>
      </c>
      <c r="B519">
        <v>23</v>
      </c>
      <c r="C519" t="s">
        <v>685</v>
      </c>
      <c r="D519" t="s">
        <v>234</v>
      </c>
      <c r="E519" t="e" vm="1">
        <v>#NAME?</v>
      </c>
      <c r="F519">
        <v>4</v>
      </c>
      <c r="G519">
        <v>2</v>
      </c>
      <c r="H519" t="s">
        <v>538</v>
      </c>
      <c r="I519" t="s">
        <v>153</v>
      </c>
      <c r="J519">
        <v>20.38</v>
      </c>
      <c r="K519">
        <v>110.4</v>
      </c>
      <c r="L519">
        <v>86</v>
      </c>
      <c r="M519">
        <v>90</v>
      </c>
      <c r="N519">
        <v>7</v>
      </c>
      <c r="O519">
        <v>62.3</v>
      </c>
      <c r="P519">
        <v>294</v>
      </c>
      <c r="Q519">
        <v>6.7000000000000004E-2</v>
      </c>
      <c r="R519">
        <v>37</v>
      </c>
      <c r="S519">
        <v>5.18</v>
      </c>
      <c r="T519">
        <v>79</v>
      </c>
      <c r="U519">
        <v>108</v>
      </c>
      <c r="V519">
        <v>68</v>
      </c>
      <c r="W519">
        <v>102.8</v>
      </c>
      <c r="X519">
        <v>96</v>
      </c>
      <c r="Y519">
        <v>2.71</v>
      </c>
      <c r="Z519">
        <v>86</v>
      </c>
      <c r="AA519">
        <v>4</v>
      </c>
      <c r="AB519" t="s">
        <v>136</v>
      </c>
      <c r="AC519" t="str">
        <f t="array" ref="AC519">IFERROR(INDEX(JeffSagarin[TEAM],MATCH(AllSources[[#This Row],[Year]]&amp;"|"&amp;AllSources[[#This Row],[Real_Team]],JeffSagarin[YEAR]&amp;"|"&amp;JeffSagarin[TEAM],0)),"")</f>
        <v>San Diego St.</v>
      </c>
      <c r="AD519">
        <f t="array" ref="AD519">IFERROR(INDEX(JeffSagarin[JS_RATING],MATCH(AllSources[[#This Row],[Year]]&amp;"|"&amp;AllSources[[#This Row],[Real_Team]],JeffSagarin[YEAR]&amp;"|"&amp;JeffSagarin[TEAM],0)),"")</f>
        <v>87.4</v>
      </c>
      <c r="AE519">
        <f t="array" ref="AE519">IFERROR(INDEX(JeffSagarin[JS_SOS],MATCH(AllSources[[#This Row],[Year]]&amp;"|"&amp;AllSources[[#This Row],[Real_Team]],JeffSagarin[YEAR]&amp;"|"&amp;JeffSagarin[TEAM],0)),"")</f>
        <v>76.73</v>
      </c>
      <c r="AF519">
        <f t="array" ref="AF519">IFERROR(INDEX(JeffSagarin[W25],MATCH(AllSources[[#This Row],[Year]]&amp;"|"&amp;AllSources[[#This Row],[Real_Team]],JeffSagarin[YEAR]&amp;"|"&amp;JeffSagarin[TEAM],0)),"")</f>
        <v>2</v>
      </c>
      <c r="AG519">
        <f t="array" ref="AG519">IFERROR(INDEX(JeffSagarin[W50],MATCH(AllSources[[#This Row],[Year]]&amp;"|"&amp;AllSources[[#This Row],[Real_Team]],JeffSagarin[YEAR]&amp;"|"&amp;JeffSagarin[TEAM],0)),"")</f>
        <v>3</v>
      </c>
      <c r="AH519">
        <f t="array" ref="AH519">IFERROR(INDEX(JeffSagarin[YEAR],MATCH(AllSources[[#This Row],[Year]]&amp;"|"&amp;AllSources[[#This Row],[Real_Team]],JeffSagarin[YEAR]&amp;"|"&amp;JeffSagarin[TEAM],0)),"")</f>
        <v>2014</v>
      </c>
      <c r="AI519" t="str">
        <f t="array" ref="AI519">IFERROR(INDEX(SonnyMoore[TEAM],MATCH(AllSources[[#This Row],[Year]]&amp;"|"&amp;AllSources[[#This Row],[Real_Team]],SonnyMoore[YEAR]&amp;"|"&amp;SonnyMoore[TEAM],0)),"")</f>
        <v>SAN DIEGO ST.</v>
      </c>
      <c r="AJ519">
        <f t="array" ref="AJ519">IFERROR(INDEX(SonnyMoore[SM_SOS],MATCH(AllSources[[#This Row],[Year]]&amp;"|"&amp;AllSources[[#This Row],[Real_Team]],SonnyMoore[YEAR]&amp;"|"&amp;SonnyMoore[TEAM],0)),"")</f>
        <v>69.849999999999994</v>
      </c>
      <c r="AK519">
        <f t="array" ref="AK519">IFERROR(INDEX(SonnyMoore[SM_PR],MATCH(AllSources[[#This Row],[Year]]&amp;"|"&amp;AllSources[[#This Row],[Real_Team]],SonnyMoore[YEAR]&amp;"|"&amp;SonnyMoore[TEAM],0)),"")</f>
        <v>81.540000000000006</v>
      </c>
      <c r="AL519">
        <f t="array" ref="AL519">IFERROR(INDEX(SonnyMoore[YEAR],MATCH(AllSources[[#This Row],[Year]]&amp;"|"&amp;AllSources[[#This Row],[Real_Team]],SonnyMoore[YEAR]&amp;"|"&amp;SonnyMoore[TEAM],0)),"")</f>
        <v>2014</v>
      </c>
      <c r="AM519" t="str">
        <f t="array" ref="AM519">IFERROR(INDEX(ESPN[TEAM],MATCH(AllSources[[#This Row],[Year]]&amp;"|"&amp;AllSources[[#This Row],[Real_Team]],ESPN[YEAR]&amp;"|"&amp;ESPN[TEAM],0)),"")</f>
        <v>San Diego St.</v>
      </c>
      <c r="AN519">
        <f t="array" ref="AN519">IFERROR(INDEX(ESPN[BPI OFF],MATCH(AllSources[[#This Row],[Year]]&amp;"|"&amp;AllSources[[#This Row],[Real_Team]],ESPN[YEAR]&amp;"|"&amp;ESPN[TEAM],0)),"")</f>
        <v>1.8</v>
      </c>
      <c r="AO519">
        <f t="array" ref="AO519">IFERROR(INDEX(ESPN[BPI DEF],MATCH(AllSources[[#This Row],[Year]]&amp;"|"&amp;AllSources[[#This Row],[Real_Team]],ESPN[YEAR]&amp;"|"&amp;ESPN[TEAM],0)),"")</f>
        <v>11.5</v>
      </c>
      <c r="AP519">
        <f t="array" ref="AP519">IFERROR(INDEX(ESPN[BPI],MATCH(AllSources[[#This Row],[Year]]&amp;"|"&amp;AllSources[[#This Row],[Real_Team]],ESPN[YEAR]&amp;"|"&amp;ESPN[TEAM],0)),"")</f>
        <v>13.3</v>
      </c>
      <c r="AQ519">
        <f t="array" ref="AQ519">IFERROR(INDEX(ESPN[YEAR],MATCH(AllSources[[#This Row],[Year]]&amp;"|"&amp;AllSources[[#This Row],[Real_Team]],ESPN[YEAR]&amp;"|"&amp;ESPN[TEAM],0)),"")</f>
        <v>2014</v>
      </c>
    </row>
    <row r="520" spans="1:43" x14ac:dyDescent="0.2">
      <c r="A520">
        <v>2014</v>
      </c>
      <c r="B520">
        <v>24</v>
      </c>
      <c r="C520" t="s">
        <v>684</v>
      </c>
      <c r="D520" t="s">
        <v>14</v>
      </c>
      <c r="E520" t="e" vm="1">
        <v>#NAME?</v>
      </c>
      <c r="F520">
        <v>8</v>
      </c>
      <c r="G520">
        <v>1</v>
      </c>
      <c r="H520" t="s">
        <v>110</v>
      </c>
      <c r="I520" t="s">
        <v>599</v>
      </c>
      <c r="J520">
        <v>20.14</v>
      </c>
      <c r="K520">
        <v>114</v>
      </c>
      <c r="L520">
        <v>35</v>
      </c>
      <c r="M520">
        <v>93.8</v>
      </c>
      <c r="N520">
        <v>18</v>
      </c>
      <c r="O520">
        <v>65</v>
      </c>
      <c r="P520">
        <v>154</v>
      </c>
      <c r="Q520">
        <v>1.6E-2</v>
      </c>
      <c r="R520">
        <v>146</v>
      </c>
      <c r="S520">
        <v>5.05</v>
      </c>
      <c r="T520">
        <v>83</v>
      </c>
      <c r="U520">
        <v>109</v>
      </c>
      <c r="V520">
        <v>42</v>
      </c>
      <c r="W520">
        <v>103.9</v>
      </c>
      <c r="X520">
        <v>110</v>
      </c>
      <c r="Y520">
        <v>2.2000000000000002</v>
      </c>
      <c r="Z520">
        <v>100</v>
      </c>
      <c r="AA520">
        <v>8</v>
      </c>
      <c r="AB520" t="s">
        <v>136</v>
      </c>
      <c r="AC520" t="str">
        <f t="array" ref="AC520">IFERROR(INDEX(JeffSagarin[TEAM],MATCH(AllSources[[#This Row],[Year]]&amp;"|"&amp;AllSources[[#This Row],[Real_Team]],JeffSagarin[YEAR]&amp;"|"&amp;JeffSagarin[TEAM],0)),"")</f>
        <v>Gonzaga</v>
      </c>
      <c r="AD520">
        <f t="array" ref="AD520">IFERROR(INDEX(JeffSagarin[JS_RATING],MATCH(AllSources[[#This Row],[Year]]&amp;"|"&amp;AllSources[[#This Row],[Real_Team]],JeffSagarin[YEAR]&amp;"|"&amp;JeffSagarin[TEAM],0)),"")</f>
        <v>86.35</v>
      </c>
      <c r="AE520">
        <f t="array" ref="AE520">IFERROR(INDEX(JeffSagarin[JS_SOS],MATCH(AllSources[[#This Row],[Year]]&amp;"|"&amp;AllSources[[#This Row],[Real_Team]],JeffSagarin[YEAR]&amp;"|"&amp;JeffSagarin[TEAM],0)),"")</f>
        <v>76.61</v>
      </c>
      <c r="AF520">
        <f t="array" ref="AF520">IFERROR(INDEX(JeffSagarin[W25],MATCH(AllSources[[#This Row],[Year]]&amp;"|"&amp;AllSources[[#This Row],[Real_Team]],JeffSagarin[YEAR]&amp;"|"&amp;JeffSagarin[TEAM],0)),"")</f>
        <v>1</v>
      </c>
      <c r="AG520">
        <f t="array" ref="AG520">IFERROR(INDEX(JeffSagarin[W50],MATCH(AllSources[[#This Row],[Year]]&amp;"|"&amp;AllSources[[#This Row],[Real_Team]],JeffSagarin[YEAR]&amp;"|"&amp;JeffSagarin[TEAM],0)),"")</f>
        <v>2</v>
      </c>
      <c r="AH520">
        <f t="array" ref="AH520">IFERROR(INDEX(JeffSagarin[YEAR],MATCH(AllSources[[#This Row],[Year]]&amp;"|"&amp;AllSources[[#This Row],[Real_Team]],JeffSagarin[YEAR]&amp;"|"&amp;JeffSagarin[TEAM],0)),"")</f>
        <v>2014</v>
      </c>
      <c r="AI520" t="str">
        <f t="array" ref="AI520">IFERROR(INDEX(SonnyMoore[TEAM],MATCH(AllSources[[#This Row],[Year]]&amp;"|"&amp;AllSources[[#This Row],[Real_Team]],SonnyMoore[YEAR]&amp;"|"&amp;SonnyMoore[TEAM],0)),"")</f>
        <v>GONZAGA</v>
      </c>
      <c r="AJ520">
        <f t="array" ref="AJ520">IFERROR(INDEX(SonnyMoore[SM_SOS],MATCH(AllSources[[#This Row],[Year]]&amp;"|"&amp;AllSources[[#This Row],[Real_Team]],SonnyMoore[YEAR]&amp;"|"&amp;SonnyMoore[TEAM],0)),"")</f>
        <v>70.62</v>
      </c>
      <c r="AK520">
        <f t="array" ref="AK520">IFERROR(INDEX(SonnyMoore[SM_PR],MATCH(AllSources[[#This Row],[Year]]&amp;"|"&amp;AllSources[[#This Row],[Real_Team]],SonnyMoore[YEAR]&amp;"|"&amp;SonnyMoore[TEAM],0)),"")</f>
        <v>81.19</v>
      </c>
      <c r="AL520">
        <f t="array" ref="AL520">IFERROR(INDEX(SonnyMoore[YEAR],MATCH(AllSources[[#This Row],[Year]]&amp;"|"&amp;AllSources[[#This Row],[Real_Team]],SonnyMoore[YEAR]&amp;"|"&amp;SonnyMoore[TEAM],0)),"")</f>
        <v>2014</v>
      </c>
      <c r="AM520" t="str">
        <f t="array" ref="AM520">IFERROR(INDEX(ESPN[TEAM],MATCH(AllSources[[#This Row],[Year]]&amp;"|"&amp;AllSources[[#This Row],[Real_Team]],ESPN[YEAR]&amp;"|"&amp;ESPN[TEAM],0)),"")</f>
        <v>Gonzaga</v>
      </c>
      <c r="AN520">
        <f t="array" ref="AN520">IFERROR(INDEX(ESPN[BPI OFF],MATCH(AllSources[[#This Row],[Year]]&amp;"|"&amp;AllSources[[#This Row],[Real_Team]],ESPN[YEAR]&amp;"|"&amp;ESPN[TEAM],0)),"")</f>
        <v>7.1</v>
      </c>
      <c r="AO520">
        <f t="array" ref="AO520">IFERROR(INDEX(ESPN[BPI DEF],MATCH(AllSources[[#This Row],[Year]]&amp;"|"&amp;AllSources[[#This Row],[Real_Team]],ESPN[YEAR]&amp;"|"&amp;ESPN[TEAM],0)),"")</f>
        <v>5.7</v>
      </c>
      <c r="AP520">
        <f t="array" ref="AP520">IFERROR(INDEX(ESPN[BPI],MATCH(AllSources[[#This Row],[Year]]&amp;"|"&amp;AllSources[[#This Row],[Real_Team]],ESPN[YEAR]&amp;"|"&amp;ESPN[TEAM],0)),"")</f>
        <v>12.8</v>
      </c>
      <c r="AQ520">
        <f t="array" ref="AQ520">IFERROR(INDEX(ESPN[YEAR],MATCH(AllSources[[#This Row],[Year]]&amp;"|"&amp;AllSources[[#This Row],[Real_Team]],ESPN[YEAR]&amp;"|"&amp;ESPN[TEAM],0)),"")</f>
        <v>2014</v>
      </c>
    </row>
    <row r="521" spans="1:43" x14ac:dyDescent="0.2">
      <c r="A521">
        <v>2014</v>
      </c>
      <c r="B521">
        <v>25</v>
      </c>
      <c r="C521" t="s">
        <v>588</v>
      </c>
      <c r="D521" t="s">
        <v>2</v>
      </c>
      <c r="E521" t="e" vm="1">
        <v>#NAME?</v>
      </c>
      <c r="F521">
        <v>5</v>
      </c>
      <c r="G521">
        <v>0</v>
      </c>
      <c r="H521" t="s">
        <v>532</v>
      </c>
      <c r="I521" t="s">
        <v>96</v>
      </c>
      <c r="J521">
        <v>19.8</v>
      </c>
      <c r="K521">
        <v>109.2</v>
      </c>
      <c r="L521">
        <v>106</v>
      </c>
      <c r="M521">
        <v>89.4</v>
      </c>
      <c r="N521">
        <v>6</v>
      </c>
      <c r="O521">
        <v>68.900000000000006</v>
      </c>
      <c r="P521">
        <v>22</v>
      </c>
      <c r="Q521">
        <v>-5.8000000000000003E-2</v>
      </c>
      <c r="R521">
        <v>308</v>
      </c>
      <c r="S521">
        <v>5.45</v>
      </c>
      <c r="T521">
        <v>77</v>
      </c>
      <c r="U521">
        <v>107.4</v>
      </c>
      <c r="V521">
        <v>88</v>
      </c>
      <c r="W521">
        <v>102</v>
      </c>
      <c r="X521">
        <v>66</v>
      </c>
      <c r="Y521">
        <v>1.33</v>
      </c>
      <c r="Z521">
        <v>118</v>
      </c>
      <c r="AA521">
        <v>5</v>
      </c>
      <c r="AB521" t="s">
        <v>136</v>
      </c>
      <c r="AC521" t="str">
        <f t="array" ref="AC521">IFERROR(INDEX(JeffSagarin[TEAM],MATCH(AllSources[[#This Row],[Year]]&amp;"|"&amp;AllSources[[#This Row],[Real_Team]],JeffSagarin[YEAR]&amp;"|"&amp;JeffSagarin[TEAM],0)),"")</f>
        <v/>
      </c>
      <c r="AD521" t="str">
        <f t="array" ref="AD521">IFERROR(INDEX(JeffSagarin[JS_RATING],MATCH(AllSources[[#This Row],[Year]]&amp;"|"&amp;AllSources[[#This Row],[Real_Team]],JeffSagarin[YEAR]&amp;"|"&amp;JeffSagarin[TEAM],0)),"")</f>
        <v/>
      </c>
      <c r="AE521" t="str">
        <f t="array" ref="AE521">IFERROR(INDEX(JeffSagarin[JS_SOS],MATCH(AllSources[[#This Row],[Year]]&amp;"|"&amp;AllSources[[#This Row],[Real_Team]],JeffSagarin[YEAR]&amp;"|"&amp;JeffSagarin[TEAM],0)),"")</f>
        <v/>
      </c>
      <c r="AF521" t="str">
        <f t="array" ref="AF521">IFERROR(INDEX(JeffSagarin[W25],MATCH(AllSources[[#This Row],[Year]]&amp;"|"&amp;AllSources[[#This Row],[Real_Team]],JeffSagarin[YEAR]&amp;"|"&amp;JeffSagarin[TEAM],0)),"")</f>
        <v/>
      </c>
      <c r="AG521" t="str">
        <f t="array" ref="AG521">IFERROR(INDEX(JeffSagarin[W50],MATCH(AllSources[[#This Row],[Year]]&amp;"|"&amp;AllSources[[#This Row],[Real_Team]],JeffSagarin[YEAR]&amp;"|"&amp;JeffSagarin[TEAM],0)),"")</f>
        <v/>
      </c>
      <c r="AH521" t="str">
        <f t="array" ref="AH521">IFERROR(INDEX(JeffSagarin[YEAR],MATCH(AllSources[[#This Row],[Year]]&amp;"|"&amp;AllSources[[#This Row],[Real_Team]],JeffSagarin[YEAR]&amp;"|"&amp;JeffSagarin[TEAM],0)),"")</f>
        <v/>
      </c>
      <c r="AI521" t="str">
        <f t="array" ref="AI521">IFERROR(INDEX(SonnyMoore[TEAM],MATCH(AllSources[[#This Row],[Year]]&amp;"|"&amp;AllSources[[#This Row],[Real_Team]],SonnyMoore[YEAR]&amp;"|"&amp;SonnyMoore[TEAM],0)),"")</f>
        <v>VCU</v>
      </c>
      <c r="AJ521">
        <f t="array" ref="AJ521">IFERROR(INDEX(SonnyMoore[SM_SOS],MATCH(AllSources[[#This Row],[Year]]&amp;"|"&amp;AllSources[[#This Row],[Real_Team]],SonnyMoore[YEAR]&amp;"|"&amp;SonnyMoore[TEAM],0)),"")</f>
        <v>71.569999999999993</v>
      </c>
      <c r="AK521">
        <f t="array" ref="AK521">IFERROR(INDEX(SonnyMoore[SM_PR],MATCH(AllSources[[#This Row],[Year]]&amp;"|"&amp;AllSources[[#This Row],[Real_Team]],SonnyMoore[YEAR]&amp;"|"&amp;SonnyMoore[TEAM],0)),"")</f>
        <v>82.08</v>
      </c>
      <c r="AL521">
        <f t="array" ref="AL521">IFERROR(INDEX(SonnyMoore[YEAR],MATCH(AllSources[[#This Row],[Year]]&amp;"|"&amp;AllSources[[#This Row],[Real_Team]],SonnyMoore[YEAR]&amp;"|"&amp;SonnyMoore[TEAM],0)),"")</f>
        <v>2014</v>
      </c>
      <c r="AM521" t="str">
        <f t="array" ref="AM521">IFERROR(INDEX(ESPN[TEAM],MATCH(AllSources[[#This Row],[Year]]&amp;"|"&amp;AllSources[[#This Row],[Real_Team]],ESPN[YEAR]&amp;"|"&amp;ESPN[TEAM],0)),"")</f>
        <v>VCU</v>
      </c>
      <c r="AN521">
        <f t="array" ref="AN521">IFERROR(INDEX(ESPN[BPI OFF],MATCH(AllSources[[#This Row],[Year]]&amp;"|"&amp;AllSources[[#This Row],[Real_Team]],ESPN[YEAR]&amp;"|"&amp;ESPN[TEAM],0)),"")</f>
        <v>6.8</v>
      </c>
      <c r="AO521">
        <f t="array" ref="AO521">IFERROR(INDEX(ESPN[BPI DEF],MATCH(AllSources[[#This Row],[Year]]&amp;"|"&amp;AllSources[[#This Row],[Real_Team]],ESPN[YEAR]&amp;"|"&amp;ESPN[TEAM],0)),"")</f>
        <v>6.2</v>
      </c>
      <c r="AP521">
        <f t="array" ref="AP521">IFERROR(INDEX(ESPN[BPI],MATCH(AllSources[[#This Row],[Year]]&amp;"|"&amp;AllSources[[#This Row],[Real_Team]],ESPN[YEAR]&amp;"|"&amp;ESPN[TEAM],0)),"")</f>
        <v>13</v>
      </c>
      <c r="AQ521">
        <f t="array" ref="AQ521">IFERROR(INDEX(ESPN[YEAR],MATCH(AllSources[[#This Row],[Year]]&amp;"|"&amp;AllSources[[#This Row],[Real_Team]],ESPN[YEAR]&amp;"|"&amp;ESPN[TEAM],0)),"")</f>
        <v>2014</v>
      </c>
    </row>
    <row r="522" spans="1:43" x14ac:dyDescent="0.2">
      <c r="A522">
        <v>2014</v>
      </c>
      <c r="B522">
        <v>26</v>
      </c>
      <c r="C522" t="s">
        <v>683</v>
      </c>
      <c r="D522" t="s">
        <v>16</v>
      </c>
      <c r="E522" t="e" vm="1">
        <v>#NAME?</v>
      </c>
      <c r="F522">
        <v>6</v>
      </c>
      <c r="G522">
        <v>2</v>
      </c>
      <c r="H522" t="s">
        <v>156</v>
      </c>
      <c r="I522" t="s">
        <v>682</v>
      </c>
      <c r="J522">
        <v>19.39</v>
      </c>
      <c r="K522">
        <v>118.9</v>
      </c>
      <c r="L522">
        <v>10</v>
      </c>
      <c r="M522">
        <v>99.5</v>
      </c>
      <c r="N522">
        <v>70</v>
      </c>
      <c r="O522">
        <v>61.3</v>
      </c>
      <c r="P522">
        <v>319</v>
      </c>
      <c r="Q522">
        <v>1.2E-2</v>
      </c>
      <c r="R522">
        <v>157</v>
      </c>
      <c r="S522">
        <v>10.31</v>
      </c>
      <c r="T522">
        <v>7</v>
      </c>
      <c r="U522">
        <v>111</v>
      </c>
      <c r="V522">
        <v>3</v>
      </c>
      <c r="W522">
        <v>100.6</v>
      </c>
      <c r="X522">
        <v>20</v>
      </c>
      <c r="Y522">
        <v>-0.36</v>
      </c>
      <c r="Z522">
        <v>171</v>
      </c>
      <c r="AA522">
        <v>6</v>
      </c>
      <c r="AB522" t="s">
        <v>136</v>
      </c>
      <c r="AC522" t="str">
        <f t="array" ref="AC522">IFERROR(INDEX(JeffSagarin[TEAM],MATCH(AllSources[[#This Row],[Year]]&amp;"|"&amp;AllSources[[#This Row],[Real_Team]],JeffSagarin[YEAR]&amp;"|"&amp;JeffSagarin[TEAM],0)),"")</f>
        <v>Baylor</v>
      </c>
      <c r="AD522">
        <f t="array" ref="AD522">IFERROR(INDEX(JeffSagarin[JS_RATING],MATCH(AllSources[[#This Row],[Year]]&amp;"|"&amp;AllSources[[#This Row],[Real_Team]],JeffSagarin[YEAR]&amp;"|"&amp;JeffSagarin[TEAM],0)),"")</f>
        <v>87.04</v>
      </c>
      <c r="AE522">
        <f t="array" ref="AE522">IFERROR(INDEX(JeffSagarin[JS_SOS],MATCH(AllSources[[#This Row],[Year]]&amp;"|"&amp;AllSources[[#This Row],[Real_Team]],JeffSagarin[YEAR]&amp;"|"&amp;JeffSagarin[TEAM],0)),"")</f>
        <v>80.95</v>
      </c>
      <c r="AF522">
        <f t="array" ref="AF522">IFERROR(INDEX(JeffSagarin[W25],MATCH(AllSources[[#This Row],[Year]]&amp;"|"&amp;AllSources[[#This Row],[Real_Team]],JeffSagarin[YEAR]&amp;"|"&amp;JeffSagarin[TEAM],0)),"")</f>
        <v>5</v>
      </c>
      <c r="AG522">
        <f t="array" ref="AG522">IFERROR(INDEX(JeffSagarin[W50],MATCH(AllSources[[#This Row],[Year]]&amp;"|"&amp;AllSources[[#This Row],[Real_Team]],JeffSagarin[YEAR]&amp;"|"&amp;JeffSagarin[TEAM],0)),"")</f>
        <v>10</v>
      </c>
      <c r="AH522">
        <f t="array" ref="AH522">IFERROR(INDEX(JeffSagarin[YEAR],MATCH(AllSources[[#This Row],[Year]]&amp;"|"&amp;AllSources[[#This Row],[Real_Team]],JeffSagarin[YEAR]&amp;"|"&amp;JeffSagarin[TEAM],0)),"")</f>
        <v>2014</v>
      </c>
      <c r="AI522" t="str">
        <f t="array" ref="AI522">IFERROR(INDEX(SonnyMoore[TEAM],MATCH(AllSources[[#This Row],[Year]]&amp;"|"&amp;AllSources[[#This Row],[Real_Team]],SonnyMoore[YEAR]&amp;"|"&amp;SonnyMoore[TEAM],0)),"")</f>
        <v>BAYLOR</v>
      </c>
      <c r="AJ522">
        <f t="array" ref="AJ522">IFERROR(INDEX(SonnyMoore[SM_SOS],MATCH(AllSources[[#This Row],[Year]]&amp;"|"&amp;AllSources[[#This Row],[Real_Team]],SonnyMoore[YEAR]&amp;"|"&amp;SonnyMoore[TEAM],0)),"")</f>
        <v>73.81</v>
      </c>
      <c r="AK522">
        <f t="array" ref="AK522">IFERROR(INDEX(SonnyMoore[SM_PR],MATCH(AllSources[[#This Row],[Year]]&amp;"|"&amp;AllSources[[#This Row],[Real_Team]],SonnyMoore[YEAR]&amp;"|"&amp;SonnyMoore[TEAM],0)),"")</f>
        <v>83.41</v>
      </c>
      <c r="AL522">
        <f t="array" ref="AL522">IFERROR(INDEX(SonnyMoore[YEAR],MATCH(AllSources[[#This Row],[Year]]&amp;"|"&amp;AllSources[[#This Row],[Real_Team]],SonnyMoore[YEAR]&amp;"|"&amp;SonnyMoore[TEAM],0)),"")</f>
        <v>2014</v>
      </c>
      <c r="AM522" t="str">
        <f t="array" ref="AM522">IFERROR(INDEX(ESPN[TEAM],MATCH(AllSources[[#This Row],[Year]]&amp;"|"&amp;AllSources[[#This Row],[Real_Team]],ESPN[YEAR]&amp;"|"&amp;ESPN[TEAM],0)),"")</f>
        <v>Baylor</v>
      </c>
      <c r="AN522">
        <f t="array" ref="AN522">IFERROR(INDEX(ESPN[BPI OFF],MATCH(AllSources[[#This Row],[Year]]&amp;"|"&amp;AllSources[[#This Row],[Real_Team]],ESPN[YEAR]&amp;"|"&amp;ESPN[TEAM],0)),"")</f>
        <v>5.8</v>
      </c>
      <c r="AO522">
        <f t="array" ref="AO522">IFERROR(INDEX(ESPN[BPI DEF],MATCH(AllSources[[#This Row],[Year]]&amp;"|"&amp;AllSources[[#This Row],[Real_Team]],ESPN[YEAR]&amp;"|"&amp;ESPN[TEAM],0)),"")</f>
        <v>5.2</v>
      </c>
      <c r="AP522">
        <f t="array" ref="AP522">IFERROR(INDEX(ESPN[BPI],MATCH(AllSources[[#This Row],[Year]]&amp;"|"&amp;AllSources[[#This Row],[Real_Team]],ESPN[YEAR]&amp;"|"&amp;ESPN[TEAM],0)),"")</f>
        <v>11</v>
      </c>
      <c r="AQ522">
        <f t="array" ref="AQ522">IFERROR(INDEX(ESPN[YEAR],MATCH(AllSources[[#This Row],[Year]]&amp;"|"&amp;AllSources[[#This Row],[Real_Team]],ESPN[YEAR]&amp;"|"&amp;ESPN[TEAM],0)),"")</f>
        <v>2014</v>
      </c>
    </row>
    <row r="523" spans="1:43" x14ac:dyDescent="0.2">
      <c r="A523">
        <v>2014</v>
      </c>
      <c r="B523">
        <v>27</v>
      </c>
      <c r="C523" t="s">
        <v>681</v>
      </c>
      <c r="D523" t="s">
        <v>34</v>
      </c>
      <c r="E523" t="e" vm="1">
        <v>#NAME?</v>
      </c>
      <c r="F523">
        <v>5</v>
      </c>
      <c r="G523">
        <v>0</v>
      </c>
      <c r="H523" t="s">
        <v>148</v>
      </c>
      <c r="I523" t="s">
        <v>63</v>
      </c>
      <c r="J523">
        <v>19.239999999999998</v>
      </c>
      <c r="K523">
        <v>109.7</v>
      </c>
      <c r="L523">
        <v>98</v>
      </c>
      <c r="M523">
        <v>90.4</v>
      </c>
      <c r="N523">
        <v>9</v>
      </c>
      <c r="O523">
        <v>61.1</v>
      </c>
      <c r="P523">
        <v>328</v>
      </c>
      <c r="Q523">
        <v>3.5999999999999997E-2</v>
      </c>
      <c r="R523">
        <v>97</v>
      </c>
      <c r="S523">
        <v>4.72</v>
      </c>
      <c r="T523">
        <v>92</v>
      </c>
      <c r="U523">
        <v>107.3</v>
      </c>
      <c r="V523">
        <v>93</v>
      </c>
      <c r="W523">
        <v>102.6</v>
      </c>
      <c r="X523">
        <v>88</v>
      </c>
      <c r="Y523">
        <v>-4.57</v>
      </c>
      <c r="Z523">
        <v>294</v>
      </c>
      <c r="AA523">
        <v>5</v>
      </c>
      <c r="AB523" t="s">
        <v>136</v>
      </c>
      <c r="AC523" t="str">
        <f t="array" ref="AC523">IFERROR(INDEX(JeffSagarin[TEAM],MATCH(AllSources[[#This Row],[Year]]&amp;"|"&amp;AllSources[[#This Row],[Real_Team]],JeffSagarin[YEAR]&amp;"|"&amp;JeffSagarin[TEAM],0)),"")</f>
        <v>Cincinnati</v>
      </c>
      <c r="AD523">
        <f t="array" ref="AD523">IFERROR(INDEX(JeffSagarin[JS_RATING],MATCH(AllSources[[#This Row],[Year]]&amp;"|"&amp;AllSources[[#This Row],[Real_Team]],JeffSagarin[YEAR]&amp;"|"&amp;JeffSagarin[TEAM],0)),"")</f>
        <v>86.32</v>
      </c>
      <c r="AE523">
        <f t="array" ref="AE523">IFERROR(INDEX(JeffSagarin[JS_SOS],MATCH(AllSources[[#This Row],[Year]]&amp;"|"&amp;AllSources[[#This Row],[Real_Team]],JeffSagarin[YEAR]&amp;"|"&amp;JeffSagarin[TEAM],0)),"")</f>
        <v>76.760000000000005</v>
      </c>
      <c r="AF523">
        <f t="array" ref="AF523">IFERROR(INDEX(JeffSagarin[W25],MATCH(AllSources[[#This Row],[Year]]&amp;"|"&amp;AllSources[[#This Row],[Real_Team]],JeffSagarin[YEAR]&amp;"|"&amp;JeffSagarin[TEAM],0)),"")</f>
        <v>3</v>
      </c>
      <c r="AG523">
        <f t="array" ref="AG523">IFERROR(INDEX(JeffSagarin[W50],MATCH(AllSources[[#This Row],[Year]]&amp;"|"&amp;AllSources[[#This Row],[Real_Team]],JeffSagarin[YEAR]&amp;"|"&amp;JeffSagarin[TEAM],0)),"")</f>
        <v>6</v>
      </c>
      <c r="AH523">
        <f t="array" ref="AH523">IFERROR(INDEX(JeffSagarin[YEAR],MATCH(AllSources[[#This Row],[Year]]&amp;"|"&amp;AllSources[[#This Row],[Real_Team]],JeffSagarin[YEAR]&amp;"|"&amp;JeffSagarin[TEAM],0)),"")</f>
        <v>2014</v>
      </c>
      <c r="AI523" t="str">
        <f t="array" ref="AI523">IFERROR(INDEX(SonnyMoore[TEAM],MATCH(AllSources[[#This Row],[Year]]&amp;"|"&amp;AllSources[[#This Row],[Real_Team]],SonnyMoore[YEAR]&amp;"|"&amp;SonnyMoore[TEAM],0)),"")</f>
        <v>CINCINNATI</v>
      </c>
      <c r="AJ523">
        <f t="array" ref="AJ523">IFERROR(INDEX(SonnyMoore[SM_SOS],MATCH(AllSources[[#This Row],[Year]]&amp;"|"&amp;AllSources[[#This Row],[Real_Team]],SonnyMoore[YEAR]&amp;"|"&amp;SonnyMoore[TEAM],0)),"")</f>
        <v>72.75</v>
      </c>
      <c r="AK523">
        <f t="array" ref="AK523">IFERROR(INDEX(SonnyMoore[SM_PR],MATCH(AllSources[[#This Row],[Year]]&amp;"|"&amp;AllSources[[#This Row],[Real_Team]],SonnyMoore[YEAR]&amp;"|"&amp;SonnyMoore[TEAM],0)),"")</f>
        <v>81.28</v>
      </c>
      <c r="AL523">
        <f t="array" ref="AL523">IFERROR(INDEX(SonnyMoore[YEAR],MATCH(AllSources[[#This Row],[Year]]&amp;"|"&amp;AllSources[[#This Row],[Real_Team]],SonnyMoore[YEAR]&amp;"|"&amp;SonnyMoore[TEAM],0)),"")</f>
        <v>2014</v>
      </c>
      <c r="AM523" t="str">
        <f t="array" ref="AM523">IFERROR(INDEX(ESPN[TEAM],MATCH(AllSources[[#This Row],[Year]]&amp;"|"&amp;AllSources[[#This Row],[Real_Team]],ESPN[YEAR]&amp;"|"&amp;ESPN[TEAM],0)),"")</f>
        <v>Cincinnati</v>
      </c>
      <c r="AN523">
        <f t="array" ref="AN523">IFERROR(INDEX(ESPN[BPI OFF],MATCH(AllSources[[#This Row],[Year]]&amp;"|"&amp;AllSources[[#This Row],[Real_Team]],ESPN[YEAR]&amp;"|"&amp;ESPN[TEAM],0)),"")</f>
        <v>-0.1</v>
      </c>
      <c r="AO523">
        <f t="array" ref="AO523">IFERROR(INDEX(ESPN[BPI DEF],MATCH(AllSources[[#This Row],[Year]]&amp;"|"&amp;AllSources[[#This Row],[Real_Team]],ESPN[YEAR]&amp;"|"&amp;ESPN[TEAM],0)),"")</f>
        <v>12.2</v>
      </c>
      <c r="AP523">
        <f t="array" ref="AP523">IFERROR(INDEX(ESPN[BPI],MATCH(AllSources[[#This Row],[Year]]&amp;"|"&amp;AllSources[[#This Row],[Real_Team]],ESPN[YEAR]&amp;"|"&amp;ESPN[TEAM],0)),"")</f>
        <v>12.1</v>
      </c>
      <c r="AQ523">
        <f t="array" ref="AQ523">IFERROR(INDEX(ESPN[YEAR],MATCH(AllSources[[#This Row],[Year]]&amp;"|"&amp;AllSources[[#This Row],[Real_Team]],ESPN[YEAR]&amp;"|"&amp;ESPN[TEAM],0)),"")</f>
        <v>2014</v>
      </c>
    </row>
    <row r="524" spans="1:43" x14ac:dyDescent="0.2">
      <c r="A524">
        <v>2014</v>
      </c>
      <c r="B524">
        <v>28</v>
      </c>
      <c r="C524" t="s">
        <v>680</v>
      </c>
      <c r="D524" t="s">
        <v>30</v>
      </c>
      <c r="E524" t="e" vm="1">
        <v>#NAME?</v>
      </c>
      <c r="F524">
        <v>7</v>
      </c>
      <c r="G524">
        <v>1</v>
      </c>
      <c r="H524" t="s">
        <v>137</v>
      </c>
      <c r="I524" t="s">
        <v>531</v>
      </c>
      <c r="J524">
        <v>19.02</v>
      </c>
      <c r="K524">
        <v>118.9</v>
      </c>
      <c r="L524">
        <v>8</v>
      </c>
      <c r="M524">
        <v>99.9</v>
      </c>
      <c r="N524">
        <v>79</v>
      </c>
      <c r="O524">
        <v>67.5</v>
      </c>
      <c r="P524">
        <v>50</v>
      </c>
      <c r="Q524">
        <v>-3.6999999999999998E-2</v>
      </c>
      <c r="R524">
        <v>262</v>
      </c>
      <c r="S524">
        <v>7.39</v>
      </c>
      <c r="T524">
        <v>50</v>
      </c>
      <c r="U524">
        <v>109.1</v>
      </c>
      <c r="V524">
        <v>37</v>
      </c>
      <c r="W524">
        <v>101.8</v>
      </c>
      <c r="X524">
        <v>62</v>
      </c>
      <c r="Y524">
        <v>-1.18</v>
      </c>
      <c r="Z524">
        <v>197</v>
      </c>
      <c r="AA524">
        <v>7</v>
      </c>
      <c r="AB524" t="s">
        <v>136</v>
      </c>
      <c r="AC524" t="str">
        <f t="array" ref="AC524">IFERROR(INDEX(JeffSagarin[TEAM],MATCH(AllSources[[#This Row],[Year]]&amp;"|"&amp;AllSources[[#This Row],[Real_Team]],JeffSagarin[YEAR]&amp;"|"&amp;JeffSagarin[TEAM],0)),"")</f>
        <v>Oregon</v>
      </c>
      <c r="AD524">
        <f t="array" ref="AD524">IFERROR(INDEX(JeffSagarin[JS_RATING],MATCH(AllSources[[#This Row],[Year]]&amp;"|"&amp;AllSources[[#This Row],[Real_Team]],JeffSagarin[YEAR]&amp;"|"&amp;JeffSagarin[TEAM],0)),"")</f>
        <v>85.6</v>
      </c>
      <c r="AE524">
        <f t="array" ref="AE524">IFERROR(INDEX(JeffSagarin[JS_SOS],MATCH(AllSources[[#This Row],[Year]]&amp;"|"&amp;AllSources[[#This Row],[Real_Team]],JeffSagarin[YEAR]&amp;"|"&amp;JeffSagarin[TEAM],0)),"")</f>
        <v>78.5</v>
      </c>
      <c r="AF524">
        <f t="array" ref="AF524">IFERROR(INDEX(JeffSagarin[W25],MATCH(AllSources[[#This Row],[Year]]&amp;"|"&amp;AllSources[[#This Row],[Real_Team]],JeffSagarin[YEAR]&amp;"|"&amp;JeffSagarin[TEAM],0)),"")</f>
        <v>2</v>
      </c>
      <c r="AG524">
        <f t="array" ref="AG524">IFERROR(INDEX(JeffSagarin[W50],MATCH(AllSources[[#This Row],[Year]]&amp;"|"&amp;AllSources[[#This Row],[Real_Team]],JeffSagarin[YEAR]&amp;"|"&amp;JeffSagarin[TEAM],0)),"")</f>
        <v>4</v>
      </c>
      <c r="AH524">
        <f t="array" ref="AH524">IFERROR(INDEX(JeffSagarin[YEAR],MATCH(AllSources[[#This Row],[Year]]&amp;"|"&amp;AllSources[[#This Row],[Real_Team]],JeffSagarin[YEAR]&amp;"|"&amp;JeffSagarin[TEAM],0)),"")</f>
        <v>2014</v>
      </c>
      <c r="AI524" t="str">
        <f t="array" ref="AI524">IFERROR(INDEX(SonnyMoore[TEAM],MATCH(AllSources[[#This Row],[Year]]&amp;"|"&amp;AllSources[[#This Row],[Real_Team]],SonnyMoore[YEAR]&amp;"|"&amp;SonnyMoore[TEAM],0)),"")</f>
        <v>OREGON</v>
      </c>
      <c r="AJ524">
        <f t="array" ref="AJ524">IFERROR(INDEX(SonnyMoore[SM_SOS],MATCH(AllSources[[#This Row],[Year]]&amp;"|"&amp;AllSources[[#This Row],[Real_Team]],SonnyMoore[YEAR]&amp;"|"&amp;SonnyMoore[TEAM],0)),"")</f>
        <v>73.66</v>
      </c>
      <c r="AK524">
        <f t="array" ref="AK524">IFERROR(INDEX(SonnyMoore[SM_PR],MATCH(AllSources[[#This Row],[Year]]&amp;"|"&amp;AllSources[[#This Row],[Real_Team]],SonnyMoore[YEAR]&amp;"|"&amp;SonnyMoore[TEAM],0)),"")</f>
        <v>81.459999999999994</v>
      </c>
      <c r="AL524">
        <f t="array" ref="AL524">IFERROR(INDEX(SonnyMoore[YEAR],MATCH(AllSources[[#This Row],[Year]]&amp;"|"&amp;AllSources[[#This Row],[Real_Team]],SonnyMoore[YEAR]&amp;"|"&amp;SonnyMoore[TEAM],0)),"")</f>
        <v>2014</v>
      </c>
      <c r="AM524" t="str">
        <f t="array" ref="AM524">IFERROR(INDEX(ESPN[TEAM],MATCH(AllSources[[#This Row],[Year]]&amp;"|"&amp;AllSources[[#This Row],[Real_Team]],ESPN[YEAR]&amp;"|"&amp;ESPN[TEAM],0)),"")</f>
        <v>Oregon</v>
      </c>
      <c r="AN524">
        <f t="array" ref="AN524">IFERROR(INDEX(ESPN[BPI OFF],MATCH(AllSources[[#This Row],[Year]]&amp;"|"&amp;AllSources[[#This Row],[Real_Team]],ESPN[YEAR]&amp;"|"&amp;ESPN[TEAM],0)),"")</f>
        <v>11.7</v>
      </c>
      <c r="AO524">
        <f t="array" ref="AO524">IFERROR(INDEX(ESPN[BPI DEF],MATCH(AllSources[[#This Row],[Year]]&amp;"|"&amp;AllSources[[#This Row],[Real_Team]],ESPN[YEAR]&amp;"|"&amp;ESPN[TEAM],0)),"")</f>
        <v>-0.2</v>
      </c>
      <c r="AP524">
        <f t="array" ref="AP524">IFERROR(INDEX(ESPN[BPI],MATCH(AllSources[[#This Row],[Year]]&amp;"|"&amp;AllSources[[#This Row],[Real_Team]],ESPN[YEAR]&amp;"|"&amp;ESPN[TEAM],0)),"")</f>
        <v>11.4</v>
      </c>
      <c r="AQ524">
        <f t="array" ref="AQ524">IFERROR(INDEX(ESPN[YEAR],MATCH(AllSources[[#This Row],[Year]]&amp;"|"&amp;AllSources[[#This Row],[Real_Team]],ESPN[YEAR]&amp;"|"&amp;ESPN[TEAM],0)),"")</f>
        <v>2014</v>
      </c>
    </row>
    <row r="525" spans="1:43" x14ac:dyDescent="0.2">
      <c r="A525">
        <v>2014</v>
      </c>
      <c r="B525">
        <v>29</v>
      </c>
      <c r="C525" t="s">
        <v>679</v>
      </c>
      <c r="D525" t="s">
        <v>38</v>
      </c>
      <c r="E525" t="e" vm="1">
        <v>#NAME?</v>
      </c>
      <c r="F525">
        <v>6</v>
      </c>
      <c r="G525">
        <v>1</v>
      </c>
      <c r="H525" t="s">
        <v>105</v>
      </c>
      <c r="I525" t="s">
        <v>531</v>
      </c>
      <c r="J525">
        <v>18.440000000000001</v>
      </c>
      <c r="K525">
        <v>112.6</v>
      </c>
      <c r="L525">
        <v>48</v>
      </c>
      <c r="M525">
        <v>94.2</v>
      </c>
      <c r="N525">
        <v>20</v>
      </c>
      <c r="O525">
        <v>69.2</v>
      </c>
      <c r="P525">
        <v>18</v>
      </c>
      <c r="Q525">
        <v>0</v>
      </c>
      <c r="R525">
        <v>186</v>
      </c>
      <c r="S525">
        <v>8.83</v>
      </c>
      <c r="T525">
        <v>23</v>
      </c>
      <c r="U525">
        <v>110.5</v>
      </c>
      <c r="V525">
        <v>9</v>
      </c>
      <c r="W525">
        <v>101.6</v>
      </c>
      <c r="X525">
        <v>60</v>
      </c>
      <c r="Y525">
        <v>1.31</v>
      </c>
      <c r="Z525">
        <v>121</v>
      </c>
      <c r="AA525">
        <v>6</v>
      </c>
      <c r="AB525" t="s">
        <v>136</v>
      </c>
      <c r="AC525" t="str">
        <f t="array" ref="AC525">IFERROR(INDEX(JeffSagarin[TEAM],MATCH(AllSources[[#This Row],[Year]]&amp;"|"&amp;AllSources[[#This Row],[Real_Team]],JeffSagarin[YEAR]&amp;"|"&amp;JeffSagarin[TEAM],0)),"")</f>
        <v>North Carolina</v>
      </c>
      <c r="AD525">
        <f t="array" ref="AD525">IFERROR(INDEX(JeffSagarin[JS_RATING],MATCH(AllSources[[#This Row],[Year]]&amp;"|"&amp;AllSources[[#This Row],[Real_Team]],JeffSagarin[YEAR]&amp;"|"&amp;JeffSagarin[TEAM],0)),"")</f>
        <v>85.82</v>
      </c>
      <c r="AE525">
        <f t="array" ref="AE525">IFERROR(INDEX(JeffSagarin[JS_SOS],MATCH(AllSources[[#This Row],[Year]]&amp;"|"&amp;AllSources[[#This Row],[Real_Team]],JeffSagarin[YEAR]&amp;"|"&amp;JeffSagarin[TEAM],0)),"")</f>
        <v>79.38</v>
      </c>
      <c r="AF525">
        <f t="array" ref="AF525">IFERROR(INDEX(JeffSagarin[W25],MATCH(AllSources[[#This Row],[Year]]&amp;"|"&amp;AllSources[[#This Row],[Real_Team]],JeffSagarin[YEAR]&amp;"|"&amp;JeffSagarin[TEAM],0)),"")</f>
        <v>5</v>
      </c>
      <c r="AG525">
        <f t="array" ref="AG525">IFERROR(INDEX(JeffSagarin[W50],MATCH(AllSources[[#This Row],[Year]]&amp;"|"&amp;AllSources[[#This Row],[Real_Team]],JeffSagarin[YEAR]&amp;"|"&amp;JeffSagarin[TEAM],0)),"")</f>
        <v>8</v>
      </c>
      <c r="AH525">
        <f t="array" ref="AH525">IFERROR(INDEX(JeffSagarin[YEAR],MATCH(AllSources[[#This Row],[Year]]&amp;"|"&amp;AllSources[[#This Row],[Real_Team]],JeffSagarin[YEAR]&amp;"|"&amp;JeffSagarin[TEAM],0)),"")</f>
        <v>2014</v>
      </c>
      <c r="AI525" t="str">
        <f t="array" ref="AI525">IFERROR(INDEX(SonnyMoore[TEAM],MATCH(AllSources[[#This Row],[Year]]&amp;"|"&amp;AllSources[[#This Row],[Real_Team]],SonnyMoore[YEAR]&amp;"|"&amp;SonnyMoore[TEAM],0)),"")</f>
        <v>NORTH CAROLINA</v>
      </c>
      <c r="AJ525">
        <f t="array" ref="AJ525">IFERROR(INDEX(SonnyMoore[SM_SOS],MATCH(AllSources[[#This Row],[Year]]&amp;"|"&amp;AllSources[[#This Row],[Real_Team]],SonnyMoore[YEAR]&amp;"|"&amp;SonnyMoore[TEAM],0)),"")</f>
        <v>75.290000000000006</v>
      </c>
      <c r="AK525">
        <f t="array" ref="AK525">IFERROR(INDEX(SonnyMoore[SM_PR],MATCH(AllSources[[#This Row],[Year]]&amp;"|"&amp;AllSources[[#This Row],[Real_Team]],SonnyMoore[YEAR]&amp;"|"&amp;SonnyMoore[TEAM],0)),"")</f>
        <v>82.62</v>
      </c>
      <c r="AL525">
        <f t="array" ref="AL525">IFERROR(INDEX(SonnyMoore[YEAR],MATCH(AllSources[[#This Row],[Year]]&amp;"|"&amp;AllSources[[#This Row],[Real_Team]],SonnyMoore[YEAR]&amp;"|"&amp;SonnyMoore[TEAM],0)),"")</f>
        <v>2014</v>
      </c>
      <c r="AM525" t="str">
        <f t="array" ref="AM525">IFERROR(INDEX(ESPN[TEAM],MATCH(AllSources[[#This Row],[Year]]&amp;"|"&amp;AllSources[[#This Row],[Real_Team]],ESPN[YEAR]&amp;"|"&amp;ESPN[TEAM],0)),"")</f>
        <v>North Carolina</v>
      </c>
      <c r="AN525">
        <f t="array" ref="AN525">IFERROR(INDEX(ESPN[BPI OFF],MATCH(AllSources[[#This Row],[Year]]&amp;"|"&amp;AllSources[[#This Row],[Real_Team]],ESPN[YEAR]&amp;"|"&amp;ESPN[TEAM],0)),"")</f>
        <v>8.1999999999999993</v>
      </c>
      <c r="AO525">
        <f t="array" ref="AO525">IFERROR(INDEX(ESPN[BPI DEF],MATCH(AllSources[[#This Row],[Year]]&amp;"|"&amp;AllSources[[#This Row],[Real_Team]],ESPN[YEAR]&amp;"|"&amp;ESPN[TEAM],0)),"")</f>
        <v>3.8</v>
      </c>
      <c r="AP525">
        <f t="array" ref="AP525">IFERROR(INDEX(ESPN[BPI],MATCH(AllSources[[#This Row],[Year]]&amp;"|"&amp;AllSources[[#This Row],[Real_Team]],ESPN[YEAR]&amp;"|"&amp;ESPN[TEAM],0)),"")</f>
        <v>12</v>
      </c>
      <c r="AQ525">
        <f t="array" ref="AQ525">IFERROR(INDEX(ESPN[YEAR],MATCH(AllSources[[#This Row],[Year]]&amp;"|"&amp;AllSources[[#This Row],[Real_Team]],ESPN[YEAR]&amp;"|"&amp;ESPN[TEAM],0)),"")</f>
        <v>2014</v>
      </c>
    </row>
    <row r="526" spans="1:43" x14ac:dyDescent="0.2">
      <c r="A526">
        <v>2014</v>
      </c>
      <c r="B526">
        <v>30</v>
      </c>
      <c r="C526" t="s">
        <v>678</v>
      </c>
      <c r="D526" t="s">
        <v>29</v>
      </c>
      <c r="E526" t="e" vm="1">
        <v>#NAME?</v>
      </c>
      <c r="F526">
        <v>5</v>
      </c>
      <c r="G526">
        <v>0</v>
      </c>
      <c r="H526" t="s">
        <v>156</v>
      </c>
      <c r="I526" t="s">
        <v>87</v>
      </c>
      <c r="J526">
        <v>17.899999999999999</v>
      </c>
      <c r="K526">
        <v>117.9</v>
      </c>
      <c r="L526">
        <v>16</v>
      </c>
      <c r="M526">
        <v>100</v>
      </c>
      <c r="N526">
        <v>82</v>
      </c>
      <c r="O526">
        <v>69.599999999999994</v>
      </c>
      <c r="P526">
        <v>17</v>
      </c>
      <c r="Q526">
        <v>-2.1999999999999999E-2</v>
      </c>
      <c r="R526">
        <v>232</v>
      </c>
      <c r="S526">
        <v>9.1300000000000008</v>
      </c>
      <c r="T526">
        <v>20</v>
      </c>
      <c r="U526">
        <v>110.2</v>
      </c>
      <c r="V526">
        <v>16</v>
      </c>
      <c r="W526">
        <v>101</v>
      </c>
      <c r="X526">
        <v>38</v>
      </c>
      <c r="Y526">
        <v>0.5</v>
      </c>
      <c r="Z526">
        <v>147</v>
      </c>
      <c r="AA526">
        <v>5</v>
      </c>
      <c r="AB526" t="s">
        <v>136</v>
      </c>
      <c r="AC526" t="str">
        <f t="array" ref="AC526">IFERROR(INDEX(JeffSagarin[TEAM],MATCH(AllSources[[#This Row],[Year]]&amp;"|"&amp;AllSources[[#This Row],[Real_Team]],JeffSagarin[YEAR]&amp;"|"&amp;JeffSagarin[TEAM],0)),"")</f>
        <v>Oklahoma</v>
      </c>
      <c r="AD526">
        <f t="array" ref="AD526">IFERROR(INDEX(JeffSagarin[JS_RATING],MATCH(AllSources[[#This Row],[Year]]&amp;"|"&amp;AllSources[[#This Row],[Real_Team]],JeffSagarin[YEAR]&amp;"|"&amp;JeffSagarin[TEAM],0)),"")</f>
        <v>84.69</v>
      </c>
      <c r="AE526">
        <f t="array" ref="AE526">IFERROR(INDEX(JeffSagarin[JS_SOS],MATCH(AllSources[[#This Row],[Year]]&amp;"|"&amp;AllSources[[#This Row],[Real_Team]],JeffSagarin[YEAR]&amp;"|"&amp;JeffSagarin[TEAM],0)),"")</f>
        <v>79.760000000000005</v>
      </c>
      <c r="AF526">
        <f t="array" ref="AF526">IFERROR(INDEX(JeffSagarin[W25],MATCH(AllSources[[#This Row],[Year]]&amp;"|"&amp;AllSources[[#This Row],[Real_Team]],JeffSagarin[YEAR]&amp;"|"&amp;JeffSagarin[TEAM],0)),"")</f>
        <v>5</v>
      </c>
      <c r="AG526">
        <f t="array" ref="AG526">IFERROR(INDEX(JeffSagarin[W50],MATCH(AllSources[[#This Row],[Year]]&amp;"|"&amp;AllSources[[#This Row],[Real_Team]],JeffSagarin[YEAR]&amp;"|"&amp;JeffSagarin[TEAM],0)),"")</f>
        <v>8</v>
      </c>
      <c r="AH526">
        <f t="array" ref="AH526">IFERROR(INDEX(JeffSagarin[YEAR],MATCH(AllSources[[#This Row],[Year]]&amp;"|"&amp;AllSources[[#This Row],[Real_Team]],JeffSagarin[YEAR]&amp;"|"&amp;JeffSagarin[TEAM],0)),"")</f>
        <v>2014</v>
      </c>
      <c r="AI526" t="str">
        <f t="array" ref="AI526">IFERROR(INDEX(SonnyMoore[TEAM],MATCH(AllSources[[#This Row],[Year]]&amp;"|"&amp;AllSources[[#This Row],[Real_Team]],SonnyMoore[YEAR]&amp;"|"&amp;SonnyMoore[TEAM],0)),"")</f>
        <v>OKLAHOMA</v>
      </c>
      <c r="AJ526">
        <f t="array" ref="AJ526">IFERROR(INDEX(SonnyMoore[SM_SOS],MATCH(AllSources[[#This Row],[Year]]&amp;"|"&amp;AllSources[[#This Row],[Real_Team]],SonnyMoore[YEAR]&amp;"|"&amp;SonnyMoore[TEAM],0)),"")</f>
        <v>74.2</v>
      </c>
      <c r="AK526">
        <f t="array" ref="AK526">IFERROR(INDEX(SonnyMoore[SM_PR],MATCH(AllSources[[#This Row],[Year]]&amp;"|"&amp;AllSources[[#This Row],[Real_Team]],SonnyMoore[YEAR]&amp;"|"&amp;SonnyMoore[TEAM],0)),"")</f>
        <v>80.28</v>
      </c>
      <c r="AL526">
        <f t="array" ref="AL526">IFERROR(INDEX(SonnyMoore[YEAR],MATCH(AllSources[[#This Row],[Year]]&amp;"|"&amp;AllSources[[#This Row],[Real_Team]],SonnyMoore[YEAR]&amp;"|"&amp;SonnyMoore[TEAM],0)),"")</f>
        <v>2014</v>
      </c>
      <c r="AM526" t="str">
        <f t="array" ref="AM526">IFERROR(INDEX(ESPN[TEAM],MATCH(AllSources[[#This Row],[Year]]&amp;"|"&amp;AllSources[[#This Row],[Real_Team]],ESPN[YEAR]&amp;"|"&amp;ESPN[TEAM],0)),"")</f>
        <v>Oklahoma</v>
      </c>
      <c r="AN526">
        <f t="array" ref="AN526">IFERROR(INDEX(ESPN[BPI OFF],MATCH(AllSources[[#This Row],[Year]]&amp;"|"&amp;AllSources[[#This Row],[Real_Team]],ESPN[YEAR]&amp;"|"&amp;ESPN[TEAM],0)),"")</f>
        <v>11.4</v>
      </c>
      <c r="AO526">
        <f t="array" ref="AO526">IFERROR(INDEX(ESPN[BPI DEF],MATCH(AllSources[[#This Row],[Year]]&amp;"|"&amp;AllSources[[#This Row],[Real_Team]],ESPN[YEAR]&amp;"|"&amp;ESPN[TEAM],0)),"")</f>
        <v>-1.9</v>
      </c>
      <c r="AP526">
        <f t="array" ref="AP526">IFERROR(INDEX(ESPN[BPI],MATCH(AllSources[[#This Row],[Year]]&amp;"|"&amp;AllSources[[#This Row],[Real_Team]],ESPN[YEAR]&amp;"|"&amp;ESPN[TEAM],0)),"")</f>
        <v>9.5</v>
      </c>
      <c r="AQ526">
        <f t="array" ref="AQ526">IFERROR(INDEX(ESPN[YEAR],MATCH(AllSources[[#This Row],[Year]]&amp;"|"&amp;AllSources[[#This Row],[Real_Team]],ESPN[YEAR]&amp;"|"&amp;ESPN[TEAM],0)),"")</f>
        <v>2014</v>
      </c>
    </row>
    <row r="527" spans="1:43" x14ac:dyDescent="0.2">
      <c r="A527">
        <v>2014</v>
      </c>
      <c r="B527">
        <v>32</v>
      </c>
      <c r="C527" t="s">
        <v>677</v>
      </c>
      <c r="D527" t="s">
        <v>203</v>
      </c>
      <c r="E527" t="e" vm="1">
        <v>#NAME?</v>
      </c>
      <c r="F527">
        <v>12</v>
      </c>
      <c r="G527">
        <v>1</v>
      </c>
      <c r="H527" t="s">
        <v>133</v>
      </c>
      <c r="I527" t="s">
        <v>676</v>
      </c>
      <c r="J527">
        <v>17.579999999999998</v>
      </c>
      <c r="K527">
        <v>112.9</v>
      </c>
      <c r="L527">
        <v>47</v>
      </c>
      <c r="M527">
        <v>95.3</v>
      </c>
      <c r="N527">
        <v>27</v>
      </c>
      <c r="O527">
        <v>64.099999999999994</v>
      </c>
      <c r="P527">
        <v>211</v>
      </c>
      <c r="Q527">
        <v>0.02</v>
      </c>
      <c r="R527">
        <v>131</v>
      </c>
      <c r="S527">
        <v>0.13</v>
      </c>
      <c r="T527">
        <v>146</v>
      </c>
      <c r="U527">
        <v>104.5</v>
      </c>
      <c r="V527">
        <v>170</v>
      </c>
      <c r="W527">
        <v>104.3</v>
      </c>
      <c r="X527">
        <v>125</v>
      </c>
      <c r="Y527">
        <v>0.98</v>
      </c>
      <c r="Z527">
        <v>130</v>
      </c>
      <c r="AA527">
        <v>2</v>
      </c>
      <c r="AB527" t="s">
        <v>136</v>
      </c>
      <c r="AC527" t="str">
        <f t="array" ref="AC527">IFERROR(INDEX(JeffSagarin[TEAM],MATCH(AllSources[[#This Row],[Year]]&amp;"|"&amp;AllSources[[#This Row],[Real_Team]],JeffSagarin[YEAR]&amp;"|"&amp;JeffSagarin[TEAM],0)),"")</f>
        <v>Harvard</v>
      </c>
      <c r="AD527">
        <f t="array" ref="AD527">IFERROR(INDEX(JeffSagarin[JS_RATING],MATCH(AllSources[[#This Row],[Year]]&amp;"|"&amp;AllSources[[#This Row],[Real_Team]],JeffSagarin[YEAR]&amp;"|"&amp;JeffSagarin[TEAM],0)),"")</f>
        <v>84.88</v>
      </c>
      <c r="AE527">
        <f t="array" ref="AE527">IFERROR(INDEX(JeffSagarin[JS_SOS],MATCH(AllSources[[#This Row],[Year]]&amp;"|"&amp;AllSources[[#This Row],[Real_Team]],JeffSagarin[YEAR]&amp;"|"&amp;JeffSagarin[TEAM],0)),"")</f>
        <v>72.55</v>
      </c>
      <c r="AF527">
        <f t="array" ref="AF527">IFERROR(INDEX(JeffSagarin[W25],MATCH(AllSources[[#This Row],[Year]]&amp;"|"&amp;AllSources[[#This Row],[Real_Team]],JeffSagarin[YEAR]&amp;"|"&amp;JeffSagarin[TEAM],0)),"")</f>
        <v>1</v>
      </c>
      <c r="AG527">
        <f t="array" ref="AG527">IFERROR(INDEX(JeffSagarin[W50],MATCH(AllSources[[#This Row],[Year]]&amp;"|"&amp;AllSources[[#This Row],[Real_Team]],JeffSagarin[YEAR]&amp;"|"&amp;JeffSagarin[TEAM],0)),"")</f>
        <v>1</v>
      </c>
      <c r="AH527">
        <f t="array" ref="AH527">IFERROR(INDEX(JeffSagarin[YEAR],MATCH(AllSources[[#This Row],[Year]]&amp;"|"&amp;AllSources[[#This Row],[Real_Team]],JeffSagarin[YEAR]&amp;"|"&amp;JeffSagarin[TEAM],0)),"")</f>
        <v>2014</v>
      </c>
      <c r="AI527" t="str">
        <f t="array" ref="AI527">IFERROR(INDEX(SonnyMoore[TEAM],MATCH(AllSources[[#This Row],[Year]]&amp;"|"&amp;AllSources[[#This Row],[Real_Team]],SonnyMoore[YEAR]&amp;"|"&amp;SonnyMoore[TEAM],0)),"")</f>
        <v>HARVARD</v>
      </c>
      <c r="AJ527">
        <f t="array" ref="AJ527">IFERROR(INDEX(SonnyMoore[SM_SOS],MATCH(AllSources[[#This Row],[Year]]&amp;"|"&amp;AllSources[[#This Row],[Real_Team]],SonnyMoore[YEAR]&amp;"|"&amp;SonnyMoore[TEAM],0)),"")</f>
        <v>66.59</v>
      </c>
      <c r="AK527">
        <f t="array" ref="AK527">IFERROR(INDEX(SonnyMoore[SM_PR],MATCH(AllSources[[#This Row],[Year]]&amp;"|"&amp;AllSources[[#This Row],[Real_Team]],SonnyMoore[YEAR]&amp;"|"&amp;SonnyMoore[TEAM],0)),"")</f>
        <v>79.36</v>
      </c>
      <c r="AL527">
        <f t="array" ref="AL527">IFERROR(INDEX(SonnyMoore[YEAR],MATCH(AllSources[[#This Row],[Year]]&amp;"|"&amp;AllSources[[#This Row],[Real_Team]],SonnyMoore[YEAR]&amp;"|"&amp;SonnyMoore[TEAM],0)),"")</f>
        <v>2014</v>
      </c>
      <c r="AM527" t="str">
        <f t="array" ref="AM527">IFERROR(INDEX(ESPN[TEAM],MATCH(AllSources[[#This Row],[Year]]&amp;"|"&amp;AllSources[[#This Row],[Real_Team]],ESPN[YEAR]&amp;"|"&amp;ESPN[TEAM],0)),"")</f>
        <v>Harvard</v>
      </c>
      <c r="AN527">
        <f t="array" ref="AN527">IFERROR(INDEX(ESPN[BPI OFF],MATCH(AllSources[[#This Row],[Year]]&amp;"|"&amp;AllSources[[#This Row],[Real_Team]],ESPN[YEAR]&amp;"|"&amp;ESPN[TEAM],0)),"")</f>
        <v>4.5999999999999996</v>
      </c>
      <c r="AO527">
        <f t="array" ref="AO527">IFERROR(INDEX(ESPN[BPI DEF],MATCH(AllSources[[#This Row],[Year]]&amp;"|"&amp;AllSources[[#This Row],[Real_Team]],ESPN[YEAR]&amp;"|"&amp;ESPN[TEAM],0)),"")</f>
        <v>7.2</v>
      </c>
      <c r="AP527">
        <f t="array" ref="AP527">IFERROR(INDEX(ESPN[BPI],MATCH(AllSources[[#This Row],[Year]]&amp;"|"&amp;AllSources[[#This Row],[Real_Team]],ESPN[YEAR]&amp;"|"&amp;ESPN[TEAM],0)),"")</f>
        <v>11.8</v>
      </c>
      <c r="AQ527">
        <f t="array" ref="AQ527">IFERROR(INDEX(ESPN[YEAR],MATCH(AllSources[[#This Row],[Year]]&amp;"|"&amp;AllSources[[#This Row],[Real_Team]],ESPN[YEAR]&amp;"|"&amp;ESPN[TEAM],0)),"")</f>
        <v>2014</v>
      </c>
    </row>
    <row r="528" spans="1:43" x14ac:dyDescent="0.2">
      <c r="A528">
        <v>2014</v>
      </c>
      <c r="B528">
        <v>33</v>
      </c>
      <c r="C528" t="s">
        <v>675</v>
      </c>
      <c r="D528" t="s">
        <v>242</v>
      </c>
      <c r="E528" t="e" vm="1">
        <v>#NAME?</v>
      </c>
      <c r="F528">
        <v>7</v>
      </c>
      <c r="G528">
        <v>0</v>
      </c>
      <c r="H528" t="s">
        <v>538</v>
      </c>
      <c r="I528" t="s">
        <v>63</v>
      </c>
      <c r="J528">
        <v>17.149999999999999</v>
      </c>
      <c r="K528">
        <v>113.5</v>
      </c>
      <c r="L528">
        <v>41</v>
      </c>
      <c r="M528">
        <v>96.3</v>
      </c>
      <c r="N528">
        <v>39</v>
      </c>
      <c r="O528">
        <v>64.400000000000006</v>
      </c>
      <c r="P528">
        <v>191</v>
      </c>
      <c r="Q528">
        <v>3.2000000000000001E-2</v>
      </c>
      <c r="R528">
        <v>106</v>
      </c>
      <c r="S528">
        <v>4.83</v>
      </c>
      <c r="T528">
        <v>88</v>
      </c>
      <c r="U528">
        <v>107.7</v>
      </c>
      <c r="V528">
        <v>78</v>
      </c>
      <c r="W528">
        <v>102.9</v>
      </c>
      <c r="X528">
        <v>97</v>
      </c>
      <c r="Y528">
        <v>3.24</v>
      </c>
      <c r="Z528">
        <v>69</v>
      </c>
      <c r="AA528">
        <v>7</v>
      </c>
      <c r="AB528" t="s">
        <v>136</v>
      </c>
      <c r="AC528" t="str">
        <f t="array" ref="AC528">IFERROR(INDEX(JeffSagarin[TEAM],MATCH(AllSources[[#This Row],[Year]]&amp;"|"&amp;AllSources[[#This Row],[Real_Team]],JeffSagarin[YEAR]&amp;"|"&amp;JeffSagarin[TEAM],0)),"")</f>
        <v>New Mexico</v>
      </c>
      <c r="AD528">
        <f t="array" ref="AD528">IFERROR(INDEX(JeffSagarin[JS_RATING],MATCH(AllSources[[#This Row],[Year]]&amp;"|"&amp;AllSources[[#This Row],[Real_Team]],JeffSagarin[YEAR]&amp;"|"&amp;JeffSagarin[TEAM],0)),"")</f>
        <v>84.36</v>
      </c>
      <c r="AE528">
        <f t="array" ref="AE528">IFERROR(INDEX(JeffSagarin[JS_SOS],MATCH(AllSources[[#This Row],[Year]]&amp;"|"&amp;AllSources[[#This Row],[Real_Team]],JeffSagarin[YEAR]&amp;"|"&amp;JeffSagarin[TEAM],0)),"")</f>
        <v>76.62</v>
      </c>
      <c r="AF528">
        <f t="array" ref="AF528">IFERROR(INDEX(JeffSagarin[W25],MATCH(AllSources[[#This Row],[Year]]&amp;"|"&amp;AllSources[[#This Row],[Real_Team]],JeffSagarin[YEAR]&amp;"|"&amp;JeffSagarin[TEAM],0)),"")</f>
        <v>3</v>
      </c>
      <c r="AG528">
        <f t="array" ref="AG528">IFERROR(INDEX(JeffSagarin[W50],MATCH(AllSources[[#This Row],[Year]]&amp;"|"&amp;AllSources[[#This Row],[Real_Team]],JeffSagarin[YEAR]&amp;"|"&amp;JeffSagarin[TEAM],0)),"")</f>
        <v>3</v>
      </c>
      <c r="AH528">
        <f t="array" ref="AH528">IFERROR(INDEX(JeffSagarin[YEAR],MATCH(AllSources[[#This Row],[Year]]&amp;"|"&amp;AllSources[[#This Row],[Real_Team]],JeffSagarin[YEAR]&amp;"|"&amp;JeffSagarin[TEAM],0)),"")</f>
        <v>2014</v>
      </c>
      <c r="AI528" t="str">
        <f t="array" ref="AI528">IFERROR(INDEX(SonnyMoore[TEAM],MATCH(AllSources[[#This Row],[Year]]&amp;"|"&amp;AllSources[[#This Row],[Real_Team]],SonnyMoore[YEAR]&amp;"|"&amp;SonnyMoore[TEAM],0)),"")</f>
        <v>NEW MEXICO</v>
      </c>
      <c r="AJ528">
        <f t="array" ref="AJ528">IFERROR(INDEX(SonnyMoore[SM_SOS],MATCH(AllSources[[#This Row],[Year]]&amp;"|"&amp;AllSources[[#This Row],[Real_Team]],SonnyMoore[YEAR]&amp;"|"&amp;SonnyMoore[TEAM],0)),"")</f>
        <v>70.650000000000006</v>
      </c>
      <c r="AK528">
        <f t="array" ref="AK528">IFERROR(INDEX(SonnyMoore[SM_PR],MATCH(AllSources[[#This Row],[Year]]&amp;"|"&amp;AllSources[[#This Row],[Real_Team]],SonnyMoore[YEAR]&amp;"|"&amp;SonnyMoore[TEAM],0)),"")</f>
        <v>80.59</v>
      </c>
      <c r="AL528">
        <f t="array" ref="AL528">IFERROR(INDEX(SonnyMoore[YEAR],MATCH(AllSources[[#This Row],[Year]]&amp;"|"&amp;AllSources[[#This Row],[Real_Team]],SonnyMoore[YEAR]&amp;"|"&amp;SonnyMoore[TEAM],0)),"")</f>
        <v>2014</v>
      </c>
      <c r="AM528" t="str">
        <f t="array" ref="AM528">IFERROR(INDEX(ESPN[TEAM],MATCH(AllSources[[#This Row],[Year]]&amp;"|"&amp;AllSources[[#This Row],[Real_Team]],ESPN[YEAR]&amp;"|"&amp;ESPN[TEAM],0)),"")</f>
        <v>New Mexico</v>
      </c>
      <c r="AN528">
        <f t="array" ref="AN528">IFERROR(INDEX(ESPN[BPI OFF],MATCH(AllSources[[#This Row],[Year]]&amp;"|"&amp;AllSources[[#This Row],[Real_Team]],ESPN[YEAR]&amp;"|"&amp;ESPN[TEAM],0)),"")</f>
        <v>5.8</v>
      </c>
      <c r="AO528">
        <f t="array" ref="AO528">IFERROR(INDEX(ESPN[BPI DEF],MATCH(AllSources[[#This Row],[Year]]&amp;"|"&amp;AllSources[[#This Row],[Real_Team]],ESPN[YEAR]&amp;"|"&amp;ESPN[TEAM],0)),"")</f>
        <v>3.3</v>
      </c>
      <c r="AP528">
        <f t="array" ref="AP528">IFERROR(INDEX(ESPN[BPI],MATCH(AllSources[[#This Row],[Year]]&amp;"|"&amp;AllSources[[#This Row],[Real_Team]],ESPN[YEAR]&amp;"|"&amp;ESPN[TEAM],0)),"")</f>
        <v>9.1</v>
      </c>
      <c r="AQ528">
        <f t="array" ref="AQ528">IFERROR(INDEX(ESPN[YEAR],MATCH(AllSources[[#This Row],[Year]]&amp;"|"&amp;AllSources[[#This Row],[Real_Team]],ESPN[YEAR]&amp;"|"&amp;ESPN[TEAM],0)),"")</f>
        <v>2014</v>
      </c>
    </row>
    <row r="529" spans="1:43" x14ac:dyDescent="0.2">
      <c r="A529">
        <v>2014</v>
      </c>
      <c r="B529">
        <v>34</v>
      </c>
      <c r="C529" t="s">
        <v>674</v>
      </c>
      <c r="D529" t="s">
        <v>128</v>
      </c>
      <c r="E529" t="e" vm="1">
        <v>#NAME?</v>
      </c>
      <c r="F529">
        <v>10</v>
      </c>
      <c r="G529">
        <v>2</v>
      </c>
      <c r="H529" t="s">
        <v>137</v>
      </c>
      <c r="I529" t="s">
        <v>94</v>
      </c>
      <c r="J529">
        <v>16.059999999999999</v>
      </c>
      <c r="K529">
        <v>112.4</v>
      </c>
      <c r="L529">
        <v>54</v>
      </c>
      <c r="M529">
        <v>96.4</v>
      </c>
      <c r="N529">
        <v>40</v>
      </c>
      <c r="O529">
        <v>65.3</v>
      </c>
      <c r="P529">
        <v>147</v>
      </c>
      <c r="Q529">
        <v>1.6E-2</v>
      </c>
      <c r="R529">
        <v>144</v>
      </c>
      <c r="S529">
        <v>9.42</v>
      </c>
      <c r="T529">
        <v>14</v>
      </c>
      <c r="U529">
        <v>110.2</v>
      </c>
      <c r="V529">
        <v>17</v>
      </c>
      <c r="W529">
        <v>100.7</v>
      </c>
      <c r="X529">
        <v>25</v>
      </c>
      <c r="Y529">
        <v>2.34</v>
      </c>
      <c r="Z529">
        <v>97</v>
      </c>
      <c r="AA529">
        <v>0</v>
      </c>
      <c r="AB529" t="s">
        <v>136</v>
      </c>
      <c r="AC529" t="str">
        <f t="array" ref="AC529">IFERROR(INDEX(JeffSagarin[TEAM],MATCH(AllSources[[#This Row],[Year]]&amp;"|"&amp;AllSources[[#This Row],[Real_Team]],JeffSagarin[YEAR]&amp;"|"&amp;JeffSagarin[TEAM],0)),"")</f>
        <v>Stanford</v>
      </c>
      <c r="AD529">
        <f t="array" ref="AD529">IFERROR(INDEX(JeffSagarin[JS_RATING],MATCH(AllSources[[#This Row],[Year]]&amp;"|"&amp;AllSources[[#This Row],[Real_Team]],JeffSagarin[YEAR]&amp;"|"&amp;JeffSagarin[TEAM],0)),"")</f>
        <v>84.64</v>
      </c>
      <c r="AE529">
        <f t="array" ref="AE529">IFERROR(INDEX(JeffSagarin[JS_SOS],MATCH(AllSources[[#This Row],[Year]]&amp;"|"&amp;AllSources[[#This Row],[Real_Team]],JeffSagarin[YEAR]&amp;"|"&amp;JeffSagarin[TEAM],0)),"")</f>
        <v>79.81</v>
      </c>
      <c r="AF529">
        <f t="array" ref="AF529">IFERROR(INDEX(JeffSagarin[W25],MATCH(AllSources[[#This Row],[Year]]&amp;"|"&amp;AllSources[[#This Row],[Real_Team]],JeffSagarin[YEAR]&amp;"|"&amp;JeffSagarin[TEAM],0)),"")</f>
        <v>3</v>
      </c>
      <c r="AG529">
        <f t="array" ref="AG529">IFERROR(INDEX(JeffSagarin[W50],MATCH(AllSources[[#This Row],[Year]]&amp;"|"&amp;AllSources[[#This Row],[Real_Team]],JeffSagarin[YEAR]&amp;"|"&amp;JeffSagarin[TEAM],0)),"")</f>
        <v>8</v>
      </c>
      <c r="AH529">
        <f t="array" ref="AH529">IFERROR(INDEX(JeffSagarin[YEAR],MATCH(AllSources[[#This Row],[Year]]&amp;"|"&amp;AllSources[[#This Row],[Real_Team]],JeffSagarin[YEAR]&amp;"|"&amp;JeffSagarin[TEAM],0)),"")</f>
        <v>2014</v>
      </c>
      <c r="AI529" t="str">
        <f t="array" ref="AI529">IFERROR(INDEX(SonnyMoore[TEAM],MATCH(AllSources[[#This Row],[Year]]&amp;"|"&amp;AllSources[[#This Row],[Real_Team]],SonnyMoore[YEAR]&amp;"|"&amp;SonnyMoore[TEAM],0)),"")</f>
        <v>STANFORD</v>
      </c>
      <c r="AJ529">
        <f t="array" ref="AJ529">IFERROR(INDEX(SonnyMoore[SM_SOS],MATCH(AllSources[[#This Row],[Year]]&amp;"|"&amp;AllSources[[#This Row],[Real_Team]],SonnyMoore[YEAR]&amp;"|"&amp;SonnyMoore[TEAM],0)),"")</f>
        <v>74.930000000000007</v>
      </c>
      <c r="AK529">
        <f t="array" ref="AK529">IFERROR(INDEX(SonnyMoore[SM_PR],MATCH(AllSources[[#This Row],[Year]]&amp;"|"&amp;AllSources[[#This Row],[Real_Team]],SonnyMoore[YEAR]&amp;"|"&amp;SonnyMoore[TEAM],0)),"")</f>
        <v>78.959999999999994</v>
      </c>
      <c r="AL529">
        <f t="array" ref="AL529">IFERROR(INDEX(SonnyMoore[YEAR],MATCH(AllSources[[#This Row],[Year]]&amp;"|"&amp;AllSources[[#This Row],[Real_Team]],SonnyMoore[YEAR]&amp;"|"&amp;SonnyMoore[TEAM],0)),"")</f>
        <v>2014</v>
      </c>
      <c r="AM529" t="str">
        <f t="array" ref="AM529">IFERROR(INDEX(ESPN[TEAM],MATCH(AllSources[[#This Row],[Year]]&amp;"|"&amp;AllSources[[#This Row],[Real_Team]],ESPN[YEAR]&amp;"|"&amp;ESPN[TEAM],0)),"")</f>
        <v>Stanford</v>
      </c>
      <c r="AN529">
        <f t="array" ref="AN529">IFERROR(INDEX(ESPN[BPI OFF],MATCH(AllSources[[#This Row],[Year]]&amp;"|"&amp;AllSources[[#This Row],[Real_Team]],ESPN[YEAR]&amp;"|"&amp;ESPN[TEAM],0)),"")</f>
        <v>4.5</v>
      </c>
      <c r="AO529">
        <f t="array" ref="AO529">IFERROR(INDEX(ESPN[BPI DEF],MATCH(AllSources[[#This Row],[Year]]&amp;"|"&amp;AllSources[[#This Row],[Real_Team]],ESPN[YEAR]&amp;"|"&amp;ESPN[TEAM],0)),"")</f>
        <v>3</v>
      </c>
      <c r="AP529">
        <f t="array" ref="AP529">IFERROR(INDEX(ESPN[BPI],MATCH(AllSources[[#This Row],[Year]]&amp;"|"&amp;AllSources[[#This Row],[Real_Team]],ESPN[YEAR]&amp;"|"&amp;ESPN[TEAM],0)),"")</f>
        <v>7.4</v>
      </c>
      <c r="AQ529">
        <f t="array" ref="AQ529">IFERROR(INDEX(ESPN[YEAR],MATCH(AllSources[[#This Row],[Year]]&amp;"|"&amp;AllSources[[#This Row],[Real_Team]],ESPN[YEAR]&amp;"|"&amp;ESPN[TEAM],0)),"")</f>
        <v>2014</v>
      </c>
    </row>
    <row r="530" spans="1:43" x14ac:dyDescent="0.2">
      <c r="A530">
        <v>2014</v>
      </c>
      <c r="B530">
        <v>35</v>
      </c>
      <c r="C530" t="s">
        <v>673</v>
      </c>
      <c r="D530" t="s">
        <v>6</v>
      </c>
      <c r="E530" t="e" vm="1">
        <v>#NAME?</v>
      </c>
      <c r="F530">
        <v>5</v>
      </c>
      <c r="G530">
        <v>1</v>
      </c>
      <c r="H530" t="s">
        <v>532</v>
      </c>
      <c r="I530" t="s">
        <v>63</v>
      </c>
      <c r="J530">
        <v>15.72</v>
      </c>
      <c r="K530">
        <v>105.7</v>
      </c>
      <c r="L530">
        <v>168</v>
      </c>
      <c r="M530">
        <v>90</v>
      </c>
      <c r="N530">
        <v>8</v>
      </c>
      <c r="O530">
        <v>65.599999999999994</v>
      </c>
      <c r="P530">
        <v>124</v>
      </c>
      <c r="Q530">
        <v>0.04</v>
      </c>
      <c r="R530">
        <v>88</v>
      </c>
      <c r="S530">
        <v>5.04</v>
      </c>
      <c r="T530">
        <v>85</v>
      </c>
      <c r="U530">
        <v>107.2</v>
      </c>
      <c r="V530">
        <v>96</v>
      </c>
      <c r="W530">
        <v>102.2</v>
      </c>
      <c r="X530">
        <v>75</v>
      </c>
      <c r="Y530">
        <v>-1.5</v>
      </c>
      <c r="Z530">
        <v>206</v>
      </c>
      <c r="AA530">
        <v>5</v>
      </c>
      <c r="AB530" t="s">
        <v>136</v>
      </c>
      <c r="AC530" t="str">
        <f t="array" ref="AC530">IFERROR(INDEX(JeffSagarin[TEAM],MATCH(AllSources[[#This Row],[Year]]&amp;"|"&amp;AllSources[[#This Row],[Real_Team]],JeffSagarin[YEAR]&amp;"|"&amp;JeffSagarin[TEAM],0)),"")</f>
        <v/>
      </c>
      <c r="AD530" t="str">
        <f t="array" ref="AD530">IFERROR(INDEX(JeffSagarin[JS_RATING],MATCH(AllSources[[#This Row],[Year]]&amp;"|"&amp;AllSources[[#This Row],[Real_Team]],JeffSagarin[YEAR]&amp;"|"&amp;JeffSagarin[TEAM],0)),"")</f>
        <v/>
      </c>
      <c r="AE530" t="str">
        <f t="array" ref="AE530">IFERROR(INDEX(JeffSagarin[JS_SOS],MATCH(AllSources[[#This Row],[Year]]&amp;"|"&amp;AllSources[[#This Row],[Real_Team]],JeffSagarin[YEAR]&amp;"|"&amp;JeffSagarin[TEAM],0)),"")</f>
        <v/>
      </c>
      <c r="AF530" t="str">
        <f t="array" ref="AF530">IFERROR(INDEX(JeffSagarin[W25],MATCH(AllSources[[#This Row],[Year]]&amp;"|"&amp;AllSources[[#This Row],[Real_Team]],JeffSagarin[YEAR]&amp;"|"&amp;JeffSagarin[TEAM],0)),"")</f>
        <v/>
      </c>
      <c r="AG530" t="str">
        <f t="array" ref="AG530">IFERROR(INDEX(JeffSagarin[W50],MATCH(AllSources[[#This Row],[Year]]&amp;"|"&amp;AllSources[[#This Row],[Real_Team]],JeffSagarin[YEAR]&amp;"|"&amp;JeffSagarin[TEAM],0)),"")</f>
        <v/>
      </c>
      <c r="AH530" t="str">
        <f t="array" ref="AH530">IFERROR(INDEX(JeffSagarin[YEAR],MATCH(AllSources[[#This Row],[Year]]&amp;"|"&amp;AllSources[[#This Row],[Real_Team]],JeffSagarin[YEAR]&amp;"|"&amp;JeffSagarin[TEAM],0)),"")</f>
        <v/>
      </c>
      <c r="AI530" t="str">
        <f t="array" ref="AI530">IFERROR(INDEX(SonnyMoore[TEAM],MATCH(AllSources[[#This Row],[Year]]&amp;"|"&amp;AllSources[[#This Row],[Real_Team]],SonnyMoore[YEAR]&amp;"|"&amp;SonnyMoore[TEAM],0)),"")</f>
        <v/>
      </c>
      <c r="AJ530" t="str">
        <f t="array" ref="AJ530">IFERROR(INDEX(SonnyMoore[SM_SOS],MATCH(AllSources[[#This Row],[Year]]&amp;"|"&amp;AllSources[[#This Row],[Real_Team]],SonnyMoore[YEAR]&amp;"|"&amp;SonnyMoore[TEAM],0)),"")</f>
        <v/>
      </c>
      <c r="AK530" t="str">
        <f t="array" ref="AK530">IFERROR(INDEX(SonnyMoore[SM_PR],MATCH(AllSources[[#This Row],[Year]]&amp;"|"&amp;AllSources[[#This Row],[Real_Team]],SonnyMoore[YEAR]&amp;"|"&amp;SonnyMoore[TEAM],0)),"")</f>
        <v/>
      </c>
      <c r="AL530" t="str">
        <f t="array" ref="AL530">IFERROR(INDEX(SonnyMoore[YEAR],MATCH(AllSources[[#This Row],[Year]]&amp;"|"&amp;AllSources[[#This Row],[Real_Team]],SonnyMoore[YEAR]&amp;"|"&amp;SonnyMoore[TEAM],0)),"")</f>
        <v/>
      </c>
      <c r="AM530" t="str">
        <f t="array" ref="AM530">IFERROR(INDEX(ESPN[TEAM],MATCH(AllSources[[#This Row],[Year]]&amp;"|"&amp;AllSources[[#This Row],[Real_Team]],ESPN[YEAR]&amp;"|"&amp;ESPN[TEAM],0)),"")</f>
        <v/>
      </c>
      <c r="AN530" t="str">
        <f t="array" ref="AN530">IFERROR(INDEX(ESPN[BPI OFF],MATCH(AllSources[[#This Row],[Year]]&amp;"|"&amp;AllSources[[#This Row],[Real_Team]],ESPN[YEAR]&amp;"|"&amp;ESPN[TEAM],0)),"")</f>
        <v/>
      </c>
      <c r="AO530" t="str">
        <f t="array" ref="AO530">IFERROR(INDEX(ESPN[BPI DEF],MATCH(AllSources[[#This Row],[Year]]&amp;"|"&amp;AllSources[[#This Row],[Real_Team]],ESPN[YEAR]&amp;"|"&amp;ESPN[TEAM],0)),"")</f>
        <v/>
      </c>
      <c r="AP530" t="str">
        <f t="array" ref="AP530">IFERROR(INDEX(ESPN[BPI],MATCH(AllSources[[#This Row],[Year]]&amp;"|"&amp;AllSources[[#This Row],[Real_Team]],ESPN[YEAR]&amp;"|"&amp;ESPN[TEAM],0)),"")</f>
        <v/>
      </c>
      <c r="AQ530" t="str">
        <f t="array" ref="AQ530">IFERROR(INDEX(ESPN[YEAR],MATCH(AllSources[[#This Row],[Year]]&amp;"|"&amp;AllSources[[#This Row],[Real_Team]],ESPN[YEAR]&amp;"|"&amp;ESPN[TEAM],0)),"")</f>
        <v/>
      </c>
    </row>
    <row r="531" spans="1:43" x14ac:dyDescent="0.2">
      <c r="A531">
        <v>2014</v>
      </c>
      <c r="B531">
        <v>36</v>
      </c>
      <c r="C531" t="s">
        <v>672</v>
      </c>
      <c r="D531" t="s">
        <v>236</v>
      </c>
      <c r="E531" t="e" vm="1">
        <v>#NAME?</v>
      </c>
      <c r="F531">
        <v>8</v>
      </c>
      <c r="G531">
        <v>1</v>
      </c>
      <c r="H531" t="s">
        <v>148</v>
      </c>
      <c r="I531" t="s">
        <v>531</v>
      </c>
      <c r="J531">
        <v>15.22</v>
      </c>
      <c r="K531">
        <v>112.4</v>
      </c>
      <c r="L531">
        <v>56</v>
      </c>
      <c r="M531">
        <v>97.1</v>
      </c>
      <c r="N531">
        <v>50</v>
      </c>
      <c r="O531">
        <v>67.5</v>
      </c>
      <c r="P531">
        <v>53</v>
      </c>
      <c r="Q531">
        <v>4.8000000000000001E-2</v>
      </c>
      <c r="R531">
        <v>73</v>
      </c>
      <c r="S531">
        <v>7.25</v>
      </c>
      <c r="T531">
        <v>54</v>
      </c>
      <c r="U531">
        <v>108.3</v>
      </c>
      <c r="V531">
        <v>63</v>
      </c>
      <c r="W531">
        <v>101.1</v>
      </c>
      <c r="X531">
        <v>39</v>
      </c>
      <c r="Y531">
        <v>0.02</v>
      </c>
      <c r="Z531">
        <v>160</v>
      </c>
      <c r="AA531">
        <v>8</v>
      </c>
      <c r="AB531" t="s">
        <v>136</v>
      </c>
      <c r="AC531" t="str">
        <f t="array" ref="AC531">IFERROR(INDEX(JeffSagarin[TEAM],MATCH(AllSources[[#This Row],[Year]]&amp;"|"&amp;AllSources[[#This Row],[Real_Team]],JeffSagarin[YEAR]&amp;"|"&amp;JeffSagarin[TEAM],0)),"")</f>
        <v>Memphis</v>
      </c>
      <c r="AD531">
        <f t="array" ref="AD531">IFERROR(INDEX(JeffSagarin[JS_RATING],MATCH(AllSources[[#This Row],[Year]]&amp;"|"&amp;AllSources[[#This Row],[Real_Team]],JeffSagarin[YEAR]&amp;"|"&amp;JeffSagarin[TEAM],0)),"")</f>
        <v>84.43</v>
      </c>
      <c r="AE531">
        <f t="array" ref="AE531">IFERROR(INDEX(JeffSagarin[JS_SOS],MATCH(AllSources[[#This Row],[Year]]&amp;"|"&amp;AllSources[[#This Row],[Real_Team]],JeffSagarin[YEAR]&amp;"|"&amp;JeffSagarin[TEAM],0)),"")</f>
        <v>78.61</v>
      </c>
      <c r="AF531">
        <f t="array" ref="AF531">IFERROR(INDEX(JeffSagarin[W25],MATCH(AllSources[[#This Row],[Year]]&amp;"|"&amp;AllSources[[#This Row],[Real_Team]],JeffSagarin[YEAR]&amp;"|"&amp;JeffSagarin[TEAM],0)),"")</f>
        <v>4</v>
      </c>
      <c r="AG531">
        <f t="array" ref="AG531">IFERROR(INDEX(JeffSagarin[W50],MATCH(AllSources[[#This Row],[Year]]&amp;"|"&amp;AllSources[[#This Row],[Real_Team]],JeffSagarin[YEAR]&amp;"|"&amp;JeffSagarin[TEAM],0)),"")</f>
        <v>6</v>
      </c>
      <c r="AH531">
        <f t="array" ref="AH531">IFERROR(INDEX(JeffSagarin[YEAR],MATCH(AllSources[[#This Row],[Year]]&amp;"|"&amp;AllSources[[#This Row],[Real_Team]],JeffSagarin[YEAR]&amp;"|"&amp;JeffSagarin[TEAM],0)),"")</f>
        <v>2014</v>
      </c>
      <c r="AI531" t="str">
        <f t="array" ref="AI531">IFERROR(INDEX(SonnyMoore[TEAM],MATCH(AllSources[[#This Row],[Year]]&amp;"|"&amp;AllSources[[#This Row],[Real_Team]],SonnyMoore[YEAR]&amp;"|"&amp;SonnyMoore[TEAM],0)),"")</f>
        <v>MEMPHIS</v>
      </c>
      <c r="AJ531">
        <f t="array" ref="AJ531">IFERROR(INDEX(SonnyMoore[SM_SOS],MATCH(AllSources[[#This Row],[Year]]&amp;"|"&amp;AllSources[[#This Row],[Real_Team]],SonnyMoore[YEAR]&amp;"|"&amp;SonnyMoore[TEAM],0)),"")</f>
        <v>72.98</v>
      </c>
      <c r="AK531">
        <f t="array" ref="AK531">IFERROR(INDEX(SonnyMoore[SM_PR],MATCH(AllSources[[#This Row],[Year]]&amp;"|"&amp;AllSources[[#This Row],[Real_Team]],SonnyMoore[YEAR]&amp;"|"&amp;SonnyMoore[TEAM],0)),"")</f>
        <v>78.209999999999994</v>
      </c>
      <c r="AL531">
        <f t="array" ref="AL531">IFERROR(INDEX(SonnyMoore[YEAR],MATCH(AllSources[[#This Row],[Year]]&amp;"|"&amp;AllSources[[#This Row],[Real_Team]],SonnyMoore[YEAR]&amp;"|"&amp;SonnyMoore[TEAM],0)),"")</f>
        <v>2014</v>
      </c>
      <c r="AM531" t="str">
        <f t="array" ref="AM531">IFERROR(INDEX(ESPN[TEAM],MATCH(AllSources[[#This Row],[Year]]&amp;"|"&amp;AllSources[[#This Row],[Real_Team]],ESPN[YEAR]&amp;"|"&amp;ESPN[TEAM],0)),"")</f>
        <v>Memphis</v>
      </c>
      <c r="AN531">
        <f t="array" ref="AN531">IFERROR(INDEX(ESPN[BPI OFF],MATCH(AllSources[[#This Row],[Year]]&amp;"|"&amp;AllSources[[#This Row],[Real_Team]],ESPN[YEAR]&amp;"|"&amp;ESPN[TEAM],0)),"")</f>
        <v>7.3</v>
      </c>
      <c r="AO531">
        <f t="array" ref="AO531">IFERROR(INDEX(ESPN[BPI DEF],MATCH(AllSources[[#This Row],[Year]]&amp;"|"&amp;AllSources[[#This Row],[Real_Team]],ESPN[YEAR]&amp;"|"&amp;ESPN[TEAM],0)),"")</f>
        <v>2.7</v>
      </c>
      <c r="AP531">
        <f t="array" ref="AP531">IFERROR(INDEX(ESPN[BPI],MATCH(AllSources[[#This Row],[Year]]&amp;"|"&amp;AllSources[[#This Row],[Real_Team]],ESPN[YEAR]&amp;"|"&amp;ESPN[TEAM],0)),"")</f>
        <v>10</v>
      </c>
      <c r="AQ531">
        <f t="array" ref="AQ531">IFERROR(INDEX(ESPN[YEAR],MATCH(AllSources[[#This Row],[Year]]&amp;"|"&amp;AllSources[[#This Row],[Real_Team]],ESPN[YEAR]&amp;"|"&amp;ESPN[TEAM],0)),"")</f>
        <v>2014</v>
      </c>
    </row>
    <row r="532" spans="1:43" x14ac:dyDescent="0.2">
      <c r="A532">
        <v>2014</v>
      </c>
      <c r="B532">
        <v>39</v>
      </c>
      <c r="C532" t="s">
        <v>671</v>
      </c>
      <c r="D532" t="s">
        <v>221</v>
      </c>
      <c r="E532" t="e" vm="1">
        <v>#NAME?</v>
      </c>
      <c r="F532">
        <v>10</v>
      </c>
      <c r="G532">
        <v>0</v>
      </c>
      <c r="H532" t="s">
        <v>137</v>
      </c>
      <c r="I532" t="s">
        <v>65</v>
      </c>
      <c r="J532">
        <v>14.82</v>
      </c>
      <c r="K532">
        <v>111.2</v>
      </c>
      <c r="L532">
        <v>67</v>
      </c>
      <c r="M532">
        <v>96.4</v>
      </c>
      <c r="N532">
        <v>41</v>
      </c>
      <c r="O532">
        <v>67.400000000000006</v>
      </c>
      <c r="P532">
        <v>58</v>
      </c>
      <c r="Q532">
        <v>3.0000000000000001E-3</v>
      </c>
      <c r="R532">
        <v>180</v>
      </c>
      <c r="S532">
        <v>7.5</v>
      </c>
      <c r="T532">
        <v>47</v>
      </c>
      <c r="U532">
        <v>108.6</v>
      </c>
      <c r="V532">
        <v>53</v>
      </c>
      <c r="W532">
        <v>101.1</v>
      </c>
      <c r="X532">
        <v>41</v>
      </c>
      <c r="Y532">
        <v>-2.6</v>
      </c>
      <c r="Z532">
        <v>234</v>
      </c>
      <c r="AA532">
        <v>0</v>
      </c>
      <c r="AB532" t="s">
        <v>136</v>
      </c>
      <c r="AC532" t="str">
        <f t="array" ref="AC532">IFERROR(INDEX(JeffSagarin[TEAM],MATCH(AllSources[[#This Row],[Year]]&amp;"|"&amp;AllSources[[#This Row],[Real_Team]],JeffSagarin[YEAR]&amp;"|"&amp;JeffSagarin[TEAM],0)),"")</f>
        <v>Arizona St.</v>
      </c>
      <c r="AD532">
        <f t="array" ref="AD532">IFERROR(INDEX(JeffSagarin[JS_RATING],MATCH(AllSources[[#This Row],[Year]]&amp;"|"&amp;AllSources[[#This Row],[Real_Team]],JeffSagarin[YEAR]&amp;"|"&amp;JeffSagarin[TEAM],0)),"")</f>
        <v>83.02</v>
      </c>
      <c r="AE532">
        <f t="array" ref="AE532">IFERROR(INDEX(JeffSagarin[JS_SOS],MATCH(AllSources[[#This Row],[Year]]&amp;"|"&amp;AllSources[[#This Row],[Real_Team]],JeffSagarin[YEAR]&amp;"|"&amp;JeffSagarin[TEAM],0)),"")</f>
        <v>78.56</v>
      </c>
      <c r="AF532">
        <f t="array" ref="AF532">IFERROR(INDEX(JeffSagarin[W25],MATCH(AllSources[[#This Row],[Year]]&amp;"|"&amp;AllSources[[#This Row],[Real_Team]],JeffSagarin[YEAR]&amp;"|"&amp;JeffSagarin[TEAM],0)),"")</f>
        <v>1</v>
      </c>
      <c r="AG532">
        <f t="array" ref="AG532">IFERROR(INDEX(JeffSagarin[W50],MATCH(AllSources[[#This Row],[Year]]&amp;"|"&amp;AllSources[[#This Row],[Real_Team]],JeffSagarin[YEAR]&amp;"|"&amp;JeffSagarin[TEAM],0)),"")</f>
        <v>4</v>
      </c>
      <c r="AH532">
        <f t="array" ref="AH532">IFERROR(INDEX(JeffSagarin[YEAR],MATCH(AllSources[[#This Row],[Year]]&amp;"|"&amp;AllSources[[#This Row],[Real_Team]],JeffSagarin[YEAR]&amp;"|"&amp;JeffSagarin[TEAM],0)),"")</f>
        <v>2014</v>
      </c>
      <c r="AI532" t="str">
        <f t="array" ref="AI532">IFERROR(INDEX(SonnyMoore[TEAM],MATCH(AllSources[[#This Row],[Year]]&amp;"|"&amp;AllSources[[#This Row],[Real_Team]],SonnyMoore[YEAR]&amp;"|"&amp;SonnyMoore[TEAM],0)),"")</f>
        <v>ARIZONA ST.</v>
      </c>
      <c r="AJ532">
        <f t="array" ref="AJ532">IFERROR(INDEX(SonnyMoore[SM_SOS],MATCH(AllSources[[#This Row],[Year]]&amp;"|"&amp;AllSources[[#This Row],[Real_Team]],SonnyMoore[YEAR]&amp;"|"&amp;SonnyMoore[TEAM],0)),"")</f>
        <v>71.930000000000007</v>
      </c>
      <c r="AK532">
        <f t="array" ref="AK532">IFERROR(INDEX(SonnyMoore[SM_PR],MATCH(AllSources[[#This Row],[Year]]&amp;"|"&amp;AllSources[[#This Row],[Real_Team]],SonnyMoore[YEAR]&amp;"|"&amp;SonnyMoore[TEAM],0)),"")</f>
        <v>76.11</v>
      </c>
      <c r="AL532">
        <f t="array" ref="AL532">IFERROR(INDEX(SonnyMoore[YEAR],MATCH(AllSources[[#This Row],[Year]]&amp;"|"&amp;AllSources[[#This Row],[Real_Team]],SonnyMoore[YEAR]&amp;"|"&amp;SonnyMoore[TEAM],0)),"")</f>
        <v>2014</v>
      </c>
      <c r="AM532" t="str">
        <f t="array" ref="AM532">IFERROR(INDEX(ESPN[TEAM],MATCH(AllSources[[#This Row],[Year]]&amp;"|"&amp;AllSources[[#This Row],[Real_Team]],ESPN[YEAR]&amp;"|"&amp;ESPN[TEAM],0)),"")</f>
        <v>Arizona St.</v>
      </c>
      <c r="AN532">
        <f t="array" ref="AN532">IFERROR(INDEX(ESPN[BPI OFF],MATCH(AllSources[[#This Row],[Year]]&amp;"|"&amp;AllSources[[#This Row],[Real_Team]],ESPN[YEAR]&amp;"|"&amp;ESPN[TEAM],0)),"")</f>
        <v>7.6</v>
      </c>
      <c r="AO532">
        <f t="array" ref="AO532">IFERROR(INDEX(ESPN[BPI DEF],MATCH(AllSources[[#This Row],[Year]]&amp;"|"&amp;AllSources[[#This Row],[Real_Team]],ESPN[YEAR]&amp;"|"&amp;ESPN[TEAM],0)),"")</f>
        <v>2.4</v>
      </c>
      <c r="AP532">
        <f t="array" ref="AP532">IFERROR(INDEX(ESPN[BPI],MATCH(AllSources[[#This Row],[Year]]&amp;"|"&amp;AllSources[[#This Row],[Real_Team]],ESPN[YEAR]&amp;"|"&amp;ESPN[TEAM],0)),"")</f>
        <v>10.1</v>
      </c>
      <c r="AQ532">
        <f t="array" ref="AQ532">IFERROR(INDEX(ESPN[YEAR],MATCH(AllSources[[#This Row],[Year]]&amp;"|"&amp;AllSources[[#This Row],[Real_Team]],ESPN[YEAR]&amp;"|"&amp;ESPN[TEAM],0)),"")</f>
        <v>2014</v>
      </c>
    </row>
    <row r="533" spans="1:43" x14ac:dyDescent="0.2">
      <c r="A533">
        <v>2014</v>
      </c>
      <c r="B533">
        <v>41</v>
      </c>
      <c r="C533" t="s">
        <v>670</v>
      </c>
      <c r="D533" t="s">
        <v>199</v>
      </c>
      <c r="E533" t="e" vm="1">
        <v>#NAME?</v>
      </c>
      <c r="F533">
        <v>7</v>
      </c>
      <c r="G533">
        <v>1</v>
      </c>
      <c r="H533" t="s">
        <v>156</v>
      </c>
      <c r="I533" t="s">
        <v>111</v>
      </c>
      <c r="J533">
        <v>14.52</v>
      </c>
      <c r="K533">
        <v>111.8</v>
      </c>
      <c r="L533">
        <v>61</v>
      </c>
      <c r="M533">
        <v>97.3</v>
      </c>
      <c r="N533">
        <v>53</v>
      </c>
      <c r="O533">
        <v>66.8</v>
      </c>
      <c r="P533">
        <v>70</v>
      </c>
      <c r="Q533">
        <v>9.1999999999999998E-2</v>
      </c>
      <c r="R533">
        <v>14</v>
      </c>
      <c r="S533">
        <v>9.61</v>
      </c>
      <c r="T533">
        <v>10</v>
      </c>
      <c r="U533">
        <v>110.9</v>
      </c>
      <c r="V533">
        <v>4</v>
      </c>
      <c r="W533">
        <v>101.3</v>
      </c>
      <c r="X533">
        <v>46</v>
      </c>
      <c r="Y533">
        <v>-1.74</v>
      </c>
      <c r="Z533">
        <v>213</v>
      </c>
      <c r="AA533">
        <v>7</v>
      </c>
      <c r="AB533" t="s">
        <v>136</v>
      </c>
      <c r="AC533" t="str">
        <f t="array" ref="AC533">IFERROR(INDEX(JeffSagarin[TEAM],MATCH(AllSources[[#This Row],[Year]]&amp;"|"&amp;AllSources[[#This Row],[Real_Team]],JeffSagarin[YEAR]&amp;"|"&amp;JeffSagarin[TEAM],0)),"")</f>
        <v>Texas</v>
      </c>
      <c r="AD533">
        <f t="array" ref="AD533">IFERROR(INDEX(JeffSagarin[JS_RATING],MATCH(AllSources[[#This Row],[Year]]&amp;"|"&amp;AllSources[[#This Row],[Real_Team]],JeffSagarin[YEAR]&amp;"|"&amp;JeffSagarin[TEAM],0)),"")</f>
        <v>82.87</v>
      </c>
      <c r="AE533">
        <f t="array" ref="AE533">IFERROR(INDEX(JeffSagarin[JS_SOS],MATCH(AllSources[[#This Row],[Year]]&amp;"|"&amp;AllSources[[#This Row],[Real_Team]],JeffSagarin[YEAR]&amp;"|"&amp;JeffSagarin[TEAM],0)),"")</f>
        <v>80.31</v>
      </c>
      <c r="AF533">
        <f t="array" ref="AF533">IFERROR(INDEX(JeffSagarin[W25],MATCH(AllSources[[#This Row],[Year]]&amp;"|"&amp;AllSources[[#This Row],[Real_Team]],JeffSagarin[YEAR]&amp;"|"&amp;JeffSagarin[TEAM],0)),"")</f>
        <v>5</v>
      </c>
      <c r="AG533">
        <f t="array" ref="AG533">IFERROR(INDEX(JeffSagarin[W50],MATCH(AllSources[[#This Row],[Year]]&amp;"|"&amp;AllSources[[#This Row],[Real_Team]],JeffSagarin[YEAR]&amp;"|"&amp;JeffSagarin[TEAM],0)),"")</f>
        <v>8</v>
      </c>
      <c r="AH533">
        <f t="array" ref="AH533">IFERROR(INDEX(JeffSagarin[YEAR],MATCH(AllSources[[#This Row],[Year]]&amp;"|"&amp;AllSources[[#This Row],[Real_Team]],JeffSagarin[YEAR]&amp;"|"&amp;JeffSagarin[TEAM],0)),"")</f>
        <v>2014</v>
      </c>
      <c r="AI533" t="str">
        <f t="array" ref="AI533">IFERROR(INDEX(SonnyMoore[TEAM],MATCH(AllSources[[#This Row],[Year]]&amp;"|"&amp;AllSources[[#This Row],[Real_Team]],SonnyMoore[YEAR]&amp;"|"&amp;SonnyMoore[TEAM],0)),"")</f>
        <v>TEXAS</v>
      </c>
      <c r="AJ533">
        <f t="array" ref="AJ533">IFERROR(INDEX(SonnyMoore[SM_SOS],MATCH(AllSources[[#This Row],[Year]]&amp;"|"&amp;AllSources[[#This Row],[Real_Team]],SonnyMoore[YEAR]&amp;"|"&amp;SonnyMoore[TEAM],0)),"")</f>
        <v>75.09</v>
      </c>
      <c r="AK533">
        <f t="array" ref="AK533">IFERROR(INDEX(SonnyMoore[SM_PR],MATCH(AllSources[[#This Row],[Year]]&amp;"|"&amp;AllSources[[#This Row],[Real_Team]],SonnyMoore[YEAR]&amp;"|"&amp;SonnyMoore[TEAM],0)),"")</f>
        <v>76.75</v>
      </c>
      <c r="AL533">
        <f t="array" ref="AL533">IFERROR(INDEX(SonnyMoore[YEAR],MATCH(AllSources[[#This Row],[Year]]&amp;"|"&amp;AllSources[[#This Row],[Real_Team]],SonnyMoore[YEAR]&amp;"|"&amp;SonnyMoore[TEAM],0)),"")</f>
        <v>2014</v>
      </c>
      <c r="AM533" t="str">
        <f t="array" ref="AM533">IFERROR(INDEX(ESPN[TEAM],MATCH(AllSources[[#This Row],[Year]]&amp;"|"&amp;AllSources[[#This Row],[Real_Team]],ESPN[YEAR]&amp;"|"&amp;ESPN[TEAM],0)),"")</f>
        <v>Texas</v>
      </c>
      <c r="AN533">
        <f t="array" ref="AN533">IFERROR(INDEX(ESPN[BPI OFF],MATCH(AllSources[[#This Row],[Year]]&amp;"|"&amp;AllSources[[#This Row],[Real_Team]],ESPN[YEAR]&amp;"|"&amp;ESPN[TEAM],0)),"")</f>
        <v>5</v>
      </c>
      <c r="AO533">
        <f t="array" ref="AO533">IFERROR(INDEX(ESPN[BPI DEF],MATCH(AllSources[[#This Row],[Year]]&amp;"|"&amp;AllSources[[#This Row],[Real_Team]],ESPN[YEAR]&amp;"|"&amp;ESPN[TEAM],0)),"")</f>
        <v>3.3</v>
      </c>
      <c r="AP533">
        <f t="array" ref="AP533">IFERROR(INDEX(ESPN[BPI],MATCH(AllSources[[#This Row],[Year]]&amp;"|"&amp;AllSources[[#This Row],[Real_Team]],ESPN[YEAR]&amp;"|"&amp;ESPN[TEAM],0)),"")</f>
        <v>8.3000000000000007</v>
      </c>
      <c r="AQ533">
        <f t="array" ref="AQ533">IFERROR(INDEX(ESPN[YEAR],MATCH(AllSources[[#This Row],[Year]]&amp;"|"&amp;AllSources[[#This Row],[Real_Team]],ESPN[YEAR]&amp;"|"&amp;ESPN[TEAM],0)),"")</f>
        <v>2014</v>
      </c>
    </row>
    <row r="534" spans="1:43" x14ac:dyDescent="0.2">
      <c r="A534">
        <v>2014</v>
      </c>
      <c r="B534">
        <v>42</v>
      </c>
      <c r="C534" t="s">
        <v>669</v>
      </c>
      <c r="D534" t="s">
        <v>219</v>
      </c>
      <c r="E534" t="e" vm="1">
        <v>#NAME?</v>
      </c>
      <c r="F534">
        <v>11</v>
      </c>
      <c r="G534">
        <v>3</v>
      </c>
      <c r="H534" t="s">
        <v>532</v>
      </c>
      <c r="I534" t="s">
        <v>510</v>
      </c>
      <c r="J534">
        <v>14.25</v>
      </c>
      <c r="K534">
        <v>113.8</v>
      </c>
      <c r="L534">
        <v>37</v>
      </c>
      <c r="M534">
        <v>99.6</v>
      </c>
      <c r="N534">
        <v>72</v>
      </c>
      <c r="O534">
        <v>63.8</v>
      </c>
      <c r="P534">
        <v>223</v>
      </c>
      <c r="Q534">
        <v>3.7999999999999999E-2</v>
      </c>
      <c r="R534">
        <v>93</v>
      </c>
      <c r="S534">
        <v>6.25</v>
      </c>
      <c r="T534">
        <v>63</v>
      </c>
      <c r="U534">
        <v>107.7</v>
      </c>
      <c r="V534">
        <v>79</v>
      </c>
      <c r="W534">
        <v>101.4</v>
      </c>
      <c r="X534">
        <v>51</v>
      </c>
      <c r="Y534">
        <v>-0.56999999999999995</v>
      </c>
      <c r="Z534">
        <v>178</v>
      </c>
      <c r="AA534">
        <v>1</v>
      </c>
      <c r="AB534" t="s">
        <v>136</v>
      </c>
      <c r="AC534" t="str">
        <f t="array" ref="AC534">IFERROR(INDEX(JeffSagarin[TEAM],MATCH(AllSources[[#This Row],[Year]]&amp;"|"&amp;AllSources[[#This Row],[Real_Team]],JeffSagarin[YEAR]&amp;"|"&amp;JeffSagarin[TEAM],0)),"")</f>
        <v>Dayton</v>
      </c>
      <c r="AD534">
        <f t="array" ref="AD534">IFERROR(INDEX(JeffSagarin[JS_RATING],MATCH(AllSources[[#This Row],[Year]]&amp;"|"&amp;AllSources[[#This Row],[Real_Team]],JeffSagarin[YEAR]&amp;"|"&amp;JeffSagarin[TEAM],0)),"")</f>
        <v>84.67</v>
      </c>
      <c r="AE534">
        <f t="array" ref="AE534">IFERROR(INDEX(JeffSagarin[JS_SOS],MATCH(AllSources[[#This Row],[Year]]&amp;"|"&amp;AllSources[[#This Row],[Real_Team]],JeffSagarin[YEAR]&amp;"|"&amp;JeffSagarin[TEAM],0)),"")</f>
        <v>78</v>
      </c>
      <c r="AF534">
        <f t="array" ref="AF534">IFERROR(INDEX(JeffSagarin[W25],MATCH(AllSources[[#This Row],[Year]]&amp;"|"&amp;AllSources[[#This Row],[Real_Team]],JeffSagarin[YEAR]&amp;"|"&amp;JeffSagarin[TEAM],0)),"")</f>
        <v>3</v>
      </c>
      <c r="AG534">
        <f t="array" ref="AG534">IFERROR(INDEX(JeffSagarin[W50],MATCH(AllSources[[#This Row],[Year]]&amp;"|"&amp;AllSources[[#This Row],[Real_Team]],JeffSagarin[YEAR]&amp;"|"&amp;JeffSagarin[TEAM],0)),"")</f>
        <v>7</v>
      </c>
      <c r="AH534">
        <f t="array" ref="AH534">IFERROR(INDEX(JeffSagarin[YEAR],MATCH(AllSources[[#This Row],[Year]]&amp;"|"&amp;AllSources[[#This Row],[Real_Team]],JeffSagarin[YEAR]&amp;"|"&amp;JeffSagarin[TEAM],0)),"")</f>
        <v>2014</v>
      </c>
      <c r="AI534" t="str">
        <f t="array" ref="AI534">IFERROR(INDEX(SonnyMoore[TEAM],MATCH(AllSources[[#This Row],[Year]]&amp;"|"&amp;AllSources[[#This Row],[Real_Team]],SonnyMoore[YEAR]&amp;"|"&amp;SonnyMoore[TEAM],0)),"")</f>
        <v>DAYTON</v>
      </c>
      <c r="AJ534">
        <f t="array" ref="AJ534">IFERROR(INDEX(SonnyMoore[SM_SOS],MATCH(AllSources[[#This Row],[Year]]&amp;"|"&amp;AllSources[[#This Row],[Real_Team]],SonnyMoore[YEAR]&amp;"|"&amp;SonnyMoore[TEAM],0)),"")</f>
        <v>72.34</v>
      </c>
      <c r="AK534">
        <f t="array" ref="AK534">IFERROR(INDEX(SonnyMoore[SM_PR],MATCH(AllSources[[#This Row],[Year]]&amp;"|"&amp;AllSources[[#This Row],[Real_Team]],SonnyMoore[YEAR]&amp;"|"&amp;SonnyMoore[TEAM],0)),"")</f>
        <v>78.92</v>
      </c>
      <c r="AL534">
        <f t="array" ref="AL534">IFERROR(INDEX(SonnyMoore[YEAR],MATCH(AllSources[[#This Row],[Year]]&amp;"|"&amp;AllSources[[#This Row],[Real_Team]],SonnyMoore[YEAR]&amp;"|"&amp;SonnyMoore[TEAM],0)),"")</f>
        <v>2014</v>
      </c>
      <c r="AM534" t="str">
        <f t="array" ref="AM534">IFERROR(INDEX(ESPN[TEAM],MATCH(AllSources[[#This Row],[Year]]&amp;"|"&amp;AllSources[[#This Row],[Real_Team]],ESPN[YEAR]&amp;"|"&amp;ESPN[TEAM],0)),"")</f>
        <v>Dayton</v>
      </c>
      <c r="AN534">
        <f t="array" ref="AN534">IFERROR(INDEX(ESPN[BPI OFF],MATCH(AllSources[[#This Row],[Year]]&amp;"|"&amp;AllSources[[#This Row],[Real_Team]],ESPN[YEAR]&amp;"|"&amp;ESPN[TEAM],0)),"")</f>
        <v>4.5</v>
      </c>
      <c r="AO534">
        <f t="array" ref="AO534">IFERROR(INDEX(ESPN[BPI DEF],MATCH(AllSources[[#This Row],[Year]]&amp;"|"&amp;AllSources[[#This Row],[Real_Team]],ESPN[YEAR]&amp;"|"&amp;ESPN[TEAM],0)),"")</f>
        <v>4.0999999999999996</v>
      </c>
      <c r="AP534">
        <f t="array" ref="AP534">IFERROR(INDEX(ESPN[BPI],MATCH(AllSources[[#This Row],[Year]]&amp;"|"&amp;AllSources[[#This Row],[Real_Team]],ESPN[YEAR]&amp;"|"&amp;ESPN[TEAM],0)),"")</f>
        <v>8.6</v>
      </c>
      <c r="AQ534">
        <f t="array" ref="AQ534">IFERROR(INDEX(ESPN[YEAR],MATCH(AllSources[[#This Row],[Year]]&amp;"|"&amp;AllSources[[#This Row],[Real_Team]],ESPN[YEAR]&amp;"|"&amp;ESPN[TEAM],0)),"")</f>
        <v>2014</v>
      </c>
    </row>
    <row r="535" spans="1:43" x14ac:dyDescent="0.2">
      <c r="A535">
        <v>2014</v>
      </c>
      <c r="B535">
        <v>45</v>
      </c>
      <c r="C535" t="s">
        <v>668</v>
      </c>
      <c r="D535" t="s">
        <v>238</v>
      </c>
      <c r="E535" t="e" vm="1">
        <v>#NAME?</v>
      </c>
      <c r="F535">
        <v>9</v>
      </c>
      <c r="G535">
        <v>0</v>
      </c>
      <c r="H535" t="s">
        <v>156</v>
      </c>
      <c r="I535" t="s">
        <v>131</v>
      </c>
      <c r="J535">
        <v>14.1</v>
      </c>
      <c r="K535">
        <v>107.8</v>
      </c>
      <c r="L535">
        <v>125</v>
      </c>
      <c r="M535">
        <v>93.7</v>
      </c>
      <c r="N535">
        <v>16</v>
      </c>
      <c r="O535">
        <v>63.3</v>
      </c>
      <c r="P535">
        <v>247</v>
      </c>
      <c r="Q535">
        <v>1E-3</v>
      </c>
      <c r="R535">
        <v>185</v>
      </c>
      <c r="S535">
        <v>8.17</v>
      </c>
      <c r="T535">
        <v>35</v>
      </c>
      <c r="U535">
        <v>110.5</v>
      </c>
      <c r="V535">
        <v>8</v>
      </c>
      <c r="W535">
        <v>102.3</v>
      </c>
      <c r="X535">
        <v>81</v>
      </c>
      <c r="Y535">
        <v>-4.0599999999999996</v>
      </c>
      <c r="Z535">
        <v>285</v>
      </c>
      <c r="AA535">
        <v>9</v>
      </c>
      <c r="AB535" t="s">
        <v>136</v>
      </c>
      <c r="AC535" t="str">
        <f t="array" ref="AC535">IFERROR(INDEX(JeffSagarin[TEAM],MATCH(AllSources[[#This Row],[Year]]&amp;"|"&amp;AllSources[[#This Row],[Real_Team]],JeffSagarin[YEAR]&amp;"|"&amp;JeffSagarin[TEAM],0)),"")</f>
        <v>Kansas St.</v>
      </c>
      <c r="AD535">
        <f t="array" ref="AD535">IFERROR(INDEX(JeffSagarin[JS_RATING],MATCH(AllSources[[#This Row],[Year]]&amp;"|"&amp;AllSources[[#This Row],[Real_Team]],JeffSagarin[YEAR]&amp;"|"&amp;JeffSagarin[TEAM],0)),"")</f>
        <v>82.7</v>
      </c>
      <c r="AE535">
        <f t="array" ref="AE535">IFERROR(INDEX(JeffSagarin[JS_SOS],MATCH(AllSources[[#This Row],[Year]]&amp;"|"&amp;AllSources[[#This Row],[Real_Team]],JeffSagarin[YEAR]&amp;"|"&amp;JeffSagarin[TEAM],0)),"")</f>
        <v>79.17</v>
      </c>
      <c r="AF535">
        <f t="array" ref="AF535">IFERROR(INDEX(JeffSagarin[W25],MATCH(AllSources[[#This Row],[Year]]&amp;"|"&amp;AllSources[[#This Row],[Real_Team]],JeffSagarin[YEAR]&amp;"|"&amp;JeffSagarin[TEAM],0)),"")</f>
        <v>4</v>
      </c>
      <c r="AG535">
        <f t="array" ref="AG535">IFERROR(INDEX(JeffSagarin[W50],MATCH(AllSources[[#This Row],[Year]]&amp;"|"&amp;AllSources[[#This Row],[Real_Team]],JeffSagarin[YEAR]&amp;"|"&amp;JeffSagarin[TEAM],0)),"")</f>
        <v>7</v>
      </c>
      <c r="AH535">
        <f t="array" ref="AH535">IFERROR(INDEX(JeffSagarin[YEAR],MATCH(AllSources[[#This Row],[Year]]&amp;"|"&amp;AllSources[[#This Row],[Real_Team]],JeffSagarin[YEAR]&amp;"|"&amp;JeffSagarin[TEAM],0)),"")</f>
        <v>2014</v>
      </c>
      <c r="AI535" t="str">
        <f t="array" ref="AI535">IFERROR(INDEX(SonnyMoore[TEAM],MATCH(AllSources[[#This Row],[Year]]&amp;"|"&amp;AllSources[[#This Row],[Real_Team]],SonnyMoore[YEAR]&amp;"|"&amp;SonnyMoore[TEAM],0)),"")</f>
        <v>KANSAS ST.</v>
      </c>
      <c r="AJ535">
        <f t="array" ref="AJ535">IFERROR(INDEX(SonnyMoore[SM_SOS],MATCH(AllSources[[#This Row],[Year]]&amp;"|"&amp;AllSources[[#This Row],[Real_Team]],SonnyMoore[YEAR]&amp;"|"&amp;SonnyMoore[TEAM],0)),"")</f>
        <v>72.97</v>
      </c>
      <c r="AK535">
        <f t="array" ref="AK535">IFERROR(INDEX(SonnyMoore[SM_PR],MATCH(AllSources[[#This Row],[Year]]&amp;"|"&amp;AllSources[[#This Row],[Real_Team]],SonnyMoore[YEAR]&amp;"|"&amp;SonnyMoore[TEAM],0)),"")</f>
        <v>77.03</v>
      </c>
      <c r="AL535">
        <f t="array" ref="AL535">IFERROR(INDEX(SonnyMoore[YEAR],MATCH(AllSources[[#This Row],[Year]]&amp;"|"&amp;AllSources[[#This Row],[Real_Team]],SonnyMoore[YEAR]&amp;"|"&amp;SonnyMoore[TEAM],0)),"")</f>
        <v>2014</v>
      </c>
      <c r="AM535" t="str">
        <f t="array" ref="AM535">IFERROR(INDEX(ESPN[TEAM],MATCH(AllSources[[#This Row],[Year]]&amp;"|"&amp;AllSources[[#This Row],[Real_Team]],ESPN[YEAR]&amp;"|"&amp;ESPN[TEAM],0)),"")</f>
        <v>Kansas St.</v>
      </c>
      <c r="AN535">
        <f t="array" ref="AN535">IFERROR(INDEX(ESPN[BPI OFF],MATCH(AllSources[[#This Row],[Year]]&amp;"|"&amp;AllSources[[#This Row],[Real_Team]],ESPN[YEAR]&amp;"|"&amp;ESPN[TEAM],0)),"")</f>
        <v>0.4</v>
      </c>
      <c r="AO535">
        <f t="array" ref="AO535">IFERROR(INDEX(ESPN[BPI DEF],MATCH(AllSources[[#This Row],[Year]]&amp;"|"&amp;AllSources[[#This Row],[Real_Team]],ESPN[YEAR]&amp;"|"&amp;ESPN[TEAM],0)),"")</f>
        <v>8</v>
      </c>
      <c r="AP535">
        <f t="array" ref="AP535">IFERROR(INDEX(ESPN[BPI],MATCH(AllSources[[#This Row],[Year]]&amp;"|"&amp;AllSources[[#This Row],[Real_Team]],ESPN[YEAR]&amp;"|"&amp;ESPN[TEAM],0)),"")</f>
        <v>8.4</v>
      </c>
      <c r="AQ535">
        <f t="array" ref="AQ535">IFERROR(INDEX(ESPN[YEAR],MATCH(AllSources[[#This Row],[Year]]&amp;"|"&amp;AllSources[[#This Row],[Real_Team]],ESPN[YEAR]&amp;"|"&amp;ESPN[TEAM],0)),"")</f>
        <v>2014</v>
      </c>
    </row>
    <row r="536" spans="1:43" x14ac:dyDescent="0.2">
      <c r="A536">
        <v>2014</v>
      </c>
      <c r="B536">
        <v>47</v>
      </c>
      <c r="C536" t="s">
        <v>667</v>
      </c>
      <c r="D536" t="s">
        <v>269</v>
      </c>
      <c r="E536" t="e" vm="1">
        <v>#NAME?</v>
      </c>
      <c r="F536">
        <v>9</v>
      </c>
      <c r="G536">
        <v>0</v>
      </c>
      <c r="H536" t="s">
        <v>532</v>
      </c>
      <c r="I536" t="s">
        <v>103</v>
      </c>
      <c r="J536">
        <v>13.82</v>
      </c>
      <c r="K536">
        <v>110.8</v>
      </c>
      <c r="L536">
        <v>74</v>
      </c>
      <c r="M536">
        <v>97</v>
      </c>
      <c r="N536">
        <v>47</v>
      </c>
      <c r="O536">
        <v>65.3</v>
      </c>
      <c r="P536">
        <v>144</v>
      </c>
      <c r="Q536">
        <v>5.6000000000000001E-2</v>
      </c>
      <c r="R536">
        <v>61</v>
      </c>
      <c r="S536">
        <v>5.56</v>
      </c>
      <c r="T536">
        <v>74</v>
      </c>
      <c r="U536">
        <v>107.3</v>
      </c>
      <c r="V536">
        <v>95</v>
      </c>
      <c r="W536">
        <v>101.7</v>
      </c>
      <c r="X536">
        <v>61</v>
      </c>
      <c r="Y536">
        <v>-0.08</v>
      </c>
      <c r="Z536">
        <v>162</v>
      </c>
      <c r="AA536">
        <v>9</v>
      </c>
      <c r="AB536" t="s">
        <v>136</v>
      </c>
      <c r="AC536" t="str">
        <f t="array" ref="AC536">IFERROR(INDEX(JeffSagarin[TEAM],MATCH(AllSources[[#This Row],[Year]]&amp;"|"&amp;AllSources[[#This Row],[Real_Team]],JeffSagarin[YEAR]&amp;"|"&amp;JeffSagarin[TEAM],0)),"")</f>
        <v>George Washington</v>
      </c>
      <c r="AD536">
        <f t="array" ref="AD536">IFERROR(INDEX(JeffSagarin[JS_RATING],MATCH(AllSources[[#This Row],[Year]]&amp;"|"&amp;AllSources[[#This Row],[Real_Team]],JeffSagarin[YEAR]&amp;"|"&amp;JeffSagarin[TEAM],0)),"")</f>
        <v>82.85</v>
      </c>
      <c r="AE536">
        <f t="array" ref="AE536">IFERROR(INDEX(JeffSagarin[JS_SOS],MATCH(AllSources[[#This Row],[Year]]&amp;"|"&amp;AllSources[[#This Row],[Real_Team]],JeffSagarin[YEAR]&amp;"|"&amp;JeffSagarin[TEAM],0)),"")</f>
        <v>77.31</v>
      </c>
      <c r="AF536">
        <f t="array" ref="AF536">IFERROR(INDEX(JeffSagarin[W25],MATCH(AllSources[[#This Row],[Year]]&amp;"|"&amp;AllSources[[#This Row],[Real_Team]],JeffSagarin[YEAR]&amp;"|"&amp;JeffSagarin[TEAM],0)),"")</f>
        <v>1</v>
      </c>
      <c r="AG536">
        <f t="array" ref="AG536">IFERROR(INDEX(JeffSagarin[W50],MATCH(AllSources[[#This Row],[Year]]&amp;"|"&amp;AllSources[[#This Row],[Real_Team]],JeffSagarin[YEAR]&amp;"|"&amp;JeffSagarin[TEAM],0)),"")</f>
        <v>5</v>
      </c>
      <c r="AH536">
        <f t="array" ref="AH536">IFERROR(INDEX(JeffSagarin[YEAR],MATCH(AllSources[[#This Row],[Year]]&amp;"|"&amp;AllSources[[#This Row],[Real_Team]],JeffSagarin[YEAR]&amp;"|"&amp;JeffSagarin[TEAM],0)),"")</f>
        <v>2014</v>
      </c>
      <c r="AI536" t="str">
        <f t="array" ref="AI536">IFERROR(INDEX(SonnyMoore[TEAM],MATCH(AllSources[[#This Row],[Year]]&amp;"|"&amp;AllSources[[#This Row],[Real_Team]],SonnyMoore[YEAR]&amp;"|"&amp;SonnyMoore[TEAM],0)),"")</f>
        <v>GEORGE WASHINGTON</v>
      </c>
      <c r="AJ536">
        <f t="array" ref="AJ536">IFERROR(INDEX(SonnyMoore[SM_SOS],MATCH(AllSources[[#This Row],[Year]]&amp;"|"&amp;AllSources[[#This Row],[Real_Team]],SonnyMoore[YEAR]&amp;"|"&amp;SonnyMoore[TEAM],0)),"")</f>
        <v>71.05</v>
      </c>
      <c r="AK536">
        <f t="array" ref="AK536">IFERROR(INDEX(SonnyMoore[SM_PR],MATCH(AllSources[[#This Row],[Year]]&amp;"|"&amp;AllSources[[#This Row],[Real_Team]],SonnyMoore[YEAR]&amp;"|"&amp;SonnyMoore[TEAM],0)),"")</f>
        <v>76.31</v>
      </c>
      <c r="AL536">
        <f t="array" ref="AL536">IFERROR(INDEX(SonnyMoore[YEAR],MATCH(AllSources[[#This Row],[Year]]&amp;"|"&amp;AllSources[[#This Row],[Real_Team]],SonnyMoore[YEAR]&amp;"|"&amp;SonnyMoore[TEAM],0)),"")</f>
        <v>2014</v>
      </c>
      <c r="AM536" t="str">
        <f t="array" ref="AM536">IFERROR(INDEX(ESPN[TEAM],MATCH(AllSources[[#This Row],[Year]]&amp;"|"&amp;AllSources[[#This Row],[Real_Team]],ESPN[YEAR]&amp;"|"&amp;ESPN[TEAM],0)),"")</f>
        <v>George Washington</v>
      </c>
      <c r="AN536">
        <f t="array" ref="AN536">IFERROR(INDEX(ESPN[BPI OFF],MATCH(AllSources[[#This Row],[Year]]&amp;"|"&amp;AllSources[[#This Row],[Real_Team]],ESPN[YEAR]&amp;"|"&amp;ESPN[TEAM],0)),"")</f>
        <v>3.9</v>
      </c>
      <c r="AO536">
        <f t="array" ref="AO536">IFERROR(INDEX(ESPN[BPI DEF],MATCH(AllSources[[#This Row],[Year]]&amp;"|"&amp;AllSources[[#This Row],[Real_Team]],ESPN[YEAR]&amp;"|"&amp;ESPN[TEAM],0)),"")</f>
        <v>5.2</v>
      </c>
      <c r="AP536">
        <f t="array" ref="AP536">IFERROR(INDEX(ESPN[BPI],MATCH(AllSources[[#This Row],[Year]]&amp;"|"&amp;AllSources[[#This Row],[Real_Team]],ESPN[YEAR]&amp;"|"&amp;ESPN[TEAM],0)),"")</f>
        <v>9.1</v>
      </c>
      <c r="AQ536">
        <f t="array" ref="AQ536">IFERROR(INDEX(ESPN[YEAR],MATCH(AllSources[[#This Row],[Year]]&amp;"|"&amp;AllSources[[#This Row],[Real_Team]],ESPN[YEAR]&amp;"|"&amp;ESPN[TEAM],0)),"")</f>
        <v>2014</v>
      </c>
    </row>
    <row r="537" spans="1:43" x14ac:dyDescent="0.2">
      <c r="A537">
        <v>2014</v>
      </c>
      <c r="B537">
        <v>48</v>
      </c>
      <c r="C537" t="s">
        <v>666</v>
      </c>
      <c r="D537" t="s">
        <v>75</v>
      </c>
      <c r="E537" t="e" vm="1">
        <v>#NAME?</v>
      </c>
      <c r="F537">
        <v>11</v>
      </c>
      <c r="G537">
        <v>0</v>
      </c>
      <c r="H537" t="s">
        <v>541</v>
      </c>
      <c r="I537" t="s">
        <v>84</v>
      </c>
      <c r="J537">
        <v>13.81</v>
      </c>
      <c r="K537">
        <v>114.6</v>
      </c>
      <c r="L537">
        <v>30</v>
      </c>
      <c r="M537">
        <v>100.8</v>
      </c>
      <c r="N537">
        <v>94</v>
      </c>
      <c r="O537">
        <v>62.9</v>
      </c>
      <c r="P537">
        <v>264</v>
      </c>
      <c r="Q537">
        <v>5.0999999999999997E-2</v>
      </c>
      <c r="R537">
        <v>69</v>
      </c>
      <c r="S537">
        <v>8.35</v>
      </c>
      <c r="T537">
        <v>31</v>
      </c>
      <c r="U537">
        <v>109.2</v>
      </c>
      <c r="V537">
        <v>35</v>
      </c>
      <c r="W537">
        <v>100.8</v>
      </c>
      <c r="X537">
        <v>32</v>
      </c>
      <c r="Y537">
        <v>0.81</v>
      </c>
      <c r="Z537">
        <v>139</v>
      </c>
      <c r="AA537">
        <v>1</v>
      </c>
      <c r="AB537" t="s">
        <v>136</v>
      </c>
      <c r="AC537" t="str">
        <f t="array" ref="AC537">IFERROR(INDEX(JeffSagarin[TEAM],MATCH(AllSources[[#This Row],[Year]]&amp;"|"&amp;AllSources[[#This Row],[Real_Team]],JeffSagarin[YEAR]&amp;"|"&amp;JeffSagarin[TEAM],0)),"")</f>
        <v>Providence</v>
      </c>
      <c r="AD537">
        <f t="array" ref="AD537">IFERROR(INDEX(JeffSagarin[JS_RATING],MATCH(AllSources[[#This Row],[Year]]&amp;"|"&amp;AllSources[[#This Row],[Real_Team]],JeffSagarin[YEAR]&amp;"|"&amp;JeffSagarin[TEAM],0)),"")</f>
        <v>82.52</v>
      </c>
      <c r="AE537">
        <f t="array" ref="AE537">IFERROR(INDEX(JeffSagarin[JS_SOS],MATCH(AllSources[[#This Row],[Year]]&amp;"|"&amp;AllSources[[#This Row],[Real_Team]],JeffSagarin[YEAR]&amp;"|"&amp;JeffSagarin[TEAM],0)),"")</f>
        <v>78.8</v>
      </c>
      <c r="AF537">
        <f t="array" ref="AF537">IFERROR(INDEX(JeffSagarin[W25],MATCH(AllSources[[#This Row],[Year]]&amp;"|"&amp;AllSources[[#This Row],[Real_Team]],JeffSagarin[YEAR]&amp;"|"&amp;JeffSagarin[TEAM],0)),"")</f>
        <v>2</v>
      </c>
      <c r="AG537">
        <f t="array" ref="AG537">IFERROR(INDEX(JeffSagarin[W50],MATCH(AllSources[[#This Row],[Year]]&amp;"|"&amp;AllSources[[#This Row],[Real_Team]],JeffSagarin[YEAR]&amp;"|"&amp;JeffSagarin[TEAM],0)),"")</f>
        <v>2</v>
      </c>
      <c r="AH537">
        <f t="array" ref="AH537">IFERROR(INDEX(JeffSagarin[YEAR],MATCH(AllSources[[#This Row],[Year]]&amp;"|"&amp;AllSources[[#This Row],[Real_Team]],JeffSagarin[YEAR]&amp;"|"&amp;JeffSagarin[TEAM],0)),"")</f>
        <v>2014</v>
      </c>
      <c r="AI537" t="str">
        <f t="array" ref="AI537">IFERROR(INDEX(SonnyMoore[TEAM],MATCH(AllSources[[#This Row],[Year]]&amp;"|"&amp;AllSources[[#This Row],[Real_Team]],SonnyMoore[YEAR]&amp;"|"&amp;SonnyMoore[TEAM],0)),"")</f>
        <v>PROVIDENCE</v>
      </c>
      <c r="AJ537">
        <f t="array" ref="AJ537">IFERROR(INDEX(SonnyMoore[SM_SOS],MATCH(AllSources[[#This Row],[Year]]&amp;"|"&amp;AllSources[[#This Row],[Real_Team]],SonnyMoore[YEAR]&amp;"|"&amp;SonnyMoore[TEAM],0)),"")</f>
        <v>75.680000000000007</v>
      </c>
      <c r="AK537">
        <f t="array" ref="AK537">IFERROR(INDEX(SonnyMoore[SM_PR],MATCH(AllSources[[#This Row],[Year]]&amp;"|"&amp;AllSources[[#This Row],[Real_Team]],SonnyMoore[YEAR]&amp;"|"&amp;SonnyMoore[TEAM],0)),"")</f>
        <v>79.91</v>
      </c>
      <c r="AL537">
        <f t="array" ref="AL537">IFERROR(INDEX(SonnyMoore[YEAR],MATCH(AllSources[[#This Row],[Year]]&amp;"|"&amp;AllSources[[#This Row],[Real_Team]],SonnyMoore[YEAR]&amp;"|"&amp;SonnyMoore[TEAM],0)),"")</f>
        <v>2014</v>
      </c>
      <c r="AM537" t="str">
        <f t="array" ref="AM537">IFERROR(INDEX(ESPN[TEAM],MATCH(AllSources[[#This Row],[Year]]&amp;"|"&amp;AllSources[[#This Row],[Real_Team]],ESPN[YEAR]&amp;"|"&amp;ESPN[TEAM],0)),"")</f>
        <v>Providence</v>
      </c>
      <c r="AN537">
        <f t="array" ref="AN537">IFERROR(INDEX(ESPN[BPI OFF],MATCH(AllSources[[#This Row],[Year]]&amp;"|"&amp;AllSources[[#This Row],[Real_Team]],ESPN[YEAR]&amp;"|"&amp;ESPN[TEAM],0)),"")</f>
        <v>6.2</v>
      </c>
      <c r="AO537">
        <f t="array" ref="AO537">IFERROR(INDEX(ESPN[BPI DEF],MATCH(AllSources[[#This Row],[Year]]&amp;"|"&amp;AllSources[[#This Row],[Real_Team]],ESPN[YEAR]&amp;"|"&amp;ESPN[TEAM],0)),"")</f>
        <v>2.7</v>
      </c>
      <c r="AP537">
        <f t="array" ref="AP537">IFERROR(INDEX(ESPN[BPI],MATCH(AllSources[[#This Row],[Year]]&amp;"|"&amp;AllSources[[#This Row],[Real_Team]],ESPN[YEAR]&amp;"|"&amp;ESPN[TEAM],0)),"")</f>
        <v>8.8000000000000007</v>
      </c>
      <c r="AQ537">
        <f t="array" ref="AQ537">IFERROR(INDEX(ESPN[YEAR],MATCH(AllSources[[#This Row],[Year]]&amp;"|"&amp;AllSources[[#This Row],[Real_Team]],ESPN[YEAR]&amp;"|"&amp;ESPN[TEAM],0)),"")</f>
        <v>2014</v>
      </c>
    </row>
    <row r="538" spans="1:43" x14ac:dyDescent="0.2">
      <c r="A538">
        <v>2014</v>
      </c>
      <c r="B538">
        <v>49</v>
      </c>
      <c r="C538" t="s">
        <v>141</v>
      </c>
      <c r="D538" t="s">
        <v>109</v>
      </c>
      <c r="E538" t="e" vm="1">
        <v>#NAME?</v>
      </c>
      <c r="F538">
        <v>10</v>
      </c>
      <c r="G538">
        <v>0</v>
      </c>
      <c r="H538" t="s">
        <v>110</v>
      </c>
      <c r="I538" t="s">
        <v>84</v>
      </c>
      <c r="J538">
        <v>13.77</v>
      </c>
      <c r="K538">
        <v>114.5</v>
      </c>
      <c r="L538">
        <v>31</v>
      </c>
      <c r="M538">
        <v>100.7</v>
      </c>
      <c r="N538">
        <v>93</v>
      </c>
      <c r="O538">
        <v>70.8</v>
      </c>
      <c r="P538">
        <v>6</v>
      </c>
      <c r="Q538">
        <v>-4.0000000000000001E-3</v>
      </c>
      <c r="R538">
        <v>194</v>
      </c>
      <c r="S538">
        <v>6.59</v>
      </c>
      <c r="T538">
        <v>60</v>
      </c>
      <c r="U538">
        <v>109.6</v>
      </c>
      <c r="V538">
        <v>26</v>
      </c>
      <c r="W538">
        <v>103</v>
      </c>
      <c r="X538">
        <v>98</v>
      </c>
      <c r="Y538">
        <v>8.43</v>
      </c>
      <c r="Z538">
        <v>17</v>
      </c>
      <c r="AA538">
        <v>0</v>
      </c>
      <c r="AB538" t="s">
        <v>136</v>
      </c>
      <c r="AC538" t="str">
        <f t="array" ref="AC538">IFERROR(INDEX(JeffSagarin[TEAM],MATCH(AllSources[[#This Row],[Year]]&amp;"|"&amp;AllSources[[#This Row],[Real_Team]],JeffSagarin[YEAR]&amp;"|"&amp;JeffSagarin[TEAM],0)),"")</f>
        <v>BYU</v>
      </c>
      <c r="AD538">
        <f t="array" ref="AD538">IFERROR(INDEX(JeffSagarin[JS_RATING],MATCH(AllSources[[#This Row],[Year]]&amp;"|"&amp;AllSources[[#This Row],[Real_Team]],JeffSagarin[YEAR]&amp;"|"&amp;JeffSagarin[TEAM],0)),"")</f>
        <v>81.91</v>
      </c>
      <c r="AE538">
        <f t="array" ref="AE538">IFERROR(INDEX(JeffSagarin[JS_SOS],MATCH(AllSources[[#This Row],[Year]]&amp;"|"&amp;AllSources[[#This Row],[Real_Team]],JeffSagarin[YEAR]&amp;"|"&amp;JeffSagarin[TEAM],0)),"")</f>
        <v>77.73</v>
      </c>
      <c r="AF538">
        <f t="array" ref="AF538">IFERROR(INDEX(JeffSagarin[W25],MATCH(AllSources[[#This Row],[Year]]&amp;"|"&amp;AllSources[[#This Row],[Real_Team]],JeffSagarin[YEAR]&amp;"|"&amp;JeffSagarin[TEAM],0)),"")</f>
        <v>1</v>
      </c>
      <c r="AG538">
        <f t="array" ref="AG538">IFERROR(INDEX(JeffSagarin[W50],MATCH(AllSources[[#This Row],[Year]]&amp;"|"&amp;AllSources[[#This Row],[Real_Team]],JeffSagarin[YEAR]&amp;"|"&amp;JeffSagarin[TEAM],0)),"")</f>
        <v>3</v>
      </c>
      <c r="AH538">
        <f t="array" ref="AH538">IFERROR(INDEX(JeffSagarin[YEAR],MATCH(AllSources[[#This Row],[Year]]&amp;"|"&amp;AllSources[[#This Row],[Real_Team]],JeffSagarin[YEAR]&amp;"|"&amp;JeffSagarin[TEAM],0)),"")</f>
        <v>2014</v>
      </c>
      <c r="AI538" t="str">
        <f t="array" ref="AI538">IFERROR(INDEX(SonnyMoore[TEAM],MATCH(AllSources[[#This Row],[Year]]&amp;"|"&amp;AllSources[[#This Row],[Real_Team]],SonnyMoore[YEAR]&amp;"|"&amp;SonnyMoore[TEAM],0)),"")</f>
        <v>BYU</v>
      </c>
      <c r="AJ538">
        <f t="array" ref="AJ538">IFERROR(INDEX(SonnyMoore[SM_SOS],MATCH(AllSources[[#This Row],[Year]]&amp;"|"&amp;AllSources[[#This Row],[Real_Team]],SonnyMoore[YEAR]&amp;"|"&amp;SonnyMoore[TEAM],0)),"")</f>
        <v>71.959999999999994</v>
      </c>
      <c r="AK538">
        <f t="array" ref="AK538">IFERROR(INDEX(SonnyMoore[SM_PR],MATCH(AllSources[[#This Row],[Year]]&amp;"|"&amp;AllSources[[#This Row],[Real_Team]],SonnyMoore[YEAR]&amp;"|"&amp;SonnyMoore[TEAM],0)),"")</f>
        <v>76.739999999999995</v>
      </c>
      <c r="AL538">
        <f t="array" ref="AL538">IFERROR(INDEX(SonnyMoore[YEAR],MATCH(AllSources[[#This Row],[Year]]&amp;"|"&amp;AllSources[[#This Row],[Real_Team]],SonnyMoore[YEAR]&amp;"|"&amp;SonnyMoore[TEAM],0)),"")</f>
        <v>2014</v>
      </c>
      <c r="AM538" t="str">
        <f t="array" ref="AM538">IFERROR(INDEX(ESPN[TEAM],MATCH(AllSources[[#This Row],[Year]]&amp;"|"&amp;AllSources[[#This Row],[Real_Team]],ESPN[YEAR]&amp;"|"&amp;ESPN[TEAM],0)),"")</f>
        <v>BYU</v>
      </c>
      <c r="AN538">
        <f t="array" ref="AN538">IFERROR(INDEX(ESPN[BPI OFF],MATCH(AllSources[[#This Row],[Year]]&amp;"|"&amp;AllSources[[#This Row],[Real_Team]],ESPN[YEAR]&amp;"|"&amp;ESPN[TEAM],0)),"")</f>
        <v>10.8</v>
      </c>
      <c r="AO538">
        <f t="array" ref="AO538">IFERROR(INDEX(ESPN[BPI DEF],MATCH(AllSources[[#This Row],[Year]]&amp;"|"&amp;AllSources[[#This Row],[Real_Team]],ESPN[YEAR]&amp;"|"&amp;ESPN[TEAM],0)),"")</f>
        <v>-3.2</v>
      </c>
      <c r="AP538">
        <f t="array" ref="AP538">IFERROR(INDEX(ESPN[BPI],MATCH(AllSources[[#This Row],[Year]]&amp;"|"&amp;AllSources[[#This Row],[Real_Team]],ESPN[YEAR]&amp;"|"&amp;ESPN[TEAM],0)),"")</f>
        <v>7.6</v>
      </c>
      <c r="AQ538">
        <f t="array" ref="AQ538">IFERROR(INDEX(ESPN[YEAR],MATCH(AllSources[[#This Row],[Year]]&amp;"|"&amp;AllSources[[#This Row],[Real_Team]],ESPN[YEAR]&amp;"|"&amp;ESPN[TEAM],0)),"")</f>
        <v>2014</v>
      </c>
    </row>
    <row r="539" spans="1:43" x14ac:dyDescent="0.2">
      <c r="A539">
        <v>2014</v>
      </c>
      <c r="B539">
        <v>50</v>
      </c>
      <c r="C539" t="s">
        <v>664</v>
      </c>
      <c r="D539" t="s">
        <v>201</v>
      </c>
      <c r="E539" t="e" vm="1">
        <v>#NAME?</v>
      </c>
      <c r="F539">
        <v>6</v>
      </c>
      <c r="G539">
        <v>0</v>
      </c>
      <c r="H539" t="s">
        <v>532</v>
      </c>
      <c r="I539" t="s">
        <v>103</v>
      </c>
      <c r="J539">
        <v>13.46</v>
      </c>
      <c r="K539">
        <v>110</v>
      </c>
      <c r="L539">
        <v>91</v>
      </c>
      <c r="M539">
        <v>96.5</v>
      </c>
      <c r="N539">
        <v>43</v>
      </c>
      <c r="O539">
        <v>70.3</v>
      </c>
      <c r="P539">
        <v>11</v>
      </c>
      <c r="Q539">
        <v>6.5000000000000002E-2</v>
      </c>
      <c r="R539">
        <v>40</v>
      </c>
      <c r="S539">
        <v>7.33</v>
      </c>
      <c r="T539">
        <v>52</v>
      </c>
      <c r="U539">
        <v>108</v>
      </c>
      <c r="V539">
        <v>71</v>
      </c>
      <c r="W539">
        <v>100.6</v>
      </c>
      <c r="X539">
        <v>19</v>
      </c>
      <c r="Y539">
        <v>5.53</v>
      </c>
      <c r="Z539">
        <v>40</v>
      </c>
      <c r="AA539">
        <v>6</v>
      </c>
      <c r="AB539" t="s">
        <v>136</v>
      </c>
      <c r="AC539" t="str">
        <f t="array" ref="AC539">IFERROR(INDEX(JeffSagarin[TEAM],MATCH(AllSources[[#This Row],[Year]]&amp;"|"&amp;AllSources[[#This Row],[Real_Team]],JeffSagarin[YEAR]&amp;"|"&amp;JeffSagarin[TEAM],0)),"")</f>
        <v>Massachusetts</v>
      </c>
      <c r="AD539">
        <f t="array" ref="AD539">IFERROR(INDEX(JeffSagarin[JS_RATING],MATCH(AllSources[[#This Row],[Year]]&amp;"|"&amp;AllSources[[#This Row],[Real_Team]],JeffSagarin[YEAR]&amp;"|"&amp;JeffSagarin[TEAM],0)),"")</f>
        <v>82.14</v>
      </c>
      <c r="AE539">
        <f t="array" ref="AE539">IFERROR(INDEX(JeffSagarin[JS_SOS],MATCH(AllSources[[#This Row],[Year]]&amp;"|"&amp;AllSources[[#This Row],[Real_Team]],JeffSagarin[YEAR]&amp;"|"&amp;JeffSagarin[TEAM],0)),"")</f>
        <v>78.33</v>
      </c>
      <c r="AF539">
        <f t="array" ref="AF539">IFERROR(INDEX(JeffSagarin[W25],MATCH(AllSources[[#This Row],[Year]]&amp;"|"&amp;AllSources[[#This Row],[Real_Team]],JeffSagarin[YEAR]&amp;"|"&amp;JeffSagarin[TEAM],0)),"")</f>
        <v>0</v>
      </c>
      <c r="AG539">
        <f t="array" ref="AG539">IFERROR(INDEX(JeffSagarin[W50],MATCH(AllSources[[#This Row],[Year]]&amp;"|"&amp;AllSources[[#This Row],[Real_Team]],JeffSagarin[YEAR]&amp;"|"&amp;JeffSagarin[TEAM],0)),"")</f>
        <v>5</v>
      </c>
      <c r="AH539">
        <f t="array" ref="AH539">IFERROR(INDEX(JeffSagarin[YEAR],MATCH(AllSources[[#This Row],[Year]]&amp;"|"&amp;AllSources[[#This Row],[Real_Team]],JeffSagarin[YEAR]&amp;"|"&amp;JeffSagarin[TEAM],0)),"")</f>
        <v>2014</v>
      </c>
      <c r="AI539" t="str">
        <f t="array" ref="AI539">IFERROR(INDEX(SonnyMoore[TEAM],MATCH(AllSources[[#This Row],[Year]]&amp;"|"&amp;AllSources[[#This Row],[Real_Team]],SonnyMoore[YEAR]&amp;"|"&amp;SonnyMoore[TEAM],0)),"")</f>
        <v>MASSACHUSETTS</v>
      </c>
      <c r="AJ539">
        <f t="array" ref="AJ539">IFERROR(INDEX(SonnyMoore[SM_SOS],MATCH(AllSources[[#This Row],[Year]]&amp;"|"&amp;AllSources[[#This Row],[Real_Team]],SonnyMoore[YEAR]&amp;"|"&amp;SonnyMoore[TEAM],0)),"")</f>
        <v>72.95</v>
      </c>
      <c r="AK539">
        <f t="array" ref="AK539">IFERROR(INDEX(SonnyMoore[SM_PR],MATCH(AllSources[[#This Row],[Year]]&amp;"|"&amp;AllSources[[#This Row],[Real_Team]],SonnyMoore[YEAR]&amp;"|"&amp;SonnyMoore[TEAM],0)),"")</f>
        <v>74.959999999999994</v>
      </c>
      <c r="AL539">
        <f t="array" ref="AL539">IFERROR(INDEX(SonnyMoore[YEAR],MATCH(AllSources[[#This Row],[Year]]&amp;"|"&amp;AllSources[[#This Row],[Real_Team]],SonnyMoore[YEAR]&amp;"|"&amp;SonnyMoore[TEAM],0)),"")</f>
        <v>2014</v>
      </c>
      <c r="AM539" t="str">
        <f t="array" ref="AM539">IFERROR(INDEX(ESPN[TEAM],MATCH(AllSources[[#This Row],[Year]]&amp;"|"&amp;AllSources[[#This Row],[Real_Team]],ESPN[YEAR]&amp;"|"&amp;ESPN[TEAM],0)),"")</f>
        <v/>
      </c>
      <c r="AN539" t="str">
        <f t="array" ref="AN539">IFERROR(INDEX(ESPN[BPI OFF],MATCH(AllSources[[#This Row],[Year]]&amp;"|"&amp;AllSources[[#This Row],[Real_Team]],ESPN[YEAR]&amp;"|"&amp;ESPN[TEAM],0)),"")</f>
        <v/>
      </c>
      <c r="AO539" t="str">
        <f t="array" ref="AO539">IFERROR(INDEX(ESPN[BPI DEF],MATCH(AllSources[[#This Row],[Year]]&amp;"|"&amp;AllSources[[#This Row],[Real_Team]],ESPN[YEAR]&amp;"|"&amp;ESPN[TEAM],0)),"")</f>
        <v/>
      </c>
      <c r="AP539" t="str">
        <f t="array" ref="AP539">IFERROR(INDEX(ESPN[BPI],MATCH(AllSources[[#This Row],[Year]]&amp;"|"&amp;AllSources[[#This Row],[Real_Team]],ESPN[YEAR]&amp;"|"&amp;ESPN[TEAM],0)),"")</f>
        <v/>
      </c>
      <c r="AQ539" t="str">
        <f t="array" ref="AQ539">IFERROR(INDEX(ESPN[YEAR],MATCH(AllSources[[#This Row],[Year]]&amp;"|"&amp;AllSources[[#This Row],[Real_Team]],ESPN[YEAR]&amp;"|"&amp;ESPN[TEAM],0)),"")</f>
        <v/>
      </c>
    </row>
    <row r="540" spans="1:43" x14ac:dyDescent="0.2">
      <c r="A540">
        <v>2014</v>
      </c>
      <c r="B540">
        <v>52</v>
      </c>
      <c r="C540" t="s">
        <v>663</v>
      </c>
      <c r="D540" t="s">
        <v>453</v>
      </c>
      <c r="E540" t="e" vm="1">
        <v>#NAME?</v>
      </c>
      <c r="F540">
        <v>12</v>
      </c>
      <c r="G540">
        <v>0</v>
      </c>
      <c r="H540" t="s">
        <v>541</v>
      </c>
      <c r="I540" t="s">
        <v>585</v>
      </c>
      <c r="J540">
        <v>13.11</v>
      </c>
      <c r="K540">
        <v>112.9</v>
      </c>
      <c r="L540">
        <v>46</v>
      </c>
      <c r="M540">
        <v>99.8</v>
      </c>
      <c r="N540">
        <v>76</v>
      </c>
      <c r="O540">
        <v>64.2</v>
      </c>
      <c r="P540">
        <v>202</v>
      </c>
      <c r="Q540">
        <v>1.7000000000000001E-2</v>
      </c>
      <c r="R540">
        <v>139</v>
      </c>
      <c r="S540">
        <v>7.89</v>
      </c>
      <c r="T540">
        <v>37</v>
      </c>
      <c r="U540">
        <v>109.1</v>
      </c>
      <c r="V540">
        <v>38</v>
      </c>
      <c r="W540">
        <v>101.2</v>
      </c>
      <c r="X540">
        <v>44</v>
      </c>
      <c r="Y540">
        <v>0.41</v>
      </c>
      <c r="Z540">
        <v>149</v>
      </c>
      <c r="AA540">
        <v>2</v>
      </c>
      <c r="AB540" t="s">
        <v>136</v>
      </c>
      <c r="AC540" t="str">
        <f t="array" ref="AC540">IFERROR(INDEX(JeffSagarin[TEAM],MATCH(AllSources[[#This Row],[Year]]&amp;"|"&amp;AllSources[[#This Row],[Real_Team]],JeffSagarin[YEAR]&amp;"|"&amp;JeffSagarin[TEAM],0)),"")</f>
        <v/>
      </c>
      <c r="AD540" t="str">
        <f t="array" ref="AD540">IFERROR(INDEX(JeffSagarin[JS_RATING],MATCH(AllSources[[#This Row],[Year]]&amp;"|"&amp;AllSources[[#This Row],[Real_Team]],JeffSagarin[YEAR]&amp;"|"&amp;JeffSagarin[TEAM],0)),"")</f>
        <v/>
      </c>
      <c r="AE540" t="str">
        <f t="array" ref="AE540">IFERROR(INDEX(JeffSagarin[JS_SOS],MATCH(AllSources[[#This Row],[Year]]&amp;"|"&amp;AllSources[[#This Row],[Real_Team]],JeffSagarin[YEAR]&amp;"|"&amp;JeffSagarin[TEAM],0)),"")</f>
        <v/>
      </c>
      <c r="AF540" t="str">
        <f t="array" ref="AF540">IFERROR(INDEX(JeffSagarin[W25],MATCH(AllSources[[#This Row],[Year]]&amp;"|"&amp;AllSources[[#This Row],[Real_Team]],JeffSagarin[YEAR]&amp;"|"&amp;JeffSagarin[TEAM],0)),"")</f>
        <v/>
      </c>
      <c r="AG540" t="str">
        <f t="array" ref="AG540">IFERROR(INDEX(JeffSagarin[W50],MATCH(AllSources[[#This Row],[Year]]&amp;"|"&amp;AllSources[[#This Row],[Real_Team]],JeffSagarin[YEAR]&amp;"|"&amp;JeffSagarin[TEAM],0)),"")</f>
        <v/>
      </c>
      <c r="AH540" t="str">
        <f t="array" ref="AH540">IFERROR(INDEX(JeffSagarin[YEAR],MATCH(AllSources[[#This Row],[Year]]&amp;"|"&amp;AllSources[[#This Row],[Real_Team]],JeffSagarin[YEAR]&amp;"|"&amp;JeffSagarin[TEAM],0)),"")</f>
        <v/>
      </c>
      <c r="AI540" t="str">
        <f t="array" ref="AI540">IFERROR(INDEX(SonnyMoore[TEAM],MATCH(AllSources[[#This Row],[Year]]&amp;"|"&amp;AllSources[[#This Row],[Real_Team]],SonnyMoore[YEAR]&amp;"|"&amp;SonnyMoore[TEAM],0)),"")</f>
        <v>XAVIER</v>
      </c>
      <c r="AJ540">
        <f t="array" ref="AJ540">IFERROR(INDEX(SonnyMoore[SM_SOS],MATCH(AllSources[[#This Row],[Year]]&amp;"|"&amp;AllSources[[#This Row],[Real_Team]],SonnyMoore[YEAR]&amp;"|"&amp;SonnyMoore[TEAM],0)),"")</f>
        <v>75.239999999999995</v>
      </c>
      <c r="AK540">
        <f t="array" ref="AK540">IFERROR(INDEX(SonnyMoore[SM_PR],MATCH(AllSources[[#This Row],[Year]]&amp;"|"&amp;AllSources[[#This Row],[Real_Team]],SonnyMoore[YEAR]&amp;"|"&amp;SonnyMoore[TEAM],0)),"")</f>
        <v>77.58</v>
      </c>
      <c r="AL540">
        <f t="array" ref="AL540">IFERROR(INDEX(SonnyMoore[YEAR],MATCH(AllSources[[#This Row],[Year]]&amp;"|"&amp;AllSources[[#This Row],[Real_Team]],SonnyMoore[YEAR]&amp;"|"&amp;SonnyMoore[TEAM],0)),"")</f>
        <v>2014</v>
      </c>
      <c r="AM540" t="str">
        <f t="array" ref="AM540">IFERROR(INDEX(ESPN[TEAM],MATCH(AllSources[[#This Row],[Year]]&amp;"|"&amp;AllSources[[#This Row],[Real_Team]],ESPN[YEAR]&amp;"|"&amp;ESPN[TEAM],0)),"")</f>
        <v>Xavier</v>
      </c>
      <c r="AN540">
        <f t="array" ref="AN540">IFERROR(INDEX(ESPN[BPI OFF],MATCH(AllSources[[#This Row],[Year]]&amp;"|"&amp;AllSources[[#This Row],[Real_Team]],ESPN[YEAR]&amp;"|"&amp;ESPN[TEAM],0)),"")</f>
        <v>5.0999999999999996</v>
      </c>
      <c r="AO540">
        <f t="array" ref="AO540">IFERROR(INDEX(ESPN[BPI DEF],MATCH(AllSources[[#This Row],[Year]]&amp;"|"&amp;AllSources[[#This Row],[Real_Team]],ESPN[YEAR]&amp;"|"&amp;ESPN[TEAM],0)),"")</f>
        <v>4.5</v>
      </c>
      <c r="AP540">
        <f t="array" ref="AP540">IFERROR(INDEX(ESPN[BPI],MATCH(AllSources[[#This Row],[Year]]&amp;"|"&amp;AllSources[[#This Row],[Real_Team]],ESPN[YEAR]&amp;"|"&amp;ESPN[TEAM],0)),"")</f>
        <v>9.6</v>
      </c>
      <c r="AQ540">
        <f t="array" ref="AQ540">IFERROR(INDEX(ESPN[YEAR],MATCH(AllSources[[#This Row],[Year]]&amp;"|"&amp;AllSources[[#This Row],[Real_Team]],ESPN[YEAR]&amp;"|"&amp;ESPN[TEAM],0)),"")</f>
        <v>2014</v>
      </c>
    </row>
    <row r="541" spans="1:43" x14ac:dyDescent="0.2">
      <c r="A541">
        <v>2014</v>
      </c>
      <c r="B541">
        <v>55</v>
      </c>
      <c r="C541" t="s">
        <v>662</v>
      </c>
      <c r="D541" t="s">
        <v>661</v>
      </c>
      <c r="E541" t="e" vm="1">
        <v>#NAME?</v>
      </c>
      <c r="F541">
        <v>10</v>
      </c>
      <c r="G541">
        <v>0</v>
      </c>
      <c r="H541" t="s">
        <v>532</v>
      </c>
      <c r="I541" t="s">
        <v>531</v>
      </c>
      <c r="J541">
        <v>12.93</v>
      </c>
      <c r="K541">
        <v>112.3</v>
      </c>
      <c r="L541">
        <v>57</v>
      </c>
      <c r="M541">
        <v>99.4</v>
      </c>
      <c r="N541">
        <v>68</v>
      </c>
      <c r="O541">
        <v>64.3</v>
      </c>
      <c r="P541">
        <v>198</v>
      </c>
      <c r="Q541">
        <v>7.9000000000000001E-2</v>
      </c>
      <c r="R541">
        <v>25</v>
      </c>
      <c r="S541">
        <v>6.18</v>
      </c>
      <c r="T541">
        <v>64</v>
      </c>
      <c r="U541">
        <v>107.5</v>
      </c>
      <c r="V541">
        <v>85</v>
      </c>
      <c r="W541">
        <v>101.3</v>
      </c>
      <c r="X541">
        <v>45</v>
      </c>
      <c r="Y541">
        <v>0.17</v>
      </c>
      <c r="Z541">
        <v>156</v>
      </c>
      <c r="AA541">
        <v>0</v>
      </c>
      <c r="AB541" t="s">
        <v>136</v>
      </c>
      <c r="AC541" t="str">
        <f t="array" ref="AC541">IFERROR(INDEX(JeffSagarin[TEAM],MATCH(AllSources[[#This Row],[Year]]&amp;"|"&amp;AllSources[[#This Row],[Real_Team]],JeffSagarin[YEAR]&amp;"|"&amp;JeffSagarin[TEAM],0)),"")</f>
        <v/>
      </c>
      <c r="AD541" t="str">
        <f t="array" ref="AD541">IFERROR(INDEX(JeffSagarin[JS_RATING],MATCH(AllSources[[#This Row],[Year]]&amp;"|"&amp;AllSources[[#This Row],[Real_Team]],JeffSagarin[YEAR]&amp;"|"&amp;JeffSagarin[TEAM],0)),"")</f>
        <v/>
      </c>
      <c r="AE541" t="str">
        <f t="array" ref="AE541">IFERROR(INDEX(JeffSagarin[JS_SOS],MATCH(AllSources[[#This Row],[Year]]&amp;"|"&amp;AllSources[[#This Row],[Real_Team]],JeffSagarin[YEAR]&amp;"|"&amp;JeffSagarin[TEAM],0)),"")</f>
        <v/>
      </c>
      <c r="AF541" t="str">
        <f t="array" ref="AF541">IFERROR(INDEX(JeffSagarin[W25],MATCH(AllSources[[#This Row],[Year]]&amp;"|"&amp;AllSources[[#This Row],[Real_Team]],JeffSagarin[YEAR]&amp;"|"&amp;JeffSagarin[TEAM],0)),"")</f>
        <v/>
      </c>
      <c r="AG541" t="str">
        <f t="array" ref="AG541">IFERROR(INDEX(JeffSagarin[W50],MATCH(AllSources[[#This Row],[Year]]&amp;"|"&amp;AllSources[[#This Row],[Real_Team]],JeffSagarin[YEAR]&amp;"|"&amp;JeffSagarin[TEAM],0)),"")</f>
        <v/>
      </c>
      <c r="AH541" t="str">
        <f t="array" ref="AH541">IFERROR(INDEX(JeffSagarin[YEAR],MATCH(AllSources[[#This Row],[Year]]&amp;"|"&amp;AllSources[[#This Row],[Real_Team]],JeffSagarin[YEAR]&amp;"|"&amp;JeffSagarin[TEAM],0)),"")</f>
        <v/>
      </c>
      <c r="AI541" t="str">
        <f t="array" ref="AI541">IFERROR(INDEX(SonnyMoore[TEAM],MATCH(AllSources[[#This Row],[Year]]&amp;"|"&amp;AllSources[[#This Row],[Real_Team]],SonnyMoore[YEAR]&amp;"|"&amp;SonnyMoore[TEAM],0)),"")</f>
        <v/>
      </c>
      <c r="AJ541" t="str">
        <f t="array" ref="AJ541">IFERROR(INDEX(SonnyMoore[SM_SOS],MATCH(AllSources[[#This Row],[Year]]&amp;"|"&amp;AllSources[[#This Row],[Real_Team]],SonnyMoore[YEAR]&amp;"|"&amp;SonnyMoore[TEAM],0)),"")</f>
        <v/>
      </c>
      <c r="AK541" t="str">
        <f t="array" ref="AK541">IFERROR(INDEX(SonnyMoore[SM_PR],MATCH(AllSources[[#This Row],[Year]]&amp;"|"&amp;AllSources[[#This Row],[Real_Team]],SonnyMoore[YEAR]&amp;"|"&amp;SonnyMoore[TEAM],0)),"")</f>
        <v/>
      </c>
      <c r="AL541" t="str">
        <f t="array" ref="AL541">IFERROR(INDEX(SonnyMoore[YEAR],MATCH(AllSources[[#This Row],[Year]]&amp;"|"&amp;AllSources[[#This Row],[Real_Team]],SonnyMoore[YEAR]&amp;"|"&amp;SonnyMoore[TEAM],0)),"")</f>
        <v/>
      </c>
      <c r="AM541" t="str">
        <f t="array" ref="AM541">IFERROR(INDEX(ESPN[TEAM],MATCH(AllSources[[#This Row],[Year]]&amp;"|"&amp;AllSources[[#This Row],[Real_Team]],ESPN[YEAR]&amp;"|"&amp;ESPN[TEAM],0)),"")</f>
        <v/>
      </c>
      <c r="AN541" t="str">
        <f t="array" ref="AN541">IFERROR(INDEX(ESPN[BPI OFF],MATCH(AllSources[[#This Row],[Year]]&amp;"|"&amp;AllSources[[#This Row],[Real_Team]],ESPN[YEAR]&amp;"|"&amp;ESPN[TEAM],0)),"")</f>
        <v/>
      </c>
      <c r="AO541" t="str">
        <f t="array" ref="AO541">IFERROR(INDEX(ESPN[BPI DEF],MATCH(AllSources[[#This Row],[Year]]&amp;"|"&amp;AllSources[[#This Row],[Real_Team]],ESPN[YEAR]&amp;"|"&amp;ESPN[TEAM],0)),"")</f>
        <v/>
      </c>
      <c r="AP541" t="str">
        <f t="array" ref="AP541">IFERROR(INDEX(ESPN[BPI],MATCH(AllSources[[#This Row],[Year]]&amp;"|"&amp;AllSources[[#This Row],[Real_Team]],ESPN[YEAR]&amp;"|"&amp;ESPN[TEAM],0)),"")</f>
        <v/>
      </c>
      <c r="AQ541" t="str">
        <f t="array" ref="AQ541">IFERROR(INDEX(ESPN[YEAR],MATCH(AllSources[[#This Row],[Year]]&amp;"|"&amp;AllSources[[#This Row],[Real_Team]],ESPN[YEAR]&amp;"|"&amp;ESPN[TEAM],0)),"")</f>
        <v/>
      </c>
    </row>
    <row r="542" spans="1:43" x14ac:dyDescent="0.2">
      <c r="A542">
        <v>2014</v>
      </c>
      <c r="B542">
        <v>56</v>
      </c>
      <c r="C542" t="s">
        <v>660</v>
      </c>
      <c r="D542" t="s">
        <v>79</v>
      </c>
      <c r="E542" t="e" vm="1">
        <v>#NAME?</v>
      </c>
      <c r="F542">
        <v>11</v>
      </c>
      <c r="G542">
        <v>0</v>
      </c>
      <c r="H542" t="s">
        <v>556</v>
      </c>
      <c r="I542" t="s">
        <v>659</v>
      </c>
      <c r="J542">
        <v>12.64</v>
      </c>
      <c r="K542">
        <v>108.8</v>
      </c>
      <c r="L542">
        <v>111</v>
      </c>
      <c r="M542">
        <v>96.1</v>
      </c>
      <c r="N542">
        <v>36</v>
      </c>
      <c r="O542">
        <v>64.7</v>
      </c>
      <c r="P542">
        <v>170</v>
      </c>
      <c r="Q542">
        <v>4.7E-2</v>
      </c>
      <c r="R542">
        <v>77</v>
      </c>
      <c r="S542">
        <v>9.3000000000000007</v>
      </c>
      <c r="T542">
        <v>18</v>
      </c>
      <c r="U542">
        <v>108.4</v>
      </c>
      <c r="V542">
        <v>61</v>
      </c>
      <c r="W542">
        <v>99.1</v>
      </c>
      <c r="X542">
        <v>3</v>
      </c>
      <c r="Y542">
        <v>-1.95</v>
      </c>
      <c r="Z542">
        <v>217</v>
      </c>
      <c r="AA542">
        <v>1</v>
      </c>
      <c r="AB542" t="s">
        <v>136</v>
      </c>
      <c r="AC542" t="str">
        <f t="array" ref="AC542">IFERROR(INDEX(JeffSagarin[TEAM],MATCH(AllSources[[#This Row],[Year]]&amp;"|"&amp;AllSources[[#This Row],[Real_Team]],JeffSagarin[YEAR]&amp;"|"&amp;JeffSagarin[TEAM],0)),"")</f>
        <v>Nebraska</v>
      </c>
      <c r="AD542">
        <f t="array" ref="AD542">IFERROR(INDEX(JeffSagarin[JS_RATING],MATCH(AllSources[[#This Row],[Year]]&amp;"|"&amp;AllSources[[#This Row],[Real_Team]],JeffSagarin[YEAR]&amp;"|"&amp;JeffSagarin[TEAM],0)),"")</f>
        <v>81.12</v>
      </c>
      <c r="AE542">
        <f t="array" ref="AE542">IFERROR(INDEX(JeffSagarin[JS_SOS],MATCH(AllSources[[#This Row],[Year]]&amp;"|"&amp;AllSources[[#This Row],[Real_Team]],JeffSagarin[YEAR]&amp;"|"&amp;JeffSagarin[TEAM],0)),"")</f>
        <v>80.290000000000006</v>
      </c>
      <c r="AF542">
        <f t="array" ref="AF542">IFERROR(INDEX(JeffSagarin[W25],MATCH(AllSources[[#This Row],[Year]]&amp;"|"&amp;AllSources[[#This Row],[Real_Team]],JeffSagarin[YEAR]&amp;"|"&amp;JeffSagarin[TEAM],0)),"")</f>
        <v>3</v>
      </c>
      <c r="AG542">
        <f t="array" ref="AG542">IFERROR(INDEX(JeffSagarin[W50],MATCH(AllSources[[#This Row],[Year]]&amp;"|"&amp;AllSources[[#This Row],[Real_Team]],JeffSagarin[YEAR]&amp;"|"&amp;JeffSagarin[TEAM],0)),"")</f>
        <v>4</v>
      </c>
      <c r="AH542">
        <f t="array" ref="AH542">IFERROR(INDEX(JeffSagarin[YEAR],MATCH(AllSources[[#This Row],[Year]]&amp;"|"&amp;AllSources[[#This Row],[Real_Team]],JeffSagarin[YEAR]&amp;"|"&amp;JeffSagarin[TEAM],0)),"")</f>
        <v>2014</v>
      </c>
      <c r="AI542" t="str">
        <f t="array" ref="AI542">IFERROR(INDEX(SonnyMoore[TEAM],MATCH(AllSources[[#This Row],[Year]]&amp;"|"&amp;AllSources[[#This Row],[Real_Team]],SonnyMoore[YEAR]&amp;"|"&amp;SonnyMoore[TEAM],0)),"")</f>
        <v>NEBRASKA</v>
      </c>
      <c r="AJ542">
        <f t="array" ref="AJ542">IFERROR(INDEX(SonnyMoore[SM_SOS],MATCH(AllSources[[#This Row],[Year]]&amp;"|"&amp;AllSources[[#This Row],[Real_Team]],SonnyMoore[YEAR]&amp;"|"&amp;SonnyMoore[TEAM],0)),"")</f>
        <v>76.37</v>
      </c>
      <c r="AK542">
        <f t="array" ref="AK542">IFERROR(INDEX(SonnyMoore[SM_PR],MATCH(AllSources[[#This Row],[Year]]&amp;"|"&amp;AllSources[[#This Row],[Real_Team]],SonnyMoore[YEAR]&amp;"|"&amp;SonnyMoore[TEAM],0)),"")</f>
        <v>79.44</v>
      </c>
      <c r="AL542">
        <f t="array" ref="AL542">IFERROR(INDEX(SonnyMoore[YEAR],MATCH(AllSources[[#This Row],[Year]]&amp;"|"&amp;AllSources[[#This Row],[Real_Team]],SonnyMoore[YEAR]&amp;"|"&amp;SonnyMoore[TEAM],0)),"")</f>
        <v>2014</v>
      </c>
      <c r="AM542" t="str">
        <f t="array" ref="AM542">IFERROR(INDEX(ESPN[TEAM],MATCH(AllSources[[#This Row],[Year]]&amp;"|"&amp;AllSources[[#This Row],[Real_Team]],ESPN[YEAR]&amp;"|"&amp;ESPN[TEAM],0)),"")</f>
        <v>Nebraska</v>
      </c>
      <c r="AN542">
        <f t="array" ref="AN542">IFERROR(INDEX(ESPN[BPI OFF],MATCH(AllSources[[#This Row],[Year]]&amp;"|"&amp;AllSources[[#This Row],[Real_Team]],ESPN[YEAR]&amp;"|"&amp;ESPN[TEAM],0)),"")</f>
        <v>0.5</v>
      </c>
      <c r="AO542">
        <f t="array" ref="AO542">IFERROR(INDEX(ESPN[BPI DEF],MATCH(AllSources[[#This Row],[Year]]&amp;"|"&amp;AllSources[[#This Row],[Real_Team]],ESPN[YEAR]&amp;"|"&amp;ESPN[TEAM],0)),"")</f>
        <v>5.2</v>
      </c>
      <c r="AP542">
        <f t="array" ref="AP542">IFERROR(INDEX(ESPN[BPI],MATCH(AllSources[[#This Row],[Year]]&amp;"|"&amp;AllSources[[#This Row],[Real_Team]],ESPN[YEAR]&amp;"|"&amp;ESPN[TEAM],0)),"")</f>
        <v>5.7</v>
      </c>
      <c r="AQ542">
        <f t="array" ref="AQ542">IFERROR(INDEX(ESPN[YEAR],MATCH(AllSources[[#This Row],[Year]]&amp;"|"&amp;AllSources[[#This Row],[Real_Team]],ESPN[YEAR]&amp;"|"&amp;ESPN[TEAM],0)),"")</f>
        <v>2014</v>
      </c>
    </row>
    <row r="543" spans="1:43" x14ac:dyDescent="0.2">
      <c r="A543">
        <v>2014</v>
      </c>
      <c r="B543">
        <v>61</v>
      </c>
      <c r="C543" t="s">
        <v>658</v>
      </c>
      <c r="D543" t="s">
        <v>1</v>
      </c>
      <c r="E543" t="e" vm="1">
        <v>#NAME?</v>
      </c>
      <c r="F543">
        <v>12</v>
      </c>
      <c r="G543">
        <v>1</v>
      </c>
      <c r="H543" t="s">
        <v>514</v>
      </c>
      <c r="I543" t="s">
        <v>527</v>
      </c>
      <c r="J543">
        <v>11.76</v>
      </c>
      <c r="K543">
        <v>115.5</v>
      </c>
      <c r="L543">
        <v>25</v>
      </c>
      <c r="M543">
        <v>103.7</v>
      </c>
      <c r="N543">
        <v>144</v>
      </c>
      <c r="O543">
        <v>62.3</v>
      </c>
      <c r="P543">
        <v>292</v>
      </c>
      <c r="Q543">
        <v>8.8999999999999996E-2</v>
      </c>
      <c r="R543">
        <v>17</v>
      </c>
      <c r="S543">
        <v>1.38</v>
      </c>
      <c r="T543">
        <v>121</v>
      </c>
      <c r="U543">
        <v>106.8</v>
      </c>
      <c r="V543">
        <v>105</v>
      </c>
      <c r="W543">
        <v>105.4</v>
      </c>
      <c r="X543">
        <v>173</v>
      </c>
      <c r="Y543">
        <v>5.32</v>
      </c>
      <c r="Z543">
        <v>44</v>
      </c>
      <c r="AA543">
        <v>2</v>
      </c>
      <c r="AB543" t="s">
        <v>136</v>
      </c>
      <c r="AC543" t="str">
        <f t="array" ref="AC543">IFERROR(INDEX(JeffSagarin[TEAM],MATCH(AllSources[[#This Row],[Year]]&amp;"|"&amp;AllSources[[#This Row],[Real_Team]],JeffSagarin[YEAR]&amp;"|"&amp;JeffSagarin[TEAM],0)),"")</f>
        <v>North Dakota St.</v>
      </c>
      <c r="AD543">
        <f t="array" ref="AD543">IFERROR(INDEX(JeffSagarin[JS_RATING],MATCH(AllSources[[#This Row],[Year]]&amp;"|"&amp;AllSources[[#This Row],[Real_Team]],JeffSagarin[YEAR]&amp;"|"&amp;JeffSagarin[TEAM],0)),"")</f>
        <v>80.59</v>
      </c>
      <c r="AE543">
        <f t="array" ref="AE543">IFERROR(INDEX(JeffSagarin[JS_SOS],MATCH(AllSources[[#This Row],[Year]]&amp;"|"&amp;AllSources[[#This Row],[Real_Team]],JeffSagarin[YEAR]&amp;"|"&amp;JeffSagarin[TEAM],0)),"")</f>
        <v>73.72</v>
      </c>
      <c r="AF543">
        <f t="array" ref="AF543">IFERROR(INDEX(JeffSagarin[W25],MATCH(AllSources[[#This Row],[Year]]&amp;"|"&amp;AllSources[[#This Row],[Real_Team]],JeffSagarin[YEAR]&amp;"|"&amp;JeffSagarin[TEAM],0)),"")</f>
        <v>0</v>
      </c>
      <c r="AG543">
        <f t="array" ref="AG543">IFERROR(INDEX(JeffSagarin[W50],MATCH(AllSources[[#This Row],[Year]]&amp;"|"&amp;AllSources[[#This Row],[Real_Team]],JeffSagarin[YEAR]&amp;"|"&amp;JeffSagarin[TEAM],0)),"")</f>
        <v>1</v>
      </c>
      <c r="AH543">
        <f t="array" ref="AH543">IFERROR(INDEX(JeffSagarin[YEAR],MATCH(AllSources[[#This Row],[Year]]&amp;"|"&amp;AllSources[[#This Row],[Real_Team]],JeffSagarin[YEAR]&amp;"|"&amp;JeffSagarin[TEAM],0)),"")</f>
        <v>2014</v>
      </c>
      <c r="AI543" t="str">
        <f t="array" ref="AI543">IFERROR(INDEX(SonnyMoore[TEAM],MATCH(AllSources[[#This Row],[Year]]&amp;"|"&amp;AllSources[[#This Row],[Real_Team]],SonnyMoore[YEAR]&amp;"|"&amp;SonnyMoore[TEAM],0)),"")</f>
        <v>NORTH DAKOTA ST.</v>
      </c>
      <c r="AJ543">
        <f t="array" ref="AJ543">IFERROR(INDEX(SonnyMoore[SM_SOS],MATCH(AllSources[[#This Row],[Year]]&amp;"|"&amp;AllSources[[#This Row],[Real_Team]],SonnyMoore[YEAR]&amp;"|"&amp;SonnyMoore[TEAM],0)),"")</f>
        <v>65.48</v>
      </c>
      <c r="AK543">
        <f t="array" ref="AK543">IFERROR(INDEX(SonnyMoore[SM_PR],MATCH(AllSources[[#This Row],[Year]]&amp;"|"&amp;AllSources[[#This Row],[Real_Team]],SonnyMoore[YEAR]&amp;"|"&amp;SonnyMoore[TEAM],0)),"")</f>
        <v>75.77</v>
      </c>
      <c r="AL543">
        <f t="array" ref="AL543">IFERROR(INDEX(SonnyMoore[YEAR],MATCH(AllSources[[#This Row],[Year]]&amp;"|"&amp;AllSources[[#This Row],[Real_Team]],SonnyMoore[YEAR]&amp;"|"&amp;SonnyMoore[TEAM],0)),"")</f>
        <v>2014</v>
      </c>
      <c r="AM543" t="str">
        <f t="array" ref="AM543">IFERROR(INDEX(ESPN[TEAM],MATCH(AllSources[[#This Row],[Year]]&amp;"|"&amp;AllSources[[#This Row],[Real_Team]],ESPN[YEAR]&amp;"|"&amp;ESPN[TEAM],0)),"")</f>
        <v>North Dakota St.</v>
      </c>
      <c r="AN543">
        <f t="array" ref="AN543">IFERROR(INDEX(ESPN[BPI OFF],MATCH(AllSources[[#This Row],[Year]]&amp;"|"&amp;AllSources[[#This Row],[Real_Team]],ESPN[YEAR]&amp;"|"&amp;ESPN[TEAM],0)),"")</f>
        <v>4.9000000000000004</v>
      </c>
      <c r="AO543">
        <f t="array" ref="AO543">IFERROR(INDEX(ESPN[BPI DEF],MATCH(AllSources[[#This Row],[Year]]&amp;"|"&amp;AllSources[[#This Row],[Real_Team]],ESPN[YEAR]&amp;"|"&amp;ESPN[TEAM],0)),"")</f>
        <v>4.3</v>
      </c>
      <c r="AP543">
        <f t="array" ref="AP543">IFERROR(INDEX(ESPN[BPI],MATCH(AllSources[[#This Row],[Year]]&amp;"|"&amp;AllSources[[#This Row],[Real_Team]],ESPN[YEAR]&amp;"|"&amp;ESPN[TEAM],0)),"")</f>
        <v>9.1999999999999993</v>
      </c>
      <c r="AQ543">
        <f t="array" ref="AQ543">IFERROR(INDEX(ESPN[YEAR],MATCH(AllSources[[#This Row],[Year]]&amp;"|"&amp;AllSources[[#This Row],[Real_Team]],ESPN[YEAR]&amp;"|"&amp;ESPN[TEAM],0)),"")</f>
        <v>2014</v>
      </c>
    </row>
    <row r="544" spans="1:43" x14ac:dyDescent="0.2">
      <c r="A544">
        <v>2014</v>
      </c>
      <c r="B544">
        <v>62</v>
      </c>
      <c r="C544" t="s">
        <v>656</v>
      </c>
      <c r="D544" t="s">
        <v>566</v>
      </c>
      <c r="E544" t="e" vm="1">
        <v>#NAME?</v>
      </c>
      <c r="F544">
        <v>12</v>
      </c>
      <c r="G544">
        <v>0</v>
      </c>
      <c r="H544" t="s">
        <v>105</v>
      </c>
      <c r="I544" t="s">
        <v>144</v>
      </c>
      <c r="J544">
        <v>11.6</v>
      </c>
      <c r="K544">
        <v>114</v>
      </c>
      <c r="L544">
        <v>34</v>
      </c>
      <c r="M544">
        <v>102.4</v>
      </c>
      <c r="N544">
        <v>121</v>
      </c>
      <c r="O544">
        <v>64.7</v>
      </c>
      <c r="P544">
        <v>172</v>
      </c>
      <c r="Q544">
        <v>6.5000000000000002E-2</v>
      </c>
      <c r="R544">
        <v>39</v>
      </c>
      <c r="S544">
        <v>7.77</v>
      </c>
      <c r="T544">
        <v>40</v>
      </c>
      <c r="U544">
        <v>108.4</v>
      </c>
      <c r="V544">
        <v>60</v>
      </c>
      <c r="W544">
        <v>100.7</v>
      </c>
      <c r="X544">
        <v>21</v>
      </c>
      <c r="Y544">
        <v>-4.3099999999999996</v>
      </c>
      <c r="Z544">
        <v>289</v>
      </c>
      <c r="AA544">
        <v>2</v>
      </c>
      <c r="AB544" t="s">
        <v>136</v>
      </c>
      <c r="AC544" t="str">
        <f t="array" ref="AC544">IFERROR(INDEX(JeffSagarin[TEAM],MATCH(AllSources[[#This Row],[Year]]&amp;"|"&amp;AllSources[[#This Row],[Real_Team]],JeffSagarin[YEAR]&amp;"|"&amp;JeffSagarin[TEAM],0)),"")</f>
        <v/>
      </c>
      <c r="AD544" t="str">
        <f t="array" ref="AD544">IFERROR(INDEX(JeffSagarin[JS_RATING],MATCH(AllSources[[#This Row],[Year]]&amp;"|"&amp;AllSources[[#This Row],[Real_Team]],JeffSagarin[YEAR]&amp;"|"&amp;JeffSagarin[TEAM],0)),"")</f>
        <v/>
      </c>
      <c r="AE544" t="str">
        <f t="array" ref="AE544">IFERROR(INDEX(JeffSagarin[JS_SOS],MATCH(AllSources[[#This Row],[Year]]&amp;"|"&amp;AllSources[[#This Row],[Real_Team]],JeffSagarin[YEAR]&amp;"|"&amp;JeffSagarin[TEAM],0)),"")</f>
        <v/>
      </c>
      <c r="AF544" t="str">
        <f t="array" ref="AF544">IFERROR(INDEX(JeffSagarin[W25],MATCH(AllSources[[#This Row],[Year]]&amp;"|"&amp;AllSources[[#This Row],[Real_Team]],JeffSagarin[YEAR]&amp;"|"&amp;JeffSagarin[TEAM],0)),"")</f>
        <v/>
      </c>
      <c r="AG544" t="str">
        <f t="array" ref="AG544">IFERROR(INDEX(JeffSagarin[W50],MATCH(AllSources[[#This Row],[Year]]&amp;"|"&amp;AllSources[[#This Row],[Real_Team]],JeffSagarin[YEAR]&amp;"|"&amp;JeffSagarin[TEAM],0)),"")</f>
        <v/>
      </c>
      <c r="AH544" t="str">
        <f t="array" ref="AH544">IFERROR(INDEX(JeffSagarin[YEAR],MATCH(AllSources[[#This Row],[Year]]&amp;"|"&amp;AllSources[[#This Row],[Real_Team]],JeffSagarin[YEAR]&amp;"|"&amp;JeffSagarin[TEAM],0)),"")</f>
        <v/>
      </c>
      <c r="AI544" t="str">
        <f t="array" ref="AI544">IFERROR(INDEX(SonnyMoore[TEAM],MATCH(AllSources[[#This Row],[Year]]&amp;"|"&amp;AllSources[[#This Row],[Real_Team]],SonnyMoore[YEAR]&amp;"|"&amp;SonnyMoore[TEAM],0)),"")</f>
        <v>NORTH CAROLINA ST.</v>
      </c>
      <c r="AJ544">
        <f t="array" ref="AJ544">IFERROR(INDEX(SonnyMoore[SM_SOS],MATCH(AllSources[[#This Row],[Year]]&amp;"|"&amp;AllSources[[#This Row],[Real_Team]],SonnyMoore[YEAR]&amp;"|"&amp;SonnyMoore[TEAM],0)),"")</f>
        <v>75.06</v>
      </c>
      <c r="AK544">
        <f t="array" ref="AK544">IFERROR(INDEX(SonnyMoore[SM_PR],MATCH(AllSources[[#This Row],[Year]]&amp;"|"&amp;AllSources[[#This Row],[Real_Team]],SonnyMoore[YEAR]&amp;"|"&amp;SonnyMoore[TEAM],0)),"")</f>
        <v>78.42</v>
      </c>
      <c r="AL544">
        <f t="array" ref="AL544">IFERROR(INDEX(SonnyMoore[YEAR],MATCH(AllSources[[#This Row],[Year]]&amp;"|"&amp;AllSources[[#This Row],[Real_Team]],SonnyMoore[YEAR]&amp;"|"&amp;SonnyMoore[TEAM],0)),"")</f>
        <v>2014</v>
      </c>
      <c r="AM544" t="str">
        <f t="array" ref="AM544">IFERROR(INDEX(ESPN[TEAM],MATCH(AllSources[[#This Row],[Year]]&amp;"|"&amp;AllSources[[#This Row],[Real_Team]],ESPN[YEAR]&amp;"|"&amp;ESPN[TEAM],0)),"")</f>
        <v/>
      </c>
      <c r="AN544" t="str">
        <f t="array" ref="AN544">IFERROR(INDEX(ESPN[BPI OFF],MATCH(AllSources[[#This Row],[Year]]&amp;"|"&amp;AllSources[[#This Row],[Real_Team]],ESPN[YEAR]&amp;"|"&amp;ESPN[TEAM],0)),"")</f>
        <v/>
      </c>
      <c r="AO544" t="str">
        <f t="array" ref="AO544">IFERROR(INDEX(ESPN[BPI DEF],MATCH(AllSources[[#This Row],[Year]]&amp;"|"&amp;AllSources[[#This Row],[Real_Team]],ESPN[YEAR]&amp;"|"&amp;ESPN[TEAM],0)),"")</f>
        <v/>
      </c>
      <c r="AP544" t="str">
        <f t="array" ref="AP544">IFERROR(INDEX(ESPN[BPI],MATCH(AllSources[[#This Row],[Year]]&amp;"|"&amp;AllSources[[#This Row],[Real_Team]],ESPN[YEAR]&amp;"|"&amp;ESPN[TEAM],0)),"")</f>
        <v/>
      </c>
      <c r="AQ544" t="str">
        <f t="array" ref="AQ544">IFERROR(INDEX(ESPN[YEAR],MATCH(AllSources[[#This Row],[Year]]&amp;"|"&amp;AllSources[[#This Row],[Real_Team]],ESPN[YEAR]&amp;"|"&amp;ESPN[TEAM],0)),"")</f>
        <v/>
      </c>
    </row>
    <row r="545" spans="1:43" x14ac:dyDescent="0.2">
      <c r="A545">
        <v>2014</v>
      </c>
      <c r="B545">
        <v>67</v>
      </c>
      <c r="C545" t="s">
        <v>655</v>
      </c>
      <c r="D545" t="s">
        <v>229</v>
      </c>
      <c r="E545" t="e" vm="1">
        <v>#NAME?</v>
      </c>
      <c r="F545">
        <v>8</v>
      </c>
      <c r="G545">
        <v>0</v>
      </c>
      <c r="H545" t="s">
        <v>137</v>
      </c>
      <c r="I545" t="s">
        <v>84</v>
      </c>
      <c r="J545">
        <v>11.2</v>
      </c>
      <c r="K545">
        <v>107.7</v>
      </c>
      <c r="L545">
        <v>129</v>
      </c>
      <c r="M545">
        <v>96.5</v>
      </c>
      <c r="N545">
        <v>42</v>
      </c>
      <c r="O545">
        <v>64.8</v>
      </c>
      <c r="P545">
        <v>167</v>
      </c>
      <c r="Q545">
        <v>0.12</v>
      </c>
      <c r="R545">
        <v>3</v>
      </c>
      <c r="S545">
        <v>8.74</v>
      </c>
      <c r="T545">
        <v>26</v>
      </c>
      <c r="U545">
        <v>109.5</v>
      </c>
      <c r="V545">
        <v>27</v>
      </c>
      <c r="W545">
        <v>100.8</v>
      </c>
      <c r="X545">
        <v>26</v>
      </c>
      <c r="Y545">
        <v>1.71</v>
      </c>
      <c r="Z545">
        <v>110</v>
      </c>
      <c r="AA545">
        <v>8</v>
      </c>
      <c r="AB545" t="s">
        <v>136</v>
      </c>
      <c r="AC545" t="str">
        <f t="array" ref="AC545">IFERROR(INDEX(JeffSagarin[TEAM],MATCH(AllSources[[#This Row],[Year]]&amp;"|"&amp;AllSources[[#This Row],[Real_Team]],JeffSagarin[YEAR]&amp;"|"&amp;JeffSagarin[TEAM],0)),"")</f>
        <v>Colorado</v>
      </c>
      <c r="AD545">
        <f t="array" ref="AD545">IFERROR(INDEX(JeffSagarin[JS_RATING],MATCH(AllSources[[#This Row],[Year]]&amp;"|"&amp;AllSources[[#This Row],[Real_Team]],JeffSagarin[YEAR]&amp;"|"&amp;JeffSagarin[TEAM],0)),"")</f>
        <v>80.959999999999994</v>
      </c>
      <c r="AE545">
        <f t="array" ref="AE545">IFERROR(INDEX(JeffSagarin[JS_SOS],MATCH(AllSources[[#This Row],[Year]]&amp;"|"&amp;AllSources[[#This Row],[Real_Team]],JeffSagarin[YEAR]&amp;"|"&amp;JeffSagarin[TEAM],0)),"")</f>
        <v>79.260000000000005</v>
      </c>
      <c r="AF545">
        <f t="array" ref="AF545">IFERROR(INDEX(JeffSagarin[W25],MATCH(AllSources[[#This Row],[Year]]&amp;"|"&amp;AllSources[[#This Row],[Real_Team]],JeffSagarin[YEAR]&amp;"|"&amp;JeffSagarin[TEAM],0)),"")</f>
        <v>1</v>
      </c>
      <c r="AG545">
        <f t="array" ref="AG545">IFERROR(INDEX(JeffSagarin[W50],MATCH(AllSources[[#This Row],[Year]]&amp;"|"&amp;AllSources[[#This Row],[Real_Team]],JeffSagarin[YEAR]&amp;"|"&amp;JeffSagarin[TEAM],0)),"")</f>
        <v>6</v>
      </c>
      <c r="AH545">
        <f t="array" ref="AH545">IFERROR(INDEX(JeffSagarin[YEAR],MATCH(AllSources[[#This Row],[Year]]&amp;"|"&amp;AllSources[[#This Row],[Real_Team]],JeffSagarin[YEAR]&amp;"|"&amp;JeffSagarin[TEAM],0)),"")</f>
        <v>2014</v>
      </c>
      <c r="AI545" t="str">
        <f t="array" ref="AI545">IFERROR(INDEX(SonnyMoore[TEAM],MATCH(AllSources[[#This Row],[Year]]&amp;"|"&amp;AllSources[[#This Row],[Real_Team]],SonnyMoore[YEAR]&amp;"|"&amp;SonnyMoore[TEAM],0)),"")</f>
        <v>COLORADO</v>
      </c>
      <c r="AJ545">
        <f t="array" ref="AJ545">IFERROR(INDEX(SonnyMoore[SM_SOS],MATCH(AllSources[[#This Row],[Year]]&amp;"|"&amp;AllSources[[#This Row],[Real_Team]],SonnyMoore[YEAR]&amp;"|"&amp;SonnyMoore[TEAM],0)),"")</f>
        <v>73.430000000000007</v>
      </c>
      <c r="AK545">
        <f t="array" ref="AK545">IFERROR(INDEX(SonnyMoore[SM_PR],MATCH(AllSources[[#This Row],[Year]]&amp;"|"&amp;AllSources[[#This Row],[Real_Team]],SonnyMoore[YEAR]&amp;"|"&amp;SonnyMoore[TEAM],0)),"")</f>
        <v>73.150000000000006</v>
      </c>
      <c r="AL545">
        <f t="array" ref="AL545">IFERROR(INDEX(SonnyMoore[YEAR],MATCH(AllSources[[#This Row],[Year]]&amp;"|"&amp;AllSources[[#This Row],[Real_Team]],SonnyMoore[YEAR]&amp;"|"&amp;SonnyMoore[TEAM],0)),"")</f>
        <v>2014</v>
      </c>
      <c r="AM545" t="str">
        <f t="array" ref="AM545">IFERROR(INDEX(ESPN[TEAM],MATCH(AllSources[[#This Row],[Year]]&amp;"|"&amp;AllSources[[#This Row],[Real_Team]],ESPN[YEAR]&amp;"|"&amp;ESPN[TEAM],0)),"")</f>
        <v>Colorado</v>
      </c>
      <c r="AN545">
        <f t="array" ref="AN545">IFERROR(INDEX(ESPN[BPI OFF],MATCH(AllSources[[#This Row],[Year]]&amp;"|"&amp;AllSources[[#This Row],[Real_Team]],ESPN[YEAR]&amp;"|"&amp;ESPN[TEAM],0)),"")</f>
        <v>2.5</v>
      </c>
      <c r="AO545">
        <f t="array" ref="AO545">IFERROR(INDEX(ESPN[BPI DEF],MATCH(AllSources[[#This Row],[Year]]&amp;"|"&amp;AllSources[[#This Row],[Real_Team]],ESPN[YEAR]&amp;"|"&amp;ESPN[TEAM],0)),"")</f>
        <v>4.2</v>
      </c>
      <c r="AP545">
        <f t="array" ref="AP545">IFERROR(INDEX(ESPN[BPI],MATCH(AllSources[[#This Row],[Year]]&amp;"|"&amp;AllSources[[#This Row],[Real_Team]],ESPN[YEAR]&amp;"|"&amp;ESPN[TEAM],0)),"")</f>
        <v>6.7</v>
      </c>
      <c r="AQ545">
        <f t="array" ref="AQ545">IFERROR(INDEX(ESPN[YEAR],MATCH(AllSources[[#This Row],[Year]]&amp;"|"&amp;AllSources[[#This Row],[Real_Team]],ESPN[YEAR]&amp;"|"&amp;ESPN[TEAM],0)),"")</f>
        <v>2014</v>
      </c>
    </row>
    <row r="546" spans="1:43" x14ac:dyDescent="0.2">
      <c r="A546">
        <v>2014</v>
      </c>
      <c r="B546">
        <v>70</v>
      </c>
      <c r="C546" t="s">
        <v>654</v>
      </c>
      <c r="D546" t="s">
        <v>222</v>
      </c>
      <c r="E546" t="e" vm="1">
        <v>#NAME?</v>
      </c>
      <c r="F546">
        <v>12</v>
      </c>
      <c r="G546">
        <v>1</v>
      </c>
      <c r="H546" t="s">
        <v>501</v>
      </c>
      <c r="I546" t="s">
        <v>614</v>
      </c>
      <c r="J546">
        <v>10.83</v>
      </c>
      <c r="K546">
        <v>112.3</v>
      </c>
      <c r="L546">
        <v>58</v>
      </c>
      <c r="M546">
        <v>101.5</v>
      </c>
      <c r="N546">
        <v>105</v>
      </c>
      <c r="O546">
        <v>61.2</v>
      </c>
      <c r="P546">
        <v>323</v>
      </c>
      <c r="Q546">
        <v>7.2999999999999995E-2</v>
      </c>
      <c r="R546">
        <v>33</v>
      </c>
      <c r="S546">
        <v>-7.12</v>
      </c>
      <c r="T546">
        <v>309</v>
      </c>
      <c r="U546">
        <v>102</v>
      </c>
      <c r="V546">
        <v>298</v>
      </c>
      <c r="W546">
        <v>109.2</v>
      </c>
      <c r="X546">
        <v>316</v>
      </c>
      <c r="Y546">
        <v>-4.1900000000000004</v>
      </c>
      <c r="Z546">
        <v>286</v>
      </c>
      <c r="AA546">
        <v>2</v>
      </c>
      <c r="AB546" t="s">
        <v>136</v>
      </c>
      <c r="AC546" t="str">
        <f t="array" ref="AC546">IFERROR(INDEX(JeffSagarin[TEAM],MATCH(AllSources[[#This Row],[Year]]&amp;"|"&amp;AllSources[[#This Row],[Real_Team]],JeffSagarin[YEAR]&amp;"|"&amp;JeffSagarin[TEAM],0)),"")</f>
        <v>Stephen F. Austin</v>
      </c>
      <c r="AD546">
        <f t="array" ref="AD546">IFERROR(INDEX(JeffSagarin[JS_RATING],MATCH(AllSources[[#This Row],[Year]]&amp;"|"&amp;AllSources[[#This Row],[Real_Team]],JeffSagarin[YEAR]&amp;"|"&amp;JeffSagarin[TEAM],0)),"")</f>
        <v>79.83</v>
      </c>
      <c r="AE546">
        <f t="array" ref="AE546">IFERROR(INDEX(JeffSagarin[JS_SOS],MATCH(AllSources[[#This Row],[Year]]&amp;"|"&amp;AllSources[[#This Row],[Real_Team]],JeffSagarin[YEAR]&amp;"|"&amp;JeffSagarin[TEAM],0)),"")</f>
        <v>67.58</v>
      </c>
      <c r="AF546">
        <f t="array" ref="AF546">IFERROR(INDEX(JeffSagarin[W25],MATCH(AllSources[[#This Row],[Year]]&amp;"|"&amp;AllSources[[#This Row],[Real_Team]],JeffSagarin[YEAR]&amp;"|"&amp;JeffSagarin[TEAM],0)),"")</f>
        <v>0</v>
      </c>
      <c r="AG546">
        <f t="array" ref="AG546">IFERROR(INDEX(JeffSagarin[W50],MATCH(AllSources[[#This Row],[Year]]&amp;"|"&amp;AllSources[[#This Row],[Real_Team]],JeffSagarin[YEAR]&amp;"|"&amp;JeffSagarin[TEAM],0)),"")</f>
        <v>1</v>
      </c>
      <c r="AH546">
        <f t="array" ref="AH546">IFERROR(INDEX(JeffSagarin[YEAR],MATCH(AllSources[[#This Row],[Year]]&amp;"|"&amp;AllSources[[#This Row],[Real_Team]],JeffSagarin[YEAR]&amp;"|"&amp;JeffSagarin[TEAM],0)),"")</f>
        <v>2014</v>
      </c>
      <c r="AI546" t="str">
        <f t="array" ref="AI546">IFERROR(INDEX(SonnyMoore[TEAM],MATCH(AllSources[[#This Row],[Year]]&amp;"|"&amp;AllSources[[#This Row],[Real_Team]],SonnyMoore[YEAR]&amp;"|"&amp;SonnyMoore[TEAM],0)),"")</f>
        <v/>
      </c>
      <c r="AJ546" t="str">
        <f t="array" ref="AJ546">IFERROR(INDEX(SonnyMoore[SM_SOS],MATCH(AllSources[[#This Row],[Year]]&amp;"|"&amp;AllSources[[#This Row],[Real_Team]],SonnyMoore[YEAR]&amp;"|"&amp;SonnyMoore[TEAM],0)),"")</f>
        <v/>
      </c>
      <c r="AK546" t="str">
        <f t="array" ref="AK546">IFERROR(INDEX(SonnyMoore[SM_PR],MATCH(AllSources[[#This Row],[Year]]&amp;"|"&amp;AllSources[[#This Row],[Real_Team]],SonnyMoore[YEAR]&amp;"|"&amp;SonnyMoore[TEAM],0)),"")</f>
        <v/>
      </c>
      <c r="AL546" t="str">
        <f t="array" ref="AL546">IFERROR(INDEX(SonnyMoore[YEAR],MATCH(AllSources[[#This Row],[Year]]&amp;"|"&amp;AllSources[[#This Row],[Real_Team]],SonnyMoore[YEAR]&amp;"|"&amp;SonnyMoore[TEAM],0)),"")</f>
        <v/>
      </c>
      <c r="AM546" t="str">
        <f t="array" ref="AM546">IFERROR(INDEX(ESPN[TEAM],MATCH(AllSources[[#This Row],[Year]]&amp;"|"&amp;AllSources[[#This Row],[Real_Team]],ESPN[YEAR]&amp;"|"&amp;ESPN[TEAM],0)),"")</f>
        <v>Stephen F. Austin</v>
      </c>
      <c r="AN546">
        <f t="array" ref="AN546">IFERROR(INDEX(ESPN[BPI OFF],MATCH(AllSources[[#This Row],[Year]]&amp;"|"&amp;AllSources[[#This Row],[Real_Team]],ESPN[YEAR]&amp;"|"&amp;ESPN[TEAM],0)),"")</f>
        <v>0.6</v>
      </c>
      <c r="AO546">
        <f t="array" ref="AO546">IFERROR(INDEX(ESPN[BPI DEF],MATCH(AllSources[[#This Row],[Year]]&amp;"|"&amp;AllSources[[#This Row],[Real_Team]],ESPN[YEAR]&amp;"|"&amp;ESPN[TEAM],0)),"")</f>
        <v>4.8</v>
      </c>
      <c r="AP546">
        <f t="array" ref="AP546">IFERROR(INDEX(ESPN[BPI],MATCH(AllSources[[#This Row],[Year]]&amp;"|"&amp;AllSources[[#This Row],[Real_Team]],ESPN[YEAR]&amp;"|"&amp;ESPN[TEAM],0)),"")</f>
        <v>5.5</v>
      </c>
      <c r="AQ546">
        <f t="array" ref="AQ546">IFERROR(INDEX(ESPN[YEAR],MATCH(AllSources[[#This Row],[Year]]&amp;"|"&amp;AllSources[[#This Row],[Real_Team]],ESPN[YEAR]&amp;"|"&amp;ESPN[TEAM],0)),"")</f>
        <v>2014</v>
      </c>
    </row>
    <row r="547" spans="1:43" x14ac:dyDescent="0.2">
      <c r="A547">
        <v>2014</v>
      </c>
      <c r="B547">
        <v>72</v>
      </c>
      <c r="C547" t="s">
        <v>523</v>
      </c>
      <c r="D547" t="s">
        <v>197</v>
      </c>
      <c r="E547" t="e" vm="1">
        <v>#NAME?</v>
      </c>
      <c r="F547">
        <v>13</v>
      </c>
      <c r="G547">
        <v>0</v>
      </c>
      <c r="H547" t="s">
        <v>89</v>
      </c>
      <c r="I547" t="s">
        <v>653</v>
      </c>
      <c r="J547">
        <v>10.54</v>
      </c>
      <c r="K547">
        <v>112.9</v>
      </c>
      <c r="L547">
        <v>45</v>
      </c>
      <c r="M547">
        <v>102.4</v>
      </c>
      <c r="N547">
        <v>117</v>
      </c>
      <c r="O547">
        <v>65.2</v>
      </c>
      <c r="P547">
        <v>148</v>
      </c>
      <c r="Q547">
        <v>-0.03</v>
      </c>
      <c r="R547">
        <v>246</v>
      </c>
      <c r="S547">
        <v>-3.64</v>
      </c>
      <c r="T547">
        <v>234</v>
      </c>
      <c r="U547">
        <v>103</v>
      </c>
      <c r="V547">
        <v>258</v>
      </c>
      <c r="W547">
        <v>106.7</v>
      </c>
      <c r="X547">
        <v>225</v>
      </c>
      <c r="Y547">
        <v>2.6</v>
      </c>
      <c r="Z547">
        <v>88</v>
      </c>
      <c r="AA547">
        <v>3</v>
      </c>
      <c r="AB547" t="s">
        <v>136</v>
      </c>
      <c r="AC547" t="str">
        <f t="array" ref="AC547">IFERROR(INDEX(JeffSagarin[TEAM],MATCH(AllSources[[#This Row],[Year]]&amp;"|"&amp;AllSources[[#This Row],[Real_Team]],JeffSagarin[YEAR]&amp;"|"&amp;JeffSagarin[TEAM],0)),"")</f>
        <v>New Mexico St.</v>
      </c>
      <c r="AD547">
        <f t="array" ref="AD547">IFERROR(INDEX(JeffSagarin[JS_RATING],MATCH(AllSources[[#This Row],[Year]]&amp;"|"&amp;AllSources[[#This Row],[Real_Team]],JeffSagarin[YEAR]&amp;"|"&amp;JeffSagarin[TEAM],0)),"")</f>
        <v>79.31</v>
      </c>
      <c r="AE547">
        <f t="array" ref="AE547">IFERROR(INDEX(JeffSagarin[JS_SOS],MATCH(AllSources[[#This Row],[Year]]&amp;"|"&amp;AllSources[[#This Row],[Real_Team]],JeffSagarin[YEAR]&amp;"|"&amp;JeffSagarin[TEAM],0)),"")</f>
        <v>69.66</v>
      </c>
      <c r="AF547">
        <f t="array" ref="AF547">IFERROR(INDEX(JeffSagarin[W25],MATCH(AllSources[[#This Row],[Year]]&amp;"|"&amp;AllSources[[#This Row],[Real_Team]],JeffSagarin[YEAR]&amp;"|"&amp;JeffSagarin[TEAM],0)),"")</f>
        <v>0</v>
      </c>
      <c r="AG547">
        <f t="array" ref="AG547">IFERROR(INDEX(JeffSagarin[W50],MATCH(AllSources[[#This Row],[Year]]&amp;"|"&amp;AllSources[[#This Row],[Real_Team]],JeffSagarin[YEAR]&amp;"|"&amp;JeffSagarin[TEAM],0)),"")</f>
        <v>1</v>
      </c>
      <c r="AH547">
        <f t="array" ref="AH547">IFERROR(INDEX(JeffSagarin[YEAR],MATCH(AllSources[[#This Row],[Year]]&amp;"|"&amp;AllSources[[#This Row],[Real_Team]],JeffSagarin[YEAR]&amp;"|"&amp;JeffSagarin[TEAM],0)),"")</f>
        <v>2014</v>
      </c>
      <c r="AI547" t="str">
        <f t="array" ref="AI547">IFERROR(INDEX(SonnyMoore[TEAM],MATCH(AllSources[[#This Row],[Year]]&amp;"|"&amp;AllSources[[#This Row],[Real_Team]],SonnyMoore[YEAR]&amp;"|"&amp;SonnyMoore[TEAM],0)),"")</f>
        <v>NEW MEXICO ST.</v>
      </c>
      <c r="AJ547">
        <f t="array" ref="AJ547">IFERROR(INDEX(SonnyMoore[SM_SOS],MATCH(AllSources[[#This Row],[Year]]&amp;"|"&amp;AllSources[[#This Row],[Real_Team]],SonnyMoore[YEAR]&amp;"|"&amp;SonnyMoore[TEAM],0)),"")</f>
        <v>62.12</v>
      </c>
      <c r="AK547">
        <f t="array" ref="AK547">IFERROR(INDEX(SonnyMoore[SM_PR],MATCH(AllSources[[#This Row],[Year]]&amp;"|"&amp;AllSources[[#This Row],[Real_Team]],SonnyMoore[YEAR]&amp;"|"&amp;SonnyMoore[TEAM],0)),"")</f>
        <v>71.69</v>
      </c>
      <c r="AL547">
        <f t="array" ref="AL547">IFERROR(INDEX(SonnyMoore[YEAR],MATCH(AllSources[[#This Row],[Year]]&amp;"|"&amp;AllSources[[#This Row],[Real_Team]],SonnyMoore[YEAR]&amp;"|"&amp;SonnyMoore[TEAM],0)),"")</f>
        <v>2014</v>
      </c>
      <c r="AM547" t="str">
        <f t="array" ref="AM547">IFERROR(INDEX(ESPN[TEAM],MATCH(AllSources[[#This Row],[Year]]&amp;"|"&amp;AllSources[[#This Row],[Real_Team]],ESPN[YEAR]&amp;"|"&amp;ESPN[TEAM],0)),"")</f>
        <v>New Mexico St.</v>
      </c>
      <c r="AN547">
        <f t="array" ref="AN547">IFERROR(INDEX(ESPN[BPI OFF],MATCH(AllSources[[#This Row],[Year]]&amp;"|"&amp;AllSources[[#This Row],[Real_Team]],ESPN[YEAR]&amp;"|"&amp;ESPN[TEAM],0)),"")</f>
        <v>5.0999999999999996</v>
      </c>
      <c r="AO547">
        <f t="array" ref="AO547">IFERROR(INDEX(ESPN[BPI DEF],MATCH(AllSources[[#This Row],[Year]]&amp;"|"&amp;AllSources[[#This Row],[Real_Team]],ESPN[YEAR]&amp;"|"&amp;ESPN[TEAM],0)),"")</f>
        <v>1.9</v>
      </c>
      <c r="AP547">
        <f t="array" ref="AP547">IFERROR(INDEX(ESPN[BPI],MATCH(AllSources[[#This Row],[Year]]&amp;"|"&amp;AllSources[[#This Row],[Real_Team]],ESPN[YEAR]&amp;"|"&amp;ESPN[TEAM],0)),"")</f>
        <v>7</v>
      </c>
      <c r="AQ547">
        <f t="array" ref="AQ547">IFERROR(INDEX(ESPN[YEAR],MATCH(AllSources[[#This Row],[Year]]&amp;"|"&amp;AllSources[[#This Row],[Real_Team]],ESPN[YEAR]&amp;"|"&amp;ESPN[TEAM],0)),"")</f>
        <v>2014</v>
      </c>
    </row>
    <row r="548" spans="1:43" x14ac:dyDescent="0.2">
      <c r="A548">
        <v>2014</v>
      </c>
      <c r="B548">
        <v>74</v>
      </c>
      <c r="C548" t="s">
        <v>652</v>
      </c>
      <c r="D548" t="s">
        <v>267</v>
      </c>
      <c r="E548" t="e" vm="1">
        <v>#NAME?</v>
      </c>
      <c r="F548">
        <v>13</v>
      </c>
      <c r="G548">
        <v>0</v>
      </c>
      <c r="H548" t="s">
        <v>520</v>
      </c>
      <c r="I548" t="s">
        <v>651</v>
      </c>
      <c r="J548">
        <v>10.210000000000001</v>
      </c>
      <c r="K548">
        <v>107.2</v>
      </c>
      <c r="L548">
        <v>134</v>
      </c>
      <c r="M548">
        <v>97</v>
      </c>
      <c r="N548">
        <v>46</v>
      </c>
      <c r="O548">
        <v>67.7</v>
      </c>
      <c r="P548">
        <v>46</v>
      </c>
      <c r="Q548">
        <v>-8.0000000000000002E-3</v>
      </c>
      <c r="R548">
        <v>202</v>
      </c>
      <c r="S548">
        <v>-0.2</v>
      </c>
      <c r="T548">
        <v>152</v>
      </c>
      <c r="U548">
        <v>105.6</v>
      </c>
      <c r="V548">
        <v>128</v>
      </c>
      <c r="W548">
        <v>105.8</v>
      </c>
      <c r="X548">
        <v>191</v>
      </c>
      <c r="Y548">
        <v>3.46</v>
      </c>
      <c r="Z548">
        <v>65</v>
      </c>
      <c r="AA548">
        <v>3</v>
      </c>
      <c r="AB548" t="s">
        <v>136</v>
      </c>
      <c r="AC548" t="str">
        <f t="array" ref="AC548">IFERROR(INDEX(JeffSagarin[TEAM],MATCH(AllSources[[#This Row],[Year]]&amp;"|"&amp;AllSources[[#This Row],[Real_Team]],JeffSagarin[YEAR]&amp;"|"&amp;JeffSagarin[TEAM],0)),"")</f>
        <v>Manhattan</v>
      </c>
      <c r="AD548">
        <f t="array" ref="AD548">IFERROR(INDEX(JeffSagarin[JS_RATING],MATCH(AllSources[[#This Row],[Year]]&amp;"|"&amp;AllSources[[#This Row],[Real_Team]],JeffSagarin[YEAR]&amp;"|"&amp;JeffSagarin[TEAM],0)),"")</f>
        <v>80.69</v>
      </c>
      <c r="AE548">
        <f t="array" ref="AE548">IFERROR(INDEX(JeffSagarin[JS_SOS],MATCH(AllSources[[#This Row],[Year]]&amp;"|"&amp;AllSources[[#This Row],[Real_Team]],JeffSagarin[YEAR]&amp;"|"&amp;JeffSagarin[TEAM],0)),"")</f>
        <v>72.86</v>
      </c>
      <c r="AF548">
        <f t="array" ref="AF548">IFERROR(INDEX(JeffSagarin[W25],MATCH(AllSources[[#This Row],[Year]]&amp;"|"&amp;AllSources[[#This Row],[Real_Team]],JeffSagarin[YEAR]&amp;"|"&amp;JeffSagarin[TEAM],0)),"")</f>
        <v>0</v>
      </c>
      <c r="AG548">
        <f t="array" ref="AG548">IFERROR(INDEX(JeffSagarin[W50],MATCH(AllSources[[#This Row],[Year]]&amp;"|"&amp;AllSources[[#This Row],[Real_Team]],JeffSagarin[YEAR]&amp;"|"&amp;JeffSagarin[TEAM],0)),"")</f>
        <v>0</v>
      </c>
      <c r="AH548">
        <f t="array" ref="AH548">IFERROR(INDEX(JeffSagarin[YEAR],MATCH(AllSources[[#This Row],[Year]]&amp;"|"&amp;AllSources[[#This Row],[Real_Team]],JeffSagarin[YEAR]&amp;"|"&amp;JeffSagarin[TEAM],0)),"")</f>
        <v>2014</v>
      </c>
      <c r="AI548" t="str">
        <f t="array" ref="AI548">IFERROR(INDEX(SonnyMoore[TEAM],MATCH(AllSources[[#This Row],[Year]]&amp;"|"&amp;AllSources[[#This Row],[Real_Team]],SonnyMoore[YEAR]&amp;"|"&amp;SonnyMoore[TEAM],0)),"")</f>
        <v>MANHATTAN</v>
      </c>
      <c r="AJ548">
        <f t="array" ref="AJ548">IFERROR(INDEX(SonnyMoore[SM_SOS],MATCH(AllSources[[#This Row],[Year]]&amp;"|"&amp;AllSources[[#This Row],[Real_Team]],SonnyMoore[YEAR]&amp;"|"&amp;SonnyMoore[TEAM],0)),"")</f>
        <v>65.61</v>
      </c>
      <c r="AK548">
        <f t="array" ref="AK548">IFERROR(INDEX(SonnyMoore[SM_PR],MATCH(AllSources[[#This Row],[Year]]&amp;"|"&amp;AllSources[[#This Row],[Real_Team]],SonnyMoore[YEAR]&amp;"|"&amp;SonnyMoore[TEAM],0)),"")</f>
        <v>74.650000000000006</v>
      </c>
      <c r="AL548">
        <f t="array" ref="AL548">IFERROR(INDEX(SonnyMoore[YEAR],MATCH(AllSources[[#This Row],[Year]]&amp;"|"&amp;AllSources[[#This Row],[Real_Team]],SonnyMoore[YEAR]&amp;"|"&amp;SonnyMoore[TEAM],0)),"")</f>
        <v>2014</v>
      </c>
      <c r="AM548" t="str">
        <f t="array" ref="AM548">IFERROR(INDEX(ESPN[TEAM],MATCH(AllSources[[#This Row],[Year]]&amp;"|"&amp;AllSources[[#This Row],[Real_Team]],ESPN[YEAR]&amp;"|"&amp;ESPN[TEAM],0)),"")</f>
        <v>Manhattan</v>
      </c>
      <c r="AN548">
        <f t="array" ref="AN548">IFERROR(INDEX(ESPN[BPI OFF],MATCH(AllSources[[#This Row],[Year]]&amp;"|"&amp;AllSources[[#This Row],[Real_Team]],ESPN[YEAR]&amp;"|"&amp;ESPN[TEAM],0)),"")</f>
        <v>5</v>
      </c>
      <c r="AO548">
        <f t="array" ref="AO548">IFERROR(INDEX(ESPN[BPI DEF],MATCH(AllSources[[#This Row],[Year]]&amp;"|"&amp;AllSources[[#This Row],[Real_Team]],ESPN[YEAR]&amp;"|"&amp;ESPN[TEAM],0)),"")</f>
        <v>1.9</v>
      </c>
      <c r="AP548">
        <f t="array" ref="AP548">IFERROR(INDEX(ESPN[BPI],MATCH(AllSources[[#This Row],[Year]]&amp;"|"&amp;AllSources[[#This Row],[Real_Team]],ESPN[YEAR]&amp;"|"&amp;ESPN[TEAM],0)),"")</f>
        <v>6.9</v>
      </c>
      <c r="AQ548">
        <f t="array" ref="AQ548">IFERROR(INDEX(ESPN[YEAR],MATCH(AllSources[[#This Row],[Year]]&amp;"|"&amp;AllSources[[#This Row],[Real_Team]],ESPN[YEAR]&amp;"|"&amp;ESPN[TEAM],0)),"")</f>
        <v>2014</v>
      </c>
    </row>
    <row r="549" spans="1:43" x14ac:dyDescent="0.2">
      <c r="A549">
        <v>2014</v>
      </c>
      <c r="B549">
        <v>82</v>
      </c>
      <c r="C549" t="s">
        <v>650</v>
      </c>
      <c r="D549" t="s">
        <v>263</v>
      </c>
      <c r="E549" t="e" vm="1">
        <v>#NAME?</v>
      </c>
      <c r="F549">
        <v>13</v>
      </c>
      <c r="G549">
        <v>0</v>
      </c>
      <c r="H549" t="s">
        <v>560</v>
      </c>
      <c r="I549" t="s">
        <v>585</v>
      </c>
      <c r="J549">
        <v>8.93</v>
      </c>
      <c r="K549">
        <v>106.1</v>
      </c>
      <c r="L549">
        <v>159</v>
      </c>
      <c r="M549">
        <v>97.2</v>
      </c>
      <c r="N549">
        <v>51</v>
      </c>
      <c r="O549">
        <v>66.8</v>
      </c>
      <c r="P549">
        <v>72</v>
      </c>
      <c r="Q549">
        <v>-2.3E-2</v>
      </c>
      <c r="R549">
        <v>234</v>
      </c>
      <c r="S549">
        <v>0.56999999999999995</v>
      </c>
      <c r="T549">
        <v>136</v>
      </c>
      <c r="U549">
        <v>104.9</v>
      </c>
      <c r="V549">
        <v>154</v>
      </c>
      <c r="W549">
        <v>104.3</v>
      </c>
      <c r="X549">
        <v>124</v>
      </c>
      <c r="Y549">
        <v>2.81</v>
      </c>
      <c r="Z549">
        <v>82</v>
      </c>
      <c r="AA549">
        <v>3</v>
      </c>
      <c r="AB549" t="s">
        <v>136</v>
      </c>
      <c r="AC549" t="str">
        <f t="array" ref="AC549">IFERROR(INDEX(JeffSagarin[TEAM],MATCH(AllSources[[#This Row],[Year]]&amp;"|"&amp;AllSources[[#This Row],[Real_Team]],JeffSagarin[YEAR]&amp;"|"&amp;JeffSagarin[TEAM],0)),"")</f>
        <v>Tulsa</v>
      </c>
      <c r="AD549">
        <f t="array" ref="AD549">IFERROR(INDEX(JeffSagarin[JS_RATING],MATCH(AllSources[[#This Row],[Year]]&amp;"|"&amp;AllSources[[#This Row],[Real_Team]],JeffSagarin[YEAR]&amp;"|"&amp;JeffSagarin[TEAM],0)),"")</f>
        <v>79.25</v>
      </c>
      <c r="AE549">
        <f t="array" ref="AE549">IFERROR(INDEX(JeffSagarin[JS_SOS],MATCH(AllSources[[#This Row],[Year]]&amp;"|"&amp;AllSources[[#This Row],[Real_Team]],JeffSagarin[YEAR]&amp;"|"&amp;JeffSagarin[TEAM],0)),"")</f>
        <v>72.92</v>
      </c>
      <c r="AF549">
        <f t="array" ref="AF549">IFERROR(INDEX(JeffSagarin[W25],MATCH(AllSources[[#This Row],[Year]]&amp;"|"&amp;AllSources[[#This Row],[Real_Team]],JeffSagarin[YEAR]&amp;"|"&amp;JeffSagarin[TEAM],0)),"")</f>
        <v>0</v>
      </c>
      <c r="AG549">
        <f t="array" ref="AG549">IFERROR(INDEX(JeffSagarin[W50],MATCH(AllSources[[#This Row],[Year]]&amp;"|"&amp;AllSources[[#This Row],[Real_Team]],JeffSagarin[YEAR]&amp;"|"&amp;JeffSagarin[TEAM],0)),"")</f>
        <v>1</v>
      </c>
      <c r="AH549">
        <f t="array" ref="AH549">IFERROR(INDEX(JeffSagarin[YEAR],MATCH(AllSources[[#This Row],[Year]]&amp;"|"&amp;AllSources[[#This Row],[Real_Team]],JeffSagarin[YEAR]&amp;"|"&amp;JeffSagarin[TEAM],0)),"")</f>
        <v>2014</v>
      </c>
      <c r="AI549" t="str">
        <f t="array" ref="AI549">IFERROR(INDEX(SonnyMoore[TEAM],MATCH(AllSources[[#This Row],[Year]]&amp;"|"&amp;AllSources[[#This Row],[Real_Team]],SonnyMoore[YEAR]&amp;"|"&amp;SonnyMoore[TEAM],0)),"")</f>
        <v>TULSA</v>
      </c>
      <c r="AJ549">
        <f t="array" ref="AJ549">IFERROR(INDEX(SonnyMoore[SM_SOS],MATCH(AllSources[[#This Row],[Year]]&amp;"|"&amp;AllSources[[#This Row],[Real_Team]],SonnyMoore[YEAR]&amp;"|"&amp;SonnyMoore[TEAM],0)),"")</f>
        <v>67.239999999999995</v>
      </c>
      <c r="AK549">
        <f t="array" ref="AK549">IFERROR(INDEX(SonnyMoore[SM_PR],MATCH(AllSources[[#This Row],[Year]]&amp;"|"&amp;AllSources[[#This Row],[Real_Team]],SonnyMoore[YEAR]&amp;"|"&amp;SonnyMoore[TEAM],0)),"")</f>
        <v>74.739999999999995</v>
      </c>
      <c r="AL549">
        <f t="array" ref="AL549">IFERROR(INDEX(SonnyMoore[YEAR],MATCH(AllSources[[#This Row],[Year]]&amp;"|"&amp;AllSources[[#This Row],[Real_Team]],SonnyMoore[YEAR]&amp;"|"&amp;SonnyMoore[TEAM],0)),"")</f>
        <v>2014</v>
      </c>
      <c r="AM549" t="str">
        <f t="array" ref="AM549">IFERROR(INDEX(ESPN[TEAM],MATCH(AllSources[[#This Row],[Year]]&amp;"|"&amp;AllSources[[#This Row],[Real_Team]],ESPN[YEAR]&amp;"|"&amp;ESPN[TEAM],0)),"")</f>
        <v>Tulsa</v>
      </c>
      <c r="AN549">
        <f t="array" ref="AN549">IFERROR(INDEX(ESPN[BPI OFF],MATCH(AllSources[[#This Row],[Year]]&amp;"|"&amp;AllSources[[#This Row],[Real_Team]],ESPN[YEAR]&amp;"|"&amp;ESPN[TEAM],0)),"")</f>
        <v>1.8</v>
      </c>
      <c r="AO549">
        <f t="array" ref="AO549">IFERROR(INDEX(ESPN[BPI DEF],MATCH(AllSources[[#This Row],[Year]]&amp;"|"&amp;AllSources[[#This Row],[Real_Team]],ESPN[YEAR]&amp;"|"&amp;ESPN[TEAM],0)),"")</f>
        <v>2.4</v>
      </c>
      <c r="AP549">
        <f t="array" ref="AP549">IFERROR(INDEX(ESPN[BPI],MATCH(AllSources[[#This Row],[Year]]&amp;"|"&amp;AllSources[[#This Row],[Real_Team]],ESPN[YEAR]&amp;"|"&amp;ESPN[TEAM],0)),"")</f>
        <v>4.2</v>
      </c>
      <c r="AQ549">
        <f t="array" ref="AQ549">IFERROR(INDEX(ESPN[YEAR],MATCH(AllSources[[#This Row],[Year]]&amp;"|"&amp;AllSources[[#This Row],[Real_Team]],ESPN[YEAR]&amp;"|"&amp;ESPN[TEAM],0)),"")</f>
        <v>2014</v>
      </c>
    </row>
    <row r="550" spans="1:43" x14ac:dyDescent="0.2">
      <c r="A550">
        <v>2014</v>
      </c>
      <c r="B550">
        <v>87</v>
      </c>
      <c r="C550" t="s">
        <v>649</v>
      </c>
      <c r="D550" t="s">
        <v>265</v>
      </c>
      <c r="E550" t="e" vm="1">
        <v>#NAME?</v>
      </c>
      <c r="F550">
        <v>14</v>
      </c>
      <c r="G550">
        <v>1</v>
      </c>
      <c r="H550" t="s">
        <v>511</v>
      </c>
      <c r="I550" t="s">
        <v>100</v>
      </c>
      <c r="J550">
        <v>8.34</v>
      </c>
      <c r="K550">
        <v>110.8</v>
      </c>
      <c r="L550">
        <v>75</v>
      </c>
      <c r="M550">
        <v>102.4</v>
      </c>
      <c r="N550">
        <v>119</v>
      </c>
      <c r="O550">
        <v>63.6</v>
      </c>
      <c r="P550">
        <v>233</v>
      </c>
      <c r="Q550">
        <v>2.1999999999999999E-2</v>
      </c>
      <c r="R550">
        <v>130</v>
      </c>
      <c r="S550">
        <v>-4.4400000000000004</v>
      </c>
      <c r="T550">
        <v>248</v>
      </c>
      <c r="U550">
        <v>103.6</v>
      </c>
      <c r="V550">
        <v>216</v>
      </c>
      <c r="W550">
        <v>108</v>
      </c>
      <c r="X550">
        <v>279</v>
      </c>
      <c r="Y550">
        <v>4.6500000000000004</v>
      </c>
      <c r="Z550">
        <v>56</v>
      </c>
      <c r="AA550">
        <v>4</v>
      </c>
      <c r="AB550" t="s">
        <v>136</v>
      </c>
      <c r="AC550" t="str">
        <f t="array" ref="AC550">IFERROR(INDEX(JeffSagarin[TEAM],MATCH(AllSources[[#This Row],[Year]]&amp;"|"&amp;AllSources[[#This Row],[Real_Team]],JeffSagarin[YEAR]&amp;"|"&amp;JeffSagarin[TEAM],0)),"")</f>
        <v>Mercer</v>
      </c>
      <c r="AD550">
        <f t="array" ref="AD550">IFERROR(INDEX(JeffSagarin[JS_RATING],MATCH(AllSources[[#This Row],[Year]]&amp;"|"&amp;AllSources[[#This Row],[Real_Team]],JeffSagarin[YEAR]&amp;"|"&amp;JeffSagarin[TEAM],0)),"")</f>
        <v>79.849999999999994</v>
      </c>
      <c r="AE550">
        <f t="array" ref="AE550">IFERROR(INDEX(JeffSagarin[JS_SOS],MATCH(AllSources[[#This Row],[Year]]&amp;"|"&amp;AllSources[[#This Row],[Real_Team]],JeffSagarin[YEAR]&amp;"|"&amp;JeffSagarin[TEAM],0)),"")</f>
        <v>69.900000000000006</v>
      </c>
      <c r="AF550">
        <f t="array" ref="AF550">IFERROR(INDEX(JeffSagarin[W25],MATCH(AllSources[[#This Row],[Year]]&amp;"|"&amp;AllSources[[#This Row],[Real_Team]],JeffSagarin[YEAR]&amp;"|"&amp;JeffSagarin[TEAM],0)),"")</f>
        <v>1</v>
      </c>
      <c r="AG550">
        <f t="array" ref="AG550">IFERROR(INDEX(JeffSagarin[W50],MATCH(AllSources[[#This Row],[Year]]&amp;"|"&amp;AllSources[[#This Row],[Real_Team]],JeffSagarin[YEAR]&amp;"|"&amp;JeffSagarin[TEAM],0)),"")</f>
        <v>1</v>
      </c>
      <c r="AH550">
        <f t="array" ref="AH550">IFERROR(INDEX(JeffSagarin[YEAR],MATCH(AllSources[[#This Row],[Year]]&amp;"|"&amp;AllSources[[#This Row],[Real_Team]],JeffSagarin[YEAR]&amp;"|"&amp;JeffSagarin[TEAM],0)),"")</f>
        <v>2014</v>
      </c>
      <c r="AI550" t="str">
        <f t="array" ref="AI550">IFERROR(INDEX(SonnyMoore[TEAM],MATCH(AllSources[[#This Row],[Year]]&amp;"|"&amp;AllSources[[#This Row],[Real_Team]],SonnyMoore[YEAR]&amp;"|"&amp;SonnyMoore[TEAM],0)),"")</f>
        <v>MERCER</v>
      </c>
      <c r="AJ550">
        <f t="array" ref="AJ550">IFERROR(INDEX(SonnyMoore[SM_SOS],MATCH(AllSources[[#This Row],[Year]]&amp;"|"&amp;AllSources[[#This Row],[Real_Team]],SonnyMoore[YEAR]&amp;"|"&amp;SonnyMoore[TEAM],0)),"")</f>
        <v>63.42</v>
      </c>
      <c r="AK550">
        <f t="array" ref="AK550">IFERROR(INDEX(SonnyMoore[SM_PR],MATCH(AllSources[[#This Row],[Year]]&amp;"|"&amp;AllSources[[#This Row],[Real_Team]],SonnyMoore[YEAR]&amp;"|"&amp;SonnyMoore[TEAM],0)),"")</f>
        <v>72.92</v>
      </c>
      <c r="AL550">
        <f t="array" ref="AL550">IFERROR(INDEX(SonnyMoore[YEAR],MATCH(AllSources[[#This Row],[Year]]&amp;"|"&amp;AllSources[[#This Row],[Real_Team]],SonnyMoore[YEAR]&amp;"|"&amp;SonnyMoore[TEAM],0)),"")</f>
        <v>2014</v>
      </c>
      <c r="AM550" t="str">
        <f t="array" ref="AM550">IFERROR(INDEX(ESPN[TEAM],MATCH(AllSources[[#This Row],[Year]]&amp;"|"&amp;AllSources[[#This Row],[Real_Team]],ESPN[YEAR]&amp;"|"&amp;ESPN[TEAM],0)),"")</f>
        <v>Mercer</v>
      </c>
      <c r="AN550">
        <f t="array" ref="AN550">IFERROR(INDEX(ESPN[BPI OFF],MATCH(AllSources[[#This Row],[Year]]&amp;"|"&amp;AllSources[[#This Row],[Real_Team]],ESPN[YEAR]&amp;"|"&amp;ESPN[TEAM],0)),"")</f>
        <v>4.5999999999999996</v>
      </c>
      <c r="AO550">
        <f t="array" ref="AO550">IFERROR(INDEX(ESPN[BPI DEF],MATCH(AllSources[[#This Row],[Year]]&amp;"|"&amp;AllSources[[#This Row],[Real_Team]],ESPN[YEAR]&amp;"|"&amp;ESPN[TEAM],0)),"")</f>
        <v>2.2000000000000002</v>
      </c>
      <c r="AP550">
        <f t="array" ref="AP550">IFERROR(INDEX(ESPN[BPI],MATCH(AllSources[[#This Row],[Year]]&amp;"|"&amp;AllSources[[#This Row],[Real_Team]],ESPN[YEAR]&amp;"|"&amp;ESPN[TEAM],0)),"")</f>
        <v>6.9</v>
      </c>
      <c r="AQ550">
        <f t="array" ref="AQ550">IFERROR(INDEX(ESPN[YEAR],MATCH(AllSources[[#This Row],[Year]]&amp;"|"&amp;AllSources[[#This Row],[Real_Team]],ESPN[YEAR]&amp;"|"&amp;ESPN[TEAM],0)),"")</f>
        <v>2014</v>
      </c>
    </row>
    <row r="551" spans="1:43" x14ac:dyDescent="0.2">
      <c r="A551">
        <v>2014</v>
      </c>
      <c r="B551">
        <v>92</v>
      </c>
      <c r="C551" t="s">
        <v>647</v>
      </c>
      <c r="D551" t="s">
        <v>451</v>
      </c>
      <c r="E551" t="e" vm="1">
        <v>#NAME?</v>
      </c>
      <c r="F551">
        <v>14</v>
      </c>
      <c r="G551">
        <v>0</v>
      </c>
      <c r="H551" t="s">
        <v>480</v>
      </c>
      <c r="I551" t="s">
        <v>90</v>
      </c>
      <c r="J551">
        <v>7.98</v>
      </c>
      <c r="K551">
        <v>108.6</v>
      </c>
      <c r="L551">
        <v>114</v>
      </c>
      <c r="M551">
        <v>100.7</v>
      </c>
      <c r="N551">
        <v>92</v>
      </c>
      <c r="O551">
        <v>62.3</v>
      </c>
      <c r="P551">
        <v>293</v>
      </c>
      <c r="Q551">
        <v>0.04</v>
      </c>
      <c r="R551">
        <v>87</v>
      </c>
      <c r="S551">
        <v>-10.35</v>
      </c>
      <c r="T551">
        <v>347</v>
      </c>
      <c r="U551">
        <v>98.1</v>
      </c>
      <c r="V551">
        <v>349</v>
      </c>
      <c r="W551">
        <v>108.5</v>
      </c>
      <c r="X551">
        <v>289</v>
      </c>
      <c r="Y551">
        <v>-1.94</v>
      </c>
      <c r="Z551">
        <v>216</v>
      </c>
      <c r="AA551">
        <v>4</v>
      </c>
      <c r="AB551" t="s">
        <v>136</v>
      </c>
      <c r="AC551" t="str">
        <f t="array" ref="AC551">IFERROR(INDEX(JeffSagarin[TEAM],MATCH(AllSources[[#This Row],[Year]]&amp;"|"&amp;AllSources[[#This Row],[Real_Team]],JeffSagarin[YEAR]&amp;"|"&amp;JeffSagarin[TEAM],0)),"")</f>
        <v/>
      </c>
      <c r="AD551" t="str">
        <f t="array" ref="AD551">IFERROR(INDEX(JeffSagarin[JS_RATING],MATCH(AllSources[[#This Row],[Year]]&amp;"|"&amp;AllSources[[#This Row],[Real_Team]],JeffSagarin[YEAR]&amp;"|"&amp;JeffSagarin[TEAM],0)),"")</f>
        <v/>
      </c>
      <c r="AE551" t="str">
        <f t="array" ref="AE551">IFERROR(INDEX(JeffSagarin[JS_SOS],MATCH(AllSources[[#This Row],[Year]]&amp;"|"&amp;AllSources[[#This Row],[Real_Team]],JeffSagarin[YEAR]&amp;"|"&amp;JeffSagarin[TEAM],0)),"")</f>
        <v/>
      </c>
      <c r="AF551" t="str">
        <f t="array" ref="AF551">IFERROR(INDEX(JeffSagarin[W25],MATCH(AllSources[[#This Row],[Year]]&amp;"|"&amp;AllSources[[#This Row],[Real_Team]],JeffSagarin[YEAR]&amp;"|"&amp;JeffSagarin[TEAM],0)),"")</f>
        <v/>
      </c>
      <c r="AG551" t="str">
        <f t="array" ref="AG551">IFERROR(INDEX(JeffSagarin[W50],MATCH(AllSources[[#This Row],[Year]]&amp;"|"&amp;AllSources[[#This Row],[Real_Team]],JeffSagarin[YEAR]&amp;"|"&amp;JeffSagarin[TEAM],0)),"")</f>
        <v/>
      </c>
      <c r="AH551" t="str">
        <f t="array" ref="AH551">IFERROR(INDEX(JeffSagarin[YEAR],MATCH(AllSources[[#This Row],[Year]]&amp;"|"&amp;AllSources[[#This Row],[Real_Team]],JeffSagarin[YEAR]&amp;"|"&amp;JeffSagarin[TEAM],0)),"")</f>
        <v/>
      </c>
      <c r="AI551" t="str">
        <f t="array" ref="AI551">IFERROR(INDEX(SonnyMoore[TEAM],MATCH(AllSources[[#This Row],[Year]]&amp;"|"&amp;AllSources[[#This Row],[Real_Team]],SonnyMoore[YEAR]&amp;"|"&amp;SonnyMoore[TEAM],0)),"")</f>
        <v>NORTH CAROLINA CENTRAL</v>
      </c>
      <c r="AJ551">
        <f t="array" ref="AJ551">IFERROR(INDEX(SonnyMoore[SM_SOS],MATCH(AllSources[[#This Row],[Year]]&amp;"|"&amp;AllSources[[#This Row],[Real_Team]],SonnyMoore[YEAR]&amp;"|"&amp;SonnyMoore[TEAM],0)),"")</f>
        <v>59.79</v>
      </c>
      <c r="AK551">
        <f t="array" ref="AK551">IFERROR(INDEX(SonnyMoore[SM_PR],MATCH(AllSources[[#This Row],[Year]]&amp;"|"&amp;AllSources[[#This Row],[Real_Team]],SonnyMoore[YEAR]&amp;"|"&amp;SonnyMoore[TEAM],0)),"")</f>
        <v>71.599999999999994</v>
      </c>
      <c r="AL551">
        <f t="array" ref="AL551">IFERROR(INDEX(SonnyMoore[YEAR],MATCH(AllSources[[#This Row],[Year]]&amp;"|"&amp;AllSources[[#This Row],[Real_Team]],SonnyMoore[YEAR]&amp;"|"&amp;SonnyMoore[TEAM],0)),"")</f>
        <v>2014</v>
      </c>
      <c r="AM551" t="str">
        <f t="array" ref="AM551">IFERROR(INDEX(ESPN[TEAM],MATCH(AllSources[[#This Row],[Year]]&amp;"|"&amp;AllSources[[#This Row],[Real_Team]],ESPN[YEAR]&amp;"|"&amp;ESPN[TEAM],0)),"")</f>
        <v>North Carolina Central</v>
      </c>
      <c r="AN551">
        <f t="array" ref="AN551">IFERROR(INDEX(ESPN[BPI OFF],MATCH(AllSources[[#This Row],[Year]]&amp;"|"&amp;AllSources[[#This Row],[Real_Team]],ESPN[YEAR]&amp;"|"&amp;ESPN[TEAM],0)),"")</f>
        <v>0.5</v>
      </c>
      <c r="AO551">
        <f t="array" ref="AO551">IFERROR(INDEX(ESPN[BPI DEF],MATCH(AllSources[[#This Row],[Year]]&amp;"|"&amp;AllSources[[#This Row],[Real_Team]],ESPN[YEAR]&amp;"|"&amp;ESPN[TEAM],0)),"")</f>
        <v>6.4</v>
      </c>
      <c r="AP551">
        <f t="array" ref="AP551">IFERROR(INDEX(ESPN[BPI],MATCH(AllSources[[#This Row],[Year]]&amp;"|"&amp;AllSources[[#This Row],[Real_Team]],ESPN[YEAR]&amp;"|"&amp;ESPN[TEAM],0)),"")</f>
        <v>6.9</v>
      </c>
      <c r="AQ551">
        <f t="array" ref="AQ551">IFERROR(INDEX(ESPN[YEAR],MATCH(AllSources[[#This Row],[Year]]&amp;"|"&amp;AllSources[[#This Row],[Real_Team]],ESPN[YEAR]&amp;"|"&amp;ESPN[TEAM],0)),"")</f>
        <v>2014</v>
      </c>
    </row>
    <row r="552" spans="1:43" x14ac:dyDescent="0.2">
      <c r="A552">
        <v>2014</v>
      </c>
      <c r="B552">
        <v>106</v>
      </c>
      <c r="C552" t="s">
        <v>646</v>
      </c>
      <c r="D552" t="s">
        <v>257</v>
      </c>
      <c r="E552" t="e" vm="1">
        <v>#NAME?</v>
      </c>
      <c r="F552">
        <v>13</v>
      </c>
      <c r="G552">
        <v>0</v>
      </c>
      <c r="H552" t="s">
        <v>127</v>
      </c>
      <c r="I552" t="s">
        <v>108</v>
      </c>
      <c r="J552">
        <v>5.83</v>
      </c>
      <c r="K552">
        <v>112</v>
      </c>
      <c r="L552">
        <v>60</v>
      </c>
      <c r="M552">
        <v>106.2</v>
      </c>
      <c r="N552">
        <v>192</v>
      </c>
      <c r="O552">
        <v>70.400000000000006</v>
      </c>
      <c r="P552">
        <v>10</v>
      </c>
      <c r="Q552">
        <v>6.4000000000000001E-2</v>
      </c>
      <c r="R552">
        <v>41</v>
      </c>
      <c r="S552">
        <v>-0.68</v>
      </c>
      <c r="T552">
        <v>163</v>
      </c>
      <c r="U552">
        <v>105.2</v>
      </c>
      <c r="V552">
        <v>146</v>
      </c>
      <c r="W552">
        <v>105.9</v>
      </c>
      <c r="X552">
        <v>199</v>
      </c>
      <c r="Y552">
        <v>2.88</v>
      </c>
      <c r="Z552">
        <v>80</v>
      </c>
      <c r="AA552">
        <v>3</v>
      </c>
      <c r="AB552" t="s">
        <v>136</v>
      </c>
      <c r="AC552" t="str">
        <f t="array" ref="AC552">IFERROR(INDEX(JeffSagarin[TEAM],MATCH(AllSources[[#This Row],[Year]]&amp;"|"&amp;AllSources[[#This Row],[Real_Team]],JeffSagarin[YEAR]&amp;"|"&amp;JeffSagarin[TEAM],0)),"")</f>
        <v>Delaware</v>
      </c>
      <c r="AD552">
        <f t="array" ref="AD552">IFERROR(INDEX(JeffSagarin[JS_RATING],MATCH(AllSources[[#This Row],[Year]]&amp;"|"&amp;AllSources[[#This Row],[Real_Team]],JeffSagarin[YEAR]&amp;"|"&amp;JeffSagarin[TEAM],0)),"")</f>
        <v>77.41</v>
      </c>
      <c r="AE552">
        <f t="array" ref="AE552">IFERROR(INDEX(JeffSagarin[JS_SOS],MATCH(AllSources[[#This Row],[Year]]&amp;"|"&amp;AllSources[[#This Row],[Real_Team]],JeffSagarin[YEAR]&amp;"|"&amp;JeffSagarin[TEAM],0)),"")</f>
        <v>72.2</v>
      </c>
      <c r="AF552">
        <f t="array" ref="AF552">IFERROR(INDEX(JeffSagarin[W25],MATCH(AllSources[[#This Row],[Year]]&amp;"|"&amp;AllSources[[#This Row],[Real_Team]],JeffSagarin[YEAR]&amp;"|"&amp;JeffSagarin[TEAM],0)),"")</f>
        <v>0</v>
      </c>
      <c r="AG552">
        <f t="array" ref="AG552">IFERROR(INDEX(JeffSagarin[W50],MATCH(AllSources[[#This Row],[Year]]&amp;"|"&amp;AllSources[[#This Row],[Real_Team]],JeffSagarin[YEAR]&amp;"|"&amp;JeffSagarin[TEAM],0)),"")</f>
        <v>0</v>
      </c>
      <c r="AH552">
        <f t="array" ref="AH552">IFERROR(INDEX(JeffSagarin[YEAR],MATCH(AllSources[[#This Row],[Year]]&amp;"|"&amp;AllSources[[#This Row],[Real_Team]],JeffSagarin[YEAR]&amp;"|"&amp;JeffSagarin[TEAM],0)),"")</f>
        <v>2014</v>
      </c>
      <c r="AI552" t="str">
        <f t="array" ref="AI552">IFERROR(INDEX(SonnyMoore[TEAM],MATCH(AllSources[[#This Row],[Year]]&amp;"|"&amp;AllSources[[#This Row],[Real_Team]],SonnyMoore[YEAR]&amp;"|"&amp;SonnyMoore[TEAM],0)),"")</f>
        <v/>
      </c>
      <c r="AJ552" t="str">
        <f t="array" ref="AJ552">IFERROR(INDEX(SonnyMoore[SM_SOS],MATCH(AllSources[[#This Row],[Year]]&amp;"|"&amp;AllSources[[#This Row],[Real_Team]],SonnyMoore[YEAR]&amp;"|"&amp;SonnyMoore[TEAM],0)),"")</f>
        <v/>
      </c>
      <c r="AK552" t="str">
        <f t="array" ref="AK552">IFERROR(INDEX(SonnyMoore[SM_PR],MATCH(AllSources[[#This Row],[Year]]&amp;"|"&amp;AllSources[[#This Row],[Real_Team]],SonnyMoore[YEAR]&amp;"|"&amp;SonnyMoore[TEAM],0)),"")</f>
        <v/>
      </c>
      <c r="AL552" t="str">
        <f t="array" ref="AL552">IFERROR(INDEX(SonnyMoore[YEAR],MATCH(AllSources[[#This Row],[Year]]&amp;"|"&amp;AllSources[[#This Row],[Real_Team]],SonnyMoore[YEAR]&amp;"|"&amp;SonnyMoore[TEAM],0)),"")</f>
        <v/>
      </c>
      <c r="AM552" t="str">
        <f t="array" ref="AM552">IFERROR(INDEX(ESPN[TEAM],MATCH(AllSources[[#This Row],[Year]]&amp;"|"&amp;AllSources[[#This Row],[Real_Team]],ESPN[YEAR]&amp;"|"&amp;ESPN[TEAM],0)),"")</f>
        <v/>
      </c>
      <c r="AN552" t="str">
        <f t="array" ref="AN552">IFERROR(INDEX(ESPN[BPI OFF],MATCH(AllSources[[#This Row],[Year]]&amp;"|"&amp;AllSources[[#This Row],[Real_Team]],ESPN[YEAR]&amp;"|"&amp;ESPN[TEAM],0)),"")</f>
        <v/>
      </c>
      <c r="AO552" t="str">
        <f t="array" ref="AO552">IFERROR(INDEX(ESPN[BPI DEF],MATCH(AllSources[[#This Row],[Year]]&amp;"|"&amp;AllSources[[#This Row],[Real_Team]],ESPN[YEAR]&amp;"|"&amp;ESPN[TEAM],0)),"")</f>
        <v/>
      </c>
      <c r="AP552" t="str">
        <f t="array" ref="AP552">IFERROR(INDEX(ESPN[BPI],MATCH(AllSources[[#This Row],[Year]]&amp;"|"&amp;AllSources[[#This Row],[Real_Team]],ESPN[YEAR]&amp;"|"&amp;ESPN[TEAM],0)),"")</f>
        <v/>
      </c>
      <c r="AQ552" t="str">
        <f t="array" ref="AQ552">IFERROR(INDEX(ESPN[YEAR],MATCH(AllSources[[#This Row],[Year]]&amp;"|"&amp;AllSources[[#This Row],[Real_Team]],ESPN[YEAR]&amp;"|"&amp;ESPN[TEAM],0)),"")</f>
        <v/>
      </c>
    </row>
    <row r="553" spans="1:43" x14ac:dyDescent="0.2">
      <c r="A553">
        <v>2014</v>
      </c>
      <c r="B553">
        <v>113</v>
      </c>
      <c r="C553" t="s">
        <v>644</v>
      </c>
      <c r="D553" t="s">
        <v>643</v>
      </c>
      <c r="E553" t="e" vm="1">
        <v>#NAME?</v>
      </c>
      <c r="F553">
        <v>14</v>
      </c>
      <c r="G553">
        <v>0</v>
      </c>
      <c r="H553" t="s">
        <v>491</v>
      </c>
      <c r="I553" t="s">
        <v>84</v>
      </c>
      <c r="J553">
        <v>5.19</v>
      </c>
      <c r="K553">
        <v>110.2</v>
      </c>
      <c r="L553">
        <v>89</v>
      </c>
      <c r="M553">
        <v>105</v>
      </c>
      <c r="N553">
        <v>167</v>
      </c>
      <c r="O553">
        <v>68.5</v>
      </c>
      <c r="P553">
        <v>31</v>
      </c>
      <c r="Q553">
        <v>3.7999999999999999E-2</v>
      </c>
      <c r="R553">
        <v>91</v>
      </c>
      <c r="S553">
        <v>-0.56999999999999995</v>
      </c>
      <c r="T553">
        <v>161</v>
      </c>
      <c r="U553">
        <v>105</v>
      </c>
      <c r="V553">
        <v>150</v>
      </c>
      <c r="W553">
        <v>105.6</v>
      </c>
      <c r="X553">
        <v>181</v>
      </c>
      <c r="Y553">
        <v>4.6500000000000004</v>
      </c>
      <c r="Z553">
        <v>55</v>
      </c>
      <c r="AA553">
        <v>4</v>
      </c>
      <c r="AB553" t="s">
        <v>136</v>
      </c>
      <c r="AC553" t="str">
        <f t="array" ref="AC553">IFERROR(INDEX(JeffSagarin[TEAM],MATCH(AllSources[[#This Row],[Year]]&amp;"|"&amp;AllSources[[#This Row],[Real_Team]],JeffSagarin[YEAR]&amp;"|"&amp;JeffSagarin[TEAM],0)),"")</f>
        <v/>
      </c>
      <c r="AD553" t="str">
        <f t="array" ref="AD553">IFERROR(INDEX(JeffSagarin[JS_RATING],MATCH(AllSources[[#This Row],[Year]]&amp;"|"&amp;AllSources[[#This Row],[Real_Team]],JeffSagarin[YEAR]&amp;"|"&amp;JeffSagarin[TEAM],0)),"")</f>
        <v/>
      </c>
      <c r="AE553" t="str">
        <f t="array" ref="AE553">IFERROR(INDEX(JeffSagarin[JS_SOS],MATCH(AllSources[[#This Row],[Year]]&amp;"|"&amp;AllSources[[#This Row],[Real_Team]],JeffSagarin[YEAR]&amp;"|"&amp;JeffSagarin[TEAM],0)),"")</f>
        <v/>
      </c>
      <c r="AF553" t="str">
        <f t="array" ref="AF553">IFERROR(INDEX(JeffSagarin[W25],MATCH(AllSources[[#This Row],[Year]]&amp;"|"&amp;AllSources[[#This Row],[Real_Team]],JeffSagarin[YEAR]&amp;"|"&amp;JeffSagarin[TEAM],0)),"")</f>
        <v/>
      </c>
      <c r="AG553" t="str">
        <f t="array" ref="AG553">IFERROR(INDEX(JeffSagarin[W50],MATCH(AllSources[[#This Row],[Year]]&amp;"|"&amp;AllSources[[#This Row],[Real_Team]],JeffSagarin[YEAR]&amp;"|"&amp;JeffSagarin[TEAM],0)),"")</f>
        <v/>
      </c>
      <c r="AH553" t="str">
        <f t="array" ref="AH553">IFERROR(INDEX(JeffSagarin[YEAR],MATCH(AllSources[[#This Row],[Year]]&amp;"|"&amp;AllSources[[#This Row],[Real_Team]],JeffSagarin[YEAR]&amp;"|"&amp;JeffSagarin[TEAM],0)),"")</f>
        <v/>
      </c>
      <c r="AI553" t="str">
        <f t="array" ref="AI553">IFERROR(INDEX(SonnyMoore[TEAM],MATCH(AllSources[[#This Row],[Year]]&amp;"|"&amp;AllSources[[#This Row],[Real_Team]],SonnyMoore[YEAR]&amp;"|"&amp;SonnyMoore[TEAM],0)),"")</f>
        <v/>
      </c>
      <c r="AJ553" t="str">
        <f t="array" ref="AJ553">IFERROR(INDEX(SonnyMoore[SM_SOS],MATCH(AllSources[[#This Row],[Year]]&amp;"|"&amp;AllSources[[#This Row],[Real_Team]],SonnyMoore[YEAR]&amp;"|"&amp;SonnyMoore[TEAM],0)),"")</f>
        <v/>
      </c>
      <c r="AK553" t="str">
        <f t="array" ref="AK553">IFERROR(INDEX(SonnyMoore[SM_PR],MATCH(AllSources[[#This Row],[Year]]&amp;"|"&amp;AllSources[[#This Row],[Real_Team]],SonnyMoore[YEAR]&amp;"|"&amp;SonnyMoore[TEAM],0)),"")</f>
        <v/>
      </c>
      <c r="AL553" t="str">
        <f t="array" ref="AL553">IFERROR(INDEX(SonnyMoore[YEAR],MATCH(AllSources[[#This Row],[Year]]&amp;"|"&amp;AllSources[[#This Row],[Real_Team]],SonnyMoore[YEAR]&amp;"|"&amp;SonnyMoore[TEAM],0)),"")</f>
        <v/>
      </c>
      <c r="AM553" t="str">
        <f t="array" ref="AM553">IFERROR(INDEX(ESPN[TEAM],MATCH(AllSources[[#This Row],[Year]]&amp;"|"&amp;AllSources[[#This Row],[Real_Team]],ESPN[YEAR]&amp;"|"&amp;ESPN[TEAM],0)),"")</f>
        <v/>
      </c>
      <c r="AN553" t="str">
        <f t="array" ref="AN553">IFERROR(INDEX(ESPN[BPI OFF],MATCH(AllSources[[#This Row],[Year]]&amp;"|"&amp;AllSources[[#This Row],[Real_Team]],ESPN[YEAR]&amp;"|"&amp;ESPN[TEAM],0)),"")</f>
        <v/>
      </c>
      <c r="AO553" t="str">
        <f t="array" ref="AO553">IFERROR(INDEX(ESPN[BPI DEF],MATCH(AllSources[[#This Row],[Year]]&amp;"|"&amp;AllSources[[#This Row],[Real_Team]],ESPN[YEAR]&amp;"|"&amp;ESPN[TEAM],0)),"")</f>
        <v/>
      </c>
      <c r="AP553" t="str">
        <f t="array" ref="AP553">IFERROR(INDEX(ESPN[BPI],MATCH(AllSources[[#This Row],[Year]]&amp;"|"&amp;AllSources[[#This Row],[Real_Team]],ESPN[YEAR]&amp;"|"&amp;ESPN[TEAM],0)),"")</f>
        <v/>
      </c>
      <c r="AQ553" t="str">
        <f t="array" ref="AQ553">IFERROR(INDEX(ESPN[YEAR],MATCH(AllSources[[#This Row],[Year]]&amp;"|"&amp;AllSources[[#This Row],[Real_Team]],ESPN[YEAR]&amp;"|"&amp;ESPN[TEAM],0)),"")</f>
        <v/>
      </c>
    </row>
    <row r="554" spans="1:43" x14ac:dyDescent="0.2">
      <c r="A554">
        <v>2014</v>
      </c>
      <c r="B554">
        <v>120</v>
      </c>
      <c r="C554" t="s">
        <v>642</v>
      </c>
      <c r="D554" t="s">
        <v>92</v>
      </c>
      <c r="E554" t="e" vm="1">
        <v>#NAME?</v>
      </c>
      <c r="F554">
        <v>15</v>
      </c>
      <c r="G554">
        <v>0</v>
      </c>
      <c r="H554" t="s">
        <v>535</v>
      </c>
      <c r="I554" t="s">
        <v>131</v>
      </c>
      <c r="J554">
        <v>4.57</v>
      </c>
      <c r="K554">
        <v>103.4</v>
      </c>
      <c r="L554">
        <v>206</v>
      </c>
      <c r="M554">
        <v>98.9</v>
      </c>
      <c r="N554">
        <v>61</v>
      </c>
      <c r="O554">
        <v>59.7</v>
      </c>
      <c r="P554">
        <v>343</v>
      </c>
      <c r="Q554">
        <v>7.0000000000000001E-3</v>
      </c>
      <c r="R554">
        <v>165</v>
      </c>
      <c r="S554">
        <v>-2.59</v>
      </c>
      <c r="T554">
        <v>208</v>
      </c>
      <c r="U554">
        <v>103.6</v>
      </c>
      <c r="V554">
        <v>218</v>
      </c>
      <c r="W554">
        <v>106.2</v>
      </c>
      <c r="X554">
        <v>210</v>
      </c>
      <c r="Y554">
        <v>-0.1</v>
      </c>
      <c r="Z554">
        <v>163</v>
      </c>
      <c r="AA554">
        <v>5</v>
      </c>
      <c r="AB554" t="s">
        <v>136</v>
      </c>
      <c r="AC554" t="str">
        <f t="array" ref="AC554">IFERROR(INDEX(JeffSagarin[TEAM],MATCH(AllSources[[#This Row],[Year]]&amp;"|"&amp;AllSources[[#This Row],[Real_Team]],JeffSagarin[YEAR]&amp;"|"&amp;JeffSagarin[TEAM],0)),"")</f>
        <v/>
      </c>
      <c r="AD554" t="str">
        <f t="array" ref="AD554">IFERROR(INDEX(JeffSagarin[JS_RATING],MATCH(AllSources[[#This Row],[Year]]&amp;"|"&amp;AllSources[[#This Row],[Real_Team]],JeffSagarin[YEAR]&amp;"|"&amp;JeffSagarin[TEAM],0)),"")</f>
        <v/>
      </c>
      <c r="AE554" t="str">
        <f t="array" ref="AE554">IFERROR(INDEX(JeffSagarin[JS_SOS],MATCH(AllSources[[#This Row],[Year]]&amp;"|"&amp;AllSources[[#This Row],[Real_Team]],JeffSagarin[YEAR]&amp;"|"&amp;JeffSagarin[TEAM],0)),"")</f>
        <v/>
      </c>
      <c r="AF554" t="str">
        <f t="array" ref="AF554">IFERROR(INDEX(JeffSagarin[W25],MATCH(AllSources[[#This Row],[Year]]&amp;"|"&amp;AllSources[[#This Row],[Real_Team]],JeffSagarin[YEAR]&amp;"|"&amp;JeffSagarin[TEAM],0)),"")</f>
        <v/>
      </c>
      <c r="AG554" t="str">
        <f t="array" ref="AG554">IFERROR(INDEX(JeffSagarin[W50],MATCH(AllSources[[#This Row],[Year]]&amp;"|"&amp;AllSources[[#This Row],[Real_Team]],JeffSagarin[YEAR]&amp;"|"&amp;JeffSagarin[TEAM],0)),"")</f>
        <v/>
      </c>
      <c r="AH554" t="str">
        <f t="array" ref="AH554">IFERROR(INDEX(JeffSagarin[YEAR],MATCH(AllSources[[#This Row],[Year]]&amp;"|"&amp;AllSources[[#This Row],[Real_Team]],JeffSagarin[YEAR]&amp;"|"&amp;JeffSagarin[TEAM],0)),"")</f>
        <v/>
      </c>
      <c r="AI554" t="str">
        <f t="array" ref="AI554">IFERROR(INDEX(SonnyMoore[TEAM],MATCH(AllSources[[#This Row],[Year]]&amp;"|"&amp;AllSources[[#This Row],[Real_Team]],SonnyMoore[YEAR]&amp;"|"&amp;SonnyMoore[TEAM],0)),"")</f>
        <v/>
      </c>
      <c r="AJ554" t="str">
        <f t="array" ref="AJ554">IFERROR(INDEX(SonnyMoore[SM_SOS],MATCH(AllSources[[#This Row],[Year]]&amp;"|"&amp;AllSources[[#This Row],[Real_Team]],SonnyMoore[YEAR]&amp;"|"&amp;SonnyMoore[TEAM],0)),"")</f>
        <v/>
      </c>
      <c r="AK554" t="str">
        <f t="array" ref="AK554">IFERROR(INDEX(SonnyMoore[SM_PR],MATCH(AllSources[[#This Row],[Year]]&amp;"|"&amp;AllSources[[#This Row],[Real_Team]],SonnyMoore[YEAR]&amp;"|"&amp;SonnyMoore[TEAM],0)),"")</f>
        <v/>
      </c>
      <c r="AL554" t="str">
        <f t="array" ref="AL554">IFERROR(INDEX(SonnyMoore[YEAR],MATCH(AllSources[[#This Row],[Year]]&amp;"|"&amp;AllSources[[#This Row],[Real_Team]],SonnyMoore[YEAR]&amp;"|"&amp;SonnyMoore[TEAM],0)),"")</f>
        <v/>
      </c>
      <c r="AM554" t="str">
        <f t="array" ref="AM554">IFERROR(INDEX(ESPN[TEAM],MATCH(AllSources[[#This Row],[Year]]&amp;"|"&amp;AllSources[[#This Row],[Real_Team]],ESPN[YEAR]&amp;"|"&amp;ESPN[TEAM],0)),"")</f>
        <v/>
      </c>
      <c r="AN554" t="str">
        <f t="array" ref="AN554">IFERROR(INDEX(ESPN[BPI OFF],MATCH(AllSources[[#This Row],[Year]]&amp;"|"&amp;AllSources[[#This Row],[Real_Team]],ESPN[YEAR]&amp;"|"&amp;ESPN[TEAM],0)),"")</f>
        <v/>
      </c>
      <c r="AO554" t="str">
        <f t="array" ref="AO554">IFERROR(INDEX(ESPN[BPI DEF],MATCH(AllSources[[#This Row],[Year]]&amp;"|"&amp;AllSources[[#This Row],[Real_Team]],ESPN[YEAR]&amp;"|"&amp;ESPN[TEAM],0)),"")</f>
        <v/>
      </c>
      <c r="AP554" t="str">
        <f t="array" ref="AP554">IFERROR(INDEX(ESPN[BPI],MATCH(AllSources[[#This Row],[Year]]&amp;"|"&amp;AllSources[[#This Row],[Real_Team]],ESPN[YEAR]&amp;"|"&amp;ESPN[TEAM],0)),"")</f>
        <v/>
      </c>
      <c r="AQ554" t="str">
        <f t="array" ref="AQ554">IFERROR(INDEX(ESPN[YEAR],MATCH(AllSources[[#This Row],[Year]]&amp;"|"&amp;AllSources[[#This Row],[Real_Team]],ESPN[YEAR]&amp;"|"&amp;ESPN[TEAM],0)),"")</f>
        <v/>
      </c>
    </row>
    <row r="555" spans="1:43" x14ac:dyDescent="0.2">
      <c r="A555">
        <v>2014</v>
      </c>
      <c r="B555">
        <v>125</v>
      </c>
      <c r="C555" t="s">
        <v>641</v>
      </c>
      <c r="D555" t="s">
        <v>449</v>
      </c>
      <c r="E555" t="e" vm="1">
        <v>#NAME?</v>
      </c>
      <c r="F555">
        <v>15</v>
      </c>
      <c r="G555">
        <v>0</v>
      </c>
      <c r="H555" t="s">
        <v>77</v>
      </c>
      <c r="I555" t="s">
        <v>531</v>
      </c>
      <c r="J555">
        <v>3.96</v>
      </c>
      <c r="K555">
        <v>112.4</v>
      </c>
      <c r="L555">
        <v>55</v>
      </c>
      <c r="M555">
        <v>108.4</v>
      </c>
      <c r="N555">
        <v>235</v>
      </c>
      <c r="O555">
        <v>64.2</v>
      </c>
      <c r="P555">
        <v>203</v>
      </c>
      <c r="Q555">
        <v>3.5999999999999997E-2</v>
      </c>
      <c r="R555">
        <v>96</v>
      </c>
      <c r="S555">
        <v>-4.97</v>
      </c>
      <c r="T555">
        <v>268</v>
      </c>
      <c r="U555">
        <v>104.1</v>
      </c>
      <c r="V555">
        <v>189</v>
      </c>
      <c r="W555">
        <v>109</v>
      </c>
      <c r="X555">
        <v>314</v>
      </c>
      <c r="Y555">
        <v>-5.04</v>
      </c>
      <c r="Z555">
        <v>304</v>
      </c>
      <c r="AA555">
        <v>5</v>
      </c>
      <c r="AB555" t="s">
        <v>136</v>
      </c>
      <c r="AC555" t="str">
        <f t="array" ref="AC555">IFERROR(INDEX(JeffSagarin[TEAM],MATCH(AllSources[[#This Row],[Year]]&amp;"|"&amp;AllSources[[#This Row],[Real_Team]],JeffSagarin[YEAR]&amp;"|"&amp;JeffSagarin[TEAM],0)),"")</f>
        <v/>
      </c>
      <c r="AD555" t="str">
        <f t="array" ref="AD555">IFERROR(INDEX(JeffSagarin[JS_RATING],MATCH(AllSources[[#This Row],[Year]]&amp;"|"&amp;AllSources[[#This Row],[Real_Team]],JeffSagarin[YEAR]&amp;"|"&amp;JeffSagarin[TEAM],0)),"")</f>
        <v/>
      </c>
      <c r="AE555" t="str">
        <f t="array" ref="AE555">IFERROR(INDEX(JeffSagarin[JS_SOS],MATCH(AllSources[[#This Row],[Year]]&amp;"|"&amp;AllSources[[#This Row],[Real_Team]],JeffSagarin[YEAR]&amp;"|"&amp;JeffSagarin[TEAM],0)),"")</f>
        <v/>
      </c>
      <c r="AF555" t="str">
        <f t="array" ref="AF555">IFERROR(INDEX(JeffSagarin[W25],MATCH(AllSources[[#This Row],[Year]]&amp;"|"&amp;AllSources[[#This Row],[Real_Team]],JeffSagarin[YEAR]&amp;"|"&amp;JeffSagarin[TEAM],0)),"")</f>
        <v/>
      </c>
      <c r="AG555" t="str">
        <f t="array" ref="AG555">IFERROR(INDEX(JeffSagarin[W50],MATCH(AllSources[[#This Row],[Year]]&amp;"|"&amp;AllSources[[#This Row],[Real_Team]],JeffSagarin[YEAR]&amp;"|"&amp;JeffSagarin[TEAM],0)),"")</f>
        <v/>
      </c>
      <c r="AH555" t="str">
        <f t="array" ref="AH555">IFERROR(INDEX(JeffSagarin[YEAR],MATCH(AllSources[[#This Row],[Year]]&amp;"|"&amp;AllSources[[#This Row],[Real_Team]],JeffSagarin[YEAR]&amp;"|"&amp;JeffSagarin[TEAM],0)),"")</f>
        <v/>
      </c>
      <c r="AI555" t="str">
        <f t="array" ref="AI555">IFERROR(INDEX(SonnyMoore[TEAM],MATCH(AllSources[[#This Row],[Year]]&amp;"|"&amp;AllSources[[#This Row],[Real_Team]],SonnyMoore[YEAR]&amp;"|"&amp;SonnyMoore[TEAM],0)),"")</f>
        <v/>
      </c>
      <c r="AJ555" t="str">
        <f t="array" ref="AJ555">IFERROR(INDEX(SonnyMoore[SM_SOS],MATCH(AllSources[[#This Row],[Year]]&amp;"|"&amp;AllSources[[#This Row],[Real_Team]],SonnyMoore[YEAR]&amp;"|"&amp;SonnyMoore[TEAM],0)),"")</f>
        <v/>
      </c>
      <c r="AK555" t="str">
        <f t="array" ref="AK555">IFERROR(INDEX(SonnyMoore[SM_PR],MATCH(AllSources[[#This Row],[Year]]&amp;"|"&amp;AllSources[[#This Row],[Real_Team]],SonnyMoore[YEAR]&amp;"|"&amp;SonnyMoore[TEAM],0)),"")</f>
        <v/>
      </c>
      <c r="AL555" t="str">
        <f t="array" ref="AL555">IFERROR(INDEX(SonnyMoore[YEAR],MATCH(AllSources[[#This Row],[Year]]&amp;"|"&amp;AllSources[[#This Row],[Real_Team]],SonnyMoore[YEAR]&amp;"|"&amp;SonnyMoore[TEAM],0)),"")</f>
        <v/>
      </c>
      <c r="AM555" t="str">
        <f t="array" ref="AM555">IFERROR(INDEX(ESPN[TEAM],MATCH(AllSources[[#This Row],[Year]]&amp;"|"&amp;AllSources[[#This Row],[Real_Team]],ESPN[YEAR]&amp;"|"&amp;ESPN[TEAM],0)),"")</f>
        <v/>
      </c>
      <c r="AN555" t="str">
        <f t="array" ref="AN555">IFERROR(INDEX(ESPN[BPI OFF],MATCH(AllSources[[#This Row],[Year]]&amp;"|"&amp;AllSources[[#This Row],[Real_Team]],ESPN[YEAR]&amp;"|"&amp;ESPN[TEAM],0)),"")</f>
        <v/>
      </c>
      <c r="AO555" t="str">
        <f t="array" ref="AO555">IFERROR(INDEX(ESPN[BPI DEF],MATCH(AllSources[[#This Row],[Year]]&amp;"|"&amp;AllSources[[#This Row],[Real_Team]],ESPN[YEAR]&amp;"|"&amp;ESPN[TEAM],0)),"")</f>
        <v/>
      </c>
      <c r="AP555" t="str">
        <f t="array" ref="AP555">IFERROR(INDEX(ESPN[BPI],MATCH(AllSources[[#This Row],[Year]]&amp;"|"&amp;AllSources[[#This Row],[Real_Team]],ESPN[YEAR]&amp;"|"&amp;ESPN[TEAM],0)),"")</f>
        <v/>
      </c>
      <c r="AQ555" t="str">
        <f t="array" ref="AQ555">IFERROR(INDEX(ESPN[YEAR],MATCH(AllSources[[#This Row],[Year]]&amp;"|"&amp;AllSources[[#This Row],[Real_Team]],ESPN[YEAR]&amp;"|"&amp;ESPN[TEAM],0)),"")</f>
        <v/>
      </c>
    </row>
    <row r="556" spans="1:43" x14ac:dyDescent="0.2">
      <c r="A556">
        <v>2014</v>
      </c>
      <c r="B556">
        <v>131</v>
      </c>
      <c r="C556" t="s">
        <v>640</v>
      </c>
      <c r="D556" t="s">
        <v>639</v>
      </c>
      <c r="E556" t="e" vm="1">
        <v>#NAME?</v>
      </c>
      <c r="F556">
        <v>14</v>
      </c>
      <c r="G556">
        <v>0</v>
      </c>
      <c r="H556" t="s">
        <v>528</v>
      </c>
      <c r="I556" t="s">
        <v>87</v>
      </c>
      <c r="J556">
        <v>3.36</v>
      </c>
      <c r="K556">
        <v>106.3</v>
      </c>
      <c r="L556">
        <v>152</v>
      </c>
      <c r="M556">
        <v>103</v>
      </c>
      <c r="N556">
        <v>130</v>
      </c>
      <c r="O556">
        <v>65.2</v>
      </c>
      <c r="P556">
        <v>151</v>
      </c>
      <c r="Q556">
        <v>9.8000000000000004E-2</v>
      </c>
      <c r="R556">
        <v>10</v>
      </c>
      <c r="S556">
        <v>-1.86</v>
      </c>
      <c r="T556">
        <v>188</v>
      </c>
      <c r="U556">
        <v>103.9</v>
      </c>
      <c r="V556">
        <v>202</v>
      </c>
      <c r="W556">
        <v>105.7</v>
      </c>
      <c r="X556">
        <v>187</v>
      </c>
      <c r="Y556">
        <v>-3.25</v>
      </c>
      <c r="Z556">
        <v>261</v>
      </c>
      <c r="AA556">
        <v>4</v>
      </c>
      <c r="AB556" t="s">
        <v>136</v>
      </c>
      <c r="AC556" t="str">
        <f t="array" ref="AC556">IFERROR(INDEX(JeffSagarin[TEAM],MATCH(AllSources[[#This Row],[Year]]&amp;"|"&amp;AllSources[[#This Row],[Real_Team]],JeffSagarin[YEAR]&amp;"|"&amp;JeffSagarin[TEAM],0)),"")</f>
        <v/>
      </c>
      <c r="AD556" t="str">
        <f t="array" ref="AD556">IFERROR(INDEX(JeffSagarin[JS_RATING],MATCH(AllSources[[#This Row],[Year]]&amp;"|"&amp;AllSources[[#This Row],[Real_Team]],JeffSagarin[YEAR]&amp;"|"&amp;JeffSagarin[TEAM],0)),"")</f>
        <v/>
      </c>
      <c r="AE556" t="str">
        <f t="array" ref="AE556">IFERROR(INDEX(JeffSagarin[JS_SOS],MATCH(AllSources[[#This Row],[Year]]&amp;"|"&amp;AllSources[[#This Row],[Real_Team]],JeffSagarin[YEAR]&amp;"|"&amp;JeffSagarin[TEAM],0)),"")</f>
        <v/>
      </c>
      <c r="AF556" t="str">
        <f t="array" ref="AF556">IFERROR(INDEX(JeffSagarin[W25],MATCH(AllSources[[#This Row],[Year]]&amp;"|"&amp;AllSources[[#This Row],[Real_Team]],JeffSagarin[YEAR]&amp;"|"&amp;JeffSagarin[TEAM],0)),"")</f>
        <v/>
      </c>
      <c r="AG556" t="str">
        <f t="array" ref="AG556">IFERROR(INDEX(JeffSagarin[W50],MATCH(AllSources[[#This Row],[Year]]&amp;"|"&amp;AllSources[[#This Row],[Real_Team]],JeffSagarin[YEAR]&amp;"|"&amp;JeffSagarin[TEAM],0)),"")</f>
        <v/>
      </c>
      <c r="AH556" t="str">
        <f t="array" ref="AH556">IFERROR(INDEX(JeffSagarin[YEAR],MATCH(AllSources[[#This Row],[Year]]&amp;"|"&amp;AllSources[[#This Row],[Real_Team]],JeffSagarin[YEAR]&amp;"|"&amp;JeffSagarin[TEAM],0)),"")</f>
        <v/>
      </c>
      <c r="AI556" t="str">
        <f t="array" ref="AI556">IFERROR(INDEX(SonnyMoore[TEAM],MATCH(AllSources[[#This Row],[Year]]&amp;"|"&amp;AllSources[[#This Row],[Real_Team]],SonnyMoore[YEAR]&amp;"|"&amp;SonnyMoore[TEAM],0)),"")</f>
        <v/>
      </c>
      <c r="AJ556" t="str">
        <f t="array" ref="AJ556">IFERROR(INDEX(SonnyMoore[SM_SOS],MATCH(AllSources[[#This Row],[Year]]&amp;"|"&amp;AllSources[[#This Row],[Real_Team]],SonnyMoore[YEAR]&amp;"|"&amp;SonnyMoore[TEAM],0)),"")</f>
        <v/>
      </c>
      <c r="AK556" t="str">
        <f t="array" ref="AK556">IFERROR(INDEX(SonnyMoore[SM_PR],MATCH(AllSources[[#This Row],[Year]]&amp;"|"&amp;AllSources[[#This Row],[Real_Team]],SonnyMoore[YEAR]&amp;"|"&amp;SonnyMoore[TEAM],0)),"")</f>
        <v/>
      </c>
      <c r="AL556" t="str">
        <f t="array" ref="AL556">IFERROR(INDEX(SonnyMoore[YEAR],MATCH(AllSources[[#This Row],[Year]]&amp;"|"&amp;AllSources[[#This Row],[Real_Team]],SonnyMoore[YEAR]&amp;"|"&amp;SonnyMoore[TEAM],0)),"")</f>
        <v/>
      </c>
      <c r="AM556" t="str">
        <f t="array" ref="AM556">IFERROR(INDEX(ESPN[TEAM],MATCH(AllSources[[#This Row],[Year]]&amp;"|"&amp;AllSources[[#This Row],[Real_Team]],ESPN[YEAR]&amp;"|"&amp;ESPN[TEAM],0)),"")</f>
        <v/>
      </c>
      <c r="AN556" t="str">
        <f t="array" ref="AN556">IFERROR(INDEX(ESPN[BPI OFF],MATCH(AllSources[[#This Row],[Year]]&amp;"|"&amp;AllSources[[#This Row],[Real_Team]],ESPN[YEAR]&amp;"|"&amp;ESPN[TEAM],0)),"")</f>
        <v/>
      </c>
      <c r="AO556" t="str">
        <f t="array" ref="AO556">IFERROR(INDEX(ESPN[BPI DEF],MATCH(AllSources[[#This Row],[Year]]&amp;"|"&amp;AllSources[[#This Row],[Real_Team]],ESPN[YEAR]&amp;"|"&amp;ESPN[TEAM],0)),"")</f>
        <v/>
      </c>
      <c r="AP556" t="str">
        <f t="array" ref="AP556">IFERROR(INDEX(ESPN[BPI],MATCH(AllSources[[#This Row],[Year]]&amp;"|"&amp;AllSources[[#This Row],[Real_Team]],ESPN[YEAR]&amp;"|"&amp;ESPN[TEAM],0)),"")</f>
        <v/>
      </c>
      <c r="AQ556" t="str">
        <f t="array" ref="AQ556">IFERROR(INDEX(ESPN[YEAR],MATCH(AllSources[[#This Row],[Year]]&amp;"|"&amp;AllSources[[#This Row],[Real_Team]],ESPN[YEAR]&amp;"|"&amp;ESPN[TEAM],0)),"")</f>
        <v/>
      </c>
    </row>
    <row r="557" spans="1:43" x14ac:dyDescent="0.2">
      <c r="A557">
        <v>2014</v>
      </c>
      <c r="B557">
        <v>168</v>
      </c>
      <c r="C557" t="s">
        <v>638</v>
      </c>
      <c r="D557" t="s">
        <v>637</v>
      </c>
      <c r="E557" t="e" vm="1">
        <v>#NAME?</v>
      </c>
      <c r="F557">
        <v>15</v>
      </c>
      <c r="G557">
        <v>0</v>
      </c>
      <c r="H557" t="s">
        <v>525</v>
      </c>
      <c r="I557" t="s">
        <v>76</v>
      </c>
      <c r="J557">
        <v>0.08</v>
      </c>
      <c r="K557">
        <v>104.7</v>
      </c>
      <c r="L557">
        <v>188</v>
      </c>
      <c r="M557">
        <v>104.6</v>
      </c>
      <c r="N557">
        <v>164</v>
      </c>
      <c r="O557">
        <v>65.8</v>
      </c>
      <c r="P557">
        <v>115</v>
      </c>
      <c r="Q557">
        <v>0.11899999999999999</v>
      </c>
      <c r="R557">
        <v>4</v>
      </c>
      <c r="S557">
        <v>0.03</v>
      </c>
      <c r="T557">
        <v>150</v>
      </c>
      <c r="U557">
        <v>104.4</v>
      </c>
      <c r="V557">
        <v>173</v>
      </c>
      <c r="W557">
        <v>104.4</v>
      </c>
      <c r="X557">
        <v>128</v>
      </c>
      <c r="Y557">
        <v>-2.92</v>
      </c>
      <c r="Z557">
        <v>247</v>
      </c>
      <c r="AA557">
        <v>5</v>
      </c>
      <c r="AB557" t="s">
        <v>136</v>
      </c>
      <c r="AC557" t="str">
        <f t="array" ref="AC557">IFERROR(INDEX(JeffSagarin[TEAM],MATCH(AllSources[[#This Row],[Year]]&amp;"|"&amp;AllSources[[#This Row],[Real_Team]],JeffSagarin[YEAR]&amp;"|"&amp;JeffSagarin[TEAM],0)),"")</f>
        <v/>
      </c>
      <c r="AD557" t="str">
        <f t="array" ref="AD557">IFERROR(INDEX(JeffSagarin[JS_RATING],MATCH(AllSources[[#This Row],[Year]]&amp;"|"&amp;AllSources[[#This Row],[Real_Team]],JeffSagarin[YEAR]&amp;"|"&amp;JeffSagarin[TEAM],0)),"")</f>
        <v/>
      </c>
      <c r="AE557" t="str">
        <f t="array" ref="AE557">IFERROR(INDEX(JeffSagarin[JS_SOS],MATCH(AllSources[[#This Row],[Year]]&amp;"|"&amp;AllSources[[#This Row],[Real_Team]],JeffSagarin[YEAR]&amp;"|"&amp;JeffSagarin[TEAM],0)),"")</f>
        <v/>
      </c>
      <c r="AF557" t="str">
        <f t="array" ref="AF557">IFERROR(INDEX(JeffSagarin[W25],MATCH(AllSources[[#This Row],[Year]]&amp;"|"&amp;AllSources[[#This Row],[Real_Team]],JeffSagarin[YEAR]&amp;"|"&amp;JeffSagarin[TEAM],0)),"")</f>
        <v/>
      </c>
      <c r="AG557" t="str">
        <f t="array" ref="AG557">IFERROR(INDEX(JeffSagarin[W50],MATCH(AllSources[[#This Row],[Year]]&amp;"|"&amp;AllSources[[#This Row],[Real_Team]],JeffSagarin[YEAR]&amp;"|"&amp;JeffSagarin[TEAM],0)),"")</f>
        <v/>
      </c>
      <c r="AH557" t="str">
        <f t="array" ref="AH557">IFERROR(INDEX(JeffSagarin[YEAR],MATCH(AllSources[[#This Row],[Year]]&amp;"|"&amp;AllSources[[#This Row],[Real_Team]],JeffSagarin[YEAR]&amp;"|"&amp;JeffSagarin[TEAM],0)),"")</f>
        <v/>
      </c>
      <c r="AI557" t="str">
        <f t="array" ref="AI557">IFERROR(INDEX(SonnyMoore[TEAM],MATCH(AllSources[[#This Row],[Year]]&amp;"|"&amp;AllSources[[#This Row],[Real_Team]],SonnyMoore[YEAR]&amp;"|"&amp;SonnyMoore[TEAM],0)),"")</f>
        <v/>
      </c>
      <c r="AJ557" t="str">
        <f t="array" ref="AJ557">IFERROR(INDEX(SonnyMoore[SM_SOS],MATCH(AllSources[[#This Row],[Year]]&amp;"|"&amp;AllSources[[#This Row],[Real_Team]],SonnyMoore[YEAR]&amp;"|"&amp;SonnyMoore[TEAM],0)),"")</f>
        <v/>
      </c>
      <c r="AK557" t="str">
        <f t="array" ref="AK557">IFERROR(INDEX(SonnyMoore[SM_PR],MATCH(AllSources[[#This Row],[Year]]&amp;"|"&amp;AllSources[[#This Row],[Real_Team]],SonnyMoore[YEAR]&amp;"|"&amp;SonnyMoore[TEAM],0)),"")</f>
        <v/>
      </c>
      <c r="AL557" t="str">
        <f t="array" ref="AL557">IFERROR(INDEX(SonnyMoore[YEAR],MATCH(AllSources[[#This Row],[Year]]&amp;"|"&amp;AllSources[[#This Row],[Real_Team]],SonnyMoore[YEAR]&amp;"|"&amp;SonnyMoore[TEAM],0)),"")</f>
        <v/>
      </c>
      <c r="AM557" t="str">
        <f t="array" ref="AM557">IFERROR(INDEX(ESPN[TEAM],MATCH(AllSources[[#This Row],[Year]]&amp;"|"&amp;AllSources[[#This Row],[Real_Team]],ESPN[YEAR]&amp;"|"&amp;ESPN[TEAM],0)),"")</f>
        <v/>
      </c>
      <c r="AN557" t="str">
        <f t="array" ref="AN557">IFERROR(INDEX(ESPN[BPI OFF],MATCH(AllSources[[#This Row],[Year]]&amp;"|"&amp;AllSources[[#This Row],[Real_Team]],ESPN[YEAR]&amp;"|"&amp;ESPN[TEAM],0)),"")</f>
        <v/>
      </c>
      <c r="AO557" t="str">
        <f t="array" ref="AO557">IFERROR(INDEX(ESPN[BPI DEF],MATCH(AllSources[[#This Row],[Year]]&amp;"|"&amp;AllSources[[#This Row],[Real_Team]],ESPN[YEAR]&amp;"|"&amp;ESPN[TEAM],0)),"")</f>
        <v/>
      </c>
      <c r="AP557" t="str">
        <f t="array" ref="AP557">IFERROR(INDEX(ESPN[BPI],MATCH(AllSources[[#This Row],[Year]]&amp;"|"&amp;AllSources[[#This Row],[Real_Team]],ESPN[YEAR]&amp;"|"&amp;ESPN[TEAM],0)),"")</f>
        <v/>
      </c>
      <c r="AQ557" t="str">
        <f t="array" ref="AQ557">IFERROR(INDEX(ESPN[YEAR],MATCH(AllSources[[#This Row],[Year]]&amp;"|"&amp;AllSources[[#This Row],[Real_Team]],ESPN[YEAR]&amp;"|"&amp;ESPN[TEAM],0)),"")</f>
        <v/>
      </c>
    </row>
    <row r="558" spans="1:43" x14ac:dyDescent="0.2">
      <c r="A558">
        <v>2014</v>
      </c>
      <c r="B558">
        <v>172</v>
      </c>
      <c r="C558" t="s">
        <v>636</v>
      </c>
      <c r="D558" t="s">
        <v>214</v>
      </c>
      <c r="E558" t="e" vm="1">
        <v>#NAME?</v>
      </c>
      <c r="F558">
        <v>16</v>
      </c>
      <c r="G558">
        <v>0</v>
      </c>
      <c r="H558" t="s">
        <v>498</v>
      </c>
      <c r="I558" t="s">
        <v>635</v>
      </c>
      <c r="J558">
        <v>-0.62</v>
      </c>
      <c r="K558">
        <v>106.4</v>
      </c>
      <c r="L558">
        <v>149</v>
      </c>
      <c r="M558">
        <v>107</v>
      </c>
      <c r="N558">
        <v>213</v>
      </c>
      <c r="O558">
        <v>62.9</v>
      </c>
      <c r="P558">
        <v>263</v>
      </c>
      <c r="Q558">
        <v>-8.9999999999999993E-3</v>
      </c>
      <c r="R558">
        <v>203</v>
      </c>
      <c r="S558">
        <v>-6.78</v>
      </c>
      <c r="T558">
        <v>304</v>
      </c>
      <c r="U558">
        <v>103.3</v>
      </c>
      <c r="V558">
        <v>238</v>
      </c>
      <c r="W558">
        <v>110</v>
      </c>
      <c r="X558">
        <v>338</v>
      </c>
      <c r="Y558">
        <v>6.69</v>
      </c>
      <c r="Z558">
        <v>30</v>
      </c>
      <c r="AA558">
        <v>6</v>
      </c>
      <c r="AB558" t="s">
        <v>136</v>
      </c>
      <c r="AC558" t="str">
        <f t="array" ref="AC558">IFERROR(INDEX(JeffSagarin[TEAM],MATCH(AllSources[[#This Row],[Year]]&amp;"|"&amp;AllSources[[#This Row],[Real_Team]],JeffSagarin[YEAR]&amp;"|"&amp;JeffSagarin[TEAM],0)),"")</f>
        <v/>
      </c>
      <c r="AD558" t="str">
        <f t="array" ref="AD558">IFERROR(INDEX(JeffSagarin[JS_RATING],MATCH(AllSources[[#This Row],[Year]]&amp;"|"&amp;AllSources[[#This Row],[Real_Team]],JeffSagarin[YEAR]&amp;"|"&amp;JeffSagarin[TEAM],0)),"")</f>
        <v/>
      </c>
      <c r="AE558" t="str">
        <f t="array" ref="AE558">IFERROR(INDEX(JeffSagarin[JS_SOS],MATCH(AllSources[[#This Row],[Year]]&amp;"|"&amp;AllSources[[#This Row],[Real_Team]],JeffSagarin[YEAR]&amp;"|"&amp;JeffSagarin[TEAM],0)),"")</f>
        <v/>
      </c>
      <c r="AF558" t="str">
        <f t="array" ref="AF558">IFERROR(INDEX(JeffSagarin[W25],MATCH(AllSources[[#This Row],[Year]]&amp;"|"&amp;AllSources[[#This Row],[Real_Team]],JeffSagarin[YEAR]&amp;"|"&amp;JeffSagarin[TEAM],0)),"")</f>
        <v/>
      </c>
      <c r="AG558" t="str">
        <f t="array" ref="AG558">IFERROR(INDEX(JeffSagarin[W50],MATCH(AllSources[[#This Row],[Year]]&amp;"|"&amp;AllSources[[#This Row],[Real_Team]],JeffSagarin[YEAR]&amp;"|"&amp;JeffSagarin[TEAM],0)),"")</f>
        <v/>
      </c>
      <c r="AH558" t="str">
        <f t="array" ref="AH558">IFERROR(INDEX(JeffSagarin[YEAR],MATCH(AllSources[[#This Row],[Year]]&amp;"|"&amp;AllSources[[#This Row],[Real_Team]],JeffSagarin[YEAR]&amp;"|"&amp;JeffSagarin[TEAM],0)),"")</f>
        <v/>
      </c>
      <c r="AI558" t="str">
        <f t="array" ref="AI558">IFERROR(INDEX(SonnyMoore[TEAM],MATCH(AllSources[[#This Row],[Year]]&amp;"|"&amp;AllSources[[#This Row],[Real_Team]],SonnyMoore[YEAR]&amp;"|"&amp;SonnyMoore[TEAM],0)),"")</f>
        <v/>
      </c>
      <c r="AJ558" t="str">
        <f t="array" ref="AJ558">IFERROR(INDEX(SonnyMoore[SM_SOS],MATCH(AllSources[[#This Row],[Year]]&amp;"|"&amp;AllSources[[#This Row],[Real_Team]],SonnyMoore[YEAR]&amp;"|"&amp;SonnyMoore[TEAM],0)),"")</f>
        <v/>
      </c>
      <c r="AK558" t="str">
        <f t="array" ref="AK558">IFERROR(INDEX(SonnyMoore[SM_PR],MATCH(AllSources[[#This Row],[Year]]&amp;"|"&amp;AllSources[[#This Row],[Real_Team]],SonnyMoore[YEAR]&amp;"|"&amp;SonnyMoore[TEAM],0)),"")</f>
        <v/>
      </c>
      <c r="AL558" t="str">
        <f t="array" ref="AL558">IFERROR(INDEX(SonnyMoore[YEAR],MATCH(AllSources[[#This Row],[Year]]&amp;"|"&amp;AllSources[[#This Row],[Real_Team]],SonnyMoore[YEAR]&amp;"|"&amp;SonnyMoore[TEAM],0)),"")</f>
        <v/>
      </c>
      <c r="AM558" t="str">
        <f t="array" ref="AM558">IFERROR(INDEX(ESPN[TEAM],MATCH(AllSources[[#This Row],[Year]]&amp;"|"&amp;AllSources[[#This Row],[Real_Team]],ESPN[YEAR]&amp;"|"&amp;ESPN[TEAM],0)),"")</f>
        <v/>
      </c>
      <c r="AN558" t="str">
        <f t="array" ref="AN558">IFERROR(INDEX(ESPN[BPI OFF],MATCH(AllSources[[#This Row],[Year]]&amp;"|"&amp;AllSources[[#This Row],[Real_Team]],ESPN[YEAR]&amp;"|"&amp;ESPN[TEAM],0)),"")</f>
        <v/>
      </c>
      <c r="AO558" t="str">
        <f t="array" ref="AO558">IFERROR(INDEX(ESPN[BPI DEF],MATCH(AllSources[[#This Row],[Year]]&amp;"|"&amp;AllSources[[#This Row],[Real_Team]],ESPN[YEAR]&amp;"|"&amp;ESPN[TEAM],0)),"")</f>
        <v/>
      </c>
      <c r="AP558" t="str">
        <f t="array" ref="AP558">IFERROR(INDEX(ESPN[BPI],MATCH(AllSources[[#This Row],[Year]]&amp;"|"&amp;AllSources[[#This Row],[Real_Team]],ESPN[YEAR]&amp;"|"&amp;ESPN[TEAM],0)),"")</f>
        <v/>
      </c>
      <c r="AQ558" t="str">
        <f t="array" ref="AQ558">IFERROR(INDEX(ESPN[YEAR],MATCH(AllSources[[#This Row],[Year]]&amp;"|"&amp;AllSources[[#This Row],[Real_Team]],ESPN[YEAR]&amp;"|"&amp;ESPN[TEAM],0)),"")</f>
        <v/>
      </c>
    </row>
    <row r="559" spans="1:43" x14ac:dyDescent="0.2">
      <c r="A559">
        <v>2014</v>
      </c>
      <c r="B559">
        <v>176</v>
      </c>
      <c r="C559" t="s">
        <v>634</v>
      </c>
      <c r="D559" t="s">
        <v>633</v>
      </c>
      <c r="E559" t="e" vm="1">
        <v>#NAME?</v>
      </c>
      <c r="F559">
        <v>16</v>
      </c>
      <c r="G559">
        <v>0</v>
      </c>
      <c r="H559" t="s">
        <v>506</v>
      </c>
      <c r="I559" t="s">
        <v>632</v>
      </c>
      <c r="J559">
        <v>-0.82</v>
      </c>
      <c r="K559">
        <v>103.6</v>
      </c>
      <c r="L559">
        <v>202</v>
      </c>
      <c r="M559">
        <v>104.4</v>
      </c>
      <c r="N559">
        <v>159</v>
      </c>
      <c r="O559">
        <v>58.8</v>
      </c>
      <c r="P559">
        <v>347</v>
      </c>
      <c r="Q559">
        <v>-4.3999999999999997E-2</v>
      </c>
      <c r="R559">
        <v>276</v>
      </c>
      <c r="S559">
        <v>2.38</v>
      </c>
      <c r="T559">
        <v>111</v>
      </c>
      <c r="U559">
        <v>107.4</v>
      </c>
      <c r="V559">
        <v>89</v>
      </c>
      <c r="W559">
        <v>105</v>
      </c>
      <c r="X559">
        <v>158</v>
      </c>
      <c r="Y559">
        <v>10.19</v>
      </c>
      <c r="Z559">
        <v>9</v>
      </c>
      <c r="AA559">
        <v>6</v>
      </c>
      <c r="AB559" t="s">
        <v>136</v>
      </c>
      <c r="AC559" t="str">
        <f t="array" ref="AC559">IFERROR(INDEX(JeffSagarin[TEAM],MATCH(AllSources[[#This Row],[Year]]&amp;"|"&amp;AllSources[[#This Row],[Real_Team]],JeffSagarin[YEAR]&amp;"|"&amp;JeffSagarin[TEAM],0)),"")</f>
        <v/>
      </c>
      <c r="AD559" t="str">
        <f t="array" ref="AD559">IFERROR(INDEX(JeffSagarin[JS_RATING],MATCH(AllSources[[#This Row],[Year]]&amp;"|"&amp;AllSources[[#This Row],[Real_Team]],JeffSagarin[YEAR]&amp;"|"&amp;JeffSagarin[TEAM],0)),"")</f>
        <v/>
      </c>
      <c r="AE559" t="str">
        <f t="array" ref="AE559">IFERROR(INDEX(JeffSagarin[JS_SOS],MATCH(AllSources[[#This Row],[Year]]&amp;"|"&amp;AllSources[[#This Row],[Real_Team]],JeffSagarin[YEAR]&amp;"|"&amp;JeffSagarin[TEAM],0)),"")</f>
        <v/>
      </c>
      <c r="AF559" t="str">
        <f t="array" ref="AF559">IFERROR(INDEX(JeffSagarin[W25],MATCH(AllSources[[#This Row],[Year]]&amp;"|"&amp;AllSources[[#This Row],[Real_Team]],JeffSagarin[YEAR]&amp;"|"&amp;JeffSagarin[TEAM],0)),"")</f>
        <v/>
      </c>
      <c r="AG559" t="str">
        <f t="array" ref="AG559">IFERROR(INDEX(JeffSagarin[W50],MATCH(AllSources[[#This Row],[Year]]&amp;"|"&amp;AllSources[[#This Row],[Real_Team]],JeffSagarin[YEAR]&amp;"|"&amp;JeffSagarin[TEAM],0)),"")</f>
        <v/>
      </c>
      <c r="AH559" t="str">
        <f t="array" ref="AH559">IFERROR(INDEX(JeffSagarin[YEAR],MATCH(AllSources[[#This Row],[Year]]&amp;"|"&amp;AllSources[[#This Row],[Real_Team]],JeffSagarin[YEAR]&amp;"|"&amp;JeffSagarin[TEAM],0)),"")</f>
        <v/>
      </c>
      <c r="AI559" t="str">
        <f t="array" ref="AI559">IFERROR(INDEX(SonnyMoore[TEAM],MATCH(AllSources[[#This Row],[Year]]&amp;"|"&amp;AllSources[[#This Row],[Real_Team]],SonnyMoore[YEAR]&amp;"|"&amp;SonnyMoore[TEAM],0)),"")</f>
        <v/>
      </c>
      <c r="AJ559" t="str">
        <f t="array" ref="AJ559">IFERROR(INDEX(SonnyMoore[SM_SOS],MATCH(AllSources[[#This Row],[Year]]&amp;"|"&amp;AllSources[[#This Row],[Real_Team]],SonnyMoore[YEAR]&amp;"|"&amp;SonnyMoore[TEAM],0)),"")</f>
        <v/>
      </c>
      <c r="AK559" t="str">
        <f t="array" ref="AK559">IFERROR(INDEX(SonnyMoore[SM_PR],MATCH(AllSources[[#This Row],[Year]]&amp;"|"&amp;AllSources[[#This Row],[Real_Team]],SonnyMoore[YEAR]&amp;"|"&amp;SonnyMoore[TEAM],0)),"")</f>
        <v/>
      </c>
      <c r="AL559" t="str">
        <f t="array" ref="AL559">IFERROR(INDEX(SonnyMoore[YEAR],MATCH(AllSources[[#This Row],[Year]]&amp;"|"&amp;AllSources[[#This Row],[Real_Team]],SonnyMoore[YEAR]&amp;"|"&amp;SonnyMoore[TEAM],0)),"")</f>
        <v/>
      </c>
      <c r="AM559" t="str">
        <f t="array" ref="AM559">IFERROR(INDEX(ESPN[TEAM],MATCH(AllSources[[#This Row],[Year]]&amp;"|"&amp;AllSources[[#This Row],[Real_Team]],ESPN[YEAR]&amp;"|"&amp;ESPN[TEAM],0)),"")</f>
        <v/>
      </c>
      <c r="AN559" t="str">
        <f t="array" ref="AN559">IFERROR(INDEX(ESPN[BPI OFF],MATCH(AllSources[[#This Row],[Year]]&amp;"|"&amp;AllSources[[#This Row],[Real_Team]],ESPN[YEAR]&amp;"|"&amp;ESPN[TEAM],0)),"")</f>
        <v/>
      </c>
      <c r="AO559" t="str">
        <f t="array" ref="AO559">IFERROR(INDEX(ESPN[BPI DEF],MATCH(AllSources[[#This Row],[Year]]&amp;"|"&amp;AllSources[[#This Row],[Real_Team]],ESPN[YEAR]&amp;"|"&amp;ESPN[TEAM],0)),"")</f>
        <v/>
      </c>
      <c r="AP559" t="str">
        <f t="array" ref="AP559">IFERROR(INDEX(ESPN[BPI],MATCH(AllSources[[#This Row],[Year]]&amp;"|"&amp;AllSources[[#This Row],[Real_Team]],ESPN[YEAR]&amp;"|"&amp;ESPN[TEAM],0)),"")</f>
        <v/>
      </c>
      <c r="AQ559" t="str">
        <f t="array" ref="AQ559">IFERROR(INDEX(ESPN[YEAR],MATCH(AllSources[[#This Row],[Year]]&amp;"|"&amp;AllSources[[#This Row],[Real_Team]],ESPN[YEAR]&amp;"|"&amp;ESPN[TEAM],0)),"")</f>
        <v/>
      </c>
    </row>
    <row r="560" spans="1:43" x14ac:dyDescent="0.2">
      <c r="A560">
        <v>2014</v>
      </c>
      <c r="B560">
        <v>181</v>
      </c>
      <c r="C560" t="s">
        <v>631</v>
      </c>
      <c r="D560" t="s">
        <v>464</v>
      </c>
      <c r="E560" t="e" vm="1">
        <v>#NAME?</v>
      </c>
      <c r="F560">
        <v>16</v>
      </c>
      <c r="G560">
        <v>0</v>
      </c>
      <c r="H560" t="s">
        <v>496</v>
      </c>
      <c r="I560" t="s">
        <v>623</v>
      </c>
      <c r="J560">
        <v>-1.04</v>
      </c>
      <c r="K560">
        <v>102.9</v>
      </c>
      <c r="L560">
        <v>217</v>
      </c>
      <c r="M560">
        <v>103.9</v>
      </c>
      <c r="N560">
        <v>148</v>
      </c>
      <c r="O560">
        <v>61.6</v>
      </c>
      <c r="P560">
        <v>314</v>
      </c>
      <c r="Q560">
        <v>2E-3</v>
      </c>
      <c r="R560">
        <v>181</v>
      </c>
      <c r="S560">
        <v>-5.12</v>
      </c>
      <c r="T560">
        <v>270</v>
      </c>
      <c r="U560">
        <v>101.5</v>
      </c>
      <c r="V560">
        <v>311</v>
      </c>
      <c r="W560">
        <v>106.6</v>
      </c>
      <c r="X560">
        <v>224</v>
      </c>
      <c r="Y560">
        <v>0.91</v>
      </c>
      <c r="Z560">
        <v>135</v>
      </c>
      <c r="AA560">
        <v>6</v>
      </c>
      <c r="AB560" t="s">
        <v>136</v>
      </c>
      <c r="AC560" t="str">
        <f t="array" ref="AC560">IFERROR(INDEX(JeffSagarin[TEAM],MATCH(AllSources[[#This Row],[Year]]&amp;"|"&amp;AllSources[[#This Row],[Real_Team]],JeffSagarin[YEAR]&amp;"|"&amp;JeffSagarin[TEAM],0)),"")</f>
        <v/>
      </c>
      <c r="AD560" t="str">
        <f t="array" ref="AD560">IFERROR(INDEX(JeffSagarin[JS_RATING],MATCH(AllSources[[#This Row],[Year]]&amp;"|"&amp;AllSources[[#This Row],[Real_Team]],JeffSagarin[YEAR]&amp;"|"&amp;JeffSagarin[TEAM],0)),"")</f>
        <v/>
      </c>
      <c r="AE560" t="str">
        <f t="array" ref="AE560">IFERROR(INDEX(JeffSagarin[JS_SOS],MATCH(AllSources[[#This Row],[Year]]&amp;"|"&amp;AllSources[[#This Row],[Real_Team]],JeffSagarin[YEAR]&amp;"|"&amp;JeffSagarin[TEAM],0)),"")</f>
        <v/>
      </c>
      <c r="AF560" t="str">
        <f t="array" ref="AF560">IFERROR(INDEX(JeffSagarin[W25],MATCH(AllSources[[#This Row],[Year]]&amp;"|"&amp;AllSources[[#This Row],[Real_Team]],JeffSagarin[YEAR]&amp;"|"&amp;JeffSagarin[TEAM],0)),"")</f>
        <v/>
      </c>
      <c r="AG560" t="str">
        <f t="array" ref="AG560">IFERROR(INDEX(JeffSagarin[W50],MATCH(AllSources[[#This Row],[Year]]&amp;"|"&amp;AllSources[[#This Row],[Real_Team]],JeffSagarin[YEAR]&amp;"|"&amp;JeffSagarin[TEAM],0)),"")</f>
        <v/>
      </c>
      <c r="AH560" t="str">
        <f t="array" ref="AH560">IFERROR(INDEX(JeffSagarin[YEAR],MATCH(AllSources[[#This Row],[Year]]&amp;"|"&amp;AllSources[[#This Row],[Real_Team]],JeffSagarin[YEAR]&amp;"|"&amp;JeffSagarin[TEAM],0)),"")</f>
        <v/>
      </c>
      <c r="AI560" t="str">
        <f t="array" ref="AI560">IFERROR(INDEX(SonnyMoore[TEAM],MATCH(AllSources[[#This Row],[Year]]&amp;"|"&amp;AllSources[[#This Row],[Real_Team]],SonnyMoore[YEAR]&amp;"|"&amp;SonnyMoore[TEAM],0)),"")</f>
        <v/>
      </c>
      <c r="AJ560" t="str">
        <f t="array" ref="AJ560">IFERROR(INDEX(SonnyMoore[SM_SOS],MATCH(AllSources[[#This Row],[Year]]&amp;"|"&amp;AllSources[[#This Row],[Real_Team]],SonnyMoore[YEAR]&amp;"|"&amp;SonnyMoore[TEAM],0)),"")</f>
        <v/>
      </c>
      <c r="AK560" t="str">
        <f t="array" ref="AK560">IFERROR(INDEX(SonnyMoore[SM_PR],MATCH(AllSources[[#This Row],[Year]]&amp;"|"&amp;AllSources[[#This Row],[Real_Team]],SonnyMoore[YEAR]&amp;"|"&amp;SonnyMoore[TEAM],0)),"")</f>
        <v/>
      </c>
      <c r="AL560" t="str">
        <f t="array" ref="AL560">IFERROR(INDEX(SonnyMoore[YEAR],MATCH(AllSources[[#This Row],[Year]]&amp;"|"&amp;AllSources[[#This Row],[Real_Team]],SonnyMoore[YEAR]&amp;"|"&amp;SonnyMoore[TEAM],0)),"")</f>
        <v/>
      </c>
      <c r="AM560" t="str">
        <f t="array" ref="AM560">IFERROR(INDEX(ESPN[TEAM],MATCH(AllSources[[#This Row],[Year]]&amp;"|"&amp;AllSources[[#This Row],[Real_Team]],ESPN[YEAR]&amp;"|"&amp;ESPN[TEAM],0)),"")</f>
        <v/>
      </c>
      <c r="AN560" t="str">
        <f t="array" ref="AN560">IFERROR(INDEX(ESPN[BPI OFF],MATCH(AllSources[[#This Row],[Year]]&amp;"|"&amp;AllSources[[#This Row],[Real_Team]],ESPN[YEAR]&amp;"|"&amp;ESPN[TEAM],0)),"")</f>
        <v/>
      </c>
      <c r="AO560" t="str">
        <f t="array" ref="AO560">IFERROR(INDEX(ESPN[BPI DEF],MATCH(AllSources[[#This Row],[Year]]&amp;"|"&amp;AllSources[[#This Row],[Real_Team]],ESPN[YEAR]&amp;"|"&amp;ESPN[TEAM],0)),"")</f>
        <v/>
      </c>
      <c r="AP560" t="str">
        <f t="array" ref="AP560">IFERROR(INDEX(ESPN[BPI],MATCH(AllSources[[#This Row],[Year]]&amp;"|"&amp;AllSources[[#This Row],[Real_Team]],ESPN[YEAR]&amp;"|"&amp;ESPN[TEAM],0)),"")</f>
        <v/>
      </c>
      <c r="AQ560" t="str">
        <f t="array" ref="AQ560">IFERROR(INDEX(ESPN[YEAR],MATCH(AllSources[[#This Row],[Year]]&amp;"|"&amp;AllSources[[#This Row],[Real_Team]],ESPN[YEAR]&amp;"|"&amp;ESPN[TEAM],0)),"")</f>
        <v/>
      </c>
    </row>
    <row r="561" spans="1:43" x14ac:dyDescent="0.2">
      <c r="A561">
        <v>2014</v>
      </c>
      <c r="B561">
        <v>192</v>
      </c>
      <c r="C561" t="s">
        <v>630</v>
      </c>
      <c r="D561" t="s">
        <v>47</v>
      </c>
      <c r="E561" t="e" vm="1">
        <v>#NAME?</v>
      </c>
      <c r="F561">
        <v>15</v>
      </c>
      <c r="G561">
        <v>0</v>
      </c>
      <c r="H561" t="s">
        <v>489</v>
      </c>
      <c r="I561" t="s">
        <v>131</v>
      </c>
      <c r="J561">
        <v>-1.94</v>
      </c>
      <c r="K561">
        <v>100.6</v>
      </c>
      <c r="L561">
        <v>252</v>
      </c>
      <c r="M561">
        <v>102.6</v>
      </c>
      <c r="N561">
        <v>125</v>
      </c>
      <c r="O561">
        <v>60.5</v>
      </c>
      <c r="P561">
        <v>337</v>
      </c>
      <c r="Q561">
        <v>2.5000000000000001E-2</v>
      </c>
      <c r="R561">
        <v>125</v>
      </c>
      <c r="S561">
        <v>-5.87</v>
      </c>
      <c r="T561">
        <v>287</v>
      </c>
      <c r="U561">
        <v>103.5</v>
      </c>
      <c r="V561">
        <v>224</v>
      </c>
      <c r="W561">
        <v>109.3</v>
      </c>
      <c r="X561">
        <v>320</v>
      </c>
      <c r="Y561">
        <v>7.63</v>
      </c>
      <c r="Z561">
        <v>22</v>
      </c>
      <c r="AA561">
        <v>5</v>
      </c>
      <c r="AB561" t="s">
        <v>136</v>
      </c>
      <c r="AC561" t="str">
        <f t="array" ref="AC561">IFERROR(INDEX(JeffSagarin[TEAM],MATCH(AllSources[[#This Row],[Year]]&amp;"|"&amp;AllSources[[#This Row],[Real_Team]],JeffSagarin[YEAR]&amp;"|"&amp;JeffSagarin[TEAM],0)),"")</f>
        <v/>
      </c>
      <c r="AD561" t="str">
        <f t="array" ref="AD561">IFERROR(INDEX(JeffSagarin[JS_RATING],MATCH(AllSources[[#This Row],[Year]]&amp;"|"&amp;AllSources[[#This Row],[Real_Team]],JeffSagarin[YEAR]&amp;"|"&amp;JeffSagarin[TEAM],0)),"")</f>
        <v/>
      </c>
      <c r="AE561" t="str">
        <f t="array" ref="AE561">IFERROR(INDEX(JeffSagarin[JS_SOS],MATCH(AllSources[[#This Row],[Year]]&amp;"|"&amp;AllSources[[#This Row],[Real_Team]],JeffSagarin[YEAR]&amp;"|"&amp;JeffSagarin[TEAM],0)),"")</f>
        <v/>
      </c>
      <c r="AF561" t="str">
        <f t="array" ref="AF561">IFERROR(INDEX(JeffSagarin[W25],MATCH(AllSources[[#This Row],[Year]]&amp;"|"&amp;AllSources[[#This Row],[Real_Team]],JeffSagarin[YEAR]&amp;"|"&amp;JeffSagarin[TEAM],0)),"")</f>
        <v/>
      </c>
      <c r="AG561" t="str">
        <f t="array" ref="AG561">IFERROR(INDEX(JeffSagarin[W50],MATCH(AllSources[[#This Row],[Year]]&amp;"|"&amp;AllSources[[#This Row],[Real_Team]],JeffSagarin[YEAR]&amp;"|"&amp;JeffSagarin[TEAM],0)),"")</f>
        <v/>
      </c>
      <c r="AH561" t="str">
        <f t="array" ref="AH561">IFERROR(INDEX(JeffSagarin[YEAR],MATCH(AllSources[[#This Row],[Year]]&amp;"|"&amp;AllSources[[#This Row],[Real_Team]],JeffSagarin[YEAR]&amp;"|"&amp;JeffSagarin[TEAM],0)),"")</f>
        <v/>
      </c>
      <c r="AI561" t="str">
        <f t="array" ref="AI561">IFERROR(INDEX(SonnyMoore[TEAM],MATCH(AllSources[[#This Row],[Year]]&amp;"|"&amp;AllSources[[#This Row],[Real_Team]],SonnyMoore[YEAR]&amp;"|"&amp;SonnyMoore[TEAM],0)),"")</f>
        <v/>
      </c>
      <c r="AJ561" t="str">
        <f t="array" ref="AJ561">IFERROR(INDEX(SonnyMoore[SM_SOS],MATCH(AllSources[[#This Row],[Year]]&amp;"|"&amp;AllSources[[#This Row],[Real_Team]],SonnyMoore[YEAR]&amp;"|"&amp;SonnyMoore[TEAM],0)),"")</f>
        <v/>
      </c>
      <c r="AK561" t="str">
        <f t="array" ref="AK561">IFERROR(INDEX(SonnyMoore[SM_PR],MATCH(AllSources[[#This Row],[Year]]&amp;"|"&amp;AllSources[[#This Row],[Real_Team]],SonnyMoore[YEAR]&amp;"|"&amp;SonnyMoore[TEAM],0)),"")</f>
        <v/>
      </c>
      <c r="AL561" t="str">
        <f t="array" ref="AL561">IFERROR(INDEX(SonnyMoore[YEAR],MATCH(AllSources[[#This Row],[Year]]&amp;"|"&amp;AllSources[[#This Row],[Real_Team]],SonnyMoore[YEAR]&amp;"|"&amp;SonnyMoore[TEAM],0)),"")</f>
        <v/>
      </c>
      <c r="AM561" t="str">
        <f t="array" ref="AM561">IFERROR(INDEX(ESPN[TEAM],MATCH(AllSources[[#This Row],[Year]]&amp;"|"&amp;AllSources[[#This Row],[Real_Team]],ESPN[YEAR]&amp;"|"&amp;ESPN[TEAM],0)),"")</f>
        <v/>
      </c>
      <c r="AN561" t="str">
        <f t="array" ref="AN561">IFERROR(INDEX(ESPN[BPI OFF],MATCH(AllSources[[#This Row],[Year]]&amp;"|"&amp;AllSources[[#This Row],[Real_Team]],ESPN[YEAR]&amp;"|"&amp;ESPN[TEAM],0)),"")</f>
        <v/>
      </c>
      <c r="AO561" t="str">
        <f t="array" ref="AO561">IFERROR(INDEX(ESPN[BPI DEF],MATCH(AllSources[[#This Row],[Year]]&amp;"|"&amp;AllSources[[#This Row],[Real_Team]],ESPN[YEAR]&amp;"|"&amp;ESPN[TEAM],0)),"")</f>
        <v/>
      </c>
      <c r="AP561" t="str">
        <f t="array" ref="AP561">IFERROR(INDEX(ESPN[BPI],MATCH(AllSources[[#This Row],[Year]]&amp;"|"&amp;AllSources[[#This Row],[Real_Team]],ESPN[YEAR]&amp;"|"&amp;ESPN[TEAM],0)),"")</f>
        <v/>
      </c>
      <c r="AQ561" t="str">
        <f t="array" ref="AQ561">IFERROR(INDEX(ESPN[YEAR],MATCH(AllSources[[#This Row],[Year]]&amp;"|"&amp;AllSources[[#This Row],[Real_Team]],ESPN[YEAR]&amp;"|"&amp;ESPN[TEAM],0)),"")</f>
        <v/>
      </c>
    </row>
    <row r="562" spans="1:43" x14ac:dyDescent="0.2">
      <c r="A562">
        <v>2014</v>
      </c>
      <c r="B562">
        <v>209</v>
      </c>
      <c r="C562" t="s">
        <v>629</v>
      </c>
      <c r="D562" t="s">
        <v>628</v>
      </c>
      <c r="E562" t="e" vm="1">
        <v>#NAME?</v>
      </c>
      <c r="F562">
        <v>16</v>
      </c>
      <c r="G562">
        <v>0</v>
      </c>
      <c r="H562" t="s">
        <v>485</v>
      </c>
      <c r="I562" t="s">
        <v>113</v>
      </c>
      <c r="J562">
        <v>-3.96</v>
      </c>
      <c r="K562">
        <v>107.8</v>
      </c>
      <c r="L562">
        <v>127</v>
      </c>
      <c r="M562">
        <v>111.7</v>
      </c>
      <c r="N562">
        <v>292</v>
      </c>
      <c r="O562">
        <v>68.2</v>
      </c>
      <c r="P562">
        <v>39</v>
      </c>
      <c r="Q562">
        <v>3.1E-2</v>
      </c>
      <c r="R562">
        <v>110</v>
      </c>
      <c r="S562">
        <v>-4.2699999999999996</v>
      </c>
      <c r="T562">
        <v>245</v>
      </c>
      <c r="U562">
        <v>102.7</v>
      </c>
      <c r="V562">
        <v>272</v>
      </c>
      <c r="W562">
        <v>107</v>
      </c>
      <c r="X562">
        <v>242</v>
      </c>
      <c r="Y562">
        <v>3.09</v>
      </c>
      <c r="Z562">
        <v>75</v>
      </c>
      <c r="AA562">
        <v>6</v>
      </c>
      <c r="AB562" t="s">
        <v>136</v>
      </c>
      <c r="AC562" t="str">
        <f t="array" ref="AC562">IFERROR(INDEX(JeffSagarin[TEAM],MATCH(AllSources[[#This Row],[Year]]&amp;"|"&amp;AllSources[[#This Row],[Real_Team]],JeffSagarin[YEAR]&amp;"|"&amp;JeffSagarin[TEAM],0)),"")</f>
        <v/>
      </c>
      <c r="AD562" t="str">
        <f t="array" ref="AD562">IFERROR(INDEX(JeffSagarin[JS_RATING],MATCH(AllSources[[#This Row],[Year]]&amp;"|"&amp;AllSources[[#This Row],[Real_Team]],JeffSagarin[YEAR]&amp;"|"&amp;JeffSagarin[TEAM],0)),"")</f>
        <v/>
      </c>
      <c r="AE562" t="str">
        <f t="array" ref="AE562">IFERROR(INDEX(JeffSagarin[JS_SOS],MATCH(AllSources[[#This Row],[Year]]&amp;"|"&amp;AllSources[[#This Row],[Real_Team]],JeffSagarin[YEAR]&amp;"|"&amp;JeffSagarin[TEAM],0)),"")</f>
        <v/>
      </c>
      <c r="AF562" t="str">
        <f t="array" ref="AF562">IFERROR(INDEX(JeffSagarin[W25],MATCH(AllSources[[#This Row],[Year]]&amp;"|"&amp;AllSources[[#This Row],[Real_Team]],JeffSagarin[YEAR]&amp;"|"&amp;JeffSagarin[TEAM],0)),"")</f>
        <v/>
      </c>
      <c r="AG562" t="str">
        <f t="array" ref="AG562">IFERROR(INDEX(JeffSagarin[W50],MATCH(AllSources[[#This Row],[Year]]&amp;"|"&amp;AllSources[[#This Row],[Real_Team]],JeffSagarin[YEAR]&amp;"|"&amp;JeffSagarin[TEAM],0)),"")</f>
        <v/>
      </c>
      <c r="AH562" t="str">
        <f t="array" ref="AH562">IFERROR(INDEX(JeffSagarin[YEAR],MATCH(AllSources[[#This Row],[Year]]&amp;"|"&amp;AllSources[[#This Row],[Real_Team]],JeffSagarin[YEAR]&amp;"|"&amp;JeffSagarin[TEAM],0)),"")</f>
        <v/>
      </c>
      <c r="AI562" t="str">
        <f t="array" ref="AI562">IFERROR(INDEX(SonnyMoore[TEAM],MATCH(AllSources[[#This Row],[Year]]&amp;"|"&amp;AllSources[[#This Row],[Real_Team]],SonnyMoore[YEAR]&amp;"|"&amp;SonnyMoore[TEAM],0)),"")</f>
        <v/>
      </c>
      <c r="AJ562" t="str">
        <f t="array" ref="AJ562">IFERROR(INDEX(SonnyMoore[SM_SOS],MATCH(AllSources[[#This Row],[Year]]&amp;"|"&amp;AllSources[[#This Row],[Real_Team]],SonnyMoore[YEAR]&amp;"|"&amp;SonnyMoore[TEAM],0)),"")</f>
        <v/>
      </c>
      <c r="AK562" t="str">
        <f t="array" ref="AK562">IFERROR(INDEX(SonnyMoore[SM_PR],MATCH(AllSources[[#This Row],[Year]]&amp;"|"&amp;AllSources[[#This Row],[Real_Team]],SonnyMoore[YEAR]&amp;"|"&amp;SonnyMoore[TEAM],0)),"")</f>
        <v/>
      </c>
      <c r="AL562" t="str">
        <f t="array" ref="AL562">IFERROR(INDEX(SonnyMoore[YEAR],MATCH(AllSources[[#This Row],[Year]]&amp;"|"&amp;AllSources[[#This Row],[Real_Team]],SonnyMoore[YEAR]&amp;"|"&amp;SonnyMoore[TEAM],0)),"")</f>
        <v/>
      </c>
      <c r="AM562" t="str">
        <f t="array" ref="AM562">IFERROR(INDEX(ESPN[TEAM],MATCH(AllSources[[#This Row],[Year]]&amp;"|"&amp;AllSources[[#This Row],[Real_Team]],ESPN[YEAR]&amp;"|"&amp;ESPN[TEAM],0)),"")</f>
        <v/>
      </c>
      <c r="AN562" t="str">
        <f t="array" ref="AN562">IFERROR(INDEX(ESPN[BPI OFF],MATCH(AllSources[[#This Row],[Year]]&amp;"|"&amp;AllSources[[#This Row],[Real_Team]],ESPN[YEAR]&amp;"|"&amp;ESPN[TEAM],0)),"")</f>
        <v/>
      </c>
      <c r="AO562" t="str">
        <f t="array" ref="AO562">IFERROR(INDEX(ESPN[BPI DEF],MATCH(AllSources[[#This Row],[Year]]&amp;"|"&amp;AllSources[[#This Row],[Real_Team]],ESPN[YEAR]&amp;"|"&amp;ESPN[TEAM],0)),"")</f>
        <v/>
      </c>
      <c r="AP562" t="str">
        <f t="array" ref="AP562">IFERROR(INDEX(ESPN[BPI],MATCH(AllSources[[#This Row],[Year]]&amp;"|"&amp;AllSources[[#This Row],[Real_Team]],ESPN[YEAR]&amp;"|"&amp;ESPN[TEAM],0)),"")</f>
        <v/>
      </c>
      <c r="AQ562" t="str">
        <f t="array" ref="AQ562">IFERROR(INDEX(ESPN[YEAR],MATCH(AllSources[[#This Row],[Year]]&amp;"|"&amp;AllSources[[#This Row],[Real_Team]],ESPN[YEAR]&amp;"|"&amp;ESPN[TEAM],0)),"")</f>
        <v/>
      </c>
    </row>
    <row r="563" spans="1:43" x14ac:dyDescent="0.2">
      <c r="A563">
        <v>2014</v>
      </c>
      <c r="B563">
        <v>221</v>
      </c>
      <c r="C563" t="s">
        <v>627</v>
      </c>
      <c r="D563" t="s">
        <v>626</v>
      </c>
      <c r="E563" t="e" vm="1">
        <v>#NAME?</v>
      </c>
      <c r="F563">
        <v>16</v>
      </c>
      <c r="G563">
        <v>0</v>
      </c>
      <c r="H563" t="s">
        <v>476</v>
      </c>
      <c r="I563" t="s">
        <v>585</v>
      </c>
      <c r="J563">
        <v>-4.9800000000000004</v>
      </c>
      <c r="K563">
        <v>98.2</v>
      </c>
      <c r="L563">
        <v>290</v>
      </c>
      <c r="M563">
        <v>103.2</v>
      </c>
      <c r="N563">
        <v>133</v>
      </c>
      <c r="O563">
        <v>65.599999999999994</v>
      </c>
      <c r="P563">
        <v>125</v>
      </c>
      <c r="Q563">
        <v>0.04</v>
      </c>
      <c r="R563">
        <v>89</v>
      </c>
      <c r="S563">
        <v>-8.1</v>
      </c>
      <c r="T563">
        <v>332</v>
      </c>
      <c r="U563">
        <v>102.1</v>
      </c>
      <c r="V563">
        <v>297</v>
      </c>
      <c r="W563">
        <v>110.2</v>
      </c>
      <c r="X563">
        <v>342</v>
      </c>
      <c r="Y563">
        <v>-4.9400000000000004</v>
      </c>
      <c r="Z563">
        <v>301</v>
      </c>
      <c r="AA563">
        <v>6</v>
      </c>
      <c r="AB563" t="s">
        <v>136</v>
      </c>
      <c r="AC563" t="str">
        <f t="array" ref="AC563">IFERROR(INDEX(JeffSagarin[TEAM],MATCH(AllSources[[#This Row],[Year]]&amp;"|"&amp;AllSources[[#This Row],[Real_Team]],JeffSagarin[YEAR]&amp;"|"&amp;JeffSagarin[TEAM],0)),"")</f>
        <v/>
      </c>
      <c r="AD563" t="str">
        <f t="array" ref="AD563">IFERROR(INDEX(JeffSagarin[JS_RATING],MATCH(AllSources[[#This Row],[Year]]&amp;"|"&amp;AllSources[[#This Row],[Real_Team]],JeffSagarin[YEAR]&amp;"|"&amp;JeffSagarin[TEAM],0)),"")</f>
        <v/>
      </c>
      <c r="AE563" t="str">
        <f t="array" ref="AE563">IFERROR(INDEX(JeffSagarin[JS_SOS],MATCH(AllSources[[#This Row],[Year]]&amp;"|"&amp;AllSources[[#This Row],[Real_Team]],JeffSagarin[YEAR]&amp;"|"&amp;JeffSagarin[TEAM],0)),"")</f>
        <v/>
      </c>
      <c r="AF563" t="str">
        <f t="array" ref="AF563">IFERROR(INDEX(JeffSagarin[W25],MATCH(AllSources[[#This Row],[Year]]&amp;"|"&amp;AllSources[[#This Row],[Real_Team]],JeffSagarin[YEAR]&amp;"|"&amp;JeffSagarin[TEAM],0)),"")</f>
        <v/>
      </c>
      <c r="AG563" t="str">
        <f t="array" ref="AG563">IFERROR(INDEX(JeffSagarin[W50],MATCH(AllSources[[#This Row],[Year]]&amp;"|"&amp;AllSources[[#This Row],[Real_Team]],JeffSagarin[YEAR]&amp;"|"&amp;JeffSagarin[TEAM],0)),"")</f>
        <v/>
      </c>
      <c r="AH563" t="str">
        <f t="array" ref="AH563">IFERROR(INDEX(JeffSagarin[YEAR],MATCH(AllSources[[#This Row],[Year]]&amp;"|"&amp;AllSources[[#This Row],[Real_Team]],JeffSagarin[YEAR]&amp;"|"&amp;JeffSagarin[TEAM],0)),"")</f>
        <v/>
      </c>
      <c r="AI563" t="str">
        <f t="array" ref="AI563">IFERROR(INDEX(SonnyMoore[TEAM],MATCH(AllSources[[#This Row],[Year]]&amp;"|"&amp;AllSources[[#This Row],[Real_Team]],SonnyMoore[YEAR]&amp;"|"&amp;SonnyMoore[TEAM],0)),"")</f>
        <v/>
      </c>
      <c r="AJ563" t="str">
        <f t="array" ref="AJ563">IFERROR(INDEX(SonnyMoore[SM_SOS],MATCH(AllSources[[#This Row],[Year]]&amp;"|"&amp;AllSources[[#This Row],[Real_Team]],SonnyMoore[YEAR]&amp;"|"&amp;SonnyMoore[TEAM],0)),"")</f>
        <v/>
      </c>
      <c r="AK563" t="str">
        <f t="array" ref="AK563">IFERROR(INDEX(SonnyMoore[SM_PR],MATCH(AllSources[[#This Row],[Year]]&amp;"|"&amp;AllSources[[#This Row],[Real_Team]],SonnyMoore[YEAR]&amp;"|"&amp;SonnyMoore[TEAM],0)),"")</f>
        <v/>
      </c>
      <c r="AL563" t="str">
        <f t="array" ref="AL563">IFERROR(INDEX(SonnyMoore[YEAR],MATCH(AllSources[[#This Row],[Year]]&amp;"|"&amp;AllSources[[#This Row],[Real_Team]],SonnyMoore[YEAR]&amp;"|"&amp;SonnyMoore[TEAM],0)),"")</f>
        <v/>
      </c>
      <c r="AM563" t="str">
        <f t="array" ref="AM563">IFERROR(INDEX(ESPN[TEAM],MATCH(AllSources[[#This Row],[Year]]&amp;"|"&amp;AllSources[[#This Row],[Real_Team]],ESPN[YEAR]&amp;"|"&amp;ESPN[TEAM],0)),"")</f>
        <v/>
      </c>
      <c r="AN563" t="str">
        <f t="array" ref="AN563">IFERROR(INDEX(ESPN[BPI OFF],MATCH(AllSources[[#This Row],[Year]]&amp;"|"&amp;AllSources[[#This Row],[Real_Team]],ESPN[YEAR]&amp;"|"&amp;ESPN[TEAM],0)),"")</f>
        <v/>
      </c>
      <c r="AO563" t="str">
        <f t="array" ref="AO563">IFERROR(INDEX(ESPN[BPI DEF],MATCH(AllSources[[#This Row],[Year]]&amp;"|"&amp;AllSources[[#This Row],[Real_Team]],ESPN[YEAR]&amp;"|"&amp;ESPN[TEAM],0)),"")</f>
        <v/>
      </c>
      <c r="AP563" t="str">
        <f t="array" ref="AP563">IFERROR(INDEX(ESPN[BPI],MATCH(AllSources[[#This Row],[Year]]&amp;"|"&amp;AllSources[[#This Row],[Real_Team]],ESPN[YEAR]&amp;"|"&amp;ESPN[TEAM],0)),"")</f>
        <v/>
      </c>
      <c r="AQ563" t="str">
        <f t="array" ref="AQ563">IFERROR(INDEX(ESPN[YEAR],MATCH(AllSources[[#This Row],[Year]]&amp;"|"&amp;AllSources[[#This Row],[Real_Team]],ESPN[YEAR]&amp;"|"&amp;ESPN[TEAM],0)),"")</f>
        <v/>
      </c>
    </row>
    <row r="564" spans="1:43" x14ac:dyDescent="0.2">
      <c r="A564">
        <v>2014</v>
      </c>
      <c r="B564">
        <v>259</v>
      </c>
      <c r="C564" t="s">
        <v>625</v>
      </c>
      <c r="D564" t="s">
        <v>624</v>
      </c>
      <c r="E564" t="e" vm="1">
        <v>#NAME?</v>
      </c>
      <c r="F564">
        <v>16</v>
      </c>
      <c r="G564">
        <v>0</v>
      </c>
      <c r="H564" t="s">
        <v>494</v>
      </c>
      <c r="I564" t="s">
        <v>623</v>
      </c>
      <c r="J564">
        <v>-7.49</v>
      </c>
      <c r="K564">
        <v>106.7</v>
      </c>
      <c r="L564">
        <v>142</v>
      </c>
      <c r="M564">
        <v>114.1</v>
      </c>
      <c r="N564">
        <v>326</v>
      </c>
      <c r="O564">
        <v>65.7</v>
      </c>
      <c r="P564">
        <v>120</v>
      </c>
      <c r="Q564">
        <v>-4.0000000000000001E-3</v>
      </c>
      <c r="R564">
        <v>196</v>
      </c>
      <c r="S564">
        <v>-11.11</v>
      </c>
      <c r="T564">
        <v>349</v>
      </c>
      <c r="U564">
        <v>97.6</v>
      </c>
      <c r="V564">
        <v>350</v>
      </c>
      <c r="W564">
        <v>108.8</v>
      </c>
      <c r="X564">
        <v>300</v>
      </c>
      <c r="Y564">
        <v>2.72</v>
      </c>
      <c r="Z564">
        <v>85</v>
      </c>
      <c r="AA564">
        <v>6</v>
      </c>
      <c r="AB564" t="s">
        <v>136</v>
      </c>
      <c r="AC564" t="str">
        <f t="array" ref="AC564">IFERROR(INDEX(JeffSagarin[TEAM],MATCH(AllSources[[#This Row],[Year]]&amp;"|"&amp;AllSources[[#This Row],[Real_Team]],JeffSagarin[YEAR]&amp;"|"&amp;JeffSagarin[TEAM],0)),"")</f>
        <v/>
      </c>
      <c r="AD564" t="str">
        <f t="array" ref="AD564">IFERROR(INDEX(JeffSagarin[JS_RATING],MATCH(AllSources[[#This Row],[Year]]&amp;"|"&amp;AllSources[[#This Row],[Real_Team]],JeffSagarin[YEAR]&amp;"|"&amp;JeffSagarin[TEAM],0)),"")</f>
        <v/>
      </c>
      <c r="AE564" t="str">
        <f t="array" ref="AE564">IFERROR(INDEX(JeffSagarin[JS_SOS],MATCH(AllSources[[#This Row],[Year]]&amp;"|"&amp;AllSources[[#This Row],[Real_Team]],JeffSagarin[YEAR]&amp;"|"&amp;JeffSagarin[TEAM],0)),"")</f>
        <v/>
      </c>
      <c r="AF564" t="str">
        <f t="array" ref="AF564">IFERROR(INDEX(JeffSagarin[W25],MATCH(AllSources[[#This Row],[Year]]&amp;"|"&amp;AllSources[[#This Row],[Real_Team]],JeffSagarin[YEAR]&amp;"|"&amp;JeffSagarin[TEAM],0)),"")</f>
        <v/>
      </c>
      <c r="AG564" t="str">
        <f t="array" ref="AG564">IFERROR(INDEX(JeffSagarin[W50],MATCH(AllSources[[#This Row],[Year]]&amp;"|"&amp;AllSources[[#This Row],[Real_Team]],JeffSagarin[YEAR]&amp;"|"&amp;JeffSagarin[TEAM],0)),"")</f>
        <v/>
      </c>
      <c r="AH564" t="str">
        <f t="array" ref="AH564">IFERROR(INDEX(JeffSagarin[YEAR],MATCH(AllSources[[#This Row],[Year]]&amp;"|"&amp;AllSources[[#This Row],[Real_Team]],JeffSagarin[YEAR]&amp;"|"&amp;JeffSagarin[TEAM],0)),"")</f>
        <v/>
      </c>
      <c r="AI564" t="str">
        <f t="array" ref="AI564">IFERROR(INDEX(SonnyMoore[TEAM],MATCH(AllSources[[#This Row],[Year]]&amp;"|"&amp;AllSources[[#This Row],[Real_Team]],SonnyMoore[YEAR]&amp;"|"&amp;SonnyMoore[TEAM],0)),"")</f>
        <v/>
      </c>
      <c r="AJ564" t="str">
        <f t="array" ref="AJ564">IFERROR(INDEX(SonnyMoore[SM_SOS],MATCH(AllSources[[#This Row],[Year]]&amp;"|"&amp;AllSources[[#This Row],[Real_Team]],SonnyMoore[YEAR]&amp;"|"&amp;SonnyMoore[TEAM],0)),"")</f>
        <v/>
      </c>
      <c r="AK564" t="str">
        <f t="array" ref="AK564">IFERROR(INDEX(SonnyMoore[SM_PR],MATCH(AllSources[[#This Row],[Year]]&amp;"|"&amp;AllSources[[#This Row],[Real_Team]],SonnyMoore[YEAR]&amp;"|"&amp;SonnyMoore[TEAM],0)),"")</f>
        <v/>
      </c>
      <c r="AL564" t="str">
        <f t="array" ref="AL564">IFERROR(INDEX(SonnyMoore[YEAR],MATCH(AllSources[[#This Row],[Year]]&amp;"|"&amp;AllSources[[#This Row],[Real_Team]],SonnyMoore[YEAR]&amp;"|"&amp;SonnyMoore[TEAM],0)),"")</f>
        <v/>
      </c>
      <c r="AM564" t="str">
        <f t="array" ref="AM564">IFERROR(INDEX(ESPN[TEAM],MATCH(AllSources[[#This Row],[Year]]&amp;"|"&amp;AllSources[[#This Row],[Real_Team]],ESPN[YEAR]&amp;"|"&amp;ESPN[TEAM],0)),"")</f>
        <v/>
      </c>
      <c r="AN564" t="str">
        <f t="array" ref="AN564">IFERROR(INDEX(ESPN[BPI OFF],MATCH(AllSources[[#This Row],[Year]]&amp;"|"&amp;AllSources[[#This Row],[Real_Team]],ESPN[YEAR]&amp;"|"&amp;ESPN[TEAM],0)),"")</f>
        <v/>
      </c>
      <c r="AO564" t="str">
        <f t="array" ref="AO564">IFERROR(INDEX(ESPN[BPI DEF],MATCH(AllSources[[#This Row],[Year]]&amp;"|"&amp;AllSources[[#This Row],[Real_Team]],ESPN[YEAR]&amp;"|"&amp;ESPN[TEAM],0)),"")</f>
        <v/>
      </c>
      <c r="AP564" t="str">
        <f t="array" ref="AP564">IFERROR(INDEX(ESPN[BPI],MATCH(AllSources[[#This Row],[Year]]&amp;"|"&amp;AllSources[[#This Row],[Real_Team]],ESPN[YEAR]&amp;"|"&amp;ESPN[TEAM],0)),"")</f>
        <v/>
      </c>
      <c r="AQ564" t="str">
        <f t="array" ref="AQ564">IFERROR(INDEX(ESPN[YEAR],MATCH(AllSources[[#This Row],[Year]]&amp;"|"&amp;AllSources[[#This Row],[Real_Team]],ESPN[YEAR]&amp;"|"&amp;ESPN[TEAM],0)),"")</f>
        <v/>
      </c>
    </row>
    <row r="565" spans="1:43" x14ac:dyDescent="0.2">
      <c r="A565">
        <v>2013</v>
      </c>
      <c r="B565">
        <v>1</v>
      </c>
      <c r="C565" t="s">
        <v>622</v>
      </c>
      <c r="D565" t="s">
        <v>11</v>
      </c>
      <c r="E565" t="e" vm="1">
        <v>#NAME?</v>
      </c>
      <c r="F565">
        <v>1</v>
      </c>
      <c r="G565">
        <v>6</v>
      </c>
      <c r="H565" t="s">
        <v>541</v>
      </c>
      <c r="I565" t="s">
        <v>621</v>
      </c>
      <c r="J565">
        <v>32.92</v>
      </c>
      <c r="K565">
        <v>117.7</v>
      </c>
      <c r="L565">
        <v>7</v>
      </c>
      <c r="M565">
        <v>84.8</v>
      </c>
      <c r="N565">
        <v>1</v>
      </c>
      <c r="O565">
        <v>65.8</v>
      </c>
      <c r="P565">
        <v>116</v>
      </c>
      <c r="Q565">
        <v>-1.6E-2</v>
      </c>
      <c r="R565">
        <v>230</v>
      </c>
      <c r="S565">
        <v>10.23</v>
      </c>
      <c r="T565">
        <v>7</v>
      </c>
      <c r="U565">
        <v>107.4</v>
      </c>
      <c r="V565">
        <v>11</v>
      </c>
      <c r="W565">
        <v>97.2</v>
      </c>
      <c r="X565">
        <v>6</v>
      </c>
      <c r="Y565">
        <v>2.15</v>
      </c>
      <c r="Z565">
        <v>100</v>
      </c>
      <c r="AA565">
        <v>1</v>
      </c>
      <c r="AB565" t="s">
        <v>136</v>
      </c>
      <c r="AC565" t="str">
        <f t="array" ref="AC565">IFERROR(INDEX(JeffSagarin[TEAM],MATCH(AllSources[[#This Row],[Year]]&amp;"|"&amp;AllSources[[#This Row],[Real_Team]],JeffSagarin[YEAR]&amp;"|"&amp;JeffSagarin[TEAM],0)),"")</f>
        <v>Louisville</v>
      </c>
      <c r="AD565">
        <f t="array" ref="AD565">IFERROR(INDEX(JeffSagarin[JS_RATING],MATCH(AllSources[[#This Row],[Year]]&amp;"|"&amp;AllSources[[#This Row],[Real_Team]],JeffSagarin[YEAR]&amp;"|"&amp;JeffSagarin[TEAM],0)),"")</f>
        <v>96.19</v>
      </c>
      <c r="AE565">
        <f t="array" ref="AE565">IFERROR(INDEX(JeffSagarin[JS_SOS],MATCH(AllSources[[#This Row],[Year]]&amp;"|"&amp;AllSources[[#This Row],[Real_Team]],JeffSagarin[YEAR]&amp;"|"&amp;JeffSagarin[TEAM],0)),"")</f>
        <v>80.69</v>
      </c>
      <c r="AF565">
        <f t="array" ref="AF565">IFERROR(INDEX(JeffSagarin[W25],MATCH(AllSources[[#This Row],[Year]]&amp;"|"&amp;AllSources[[#This Row],[Real_Team]],JeffSagarin[YEAR]&amp;"|"&amp;JeffSagarin[TEAM],0)),"")</f>
        <v>8</v>
      </c>
      <c r="AG565">
        <f t="array" ref="AG565">IFERROR(INDEX(JeffSagarin[W50],MATCH(AllSources[[#This Row],[Year]]&amp;"|"&amp;AllSources[[#This Row],[Real_Team]],JeffSagarin[YEAR]&amp;"|"&amp;JeffSagarin[TEAM],0)),"")</f>
        <v>16</v>
      </c>
      <c r="AH565">
        <f t="array" ref="AH565">IFERROR(INDEX(JeffSagarin[YEAR],MATCH(AllSources[[#This Row],[Year]]&amp;"|"&amp;AllSources[[#This Row],[Real_Team]],JeffSagarin[YEAR]&amp;"|"&amp;JeffSagarin[TEAM],0)),"")</f>
        <v>2013</v>
      </c>
      <c r="AI565" t="str">
        <f t="array" ref="AI565">IFERROR(INDEX(SonnyMoore[TEAM],MATCH(AllSources[[#This Row],[Year]]&amp;"|"&amp;AllSources[[#This Row],[Real_Team]],SonnyMoore[YEAR]&amp;"|"&amp;SonnyMoore[TEAM],0)),"")</f>
        <v>LOUISVILLE</v>
      </c>
      <c r="AJ565">
        <f t="array" ref="AJ565">IFERROR(INDEX(SonnyMoore[SM_SOS],MATCH(AllSources[[#This Row],[Year]]&amp;"|"&amp;AllSources[[#This Row],[Real_Team]],SonnyMoore[YEAR]&amp;"|"&amp;SonnyMoore[TEAM],0)),"")</f>
        <v>76.91</v>
      </c>
      <c r="AK565">
        <f t="array" ref="AK565">IFERROR(INDEX(SonnyMoore[SM_PR],MATCH(AllSources[[#This Row],[Year]]&amp;"|"&amp;AllSources[[#This Row],[Real_Team]],SonnyMoore[YEAR]&amp;"|"&amp;SonnyMoore[TEAM],0)),"")</f>
        <v>94.56</v>
      </c>
      <c r="AL565">
        <f t="array" ref="AL565">IFERROR(INDEX(SonnyMoore[YEAR],MATCH(AllSources[[#This Row],[Year]]&amp;"|"&amp;AllSources[[#This Row],[Real_Team]],SonnyMoore[YEAR]&amp;"|"&amp;SonnyMoore[TEAM],0)),"")</f>
        <v>2013</v>
      </c>
      <c r="AM565" t="str">
        <f t="array" ref="AM565">IFERROR(INDEX(ESPN[TEAM],MATCH(AllSources[[#This Row],[Year]]&amp;"|"&amp;AllSources[[#This Row],[Real_Team]],ESPN[YEAR]&amp;"|"&amp;ESPN[TEAM],0)),"")</f>
        <v>Louisville</v>
      </c>
      <c r="AN565">
        <f t="array" ref="AN565">IFERROR(INDEX(ESPN[BPI OFF],MATCH(AllSources[[#This Row],[Year]]&amp;"|"&amp;AllSources[[#This Row],[Real_Team]],ESPN[YEAR]&amp;"|"&amp;ESPN[TEAM],0)),"")</f>
        <v>10.7</v>
      </c>
      <c r="AO565">
        <f t="array" ref="AO565">IFERROR(INDEX(ESPN[BPI DEF],MATCH(AllSources[[#This Row],[Year]]&amp;"|"&amp;AllSources[[#This Row],[Real_Team]],ESPN[YEAR]&amp;"|"&amp;ESPN[TEAM],0)),"")</f>
        <v>10.3</v>
      </c>
      <c r="AP565">
        <f t="array" ref="AP565">IFERROR(INDEX(ESPN[BPI],MATCH(AllSources[[#This Row],[Year]]&amp;"|"&amp;AllSources[[#This Row],[Real_Team]],ESPN[YEAR]&amp;"|"&amp;ESPN[TEAM],0)),"")</f>
        <v>21</v>
      </c>
      <c r="AQ565">
        <f t="array" ref="AQ565">IFERROR(INDEX(ESPN[YEAR],MATCH(AllSources[[#This Row],[Year]]&amp;"|"&amp;AllSources[[#This Row],[Real_Team]],ESPN[YEAR]&amp;"|"&amp;ESPN[TEAM],0)),"")</f>
        <v>2013</v>
      </c>
    </row>
    <row r="566" spans="1:43" x14ac:dyDescent="0.2">
      <c r="A566">
        <v>2013</v>
      </c>
      <c r="B566">
        <v>2</v>
      </c>
      <c r="C566" t="s">
        <v>620</v>
      </c>
      <c r="D566" t="s">
        <v>24</v>
      </c>
      <c r="E566" t="e" vm="1">
        <v>#NAME?</v>
      </c>
      <c r="F566">
        <v>3</v>
      </c>
      <c r="G566">
        <v>3</v>
      </c>
      <c r="H566" t="s">
        <v>60</v>
      </c>
      <c r="I566" t="s">
        <v>610</v>
      </c>
      <c r="J566">
        <v>31.18</v>
      </c>
      <c r="K566">
        <v>117.2</v>
      </c>
      <c r="L566">
        <v>9</v>
      </c>
      <c r="M566">
        <v>86</v>
      </c>
      <c r="N566">
        <v>3</v>
      </c>
      <c r="O566">
        <v>61.9</v>
      </c>
      <c r="P566">
        <v>280</v>
      </c>
      <c r="Q566">
        <v>-8.8999999999999996E-2</v>
      </c>
      <c r="R566">
        <v>332</v>
      </c>
      <c r="S566">
        <v>7</v>
      </c>
      <c r="T566">
        <v>41</v>
      </c>
      <c r="U566">
        <v>105.6</v>
      </c>
      <c r="V566">
        <v>63</v>
      </c>
      <c r="W566">
        <v>98.6</v>
      </c>
      <c r="X566">
        <v>36</v>
      </c>
      <c r="Y566">
        <v>4.09</v>
      </c>
      <c r="Z566">
        <v>62</v>
      </c>
      <c r="AA566">
        <v>3</v>
      </c>
      <c r="AB566" t="s">
        <v>136</v>
      </c>
      <c r="AC566" t="str">
        <f t="array" ref="AC566">IFERROR(INDEX(JeffSagarin[TEAM],MATCH(AllSources[[#This Row],[Year]]&amp;"|"&amp;AllSources[[#This Row],[Real_Team]],JeffSagarin[YEAR]&amp;"|"&amp;JeffSagarin[TEAM],0)),"")</f>
        <v>Florida</v>
      </c>
      <c r="AD566">
        <f t="array" ref="AD566">IFERROR(INDEX(JeffSagarin[JS_RATING],MATCH(AllSources[[#This Row],[Year]]&amp;"|"&amp;AllSources[[#This Row],[Real_Team]],JeffSagarin[YEAR]&amp;"|"&amp;JeffSagarin[TEAM],0)),"")</f>
        <v>92.19</v>
      </c>
      <c r="AE566">
        <f t="array" ref="AE566">IFERROR(INDEX(JeffSagarin[JS_SOS],MATCH(AllSources[[#This Row],[Year]]&amp;"|"&amp;AllSources[[#This Row],[Real_Team]],JeffSagarin[YEAR]&amp;"|"&amp;JeffSagarin[TEAM],0)),"")</f>
        <v>78.400000000000006</v>
      </c>
      <c r="AF566">
        <f t="array" ref="AF566">IFERROR(INDEX(JeffSagarin[W25],MATCH(AllSources[[#This Row],[Year]]&amp;"|"&amp;AllSources[[#This Row],[Real_Team]],JeffSagarin[YEAR]&amp;"|"&amp;JeffSagarin[TEAM],0)),"")</f>
        <v>3</v>
      </c>
      <c r="AG566">
        <f t="array" ref="AG566">IFERROR(INDEX(JeffSagarin[W50],MATCH(AllSources[[#This Row],[Year]]&amp;"|"&amp;AllSources[[#This Row],[Real_Team]],JeffSagarin[YEAR]&amp;"|"&amp;JeffSagarin[TEAM],0)),"")</f>
        <v>7</v>
      </c>
      <c r="AH566">
        <f t="array" ref="AH566">IFERROR(INDEX(JeffSagarin[YEAR],MATCH(AllSources[[#This Row],[Year]]&amp;"|"&amp;AllSources[[#This Row],[Real_Team]],JeffSagarin[YEAR]&amp;"|"&amp;JeffSagarin[TEAM],0)),"")</f>
        <v>2013</v>
      </c>
      <c r="AI566" t="str">
        <f t="array" ref="AI566">IFERROR(INDEX(SonnyMoore[TEAM],MATCH(AllSources[[#This Row],[Year]]&amp;"|"&amp;AllSources[[#This Row],[Real_Team]],SonnyMoore[YEAR]&amp;"|"&amp;SonnyMoore[TEAM],0)),"")</f>
        <v>FLORIDA</v>
      </c>
      <c r="AJ566">
        <f t="array" ref="AJ566">IFERROR(INDEX(SonnyMoore[SM_SOS],MATCH(AllSources[[#This Row],[Year]]&amp;"|"&amp;AllSources[[#This Row],[Real_Team]],SonnyMoore[YEAR]&amp;"|"&amp;SonnyMoore[TEAM],0)),"")</f>
        <v>73.75</v>
      </c>
      <c r="AK566">
        <f t="array" ref="AK566">IFERROR(INDEX(SonnyMoore[SM_PR],MATCH(AllSources[[#This Row],[Year]]&amp;"|"&amp;AllSources[[#This Row],[Real_Team]],SonnyMoore[YEAR]&amp;"|"&amp;SonnyMoore[TEAM],0)),"")</f>
        <v>88.48</v>
      </c>
      <c r="AL566">
        <f t="array" ref="AL566">IFERROR(INDEX(SonnyMoore[YEAR],MATCH(AllSources[[#This Row],[Year]]&amp;"|"&amp;AllSources[[#This Row],[Real_Team]],SonnyMoore[YEAR]&amp;"|"&amp;SonnyMoore[TEAM],0)),"")</f>
        <v>2013</v>
      </c>
      <c r="AM566" t="str">
        <f t="array" ref="AM566">IFERROR(INDEX(ESPN[TEAM],MATCH(AllSources[[#This Row],[Year]]&amp;"|"&amp;AllSources[[#This Row],[Real_Team]],ESPN[YEAR]&amp;"|"&amp;ESPN[TEAM],0)),"")</f>
        <v>Florida</v>
      </c>
      <c r="AN566">
        <f t="array" ref="AN566">IFERROR(INDEX(ESPN[BPI OFF],MATCH(AllSources[[#This Row],[Year]]&amp;"|"&amp;AllSources[[#This Row],[Real_Team]],ESPN[YEAR]&amp;"|"&amp;ESPN[TEAM],0)),"")</f>
        <v>7.5</v>
      </c>
      <c r="AO566">
        <f t="array" ref="AO566">IFERROR(INDEX(ESPN[BPI DEF],MATCH(AllSources[[#This Row],[Year]]&amp;"|"&amp;AllSources[[#This Row],[Real_Team]],ESPN[YEAR]&amp;"|"&amp;ESPN[TEAM],0)),"")</f>
        <v>13.7</v>
      </c>
      <c r="AP566">
        <f t="array" ref="AP566">IFERROR(INDEX(ESPN[BPI],MATCH(AllSources[[#This Row],[Year]]&amp;"|"&amp;AllSources[[#This Row],[Real_Team]],ESPN[YEAR]&amp;"|"&amp;ESPN[TEAM],0)),"")</f>
        <v>21.2</v>
      </c>
      <c r="AQ566">
        <f t="array" ref="AQ566">IFERROR(INDEX(ESPN[YEAR],MATCH(AllSources[[#This Row],[Year]]&amp;"|"&amp;AllSources[[#This Row],[Real_Team]],ESPN[YEAR]&amp;"|"&amp;ESPN[TEAM],0)),"")</f>
        <v>2013</v>
      </c>
    </row>
    <row r="567" spans="1:43" x14ac:dyDescent="0.2">
      <c r="A567">
        <v>2013</v>
      </c>
      <c r="B567">
        <v>3</v>
      </c>
      <c r="C567" t="s">
        <v>619</v>
      </c>
      <c r="D567" t="s">
        <v>102</v>
      </c>
      <c r="E567" t="e" vm="1">
        <v>#NAME?</v>
      </c>
      <c r="F567">
        <v>1</v>
      </c>
      <c r="G567">
        <v>2</v>
      </c>
      <c r="H567" t="s">
        <v>556</v>
      </c>
      <c r="I567" t="s">
        <v>599</v>
      </c>
      <c r="J567">
        <v>29.31</v>
      </c>
      <c r="K567">
        <v>120.8</v>
      </c>
      <c r="L567">
        <v>2</v>
      </c>
      <c r="M567">
        <v>91.5</v>
      </c>
      <c r="N567">
        <v>19</v>
      </c>
      <c r="O567">
        <v>66</v>
      </c>
      <c r="P567">
        <v>105</v>
      </c>
      <c r="Q567">
        <v>-2.1000000000000001E-2</v>
      </c>
      <c r="R567">
        <v>239</v>
      </c>
      <c r="S567">
        <v>8.86</v>
      </c>
      <c r="T567">
        <v>17</v>
      </c>
      <c r="U567">
        <v>106.7</v>
      </c>
      <c r="V567">
        <v>23</v>
      </c>
      <c r="W567">
        <v>97.8</v>
      </c>
      <c r="X567">
        <v>14</v>
      </c>
      <c r="Y567">
        <v>-5.16</v>
      </c>
      <c r="Z567">
        <v>294</v>
      </c>
      <c r="AA567">
        <v>1</v>
      </c>
      <c r="AB567" t="s">
        <v>136</v>
      </c>
      <c r="AC567" t="str">
        <f t="array" ref="AC567">IFERROR(INDEX(JeffSagarin[TEAM],MATCH(AllSources[[#This Row],[Year]]&amp;"|"&amp;AllSources[[#This Row],[Real_Team]],JeffSagarin[YEAR]&amp;"|"&amp;JeffSagarin[TEAM],0)),"")</f>
        <v>Indiana</v>
      </c>
      <c r="AD567">
        <f t="array" ref="AD567">IFERROR(INDEX(JeffSagarin[JS_RATING],MATCH(AllSources[[#This Row],[Year]]&amp;"|"&amp;AllSources[[#This Row],[Real_Team]],JeffSagarin[YEAR]&amp;"|"&amp;JeffSagarin[TEAM],0)),"")</f>
        <v>92.5</v>
      </c>
      <c r="AE567">
        <f t="array" ref="AE567">IFERROR(INDEX(JeffSagarin[JS_SOS],MATCH(AllSources[[#This Row],[Year]]&amp;"|"&amp;AllSources[[#This Row],[Real_Team]],JeffSagarin[YEAR]&amp;"|"&amp;JeffSagarin[TEAM],0)),"")</f>
        <v>79.84</v>
      </c>
      <c r="AF567">
        <f t="array" ref="AF567">IFERROR(INDEX(JeffSagarin[W25],MATCH(AllSources[[#This Row],[Year]]&amp;"|"&amp;AllSources[[#This Row],[Real_Team]],JeffSagarin[YEAR]&amp;"|"&amp;JeffSagarin[TEAM],0)),"")</f>
        <v>7</v>
      </c>
      <c r="AG567">
        <f t="array" ref="AG567">IFERROR(INDEX(JeffSagarin[W50],MATCH(AllSources[[#This Row],[Year]]&amp;"|"&amp;AllSources[[#This Row],[Real_Team]],JeffSagarin[YEAR]&amp;"|"&amp;JeffSagarin[TEAM],0)),"")</f>
        <v>12</v>
      </c>
      <c r="AH567">
        <f t="array" ref="AH567">IFERROR(INDEX(JeffSagarin[YEAR],MATCH(AllSources[[#This Row],[Year]]&amp;"|"&amp;AllSources[[#This Row],[Real_Team]],JeffSagarin[YEAR]&amp;"|"&amp;JeffSagarin[TEAM],0)),"")</f>
        <v>2013</v>
      </c>
      <c r="AI567" t="str">
        <f t="array" ref="AI567">IFERROR(INDEX(SonnyMoore[TEAM],MATCH(AllSources[[#This Row],[Year]]&amp;"|"&amp;AllSources[[#This Row],[Real_Team]],SonnyMoore[YEAR]&amp;"|"&amp;SonnyMoore[TEAM],0)),"")</f>
        <v>INDIANA</v>
      </c>
      <c r="AJ567">
        <f t="array" ref="AJ567">IFERROR(INDEX(SonnyMoore[SM_SOS],MATCH(AllSources[[#This Row],[Year]]&amp;"|"&amp;AllSources[[#This Row],[Real_Team]],SonnyMoore[YEAR]&amp;"|"&amp;SonnyMoore[TEAM],0)),"")</f>
        <v>74.11</v>
      </c>
      <c r="AK567">
        <f t="array" ref="AK567">IFERROR(INDEX(SonnyMoore[SM_PR],MATCH(AllSources[[#This Row],[Year]]&amp;"|"&amp;AllSources[[#This Row],[Real_Team]],SonnyMoore[YEAR]&amp;"|"&amp;SonnyMoore[TEAM],0)),"")</f>
        <v>88.88</v>
      </c>
      <c r="AL567">
        <f t="array" ref="AL567">IFERROR(INDEX(SonnyMoore[YEAR],MATCH(AllSources[[#This Row],[Year]]&amp;"|"&amp;AllSources[[#This Row],[Real_Team]],SonnyMoore[YEAR]&amp;"|"&amp;SonnyMoore[TEAM],0)),"")</f>
        <v>2013</v>
      </c>
      <c r="AM567" t="str">
        <f t="array" ref="AM567">IFERROR(INDEX(ESPN[TEAM],MATCH(AllSources[[#This Row],[Year]]&amp;"|"&amp;AllSources[[#This Row],[Real_Team]],ESPN[YEAR]&amp;"|"&amp;ESPN[TEAM],0)),"")</f>
        <v>Indiana</v>
      </c>
      <c r="AN567">
        <f t="array" ref="AN567">IFERROR(INDEX(ESPN[BPI OFF],MATCH(AllSources[[#This Row],[Year]]&amp;"|"&amp;AllSources[[#This Row],[Real_Team]],ESPN[YEAR]&amp;"|"&amp;ESPN[TEAM],0)),"")</f>
        <v>13.8</v>
      </c>
      <c r="AO567">
        <f t="array" ref="AO567">IFERROR(INDEX(ESPN[BPI DEF],MATCH(AllSources[[#This Row],[Year]]&amp;"|"&amp;AllSources[[#This Row],[Real_Team]],ESPN[YEAR]&amp;"|"&amp;ESPN[TEAM],0)),"")</f>
        <v>6.4</v>
      </c>
      <c r="AP567">
        <f t="array" ref="AP567">IFERROR(INDEX(ESPN[BPI],MATCH(AllSources[[#This Row],[Year]]&amp;"|"&amp;AllSources[[#This Row],[Real_Team]],ESPN[YEAR]&amp;"|"&amp;ESPN[TEAM],0)),"")</f>
        <v>20.2</v>
      </c>
      <c r="AQ567">
        <f t="array" ref="AQ567">IFERROR(INDEX(ESPN[YEAR],MATCH(AllSources[[#This Row],[Year]]&amp;"|"&amp;AllSources[[#This Row],[Real_Team]],ESPN[YEAR]&amp;"|"&amp;ESPN[TEAM],0)),"")</f>
        <v>2013</v>
      </c>
    </row>
    <row r="568" spans="1:43" x14ac:dyDescent="0.2">
      <c r="A568">
        <v>2013</v>
      </c>
      <c r="B568">
        <v>4</v>
      </c>
      <c r="C568" t="s">
        <v>618</v>
      </c>
      <c r="D568" t="s">
        <v>25</v>
      </c>
      <c r="E568" t="e" vm="1">
        <v>#NAME?</v>
      </c>
      <c r="F568">
        <v>4</v>
      </c>
      <c r="G568">
        <v>5</v>
      </c>
      <c r="H568" t="s">
        <v>556</v>
      </c>
      <c r="I568" t="s">
        <v>617</v>
      </c>
      <c r="J568">
        <v>27.86</v>
      </c>
      <c r="K568">
        <v>121.9</v>
      </c>
      <c r="L568">
        <v>1</v>
      </c>
      <c r="M568">
        <v>94</v>
      </c>
      <c r="N568">
        <v>37</v>
      </c>
      <c r="O568">
        <v>64</v>
      </c>
      <c r="P568">
        <v>198</v>
      </c>
      <c r="Q568">
        <v>-7.0000000000000001E-3</v>
      </c>
      <c r="R568">
        <v>197</v>
      </c>
      <c r="S568">
        <v>11.13</v>
      </c>
      <c r="T568">
        <v>3</v>
      </c>
      <c r="U568">
        <v>108.2</v>
      </c>
      <c r="V568">
        <v>5</v>
      </c>
      <c r="W568">
        <v>97</v>
      </c>
      <c r="X568">
        <v>3</v>
      </c>
      <c r="Y568">
        <v>-3.09</v>
      </c>
      <c r="Z568">
        <v>257</v>
      </c>
      <c r="AA568">
        <v>4</v>
      </c>
      <c r="AB568" t="s">
        <v>136</v>
      </c>
      <c r="AC568" t="str">
        <f t="array" ref="AC568">IFERROR(INDEX(JeffSagarin[TEAM],MATCH(AllSources[[#This Row],[Year]]&amp;"|"&amp;AllSources[[#This Row],[Real_Team]],JeffSagarin[YEAR]&amp;"|"&amp;JeffSagarin[TEAM],0)),"")</f>
        <v>Michigan</v>
      </c>
      <c r="AD568">
        <f t="array" ref="AD568">IFERROR(INDEX(JeffSagarin[JS_RATING],MATCH(AllSources[[#This Row],[Year]]&amp;"|"&amp;AllSources[[#This Row],[Real_Team]],JeffSagarin[YEAR]&amp;"|"&amp;JeffSagarin[TEAM],0)),"")</f>
        <v>92.6</v>
      </c>
      <c r="AE568">
        <f t="array" ref="AE568">IFERROR(INDEX(JeffSagarin[JS_SOS],MATCH(AllSources[[#This Row],[Year]]&amp;"|"&amp;AllSources[[#This Row],[Real_Team]],JeffSagarin[YEAR]&amp;"|"&amp;JeffSagarin[TEAM],0)),"")</f>
        <v>81.010000000000005</v>
      </c>
      <c r="AF568">
        <f t="array" ref="AF568">IFERROR(INDEX(JeffSagarin[W25],MATCH(AllSources[[#This Row],[Year]]&amp;"|"&amp;AllSources[[#This Row],[Real_Team]],JeffSagarin[YEAR]&amp;"|"&amp;JeffSagarin[TEAM],0)),"")</f>
        <v>8</v>
      </c>
      <c r="AG568">
        <f t="array" ref="AG568">IFERROR(INDEX(JeffSagarin[W50],MATCH(AllSources[[#This Row],[Year]]&amp;"|"&amp;AllSources[[#This Row],[Real_Team]],JeffSagarin[YEAR]&amp;"|"&amp;JeffSagarin[TEAM],0)),"")</f>
        <v>13</v>
      </c>
      <c r="AH568">
        <f t="array" ref="AH568">IFERROR(INDEX(JeffSagarin[YEAR],MATCH(AllSources[[#This Row],[Year]]&amp;"|"&amp;AllSources[[#This Row],[Real_Team]],JeffSagarin[YEAR]&amp;"|"&amp;JeffSagarin[TEAM],0)),"")</f>
        <v>2013</v>
      </c>
      <c r="AI568" t="str">
        <f t="array" ref="AI568">IFERROR(INDEX(SonnyMoore[TEAM],MATCH(AllSources[[#This Row],[Year]]&amp;"|"&amp;AllSources[[#This Row],[Real_Team]],SonnyMoore[YEAR]&amp;"|"&amp;SonnyMoore[TEAM],0)),"")</f>
        <v>MICHIGAN</v>
      </c>
      <c r="AJ568">
        <f t="array" ref="AJ568">IFERROR(INDEX(SonnyMoore[SM_SOS],MATCH(AllSources[[#This Row],[Year]]&amp;"|"&amp;AllSources[[#This Row],[Real_Team]],SonnyMoore[YEAR]&amp;"|"&amp;SonnyMoore[TEAM],0)),"")</f>
        <v>77.040000000000006</v>
      </c>
      <c r="AK568">
        <f t="array" ref="AK568">IFERROR(INDEX(SonnyMoore[SM_PR],MATCH(AllSources[[#This Row],[Year]]&amp;"|"&amp;AllSources[[#This Row],[Real_Team]],SonnyMoore[YEAR]&amp;"|"&amp;SonnyMoore[TEAM],0)),"")</f>
        <v>89.7</v>
      </c>
      <c r="AL568">
        <f t="array" ref="AL568">IFERROR(INDEX(SonnyMoore[YEAR],MATCH(AllSources[[#This Row],[Year]]&amp;"|"&amp;AllSources[[#This Row],[Real_Team]],SonnyMoore[YEAR]&amp;"|"&amp;SonnyMoore[TEAM],0)),"")</f>
        <v>2013</v>
      </c>
      <c r="AM568" t="str">
        <f t="array" ref="AM568">IFERROR(INDEX(ESPN[TEAM],MATCH(AllSources[[#This Row],[Year]]&amp;"|"&amp;AllSources[[#This Row],[Real_Team]],ESPN[YEAR]&amp;"|"&amp;ESPN[TEAM],0)),"")</f>
        <v>Michigan</v>
      </c>
      <c r="AN568">
        <f t="array" ref="AN568">IFERROR(INDEX(ESPN[BPI OFF],MATCH(AllSources[[#This Row],[Year]]&amp;"|"&amp;AllSources[[#This Row],[Real_Team]],ESPN[YEAR]&amp;"|"&amp;ESPN[TEAM],0)),"")</f>
        <v>11</v>
      </c>
      <c r="AO568">
        <f t="array" ref="AO568">IFERROR(INDEX(ESPN[BPI DEF],MATCH(AllSources[[#This Row],[Year]]&amp;"|"&amp;AllSources[[#This Row],[Real_Team]],ESPN[YEAR]&amp;"|"&amp;ESPN[TEAM],0)),"")</f>
        <v>5</v>
      </c>
      <c r="AP568">
        <f t="array" ref="AP568">IFERROR(INDEX(ESPN[BPI],MATCH(AllSources[[#This Row],[Year]]&amp;"|"&amp;AllSources[[#This Row],[Real_Team]],ESPN[YEAR]&amp;"|"&amp;ESPN[TEAM],0)),"")</f>
        <v>16.100000000000001</v>
      </c>
      <c r="AQ568">
        <f t="array" ref="AQ568">IFERROR(INDEX(ESPN[YEAR],MATCH(AllSources[[#This Row],[Year]]&amp;"|"&amp;AllSources[[#This Row],[Real_Team]],ESPN[YEAR]&amp;"|"&amp;ESPN[TEAM],0)),"")</f>
        <v>2013</v>
      </c>
    </row>
    <row r="569" spans="1:43" x14ac:dyDescent="0.2">
      <c r="A569">
        <v>2013</v>
      </c>
      <c r="B569">
        <v>5</v>
      </c>
      <c r="C569" t="s">
        <v>616</v>
      </c>
      <c r="D569" t="s">
        <v>14</v>
      </c>
      <c r="E569" t="e" vm="1">
        <v>#NAME?</v>
      </c>
      <c r="F569">
        <v>1</v>
      </c>
      <c r="G569">
        <v>1</v>
      </c>
      <c r="H569" t="s">
        <v>110</v>
      </c>
      <c r="I569" t="s">
        <v>614</v>
      </c>
      <c r="J569">
        <v>27.81</v>
      </c>
      <c r="K569">
        <v>120.5</v>
      </c>
      <c r="L569">
        <v>3</v>
      </c>
      <c r="M569">
        <v>92.7</v>
      </c>
      <c r="N569">
        <v>30</v>
      </c>
      <c r="O569">
        <v>63.3</v>
      </c>
      <c r="P569">
        <v>232</v>
      </c>
      <c r="Q569">
        <v>2.5999999999999999E-2</v>
      </c>
      <c r="R569">
        <v>116</v>
      </c>
      <c r="S569">
        <v>4.37</v>
      </c>
      <c r="T569">
        <v>87</v>
      </c>
      <c r="U569">
        <v>105.4</v>
      </c>
      <c r="V569">
        <v>75</v>
      </c>
      <c r="W569">
        <v>101</v>
      </c>
      <c r="X569">
        <v>102</v>
      </c>
      <c r="Y569">
        <v>5.03</v>
      </c>
      <c r="Z569">
        <v>39</v>
      </c>
      <c r="AA569">
        <v>1</v>
      </c>
      <c r="AB569" t="s">
        <v>136</v>
      </c>
      <c r="AC569" t="str">
        <f t="array" ref="AC569">IFERROR(INDEX(JeffSagarin[TEAM],MATCH(AllSources[[#This Row],[Year]]&amp;"|"&amp;AllSources[[#This Row],[Real_Team]],JeffSagarin[YEAR]&amp;"|"&amp;JeffSagarin[TEAM],0)),"")</f>
        <v>Gonzaga</v>
      </c>
      <c r="AD569">
        <f t="array" ref="AD569">IFERROR(INDEX(JeffSagarin[JS_RATING],MATCH(AllSources[[#This Row],[Year]]&amp;"|"&amp;AllSources[[#This Row],[Real_Team]],JeffSagarin[YEAR]&amp;"|"&amp;JeffSagarin[TEAM],0)),"")</f>
        <v>90.74</v>
      </c>
      <c r="AE569">
        <f t="array" ref="AE569">IFERROR(INDEX(JeffSagarin[JS_SOS],MATCH(AllSources[[#This Row],[Year]]&amp;"|"&amp;AllSources[[#This Row],[Real_Team]],JeffSagarin[YEAR]&amp;"|"&amp;JeffSagarin[TEAM],0)),"")</f>
        <v>76.16</v>
      </c>
      <c r="AF569">
        <f t="array" ref="AF569">IFERROR(INDEX(JeffSagarin[W25],MATCH(AllSources[[#This Row],[Year]]&amp;"|"&amp;AllSources[[#This Row],[Real_Team]],JeffSagarin[YEAR]&amp;"|"&amp;JeffSagarin[TEAM],0)),"")</f>
        <v>3</v>
      </c>
      <c r="AG569">
        <f t="array" ref="AG569">IFERROR(INDEX(JeffSagarin[W50],MATCH(AllSources[[#This Row],[Year]]&amp;"|"&amp;AllSources[[#This Row],[Real_Team]],JeffSagarin[YEAR]&amp;"|"&amp;JeffSagarin[TEAM],0)),"")</f>
        <v>6</v>
      </c>
      <c r="AH569">
        <f t="array" ref="AH569">IFERROR(INDEX(JeffSagarin[YEAR],MATCH(AllSources[[#This Row],[Year]]&amp;"|"&amp;AllSources[[#This Row],[Real_Team]],JeffSagarin[YEAR]&amp;"|"&amp;JeffSagarin[TEAM],0)),"")</f>
        <v>2013</v>
      </c>
      <c r="AI569" t="str">
        <f t="array" ref="AI569">IFERROR(INDEX(SonnyMoore[TEAM],MATCH(AllSources[[#This Row],[Year]]&amp;"|"&amp;AllSources[[#This Row],[Real_Team]],SonnyMoore[YEAR]&amp;"|"&amp;SonnyMoore[TEAM],0)),"")</f>
        <v>GONZAGA</v>
      </c>
      <c r="AJ569">
        <f t="array" ref="AJ569">IFERROR(INDEX(SonnyMoore[SM_SOS],MATCH(AllSources[[#This Row],[Year]]&amp;"|"&amp;AllSources[[#This Row],[Real_Team]],SonnyMoore[YEAR]&amp;"|"&amp;SonnyMoore[TEAM],0)),"")</f>
        <v>70.48</v>
      </c>
      <c r="AK569">
        <f t="array" ref="AK569">IFERROR(INDEX(SonnyMoore[SM_PR],MATCH(AllSources[[#This Row],[Year]]&amp;"|"&amp;AllSources[[#This Row],[Real_Team]],SonnyMoore[YEAR]&amp;"|"&amp;SonnyMoore[TEAM],0)),"")</f>
        <v>86.69</v>
      </c>
      <c r="AL569">
        <f t="array" ref="AL569">IFERROR(INDEX(SonnyMoore[YEAR],MATCH(AllSources[[#This Row],[Year]]&amp;"|"&amp;AllSources[[#This Row],[Real_Team]],SonnyMoore[YEAR]&amp;"|"&amp;SonnyMoore[TEAM],0)),"")</f>
        <v>2013</v>
      </c>
      <c r="AM569" t="str">
        <f t="array" ref="AM569">IFERROR(INDEX(ESPN[TEAM],MATCH(AllSources[[#This Row],[Year]]&amp;"|"&amp;AllSources[[#This Row],[Real_Team]],ESPN[YEAR]&amp;"|"&amp;ESPN[TEAM],0)),"")</f>
        <v>Gonzaga</v>
      </c>
      <c r="AN569">
        <f t="array" ref="AN569">IFERROR(INDEX(ESPN[BPI OFF],MATCH(AllSources[[#This Row],[Year]]&amp;"|"&amp;AllSources[[#This Row],[Real_Team]],ESPN[YEAR]&amp;"|"&amp;ESPN[TEAM],0)),"")</f>
        <v>10.7</v>
      </c>
      <c r="AO569">
        <f t="array" ref="AO569">IFERROR(INDEX(ESPN[BPI DEF],MATCH(AllSources[[#This Row],[Year]]&amp;"|"&amp;AllSources[[#This Row],[Real_Team]],ESPN[YEAR]&amp;"|"&amp;ESPN[TEAM],0)),"")</f>
        <v>5.6</v>
      </c>
      <c r="AP569">
        <f t="array" ref="AP569">IFERROR(INDEX(ESPN[BPI],MATCH(AllSources[[#This Row],[Year]]&amp;"|"&amp;AllSources[[#This Row],[Real_Team]],ESPN[YEAR]&amp;"|"&amp;ESPN[TEAM],0)),"")</f>
        <v>16.399999999999999</v>
      </c>
      <c r="AQ569">
        <f t="array" ref="AQ569">IFERROR(INDEX(ESPN[YEAR],MATCH(AllSources[[#This Row],[Year]]&amp;"|"&amp;AllSources[[#This Row],[Real_Team]],ESPN[YEAR]&amp;"|"&amp;ESPN[TEAM],0)),"")</f>
        <v>2013</v>
      </c>
    </row>
    <row r="570" spans="1:43" x14ac:dyDescent="0.2">
      <c r="A570">
        <v>2013</v>
      </c>
      <c r="B570">
        <v>6</v>
      </c>
      <c r="C570" t="s">
        <v>613</v>
      </c>
      <c r="D570" t="s">
        <v>0</v>
      </c>
      <c r="E570" t="e" vm="1">
        <v>#NAME?</v>
      </c>
      <c r="F570">
        <v>2</v>
      </c>
      <c r="G570">
        <v>3</v>
      </c>
      <c r="H570" t="s">
        <v>105</v>
      </c>
      <c r="I570" t="s">
        <v>612</v>
      </c>
      <c r="J570">
        <v>26.98</v>
      </c>
      <c r="K570">
        <v>119.1</v>
      </c>
      <c r="L570">
        <v>4</v>
      </c>
      <c r="M570">
        <v>92.1</v>
      </c>
      <c r="N570">
        <v>26</v>
      </c>
      <c r="O570">
        <v>66.7</v>
      </c>
      <c r="P570">
        <v>75</v>
      </c>
      <c r="Q570">
        <v>3.3000000000000002E-2</v>
      </c>
      <c r="R570">
        <v>97</v>
      </c>
      <c r="S570">
        <v>9.9499999999999993</v>
      </c>
      <c r="T570">
        <v>10</v>
      </c>
      <c r="U570">
        <v>108.4</v>
      </c>
      <c r="V570">
        <v>4</v>
      </c>
      <c r="W570">
        <v>98.5</v>
      </c>
      <c r="X570">
        <v>29</v>
      </c>
      <c r="Y570">
        <v>6.85</v>
      </c>
      <c r="Z570">
        <v>18</v>
      </c>
      <c r="AA570">
        <v>2</v>
      </c>
      <c r="AB570" t="s">
        <v>136</v>
      </c>
      <c r="AC570" t="str">
        <f t="array" ref="AC570">IFERROR(INDEX(JeffSagarin[TEAM],MATCH(AllSources[[#This Row],[Year]]&amp;"|"&amp;AllSources[[#This Row],[Real_Team]],JeffSagarin[YEAR]&amp;"|"&amp;JeffSagarin[TEAM],0)),"")</f>
        <v>Duke</v>
      </c>
      <c r="AD570">
        <f t="array" ref="AD570">IFERROR(INDEX(JeffSagarin[JS_RATING],MATCH(AllSources[[#This Row],[Year]]&amp;"|"&amp;AllSources[[#This Row],[Real_Team]],JeffSagarin[YEAR]&amp;"|"&amp;JeffSagarin[TEAM],0)),"")</f>
        <v>91.99</v>
      </c>
      <c r="AE570">
        <f t="array" ref="AE570">IFERROR(INDEX(JeffSagarin[JS_SOS],MATCH(AllSources[[#This Row],[Year]]&amp;"|"&amp;AllSources[[#This Row],[Real_Team]],JeffSagarin[YEAR]&amp;"|"&amp;JeffSagarin[TEAM],0)),"")</f>
        <v>80.5</v>
      </c>
      <c r="AF570">
        <f t="array" ref="AF570">IFERROR(INDEX(JeffSagarin[W25],MATCH(AllSources[[#This Row],[Year]]&amp;"|"&amp;AllSources[[#This Row],[Real_Team]],JeffSagarin[YEAR]&amp;"|"&amp;JeffSagarin[TEAM],0)),"")</f>
        <v>7</v>
      </c>
      <c r="AG570">
        <f t="array" ref="AG570">IFERROR(INDEX(JeffSagarin[W50],MATCH(AllSources[[#This Row],[Year]]&amp;"|"&amp;AllSources[[#This Row],[Real_Team]],JeffSagarin[YEAR]&amp;"|"&amp;JeffSagarin[TEAM],0)),"")</f>
        <v>12</v>
      </c>
      <c r="AH570">
        <f t="array" ref="AH570">IFERROR(INDEX(JeffSagarin[YEAR],MATCH(AllSources[[#This Row],[Year]]&amp;"|"&amp;AllSources[[#This Row],[Real_Team]],JeffSagarin[YEAR]&amp;"|"&amp;JeffSagarin[TEAM],0)),"")</f>
        <v>2013</v>
      </c>
      <c r="AI570" t="str">
        <f t="array" ref="AI570">IFERROR(INDEX(SonnyMoore[TEAM],MATCH(AllSources[[#This Row],[Year]]&amp;"|"&amp;AllSources[[#This Row],[Real_Team]],SonnyMoore[YEAR]&amp;"|"&amp;SonnyMoore[TEAM],0)),"")</f>
        <v>DUKE</v>
      </c>
      <c r="AJ570">
        <f t="array" ref="AJ570">IFERROR(INDEX(SonnyMoore[SM_SOS],MATCH(AllSources[[#This Row],[Year]]&amp;"|"&amp;AllSources[[#This Row],[Real_Team]],SonnyMoore[YEAR]&amp;"|"&amp;SonnyMoore[TEAM],0)),"")</f>
        <v>76.98</v>
      </c>
      <c r="AK570">
        <f t="array" ref="AK570">IFERROR(INDEX(SonnyMoore[SM_PR],MATCH(AllSources[[#This Row],[Year]]&amp;"|"&amp;AllSources[[#This Row],[Real_Team]],SonnyMoore[YEAR]&amp;"|"&amp;SonnyMoore[TEAM],0)),"")</f>
        <v>88.03</v>
      </c>
      <c r="AL570">
        <f t="array" ref="AL570">IFERROR(INDEX(SonnyMoore[YEAR],MATCH(AllSources[[#This Row],[Year]]&amp;"|"&amp;AllSources[[#This Row],[Real_Team]],SonnyMoore[YEAR]&amp;"|"&amp;SonnyMoore[TEAM],0)),"")</f>
        <v>2013</v>
      </c>
      <c r="AM570" t="str">
        <f t="array" ref="AM570">IFERROR(INDEX(ESPN[TEAM],MATCH(AllSources[[#This Row],[Year]]&amp;"|"&amp;AllSources[[#This Row],[Real_Team]],ESPN[YEAR]&amp;"|"&amp;ESPN[TEAM],0)),"")</f>
        <v>Duke</v>
      </c>
      <c r="AN570">
        <f t="array" ref="AN570">IFERROR(INDEX(ESPN[BPI OFF],MATCH(AllSources[[#This Row],[Year]]&amp;"|"&amp;AllSources[[#This Row],[Real_Team]],ESPN[YEAR]&amp;"|"&amp;ESPN[TEAM],0)),"")</f>
        <v>12.2</v>
      </c>
      <c r="AO570">
        <f t="array" ref="AO570">IFERROR(INDEX(ESPN[BPI DEF],MATCH(AllSources[[#This Row],[Year]]&amp;"|"&amp;AllSources[[#This Row],[Real_Team]],ESPN[YEAR]&amp;"|"&amp;ESPN[TEAM],0)),"")</f>
        <v>5.4</v>
      </c>
      <c r="AP570">
        <f t="array" ref="AP570">IFERROR(INDEX(ESPN[BPI],MATCH(AllSources[[#This Row],[Year]]&amp;"|"&amp;AllSources[[#This Row],[Real_Team]],ESPN[YEAR]&amp;"|"&amp;ESPN[TEAM],0)),"")</f>
        <v>17.600000000000001</v>
      </c>
      <c r="AQ570">
        <f t="array" ref="AQ570">IFERROR(INDEX(ESPN[YEAR],MATCH(AllSources[[#This Row],[Year]]&amp;"|"&amp;AllSources[[#This Row],[Real_Team]],ESPN[YEAR]&amp;"|"&amp;ESPN[TEAM],0)),"")</f>
        <v>2013</v>
      </c>
    </row>
    <row r="571" spans="1:43" x14ac:dyDescent="0.2">
      <c r="A571">
        <v>2013</v>
      </c>
      <c r="B571">
        <v>7</v>
      </c>
      <c r="C571" t="s">
        <v>611</v>
      </c>
      <c r="D571" t="s">
        <v>253</v>
      </c>
      <c r="E571" t="e" vm="1">
        <v>#NAME?</v>
      </c>
      <c r="F571">
        <v>2</v>
      </c>
      <c r="G571">
        <v>3</v>
      </c>
      <c r="H571" t="s">
        <v>556</v>
      </c>
      <c r="I571" t="s">
        <v>610</v>
      </c>
      <c r="J571">
        <v>25.42</v>
      </c>
      <c r="K571">
        <v>115.1</v>
      </c>
      <c r="L571">
        <v>14</v>
      </c>
      <c r="M571">
        <v>89.7</v>
      </c>
      <c r="N571">
        <v>9</v>
      </c>
      <c r="O571">
        <v>63.6</v>
      </c>
      <c r="P571">
        <v>218</v>
      </c>
      <c r="Q571">
        <v>0.02</v>
      </c>
      <c r="R571">
        <v>135</v>
      </c>
      <c r="S571">
        <v>10.18</v>
      </c>
      <c r="T571">
        <v>9</v>
      </c>
      <c r="U571">
        <v>107.3</v>
      </c>
      <c r="V571">
        <v>12</v>
      </c>
      <c r="W571">
        <v>97.1</v>
      </c>
      <c r="X571">
        <v>5</v>
      </c>
      <c r="Y571">
        <v>-5.53</v>
      </c>
      <c r="Z571">
        <v>302</v>
      </c>
      <c r="AA571">
        <v>2</v>
      </c>
      <c r="AB571" t="s">
        <v>136</v>
      </c>
      <c r="AC571" t="str">
        <f t="array" ref="AC571">IFERROR(INDEX(JeffSagarin[TEAM],MATCH(AllSources[[#This Row],[Year]]&amp;"|"&amp;AllSources[[#This Row],[Real_Team]],JeffSagarin[YEAR]&amp;"|"&amp;JeffSagarin[TEAM],0)),"")</f>
        <v>Ohio St.</v>
      </c>
      <c r="AD571">
        <f t="array" ref="AD571">IFERROR(INDEX(JeffSagarin[JS_RATING],MATCH(AllSources[[#This Row],[Year]]&amp;"|"&amp;AllSources[[#This Row],[Real_Team]],JeffSagarin[YEAR]&amp;"|"&amp;JeffSagarin[TEAM],0)),"")</f>
        <v>90.61</v>
      </c>
      <c r="AE571">
        <f t="array" ref="AE571">IFERROR(INDEX(JeffSagarin[JS_SOS],MATCH(AllSources[[#This Row],[Year]]&amp;"|"&amp;AllSources[[#This Row],[Real_Team]],JeffSagarin[YEAR]&amp;"|"&amp;JeffSagarin[TEAM],0)),"")</f>
        <v>80.489999999999995</v>
      </c>
      <c r="AF571">
        <f t="array" ref="AF571">IFERROR(INDEX(JeffSagarin[W25],MATCH(AllSources[[#This Row],[Year]]&amp;"|"&amp;AllSources[[#This Row],[Real_Team]],JeffSagarin[YEAR]&amp;"|"&amp;JeffSagarin[TEAM],0)),"")</f>
        <v>9</v>
      </c>
      <c r="AG571">
        <f t="array" ref="AG571">IFERROR(INDEX(JeffSagarin[W50],MATCH(AllSources[[#This Row],[Year]]&amp;"|"&amp;AllSources[[#This Row],[Real_Team]],JeffSagarin[YEAR]&amp;"|"&amp;JeffSagarin[TEAM],0)),"")</f>
        <v>11</v>
      </c>
      <c r="AH571">
        <f t="array" ref="AH571">IFERROR(INDEX(JeffSagarin[YEAR],MATCH(AllSources[[#This Row],[Year]]&amp;"|"&amp;AllSources[[#This Row],[Real_Team]],JeffSagarin[YEAR]&amp;"|"&amp;JeffSagarin[TEAM],0)),"")</f>
        <v>2013</v>
      </c>
      <c r="AI571" t="str">
        <f t="array" ref="AI571">IFERROR(INDEX(SonnyMoore[TEAM],MATCH(AllSources[[#This Row],[Year]]&amp;"|"&amp;AllSources[[#This Row],[Real_Team]],SonnyMoore[YEAR]&amp;"|"&amp;SonnyMoore[TEAM],0)),"")</f>
        <v>OHIO ST.</v>
      </c>
      <c r="AJ571">
        <f t="array" ref="AJ571">IFERROR(INDEX(SonnyMoore[SM_SOS],MATCH(AllSources[[#This Row],[Year]]&amp;"|"&amp;AllSources[[#This Row],[Real_Team]],SonnyMoore[YEAR]&amp;"|"&amp;SonnyMoore[TEAM],0)),"")</f>
        <v>76.489999999999995</v>
      </c>
      <c r="AK571">
        <f t="array" ref="AK571">IFERROR(INDEX(SonnyMoore[SM_PR],MATCH(AllSources[[#This Row],[Year]]&amp;"|"&amp;AllSources[[#This Row],[Real_Team]],SonnyMoore[YEAR]&amp;"|"&amp;SonnyMoore[TEAM],0)),"")</f>
        <v>88.8</v>
      </c>
      <c r="AL571">
        <f t="array" ref="AL571">IFERROR(INDEX(SonnyMoore[YEAR],MATCH(AllSources[[#This Row],[Year]]&amp;"|"&amp;AllSources[[#This Row],[Real_Team]],SonnyMoore[YEAR]&amp;"|"&amp;SonnyMoore[TEAM],0)),"")</f>
        <v>2013</v>
      </c>
      <c r="AM571" t="str">
        <f t="array" ref="AM571">IFERROR(INDEX(ESPN[TEAM],MATCH(AllSources[[#This Row],[Year]]&amp;"|"&amp;AllSources[[#This Row],[Real_Team]],ESPN[YEAR]&amp;"|"&amp;ESPN[TEAM],0)),"")</f>
        <v>Ohio St.</v>
      </c>
      <c r="AN571">
        <f t="array" ref="AN571">IFERROR(INDEX(ESPN[BPI OFF],MATCH(AllSources[[#This Row],[Year]]&amp;"|"&amp;AllSources[[#This Row],[Real_Team]],ESPN[YEAR]&amp;"|"&amp;ESPN[TEAM],0)),"")</f>
        <v>7.5</v>
      </c>
      <c r="AO571">
        <f t="array" ref="AO571">IFERROR(INDEX(ESPN[BPI DEF],MATCH(AllSources[[#This Row],[Year]]&amp;"|"&amp;AllSources[[#This Row],[Real_Team]],ESPN[YEAR]&amp;"|"&amp;ESPN[TEAM],0)),"")</f>
        <v>8.5</v>
      </c>
      <c r="AP571">
        <f t="array" ref="AP571">IFERROR(INDEX(ESPN[BPI],MATCH(AllSources[[#This Row],[Year]]&amp;"|"&amp;AllSources[[#This Row],[Real_Team]],ESPN[YEAR]&amp;"|"&amp;ESPN[TEAM],0)),"")</f>
        <v>15.9</v>
      </c>
      <c r="AQ571">
        <f t="array" ref="AQ571">IFERROR(INDEX(ESPN[YEAR],MATCH(AllSources[[#This Row],[Year]]&amp;"|"&amp;AllSources[[#This Row],[Real_Team]],ESPN[YEAR]&amp;"|"&amp;ESPN[TEAM],0)),"")</f>
        <v>2013</v>
      </c>
    </row>
    <row r="572" spans="1:43" x14ac:dyDescent="0.2">
      <c r="A572">
        <v>2013</v>
      </c>
      <c r="B572">
        <v>8</v>
      </c>
      <c r="C572" t="s">
        <v>609</v>
      </c>
      <c r="D572" t="s">
        <v>43</v>
      </c>
      <c r="E572" t="e" vm="1">
        <v>#NAME?</v>
      </c>
      <c r="F572">
        <v>1</v>
      </c>
      <c r="G572">
        <v>2</v>
      </c>
      <c r="H572" t="s">
        <v>156</v>
      </c>
      <c r="I572" t="s">
        <v>608</v>
      </c>
      <c r="J572">
        <v>25.23</v>
      </c>
      <c r="K572">
        <v>112.7</v>
      </c>
      <c r="L572">
        <v>27</v>
      </c>
      <c r="M572">
        <v>87.5</v>
      </c>
      <c r="N572">
        <v>5</v>
      </c>
      <c r="O572">
        <v>66.400000000000006</v>
      </c>
      <c r="P572">
        <v>86</v>
      </c>
      <c r="Q572">
        <v>0.01</v>
      </c>
      <c r="R572">
        <v>153</v>
      </c>
      <c r="S572">
        <v>7.05</v>
      </c>
      <c r="T572">
        <v>40</v>
      </c>
      <c r="U572">
        <v>106.8</v>
      </c>
      <c r="V572">
        <v>19</v>
      </c>
      <c r="W572">
        <v>99.8</v>
      </c>
      <c r="X572">
        <v>66</v>
      </c>
      <c r="Y572">
        <v>2.64</v>
      </c>
      <c r="Z572">
        <v>87</v>
      </c>
      <c r="AA572">
        <v>1</v>
      </c>
      <c r="AB572" t="s">
        <v>136</v>
      </c>
      <c r="AC572" t="str">
        <f t="array" ref="AC572">IFERROR(INDEX(JeffSagarin[TEAM],MATCH(AllSources[[#This Row],[Year]]&amp;"|"&amp;AllSources[[#This Row],[Real_Team]],JeffSagarin[YEAR]&amp;"|"&amp;JeffSagarin[TEAM],0)),"")</f>
        <v>Kansas</v>
      </c>
      <c r="AD572">
        <f t="array" ref="AD572">IFERROR(INDEX(JeffSagarin[JS_RATING],MATCH(AllSources[[#This Row],[Year]]&amp;"|"&amp;AllSources[[#This Row],[Real_Team]],JeffSagarin[YEAR]&amp;"|"&amp;JeffSagarin[TEAM],0)),"")</f>
        <v>90.88</v>
      </c>
      <c r="AE572">
        <f t="array" ref="AE572">IFERROR(INDEX(JeffSagarin[JS_SOS],MATCH(AllSources[[#This Row],[Year]]&amp;"|"&amp;AllSources[[#This Row],[Real_Team]],JeffSagarin[YEAR]&amp;"|"&amp;JeffSagarin[TEAM],0)),"")</f>
        <v>78.42</v>
      </c>
      <c r="AF572">
        <f t="array" ref="AF572">IFERROR(INDEX(JeffSagarin[W25],MATCH(AllSources[[#This Row],[Year]]&amp;"|"&amp;AllSources[[#This Row],[Real_Team]],JeffSagarin[YEAR]&amp;"|"&amp;JeffSagarin[TEAM],0)),"")</f>
        <v>5</v>
      </c>
      <c r="AG572">
        <f t="array" ref="AG572">IFERROR(INDEX(JeffSagarin[W50],MATCH(AllSources[[#This Row],[Year]]&amp;"|"&amp;AllSources[[#This Row],[Real_Team]],JeffSagarin[YEAR]&amp;"|"&amp;JeffSagarin[TEAM],0)),"")</f>
        <v>14</v>
      </c>
      <c r="AH572">
        <f t="array" ref="AH572">IFERROR(INDEX(JeffSagarin[YEAR],MATCH(AllSources[[#This Row],[Year]]&amp;"|"&amp;AllSources[[#This Row],[Real_Team]],JeffSagarin[YEAR]&amp;"|"&amp;JeffSagarin[TEAM],0)),"")</f>
        <v>2013</v>
      </c>
      <c r="AI572" t="str">
        <f t="array" ref="AI572">IFERROR(INDEX(SonnyMoore[TEAM],MATCH(AllSources[[#This Row],[Year]]&amp;"|"&amp;AllSources[[#This Row],[Real_Team]],SonnyMoore[YEAR]&amp;"|"&amp;SonnyMoore[TEAM],0)),"")</f>
        <v>KANSAS</v>
      </c>
      <c r="AJ572">
        <f t="array" ref="AJ572">IFERROR(INDEX(SonnyMoore[SM_SOS],MATCH(AllSources[[#This Row],[Year]]&amp;"|"&amp;AllSources[[#This Row],[Real_Team]],SonnyMoore[YEAR]&amp;"|"&amp;SonnyMoore[TEAM],0)),"")</f>
        <v>74.47</v>
      </c>
      <c r="AK572">
        <f t="array" ref="AK572">IFERROR(INDEX(SonnyMoore[SM_PR],MATCH(AllSources[[#This Row],[Year]]&amp;"|"&amp;AllSources[[#This Row],[Real_Team]],SonnyMoore[YEAR]&amp;"|"&amp;SonnyMoore[TEAM],0)),"")</f>
        <v>88.41</v>
      </c>
      <c r="AL572">
        <f t="array" ref="AL572">IFERROR(INDEX(SonnyMoore[YEAR],MATCH(AllSources[[#This Row],[Year]]&amp;"|"&amp;AllSources[[#This Row],[Real_Team]],SonnyMoore[YEAR]&amp;"|"&amp;SonnyMoore[TEAM],0)),"")</f>
        <v>2013</v>
      </c>
      <c r="AM572" t="str">
        <f t="array" ref="AM572">IFERROR(INDEX(ESPN[TEAM],MATCH(AllSources[[#This Row],[Year]]&amp;"|"&amp;AllSources[[#This Row],[Real_Team]],ESPN[YEAR]&amp;"|"&amp;ESPN[TEAM],0)),"")</f>
        <v>Kansas</v>
      </c>
      <c r="AN572">
        <f t="array" ref="AN572">IFERROR(INDEX(ESPN[BPI OFF],MATCH(AllSources[[#This Row],[Year]]&amp;"|"&amp;AllSources[[#This Row],[Real_Team]],ESPN[YEAR]&amp;"|"&amp;ESPN[TEAM],0)),"")</f>
        <v>9.8000000000000007</v>
      </c>
      <c r="AO572">
        <f t="array" ref="AO572">IFERROR(INDEX(ESPN[BPI DEF],MATCH(AllSources[[#This Row],[Year]]&amp;"|"&amp;AllSources[[#This Row],[Real_Team]],ESPN[YEAR]&amp;"|"&amp;ESPN[TEAM],0)),"")</f>
        <v>6.9</v>
      </c>
      <c r="AP572">
        <f t="array" ref="AP572">IFERROR(INDEX(ESPN[BPI],MATCH(AllSources[[#This Row],[Year]]&amp;"|"&amp;AllSources[[#This Row],[Real_Team]],ESPN[YEAR]&amp;"|"&amp;ESPN[TEAM],0)),"")</f>
        <v>16.8</v>
      </c>
      <c r="AQ572">
        <f t="array" ref="AQ572">IFERROR(INDEX(ESPN[YEAR],MATCH(AllSources[[#This Row],[Year]]&amp;"|"&amp;AllSources[[#This Row],[Real_Team]],ESPN[YEAR]&amp;"|"&amp;ESPN[TEAM],0)),"")</f>
        <v>2013</v>
      </c>
    </row>
    <row r="573" spans="1:43" x14ac:dyDescent="0.2">
      <c r="A573">
        <v>2013</v>
      </c>
      <c r="B573">
        <v>9</v>
      </c>
      <c r="C573" t="s">
        <v>607</v>
      </c>
      <c r="D573" t="s">
        <v>15</v>
      </c>
      <c r="E573" t="e" vm="1">
        <v>#NAME?</v>
      </c>
      <c r="F573">
        <v>4</v>
      </c>
      <c r="G573">
        <v>4</v>
      </c>
      <c r="H573" t="s">
        <v>541</v>
      </c>
      <c r="I573" t="s">
        <v>606</v>
      </c>
      <c r="J573">
        <v>24.83</v>
      </c>
      <c r="K573">
        <v>113.1</v>
      </c>
      <c r="L573">
        <v>26</v>
      </c>
      <c r="M573">
        <v>88.3</v>
      </c>
      <c r="N573">
        <v>6</v>
      </c>
      <c r="O573">
        <v>63.1</v>
      </c>
      <c r="P573">
        <v>235</v>
      </c>
      <c r="Q573">
        <v>-4.0000000000000001E-3</v>
      </c>
      <c r="R573">
        <v>188</v>
      </c>
      <c r="S573">
        <v>9.4600000000000009</v>
      </c>
      <c r="T573">
        <v>11</v>
      </c>
      <c r="U573">
        <v>106.8</v>
      </c>
      <c r="V573">
        <v>20</v>
      </c>
      <c r="W573">
        <v>97.4</v>
      </c>
      <c r="X573">
        <v>9</v>
      </c>
      <c r="Y573">
        <v>-4.4400000000000004</v>
      </c>
      <c r="Z573">
        <v>282</v>
      </c>
      <c r="AA573">
        <v>4</v>
      </c>
      <c r="AB573" t="s">
        <v>136</v>
      </c>
      <c r="AC573" t="str">
        <f t="array" ref="AC573">IFERROR(INDEX(JeffSagarin[TEAM],MATCH(AllSources[[#This Row],[Year]]&amp;"|"&amp;AllSources[[#This Row],[Real_Team]],JeffSagarin[YEAR]&amp;"|"&amp;JeffSagarin[TEAM],0)),"")</f>
        <v>Syracuse</v>
      </c>
      <c r="AD573">
        <f t="array" ref="AD573">IFERROR(INDEX(JeffSagarin[JS_RATING],MATCH(AllSources[[#This Row],[Year]]&amp;"|"&amp;AllSources[[#This Row],[Real_Team]],JeffSagarin[YEAR]&amp;"|"&amp;JeffSagarin[TEAM],0)),"")</f>
        <v>91.46</v>
      </c>
      <c r="AE573">
        <f t="array" ref="AE573">IFERROR(INDEX(JeffSagarin[JS_SOS],MATCH(AllSources[[#This Row],[Year]]&amp;"|"&amp;AllSources[[#This Row],[Real_Team]],JeffSagarin[YEAR]&amp;"|"&amp;JeffSagarin[TEAM],0)),"")</f>
        <v>80.23</v>
      </c>
      <c r="AF573">
        <f t="array" ref="AF573">IFERROR(INDEX(JeffSagarin[W25],MATCH(AllSources[[#This Row],[Year]]&amp;"|"&amp;AllSources[[#This Row],[Real_Team]],JeffSagarin[YEAR]&amp;"|"&amp;JeffSagarin[TEAM],0)),"")</f>
        <v>5</v>
      </c>
      <c r="AG573">
        <f t="array" ref="AG573">IFERROR(INDEX(JeffSagarin[W50],MATCH(AllSources[[#This Row],[Year]]&amp;"|"&amp;AllSources[[#This Row],[Real_Team]],JeffSagarin[YEAR]&amp;"|"&amp;JeffSagarin[TEAM],0)),"")</f>
        <v>8</v>
      </c>
      <c r="AH573">
        <f t="array" ref="AH573">IFERROR(INDEX(JeffSagarin[YEAR],MATCH(AllSources[[#This Row],[Year]]&amp;"|"&amp;AllSources[[#This Row],[Real_Team]],JeffSagarin[YEAR]&amp;"|"&amp;JeffSagarin[TEAM],0)),"")</f>
        <v>2013</v>
      </c>
      <c r="AI573" t="str">
        <f t="array" ref="AI573">IFERROR(INDEX(SonnyMoore[TEAM],MATCH(AllSources[[#This Row],[Year]]&amp;"|"&amp;AllSources[[#This Row],[Real_Team]],SonnyMoore[YEAR]&amp;"|"&amp;SonnyMoore[TEAM],0)),"")</f>
        <v>SYRACUSE</v>
      </c>
      <c r="AJ573">
        <f t="array" ref="AJ573">IFERROR(INDEX(SonnyMoore[SM_SOS],MATCH(AllSources[[#This Row],[Year]]&amp;"|"&amp;AllSources[[#This Row],[Real_Team]],SonnyMoore[YEAR]&amp;"|"&amp;SonnyMoore[TEAM],0)),"")</f>
        <v>75.61</v>
      </c>
      <c r="AK573">
        <f t="array" ref="AK573">IFERROR(INDEX(SonnyMoore[SM_PR],MATCH(AllSources[[#This Row],[Year]]&amp;"|"&amp;AllSources[[#This Row],[Real_Team]],SonnyMoore[YEAR]&amp;"|"&amp;SonnyMoore[TEAM],0)),"")</f>
        <v>87.73</v>
      </c>
      <c r="AL573">
        <f t="array" ref="AL573">IFERROR(INDEX(SonnyMoore[YEAR],MATCH(AllSources[[#This Row],[Year]]&amp;"|"&amp;AllSources[[#This Row],[Real_Team]],SonnyMoore[YEAR]&amp;"|"&amp;SonnyMoore[TEAM],0)),"")</f>
        <v>2013</v>
      </c>
      <c r="AM573" t="str">
        <f t="array" ref="AM573">IFERROR(INDEX(ESPN[TEAM],MATCH(AllSources[[#This Row],[Year]]&amp;"|"&amp;AllSources[[#This Row],[Real_Team]],ESPN[YEAR]&amp;"|"&amp;ESPN[TEAM],0)),"")</f>
        <v>Syracuse</v>
      </c>
      <c r="AN573">
        <f t="array" ref="AN573">IFERROR(INDEX(ESPN[BPI OFF],MATCH(AllSources[[#This Row],[Year]]&amp;"|"&amp;AllSources[[#This Row],[Real_Team]],ESPN[YEAR]&amp;"|"&amp;ESPN[TEAM],0)),"")</f>
        <v>7</v>
      </c>
      <c r="AO573">
        <f t="array" ref="AO573">IFERROR(INDEX(ESPN[BPI DEF],MATCH(AllSources[[#This Row],[Year]]&amp;"|"&amp;AllSources[[#This Row],[Real_Team]],ESPN[YEAR]&amp;"|"&amp;ESPN[TEAM],0)),"")</f>
        <v>8</v>
      </c>
      <c r="AP573">
        <f t="array" ref="AP573">IFERROR(INDEX(ESPN[BPI],MATCH(AllSources[[#This Row],[Year]]&amp;"|"&amp;AllSources[[#This Row],[Real_Team]],ESPN[YEAR]&amp;"|"&amp;ESPN[TEAM],0)),"")</f>
        <v>15</v>
      </c>
      <c r="AQ573">
        <f t="array" ref="AQ573">IFERROR(INDEX(ESPN[YEAR],MATCH(AllSources[[#This Row],[Year]]&amp;"|"&amp;AllSources[[#This Row],[Real_Team]],ESPN[YEAR]&amp;"|"&amp;ESPN[TEAM],0)),"")</f>
        <v>2013</v>
      </c>
    </row>
    <row r="574" spans="1:43" x14ac:dyDescent="0.2">
      <c r="A574">
        <v>2013</v>
      </c>
      <c r="B574">
        <v>10</v>
      </c>
      <c r="C574" t="s">
        <v>605</v>
      </c>
      <c r="D574" t="s">
        <v>252</v>
      </c>
      <c r="E574" t="e" vm="1">
        <v>#NAME?</v>
      </c>
      <c r="F574">
        <v>3</v>
      </c>
      <c r="G574">
        <v>2</v>
      </c>
      <c r="H574" t="s">
        <v>556</v>
      </c>
      <c r="I574" t="s">
        <v>100</v>
      </c>
      <c r="J574">
        <v>24.17</v>
      </c>
      <c r="K574">
        <v>112.6</v>
      </c>
      <c r="L574">
        <v>29</v>
      </c>
      <c r="M574">
        <v>88.5</v>
      </c>
      <c r="N574">
        <v>7</v>
      </c>
      <c r="O574">
        <v>63.1</v>
      </c>
      <c r="P574">
        <v>238</v>
      </c>
      <c r="Q574">
        <v>1E-3</v>
      </c>
      <c r="R574">
        <v>174</v>
      </c>
      <c r="S574">
        <v>11.91</v>
      </c>
      <c r="T574">
        <v>1</v>
      </c>
      <c r="U574">
        <v>108.8</v>
      </c>
      <c r="V574">
        <v>2</v>
      </c>
      <c r="W574">
        <v>96.9</v>
      </c>
      <c r="X574">
        <v>2</v>
      </c>
      <c r="Y574">
        <v>-0.75</v>
      </c>
      <c r="Z574">
        <v>183</v>
      </c>
      <c r="AA574">
        <v>3</v>
      </c>
      <c r="AB574" t="s">
        <v>136</v>
      </c>
      <c r="AC574" t="str">
        <f t="array" ref="AC574">IFERROR(INDEX(JeffSagarin[TEAM],MATCH(AllSources[[#This Row],[Year]]&amp;"|"&amp;AllSources[[#This Row],[Real_Team]],JeffSagarin[YEAR]&amp;"|"&amp;JeffSagarin[TEAM],0)),"")</f>
        <v>Michigan St.</v>
      </c>
      <c r="AD574">
        <f t="array" ref="AD574">IFERROR(INDEX(JeffSagarin[JS_RATING],MATCH(AllSources[[#This Row],[Year]]&amp;"|"&amp;AllSources[[#This Row],[Real_Team]],JeffSagarin[YEAR]&amp;"|"&amp;JeffSagarin[TEAM],0)),"")</f>
        <v>89.8</v>
      </c>
      <c r="AE574">
        <f t="array" ref="AE574">IFERROR(INDEX(JeffSagarin[JS_SOS],MATCH(AllSources[[#This Row],[Year]]&amp;"|"&amp;AllSources[[#This Row],[Real_Team]],JeffSagarin[YEAR]&amp;"|"&amp;JeffSagarin[TEAM],0)),"")</f>
        <v>81.569999999999993</v>
      </c>
      <c r="AF574">
        <f t="array" ref="AF574">IFERROR(INDEX(JeffSagarin[W25],MATCH(AllSources[[#This Row],[Year]]&amp;"|"&amp;AllSources[[#This Row],[Real_Team]],JeffSagarin[YEAR]&amp;"|"&amp;JeffSagarin[TEAM],0)),"")</f>
        <v>6</v>
      </c>
      <c r="AG574">
        <f t="array" ref="AG574">IFERROR(INDEX(JeffSagarin[W50],MATCH(AllSources[[#This Row],[Year]]&amp;"|"&amp;AllSources[[#This Row],[Real_Team]],JeffSagarin[YEAR]&amp;"|"&amp;JeffSagarin[TEAM],0)),"")</f>
        <v>10</v>
      </c>
      <c r="AH574">
        <f t="array" ref="AH574">IFERROR(INDEX(JeffSagarin[YEAR],MATCH(AllSources[[#This Row],[Year]]&amp;"|"&amp;AllSources[[#This Row],[Real_Team]],JeffSagarin[YEAR]&amp;"|"&amp;JeffSagarin[TEAM],0)),"")</f>
        <v>2013</v>
      </c>
      <c r="AI574" t="str">
        <f t="array" ref="AI574">IFERROR(INDEX(SonnyMoore[TEAM],MATCH(AllSources[[#This Row],[Year]]&amp;"|"&amp;AllSources[[#This Row],[Real_Team]],SonnyMoore[YEAR]&amp;"|"&amp;SonnyMoore[TEAM],0)),"")</f>
        <v>MICHIGAN ST.</v>
      </c>
      <c r="AJ574">
        <f t="array" ref="AJ574">IFERROR(INDEX(SonnyMoore[SM_SOS],MATCH(AllSources[[#This Row],[Year]]&amp;"|"&amp;AllSources[[#This Row],[Real_Team]],SonnyMoore[YEAR]&amp;"|"&amp;SonnyMoore[TEAM],0)),"")</f>
        <v>76.63</v>
      </c>
      <c r="AK574">
        <f t="array" ref="AK574">IFERROR(INDEX(SonnyMoore[SM_PR],MATCH(AllSources[[#This Row],[Year]]&amp;"|"&amp;AllSources[[#This Row],[Real_Team]],SonnyMoore[YEAR]&amp;"|"&amp;SonnyMoore[TEAM],0)),"")</f>
        <v>87.92</v>
      </c>
      <c r="AL574">
        <f t="array" ref="AL574">IFERROR(INDEX(SonnyMoore[YEAR],MATCH(AllSources[[#This Row],[Year]]&amp;"|"&amp;AllSources[[#This Row],[Real_Team]],SonnyMoore[YEAR]&amp;"|"&amp;SonnyMoore[TEAM],0)),"")</f>
        <v>2013</v>
      </c>
      <c r="AM574" t="str">
        <f t="array" ref="AM574">IFERROR(INDEX(ESPN[TEAM],MATCH(AllSources[[#This Row],[Year]]&amp;"|"&amp;AllSources[[#This Row],[Real_Team]],ESPN[YEAR]&amp;"|"&amp;ESPN[TEAM],0)),"")</f>
        <v>Michigan St.</v>
      </c>
      <c r="AN574">
        <f t="array" ref="AN574">IFERROR(INDEX(ESPN[BPI OFF],MATCH(AllSources[[#This Row],[Year]]&amp;"|"&amp;AllSources[[#This Row],[Real_Team]],ESPN[YEAR]&amp;"|"&amp;ESPN[TEAM],0)),"")</f>
        <v>3.9</v>
      </c>
      <c r="AO574">
        <f t="array" ref="AO574">IFERROR(INDEX(ESPN[BPI DEF],MATCH(AllSources[[#This Row],[Year]]&amp;"|"&amp;AllSources[[#This Row],[Real_Team]],ESPN[YEAR]&amp;"|"&amp;ESPN[TEAM],0)),"")</f>
        <v>10</v>
      </c>
      <c r="AP574">
        <f t="array" ref="AP574">IFERROR(INDEX(ESPN[BPI],MATCH(AllSources[[#This Row],[Year]]&amp;"|"&amp;AllSources[[#This Row],[Real_Team]],ESPN[YEAR]&amp;"|"&amp;ESPN[TEAM],0)),"")</f>
        <v>13.9</v>
      </c>
      <c r="AQ574">
        <f t="array" ref="AQ574">IFERROR(INDEX(ESPN[YEAR],MATCH(AllSources[[#This Row],[Year]]&amp;"|"&amp;AllSources[[#This Row],[Real_Team]],ESPN[YEAR]&amp;"|"&amp;ESPN[TEAM],0)),"")</f>
        <v>2013</v>
      </c>
    </row>
    <row r="575" spans="1:43" x14ac:dyDescent="0.2">
      <c r="A575">
        <v>2013</v>
      </c>
      <c r="B575">
        <v>11</v>
      </c>
      <c r="C575" t="s">
        <v>603</v>
      </c>
      <c r="D575" t="s">
        <v>251</v>
      </c>
      <c r="E575" t="e" vm="1">
        <v>#NAME?</v>
      </c>
      <c r="F575">
        <v>8</v>
      </c>
      <c r="G575">
        <v>0</v>
      </c>
      <c r="H575" t="s">
        <v>541</v>
      </c>
      <c r="I575" t="s">
        <v>103</v>
      </c>
      <c r="J575">
        <v>24.08</v>
      </c>
      <c r="K575">
        <v>115.6</v>
      </c>
      <c r="L575">
        <v>12</v>
      </c>
      <c r="M575">
        <v>91.5</v>
      </c>
      <c r="N575">
        <v>21</v>
      </c>
      <c r="O575">
        <v>59.3</v>
      </c>
      <c r="P575">
        <v>337</v>
      </c>
      <c r="Q575">
        <v>-5.8000000000000003E-2</v>
      </c>
      <c r="R575">
        <v>304</v>
      </c>
      <c r="S575">
        <v>4.5199999999999996</v>
      </c>
      <c r="T575">
        <v>84</v>
      </c>
      <c r="U575">
        <v>104.9</v>
      </c>
      <c r="V575">
        <v>89</v>
      </c>
      <c r="W575">
        <v>100.4</v>
      </c>
      <c r="X575">
        <v>87</v>
      </c>
      <c r="Y575">
        <v>-9.69</v>
      </c>
      <c r="Z575">
        <v>340</v>
      </c>
      <c r="AA575">
        <v>8</v>
      </c>
      <c r="AB575" t="s">
        <v>136</v>
      </c>
      <c r="AC575" t="str">
        <f t="array" ref="AC575">IFERROR(INDEX(JeffSagarin[TEAM],MATCH(AllSources[[#This Row],[Year]]&amp;"|"&amp;AllSources[[#This Row],[Real_Team]],JeffSagarin[YEAR]&amp;"|"&amp;JeffSagarin[TEAM],0)),"")</f>
        <v>Pittsburgh</v>
      </c>
      <c r="AD575">
        <f t="array" ref="AD575">IFERROR(INDEX(JeffSagarin[JS_RATING],MATCH(AllSources[[#This Row],[Year]]&amp;"|"&amp;AllSources[[#This Row],[Real_Team]],JeffSagarin[YEAR]&amp;"|"&amp;JeffSagarin[TEAM],0)),"")</f>
        <v>88.36</v>
      </c>
      <c r="AE575">
        <f t="array" ref="AE575">IFERROR(INDEX(JeffSagarin[JS_SOS],MATCH(AllSources[[#This Row],[Year]]&amp;"|"&amp;AllSources[[#This Row],[Real_Team]],JeffSagarin[YEAR]&amp;"|"&amp;JeffSagarin[TEAM],0)),"")</f>
        <v>77.16</v>
      </c>
      <c r="AF575">
        <f t="array" ref="AF575">IFERROR(INDEX(JeffSagarin[W25],MATCH(AllSources[[#This Row],[Year]]&amp;"|"&amp;AllSources[[#This Row],[Real_Team]],JeffSagarin[YEAR]&amp;"|"&amp;JeffSagarin[TEAM],0)),"")</f>
        <v>2</v>
      </c>
      <c r="AG575">
        <f t="array" ref="AG575">IFERROR(INDEX(JeffSagarin[W50],MATCH(AllSources[[#This Row],[Year]]&amp;"|"&amp;AllSources[[#This Row],[Real_Team]],JeffSagarin[YEAR]&amp;"|"&amp;JeffSagarin[TEAM],0)),"")</f>
        <v>4</v>
      </c>
      <c r="AH575">
        <f t="array" ref="AH575">IFERROR(INDEX(JeffSagarin[YEAR],MATCH(AllSources[[#This Row],[Year]]&amp;"|"&amp;AllSources[[#This Row],[Real_Team]],JeffSagarin[YEAR]&amp;"|"&amp;JeffSagarin[TEAM],0)),"")</f>
        <v>2013</v>
      </c>
      <c r="AI575" t="str">
        <f t="array" ref="AI575">IFERROR(INDEX(SonnyMoore[TEAM],MATCH(AllSources[[#This Row],[Year]]&amp;"|"&amp;AllSources[[#This Row],[Real_Team]],SonnyMoore[YEAR]&amp;"|"&amp;SonnyMoore[TEAM],0)),"")</f>
        <v>PITTSBURGH</v>
      </c>
      <c r="AJ575">
        <f t="array" ref="AJ575">IFERROR(INDEX(SonnyMoore[SM_SOS],MATCH(AllSources[[#This Row],[Year]]&amp;"|"&amp;AllSources[[#This Row],[Real_Team]],SonnyMoore[YEAR]&amp;"|"&amp;SonnyMoore[TEAM],0)),"")</f>
        <v>72.98</v>
      </c>
      <c r="AK575">
        <f t="array" ref="AK575">IFERROR(INDEX(SonnyMoore[SM_PR],MATCH(AllSources[[#This Row],[Year]]&amp;"|"&amp;AllSources[[#This Row],[Real_Team]],SonnyMoore[YEAR]&amp;"|"&amp;SonnyMoore[TEAM],0)),"")</f>
        <v>84.06</v>
      </c>
      <c r="AL575">
        <f t="array" ref="AL575">IFERROR(INDEX(SonnyMoore[YEAR],MATCH(AllSources[[#This Row],[Year]]&amp;"|"&amp;AllSources[[#This Row],[Real_Team]],SonnyMoore[YEAR]&amp;"|"&amp;SonnyMoore[TEAM],0)),"")</f>
        <v>2013</v>
      </c>
      <c r="AM575" t="str">
        <f t="array" ref="AM575">IFERROR(INDEX(ESPN[TEAM],MATCH(AllSources[[#This Row],[Year]]&amp;"|"&amp;AllSources[[#This Row],[Real_Team]],ESPN[YEAR]&amp;"|"&amp;ESPN[TEAM],0)),"")</f>
        <v>Pittsburgh</v>
      </c>
      <c r="AN575">
        <f t="array" ref="AN575">IFERROR(INDEX(ESPN[BPI OFF],MATCH(AllSources[[#This Row],[Year]]&amp;"|"&amp;AllSources[[#This Row],[Real_Team]],ESPN[YEAR]&amp;"|"&amp;ESPN[TEAM],0)),"")</f>
        <v>4.5</v>
      </c>
      <c r="AO575">
        <f t="array" ref="AO575">IFERROR(INDEX(ESPN[BPI DEF],MATCH(AllSources[[#This Row],[Year]]&amp;"|"&amp;AllSources[[#This Row],[Real_Team]],ESPN[YEAR]&amp;"|"&amp;ESPN[TEAM],0)),"")</f>
        <v>12.2</v>
      </c>
      <c r="AP575">
        <f t="array" ref="AP575">IFERROR(INDEX(ESPN[BPI],MATCH(AllSources[[#This Row],[Year]]&amp;"|"&amp;AllSources[[#This Row],[Real_Team]],ESPN[YEAR]&amp;"|"&amp;ESPN[TEAM],0)),"")</f>
        <v>16.7</v>
      </c>
      <c r="AQ575">
        <f t="array" ref="AQ575">IFERROR(INDEX(ESPN[YEAR],MATCH(AllSources[[#This Row],[Year]]&amp;"|"&amp;AllSources[[#This Row],[Real_Team]],ESPN[YEAR]&amp;"|"&amp;ESPN[TEAM],0)),"")</f>
        <v>2013</v>
      </c>
    </row>
    <row r="576" spans="1:43" x14ac:dyDescent="0.2">
      <c r="A576">
        <v>2013</v>
      </c>
      <c r="B576">
        <v>12</v>
      </c>
      <c r="C576" t="s">
        <v>602</v>
      </c>
      <c r="D576" t="s">
        <v>80</v>
      </c>
      <c r="E576" t="e" vm="1">
        <v>#NAME?</v>
      </c>
      <c r="F576">
        <v>5</v>
      </c>
      <c r="G576">
        <v>0</v>
      </c>
      <c r="H576" t="s">
        <v>556</v>
      </c>
      <c r="I576" t="s">
        <v>84</v>
      </c>
      <c r="J576">
        <v>22.57</v>
      </c>
      <c r="K576">
        <v>108.3</v>
      </c>
      <c r="L576">
        <v>73</v>
      </c>
      <c r="M576">
        <v>85.7</v>
      </c>
      <c r="N576">
        <v>2</v>
      </c>
      <c r="O576">
        <v>60.4</v>
      </c>
      <c r="P576">
        <v>319</v>
      </c>
      <c r="Q576">
        <v>-3.3000000000000002E-2</v>
      </c>
      <c r="R576">
        <v>268</v>
      </c>
      <c r="S576">
        <v>11.08</v>
      </c>
      <c r="T576">
        <v>4</v>
      </c>
      <c r="U576">
        <v>108.8</v>
      </c>
      <c r="V576">
        <v>1</v>
      </c>
      <c r="W576">
        <v>97.7</v>
      </c>
      <c r="X576">
        <v>12</v>
      </c>
      <c r="Y576">
        <v>-3.2</v>
      </c>
      <c r="Z576">
        <v>262</v>
      </c>
      <c r="AA576">
        <v>5</v>
      </c>
      <c r="AB576" t="s">
        <v>136</v>
      </c>
      <c r="AC576" t="str">
        <f t="array" ref="AC576">IFERROR(INDEX(JeffSagarin[TEAM],MATCH(AllSources[[#This Row],[Year]]&amp;"|"&amp;AllSources[[#This Row],[Real_Team]],JeffSagarin[YEAR]&amp;"|"&amp;JeffSagarin[TEAM],0)),"")</f>
        <v>Wisconsin</v>
      </c>
      <c r="AD576">
        <f t="array" ref="AD576">IFERROR(INDEX(JeffSagarin[JS_RATING],MATCH(AllSources[[#This Row],[Year]]&amp;"|"&amp;AllSources[[#This Row],[Real_Team]],JeffSagarin[YEAR]&amp;"|"&amp;JeffSagarin[TEAM],0)),"")</f>
        <v>87.56</v>
      </c>
      <c r="AE576">
        <f t="array" ref="AE576">IFERROR(INDEX(JeffSagarin[JS_SOS],MATCH(AllSources[[#This Row],[Year]]&amp;"|"&amp;AllSources[[#This Row],[Real_Team]],JeffSagarin[YEAR]&amp;"|"&amp;JeffSagarin[TEAM],0)),"")</f>
        <v>81.36</v>
      </c>
      <c r="AF576">
        <f t="array" ref="AF576">IFERROR(INDEX(JeffSagarin[W25],MATCH(AllSources[[#This Row],[Year]]&amp;"|"&amp;AllSources[[#This Row],[Real_Team]],JeffSagarin[YEAR]&amp;"|"&amp;JeffSagarin[TEAM],0)),"")</f>
        <v>6</v>
      </c>
      <c r="AG576">
        <f t="array" ref="AG576">IFERROR(INDEX(JeffSagarin[W50],MATCH(AllSources[[#This Row],[Year]]&amp;"|"&amp;AllSources[[#This Row],[Real_Team]],JeffSagarin[YEAR]&amp;"|"&amp;JeffSagarin[TEAM],0)),"")</f>
        <v>9</v>
      </c>
      <c r="AH576">
        <f t="array" ref="AH576">IFERROR(INDEX(JeffSagarin[YEAR],MATCH(AllSources[[#This Row],[Year]]&amp;"|"&amp;AllSources[[#This Row],[Real_Team]],JeffSagarin[YEAR]&amp;"|"&amp;JeffSagarin[TEAM],0)),"")</f>
        <v>2013</v>
      </c>
      <c r="AI576" t="str">
        <f t="array" ref="AI576">IFERROR(INDEX(SonnyMoore[TEAM],MATCH(AllSources[[#This Row],[Year]]&amp;"|"&amp;AllSources[[#This Row],[Real_Team]],SonnyMoore[YEAR]&amp;"|"&amp;SonnyMoore[TEAM],0)),"")</f>
        <v>WISCONSIN</v>
      </c>
      <c r="AJ576">
        <f t="array" ref="AJ576">IFERROR(INDEX(SonnyMoore[SM_SOS],MATCH(AllSources[[#This Row],[Year]]&amp;"|"&amp;AllSources[[#This Row],[Real_Team]],SonnyMoore[YEAR]&amp;"|"&amp;SonnyMoore[TEAM],0)),"")</f>
        <v>76.31</v>
      </c>
      <c r="AK576">
        <f t="array" ref="AK576">IFERROR(INDEX(SonnyMoore[SM_PR],MATCH(AllSources[[#This Row],[Year]]&amp;"|"&amp;AllSources[[#This Row],[Real_Team]],SonnyMoore[YEAR]&amp;"|"&amp;SonnyMoore[TEAM],0)),"")</f>
        <v>85.59</v>
      </c>
      <c r="AL576">
        <f t="array" ref="AL576">IFERROR(INDEX(SonnyMoore[YEAR],MATCH(AllSources[[#This Row],[Year]]&amp;"|"&amp;AllSources[[#This Row],[Real_Team]],SonnyMoore[YEAR]&amp;"|"&amp;SonnyMoore[TEAM],0)),"")</f>
        <v>2013</v>
      </c>
      <c r="AM576" t="str">
        <f t="array" ref="AM576">IFERROR(INDEX(ESPN[TEAM],MATCH(AllSources[[#This Row],[Year]]&amp;"|"&amp;AllSources[[#This Row],[Real_Team]],ESPN[YEAR]&amp;"|"&amp;ESPN[TEAM],0)),"")</f>
        <v>Wisconsin</v>
      </c>
      <c r="AN576">
        <f t="array" ref="AN576">IFERROR(INDEX(ESPN[BPI OFF],MATCH(AllSources[[#This Row],[Year]]&amp;"|"&amp;AllSources[[#This Row],[Real_Team]],ESPN[YEAR]&amp;"|"&amp;ESPN[TEAM],0)),"")</f>
        <v>2.4</v>
      </c>
      <c r="AO576">
        <f t="array" ref="AO576">IFERROR(INDEX(ESPN[BPI DEF],MATCH(AllSources[[#This Row],[Year]]&amp;"|"&amp;AllSources[[#This Row],[Real_Team]],ESPN[YEAR]&amp;"|"&amp;ESPN[TEAM],0)),"")</f>
        <v>13.2</v>
      </c>
      <c r="AP576">
        <f t="array" ref="AP576">IFERROR(INDEX(ESPN[BPI],MATCH(AllSources[[#This Row],[Year]]&amp;"|"&amp;AllSources[[#This Row],[Real_Team]],ESPN[YEAR]&amp;"|"&amp;ESPN[TEAM],0)),"")</f>
        <v>15.6</v>
      </c>
      <c r="AQ576">
        <f t="array" ref="AQ576">IFERROR(INDEX(ESPN[YEAR],MATCH(AllSources[[#This Row],[Year]]&amp;"|"&amp;AllSources[[#This Row],[Real_Team]],ESPN[YEAR]&amp;"|"&amp;ESPN[TEAM],0)),"")</f>
        <v>2013</v>
      </c>
    </row>
    <row r="577" spans="1:43" x14ac:dyDescent="0.2">
      <c r="A577">
        <v>2013</v>
      </c>
      <c r="B577">
        <v>13</v>
      </c>
      <c r="C577" t="s">
        <v>601</v>
      </c>
      <c r="D577" t="s">
        <v>600</v>
      </c>
      <c r="E577" t="e" vm="1">
        <v>#NAME?</v>
      </c>
      <c r="F577">
        <v>2</v>
      </c>
      <c r="G577">
        <v>2</v>
      </c>
      <c r="H577" t="s">
        <v>105</v>
      </c>
      <c r="I577" s="24" t="s">
        <v>599</v>
      </c>
      <c r="J577">
        <v>22.37</v>
      </c>
      <c r="K577">
        <v>113.6</v>
      </c>
      <c r="L577">
        <v>22</v>
      </c>
      <c r="M577">
        <v>91.3</v>
      </c>
      <c r="N577">
        <v>18</v>
      </c>
      <c r="O577">
        <v>61.9</v>
      </c>
      <c r="P577">
        <v>281</v>
      </c>
      <c r="Q577">
        <v>2.8000000000000001E-2</v>
      </c>
      <c r="R577">
        <v>108</v>
      </c>
      <c r="S577">
        <v>8.41</v>
      </c>
      <c r="T577">
        <v>20</v>
      </c>
      <c r="U577">
        <v>107.7</v>
      </c>
      <c r="V577">
        <v>9</v>
      </c>
      <c r="W577">
        <v>99.3</v>
      </c>
      <c r="X577">
        <v>54</v>
      </c>
      <c r="Y577">
        <v>4.96</v>
      </c>
      <c r="Z577">
        <v>42</v>
      </c>
      <c r="AA577">
        <v>2</v>
      </c>
      <c r="AB577" t="s">
        <v>136</v>
      </c>
      <c r="AC577" t="str">
        <f t="array" ref="AC577">IFERROR(INDEX(JeffSagarin[TEAM],MATCH(AllSources[[#This Row],[Year]]&amp;"|"&amp;AllSources[[#This Row],[Real_Team]],JeffSagarin[YEAR]&amp;"|"&amp;JeffSagarin[TEAM],0)),"")</f>
        <v/>
      </c>
      <c r="AD577" t="str">
        <f t="array" ref="AD577">IFERROR(INDEX(JeffSagarin[JS_RATING],MATCH(AllSources[[#This Row],[Year]]&amp;"|"&amp;AllSources[[#This Row],[Real_Team]],JeffSagarin[YEAR]&amp;"|"&amp;JeffSagarin[TEAM],0)),"")</f>
        <v/>
      </c>
      <c r="AE577" t="str">
        <f t="array" ref="AE577">IFERROR(INDEX(JeffSagarin[JS_SOS],MATCH(AllSources[[#This Row],[Year]]&amp;"|"&amp;AllSources[[#This Row],[Real_Team]],JeffSagarin[YEAR]&amp;"|"&amp;JeffSagarin[TEAM],0)),"")</f>
        <v/>
      </c>
      <c r="AF577" t="str">
        <f t="array" ref="AF577">IFERROR(INDEX(JeffSagarin[W25],MATCH(AllSources[[#This Row],[Year]]&amp;"|"&amp;AllSources[[#This Row],[Real_Team]],JeffSagarin[YEAR]&amp;"|"&amp;JeffSagarin[TEAM],0)),"")</f>
        <v/>
      </c>
      <c r="AG577" t="str">
        <f t="array" ref="AG577">IFERROR(INDEX(JeffSagarin[W50],MATCH(AllSources[[#This Row],[Year]]&amp;"|"&amp;AllSources[[#This Row],[Real_Team]],JeffSagarin[YEAR]&amp;"|"&amp;JeffSagarin[TEAM],0)),"")</f>
        <v/>
      </c>
      <c r="AH577" t="str">
        <f t="array" ref="AH577">IFERROR(INDEX(JeffSagarin[YEAR],MATCH(AllSources[[#This Row],[Year]]&amp;"|"&amp;AllSources[[#This Row],[Real_Team]],JeffSagarin[YEAR]&amp;"|"&amp;JeffSagarin[TEAM],0)),"")</f>
        <v/>
      </c>
      <c r="AI577" t="str">
        <f t="array" ref="AI577">IFERROR(INDEX(SonnyMoore[TEAM],MATCH(AllSources[[#This Row],[Year]]&amp;"|"&amp;AllSources[[#This Row],[Real_Team]],SonnyMoore[YEAR]&amp;"|"&amp;SonnyMoore[TEAM],0)),"")</f>
        <v/>
      </c>
      <c r="AJ577" t="str">
        <f t="array" ref="AJ577">IFERROR(INDEX(SonnyMoore[SM_SOS],MATCH(AllSources[[#This Row],[Year]]&amp;"|"&amp;AllSources[[#This Row],[Real_Team]],SonnyMoore[YEAR]&amp;"|"&amp;SonnyMoore[TEAM],0)),"")</f>
        <v/>
      </c>
      <c r="AK577" t="str">
        <f t="array" ref="AK577">IFERROR(INDEX(SonnyMoore[SM_PR],MATCH(AllSources[[#This Row],[Year]]&amp;"|"&amp;AllSources[[#This Row],[Real_Team]],SonnyMoore[YEAR]&amp;"|"&amp;SonnyMoore[TEAM],0)),"")</f>
        <v/>
      </c>
      <c r="AL577" t="str">
        <f t="array" ref="AL577">IFERROR(INDEX(SonnyMoore[YEAR],MATCH(AllSources[[#This Row],[Year]]&amp;"|"&amp;AllSources[[#This Row],[Real_Team]],SonnyMoore[YEAR]&amp;"|"&amp;SonnyMoore[TEAM],0)),"")</f>
        <v/>
      </c>
      <c r="AM577" t="str">
        <f t="array" ref="AM577">IFERROR(INDEX(ESPN[TEAM],MATCH(AllSources[[#This Row],[Year]]&amp;"|"&amp;AllSources[[#This Row],[Real_Team]],ESPN[YEAR]&amp;"|"&amp;ESPN[TEAM],0)),"")</f>
        <v/>
      </c>
      <c r="AN577" t="str">
        <f t="array" ref="AN577">IFERROR(INDEX(ESPN[BPI OFF],MATCH(AllSources[[#This Row],[Year]]&amp;"|"&amp;AllSources[[#This Row],[Real_Team]],ESPN[YEAR]&amp;"|"&amp;ESPN[TEAM],0)),"")</f>
        <v/>
      </c>
      <c r="AO577" t="str">
        <f t="array" ref="AO577">IFERROR(INDEX(ESPN[BPI DEF],MATCH(AllSources[[#This Row],[Year]]&amp;"|"&amp;AllSources[[#This Row],[Real_Team]],ESPN[YEAR]&amp;"|"&amp;ESPN[TEAM],0)),"")</f>
        <v/>
      </c>
      <c r="AP577" t="str">
        <f t="array" ref="AP577">IFERROR(INDEX(ESPN[BPI],MATCH(AllSources[[#This Row],[Year]]&amp;"|"&amp;AllSources[[#This Row],[Real_Team]],ESPN[YEAR]&amp;"|"&amp;ESPN[TEAM],0)),"")</f>
        <v/>
      </c>
      <c r="AQ577" t="str">
        <f t="array" ref="AQ577">IFERROR(INDEX(ESPN[YEAR],MATCH(AllSources[[#This Row],[Year]]&amp;"|"&amp;AllSources[[#This Row],[Real_Team]],ESPN[YEAR]&amp;"|"&amp;ESPN[TEAM],0)),"")</f>
        <v/>
      </c>
    </row>
    <row r="578" spans="1:43" x14ac:dyDescent="0.2">
      <c r="A578">
        <v>2013</v>
      </c>
      <c r="B578">
        <v>14</v>
      </c>
      <c r="C578" t="s">
        <v>598</v>
      </c>
      <c r="D578" t="s">
        <v>248</v>
      </c>
      <c r="E578" t="e" vm="1">
        <v>#NAME?</v>
      </c>
      <c r="F578">
        <v>6</v>
      </c>
      <c r="G578">
        <v>2</v>
      </c>
      <c r="H578" t="s">
        <v>137</v>
      </c>
      <c r="I578" t="s">
        <v>81</v>
      </c>
      <c r="J578">
        <v>21.88</v>
      </c>
      <c r="K578">
        <v>115.4</v>
      </c>
      <c r="L578">
        <v>13</v>
      </c>
      <c r="M578">
        <v>93.5</v>
      </c>
      <c r="N578">
        <v>32</v>
      </c>
      <c r="O578">
        <v>65.5</v>
      </c>
      <c r="P578">
        <v>133</v>
      </c>
      <c r="Q578">
        <v>-1.2E-2</v>
      </c>
      <c r="R578">
        <v>214</v>
      </c>
      <c r="S578">
        <v>7.99</v>
      </c>
      <c r="T578">
        <v>24</v>
      </c>
      <c r="U578">
        <v>106.4</v>
      </c>
      <c r="V578">
        <v>29</v>
      </c>
      <c r="W578">
        <v>98.5</v>
      </c>
      <c r="X578">
        <v>27</v>
      </c>
      <c r="Y578">
        <v>1.45</v>
      </c>
      <c r="Z578">
        <v>116</v>
      </c>
      <c r="AA578">
        <v>6</v>
      </c>
      <c r="AB578" t="s">
        <v>136</v>
      </c>
      <c r="AC578" t="str">
        <f t="array" ref="AC578">IFERROR(INDEX(JeffSagarin[TEAM],MATCH(AllSources[[#This Row],[Year]]&amp;"|"&amp;AllSources[[#This Row],[Real_Team]],JeffSagarin[YEAR]&amp;"|"&amp;JeffSagarin[TEAM],0)),"")</f>
        <v>Arizona</v>
      </c>
      <c r="AD578">
        <f t="array" ref="AD578">IFERROR(INDEX(JeffSagarin[JS_RATING],MATCH(AllSources[[#This Row],[Year]]&amp;"|"&amp;AllSources[[#This Row],[Real_Team]],JeffSagarin[YEAR]&amp;"|"&amp;JeffSagarin[TEAM],0)),"")</f>
        <v>88.08</v>
      </c>
      <c r="AE578">
        <f t="array" ref="AE578">IFERROR(INDEX(JeffSagarin[JS_SOS],MATCH(AllSources[[#This Row],[Year]]&amp;"|"&amp;AllSources[[#This Row],[Real_Team]],JeffSagarin[YEAR]&amp;"|"&amp;JeffSagarin[TEAM],0)),"")</f>
        <v>78.77</v>
      </c>
      <c r="AF578">
        <f t="array" ref="AF578">IFERROR(INDEX(JeffSagarin[W25],MATCH(AllSources[[#This Row],[Year]]&amp;"|"&amp;AllSources[[#This Row],[Real_Team]],JeffSagarin[YEAR]&amp;"|"&amp;JeffSagarin[TEAM],0)),"")</f>
        <v>2</v>
      </c>
      <c r="AG578">
        <f t="array" ref="AG578">IFERROR(INDEX(JeffSagarin[W50],MATCH(AllSources[[#This Row],[Year]]&amp;"|"&amp;AllSources[[#This Row],[Real_Team]],JeffSagarin[YEAR]&amp;"|"&amp;JeffSagarin[TEAM],0)),"")</f>
        <v>6</v>
      </c>
      <c r="AH578">
        <f t="array" ref="AH578">IFERROR(INDEX(JeffSagarin[YEAR],MATCH(AllSources[[#This Row],[Year]]&amp;"|"&amp;AllSources[[#This Row],[Real_Team]],JeffSagarin[YEAR]&amp;"|"&amp;JeffSagarin[TEAM],0)),"")</f>
        <v>2013</v>
      </c>
      <c r="AI578" t="str">
        <f t="array" ref="AI578">IFERROR(INDEX(SonnyMoore[TEAM],MATCH(AllSources[[#This Row],[Year]]&amp;"|"&amp;AllSources[[#This Row],[Real_Team]],SonnyMoore[YEAR]&amp;"|"&amp;SonnyMoore[TEAM],0)),"")</f>
        <v>ARIZONA</v>
      </c>
      <c r="AJ578">
        <f t="array" ref="AJ578">IFERROR(INDEX(SonnyMoore[SM_SOS],MATCH(AllSources[[#This Row],[Year]]&amp;"|"&amp;AllSources[[#This Row],[Real_Team]],SonnyMoore[YEAR]&amp;"|"&amp;SonnyMoore[TEAM],0)),"")</f>
        <v>72.84</v>
      </c>
      <c r="AK578">
        <f t="array" ref="AK578">IFERROR(INDEX(SonnyMoore[SM_PR],MATCH(AllSources[[#This Row],[Year]]&amp;"|"&amp;AllSources[[#This Row],[Real_Team]],SonnyMoore[YEAR]&amp;"|"&amp;SonnyMoore[TEAM],0)),"")</f>
        <v>81.650000000000006</v>
      </c>
      <c r="AL578">
        <f t="array" ref="AL578">IFERROR(INDEX(SonnyMoore[YEAR],MATCH(AllSources[[#This Row],[Year]]&amp;"|"&amp;AllSources[[#This Row],[Real_Team]],SonnyMoore[YEAR]&amp;"|"&amp;SonnyMoore[TEAM],0)),"")</f>
        <v>2013</v>
      </c>
      <c r="AM578" t="str">
        <f t="array" ref="AM578">IFERROR(INDEX(ESPN[TEAM],MATCH(AllSources[[#This Row],[Year]]&amp;"|"&amp;AllSources[[#This Row],[Real_Team]],ESPN[YEAR]&amp;"|"&amp;ESPN[TEAM],0)),"")</f>
        <v>Arizona</v>
      </c>
      <c r="AN578">
        <f t="array" ref="AN578">IFERROR(INDEX(ESPN[BPI OFF],MATCH(AllSources[[#This Row],[Year]]&amp;"|"&amp;AllSources[[#This Row],[Real_Team]],ESPN[YEAR]&amp;"|"&amp;ESPN[TEAM],0)),"")</f>
        <v>9.1999999999999993</v>
      </c>
      <c r="AO578">
        <f t="array" ref="AO578">IFERROR(INDEX(ESPN[BPI DEF],MATCH(AllSources[[#This Row],[Year]]&amp;"|"&amp;AllSources[[#This Row],[Real_Team]],ESPN[YEAR]&amp;"|"&amp;ESPN[TEAM],0)),"")</f>
        <v>5.3</v>
      </c>
      <c r="AP578">
        <f t="array" ref="AP578">IFERROR(INDEX(ESPN[BPI],MATCH(AllSources[[#This Row],[Year]]&amp;"|"&amp;AllSources[[#This Row],[Real_Team]],ESPN[YEAR]&amp;"|"&amp;ESPN[TEAM],0)),"")</f>
        <v>14.5</v>
      </c>
      <c r="AQ578">
        <f t="array" ref="AQ578">IFERROR(INDEX(ESPN[YEAR],MATCH(AllSources[[#This Row],[Year]]&amp;"|"&amp;AllSources[[#This Row],[Real_Team]],ESPN[YEAR]&amp;"|"&amp;ESPN[TEAM],0)),"")</f>
        <v>2013</v>
      </c>
    </row>
    <row r="579" spans="1:43" x14ac:dyDescent="0.2">
      <c r="A579">
        <v>2013</v>
      </c>
      <c r="B579">
        <v>15</v>
      </c>
      <c r="C579" t="s">
        <v>596</v>
      </c>
      <c r="D579" t="s">
        <v>247</v>
      </c>
      <c r="E579" t="e" vm="1">
        <v>#NAME?</v>
      </c>
      <c r="F579">
        <v>7</v>
      </c>
      <c r="G579">
        <v>1</v>
      </c>
      <c r="H579" t="s">
        <v>590</v>
      </c>
      <c r="I579" t="s">
        <v>594</v>
      </c>
      <c r="J579">
        <v>21.75</v>
      </c>
      <c r="K579">
        <v>118.3</v>
      </c>
      <c r="L579">
        <v>5</v>
      </c>
      <c r="M579">
        <v>96.5</v>
      </c>
      <c r="N579">
        <v>66</v>
      </c>
      <c r="O579">
        <v>63.8</v>
      </c>
      <c r="P579">
        <v>211</v>
      </c>
      <c r="Q579">
        <v>-8.9999999999999993E-3</v>
      </c>
      <c r="R579">
        <v>208</v>
      </c>
      <c r="S579">
        <v>5.73</v>
      </c>
      <c r="T579">
        <v>67</v>
      </c>
      <c r="U579">
        <v>105.5</v>
      </c>
      <c r="V579">
        <v>74</v>
      </c>
      <c r="W579">
        <v>99.7</v>
      </c>
      <c r="X579">
        <v>65</v>
      </c>
      <c r="Y579">
        <v>1.63</v>
      </c>
      <c r="Z579">
        <v>113</v>
      </c>
      <c r="AA579">
        <v>7</v>
      </c>
      <c r="AB579" t="s">
        <v>136</v>
      </c>
      <c r="AC579" t="str">
        <f t="array" ref="AC579">IFERROR(INDEX(JeffSagarin[TEAM],MATCH(AllSources[[#This Row],[Year]]&amp;"|"&amp;AllSources[[#This Row],[Real_Team]],JeffSagarin[YEAR]&amp;"|"&amp;JeffSagarin[TEAM],0)),"")</f>
        <v>Creighton</v>
      </c>
      <c r="AD579">
        <f t="array" ref="AD579">IFERROR(INDEX(JeffSagarin[JS_RATING],MATCH(AllSources[[#This Row],[Year]]&amp;"|"&amp;AllSources[[#This Row],[Real_Team]],JeffSagarin[YEAR]&amp;"|"&amp;JeffSagarin[TEAM],0)),"")</f>
        <v>87.31</v>
      </c>
      <c r="AE579">
        <f t="array" ref="AE579">IFERROR(INDEX(JeffSagarin[JS_SOS],MATCH(AllSources[[#This Row],[Year]]&amp;"|"&amp;AllSources[[#This Row],[Real_Team]],JeffSagarin[YEAR]&amp;"|"&amp;JeffSagarin[TEAM],0)),"")</f>
        <v>77.28</v>
      </c>
      <c r="AF579">
        <f t="array" ref="AF579">IFERROR(INDEX(JeffSagarin[W25],MATCH(AllSources[[#This Row],[Year]]&amp;"|"&amp;AllSources[[#This Row],[Real_Team]],JeffSagarin[YEAR]&amp;"|"&amp;JeffSagarin[TEAM],0)),"")</f>
        <v>3</v>
      </c>
      <c r="AG579">
        <f t="array" ref="AG579">IFERROR(INDEX(JeffSagarin[W50],MATCH(AllSources[[#This Row],[Year]]&amp;"|"&amp;AllSources[[#This Row],[Real_Team]],JeffSagarin[YEAR]&amp;"|"&amp;JeffSagarin[TEAM],0)),"")</f>
        <v>4</v>
      </c>
      <c r="AH579">
        <f t="array" ref="AH579">IFERROR(INDEX(JeffSagarin[YEAR],MATCH(AllSources[[#This Row],[Year]]&amp;"|"&amp;AllSources[[#This Row],[Real_Team]],JeffSagarin[YEAR]&amp;"|"&amp;JeffSagarin[TEAM],0)),"")</f>
        <v>2013</v>
      </c>
      <c r="AI579" t="str">
        <f t="array" ref="AI579">IFERROR(INDEX(SonnyMoore[TEAM],MATCH(AllSources[[#This Row],[Year]]&amp;"|"&amp;AllSources[[#This Row],[Real_Team]],SonnyMoore[YEAR]&amp;"|"&amp;SonnyMoore[TEAM],0)),"")</f>
        <v>CREIGHTON</v>
      </c>
      <c r="AJ579">
        <f t="array" ref="AJ579">IFERROR(INDEX(SonnyMoore[SM_SOS],MATCH(AllSources[[#This Row],[Year]]&amp;"|"&amp;AllSources[[#This Row],[Real_Team]],SonnyMoore[YEAR]&amp;"|"&amp;SonnyMoore[TEAM],0)),"")</f>
        <v>71.900000000000006</v>
      </c>
      <c r="AK579">
        <f t="array" ref="AK579">IFERROR(INDEX(SonnyMoore[SM_PR],MATCH(AllSources[[#This Row],[Year]]&amp;"|"&amp;AllSources[[#This Row],[Real_Team]],SonnyMoore[YEAR]&amp;"|"&amp;SonnyMoore[TEAM],0)),"")</f>
        <v>81.99</v>
      </c>
      <c r="AL579">
        <f t="array" ref="AL579">IFERROR(INDEX(SonnyMoore[YEAR],MATCH(AllSources[[#This Row],[Year]]&amp;"|"&amp;AllSources[[#This Row],[Real_Team]],SonnyMoore[YEAR]&amp;"|"&amp;SonnyMoore[TEAM],0)),"")</f>
        <v>2013</v>
      </c>
      <c r="AM579" t="str">
        <f t="array" ref="AM579">IFERROR(INDEX(ESPN[TEAM],MATCH(AllSources[[#This Row],[Year]]&amp;"|"&amp;AllSources[[#This Row],[Real_Team]],ESPN[YEAR]&amp;"|"&amp;ESPN[TEAM],0)),"")</f>
        <v>Creighton</v>
      </c>
      <c r="AN579">
        <f t="array" ref="AN579">IFERROR(INDEX(ESPN[BPI OFF],MATCH(AllSources[[#This Row],[Year]]&amp;"|"&amp;AllSources[[#This Row],[Real_Team]],ESPN[YEAR]&amp;"|"&amp;ESPN[TEAM],0)),"")</f>
        <v>8.9</v>
      </c>
      <c r="AO579">
        <f t="array" ref="AO579">IFERROR(INDEX(ESPN[BPI DEF],MATCH(AllSources[[#This Row],[Year]]&amp;"|"&amp;AllSources[[#This Row],[Real_Team]],ESPN[YEAR]&amp;"|"&amp;ESPN[TEAM],0)),"")</f>
        <v>4.5</v>
      </c>
      <c r="AP579">
        <f t="array" ref="AP579">IFERROR(INDEX(ESPN[BPI],MATCH(AllSources[[#This Row],[Year]]&amp;"|"&amp;AllSources[[#This Row],[Real_Team]],ESPN[YEAR]&amp;"|"&amp;ESPN[TEAM],0)),"")</f>
        <v>13.4</v>
      </c>
      <c r="AQ579">
        <f t="array" ref="AQ579">IFERROR(INDEX(ESPN[YEAR],MATCH(AllSources[[#This Row],[Year]]&amp;"|"&amp;AllSources[[#This Row],[Real_Team]],ESPN[YEAR]&amp;"|"&amp;ESPN[TEAM],0)),"")</f>
        <v>2013</v>
      </c>
    </row>
    <row r="580" spans="1:43" x14ac:dyDescent="0.2">
      <c r="A580">
        <v>2013</v>
      </c>
      <c r="B580">
        <v>16</v>
      </c>
      <c r="C580" t="s">
        <v>593</v>
      </c>
      <c r="D580" t="s">
        <v>246</v>
      </c>
      <c r="E580" t="e" vm="1">
        <v>#NAME?</v>
      </c>
      <c r="F580">
        <v>2</v>
      </c>
      <c r="G580">
        <v>0</v>
      </c>
      <c r="H580" t="s">
        <v>541</v>
      </c>
      <c r="I580" t="s">
        <v>70</v>
      </c>
      <c r="J580">
        <v>21.24</v>
      </c>
      <c r="K580">
        <v>107.6</v>
      </c>
      <c r="L580">
        <v>80</v>
      </c>
      <c r="M580">
        <v>86.4</v>
      </c>
      <c r="N580">
        <v>4</v>
      </c>
      <c r="O580">
        <v>61.2</v>
      </c>
      <c r="P580">
        <v>300</v>
      </c>
      <c r="Q580">
        <v>3.7999999999999999E-2</v>
      </c>
      <c r="R580">
        <v>82</v>
      </c>
      <c r="S580">
        <v>7.42</v>
      </c>
      <c r="T580">
        <v>33</v>
      </c>
      <c r="U580">
        <v>106.3</v>
      </c>
      <c r="V580">
        <v>34</v>
      </c>
      <c r="W580">
        <v>98.9</v>
      </c>
      <c r="X580">
        <v>43</v>
      </c>
      <c r="Y580">
        <v>-6.15</v>
      </c>
      <c r="Z580">
        <v>312</v>
      </c>
      <c r="AA580">
        <v>2</v>
      </c>
      <c r="AB580" t="s">
        <v>136</v>
      </c>
      <c r="AC580" t="str">
        <f t="array" ref="AC580">IFERROR(INDEX(JeffSagarin[TEAM],MATCH(AllSources[[#This Row],[Year]]&amp;"|"&amp;AllSources[[#This Row],[Real_Team]],JeffSagarin[YEAR]&amp;"|"&amp;JeffSagarin[TEAM],0)),"")</f>
        <v>Georgetown</v>
      </c>
      <c r="AD580">
        <f t="array" ref="AD580">IFERROR(INDEX(JeffSagarin[JS_RATING],MATCH(AllSources[[#This Row],[Year]]&amp;"|"&amp;AllSources[[#This Row],[Real_Team]],JeffSagarin[YEAR]&amp;"|"&amp;JeffSagarin[TEAM],0)),"")</f>
        <v>87.22</v>
      </c>
      <c r="AE580">
        <f t="array" ref="AE580">IFERROR(INDEX(JeffSagarin[JS_SOS],MATCH(AllSources[[#This Row],[Year]]&amp;"|"&amp;AllSources[[#This Row],[Real_Team]],JeffSagarin[YEAR]&amp;"|"&amp;JeffSagarin[TEAM],0)),"")</f>
        <v>79</v>
      </c>
      <c r="AF580">
        <f t="array" ref="AF580">IFERROR(INDEX(JeffSagarin[W25],MATCH(AllSources[[#This Row],[Year]]&amp;"|"&amp;AllSources[[#This Row],[Real_Team]],JeffSagarin[YEAR]&amp;"|"&amp;JeffSagarin[TEAM],0)),"")</f>
        <v>4</v>
      </c>
      <c r="AG580">
        <f t="array" ref="AG580">IFERROR(INDEX(JeffSagarin[W50],MATCH(AllSources[[#This Row],[Year]]&amp;"|"&amp;AllSources[[#This Row],[Real_Team]],JeffSagarin[YEAR]&amp;"|"&amp;JeffSagarin[TEAM],0)),"")</f>
        <v>9</v>
      </c>
      <c r="AH580">
        <f t="array" ref="AH580">IFERROR(INDEX(JeffSagarin[YEAR],MATCH(AllSources[[#This Row],[Year]]&amp;"|"&amp;AllSources[[#This Row],[Real_Team]],JeffSagarin[YEAR]&amp;"|"&amp;JeffSagarin[TEAM],0)),"")</f>
        <v>2013</v>
      </c>
      <c r="AI580" t="str">
        <f t="array" ref="AI580">IFERROR(INDEX(SonnyMoore[TEAM],MATCH(AllSources[[#This Row],[Year]]&amp;"|"&amp;AllSources[[#This Row],[Real_Team]],SonnyMoore[YEAR]&amp;"|"&amp;SonnyMoore[TEAM],0)),"")</f>
        <v>GEORGETOWN</v>
      </c>
      <c r="AJ580">
        <f t="array" ref="AJ580">IFERROR(INDEX(SonnyMoore[SM_SOS],MATCH(AllSources[[#This Row],[Year]]&amp;"|"&amp;AllSources[[#This Row],[Real_Team]],SonnyMoore[YEAR]&amp;"|"&amp;SonnyMoore[TEAM],0)),"")</f>
        <v>74.61</v>
      </c>
      <c r="AK580">
        <f t="array" ref="AK580">IFERROR(INDEX(SonnyMoore[SM_PR],MATCH(AllSources[[#This Row],[Year]]&amp;"|"&amp;AllSources[[#This Row],[Real_Team]],SonnyMoore[YEAR]&amp;"|"&amp;SonnyMoore[TEAM],0)),"")</f>
        <v>84.18</v>
      </c>
      <c r="AL580">
        <f t="array" ref="AL580">IFERROR(INDEX(SonnyMoore[YEAR],MATCH(AllSources[[#This Row],[Year]]&amp;"|"&amp;AllSources[[#This Row],[Real_Team]],SonnyMoore[YEAR]&amp;"|"&amp;SonnyMoore[TEAM],0)),"")</f>
        <v>2013</v>
      </c>
      <c r="AM580" t="str">
        <f t="array" ref="AM580">IFERROR(INDEX(ESPN[TEAM],MATCH(AllSources[[#This Row],[Year]]&amp;"|"&amp;AllSources[[#This Row],[Real_Team]],ESPN[YEAR]&amp;"|"&amp;ESPN[TEAM],0)),"")</f>
        <v>Georgetown</v>
      </c>
      <c r="AN580">
        <f t="array" ref="AN580">IFERROR(INDEX(ESPN[BPI OFF],MATCH(AllSources[[#This Row],[Year]]&amp;"|"&amp;AllSources[[#This Row],[Real_Team]],ESPN[YEAR]&amp;"|"&amp;ESPN[TEAM],0)),"")</f>
        <v>2.4</v>
      </c>
      <c r="AO580">
        <f t="array" ref="AO580">IFERROR(INDEX(ESPN[BPI DEF],MATCH(AllSources[[#This Row],[Year]]&amp;"|"&amp;AllSources[[#This Row],[Real_Team]],ESPN[YEAR]&amp;"|"&amp;ESPN[TEAM],0)),"")</f>
        <v>11.7</v>
      </c>
      <c r="AP580">
        <f t="array" ref="AP580">IFERROR(INDEX(ESPN[BPI],MATCH(AllSources[[#This Row],[Year]]&amp;"|"&amp;AllSources[[#This Row],[Real_Team]],ESPN[YEAR]&amp;"|"&amp;ESPN[TEAM],0)),"")</f>
        <v>14.1</v>
      </c>
      <c r="AQ580">
        <f t="array" ref="AQ580">IFERROR(INDEX(ESPN[YEAR],MATCH(AllSources[[#This Row],[Year]]&amp;"|"&amp;AllSources[[#This Row],[Real_Team]],ESPN[YEAR]&amp;"|"&amp;ESPN[TEAM],0)),"")</f>
        <v>2013</v>
      </c>
    </row>
    <row r="581" spans="1:43" x14ac:dyDescent="0.2">
      <c r="A581">
        <v>2013</v>
      </c>
      <c r="B581">
        <v>17</v>
      </c>
      <c r="C581" t="s">
        <v>591</v>
      </c>
      <c r="D581" t="s">
        <v>249</v>
      </c>
      <c r="E581" t="e" vm="1">
        <v>#NAME?</v>
      </c>
      <c r="F581">
        <v>9</v>
      </c>
      <c r="G581">
        <v>4</v>
      </c>
      <c r="H581" t="s">
        <v>590</v>
      </c>
      <c r="I581" t="s">
        <v>589</v>
      </c>
      <c r="J581">
        <v>20.309999999999999</v>
      </c>
      <c r="K581">
        <v>111.8</v>
      </c>
      <c r="L581">
        <v>35</v>
      </c>
      <c r="M581">
        <v>91.5</v>
      </c>
      <c r="N581">
        <v>20</v>
      </c>
      <c r="O581">
        <v>63.8</v>
      </c>
      <c r="P581">
        <v>208</v>
      </c>
      <c r="Q581">
        <v>-2E-3</v>
      </c>
      <c r="R581">
        <v>185</v>
      </c>
      <c r="S581">
        <v>6.71</v>
      </c>
      <c r="T581">
        <v>51</v>
      </c>
      <c r="U581">
        <v>106.9</v>
      </c>
      <c r="V581">
        <v>17</v>
      </c>
      <c r="W581">
        <v>100.2</v>
      </c>
      <c r="X581">
        <v>79</v>
      </c>
      <c r="Y581">
        <v>0.17</v>
      </c>
      <c r="Z581">
        <v>152</v>
      </c>
      <c r="AA581">
        <v>9</v>
      </c>
      <c r="AB581" t="s">
        <v>136</v>
      </c>
      <c r="AC581" t="str">
        <f t="array" ref="AC581">IFERROR(INDEX(JeffSagarin[TEAM],MATCH(AllSources[[#This Row],[Year]]&amp;"|"&amp;AllSources[[#This Row],[Real_Team]],JeffSagarin[YEAR]&amp;"|"&amp;JeffSagarin[TEAM],0)),"")</f>
        <v>Wichita St.</v>
      </c>
      <c r="AD581">
        <f t="array" ref="AD581">IFERROR(INDEX(JeffSagarin[JS_RATING],MATCH(AllSources[[#This Row],[Year]]&amp;"|"&amp;AllSources[[#This Row],[Real_Team]],JeffSagarin[YEAR]&amp;"|"&amp;JeffSagarin[TEAM],0)),"")</f>
        <v>88.14</v>
      </c>
      <c r="AE581">
        <f t="array" ref="AE581">IFERROR(INDEX(JeffSagarin[JS_SOS],MATCH(AllSources[[#This Row],[Year]]&amp;"|"&amp;AllSources[[#This Row],[Real_Team]],JeffSagarin[YEAR]&amp;"|"&amp;JeffSagarin[TEAM],0)),"")</f>
        <v>77.69</v>
      </c>
      <c r="AF581">
        <f t="array" ref="AF581">IFERROR(INDEX(JeffSagarin[W25],MATCH(AllSources[[#This Row],[Year]]&amp;"|"&amp;AllSources[[#This Row],[Real_Team]],JeffSagarin[YEAR]&amp;"|"&amp;JeffSagarin[TEAM],0)),"")</f>
        <v>5</v>
      </c>
      <c r="AG581">
        <f t="array" ref="AG581">IFERROR(INDEX(JeffSagarin[W50],MATCH(AllSources[[#This Row],[Year]]&amp;"|"&amp;AllSources[[#This Row],[Real_Team]],JeffSagarin[YEAR]&amp;"|"&amp;JeffSagarin[TEAM],0)),"")</f>
        <v>7</v>
      </c>
      <c r="AH581">
        <f t="array" ref="AH581">IFERROR(INDEX(JeffSagarin[YEAR],MATCH(AllSources[[#This Row],[Year]]&amp;"|"&amp;AllSources[[#This Row],[Real_Team]],JeffSagarin[YEAR]&amp;"|"&amp;JeffSagarin[TEAM],0)),"")</f>
        <v>2013</v>
      </c>
      <c r="AI581" t="str">
        <f t="array" ref="AI581">IFERROR(INDEX(SonnyMoore[TEAM],MATCH(AllSources[[#This Row],[Year]]&amp;"|"&amp;AllSources[[#This Row],[Real_Team]],SonnyMoore[YEAR]&amp;"|"&amp;SonnyMoore[TEAM],0)),"")</f>
        <v>WICHITA ST.</v>
      </c>
      <c r="AJ581">
        <f t="array" ref="AJ581">IFERROR(INDEX(SonnyMoore[SM_SOS],MATCH(AllSources[[#This Row],[Year]]&amp;"|"&amp;AllSources[[#This Row],[Real_Team]],SonnyMoore[YEAR]&amp;"|"&amp;SonnyMoore[TEAM],0)),"")</f>
        <v>73.22</v>
      </c>
      <c r="AK581">
        <f t="array" ref="AK581">IFERROR(INDEX(SonnyMoore[SM_PR],MATCH(AllSources[[#This Row],[Year]]&amp;"|"&amp;AllSources[[#This Row],[Real_Team]],SonnyMoore[YEAR]&amp;"|"&amp;SonnyMoore[TEAM],0)),"")</f>
        <v>84.71</v>
      </c>
      <c r="AL581">
        <f t="array" ref="AL581">IFERROR(INDEX(SonnyMoore[YEAR],MATCH(AllSources[[#This Row],[Year]]&amp;"|"&amp;AllSources[[#This Row],[Real_Team]],SonnyMoore[YEAR]&amp;"|"&amp;SonnyMoore[TEAM],0)),"")</f>
        <v>2013</v>
      </c>
      <c r="AM581" t="str">
        <f t="array" ref="AM581">IFERROR(INDEX(ESPN[TEAM],MATCH(AllSources[[#This Row],[Year]]&amp;"|"&amp;AllSources[[#This Row],[Real_Team]],ESPN[YEAR]&amp;"|"&amp;ESPN[TEAM],0)),"")</f>
        <v>Wichita St.</v>
      </c>
      <c r="AN581">
        <f t="array" ref="AN581">IFERROR(INDEX(ESPN[BPI OFF],MATCH(AllSources[[#This Row],[Year]]&amp;"|"&amp;AllSources[[#This Row],[Real_Team]],ESPN[YEAR]&amp;"|"&amp;ESPN[TEAM],0)),"")</f>
        <v>4.4000000000000004</v>
      </c>
      <c r="AO581">
        <f t="array" ref="AO581">IFERROR(INDEX(ESPN[BPI DEF],MATCH(AllSources[[#This Row],[Year]]&amp;"|"&amp;AllSources[[#This Row],[Real_Team]],ESPN[YEAR]&amp;"|"&amp;ESPN[TEAM],0)),"")</f>
        <v>7.5</v>
      </c>
      <c r="AP581">
        <f t="array" ref="AP581">IFERROR(INDEX(ESPN[BPI],MATCH(AllSources[[#This Row],[Year]]&amp;"|"&amp;AllSources[[#This Row],[Real_Team]],ESPN[YEAR]&amp;"|"&amp;ESPN[TEAM],0)),"")</f>
        <v>11.8</v>
      </c>
      <c r="AQ581">
        <f t="array" ref="AQ581">IFERROR(INDEX(ESPN[YEAR],MATCH(AllSources[[#This Row],[Year]]&amp;"|"&amp;AllSources[[#This Row],[Real_Team]],ESPN[YEAR]&amp;"|"&amp;ESPN[TEAM],0)),"")</f>
        <v>2013</v>
      </c>
    </row>
    <row r="582" spans="1:43" x14ac:dyDescent="0.2">
      <c r="A582">
        <v>2013</v>
      </c>
      <c r="B582">
        <v>18</v>
      </c>
      <c r="C582" t="s">
        <v>588</v>
      </c>
      <c r="D582" t="s">
        <v>2</v>
      </c>
      <c r="E582" t="e" vm="1">
        <v>#NAME?</v>
      </c>
      <c r="F582">
        <v>5</v>
      </c>
      <c r="G582">
        <v>1</v>
      </c>
      <c r="H582" t="s">
        <v>532</v>
      </c>
      <c r="I582" t="s">
        <v>100</v>
      </c>
      <c r="J582">
        <v>20.28</v>
      </c>
      <c r="K582">
        <v>114</v>
      </c>
      <c r="L582">
        <v>20</v>
      </c>
      <c r="M582">
        <v>93.7</v>
      </c>
      <c r="N582">
        <v>36</v>
      </c>
      <c r="O582">
        <v>66.400000000000006</v>
      </c>
      <c r="P582">
        <v>91</v>
      </c>
      <c r="Q582">
        <v>2E-3</v>
      </c>
      <c r="R582">
        <v>171</v>
      </c>
      <c r="S582">
        <v>5.09</v>
      </c>
      <c r="T582">
        <v>76</v>
      </c>
      <c r="U582">
        <v>105.8</v>
      </c>
      <c r="V582">
        <v>56</v>
      </c>
      <c r="W582">
        <v>100.7</v>
      </c>
      <c r="X582">
        <v>97</v>
      </c>
      <c r="Y582">
        <v>-0.22</v>
      </c>
      <c r="Z582">
        <v>161</v>
      </c>
      <c r="AA582">
        <v>5</v>
      </c>
      <c r="AB582" t="s">
        <v>136</v>
      </c>
      <c r="AC582" t="str">
        <f t="array" ref="AC582">IFERROR(INDEX(JeffSagarin[TEAM],MATCH(AllSources[[#This Row],[Year]]&amp;"|"&amp;AllSources[[#This Row],[Real_Team]],JeffSagarin[YEAR]&amp;"|"&amp;JeffSagarin[TEAM],0)),"")</f>
        <v/>
      </c>
      <c r="AD582" t="str">
        <f t="array" ref="AD582">IFERROR(INDEX(JeffSagarin[JS_RATING],MATCH(AllSources[[#This Row],[Year]]&amp;"|"&amp;AllSources[[#This Row],[Real_Team]],JeffSagarin[YEAR]&amp;"|"&amp;JeffSagarin[TEAM],0)),"")</f>
        <v/>
      </c>
      <c r="AE582" t="str">
        <f t="array" ref="AE582">IFERROR(INDEX(JeffSagarin[JS_SOS],MATCH(AllSources[[#This Row],[Year]]&amp;"|"&amp;AllSources[[#This Row],[Real_Team]],JeffSagarin[YEAR]&amp;"|"&amp;JeffSagarin[TEAM],0)),"")</f>
        <v/>
      </c>
      <c r="AF582" t="str">
        <f t="array" ref="AF582">IFERROR(INDEX(JeffSagarin[W25],MATCH(AllSources[[#This Row],[Year]]&amp;"|"&amp;AllSources[[#This Row],[Real_Team]],JeffSagarin[YEAR]&amp;"|"&amp;JeffSagarin[TEAM],0)),"")</f>
        <v/>
      </c>
      <c r="AG582" t="str">
        <f t="array" ref="AG582">IFERROR(INDEX(JeffSagarin[W50],MATCH(AllSources[[#This Row],[Year]]&amp;"|"&amp;AllSources[[#This Row],[Real_Team]],JeffSagarin[YEAR]&amp;"|"&amp;JeffSagarin[TEAM],0)),"")</f>
        <v/>
      </c>
      <c r="AH582" t="str">
        <f t="array" ref="AH582">IFERROR(INDEX(JeffSagarin[YEAR],MATCH(AllSources[[#This Row],[Year]]&amp;"|"&amp;AllSources[[#This Row],[Real_Team]],JeffSagarin[YEAR]&amp;"|"&amp;JeffSagarin[TEAM],0)),"")</f>
        <v/>
      </c>
      <c r="AI582" t="str">
        <f t="array" ref="AI582">IFERROR(INDEX(SonnyMoore[TEAM],MATCH(AllSources[[#This Row],[Year]]&amp;"|"&amp;AllSources[[#This Row],[Real_Team]],SonnyMoore[YEAR]&amp;"|"&amp;SonnyMoore[TEAM],0)),"")</f>
        <v>VCU</v>
      </c>
      <c r="AJ582">
        <f t="array" ref="AJ582">IFERROR(INDEX(SonnyMoore[SM_SOS],MATCH(AllSources[[#This Row],[Year]]&amp;"|"&amp;AllSources[[#This Row],[Real_Team]],SonnyMoore[YEAR]&amp;"|"&amp;SonnyMoore[TEAM],0)),"")</f>
        <v>72.81</v>
      </c>
      <c r="AK582">
        <f t="array" ref="AK582">IFERROR(INDEX(SonnyMoore[SM_PR],MATCH(AllSources[[#This Row],[Year]]&amp;"|"&amp;AllSources[[#This Row],[Real_Team]],SonnyMoore[YEAR]&amp;"|"&amp;SonnyMoore[TEAM],0)),"")</f>
        <v>84.08</v>
      </c>
      <c r="AL582">
        <f t="array" ref="AL582">IFERROR(INDEX(SonnyMoore[YEAR],MATCH(AllSources[[#This Row],[Year]]&amp;"|"&amp;AllSources[[#This Row],[Real_Team]],SonnyMoore[YEAR]&amp;"|"&amp;SonnyMoore[TEAM],0)),"")</f>
        <v>2013</v>
      </c>
      <c r="AM582" t="str">
        <f t="array" ref="AM582">IFERROR(INDEX(ESPN[TEAM],MATCH(AllSources[[#This Row],[Year]]&amp;"|"&amp;AllSources[[#This Row],[Real_Team]],ESPN[YEAR]&amp;"|"&amp;ESPN[TEAM],0)),"")</f>
        <v>VCU</v>
      </c>
      <c r="AN582">
        <f t="array" ref="AN582">IFERROR(INDEX(ESPN[BPI OFF],MATCH(AllSources[[#This Row],[Year]]&amp;"|"&amp;AllSources[[#This Row],[Real_Team]],ESPN[YEAR]&amp;"|"&amp;ESPN[TEAM],0)),"")</f>
        <v>9.6</v>
      </c>
      <c r="AO582">
        <f t="array" ref="AO582">IFERROR(INDEX(ESPN[BPI DEF],MATCH(AllSources[[#This Row],[Year]]&amp;"|"&amp;AllSources[[#This Row],[Real_Team]],ESPN[YEAR]&amp;"|"&amp;ESPN[TEAM],0)),"")</f>
        <v>4.8</v>
      </c>
      <c r="AP582">
        <f t="array" ref="AP582">IFERROR(INDEX(ESPN[BPI],MATCH(AllSources[[#This Row],[Year]]&amp;"|"&amp;AllSources[[#This Row],[Real_Team]],ESPN[YEAR]&amp;"|"&amp;ESPN[TEAM],0)),"")</f>
        <v>14.4</v>
      </c>
      <c r="AQ582">
        <f t="array" ref="AQ582">IFERROR(INDEX(ESPN[YEAR],MATCH(AllSources[[#This Row],[Year]]&amp;"|"&amp;AllSources[[#This Row],[Real_Team]],ESPN[YEAR]&amp;"|"&amp;ESPN[TEAM],0)),"")</f>
        <v>2013</v>
      </c>
    </row>
    <row r="583" spans="1:43" x14ac:dyDescent="0.2">
      <c r="A583">
        <v>2013</v>
      </c>
      <c r="B583">
        <v>19</v>
      </c>
      <c r="C583" t="s">
        <v>587</v>
      </c>
      <c r="D583" t="s">
        <v>6</v>
      </c>
      <c r="E583" t="e" vm="1">
        <v>#NAME?</v>
      </c>
      <c r="F583">
        <v>4</v>
      </c>
      <c r="G583">
        <v>1</v>
      </c>
      <c r="H583" t="s">
        <v>532</v>
      </c>
      <c r="I583" t="s">
        <v>119</v>
      </c>
      <c r="J583">
        <v>20.010000000000002</v>
      </c>
      <c r="K583">
        <v>108.6</v>
      </c>
      <c r="L583">
        <v>71</v>
      </c>
      <c r="M583">
        <v>88.6</v>
      </c>
      <c r="N583">
        <v>8</v>
      </c>
      <c r="O583">
        <v>63.8</v>
      </c>
      <c r="P583">
        <v>213</v>
      </c>
      <c r="Q583">
        <v>0</v>
      </c>
      <c r="R583">
        <v>179</v>
      </c>
      <c r="S583">
        <v>3.91</v>
      </c>
      <c r="T583">
        <v>97</v>
      </c>
      <c r="U583">
        <v>104.5</v>
      </c>
      <c r="V583">
        <v>101</v>
      </c>
      <c r="W583">
        <v>100.6</v>
      </c>
      <c r="X583">
        <v>91</v>
      </c>
      <c r="Y583">
        <v>-3.98</v>
      </c>
      <c r="Z583">
        <v>273</v>
      </c>
      <c r="AA583">
        <v>4</v>
      </c>
      <c r="AB583" t="s">
        <v>136</v>
      </c>
      <c r="AC583" t="str">
        <f t="array" ref="AC583">IFERROR(INDEX(JeffSagarin[TEAM],MATCH(AllSources[[#This Row],[Year]]&amp;"|"&amp;AllSources[[#This Row],[Real_Team]],JeffSagarin[YEAR]&amp;"|"&amp;JeffSagarin[TEAM],0)),"")</f>
        <v/>
      </c>
      <c r="AD583" t="str">
        <f t="array" ref="AD583">IFERROR(INDEX(JeffSagarin[JS_RATING],MATCH(AllSources[[#This Row],[Year]]&amp;"|"&amp;AllSources[[#This Row],[Real_Team]],JeffSagarin[YEAR]&amp;"|"&amp;JeffSagarin[TEAM],0)),"")</f>
        <v/>
      </c>
      <c r="AE583" t="str">
        <f t="array" ref="AE583">IFERROR(INDEX(JeffSagarin[JS_SOS],MATCH(AllSources[[#This Row],[Year]]&amp;"|"&amp;AllSources[[#This Row],[Real_Team]],JeffSagarin[YEAR]&amp;"|"&amp;JeffSagarin[TEAM],0)),"")</f>
        <v/>
      </c>
      <c r="AF583" t="str">
        <f t="array" ref="AF583">IFERROR(INDEX(JeffSagarin[W25],MATCH(AllSources[[#This Row],[Year]]&amp;"|"&amp;AllSources[[#This Row],[Real_Team]],JeffSagarin[YEAR]&amp;"|"&amp;JeffSagarin[TEAM],0)),"")</f>
        <v/>
      </c>
      <c r="AG583" t="str">
        <f t="array" ref="AG583">IFERROR(INDEX(JeffSagarin[W50],MATCH(AllSources[[#This Row],[Year]]&amp;"|"&amp;AllSources[[#This Row],[Real_Team]],JeffSagarin[YEAR]&amp;"|"&amp;JeffSagarin[TEAM],0)),"")</f>
        <v/>
      </c>
      <c r="AH583" t="str">
        <f t="array" ref="AH583">IFERROR(INDEX(JeffSagarin[YEAR],MATCH(AllSources[[#This Row],[Year]]&amp;"|"&amp;AllSources[[#This Row],[Real_Team]],JeffSagarin[YEAR]&amp;"|"&amp;JeffSagarin[TEAM],0)),"")</f>
        <v/>
      </c>
      <c r="AI583" t="str">
        <f t="array" ref="AI583">IFERROR(INDEX(SonnyMoore[TEAM],MATCH(AllSources[[#This Row],[Year]]&amp;"|"&amp;AllSources[[#This Row],[Real_Team]],SonnyMoore[YEAR]&amp;"|"&amp;SonnyMoore[TEAM],0)),"")</f>
        <v/>
      </c>
      <c r="AJ583" t="str">
        <f t="array" ref="AJ583">IFERROR(INDEX(SonnyMoore[SM_SOS],MATCH(AllSources[[#This Row],[Year]]&amp;"|"&amp;AllSources[[#This Row],[Real_Team]],SonnyMoore[YEAR]&amp;"|"&amp;SonnyMoore[TEAM],0)),"")</f>
        <v/>
      </c>
      <c r="AK583" t="str">
        <f t="array" ref="AK583">IFERROR(INDEX(SonnyMoore[SM_PR],MATCH(AllSources[[#This Row],[Year]]&amp;"|"&amp;AllSources[[#This Row],[Real_Team]],SonnyMoore[YEAR]&amp;"|"&amp;SonnyMoore[TEAM],0)),"")</f>
        <v/>
      </c>
      <c r="AL583" t="str">
        <f t="array" ref="AL583">IFERROR(INDEX(SonnyMoore[YEAR],MATCH(AllSources[[#This Row],[Year]]&amp;"|"&amp;AllSources[[#This Row],[Real_Team]],SonnyMoore[YEAR]&amp;"|"&amp;SonnyMoore[TEAM],0)),"")</f>
        <v/>
      </c>
      <c r="AM583" t="str">
        <f t="array" ref="AM583">IFERROR(INDEX(ESPN[TEAM],MATCH(AllSources[[#This Row],[Year]]&amp;"|"&amp;AllSources[[#This Row],[Real_Team]],ESPN[YEAR]&amp;"|"&amp;ESPN[TEAM],0)),"")</f>
        <v/>
      </c>
      <c r="AN583" t="str">
        <f t="array" ref="AN583">IFERROR(INDEX(ESPN[BPI OFF],MATCH(AllSources[[#This Row],[Year]]&amp;"|"&amp;AllSources[[#This Row],[Real_Team]],ESPN[YEAR]&amp;"|"&amp;ESPN[TEAM],0)),"")</f>
        <v/>
      </c>
      <c r="AO583" t="str">
        <f t="array" ref="AO583">IFERROR(INDEX(ESPN[BPI DEF],MATCH(AllSources[[#This Row],[Year]]&amp;"|"&amp;AllSources[[#This Row],[Real_Team]],ESPN[YEAR]&amp;"|"&amp;ESPN[TEAM],0)),"")</f>
        <v/>
      </c>
      <c r="AP583" t="str">
        <f t="array" ref="AP583">IFERROR(INDEX(ESPN[BPI],MATCH(AllSources[[#This Row],[Year]]&amp;"|"&amp;AllSources[[#This Row],[Real_Team]],ESPN[YEAR]&amp;"|"&amp;ESPN[TEAM],0)),"")</f>
        <v/>
      </c>
      <c r="AQ583" t="str">
        <f t="array" ref="AQ583">IFERROR(INDEX(ESPN[YEAR],MATCH(AllSources[[#This Row],[Year]]&amp;"|"&amp;AllSources[[#This Row],[Real_Team]],ESPN[YEAR]&amp;"|"&amp;ESPN[TEAM],0)),"")</f>
        <v/>
      </c>
    </row>
    <row r="584" spans="1:43" x14ac:dyDescent="0.2">
      <c r="A584">
        <v>2013</v>
      </c>
      <c r="B584">
        <v>20</v>
      </c>
      <c r="C584" t="s">
        <v>586</v>
      </c>
      <c r="D584" t="s">
        <v>12</v>
      </c>
      <c r="E584" t="e" vm="1">
        <v>#NAME?</v>
      </c>
      <c r="F584">
        <v>11</v>
      </c>
      <c r="G584">
        <v>1</v>
      </c>
      <c r="H584" t="s">
        <v>556</v>
      </c>
      <c r="I584" t="s">
        <v>585</v>
      </c>
      <c r="J584">
        <v>19.850000000000001</v>
      </c>
      <c r="K584">
        <v>114.8</v>
      </c>
      <c r="L584">
        <v>16</v>
      </c>
      <c r="M584">
        <v>95</v>
      </c>
      <c r="N584">
        <v>46</v>
      </c>
      <c r="O584">
        <v>62.3</v>
      </c>
      <c r="P584">
        <v>274</v>
      </c>
      <c r="Q584">
        <v>-3.5999999999999997E-2</v>
      </c>
      <c r="R584">
        <v>273</v>
      </c>
      <c r="S584">
        <v>11.22</v>
      </c>
      <c r="T584">
        <v>2</v>
      </c>
      <c r="U584">
        <v>108.5</v>
      </c>
      <c r="V584">
        <v>3</v>
      </c>
      <c r="W584">
        <v>97.3</v>
      </c>
      <c r="X584">
        <v>7</v>
      </c>
      <c r="Y584">
        <v>2.0699999999999998</v>
      </c>
      <c r="Z584">
        <v>103</v>
      </c>
      <c r="AA584">
        <v>1</v>
      </c>
      <c r="AB584" t="s">
        <v>136</v>
      </c>
      <c r="AC584" t="str">
        <f t="array" ref="AC584">IFERROR(INDEX(JeffSagarin[TEAM],MATCH(AllSources[[#This Row],[Year]]&amp;"|"&amp;AllSources[[#This Row],[Real_Team]],JeffSagarin[YEAR]&amp;"|"&amp;JeffSagarin[TEAM],0)),"")</f>
        <v>Minnesota</v>
      </c>
      <c r="AD584">
        <f t="array" ref="AD584">IFERROR(INDEX(JeffSagarin[JS_RATING],MATCH(AllSources[[#This Row],[Year]]&amp;"|"&amp;AllSources[[#This Row],[Real_Team]],JeffSagarin[YEAR]&amp;"|"&amp;JeffSagarin[TEAM],0)),"")</f>
        <v>86.86</v>
      </c>
      <c r="AE584">
        <f t="array" ref="AE584">IFERROR(INDEX(JeffSagarin[JS_SOS],MATCH(AllSources[[#This Row],[Year]]&amp;"|"&amp;AllSources[[#This Row],[Real_Team]],JeffSagarin[YEAR]&amp;"|"&amp;JeffSagarin[TEAM],0)),"")</f>
        <v>81.150000000000006</v>
      </c>
      <c r="AF584">
        <f t="array" ref="AF584">IFERROR(INDEX(JeffSagarin[W25],MATCH(AllSources[[#This Row],[Year]]&amp;"|"&amp;AllSources[[#This Row],[Real_Team]],JeffSagarin[YEAR]&amp;"|"&amp;JeffSagarin[TEAM],0)),"")</f>
        <v>3</v>
      </c>
      <c r="AG584">
        <f t="array" ref="AG584">IFERROR(INDEX(JeffSagarin[W50],MATCH(AllSources[[#This Row],[Year]]&amp;"|"&amp;AllSources[[#This Row],[Real_Team]],JeffSagarin[YEAR]&amp;"|"&amp;JeffSagarin[TEAM],0)),"")</f>
        <v>7</v>
      </c>
      <c r="AH584">
        <f t="array" ref="AH584">IFERROR(INDEX(JeffSagarin[YEAR],MATCH(AllSources[[#This Row],[Year]]&amp;"|"&amp;AllSources[[#This Row],[Real_Team]],JeffSagarin[YEAR]&amp;"|"&amp;JeffSagarin[TEAM],0)),"")</f>
        <v>2013</v>
      </c>
      <c r="AI584" t="str">
        <f t="array" ref="AI584">IFERROR(INDEX(SonnyMoore[TEAM],MATCH(AllSources[[#This Row],[Year]]&amp;"|"&amp;AllSources[[#This Row],[Real_Team]],SonnyMoore[YEAR]&amp;"|"&amp;SonnyMoore[TEAM],0)),"")</f>
        <v>MINNESOTA</v>
      </c>
      <c r="AJ584">
        <f t="array" ref="AJ584">IFERROR(INDEX(SonnyMoore[SM_SOS],MATCH(AllSources[[#This Row],[Year]]&amp;"|"&amp;AllSources[[#This Row],[Real_Team]],SonnyMoore[YEAR]&amp;"|"&amp;SonnyMoore[TEAM],0)),"")</f>
        <v>77.400000000000006</v>
      </c>
      <c r="AK584">
        <f t="array" ref="AK584">IFERROR(INDEX(SonnyMoore[SM_PR],MATCH(AllSources[[#This Row],[Year]]&amp;"|"&amp;AllSources[[#This Row],[Real_Team]],SonnyMoore[YEAR]&amp;"|"&amp;SonnyMoore[TEAM],0)),"")</f>
        <v>81.5</v>
      </c>
      <c r="AL584">
        <f t="array" ref="AL584">IFERROR(INDEX(SonnyMoore[YEAR],MATCH(AllSources[[#This Row],[Year]]&amp;"|"&amp;AllSources[[#This Row],[Real_Team]],SonnyMoore[YEAR]&amp;"|"&amp;SonnyMoore[TEAM],0)),"")</f>
        <v>2013</v>
      </c>
      <c r="AM584" t="str">
        <f t="array" ref="AM584">IFERROR(INDEX(ESPN[TEAM],MATCH(AllSources[[#This Row],[Year]]&amp;"|"&amp;AllSources[[#This Row],[Real_Team]],ESPN[YEAR]&amp;"|"&amp;ESPN[TEAM],0)),"")</f>
        <v>Minnesota</v>
      </c>
      <c r="AN584">
        <f t="array" ref="AN584">IFERROR(INDEX(ESPN[BPI OFF],MATCH(AllSources[[#This Row],[Year]]&amp;"|"&amp;AllSources[[#This Row],[Real_Team]],ESPN[YEAR]&amp;"|"&amp;ESPN[TEAM],0)),"")</f>
        <v>6.3</v>
      </c>
      <c r="AO584">
        <f t="array" ref="AO584">IFERROR(INDEX(ESPN[BPI DEF],MATCH(AllSources[[#This Row],[Year]]&amp;"|"&amp;AllSources[[#This Row],[Real_Team]],ESPN[YEAR]&amp;"|"&amp;ESPN[TEAM],0)),"")</f>
        <v>7.2</v>
      </c>
      <c r="AP584">
        <f t="array" ref="AP584">IFERROR(INDEX(ESPN[BPI],MATCH(AllSources[[#This Row],[Year]]&amp;"|"&amp;AllSources[[#This Row],[Real_Team]],ESPN[YEAR]&amp;"|"&amp;ESPN[TEAM],0)),"")</f>
        <v>13.5</v>
      </c>
      <c r="AQ584">
        <f t="array" ref="AQ584">IFERROR(INDEX(ESPN[YEAR],MATCH(AllSources[[#This Row],[Year]]&amp;"|"&amp;AllSources[[#This Row],[Real_Team]],ESPN[YEAR]&amp;"|"&amp;ESPN[TEAM],0)),"")</f>
        <v>2013</v>
      </c>
    </row>
    <row r="585" spans="1:43" x14ac:dyDescent="0.2">
      <c r="A585">
        <v>2013</v>
      </c>
      <c r="B585">
        <v>21</v>
      </c>
      <c r="C585" t="s">
        <v>584</v>
      </c>
      <c r="D585" t="s">
        <v>583</v>
      </c>
      <c r="E585" t="e" vm="1">
        <v>#NAME?</v>
      </c>
      <c r="F585">
        <v>11</v>
      </c>
      <c r="G585">
        <v>0</v>
      </c>
      <c r="H585" t="s">
        <v>110</v>
      </c>
      <c r="I585" t="s">
        <v>119</v>
      </c>
      <c r="J585">
        <v>19.329999999999998</v>
      </c>
      <c r="K585">
        <v>116.1</v>
      </c>
      <c r="L585">
        <v>11</v>
      </c>
      <c r="M585">
        <v>96.8</v>
      </c>
      <c r="N585">
        <v>73</v>
      </c>
      <c r="O585">
        <v>62.9</v>
      </c>
      <c r="P585">
        <v>246</v>
      </c>
      <c r="Q585">
        <v>2.3E-2</v>
      </c>
      <c r="R585">
        <v>122</v>
      </c>
      <c r="S585">
        <v>3.18</v>
      </c>
      <c r="T585">
        <v>109</v>
      </c>
      <c r="U585">
        <v>104.9</v>
      </c>
      <c r="V585">
        <v>92</v>
      </c>
      <c r="W585">
        <v>101.7</v>
      </c>
      <c r="X585">
        <v>117</v>
      </c>
      <c r="Y585">
        <v>-0.49</v>
      </c>
      <c r="Z585">
        <v>172</v>
      </c>
      <c r="AA585">
        <v>1</v>
      </c>
      <c r="AB585" t="s">
        <v>136</v>
      </c>
      <c r="AC585" t="str">
        <f t="array" ref="AC585">IFERROR(INDEX(JeffSagarin[TEAM],MATCH(AllSources[[#This Row],[Year]]&amp;"|"&amp;AllSources[[#This Row],[Real_Team]],JeffSagarin[YEAR]&amp;"|"&amp;JeffSagarin[TEAM],0)),"")</f>
        <v/>
      </c>
      <c r="AD585" t="str">
        <f t="array" ref="AD585">IFERROR(INDEX(JeffSagarin[JS_RATING],MATCH(AllSources[[#This Row],[Year]]&amp;"|"&amp;AllSources[[#This Row],[Real_Team]],JeffSagarin[YEAR]&amp;"|"&amp;JeffSagarin[TEAM],0)),"")</f>
        <v/>
      </c>
      <c r="AE585" t="str">
        <f t="array" ref="AE585">IFERROR(INDEX(JeffSagarin[JS_SOS],MATCH(AllSources[[#This Row],[Year]]&amp;"|"&amp;AllSources[[#This Row],[Real_Team]],JeffSagarin[YEAR]&amp;"|"&amp;JeffSagarin[TEAM],0)),"")</f>
        <v/>
      </c>
      <c r="AF585" t="str">
        <f t="array" ref="AF585">IFERROR(INDEX(JeffSagarin[W25],MATCH(AllSources[[#This Row],[Year]]&amp;"|"&amp;AllSources[[#This Row],[Real_Team]],JeffSagarin[YEAR]&amp;"|"&amp;JeffSagarin[TEAM],0)),"")</f>
        <v/>
      </c>
      <c r="AG585" t="str">
        <f t="array" ref="AG585">IFERROR(INDEX(JeffSagarin[W50],MATCH(AllSources[[#This Row],[Year]]&amp;"|"&amp;AllSources[[#This Row],[Real_Team]],JeffSagarin[YEAR]&amp;"|"&amp;JeffSagarin[TEAM],0)),"")</f>
        <v/>
      </c>
      <c r="AH585" t="str">
        <f t="array" ref="AH585">IFERROR(INDEX(JeffSagarin[YEAR],MATCH(AllSources[[#This Row],[Year]]&amp;"|"&amp;AllSources[[#This Row],[Real_Team]],JeffSagarin[YEAR]&amp;"|"&amp;JeffSagarin[TEAM],0)),"")</f>
        <v/>
      </c>
      <c r="AI585" t="str">
        <f t="array" ref="AI585">IFERROR(INDEX(SonnyMoore[TEAM],MATCH(AllSources[[#This Row],[Year]]&amp;"|"&amp;AllSources[[#This Row],[Real_Team]],SonnyMoore[YEAR]&amp;"|"&amp;SonnyMoore[TEAM],0)),"")</f>
        <v/>
      </c>
      <c r="AJ585" t="str">
        <f t="array" ref="AJ585">IFERROR(INDEX(SonnyMoore[SM_SOS],MATCH(AllSources[[#This Row],[Year]]&amp;"|"&amp;AllSources[[#This Row],[Real_Team]],SonnyMoore[YEAR]&amp;"|"&amp;SonnyMoore[TEAM],0)),"")</f>
        <v/>
      </c>
      <c r="AK585" t="str">
        <f t="array" ref="AK585">IFERROR(INDEX(SonnyMoore[SM_PR],MATCH(AllSources[[#This Row],[Year]]&amp;"|"&amp;AllSources[[#This Row],[Real_Team]],SonnyMoore[YEAR]&amp;"|"&amp;SonnyMoore[TEAM],0)),"")</f>
        <v/>
      </c>
      <c r="AL585" t="str">
        <f t="array" ref="AL585">IFERROR(INDEX(SonnyMoore[YEAR],MATCH(AllSources[[#This Row],[Year]]&amp;"|"&amp;AllSources[[#This Row],[Real_Team]],SonnyMoore[YEAR]&amp;"|"&amp;SonnyMoore[TEAM],0)),"")</f>
        <v/>
      </c>
      <c r="AM585" t="str">
        <f t="array" ref="AM585">IFERROR(INDEX(ESPN[TEAM],MATCH(AllSources[[#This Row],[Year]]&amp;"|"&amp;AllSources[[#This Row],[Real_Team]],ESPN[YEAR]&amp;"|"&amp;ESPN[TEAM],0)),"")</f>
        <v/>
      </c>
      <c r="AN585" t="str">
        <f t="array" ref="AN585">IFERROR(INDEX(ESPN[BPI OFF],MATCH(AllSources[[#This Row],[Year]]&amp;"|"&amp;AllSources[[#This Row],[Real_Team]],ESPN[YEAR]&amp;"|"&amp;ESPN[TEAM],0)),"")</f>
        <v/>
      </c>
      <c r="AO585" t="str">
        <f t="array" ref="AO585">IFERROR(INDEX(ESPN[BPI DEF],MATCH(AllSources[[#This Row],[Year]]&amp;"|"&amp;AllSources[[#This Row],[Real_Team]],ESPN[YEAR]&amp;"|"&amp;ESPN[TEAM],0)),"")</f>
        <v/>
      </c>
      <c r="AP585" t="str">
        <f t="array" ref="AP585">IFERROR(INDEX(ESPN[BPI],MATCH(AllSources[[#This Row],[Year]]&amp;"|"&amp;AllSources[[#This Row],[Real_Team]],ESPN[YEAR]&amp;"|"&amp;ESPN[TEAM],0)),"")</f>
        <v/>
      </c>
      <c r="AQ585" t="str">
        <f t="array" ref="AQ585">IFERROR(INDEX(ESPN[YEAR],MATCH(AllSources[[#This Row],[Year]]&amp;"|"&amp;AllSources[[#This Row],[Real_Team]],ESPN[YEAR]&amp;"|"&amp;ESPN[TEAM],0)),"")</f>
        <v/>
      </c>
    </row>
    <row r="586" spans="1:43" x14ac:dyDescent="0.2">
      <c r="A586">
        <v>2013</v>
      </c>
      <c r="B586">
        <v>22</v>
      </c>
      <c r="C586" t="s">
        <v>582</v>
      </c>
      <c r="D586" t="s">
        <v>239</v>
      </c>
      <c r="E586" t="e" vm="1">
        <v>#NAME?</v>
      </c>
      <c r="F586">
        <v>8</v>
      </c>
      <c r="G586">
        <v>1</v>
      </c>
      <c r="H586" t="s">
        <v>538</v>
      </c>
      <c r="I586" t="s">
        <v>96</v>
      </c>
      <c r="J586">
        <v>19.12</v>
      </c>
      <c r="K586">
        <v>117.9</v>
      </c>
      <c r="L586">
        <v>6</v>
      </c>
      <c r="M586">
        <v>98.8</v>
      </c>
      <c r="N586">
        <v>104</v>
      </c>
      <c r="O586">
        <v>63.8</v>
      </c>
      <c r="P586">
        <v>210</v>
      </c>
      <c r="Q586">
        <v>0.02</v>
      </c>
      <c r="R586">
        <v>133</v>
      </c>
      <c r="S586">
        <v>7.17</v>
      </c>
      <c r="T586">
        <v>37</v>
      </c>
      <c r="U586">
        <v>105.8</v>
      </c>
      <c r="V586">
        <v>57</v>
      </c>
      <c r="W586">
        <v>98.6</v>
      </c>
      <c r="X586">
        <v>32</v>
      </c>
      <c r="Y586">
        <v>-0.49</v>
      </c>
      <c r="Z586">
        <v>173</v>
      </c>
      <c r="AA586">
        <v>8</v>
      </c>
      <c r="AB586" t="s">
        <v>136</v>
      </c>
      <c r="AC586" t="str">
        <f t="array" ref="AC586">IFERROR(INDEX(JeffSagarin[TEAM],MATCH(AllSources[[#This Row],[Year]]&amp;"|"&amp;AllSources[[#This Row],[Real_Team]],JeffSagarin[YEAR]&amp;"|"&amp;JeffSagarin[TEAM],0)),"")</f>
        <v>Colorado St.</v>
      </c>
      <c r="AD586">
        <f t="array" ref="AD586">IFERROR(INDEX(JeffSagarin[JS_RATING],MATCH(AllSources[[#This Row],[Year]]&amp;"|"&amp;AllSources[[#This Row],[Real_Team]],JeffSagarin[YEAR]&amp;"|"&amp;JeffSagarin[TEAM],0)),"")</f>
        <v>85.56</v>
      </c>
      <c r="AE586">
        <f t="array" ref="AE586">IFERROR(INDEX(JeffSagarin[JS_SOS],MATCH(AllSources[[#This Row],[Year]]&amp;"|"&amp;AllSources[[#This Row],[Real_Team]],JeffSagarin[YEAR]&amp;"|"&amp;JeffSagarin[TEAM],0)),"")</f>
        <v>77.88</v>
      </c>
      <c r="AF586">
        <f t="array" ref="AF586">IFERROR(INDEX(JeffSagarin[W25],MATCH(AllSources[[#This Row],[Year]]&amp;"|"&amp;AllSources[[#This Row],[Real_Team]],JeffSagarin[YEAR]&amp;"|"&amp;JeffSagarin[TEAM],0)),"")</f>
        <v>0</v>
      </c>
      <c r="AG586">
        <f t="array" ref="AG586">IFERROR(INDEX(JeffSagarin[W50],MATCH(AllSources[[#This Row],[Year]]&amp;"|"&amp;AllSources[[#This Row],[Real_Team]],JeffSagarin[YEAR]&amp;"|"&amp;JeffSagarin[TEAM],0)),"")</f>
        <v>3</v>
      </c>
      <c r="AH586">
        <f t="array" ref="AH586">IFERROR(INDEX(JeffSagarin[YEAR],MATCH(AllSources[[#This Row],[Year]]&amp;"|"&amp;AllSources[[#This Row],[Real_Team]],JeffSagarin[YEAR]&amp;"|"&amp;JeffSagarin[TEAM],0)),"")</f>
        <v>2013</v>
      </c>
      <c r="AI586" t="str">
        <f t="array" ref="AI586">IFERROR(INDEX(SonnyMoore[TEAM],MATCH(AllSources[[#This Row],[Year]]&amp;"|"&amp;AllSources[[#This Row],[Real_Team]],SonnyMoore[YEAR]&amp;"|"&amp;SonnyMoore[TEAM],0)),"")</f>
        <v>COLORADO ST.</v>
      </c>
      <c r="AJ586">
        <f t="array" ref="AJ586">IFERROR(INDEX(SonnyMoore[SM_SOS],MATCH(AllSources[[#This Row],[Year]]&amp;"|"&amp;AllSources[[#This Row],[Real_Team]],SonnyMoore[YEAR]&amp;"|"&amp;SonnyMoore[TEAM],0)),"")</f>
        <v>72.510000000000005</v>
      </c>
      <c r="AK586">
        <f t="array" ref="AK586">IFERROR(INDEX(SonnyMoore[SM_PR],MATCH(AllSources[[#This Row],[Year]]&amp;"|"&amp;AllSources[[#This Row],[Real_Team]],SonnyMoore[YEAR]&amp;"|"&amp;SonnyMoore[TEAM],0)),"")</f>
        <v>79.27</v>
      </c>
      <c r="AL586">
        <f t="array" ref="AL586">IFERROR(INDEX(SonnyMoore[YEAR],MATCH(AllSources[[#This Row],[Year]]&amp;"|"&amp;AllSources[[#This Row],[Real_Team]],SonnyMoore[YEAR]&amp;"|"&amp;SonnyMoore[TEAM],0)),"")</f>
        <v>2013</v>
      </c>
      <c r="AM586" t="str">
        <f t="array" ref="AM586">IFERROR(INDEX(ESPN[TEAM],MATCH(AllSources[[#This Row],[Year]]&amp;"|"&amp;AllSources[[#This Row],[Real_Team]],ESPN[YEAR]&amp;"|"&amp;ESPN[TEAM],0)),"")</f>
        <v>Colorado St.</v>
      </c>
      <c r="AN586">
        <f t="array" ref="AN586">IFERROR(INDEX(ESPN[BPI OFF],MATCH(AllSources[[#This Row],[Year]]&amp;"|"&amp;AllSources[[#This Row],[Real_Team]],ESPN[YEAR]&amp;"|"&amp;ESPN[TEAM],0)),"")</f>
        <v>6.7</v>
      </c>
      <c r="AO586">
        <f t="array" ref="AO586">IFERROR(INDEX(ESPN[BPI DEF],MATCH(AllSources[[#This Row],[Year]]&amp;"|"&amp;AllSources[[#This Row],[Real_Team]],ESPN[YEAR]&amp;"|"&amp;ESPN[TEAM],0)),"")</f>
        <v>1.8</v>
      </c>
      <c r="AP586">
        <f t="array" ref="AP586">IFERROR(INDEX(ESPN[BPI],MATCH(AllSources[[#This Row],[Year]]&amp;"|"&amp;AllSources[[#This Row],[Real_Team]],ESPN[YEAR]&amp;"|"&amp;ESPN[TEAM],0)),"")</f>
        <v>8.6</v>
      </c>
      <c r="AQ586">
        <f t="array" ref="AQ586">IFERROR(INDEX(ESPN[YEAR],MATCH(AllSources[[#This Row],[Year]]&amp;"|"&amp;AllSources[[#This Row],[Real_Team]],ESPN[YEAR]&amp;"|"&amp;ESPN[TEAM],0)),"")</f>
        <v>2013</v>
      </c>
    </row>
    <row r="587" spans="1:43" x14ac:dyDescent="0.2">
      <c r="A587">
        <v>2013</v>
      </c>
      <c r="B587">
        <v>23</v>
      </c>
      <c r="C587" t="s">
        <v>581</v>
      </c>
      <c r="D587" t="s">
        <v>242</v>
      </c>
      <c r="E587" t="e" vm="1">
        <v>#NAME?</v>
      </c>
      <c r="F587">
        <v>3</v>
      </c>
      <c r="G587">
        <v>0</v>
      </c>
      <c r="H587" t="s">
        <v>538</v>
      </c>
      <c r="I587" t="s">
        <v>580</v>
      </c>
      <c r="J587">
        <v>19.02</v>
      </c>
      <c r="K587">
        <v>109.9</v>
      </c>
      <c r="L587">
        <v>53</v>
      </c>
      <c r="M587">
        <v>90.9</v>
      </c>
      <c r="N587">
        <v>16</v>
      </c>
      <c r="O587">
        <v>63.7</v>
      </c>
      <c r="P587">
        <v>214</v>
      </c>
      <c r="Q587">
        <v>7.2999999999999995E-2</v>
      </c>
      <c r="R587">
        <v>27</v>
      </c>
      <c r="S587">
        <v>7.98</v>
      </c>
      <c r="T587">
        <v>25</v>
      </c>
      <c r="U587">
        <v>106.4</v>
      </c>
      <c r="V587">
        <v>31</v>
      </c>
      <c r="W587">
        <v>98.4</v>
      </c>
      <c r="X587">
        <v>25</v>
      </c>
      <c r="Y587">
        <v>4.42</v>
      </c>
      <c r="Z587">
        <v>51</v>
      </c>
      <c r="AA587">
        <v>3</v>
      </c>
      <c r="AB587" t="s">
        <v>136</v>
      </c>
      <c r="AC587" t="str">
        <f t="array" ref="AC587">IFERROR(INDEX(JeffSagarin[TEAM],MATCH(AllSources[[#This Row],[Year]]&amp;"|"&amp;AllSources[[#This Row],[Real_Team]],JeffSagarin[YEAR]&amp;"|"&amp;JeffSagarin[TEAM],0)),"")</f>
        <v>New Mexico</v>
      </c>
      <c r="AD587">
        <f t="array" ref="AD587">IFERROR(INDEX(JeffSagarin[JS_RATING],MATCH(AllSources[[#This Row],[Year]]&amp;"|"&amp;AllSources[[#This Row],[Real_Team]],JeffSagarin[YEAR]&amp;"|"&amp;JeffSagarin[TEAM],0)),"")</f>
        <v>85.67</v>
      </c>
      <c r="AE587">
        <f t="array" ref="AE587">IFERROR(INDEX(JeffSagarin[JS_SOS],MATCH(AllSources[[#This Row],[Year]]&amp;"|"&amp;AllSources[[#This Row],[Real_Team]],JeffSagarin[YEAR]&amp;"|"&amp;JeffSagarin[TEAM],0)),"")</f>
        <v>78.61</v>
      </c>
      <c r="AF587">
        <f t="array" ref="AF587">IFERROR(INDEX(JeffSagarin[W25],MATCH(AllSources[[#This Row],[Year]]&amp;"|"&amp;AllSources[[#This Row],[Real_Team]],JeffSagarin[YEAR]&amp;"|"&amp;JeffSagarin[TEAM],0)),"")</f>
        <v>0</v>
      </c>
      <c r="AG587">
        <f t="array" ref="AG587">IFERROR(INDEX(JeffSagarin[W50],MATCH(AllSources[[#This Row],[Year]]&amp;"|"&amp;AllSources[[#This Row],[Real_Team]],JeffSagarin[YEAR]&amp;"|"&amp;JeffSagarin[TEAM],0)),"")</f>
        <v>8</v>
      </c>
      <c r="AH587">
        <f t="array" ref="AH587">IFERROR(INDEX(JeffSagarin[YEAR],MATCH(AllSources[[#This Row],[Year]]&amp;"|"&amp;AllSources[[#This Row],[Real_Team]],JeffSagarin[YEAR]&amp;"|"&amp;JeffSagarin[TEAM],0)),"")</f>
        <v>2013</v>
      </c>
      <c r="AI587" t="str">
        <f t="array" ref="AI587">IFERROR(INDEX(SonnyMoore[TEAM],MATCH(AllSources[[#This Row],[Year]]&amp;"|"&amp;AllSources[[#This Row],[Real_Team]],SonnyMoore[YEAR]&amp;"|"&amp;SonnyMoore[TEAM],0)),"")</f>
        <v>NEW MEXICO</v>
      </c>
      <c r="AJ587">
        <f t="array" ref="AJ587">IFERROR(INDEX(SonnyMoore[SM_SOS],MATCH(AllSources[[#This Row],[Year]]&amp;"|"&amp;AllSources[[#This Row],[Real_Team]],SonnyMoore[YEAR]&amp;"|"&amp;SonnyMoore[TEAM],0)),"")</f>
        <v>72.62</v>
      </c>
      <c r="AK587">
        <f t="array" ref="AK587">IFERROR(INDEX(SonnyMoore[SM_PR],MATCH(AllSources[[#This Row],[Year]]&amp;"|"&amp;AllSources[[#This Row],[Real_Team]],SonnyMoore[YEAR]&amp;"|"&amp;SonnyMoore[TEAM],0)),"")</f>
        <v>80.900000000000006</v>
      </c>
      <c r="AL587">
        <f t="array" ref="AL587">IFERROR(INDEX(SonnyMoore[YEAR],MATCH(AllSources[[#This Row],[Year]]&amp;"|"&amp;AllSources[[#This Row],[Real_Team]],SonnyMoore[YEAR]&amp;"|"&amp;SonnyMoore[TEAM],0)),"")</f>
        <v>2013</v>
      </c>
      <c r="AM587" t="str">
        <f t="array" ref="AM587">IFERROR(INDEX(ESPN[TEAM],MATCH(AllSources[[#This Row],[Year]]&amp;"|"&amp;AllSources[[#This Row],[Real_Team]],ESPN[YEAR]&amp;"|"&amp;ESPN[TEAM],0)),"")</f>
        <v>New Mexico</v>
      </c>
      <c r="AN587">
        <f t="array" ref="AN587">IFERROR(INDEX(ESPN[BPI OFF],MATCH(AllSources[[#This Row],[Year]]&amp;"|"&amp;AllSources[[#This Row],[Real_Team]],ESPN[YEAR]&amp;"|"&amp;ESPN[TEAM],0)),"")</f>
        <v>3.9</v>
      </c>
      <c r="AO587">
        <f t="array" ref="AO587">IFERROR(INDEX(ESPN[BPI DEF],MATCH(AllSources[[#This Row],[Year]]&amp;"|"&amp;AllSources[[#This Row],[Real_Team]],ESPN[YEAR]&amp;"|"&amp;ESPN[TEAM],0)),"")</f>
        <v>6</v>
      </c>
      <c r="AP587">
        <f t="array" ref="AP587">IFERROR(INDEX(ESPN[BPI],MATCH(AllSources[[#This Row],[Year]]&amp;"|"&amp;AllSources[[#This Row],[Real_Team]],ESPN[YEAR]&amp;"|"&amp;ESPN[TEAM],0)),"")</f>
        <v>10</v>
      </c>
      <c r="AQ587">
        <f t="array" ref="AQ587">IFERROR(INDEX(ESPN[YEAR],MATCH(AllSources[[#This Row],[Year]]&amp;"|"&amp;AllSources[[#This Row],[Real_Team]],ESPN[YEAR]&amp;"|"&amp;ESPN[TEAM],0)),"")</f>
        <v>2013</v>
      </c>
    </row>
    <row r="588" spans="1:43" x14ac:dyDescent="0.2">
      <c r="A588">
        <v>2013</v>
      </c>
      <c r="B588">
        <v>24</v>
      </c>
      <c r="C588" t="s">
        <v>579</v>
      </c>
      <c r="D588" t="s">
        <v>240</v>
      </c>
      <c r="E588" t="e" vm="1">
        <v>#NAME?</v>
      </c>
      <c r="F588">
        <v>5</v>
      </c>
      <c r="G588">
        <v>0</v>
      </c>
      <c r="H588" t="s">
        <v>156</v>
      </c>
      <c r="I588" t="s">
        <v>103</v>
      </c>
      <c r="J588">
        <v>18.690000000000001</v>
      </c>
      <c r="K588">
        <v>109</v>
      </c>
      <c r="L588">
        <v>66</v>
      </c>
      <c r="M588">
        <v>90.3</v>
      </c>
      <c r="N588">
        <v>14</v>
      </c>
      <c r="O588">
        <v>66.099999999999994</v>
      </c>
      <c r="P588">
        <v>104</v>
      </c>
      <c r="Q588">
        <v>-1.6E-2</v>
      </c>
      <c r="R588">
        <v>229</v>
      </c>
      <c r="S588">
        <v>6.38</v>
      </c>
      <c r="T588">
        <v>57</v>
      </c>
      <c r="U588">
        <v>106.8</v>
      </c>
      <c r="V588">
        <v>22</v>
      </c>
      <c r="W588">
        <v>100.4</v>
      </c>
      <c r="X588">
        <v>86</v>
      </c>
      <c r="Y588">
        <v>-2.2599999999999998</v>
      </c>
      <c r="Z588">
        <v>235</v>
      </c>
      <c r="AA588">
        <v>5</v>
      </c>
      <c r="AB588" t="s">
        <v>136</v>
      </c>
      <c r="AC588" t="str">
        <f t="array" ref="AC588">IFERROR(INDEX(JeffSagarin[TEAM],MATCH(AllSources[[#This Row],[Year]]&amp;"|"&amp;AllSources[[#This Row],[Real_Team]],JeffSagarin[YEAR]&amp;"|"&amp;JeffSagarin[TEAM],0)),"")</f>
        <v>Oklahoma St.</v>
      </c>
      <c r="AD588">
        <f t="array" ref="AD588">IFERROR(INDEX(JeffSagarin[JS_RATING],MATCH(AllSources[[#This Row],[Year]]&amp;"|"&amp;AllSources[[#This Row],[Real_Team]],JeffSagarin[YEAR]&amp;"|"&amp;JeffSagarin[TEAM],0)),"")</f>
        <v>85.6</v>
      </c>
      <c r="AE588">
        <f t="array" ref="AE588">IFERROR(INDEX(JeffSagarin[JS_SOS],MATCH(AllSources[[#This Row],[Year]]&amp;"|"&amp;AllSources[[#This Row],[Real_Team]],JeffSagarin[YEAR]&amp;"|"&amp;JeffSagarin[TEAM],0)),"")</f>
        <v>77.88</v>
      </c>
      <c r="AF588">
        <f t="array" ref="AF588">IFERROR(INDEX(JeffSagarin[W25],MATCH(AllSources[[#This Row],[Year]]&amp;"|"&amp;AllSources[[#This Row],[Real_Team]],JeffSagarin[YEAR]&amp;"|"&amp;JeffSagarin[TEAM],0)),"")</f>
        <v>2</v>
      </c>
      <c r="AG588">
        <f t="array" ref="AG588">IFERROR(INDEX(JeffSagarin[W50],MATCH(AllSources[[#This Row],[Year]]&amp;"|"&amp;AllSources[[#This Row],[Real_Team]],JeffSagarin[YEAR]&amp;"|"&amp;JeffSagarin[TEAM],0)),"")</f>
        <v>6</v>
      </c>
      <c r="AH588">
        <f t="array" ref="AH588">IFERROR(INDEX(JeffSagarin[YEAR],MATCH(AllSources[[#This Row],[Year]]&amp;"|"&amp;AllSources[[#This Row],[Real_Team]],JeffSagarin[YEAR]&amp;"|"&amp;JeffSagarin[TEAM],0)),"")</f>
        <v>2013</v>
      </c>
      <c r="AI588" t="str">
        <f t="array" ref="AI588">IFERROR(INDEX(SonnyMoore[TEAM],MATCH(AllSources[[#This Row],[Year]]&amp;"|"&amp;AllSources[[#This Row],[Real_Team]],SonnyMoore[YEAR]&amp;"|"&amp;SonnyMoore[TEAM],0)),"")</f>
        <v>OKLAHOMA ST.</v>
      </c>
      <c r="AJ588">
        <f t="array" ref="AJ588">IFERROR(INDEX(SonnyMoore[SM_SOS],MATCH(AllSources[[#This Row],[Year]]&amp;"|"&amp;AllSources[[#This Row],[Real_Team]],SonnyMoore[YEAR]&amp;"|"&amp;SonnyMoore[TEAM],0)),"")</f>
        <v>73.12</v>
      </c>
      <c r="AK588">
        <f t="array" ref="AK588">IFERROR(INDEX(SonnyMoore[SM_PR],MATCH(AllSources[[#This Row],[Year]]&amp;"|"&amp;AllSources[[#This Row],[Real_Team]],SonnyMoore[YEAR]&amp;"|"&amp;SonnyMoore[TEAM],0)),"")</f>
        <v>79.39</v>
      </c>
      <c r="AL588">
        <f t="array" ref="AL588">IFERROR(INDEX(SonnyMoore[YEAR],MATCH(AllSources[[#This Row],[Year]]&amp;"|"&amp;AllSources[[#This Row],[Real_Team]],SonnyMoore[YEAR]&amp;"|"&amp;SonnyMoore[TEAM],0)),"")</f>
        <v>2013</v>
      </c>
      <c r="AM588" t="str">
        <f t="array" ref="AM588">IFERROR(INDEX(ESPN[TEAM],MATCH(AllSources[[#This Row],[Year]]&amp;"|"&amp;AllSources[[#This Row],[Real_Team]],ESPN[YEAR]&amp;"|"&amp;ESPN[TEAM],0)),"")</f>
        <v>Oklahoma St.</v>
      </c>
      <c r="AN588">
        <f t="array" ref="AN588">IFERROR(INDEX(ESPN[BPI OFF],MATCH(AllSources[[#This Row],[Year]]&amp;"|"&amp;AllSources[[#This Row],[Real_Team]],ESPN[YEAR]&amp;"|"&amp;ESPN[TEAM],0)),"")</f>
        <v>5.4</v>
      </c>
      <c r="AO588">
        <f t="array" ref="AO588">IFERROR(INDEX(ESPN[BPI DEF],MATCH(AllSources[[#This Row],[Year]]&amp;"|"&amp;AllSources[[#This Row],[Real_Team]],ESPN[YEAR]&amp;"|"&amp;ESPN[TEAM],0)),"")</f>
        <v>5.6</v>
      </c>
      <c r="AP588">
        <f t="array" ref="AP588">IFERROR(INDEX(ESPN[BPI],MATCH(AllSources[[#This Row],[Year]]&amp;"|"&amp;AllSources[[#This Row],[Real_Team]],ESPN[YEAR]&amp;"|"&amp;ESPN[TEAM],0)),"")</f>
        <v>11</v>
      </c>
      <c r="AQ588">
        <f t="array" ref="AQ588">IFERROR(INDEX(ESPN[YEAR],MATCH(AllSources[[#This Row],[Year]]&amp;"|"&amp;AllSources[[#This Row],[Real_Team]],ESPN[YEAR]&amp;"|"&amp;ESPN[TEAM],0)),"")</f>
        <v>2013</v>
      </c>
    </row>
    <row r="589" spans="1:43" x14ac:dyDescent="0.2">
      <c r="A589">
        <v>2013</v>
      </c>
      <c r="B589">
        <v>25</v>
      </c>
      <c r="C589" t="s">
        <v>578</v>
      </c>
      <c r="D589" t="s">
        <v>237</v>
      </c>
      <c r="E589" t="e" vm="1">
        <v>#NAME?</v>
      </c>
      <c r="F589">
        <v>9</v>
      </c>
      <c r="G589">
        <v>0</v>
      </c>
      <c r="H589" t="s">
        <v>60</v>
      </c>
      <c r="I589" t="s">
        <v>125</v>
      </c>
      <c r="J589">
        <v>18.53</v>
      </c>
      <c r="K589">
        <v>114.9</v>
      </c>
      <c r="L589">
        <v>15</v>
      </c>
      <c r="M589">
        <v>96.4</v>
      </c>
      <c r="N589">
        <v>63</v>
      </c>
      <c r="O589">
        <v>66.3</v>
      </c>
      <c r="P589">
        <v>93</v>
      </c>
      <c r="Q589">
        <v>-3.2000000000000001E-2</v>
      </c>
      <c r="R589">
        <v>263</v>
      </c>
      <c r="S589">
        <v>5.62</v>
      </c>
      <c r="T589">
        <v>70</v>
      </c>
      <c r="U589">
        <v>105.1</v>
      </c>
      <c r="V589">
        <v>83</v>
      </c>
      <c r="W589">
        <v>99.5</v>
      </c>
      <c r="X589">
        <v>59</v>
      </c>
      <c r="Y589">
        <v>-2.02</v>
      </c>
      <c r="Z589">
        <v>225</v>
      </c>
      <c r="AA589">
        <v>9</v>
      </c>
      <c r="AB589" t="s">
        <v>136</v>
      </c>
      <c r="AC589" t="str">
        <f t="array" ref="AC589">IFERROR(INDEX(JeffSagarin[TEAM],MATCH(AllSources[[#This Row],[Year]]&amp;"|"&amp;AllSources[[#This Row],[Real_Team]],JeffSagarin[YEAR]&amp;"|"&amp;JeffSagarin[TEAM],0)),"")</f>
        <v>Missouri</v>
      </c>
      <c r="AD589">
        <f t="array" ref="AD589">IFERROR(INDEX(JeffSagarin[JS_RATING],MATCH(AllSources[[#This Row],[Year]]&amp;"|"&amp;AllSources[[#This Row],[Real_Team]],JeffSagarin[YEAR]&amp;"|"&amp;JeffSagarin[TEAM],0)),"")</f>
        <v>85.07</v>
      </c>
      <c r="AE589">
        <f t="array" ref="AE589">IFERROR(INDEX(JeffSagarin[JS_SOS],MATCH(AllSources[[#This Row],[Year]]&amp;"|"&amp;AllSources[[#This Row],[Real_Team]],JeffSagarin[YEAR]&amp;"|"&amp;JeffSagarin[TEAM],0)),"")</f>
        <v>77.19</v>
      </c>
      <c r="AF589">
        <f t="array" ref="AF589">IFERROR(INDEX(JeffSagarin[W25],MATCH(AllSources[[#This Row],[Year]]&amp;"|"&amp;AllSources[[#This Row],[Real_Team]],JeffSagarin[YEAR]&amp;"|"&amp;JeffSagarin[TEAM],0)),"")</f>
        <v>2</v>
      </c>
      <c r="AG589">
        <f t="array" ref="AG589">IFERROR(INDEX(JeffSagarin[W50],MATCH(AllSources[[#This Row],[Year]]&amp;"|"&amp;AllSources[[#This Row],[Real_Team]],JeffSagarin[YEAR]&amp;"|"&amp;JeffSagarin[TEAM],0)),"")</f>
        <v>4</v>
      </c>
      <c r="AH589">
        <f t="array" ref="AH589">IFERROR(INDEX(JeffSagarin[YEAR],MATCH(AllSources[[#This Row],[Year]]&amp;"|"&amp;AllSources[[#This Row],[Real_Team]],JeffSagarin[YEAR]&amp;"|"&amp;JeffSagarin[TEAM],0)),"")</f>
        <v>2013</v>
      </c>
      <c r="AI589" t="str">
        <f t="array" ref="AI589">IFERROR(INDEX(SonnyMoore[TEAM],MATCH(AllSources[[#This Row],[Year]]&amp;"|"&amp;AllSources[[#This Row],[Real_Team]],SonnyMoore[YEAR]&amp;"|"&amp;SonnyMoore[TEAM],0)),"")</f>
        <v>MISSOURI</v>
      </c>
      <c r="AJ589">
        <f t="array" ref="AJ589">IFERROR(INDEX(SonnyMoore[SM_SOS],MATCH(AllSources[[#This Row],[Year]]&amp;"|"&amp;AllSources[[#This Row],[Real_Team]],SonnyMoore[YEAR]&amp;"|"&amp;SonnyMoore[TEAM],0)),"")</f>
        <v>72.040000000000006</v>
      </c>
      <c r="AK589">
        <f t="array" ref="AK589">IFERROR(INDEX(SonnyMoore[SM_PR],MATCH(AllSources[[#This Row],[Year]]&amp;"|"&amp;AllSources[[#This Row],[Real_Team]],SonnyMoore[YEAR]&amp;"|"&amp;SonnyMoore[TEAM],0)),"")</f>
        <v>82.26</v>
      </c>
      <c r="AL589">
        <f t="array" ref="AL589">IFERROR(INDEX(SonnyMoore[YEAR],MATCH(AllSources[[#This Row],[Year]]&amp;"|"&amp;AllSources[[#This Row],[Real_Team]],SonnyMoore[YEAR]&amp;"|"&amp;SonnyMoore[TEAM],0)),"")</f>
        <v>2013</v>
      </c>
      <c r="AM589" t="str">
        <f t="array" ref="AM589">IFERROR(INDEX(ESPN[TEAM],MATCH(AllSources[[#This Row],[Year]]&amp;"|"&amp;AllSources[[#This Row],[Real_Team]],ESPN[YEAR]&amp;"|"&amp;ESPN[TEAM],0)),"")</f>
        <v>Missouri</v>
      </c>
      <c r="AN589">
        <f t="array" ref="AN589">IFERROR(INDEX(ESPN[BPI OFF],MATCH(AllSources[[#This Row],[Year]]&amp;"|"&amp;AllSources[[#This Row],[Real_Team]],ESPN[YEAR]&amp;"|"&amp;ESPN[TEAM],0)),"")</f>
        <v>10.199999999999999</v>
      </c>
      <c r="AO589">
        <f t="array" ref="AO589">IFERROR(INDEX(ESPN[BPI DEF],MATCH(AllSources[[#This Row],[Year]]&amp;"|"&amp;AllSources[[#This Row],[Real_Team]],ESPN[YEAR]&amp;"|"&amp;ESPN[TEAM],0)),"")</f>
        <v>2.2000000000000002</v>
      </c>
      <c r="AP589">
        <f t="array" ref="AP589">IFERROR(INDEX(ESPN[BPI],MATCH(AllSources[[#This Row],[Year]]&amp;"|"&amp;AllSources[[#This Row],[Real_Team]],ESPN[YEAR]&amp;"|"&amp;ESPN[TEAM],0)),"")</f>
        <v>12.4</v>
      </c>
      <c r="AQ589">
        <f t="array" ref="AQ589">IFERROR(INDEX(ESPN[YEAR],MATCH(AllSources[[#This Row],[Year]]&amp;"|"&amp;AllSources[[#This Row],[Real_Team]],ESPN[YEAR]&amp;"|"&amp;ESPN[TEAM],0)),"")</f>
        <v>2013</v>
      </c>
    </row>
    <row r="590" spans="1:43" x14ac:dyDescent="0.2">
      <c r="A590">
        <v>2013</v>
      </c>
      <c r="B590">
        <v>26</v>
      </c>
      <c r="C590" t="s">
        <v>576</v>
      </c>
      <c r="D590" t="s">
        <v>17</v>
      </c>
      <c r="E590" t="e" vm="1">
        <v>#NAME?</v>
      </c>
      <c r="F590">
        <v>3</v>
      </c>
      <c r="G590">
        <v>3</v>
      </c>
      <c r="H590" t="s">
        <v>541</v>
      </c>
      <c r="I590" t="s">
        <v>96</v>
      </c>
      <c r="J590">
        <v>18.32</v>
      </c>
      <c r="K590">
        <v>113.2</v>
      </c>
      <c r="L590">
        <v>24</v>
      </c>
      <c r="M590">
        <v>94.9</v>
      </c>
      <c r="N590">
        <v>45</v>
      </c>
      <c r="O590">
        <v>63.3</v>
      </c>
      <c r="P590">
        <v>230</v>
      </c>
      <c r="Q590">
        <v>0.09</v>
      </c>
      <c r="R590">
        <v>11</v>
      </c>
      <c r="S590">
        <v>9.2799999999999994</v>
      </c>
      <c r="T590">
        <v>13</v>
      </c>
      <c r="U590">
        <v>105.9</v>
      </c>
      <c r="V590">
        <v>49</v>
      </c>
      <c r="W590">
        <v>96.6</v>
      </c>
      <c r="X590">
        <v>1</v>
      </c>
      <c r="Y590">
        <v>-1.1399999999999999</v>
      </c>
      <c r="Z590">
        <v>196</v>
      </c>
      <c r="AA590">
        <v>3</v>
      </c>
      <c r="AB590" t="s">
        <v>136</v>
      </c>
      <c r="AC590" t="str">
        <f t="array" ref="AC590">IFERROR(INDEX(JeffSagarin[TEAM],MATCH(AllSources[[#This Row],[Year]]&amp;"|"&amp;AllSources[[#This Row],[Real_Team]],JeffSagarin[YEAR]&amp;"|"&amp;JeffSagarin[TEAM],0)),"")</f>
        <v>Marquette</v>
      </c>
      <c r="AD590">
        <f t="array" ref="AD590">IFERROR(INDEX(JeffSagarin[JS_RATING],MATCH(AllSources[[#This Row],[Year]]&amp;"|"&amp;AllSources[[#This Row],[Real_Team]],JeffSagarin[YEAR]&amp;"|"&amp;JeffSagarin[TEAM],0)),"")</f>
        <v>85.99</v>
      </c>
      <c r="AE590">
        <f t="array" ref="AE590">IFERROR(INDEX(JeffSagarin[JS_SOS],MATCH(AllSources[[#This Row],[Year]]&amp;"|"&amp;AllSources[[#This Row],[Real_Team]],JeffSagarin[YEAR]&amp;"|"&amp;JeffSagarin[TEAM],0)),"")</f>
        <v>80.09</v>
      </c>
      <c r="AF590">
        <f t="array" ref="AF590">IFERROR(INDEX(JeffSagarin[W25],MATCH(AllSources[[#This Row],[Year]]&amp;"|"&amp;AllSources[[#This Row],[Real_Team]],JeffSagarin[YEAR]&amp;"|"&amp;JeffSagarin[TEAM],0)),"")</f>
        <v>6</v>
      </c>
      <c r="AG590">
        <f t="array" ref="AG590">IFERROR(INDEX(JeffSagarin[W50],MATCH(AllSources[[#This Row],[Year]]&amp;"|"&amp;AllSources[[#This Row],[Real_Team]],JeffSagarin[YEAR]&amp;"|"&amp;JeffSagarin[TEAM],0)),"")</f>
        <v>9</v>
      </c>
      <c r="AH590">
        <f t="array" ref="AH590">IFERROR(INDEX(JeffSagarin[YEAR],MATCH(AllSources[[#This Row],[Year]]&amp;"|"&amp;AllSources[[#This Row],[Real_Team]],JeffSagarin[YEAR]&amp;"|"&amp;JeffSagarin[TEAM],0)),"")</f>
        <v>2013</v>
      </c>
      <c r="AI590" t="str">
        <f t="array" ref="AI590">IFERROR(INDEX(SonnyMoore[TEAM],MATCH(AllSources[[#This Row],[Year]]&amp;"|"&amp;AllSources[[#This Row],[Real_Team]],SonnyMoore[YEAR]&amp;"|"&amp;SonnyMoore[TEAM],0)),"")</f>
        <v>MARQUETTE</v>
      </c>
      <c r="AJ590">
        <f t="array" ref="AJ590">IFERROR(INDEX(SonnyMoore[SM_SOS],MATCH(AllSources[[#This Row],[Year]]&amp;"|"&amp;AllSources[[#This Row],[Real_Team]],SonnyMoore[YEAR]&amp;"|"&amp;SonnyMoore[TEAM],0)),"")</f>
        <v>74.48</v>
      </c>
      <c r="AK590">
        <f t="array" ref="AK590">IFERROR(INDEX(SonnyMoore[SM_PR],MATCH(AllSources[[#This Row],[Year]]&amp;"|"&amp;AllSources[[#This Row],[Real_Team]],SonnyMoore[YEAR]&amp;"|"&amp;SonnyMoore[TEAM],0)),"")</f>
        <v>82.26</v>
      </c>
      <c r="AL590">
        <f t="array" ref="AL590">IFERROR(INDEX(SonnyMoore[YEAR],MATCH(AllSources[[#This Row],[Year]]&amp;"|"&amp;AllSources[[#This Row],[Real_Team]],SonnyMoore[YEAR]&amp;"|"&amp;SonnyMoore[TEAM],0)),"")</f>
        <v>2013</v>
      </c>
      <c r="AM590" t="str">
        <f t="array" ref="AM590">IFERROR(INDEX(ESPN[TEAM],MATCH(AllSources[[#This Row],[Year]]&amp;"|"&amp;AllSources[[#This Row],[Real_Team]],ESPN[YEAR]&amp;"|"&amp;ESPN[TEAM],0)),"")</f>
        <v>Marquette</v>
      </c>
      <c r="AN590">
        <f t="array" ref="AN590">IFERROR(INDEX(ESPN[BPI OFF],MATCH(AllSources[[#This Row],[Year]]&amp;"|"&amp;AllSources[[#This Row],[Real_Team]],ESPN[YEAR]&amp;"|"&amp;ESPN[TEAM],0)),"")</f>
        <v>6.1</v>
      </c>
      <c r="AO590">
        <f t="array" ref="AO590">IFERROR(INDEX(ESPN[BPI DEF],MATCH(AllSources[[#This Row],[Year]]&amp;"|"&amp;AllSources[[#This Row],[Real_Team]],ESPN[YEAR]&amp;"|"&amp;ESPN[TEAM],0)),"")</f>
        <v>5.3</v>
      </c>
      <c r="AP590">
        <f t="array" ref="AP590">IFERROR(INDEX(ESPN[BPI],MATCH(AllSources[[#This Row],[Year]]&amp;"|"&amp;AllSources[[#This Row],[Real_Team]],ESPN[YEAR]&amp;"|"&amp;ESPN[TEAM],0)),"")</f>
        <v>11.5</v>
      </c>
      <c r="AQ590">
        <f t="array" ref="AQ590">IFERROR(INDEX(ESPN[YEAR],MATCH(AllSources[[#This Row],[Year]]&amp;"|"&amp;AllSources[[#This Row],[Real_Team]],ESPN[YEAR]&amp;"|"&amp;ESPN[TEAM],0)),"")</f>
        <v>2013</v>
      </c>
    </row>
    <row r="591" spans="1:43" x14ac:dyDescent="0.2">
      <c r="A591">
        <v>2013</v>
      </c>
      <c r="B591">
        <v>27</v>
      </c>
      <c r="C591" t="s">
        <v>574</v>
      </c>
      <c r="D591" t="s">
        <v>238</v>
      </c>
      <c r="E591" t="e" vm="1">
        <v>#NAME?</v>
      </c>
      <c r="F591">
        <v>4</v>
      </c>
      <c r="G591">
        <v>0</v>
      </c>
      <c r="H591" t="s">
        <v>156</v>
      </c>
      <c r="I591" t="s">
        <v>81</v>
      </c>
      <c r="J591">
        <v>18.16</v>
      </c>
      <c r="K591">
        <v>113.5</v>
      </c>
      <c r="L591">
        <v>23</v>
      </c>
      <c r="M591">
        <v>95.3</v>
      </c>
      <c r="N591">
        <v>52</v>
      </c>
      <c r="O591">
        <v>61.4</v>
      </c>
      <c r="P591">
        <v>296</v>
      </c>
      <c r="Q591">
        <v>5.0999999999999997E-2</v>
      </c>
      <c r="R591">
        <v>51</v>
      </c>
      <c r="S591">
        <v>6.82</v>
      </c>
      <c r="T591">
        <v>47</v>
      </c>
      <c r="U591">
        <v>106.1</v>
      </c>
      <c r="V591">
        <v>38</v>
      </c>
      <c r="W591">
        <v>99.3</v>
      </c>
      <c r="X591">
        <v>55</v>
      </c>
      <c r="Y591">
        <v>-3.29</v>
      </c>
      <c r="Z591">
        <v>264</v>
      </c>
      <c r="AA591">
        <v>4</v>
      </c>
      <c r="AB591" t="s">
        <v>136</v>
      </c>
      <c r="AC591" t="str">
        <f t="array" ref="AC591">IFERROR(INDEX(JeffSagarin[TEAM],MATCH(AllSources[[#This Row],[Year]]&amp;"|"&amp;AllSources[[#This Row],[Real_Team]],JeffSagarin[YEAR]&amp;"|"&amp;JeffSagarin[TEAM],0)),"")</f>
        <v>Kansas St.</v>
      </c>
      <c r="AD591">
        <f t="array" ref="AD591">IFERROR(INDEX(JeffSagarin[JS_RATING],MATCH(AllSources[[#This Row],[Year]]&amp;"|"&amp;AllSources[[#This Row],[Real_Team]],JeffSagarin[YEAR]&amp;"|"&amp;JeffSagarin[TEAM],0)),"")</f>
        <v>85.36</v>
      </c>
      <c r="AE591">
        <f t="array" ref="AE591">IFERROR(INDEX(JeffSagarin[JS_SOS],MATCH(AllSources[[#This Row],[Year]]&amp;"|"&amp;AllSources[[#This Row],[Real_Team]],JeffSagarin[YEAR]&amp;"|"&amp;JeffSagarin[TEAM],0)),"")</f>
        <v>78.03</v>
      </c>
      <c r="AF591">
        <f t="array" ref="AF591">IFERROR(INDEX(JeffSagarin[W25],MATCH(AllSources[[#This Row],[Year]]&amp;"|"&amp;AllSources[[#This Row],[Real_Team]],JeffSagarin[YEAR]&amp;"|"&amp;JeffSagarin[TEAM],0)),"")</f>
        <v>2</v>
      </c>
      <c r="AG591">
        <f t="array" ref="AG591">IFERROR(INDEX(JeffSagarin[W50],MATCH(AllSources[[#This Row],[Year]]&amp;"|"&amp;AllSources[[#This Row],[Real_Team]],JeffSagarin[YEAR]&amp;"|"&amp;JeffSagarin[TEAM],0)),"")</f>
        <v>6</v>
      </c>
      <c r="AH591">
        <f t="array" ref="AH591">IFERROR(INDEX(JeffSagarin[YEAR],MATCH(AllSources[[#This Row],[Year]]&amp;"|"&amp;AllSources[[#This Row],[Real_Team]],JeffSagarin[YEAR]&amp;"|"&amp;JeffSagarin[TEAM],0)),"")</f>
        <v>2013</v>
      </c>
      <c r="AI591" t="str">
        <f t="array" ref="AI591">IFERROR(INDEX(SonnyMoore[TEAM],MATCH(AllSources[[#This Row],[Year]]&amp;"|"&amp;AllSources[[#This Row],[Real_Team]],SonnyMoore[YEAR]&amp;"|"&amp;SonnyMoore[TEAM],0)),"")</f>
        <v>KANSAS ST.</v>
      </c>
      <c r="AJ591">
        <f t="array" ref="AJ591">IFERROR(INDEX(SonnyMoore[SM_SOS],MATCH(AllSources[[#This Row],[Year]]&amp;"|"&amp;AllSources[[#This Row],[Real_Team]],SonnyMoore[YEAR]&amp;"|"&amp;SonnyMoore[TEAM],0)),"")</f>
        <v>73.08</v>
      </c>
      <c r="AK591">
        <f t="array" ref="AK591">IFERROR(INDEX(SonnyMoore[SM_PR],MATCH(AllSources[[#This Row],[Year]]&amp;"|"&amp;AllSources[[#This Row],[Real_Team]],SonnyMoore[YEAR]&amp;"|"&amp;SonnyMoore[TEAM],0)),"")</f>
        <v>81.52</v>
      </c>
      <c r="AL591">
        <f t="array" ref="AL591">IFERROR(INDEX(SonnyMoore[YEAR],MATCH(AllSources[[#This Row],[Year]]&amp;"|"&amp;AllSources[[#This Row],[Real_Team]],SonnyMoore[YEAR]&amp;"|"&amp;SonnyMoore[TEAM],0)),"")</f>
        <v>2013</v>
      </c>
      <c r="AM591" t="str">
        <f t="array" ref="AM591">IFERROR(INDEX(ESPN[TEAM],MATCH(AllSources[[#This Row],[Year]]&amp;"|"&amp;AllSources[[#This Row],[Real_Team]],ESPN[YEAR]&amp;"|"&amp;ESPN[TEAM],0)),"")</f>
        <v>Kansas St.</v>
      </c>
      <c r="AN591">
        <f t="array" ref="AN591">IFERROR(INDEX(ESPN[BPI OFF],MATCH(AllSources[[#This Row],[Year]]&amp;"|"&amp;AllSources[[#This Row],[Real_Team]],ESPN[YEAR]&amp;"|"&amp;ESPN[TEAM],0)),"")</f>
        <v>3.8</v>
      </c>
      <c r="AO591">
        <f t="array" ref="AO591">IFERROR(INDEX(ESPN[BPI DEF],MATCH(AllSources[[#This Row],[Year]]&amp;"|"&amp;AllSources[[#This Row],[Real_Team]],ESPN[YEAR]&amp;"|"&amp;ESPN[TEAM],0)),"")</f>
        <v>7.4</v>
      </c>
      <c r="AP591">
        <f t="array" ref="AP591">IFERROR(INDEX(ESPN[BPI],MATCH(AllSources[[#This Row],[Year]]&amp;"|"&amp;AllSources[[#This Row],[Real_Team]],ESPN[YEAR]&amp;"|"&amp;ESPN[TEAM],0)),"")</f>
        <v>11.1</v>
      </c>
      <c r="AQ591">
        <f t="array" ref="AQ591">IFERROR(INDEX(ESPN[YEAR],MATCH(AllSources[[#This Row],[Year]]&amp;"|"&amp;AllSources[[#This Row],[Real_Team]],ESPN[YEAR]&amp;"|"&amp;ESPN[TEAM],0)),"")</f>
        <v>2013</v>
      </c>
    </row>
    <row r="592" spans="1:43" x14ac:dyDescent="0.2">
      <c r="A592">
        <v>2013</v>
      </c>
      <c r="B592">
        <v>30</v>
      </c>
      <c r="C592" t="s">
        <v>572</v>
      </c>
      <c r="D592" t="s">
        <v>243</v>
      </c>
      <c r="E592" t="e" vm="1">
        <v>#NAME?</v>
      </c>
      <c r="F592">
        <v>10</v>
      </c>
      <c r="G592">
        <v>1</v>
      </c>
      <c r="H592" t="s">
        <v>156</v>
      </c>
      <c r="I592" t="s">
        <v>84</v>
      </c>
      <c r="J592">
        <v>17.63</v>
      </c>
      <c r="K592">
        <v>117.5</v>
      </c>
      <c r="L592">
        <v>8</v>
      </c>
      <c r="M592">
        <v>99.8</v>
      </c>
      <c r="N592">
        <v>123</v>
      </c>
      <c r="O592">
        <v>68.3</v>
      </c>
      <c r="P592">
        <v>30</v>
      </c>
      <c r="Q592">
        <v>-4.5999999999999999E-2</v>
      </c>
      <c r="R592">
        <v>288</v>
      </c>
      <c r="S592">
        <v>6.74</v>
      </c>
      <c r="T592">
        <v>50</v>
      </c>
      <c r="U592">
        <v>105.5</v>
      </c>
      <c r="V592">
        <v>71</v>
      </c>
      <c r="W592">
        <v>98.7</v>
      </c>
      <c r="X592">
        <v>40</v>
      </c>
      <c r="Y592">
        <v>-3.12</v>
      </c>
      <c r="Z592">
        <v>258</v>
      </c>
      <c r="AA592">
        <v>0</v>
      </c>
      <c r="AB592" t="s">
        <v>136</v>
      </c>
      <c r="AC592" t="str">
        <f t="array" ref="AC592">IFERROR(INDEX(JeffSagarin[TEAM],MATCH(AllSources[[#This Row],[Year]]&amp;"|"&amp;AllSources[[#This Row],[Real_Team]],JeffSagarin[YEAR]&amp;"|"&amp;JeffSagarin[TEAM],0)),"")</f>
        <v>Iowa St.</v>
      </c>
      <c r="AD592">
        <f t="array" ref="AD592">IFERROR(INDEX(JeffSagarin[JS_RATING],MATCH(AllSources[[#This Row],[Year]]&amp;"|"&amp;AllSources[[#This Row],[Real_Team]],JeffSagarin[YEAR]&amp;"|"&amp;JeffSagarin[TEAM],0)),"")</f>
        <v>86.07</v>
      </c>
      <c r="AE592">
        <f t="array" ref="AE592">IFERROR(INDEX(JeffSagarin[JS_SOS],MATCH(AllSources[[#This Row],[Year]]&amp;"|"&amp;AllSources[[#This Row],[Real_Team]],JeffSagarin[YEAR]&amp;"|"&amp;JeffSagarin[TEAM],0)),"")</f>
        <v>78.27</v>
      </c>
      <c r="AF592">
        <f t="array" ref="AF592">IFERROR(INDEX(JeffSagarin[W25],MATCH(AllSources[[#This Row],[Year]]&amp;"|"&amp;AllSources[[#This Row],[Real_Team]],JeffSagarin[YEAR]&amp;"|"&amp;JeffSagarin[TEAM],0)),"")</f>
        <v>0</v>
      </c>
      <c r="AG592">
        <f t="array" ref="AG592">IFERROR(INDEX(JeffSagarin[W50],MATCH(AllSources[[#This Row],[Year]]&amp;"|"&amp;AllSources[[#This Row],[Real_Team]],JeffSagarin[YEAR]&amp;"|"&amp;JeffSagarin[TEAM],0)),"")</f>
        <v>5</v>
      </c>
      <c r="AH592">
        <f t="array" ref="AH592">IFERROR(INDEX(JeffSagarin[YEAR],MATCH(AllSources[[#This Row],[Year]]&amp;"|"&amp;AllSources[[#This Row],[Real_Team]],JeffSagarin[YEAR]&amp;"|"&amp;JeffSagarin[TEAM],0)),"")</f>
        <v>2013</v>
      </c>
      <c r="AI592" t="str">
        <f t="array" ref="AI592">IFERROR(INDEX(SonnyMoore[TEAM],MATCH(AllSources[[#This Row],[Year]]&amp;"|"&amp;AllSources[[#This Row],[Real_Team]],SonnyMoore[YEAR]&amp;"|"&amp;SonnyMoore[TEAM],0)),"")</f>
        <v>IOWA ST.</v>
      </c>
      <c r="AJ592">
        <f t="array" ref="AJ592">IFERROR(INDEX(SonnyMoore[SM_SOS],MATCH(AllSources[[#This Row],[Year]]&amp;"|"&amp;AllSources[[#This Row],[Real_Team]],SonnyMoore[YEAR]&amp;"|"&amp;SonnyMoore[TEAM],0)),"")</f>
        <v>72.33</v>
      </c>
      <c r="AK592">
        <f t="array" ref="AK592">IFERROR(INDEX(SonnyMoore[SM_PR],MATCH(AllSources[[#This Row],[Year]]&amp;"|"&amp;AllSources[[#This Row],[Real_Team]],SonnyMoore[YEAR]&amp;"|"&amp;SonnyMoore[TEAM],0)),"")</f>
        <v>81.58</v>
      </c>
      <c r="AL592">
        <f t="array" ref="AL592">IFERROR(INDEX(SonnyMoore[YEAR],MATCH(AllSources[[#This Row],[Year]]&amp;"|"&amp;AllSources[[#This Row],[Real_Team]],SonnyMoore[YEAR]&amp;"|"&amp;SonnyMoore[TEAM],0)),"")</f>
        <v>2013</v>
      </c>
      <c r="AM592" t="str">
        <f t="array" ref="AM592">IFERROR(INDEX(ESPN[TEAM],MATCH(AllSources[[#This Row],[Year]]&amp;"|"&amp;AllSources[[#This Row],[Real_Team]],ESPN[YEAR]&amp;"|"&amp;ESPN[TEAM],0)),"")</f>
        <v>Iowa St.</v>
      </c>
      <c r="AN592">
        <f t="array" ref="AN592">IFERROR(INDEX(ESPN[BPI OFF],MATCH(AllSources[[#This Row],[Year]]&amp;"|"&amp;AllSources[[#This Row],[Real_Team]],ESPN[YEAR]&amp;"|"&amp;ESPN[TEAM],0)),"")</f>
        <v>12.6</v>
      </c>
      <c r="AO592">
        <f t="array" ref="AO592">IFERROR(INDEX(ESPN[BPI DEF],MATCH(AllSources[[#This Row],[Year]]&amp;"|"&amp;AllSources[[#This Row],[Real_Team]],ESPN[YEAR]&amp;"|"&amp;ESPN[TEAM],0)),"")</f>
        <v>-1.3</v>
      </c>
      <c r="AP592">
        <f t="array" ref="AP592">IFERROR(INDEX(ESPN[BPI],MATCH(AllSources[[#This Row],[Year]]&amp;"|"&amp;AllSources[[#This Row],[Real_Team]],ESPN[YEAR]&amp;"|"&amp;ESPN[TEAM],0)),"")</f>
        <v>11.3</v>
      </c>
      <c r="AQ592">
        <f t="array" ref="AQ592">IFERROR(INDEX(ESPN[YEAR],MATCH(AllSources[[#This Row],[Year]]&amp;"|"&amp;AllSources[[#This Row],[Real_Team]],ESPN[YEAR]&amp;"|"&amp;ESPN[TEAM],0)),"")</f>
        <v>2013</v>
      </c>
    </row>
    <row r="593" spans="1:43" x14ac:dyDescent="0.2">
      <c r="A593">
        <v>2013</v>
      </c>
      <c r="B593">
        <v>31</v>
      </c>
      <c r="C593" t="s">
        <v>570</v>
      </c>
      <c r="D593" t="s">
        <v>234</v>
      </c>
      <c r="E593" t="e" vm="1">
        <v>#NAME?</v>
      </c>
      <c r="F593">
        <v>7</v>
      </c>
      <c r="G593">
        <v>1</v>
      </c>
      <c r="H593" t="s">
        <v>538</v>
      </c>
      <c r="I593" t="s">
        <v>125</v>
      </c>
      <c r="J593">
        <v>17.43</v>
      </c>
      <c r="K593">
        <v>107.7</v>
      </c>
      <c r="L593">
        <v>78</v>
      </c>
      <c r="M593">
        <v>90.3</v>
      </c>
      <c r="N593">
        <v>13</v>
      </c>
      <c r="O593">
        <v>65.5</v>
      </c>
      <c r="P593">
        <v>132</v>
      </c>
      <c r="Q593">
        <v>-4.9000000000000002E-2</v>
      </c>
      <c r="R593">
        <v>294</v>
      </c>
      <c r="S593">
        <v>7.65</v>
      </c>
      <c r="T593">
        <v>29</v>
      </c>
      <c r="U593">
        <v>106.6</v>
      </c>
      <c r="V593">
        <v>24</v>
      </c>
      <c r="W593">
        <v>98.9</v>
      </c>
      <c r="X593">
        <v>45</v>
      </c>
      <c r="Y593">
        <v>1.92</v>
      </c>
      <c r="Z593">
        <v>106</v>
      </c>
      <c r="AA593">
        <v>7</v>
      </c>
      <c r="AB593" t="s">
        <v>136</v>
      </c>
      <c r="AC593" t="str">
        <f t="array" ref="AC593">IFERROR(INDEX(JeffSagarin[TEAM],MATCH(AllSources[[#This Row],[Year]]&amp;"|"&amp;AllSources[[#This Row],[Real_Team]],JeffSagarin[YEAR]&amp;"|"&amp;JeffSagarin[TEAM],0)),"")</f>
        <v>San Diego St.</v>
      </c>
      <c r="AD593">
        <f t="array" ref="AD593">IFERROR(INDEX(JeffSagarin[JS_RATING],MATCH(AllSources[[#This Row],[Year]]&amp;"|"&amp;AllSources[[#This Row],[Real_Team]],JeffSagarin[YEAR]&amp;"|"&amp;JeffSagarin[TEAM],0)),"")</f>
        <v>84.37</v>
      </c>
      <c r="AE593">
        <f t="array" ref="AE593">IFERROR(INDEX(JeffSagarin[JS_SOS],MATCH(AllSources[[#This Row],[Year]]&amp;"|"&amp;AllSources[[#This Row],[Real_Team]],JeffSagarin[YEAR]&amp;"|"&amp;JeffSagarin[TEAM],0)),"")</f>
        <v>78.39</v>
      </c>
      <c r="AF593">
        <f t="array" ref="AF593">IFERROR(INDEX(JeffSagarin[W25],MATCH(AllSources[[#This Row],[Year]]&amp;"|"&amp;AllSources[[#This Row],[Real_Team]],JeffSagarin[YEAR]&amp;"|"&amp;JeffSagarin[TEAM],0)),"")</f>
        <v>1</v>
      </c>
      <c r="AG593">
        <f t="array" ref="AG593">IFERROR(INDEX(JeffSagarin[W50],MATCH(AllSources[[#This Row],[Year]]&amp;"|"&amp;AllSources[[#This Row],[Real_Team]],JeffSagarin[YEAR]&amp;"|"&amp;JeffSagarin[TEAM],0)),"")</f>
        <v>3</v>
      </c>
      <c r="AH593">
        <f t="array" ref="AH593">IFERROR(INDEX(JeffSagarin[YEAR],MATCH(AllSources[[#This Row],[Year]]&amp;"|"&amp;AllSources[[#This Row],[Real_Team]],JeffSagarin[YEAR]&amp;"|"&amp;JeffSagarin[TEAM],0)),"")</f>
        <v>2013</v>
      </c>
      <c r="AI593" t="str">
        <f t="array" ref="AI593">IFERROR(INDEX(SonnyMoore[TEAM],MATCH(AllSources[[#This Row],[Year]]&amp;"|"&amp;AllSources[[#This Row],[Real_Team]],SonnyMoore[YEAR]&amp;"|"&amp;SonnyMoore[TEAM],0)),"")</f>
        <v>SAN DIEGO ST.</v>
      </c>
      <c r="AJ593">
        <f t="array" ref="AJ593">IFERROR(INDEX(SonnyMoore[SM_SOS],MATCH(AllSources[[#This Row],[Year]]&amp;"|"&amp;AllSources[[#This Row],[Real_Team]],SonnyMoore[YEAR]&amp;"|"&amp;SonnyMoore[TEAM],0)),"")</f>
        <v>71.09</v>
      </c>
      <c r="AK593">
        <f t="array" ref="AK593">IFERROR(INDEX(SonnyMoore[SM_PR],MATCH(AllSources[[#This Row],[Year]]&amp;"|"&amp;AllSources[[#This Row],[Real_Team]],SonnyMoore[YEAR]&amp;"|"&amp;SonnyMoore[TEAM],0)),"")</f>
        <v>78.010000000000005</v>
      </c>
      <c r="AL593">
        <f t="array" ref="AL593">IFERROR(INDEX(SonnyMoore[YEAR],MATCH(AllSources[[#This Row],[Year]]&amp;"|"&amp;AllSources[[#This Row],[Real_Team]],SonnyMoore[YEAR]&amp;"|"&amp;SonnyMoore[TEAM],0)),"")</f>
        <v>2013</v>
      </c>
      <c r="AM593" t="str">
        <f t="array" ref="AM593">IFERROR(INDEX(ESPN[TEAM],MATCH(AllSources[[#This Row],[Year]]&amp;"|"&amp;AllSources[[#This Row],[Real_Team]],ESPN[YEAR]&amp;"|"&amp;ESPN[TEAM],0)),"")</f>
        <v>San Diego St.</v>
      </c>
      <c r="AN593">
        <f t="array" ref="AN593">IFERROR(INDEX(ESPN[BPI OFF],MATCH(AllSources[[#This Row],[Year]]&amp;"|"&amp;AllSources[[#This Row],[Real_Team]],ESPN[YEAR]&amp;"|"&amp;ESPN[TEAM],0)),"")</f>
        <v>4.8</v>
      </c>
      <c r="AO593">
        <f t="array" ref="AO593">IFERROR(INDEX(ESPN[BPI DEF],MATCH(AllSources[[#This Row],[Year]]&amp;"|"&amp;AllSources[[#This Row],[Real_Team]],ESPN[YEAR]&amp;"|"&amp;ESPN[TEAM],0)),"")</f>
        <v>6</v>
      </c>
      <c r="AP593">
        <f t="array" ref="AP593">IFERROR(INDEX(ESPN[BPI],MATCH(AllSources[[#This Row],[Year]]&amp;"|"&amp;AllSources[[#This Row],[Real_Team]],ESPN[YEAR]&amp;"|"&amp;ESPN[TEAM],0)),"")</f>
        <v>10.8</v>
      </c>
      <c r="AQ593">
        <f t="array" ref="AQ593">IFERROR(INDEX(ESPN[YEAR],MATCH(AllSources[[#This Row],[Year]]&amp;"|"&amp;AllSources[[#This Row],[Real_Team]],ESPN[YEAR]&amp;"|"&amp;ESPN[TEAM],0)),"")</f>
        <v>2013</v>
      </c>
    </row>
    <row r="594" spans="1:43" x14ac:dyDescent="0.2">
      <c r="A594">
        <v>2013</v>
      </c>
      <c r="B594">
        <v>32</v>
      </c>
      <c r="C594" t="s">
        <v>569</v>
      </c>
      <c r="D594" t="s">
        <v>38</v>
      </c>
      <c r="E594" t="e" vm="1">
        <v>#NAME?</v>
      </c>
      <c r="F594">
        <v>8</v>
      </c>
      <c r="G594">
        <v>1</v>
      </c>
      <c r="H594" t="s">
        <v>105</v>
      </c>
      <c r="I594" t="s">
        <v>568</v>
      </c>
      <c r="J594">
        <v>17.14</v>
      </c>
      <c r="K594">
        <v>112.2</v>
      </c>
      <c r="L594">
        <v>31</v>
      </c>
      <c r="M594">
        <v>95.1</v>
      </c>
      <c r="N594">
        <v>47</v>
      </c>
      <c r="O594">
        <v>69.599999999999994</v>
      </c>
      <c r="P594">
        <v>12</v>
      </c>
      <c r="Q594">
        <v>3.7999999999999999E-2</v>
      </c>
      <c r="R594">
        <v>86</v>
      </c>
      <c r="S594">
        <v>8.57</v>
      </c>
      <c r="T594">
        <v>19</v>
      </c>
      <c r="U594">
        <v>106.6</v>
      </c>
      <c r="V594">
        <v>25</v>
      </c>
      <c r="W594">
        <v>98</v>
      </c>
      <c r="X594">
        <v>17</v>
      </c>
      <c r="Y594">
        <v>-0.95</v>
      </c>
      <c r="Z594">
        <v>189</v>
      </c>
      <c r="AA594">
        <v>8</v>
      </c>
      <c r="AB594" t="s">
        <v>136</v>
      </c>
      <c r="AC594" t="str">
        <f t="array" ref="AC594">IFERROR(INDEX(JeffSagarin[TEAM],MATCH(AllSources[[#This Row],[Year]]&amp;"|"&amp;AllSources[[#This Row],[Real_Team]],JeffSagarin[YEAR]&amp;"|"&amp;JeffSagarin[TEAM],0)),"")</f>
        <v>North Carolina</v>
      </c>
      <c r="AD594">
        <f t="array" ref="AD594">IFERROR(INDEX(JeffSagarin[JS_RATING],MATCH(AllSources[[#This Row],[Year]]&amp;"|"&amp;AllSources[[#This Row],[Real_Team]],JeffSagarin[YEAR]&amp;"|"&amp;JeffSagarin[TEAM],0)),"")</f>
        <v>85.33</v>
      </c>
      <c r="AE594">
        <f t="array" ref="AE594">IFERROR(INDEX(JeffSagarin[JS_SOS],MATCH(AllSources[[#This Row],[Year]]&amp;"|"&amp;AllSources[[#This Row],[Real_Team]],JeffSagarin[YEAR]&amp;"|"&amp;JeffSagarin[TEAM],0)),"")</f>
        <v>79.34</v>
      </c>
      <c r="AF594">
        <f t="array" ref="AF594">IFERROR(INDEX(JeffSagarin[W25],MATCH(AllSources[[#This Row],[Year]]&amp;"|"&amp;AllSources[[#This Row],[Real_Team]],JeffSagarin[YEAR]&amp;"|"&amp;JeffSagarin[TEAM],0)),"")</f>
        <v>0</v>
      </c>
      <c r="AG594">
        <f t="array" ref="AG594">IFERROR(INDEX(JeffSagarin[W50],MATCH(AllSources[[#This Row],[Year]]&amp;"|"&amp;AllSources[[#This Row],[Real_Team]],JeffSagarin[YEAR]&amp;"|"&amp;JeffSagarin[TEAM],0)),"")</f>
        <v>3</v>
      </c>
      <c r="AH594">
        <f t="array" ref="AH594">IFERROR(INDEX(JeffSagarin[YEAR],MATCH(AllSources[[#This Row],[Year]]&amp;"|"&amp;AllSources[[#This Row],[Real_Team]],JeffSagarin[YEAR]&amp;"|"&amp;JeffSagarin[TEAM],0)),"")</f>
        <v>2013</v>
      </c>
      <c r="AI594" t="str">
        <f t="array" ref="AI594">IFERROR(INDEX(SonnyMoore[TEAM],MATCH(AllSources[[#This Row],[Year]]&amp;"|"&amp;AllSources[[#This Row],[Real_Team]],SonnyMoore[YEAR]&amp;"|"&amp;SonnyMoore[TEAM],0)),"")</f>
        <v>NORTH CAROLINA</v>
      </c>
      <c r="AJ594">
        <f t="array" ref="AJ594">IFERROR(INDEX(SonnyMoore[SM_SOS],MATCH(AllSources[[#This Row],[Year]]&amp;"|"&amp;AllSources[[#This Row],[Real_Team]],SonnyMoore[YEAR]&amp;"|"&amp;SonnyMoore[TEAM],0)),"")</f>
        <v>74.78</v>
      </c>
      <c r="AK594">
        <f t="array" ref="AK594">IFERROR(INDEX(SonnyMoore[SM_PR],MATCH(AllSources[[#This Row],[Year]]&amp;"|"&amp;AllSources[[#This Row],[Real_Team]],SonnyMoore[YEAR]&amp;"|"&amp;SonnyMoore[TEAM],0)),"")</f>
        <v>83.1</v>
      </c>
      <c r="AL594">
        <f t="array" ref="AL594">IFERROR(INDEX(SonnyMoore[YEAR],MATCH(AllSources[[#This Row],[Year]]&amp;"|"&amp;AllSources[[#This Row],[Real_Team]],SonnyMoore[YEAR]&amp;"|"&amp;SonnyMoore[TEAM],0)),"")</f>
        <v>2013</v>
      </c>
      <c r="AM594" t="str">
        <f t="array" ref="AM594">IFERROR(INDEX(ESPN[TEAM],MATCH(AllSources[[#This Row],[Year]]&amp;"|"&amp;AllSources[[#This Row],[Real_Team]],ESPN[YEAR]&amp;"|"&amp;ESPN[TEAM],0)),"")</f>
        <v>North Carolina</v>
      </c>
      <c r="AN594">
        <f t="array" ref="AN594">IFERROR(INDEX(ESPN[BPI OFF],MATCH(AllSources[[#This Row],[Year]]&amp;"|"&amp;AllSources[[#This Row],[Real_Team]],ESPN[YEAR]&amp;"|"&amp;ESPN[TEAM],0)),"")</f>
        <v>10</v>
      </c>
      <c r="AO594">
        <f t="array" ref="AO594">IFERROR(INDEX(ESPN[BPI DEF],MATCH(AllSources[[#This Row],[Year]]&amp;"|"&amp;AllSources[[#This Row],[Real_Team]],ESPN[YEAR]&amp;"|"&amp;ESPN[TEAM],0)),"")</f>
        <v>1.1000000000000001</v>
      </c>
      <c r="AP594">
        <f t="array" ref="AP594">IFERROR(INDEX(ESPN[BPI],MATCH(AllSources[[#This Row],[Year]]&amp;"|"&amp;AllSources[[#This Row],[Real_Team]],ESPN[YEAR]&amp;"|"&amp;ESPN[TEAM],0)),"")</f>
        <v>11.1</v>
      </c>
      <c r="AQ594">
        <f t="array" ref="AQ594">IFERROR(INDEX(ESPN[YEAR],MATCH(AllSources[[#This Row],[Year]]&amp;"|"&amp;AllSources[[#This Row],[Real_Team]],ESPN[YEAR]&amp;"|"&amp;ESPN[TEAM],0)),"")</f>
        <v>2013</v>
      </c>
    </row>
    <row r="595" spans="1:43" x14ac:dyDescent="0.2">
      <c r="A595">
        <v>2013</v>
      </c>
      <c r="B595">
        <v>33</v>
      </c>
      <c r="C595" t="s">
        <v>567</v>
      </c>
      <c r="D595" t="s">
        <v>566</v>
      </c>
      <c r="E595" t="e" vm="1">
        <v>#NAME?</v>
      </c>
      <c r="F595">
        <v>8</v>
      </c>
      <c r="G595">
        <v>0</v>
      </c>
      <c r="H595" t="s">
        <v>105</v>
      </c>
      <c r="I595" t="s">
        <v>111</v>
      </c>
      <c r="J595">
        <v>16.989999999999998</v>
      </c>
      <c r="K595">
        <v>116.8</v>
      </c>
      <c r="L595">
        <v>10</v>
      </c>
      <c r="M595">
        <v>99.8</v>
      </c>
      <c r="N595">
        <v>122</v>
      </c>
      <c r="O595">
        <v>66.8</v>
      </c>
      <c r="P595">
        <v>69</v>
      </c>
      <c r="Q595">
        <v>-3.2000000000000001E-2</v>
      </c>
      <c r="R595">
        <v>259</v>
      </c>
      <c r="S595">
        <v>6.54</v>
      </c>
      <c r="T595">
        <v>53</v>
      </c>
      <c r="U595">
        <v>106.1</v>
      </c>
      <c r="V595">
        <v>40</v>
      </c>
      <c r="W595">
        <v>99.5</v>
      </c>
      <c r="X595">
        <v>61</v>
      </c>
      <c r="Y595">
        <v>-0.36</v>
      </c>
      <c r="Z595">
        <v>167</v>
      </c>
      <c r="AA595">
        <v>8</v>
      </c>
      <c r="AB595" t="s">
        <v>136</v>
      </c>
      <c r="AC595" t="str">
        <f t="array" ref="AC595">IFERROR(INDEX(JeffSagarin[TEAM],MATCH(AllSources[[#This Row],[Year]]&amp;"|"&amp;AllSources[[#This Row],[Real_Team]],JeffSagarin[YEAR]&amp;"|"&amp;JeffSagarin[TEAM],0)),"")</f>
        <v/>
      </c>
      <c r="AD595" t="str">
        <f t="array" ref="AD595">IFERROR(INDEX(JeffSagarin[JS_RATING],MATCH(AllSources[[#This Row],[Year]]&amp;"|"&amp;AllSources[[#This Row],[Real_Team]],JeffSagarin[YEAR]&amp;"|"&amp;JeffSagarin[TEAM],0)),"")</f>
        <v/>
      </c>
      <c r="AE595" t="str">
        <f t="array" ref="AE595">IFERROR(INDEX(JeffSagarin[JS_SOS],MATCH(AllSources[[#This Row],[Year]]&amp;"|"&amp;AllSources[[#This Row],[Real_Team]],JeffSagarin[YEAR]&amp;"|"&amp;JeffSagarin[TEAM],0)),"")</f>
        <v/>
      </c>
      <c r="AF595" t="str">
        <f t="array" ref="AF595">IFERROR(INDEX(JeffSagarin[W25],MATCH(AllSources[[#This Row],[Year]]&amp;"|"&amp;AllSources[[#This Row],[Real_Team]],JeffSagarin[YEAR]&amp;"|"&amp;JeffSagarin[TEAM],0)),"")</f>
        <v/>
      </c>
      <c r="AG595" t="str">
        <f t="array" ref="AG595">IFERROR(INDEX(JeffSagarin[W50],MATCH(AllSources[[#This Row],[Year]]&amp;"|"&amp;AllSources[[#This Row],[Real_Team]],JeffSagarin[YEAR]&amp;"|"&amp;JeffSagarin[TEAM],0)),"")</f>
        <v/>
      </c>
      <c r="AH595" t="str">
        <f t="array" ref="AH595">IFERROR(INDEX(JeffSagarin[YEAR],MATCH(AllSources[[#This Row],[Year]]&amp;"|"&amp;AllSources[[#This Row],[Real_Team]],JeffSagarin[YEAR]&amp;"|"&amp;JeffSagarin[TEAM],0)),"")</f>
        <v/>
      </c>
      <c r="AI595" t="str">
        <f t="array" ref="AI595">IFERROR(INDEX(SonnyMoore[TEAM],MATCH(AllSources[[#This Row],[Year]]&amp;"|"&amp;AllSources[[#This Row],[Real_Team]],SonnyMoore[YEAR]&amp;"|"&amp;SonnyMoore[TEAM],0)),"")</f>
        <v>NORTH CAROLINA ST.</v>
      </c>
      <c r="AJ595">
        <f t="array" ref="AJ595">IFERROR(INDEX(SonnyMoore[SM_SOS],MATCH(AllSources[[#This Row],[Year]]&amp;"|"&amp;AllSources[[#This Row],[Real_Team]],SonnyMoore[YEAR]&amp;"|"&amp;SonnyMoore[TEAM],0)),"")</f>
        <v>73.930000000000007</v>
      </c>
      <c r="AK595">
        <f t="array" ref="AK595">IFERROR(INDEX(SonnyMoore[SM_PR],MATCH(AllSources[[#This Row],[Year]]&amp;"|"&amp;AllSources[[#This Row],[Real_Team]],SonnyMoore[YEAR]&amp;"|"&amp;SonnyMoore[TEAM],0)),"")</f>
        <v>81.63</v>
      </c>
      <c r="AL595">
        <f t="array" ref="AL595">IFERROR(INDEX(SonnyMoore[YEAR],MATCH(AllSources[[#This Row],[Year]]&amp;"|"&amp;AllSources[[#This Row],[Real_Team]],SonnyMoore[YEAR]&amp;"|"&amp;SonnyMoore[TEAM],0)),"")</f>
        <v>2013</v>
      </c>
      <c r="AM595" t="str">
        <f t="array" ref="AM595">IFERROR(INDEX(ESPN[TEAM],MATCH(AllSources[[#This Row],[Year]]&amp;"|"&amp;AllSources[[#This Row],[Real_Team]],ESPN[YEAR]&amp;"|"&amp;ESPN[TEAM],0)),"")</f>
        <v/>
      </c>
      <c r="AN595" t="str">
        <f t="array" ref="AN595">IFERROR(INDEX(ESPN[BPI OFF],MATCH(AllSources[[#This Row],[Year]]&amp;"|"&amp;AllSources[[#This Row],[Real_Team]],ESPN[YEAR]&amp;"|"&amp;ESPN[TEAM],0)),"")</f>
        <v/>
      </c>
      <c r="AO595" t="str">
        <f t="array" ref="AO595">IFERROR(INDEX(ESPN[BPI DEF],MATCH(AllSources[[#This Row],[Year]]&amp;"|"&amp;AllSources[[#This Row],[Real_Team]],ESPN[YEAR]&amp;"|"&amp;ESPN[TEAM],0)),"")</f>
        <v/>
      </c>
      <c r="AP595" t="str">
        <f t="array" ref="AP595">IFERROR(INDEX(ESPN[BPI],MATCH(AllSources[[#This Row],[Year]]&amp;"|"&amp;AllSources[[#This Row],[Real_Team]],ESPN[YEAR]&amp;"|"&amp;ESPN[TEAM],0)),"")</f>
        <v/>
      </c>
      <c r="AQ595" t="str">
        <f t="array" ref="AQ595">IFERROR(INDEX(ESPN[YEAR],MATCH(AllSources[[#This Row],[Year]]&amp;"|"&amp;AllSources[[#This Row],[Real_Team]],ESPN[YEAR]&amp;"|"&amp;ESPN[TEAM],0)),"")</f>
        <v/>
      </c>
    </row>
    <row r="596" spans="1:43" x14ac:dyDescent="0.2">
      <c r="A596">
        <v>2013</v>
      </c>
      <c r="B596">
        <v>34</v>
      </c>
      <c r="C596" t="s">
        <v>565</v>
      </c>
      <c r="D596" t="s">
        <v>28</v>
      </c>
      <c r="E596" t="e" vm="1">
        <v>#NAME?</v>
      </c>
      <c r="F596">
        <v>12</v>
      </c>
      <c r="G596">
        <v>1</v>
      </c>
      <c r="H596" t="s">
        <v>60</v>
      </c>
      <c r="I596" t="s">
        <v>100</v>
      </c>
      <c r="J596">
        <v>16.95</v>
      </c>
      <c r="K596">
        <v>112.3</v>
      </c>
      <c r="L596">
        <v>30</v>
      </c>
      <c r="M596">
        <v>95.3</v>
      </c>
      <c r="N596">
        <v>51</v>
      </c>
      <c r="O596">
        <v>69.2</v>
      </c>
      <c r="P596">
        <v>19</v>
      </c>
      <c r="Q596">
        <v>-1.0999999999999999E-2</v>
      </c>
      <c r="R596">
        <v>213</v>
      </c>
      <c r="S596">
        <v>3.19</v>
      </c>
      <c r="T596">
        <v>108</v>
      </c>
      <c r="U596">
        <v>103.4</v>
      </c>
      <c r="V596">
        <v>131</v>
      </c>
      <c r="W596">
        <v>100.2</v>
      </c>
      <c r="X596">
        <v>80</v>
      </c>
      <c r="Y596">
        <v>-7.55</v>
      </c>
      <c r="Z596">
        <v>326</v>
      </c>
      <c r="AA596">
        <v>2</v>
      </c>
      <c r="AB596" t="s">
        <v>136</v>
      </c>
      <c r="AC596" t="str">
        <f t="array" ref="AC596">IFERROR(INDEX(JeffSagarin[TEAM],MATCH(AllSources[[#This Row],[Year]]&amp;"|"&amp;AllSources[[#This Row],[Real_Team]],JeffSagarin[YEAR]&amp;"|"&amp;JeffSagarin[TEAM],0)),"")</f>
        <v>Mississippi</v>
      </c>
      <c r="AD596">
        <f t="array" ref="AD596">IFERROR(INDEX(JeffSagarin[JS_RATING],MATCH(AllSources[[#This Row],[Year]]&amp;"|"&amp;AllSources[[#This Row],[Real_Team]],JeffSagarin[YEAR]&amp;"|"&amp;JeffSagarin[TEAM],0)),"")</f>
        <v>85.26</v>
      </c>
      <c r="AE596">
        <f t="array" ref="AE596">IFERROR(INDEX(JeffSagarin[JS_SOS],MATCH(AllSources[[#This Row],[Year]]&amp;"|"&amp;AllSources[[#This Row],[Real_Team]],JeffSagarin[YEAR]&amp;"|"&amp;JeffSagarin[TEAM],0)),"")</f>
        <v>75.39</v>
      </c>
      <c r="AF596">
        <f t="array" ref="AF596">IFERROR(INDEX(JeffSagarin[W25],MATCH(AllSources[[#This Row],[Year]]&amp;"|"&amp;AllSources[[#This Row],[Real_Team]],JeffSagarin[YEAR]&amp;"|"&amp;JeffSagarin[TEAM],0)),"")</f>
        <v>2</v>
      </c>
      <c r="AG596">
        <f t="array" ref="AG596">IFERROR(INDEX(JeffSagarin[W50],MATCH(AllSources[[#This Row],[Year]]&amp;"|"&amp;AllSources[[#This Row],[Real_Team]],JeffSagarin[YEAR]&amp;"|"&amp;JeffSagarin[TEAM],0)),"")</f>
        <v>4</v>
      </c>
      <c r="AH596">
        <f t="array" ref="AH596">IFERROR(INDEX(JeffSagarin[YEAR],MATCH(AllSources[[#This Row],[Year]]&amp;"|"&amp;AllSources[[#This Row],[Real_Team]],JeffSagarin[YEAR]&amp;"|"&amp;JeffSagarin[TEAM],0)),"")</f>
        <v>2013</v>
      </c>
      <c r="AI596" t="str">
        <f t="array" ref="AI596">IFERROR(INDEX(SonnyMoore[TEAM],MATCH(AllSources[[#This Row],[Year]]&amp;"|"&amp;AllSources[[#This Row],[Real_Team]],SonnyMoore[YEAR]&amp;"|"&amp;SonnyMoore[TEAM],0)),"")</f>
        <v>MISSISSIPPI</v>
      </c>
      <c r="AJ596">
        <f t="array" ref="AJ596">IFERROR(INDEX(SonnyMoore[SM_SOS],MATCH(AllSources[[#This Row],[Year]]&amp;"|"&amp;AllSources[[#This Row],[Real_Team]],SonnyMoore[YEAR]&amp;"|"&amp;SonnyMoore[TEAM],0)),"")</f>
        <v>70.7</v>
      </c>
      <c r="AK596">
        <f t="array" ref="AK596">IFERROR(INDEX(SonnyMoore[SM_PR],MATCH(AllSources[[#This Row],[Year]]&amp;"|"&amp;AllSources[[#This Row],[Real_Team]],SonnyMoore[YEAR]&amp;"|"&amp;SonnyMoore[TEAM],0)),"")</f>
        <v>81.84</v>
      </c>
      <c r="AL596">
        <f t="array" ref="AL596">IFERROR(INDEX(SonnyMoore[YEAR],MATCH(AllSources[[#This Row],[Year]]&amp;"|"&amp;AllSources[[#This Row],[Real_Team]],SonnyMoore[YEAR]&amp;"|"&amp;SonnyMoore[TEAM],0)),"")</f>
        <v>2013</v>
      </c>
      <c r="AM596" t="str">
        <f t="array" ref="AM596">IFERROR(INDEX(ESPN[TEAM],MATCH(AllSources[[#This Row],[Year]]&amp;"|"&amp;AllSources[[#This Row],[Real_Team]],ESPN[YEAR]&amp;"|"&amp;ESPN[TEAM],0)),"")</f>
        <v/>
      </c>
      <c r="AN596" t="str">
        <f t="array" ref="AN596">IFERROR(INDEX(ESPN[BPI OFF],MATCH(AllSources[[#This Row],[Year]]&amp;"|"&amp;AllSources[[#This Row],[Real_Team]],ESPN[YEAR]&amp;"|"&amp;ESPN[TEAM],0)),"")</f>
        <v/>
      </c>
      <c r="AO596" t="str">
        <f t="array" ref="AO596">IFERROR(INDEX(ESPN[BPI DEF],MATCH(AllSources[[#This Row],[Year]]&amp;"|"&amp;AllSources[[#This Row],[Real_Team]],ESPN[YEAR]&amp;"|"&amp;ESPN[TEAM],0)),"")</f>
        <v/>
      </c>
      <c r="AP596" t="str">
        <f t="array" ref="AP596">IFERROR(INDEX(ESPN[BPI],MATCH(AllSources[[#This Row],[Year]]&amp;"|"&amp;AllSources[[#This Row],[Real_Team]],ESPN[YEAR]&amp;"|"&amp;ESPN[TEAM],0)),"")</f>
        <v/>
      </c>
      <c r="AQ596" t="str">
        <f t="array" ref="AQ596">IFERROR(INDEX(ESPN[YEAR],MATCH(AllSources[[#This Row],[Year]]&amp;"|"&amp;AllSources[[#This Row],[Real_Team]],ESPN[YEAR]&amp;"|"&amp;ESPN[TEAM],0)),"")</f>
        <v/>
      </c>
    </row>
    <row r="597" spans="1:43" x14ac:dyDescent="0.2">
      <c r="A597">
        <v>2013</v>
      </c>
      <c r="B597">
        <v>35</v>
      </c>
      <c r="C597" t="s">
        <v>563</v>
      </c>
      <c r="D597" t="s">
        <v>30</v>
      </c>
      <c r="E597" t="e" vm="1">
        <v>#NAME?</v>
      </c>
      <c r="F597">
        <v>12</v>
      </c>
      <c r="G597">
        <v>2</v>
      </c>
      <c r="H597" t="s">
        <v>137</v>
      </c>
      <c r="I597" t="s">
        <v>142</v>
      </c>
      <c r="J597">
        <v>16.78</v>
      </c>
      <c r="K597">
        <v>106.6</v>
      </c>
      <c r="L597">
        <v>105</v>
      </c>
      <c r="M597">
        <v>89.8</v>
      </c>
      <c r="N597">
        <v>11</v>
      </c>
      <c r="O597">
        <v>67.900000000000006</v>
      </c>
      <c r="P597">
        <v>37</v>
      </c>
      <c r="Q597">
        <v>5.1999999999999998E-2</v>
      </c>
      <c r="R597">
        <v>47</v>
      </c>
      <c r="S597">
        <v>5.92</v>
      </c>
      <c r="T597">
        <v>62</v>
      </c>
      <c r="U597">
        <v>105.1</v>
      </c>
      <c r="V597">
        <v>84</v>
      </c>
      <c r="W597">
        <v>99.2</v>
      </c>
      <c r="X597">
        <v>50</v>
      </c>
      <c r="Y597">
        <v>-8.08</v>
      </c>
      <c r="Z597">
        <v>332</v>
      </c>
      <c r="AA597">
        <v>2</v>
      </c>
      <c r="AB597" t="s">
        <v>136</v>
      </c>
      <c r="AC597" t="str">
        <f t="array" ref="AC597">IFERROR(INDEX(JeffSagarin[TEAM],MATCH(AllSources[[#This Row],[Year]]&amp;"|"&amp;AllSources[[#This Row],[Real_Team]],JeffSagarin[YEAR]&amp;"|"&amp;JeffSagarin[TEAM],0)),"")</f>
        <v>Oregon</v>
      </c>
      <c r="AD597">
        <f t="array" ref="AD597">IFERROR(INDEX(JeffSagarin[JS_RATING],MATCH(AllSources[[#This Row],[Year]]&amp;"|"&amp;AllSources[[#This Row],[Real_Team]],JeffSagarin[YEAR]&amp;"|"&amp;JeffSagarin[TEAM],0)),"")</f>
        <v>85.88</v>
      </c>
      <c r="AE597">
        <f t="array" ref="AE597">IFERROR(INDEX(JeffSagarin[JS_SOS],MATCH(AllSources[[#This Row],[Year]]&amp;"|"&amp;AllSources[[#This Row],[Real_Team]],JeffSagarin[YEAR]&amp;"|"&amp;JeffSagarin[TEAM],0)),"")</f>
        <v>77.27</v>
      </c>
      <c r="AF597">
        <f t="array" ref="AF597">IFERROR(INDEX(JeffSagarin[W25],MATCH(AllSources[[#This Row],[Year]]&amp;"|"&amp;AllSources[[#This Row],[Real_Team]],JeffSagarin[YEAR]&amp;"|"&amp;JeffSagarin[TEAM],0)),"")</f>
        <v>2</v>
      </c>
      <c r="AG597">
        <f t="array" ref="AG597">IFERROR(INDEX(JeffSagarin[W50],MATCH(AllSources[[#This Row],[Year]]&amp;"|"&amp;AllSources[[#This Row],[Real_Team]],JeffSagarin[YEAR]&amp;"|"&amp;JeffSagarin[TEAM],0)),"")</f>
        <v>6</v>
      </c>
      <c r="AH597">
        <f t="array" ref="AH597">IFERROR(INDEX(JeffSagarin[YEAR],MATCH(AllSources[[#This Row],[Year]]&amp;"|"&amp;AllSources[[#This Row],[Real_Team]],JeffSagarin[YEAR]&amp;"|"&amp;JeffSagarin[TEAM],0)),"")</f>
        <v>2013</v>
      </c>
      <c r="AI597" t="str">
        <f t="array" ref="AI597">IFERROR(INDEX(SonnyMoore[TEAM],MATCH(AllSources[[#This Row],[Year]]&amp;"|"&amp;AllSources[[#This Row],[Real_Team]],SonnyMoore[YEAR]&amp;"|"&amp;SonnyMoore[TEAM],0)),"")</f>
        <v>OREGON</v>
      </c>
      <c r="AJ597">
        <f t="array" ref="AJ597">IFERROR(INDEX(SonnyMoore[SM_SOS],MATCH(AllSources[[#This Row],[Year]]&amp;"|"&amp;AllSources[[#This Row],[Real_Team]],SonnyMoore[YEAR]&amp;"|"&amp;SonnyMoore[TEAM],0)),"")</f>
        <v>70.58</v>
      </c>
      <c r="AK597">
        <f t="array" ref="AK597">IFERROR(INDEX(SonnyMoore[SM_PR],MATCH(AllSources[[#This Row],[Year]]&amp;"|"&amp;AllSources[[#This Row],[Real_Team]],SonnyMoore[YEAR]&amp;"|"&amp;SonnyMoore[TEAM],0)),"")</f>
        <v>80.53</v>
      </c>
      <c r="AL597">
        <f t="array" ref="AL597">IFERROR(INDEX(SonnyMoore[YEAR],MATCH(AllSources[[#This Row],[Year]]&amp;"|"&amp;AllSources[[#This Row],[Real_Team]],SonnyMoore[YEAR]&amp;"|"&amp;SonnyMoore[TEAM],0)),"")</f>
        <v>2013</v>
      </c>
      <c r="AM597" t="str">
        <f t="array" ref="AM597">IFERROR(INDEX(ESPN[TEAM],MATCH(AllSources[[#This Row],[Year]]&amp;"|"&amp;AllSources[[#This Row],[Real_Team]],ESPN[YEAR]&amp;"|"&amp;ESPN[TEAM],0)),"")</f>
        <v>Oregon</v>
      </c>
      <c r="AN597">
        <f t="array" ref="AN597">IFERROR(INDEX(ESPN[BPI OFF],MATCH(AllSources[[#This Row],[Year]]&amp;"|"&amp;AllSources[[#This Row],[Real_Team]],ESPN[YEAR]&amp;"|"&amp;ESPN[TEAM],0)),"")</f>
        <v>6.4</v>
      </c>
      <c r="AO597">
        <f t="array" ref="AO597">IFERROR(INDEX(ESPN[BPI DEF],MATCH(AllSources[[#This Row],[Year]]&amp;"|"&amp;AllSources[[#This Row],[Real_Team]],ESPN[YEAR]&amp;"|"&amp;ESPN[TEAM],0)),"")</f>
        <v>2.4</v>
      </c>
      <c r="AP597">
        <f t="array" ref="AP597">IFERROR(INDEX(ESPN[BPI],MATCH(AllSources[[#This Row],[Year]]&amp;"|"&amp;AllSources[[#This Row],[Real_Team]],ESPN[YEAR]&amp;"|"&amp;ESPN[TEAM],0)),"")</f>
        <v>8.8000000000000007</v>
      </c>
      <c r="AQ597">
        <f t="array" ref="AQ597">IFERROR(INDEX(ESPN[YEAR],MATCH(AllSources[[#This Row],[Year]]&amp;"|"&amp;AllSources[[#This Row],[Real_Team]],ESPN[YEAR]&amp;"|"&amp;ESPN[TEAM],0)),"")</f>
        <v>2013</v>
      </c>
    </row>
    <row r="598" spans="1:43" x14ac:dyDescent="0.2">
      <c r="A598">
        <v>2013</v>
      </c>
      <c r="B598">
        <v>36</v>
      </c>
      <c r="C598" t="s">
        <v>562</v>
      </c>
      <c r="D598" t="s">
        <v>233</v>
      </c>
      <c r="E598" t="e" vm="1">
        <v>#NAME?</v>
      </c>
      <c r="F598">
        <v>7</v>
      </c>
      <c r="G598">
        <v>0</v>
      </c>
      <c r="H598" t="s">
        <v>541</v>
      </c>
      <c r="I598" t="s">
        <v>108</v>
      </c>
      <c r="J598">
        <v>16.649999999999999</v>
      </c>
      <c r="K598">
        <v>114.6</v>
      </c>
      <c r="L598">
        <v>17</v>
      </c>
      <c r="M598">
        <v>97.9</v>
      </c>
      <c r="N598">
        <v>86</v>
      </c>
      <c r="O598">
        <v>60.3</v>
      </c>
      <c r="P598">
        <v>320</v>
      </c>
      <c r="Q598">
        <v>4.5999999999999999E-2</v>
      </c>
      <c r="R598">
        <v>62</v>
      </c>
      <c r="S598">
        <v>6.53</v>
      </c>
      <c r="T598">
        <v>54</v>
      </c>
      <c r="U598">
        <v>105.1</v>
      </c>
      <c r="V598">
        <v>82</v>
      </c>
      <c r="W598">
        <v>98.6</v>
      </c>
      <c r="X598">
        <v>34</v>
      </c>
      <c r="Y598">
        <v>-6.61</v>
      </c>
      <c r="Z598">
        <v>318</v>
      </c>
      <c r="AA598">
        <v>7</v>
      </c>
      <c r="AB598" t="s">
        <v>136</v>
      </c>
      <c r="AC598" t="str">
        <f t="array" ref="AC598">IFERROR(INDEX(JeffSagarin[TEAM],MATCH(AllSources[[#This Row],[Year]]&amp;"|"&amp;AllSources[[#This Row],[Real_Team]],JeffSagarin[YEAR]&amp;"|"&amp;JeffSagarin[TEAM],0)),"")</f>
        <v>Notre Dame</v>
      </c>
      <c r="AD598">
        <f t="array" ref="AD598">IFERROR(INDEX(JeffSagarin[JS_RATING],MATCH(AllSources[[#This Row],[Year]]&amp;"|"&amp;AllSources[[#This Row],[Real_Team]],JeffSagarin[YEAR]&amp;"|"&amp;JeffSagarin[TEAM],0)),"")</f>
        <v>84.36</v>
      </c>
      <c r="AE598">
        <f t="array" ref="AE598">IFERROR(INDEX(JeffSagarin[JS_SOS],MATCH(AllSources[[#This Row],[Year]]&amp;"|"&amp;AllSources[[#This Row],[Real_Team]],JeffSagarin[YEAR]&amp;"|"&amp;JeffSagarin[TEAM],0)),"")</f>
        <v>78.36</v>
      </c>
      <c r="AF598">
        <f t="array" ref="AF598">IFERROR(INDEX(JeffSagarin[W25],MATCH(AllSources[[#This Row],[Year]]&amp;"|"&amp;AllSources[[#This Row],[Real_Team]],JeffSagarin[YEAR]&amp;"|"&amp;JeffSagarin[TEAM],0)),"")</f>
        <v>3</v>
      </c>
      <c r="AG598">
        <f t="array" ref="AG598">IFERROR(INDEX(JeffSagarin[W50],MATCH(AllSources[[#This Row],[Year]]&amp;"|"&amp;AllSources[[#This Row],[Real_Team]],JeffSagarin[YEAR]&amp;"|"&amp;JeffSagarin[TEAM],0)),"")</f>
        <v>6</v>
      </c>
      <c r="AH598">
        <f t="array" ref="AH598">IFERROR(INDEX(JeffSagarin[YEAR],MATCH(AllSources[[#This Row],[Year]]&amp;"|"&amp;AllSources[[#This Row],[Real_Team]],JeffSagarin[YEAR]&amp;"|"&amp;JeffSagarin[TEAM],0)),"")</f>
        <v>2013</v>
      </c>
      <c r="AI598" t="str">
        <f t="array" ref="AI598">IFERROR(INDEX(SonnyMoore[TEAM],MATCH(AllSources[[#This Row],[Year]]&amp;"|"&amp;AllSources[[#This Row],[Real_Team]],SonnyMoore[YEAR]&amp;"|"&amp;SonnyMoore[TEAM],0)),"")</f>
        <v>NOTRE DAME</v>
      </c>
      <c r="AJ598">
        <f t="array" ref="AJ598">IFERROR(INDEX(SonnyMoore[SM_SOS],MATCH(AllSources[[#This Row],[Year]]&amp;"|"&amp;AllSources[[#This Row],[Real_Team]],SonnyMoore[YEAR]&amp;"|"&amp;SonnyMoore[TEAM],0)),"")</f>
        <v>74.19</v>
      </c>
      <c r="AK598">
        <f t="array" ref="AK598">IFERROR(INDEX(SonnyMoore[SM_PR],MATCH(AllSources[[#This Row],[Year]]&amp;"|"&amp;AllSources[[#This Row],[Real_Team]],SonnyMoore[YEAR]&amp;"|"&amp;SonnyMoore[TEAM],0)),"")</f>
        <v>81.27</v>
      </c>
      <c r="AL598">
        <f t="array" ref="AL598">IFERROR(INDEX(SonnyMoore[YEAR],MATCH(AllSources[[#This Row],[Year]]&amp;"|"&amp;AllSources[[#This Row],[Real_Team]],SonnyMoore[YEAR]&amp;"|"&amp;SonnyMoore[TEAM],0)),"")</f>
        <v>2013</v>
      </c>
      <c r="AM598" t="str">
        <f t="array" ref="AM598">IFERROR(INDEX(ESPN[TEAM],MATCH(AllSources[[#This Row],[Year]]&amp;"|"&amp;AllSources[[#This Row],[Real_Team]],ESPN[YEAR]&amp;"|"&amp;ESPN[TEAM],0)),"")</f>
        <v>Notre Dame</v>
      </c>
      <c r="AN598">
        <f t="array" ref="AN598">IFERROR(INDEX(ESPN[BPI OFF],MATCH(AllSources[[#This Row],[Year]]&amp;"|"&amp;AllSources[[#This Row],[Real_Team]],ESPN[YEAR]&amp;"|"&amp;ESPN[TEAM],0)),"")</f>
        <v>6.1</v>
      </c>
      <c r="AO598">
        <f t="array" ref="AO598">IFERROR(INDEX(ESPN[BPI DEF],MATCH(AllSources[[#This Row],[Year]]&amp;"|"&amp;AllSources[[#This Row],[Real_Team]],ESPN[YEAR]&amp;"|"&amp;ESPN[TEAM],0)),"")</f>
        <v>4.5999999999999996</v>
      </c>
      <c r="AP598">
        <f t="array" ref="AP598">IFERROR(INDEX(ESPN[BPI],MATCH(AllSources[[#This Row],[Year]]&amp;"|"&amp;AllSources[[#This Row],[Real_Team]],ESPN[YEAR]&amp;"|"&amp;ESPN[TEAM],0)),"")</f>
        <v>10.7</v>
      </c>
      <c r="AQ598">
        <f t="array" ref="AQ598">IFERROR(INDEX(ESPN[YEAR],MATCH(AllSources[[#This Row],[Year]]&amp;"|"&amp;AllSources[[#This Row],[Real_Team]],ESPN[YEAR]&amp;"|"&amp;ESPN[TEAM],0)),"")</f>
        <v>2013</v>
      </c>
    </row>
    <row r="599" spans="1:43" x14ac:dyDescent="0.2">
      <c r="A599">
        <v>2013</v>
      </c>
      <c r="B599">
        <v>37</v>
      </c>
      <c r="C599" t="s">
        <v>561</v>
      </c>
      <c r="D599" t="s">
        <v>236</v>
      </c>
      <c r="E599" t="e" vm="1">
        <v>#NAME?</v>
      </c>
      <c r="F599">
        <v>6</v>
      </c>
      <c r="G599">
        <v>1</v>
      </c>
      <c r="H599" t="s">
        <v>560</v>
      </c>
      <c r="I599" t="s">
        <v>153</v>
      </c>
      <c r="J599">
        <v>16.329999999999998</v>
      </c>
      <c r="K599">
        <v>107.3</v>
      </c>
      <c r="L599">
        <v>85</v>
      </c>
      <c r="M599">
        <v>91</v>
      </c>
      <c r="N599">
        <v>17</v>
      </c>
      <c r="O599">
        <v>68.3</v>
      </c>
      <c r="P599">
        <v>31</v>
      </c>
      <c r="Q599">
        <v>5.6000000000000001E-2</v>
      </c>
      <c r="R599">
        <v>39</v>
      </c>
      <c r="S599">
        <v>1.9</v>
      </c>
      <c r="T599">
        <v>120</v>
      </c>
      <c r="U599">
        <v>104.8</v>
      </c>
      <c r="V599">
        <v>93</v>
      </c>
      <c r="W599">
        <v>102.9</v>
      </c>
      <c r="X599">
        <v>161</v>
      </c>
      <c r="Y599">
        <v>0.43</v>
      </c>
      <c r="Z599">
        <v>138</v>
      </c>
      <c r="AA599">
        <v>6</v>
      </c>
      <c r="AB599" t="s">
        <v>136</v>
      </c>
      <c r="AC599" t="str">
        <f t="array" ref="AC599">IFERROR(INDEX(JeffSagarin[TEAM],MATCH(AllSources[[#This Row],[Year]]&amp;"|"&amp;AllSources[[#This Row],[Real_Team]],JeffSagarin[YEAR]&amp;"|"&amp;JeffSagarin[TEAM],0)),"")</f>
        <v>Memphis</v>
      </c>
      <c r="AD599">
        <f t="array" ref="AD599">IFERROR(INDEX(JeffSagarin[JS_RATING],MATCH(AllSources[[#This Row],[Year]]&amp;"|"&amp;AllSources[[#This Row],[Real_Team]],JeffSagarin[YEAR]&amp;"|"&amp;JeffSagarin[TEAM],0)),"")</f>
        <v>84.69</v>
      </c>
      <c r="AE599">
        <f t="array" ref="AE599">IFERROR(INDEX(JeffSagarin[JS_SOS],MATCH(AllSources[[#This Row],[Year]]&amp;"|"&amp;AllSources[[#This Row],[Real_Team]],JeffSagarin[YEAR]&amp;"|"&amp;JeffSagarin[TEAM],0)),"")</f>
        <v>74.650000000000006</v>
      </c>
      <c r="AF599">
        <f t="array" ref="AF599">IFERROR(INDEX(JeffSagarin[W25],MATCH(AllSources[[#This Row],[Year]]&amp;"|"&amp;AllSources[[#This Row],[Real_Team]],JeffSagarin[YEAR]&amp;"|"&amp;JeffSagarin[TEAM],0)),"")</f>
        <v>1</v>
      </c>
      <c r="AG599">
        <f t="array" ref="AG599">IFERROR(INDEX(JeffSagarin[W50],MATCH(AllSources[[#This Row],[Year]]&amp;"|"&amp;AllSources[[#This Row],[Real_Team]],JeffSagarin[YEAR]&amp;"|"&amp;JeffSagarin[TEAM],0)),"")</f>
        <v>1</v>
      </c>
      <c r="AH599">
        <f t="array" ref="AH599">IFERROR(INDEX(JeffSagarin[YEAR],MATCH(AllSources[[#This Row],[Year]]&amp;"|"&amp;AllSources[[#This Row],[Real_Team]],JeffSagarin[YEAR]&amp;"|"&amp;JeffSagarin[TEAM],0)),"")</f>
        <v>2013</v>
      </c>
      <c r="AI599" t="str">
        <f t="array" ref="AI599">IFERROR(INDEX(SonnyMoore[TEAM],MATCH(AllSources[[#This Row],[Year]]&amp;"|"&amp;AllSources[[#This Row],[Real_Team]],SonnyMoore[YEAR]&amp;"|"&amp;SonnyMoore[TEAM],0)),"")</f>
        <v>MEMPHIS</v>
      </c>
      <c r="AJ599">
        <f t="array" ref="AJ599">IFERROR(INDEX(SonnyMoore[SM_SOS],MATCH(AllSources[[#This Row],[Year]]&amp;"|"&amp;AllSources[[#This Row],[Real_Team]],SonnyMoore[YEAR]&amp;"|"&amp;SonnyMoore[TEAM],0)),"")</f>
        <v>70.72</v>
      </c>
      <c r="AK599">
        <f t="array" ref="AK599">IFERROR(INDEX(SonnyMoore[SM_PR],MATCH(AllSources[[#This Row],[Year]]&amp;"|"&amp;AllSources[[#This Row],[Real_Team]],SonnyMoore[YEAR]&amp;"|"&amp;SonnyMoore[TEAM],0)),"")</f>
        <v>81.52</v>
      </c>
      <c r="AL599">
        <f t="array" ref="AL599">IFERROR(INDEX(SonnyMoore[YEAR],MATCH(AllSources[[#This Row],[Year]]&amp;"|"&amp;AllSources[[#This Row],[Real_Team]],SonnyMoore[YEAR]&amp;"|"&amp;SonnyMoore[TEAM],0)),"")</f>
        <v>2013</v>
      </c>
      <c r="AM599" t="str">
        <f t="array" ref="AM599">IFERROR(INDEX(ESPN[TEAM],MATCH(AllSources[[#This Row],[Year]]&amp;"|"&amp;AllSources[[#This Row],[Real_Team]],ESPN[YEAR]&amp;"|"&amp;ESPN[TEAM],0)),"")</f>
        <v>Memphis</v>
      </c>
      <c r="AN599">
        <f t="array" ref="AN599">IFERROR(INDEX(ESPN[BPI OFF],MATCH(AllSources[[#This Row],[Year]]&amp;"|"&amp;AllSources[[#This Row],[Real_Team]],ESPN[YEAR]&amp;"|"&amp;ESPN[TEAM],0)),"")</f>
        <v>6.9</v>
      </c>
      <c r="AO599">
        <f t="array" ref="AO599">IFERROR(INDEX(ESPN[BPI DEF],MATCH(AllSources[[#This Row],[Year]]&amp;"|"&amp;AllSources[[#This Row],[Real_Team]],ESPN[YEAR]&amp;"|"&amp;ESPN[TEAM],0)),"")</f>
        <v>3.5</v>
      </c>
      <c r="AP599">
        <f t="array" ref="AP599">IFERROR(INDEX(ESPN[BPI],MATCH(AllSources[[#This Row],[Year]]&amp;"|"&amp;AllSources[[#This Row],[Real_Team]],ESPN[YEAR]&amp;"|"&amp;ESPN[TEAM],0)),"")</f>
        <v>10.4</v>
      </c>
      <c r="AQ599">
        <f t="array" ref="AQ599">IFERROR(INDEX(ESPN[YEAR],MATCH(AllSources[[#This Row],[Year]]&amp;"|"&amp;AllSources[[#This Row],[Real_Team]],ESPN[YEAR]&amp;"|"&amp;ESPN[TEAM],0)),"")</f>
        <v>2013</v>
      </c>
    </row>
    <row r="600" spans="1:43" x14ac:dyDescent="0.2">
      <c r="A600">
        <v>2013</v>
      </c>
      <c r="B600">
        <v>38</v>
      </c>
      <c r="C600" t="s">
        <v>559</v>
      </c>
      <c r="D600" t="s">
        <v>130</v>
      </c>
      <c r="E600" t="e" vm="1">
        <v>#NAME?</v>
      </c>
      <c r="F600">
        <v>5</v>
      </c>
      <c r="G600">
        <v>0</v>
      </c>
      <c r="H600" t="s">
        <v>538</v>
      </c>
      <c r="I600" t="s">
        <v>108</v>
      </c>
      <c r="J600">
        <v>16.07</v>
      </c>
      <c r="K600">
        <v>106</v>
      </c>
      <c r="L600">
        <v>115</v>
      </c>
      <c r="M600">
        <v>90</v>
      </c>
      <c r="N600">
        <v>12</v>
      </c>
      <c r="O600">
        <v>67.900000000000006</v>
      </c>
      <c r="P600">
        <v>42</v>
      </c>
      <c r="Q600">
        <v>-1.4999999999999999E-2</v>
      </c>
      <c r="R600">
        <v>226</v>
      </c>
      <c r="S600">
        <v>6.23</v>
      </c>
      <c r="T600">
        <v>59</v>
      </c>
      <c r="U600">
        <v>106.1</v>
      </c>
      <c r="V600">
        <v>37</v>
      </c>
      <c r="W600">
        <v>99.9</v>
      </c>
      <c r="X600">
        <v>70</v>
      </c>
      <c r="Y600">
        <v>-0.28000000000000003</v>
      </c>
      <c r="Z600">
        <v>162</v>
      </c>
      <c r="AA600">
        <v>5</v>
      </c>
      <c r="AB600" t="s">
        <v>136</v>
      </c>
      <c r="AC600" t="str">
        <f t="array" ref="AC600">IFERROR(INDEX(JeffSagarin[TEAM],MATCH(AllSources[[#This Row],[Year]]&amp;"|"&amp;AllSources[[#This Row],[Real_Team]],JeffSagarin[YEAR]&amp;"|"&amp;JeffSagarin[TEAM],0)),"")</f>
        <v>UNLV</v>
      </c>
      <c r="AD600">
        <f t="array" ref="AD600">IFERROR(INDEX(JeffSagarin[JS_RATING],MATCH(AllSources[[#This Row],[Year]]&amp;"|"&amp;AllSources[[#This Row],[Real_Team]],JeffSagarin[YEAR]&amp;"|"&amp;JeffSagarin[TEAM],0)),"")</f>
        <v>83.93</v>
      </c>
      <c r="AE600">
        <f t="array" ref="AE600">IFERROR(INDEX(JeffSagarin[JS_SOS],MATCH(AllSources[[#This Row],[Year]]&amp;"|"&amp;AllSources[[#This Row],[Real_Team]],JeffSagarin[YEAR]&amp;"|"&amp;JeffSagarin[TEAM],0)),"")</f>
        <v>77.72</v>
      </c>
      <c r="AF600">
        <f t="array" ref="AF600">IFERROR(INDEX(JeffSagarin[W25],MATCH(AllSources[[#This Row],[Year]]&amp;"|"&amp;AllSources[[#This Row],[Real_Team]],JeffSagarin[YEAR]&amp;"|"&amp;JeffSagarin[TEAM],0)),"")</f>
        <v>2</v>
      </c>
      <c r="AG600">
        <f t="array" ref="AG600">IFERROR(INDEX(JeffSagarin[W50],MATCH(AllSources[[#This Row],[Year]]&amp;"|"&amp;AllSources[[#This Row],[Real_Team]],JeffSagarin[YEAR]&amp;"|"&amp;JeffSagarin[TEAM],0)),"")</f>
        <v>6</v>
      </c>
      <c r="AH600">
        <f t="array" ref="AH600">IFERROR(INDEX(JeffSagarin[YEAR],MATCH(AllSources[[#This Row],[Year]]&amp;"|"&amp;AllSources[[#This Row],[Real_Team]],JeffSagarin[YEAR]&amp;"|"&amp;JeffSagarin[TEAM],0)),"")</f>
        <v>2013</v>
      </c>
      <c r="AI600" t="str">
        <f t="array" ref="AI600">IFERROR(INDEX(SonnyMoore[TEAM],MATCH(AllSources[[#This Row],[Year]]&amp;"|"&amp;AllSources[[#This Row],[Real_Team]],SonnyMoore[YEAR]&amp;"|"&amp;SonnyMoore[TEAM],0)),"")</f>
        <v/>
      </c>
      <c r="AJ600" t="str">
        <f t="array" ref="AJ600">IFERROR(INDEX(SonnyMoore[SM_SOS],MATCH(AllSources[[#This Row],[Year]]&amp;"|"&amp;AllSources[[#This Row],[Real_Team]],SonnyMoore[YEAR]&amp;"|"&amp;SonnyMoore[TEAM],0)),"")</f>
        <v/>
      </c>
      <c r="AK600" t="str">
        <f t="array" ref="AK600">IFERROR(INDEX(SonnyMoore[SM_PR],MATCH(AllSources[[#This Row],[Year]]&amp;"|"&amp;AllSources[[#This Row],[Real_Team]],SonnyMoore[YEAR]&amp;"|"&amp;SonnyMoore[TEAM],0)),"")</f>
        <v/>
      </c>
      <c r="AL600" t="str">
        <f t="array" ref="AL600">IFERROR(INDEX(SonnyMoore[YEAR],MATCH(AllSources[[#This Row],[Year]]&amp;"|"&amp;AllSources[[#This Row],[Real_Team]],SonnyMoore[YEAR]&amp;"|"&amp;SonnyMoore[TEAM],0)),"")</f>
        <v/>
      </c>
      <c r="AM600" t="str">
        <f t="array" ref="AM600">IFERROR(INDEX(ESPN[TEAM],MATCH(AllSources[[#This Row],[Year]]&amp;"|"&amp;AllSources[[#This Row],[Real_Team]],ESPN[YEAR]&amp;"|"&amp;ESPN[TEAM],0)),"")</f>
        <v>UNLV</v>
      </c>
      <c r="AN600">
        <f t="array" ref="AN600">IFERROR(INDEX(ESPN[BPI OFF],MATCH(AllSources[[#This Row],[Year]]&amp;"|"&amp;AllSources[[#This Row],[Real_Team]],ESPN[YEAR]&amp;"|"&amp;ESPN[TEAM],0)),"")</f>
        <v>5.6</v>
      </c>
      <c r="AO600">
        <f t="array" ref="AO600">IFERROR(INDEX(ESPN[BPI DEF],MATCH(AllSources[[#This Row],[Year]]&amp;"|"&amp;AllSources[[#This Row],[Real_Team]],ESPN[YEAR]&amp;"|"&amp;ESPN[TEAM],0)),"")</f>
        <v>5.2</v>
      </c>
      <c r="AP600">
        <f t="array" ref="AP600">IFERROR(INDEX(ESPN[BPI],MATCH(AllSources[[#This Row],[Year]]&amp;"|"&amp;AllSources[[#This Row],[Real_Team]],ESPN[YEAR]&amp;"|"&amp;ESPN[TEAM],0)),"")</f>
        <v>10.8</v>
      </c>
      <c r="AQ600">
        <f t="array" ref="AQ600">IFERROR(INDEX(ESPN[YEAR],MATCH(AllSources[[#This Row],[Year]]&amp;"|"&amp;AllSources[[#This Row],[Real_Team]],ESPN[YEAR]&amp;"|"&amp;ESPN[TEAM],0)),"")</f>
        <v>2013</v>
      </c>
    </row>
    <row r="601" spans="1:43" x14ac:dyDescent="0.2">
      <c r="A601">
        <v>2013</v>
      </c>
      <c r="B601">
        <v>39</v>
      </c>
      <c r="C601" t="s">
        <v>557</v>
      </c>
      <c r="D601" t="s">
        <v>129</v>
      </c>
      <c r="E601" t="e" vm="1">
        <v>#NAME?</v>
      </c>
      <c r="F601">
        <v>7</v>
      </c>
      <c r="G601">
        <v>1</v>
      </c>
      <c r="H601" t="s">
        <v>556</v>
      </c>
      <c r="I601" t="s">
        <v>94</v>
      </c>
      <c r="J601">
        <v>15.82</v>
      </c>
      <c r="K601">
        <v>110.6</v>
      </c>
      <c r="L601">
        <v>46</v>
      </c>
      <c r="M601">
        <v>94.8</v>
      </c>
      <c r="N601">
        <v>44</v>
      </c>
      <c r="O601">
        <v>64.599999999999994</v>
      </c>
      <c r="P601">
        <v>180</v>
      </c>
      <c r="Q601">
        <v>4.2000000000000003E-2</v>
      </c>
      <c r="R601">
        <v>71</v>
      </c>
      <c r="S601">
        <v>10.84</v>
      </c>
      <c r="T601">
        <v>5</v>
      </c>
      <c r="U601">
        <v>108.1</v>
      </c>
      <c r="V601">
        <v>6</v>
      </c>
      <c r="W601">
        <v>97.3</v>
      </c>
      <c r="X601">
        <v>8</v>
      </c>
      <c r="Y601">
        <v>-0.8</v>
      </c>
      <c r="Z601">
        <v>185</v>
      </c>
      <c r="AA601">
        <v>7</v>
      </c>
      <c r="AB601" t="s">
        <v>136</v>
      </c>
      <c r="AC601" t="str">
        <f t="array" ref="AC601">IFERROR(INDEX(JeffSagarin[TEAM],MATCH(AllSources[[#This Row],[Year]]&amp;"|"&amp;AllSources[[#This Row],[Real_Team]],JeffSagarin[YEAR]&amp;"|"&amp;JeffSagarin[TEAM],0)),"")</f>
        <v>Illinois</v>
      </c>
      <c r="AD601">
        <f t="array" ref="AD601">IFERROR(INDEX(JeffSagarin[JS_RATING],MATCH(AllSources[[#This Row],[Year]]&amp;"|"&amp;AllSources[[#This Row],[Real_Team]],JeffSagarin[YEAR]&amp;"|"&amp;JeffSagarin[TEAM],0)),"")</f>
        <v>84.22</v>
      </c>
      <c r="AE601">
        <f t="array" ref="AE601">IFERROR(INDEX(JeffSagarin[JS_SOS],MATCH(AllSources[[#This Row],[Year]]&amp;"|"&amp;AllSources[[#This Row],[Real_Team]],JeffSagarin[YEAR]&amp;"|"&amp;JeffSagarin[TEAM],0)),"")</f>
        <v>80.959999999999994</v>
      </c>
      <c r="AF601">
        <f t="array" ref="AF601">IFERROR(INDEX(JeffSagarin[W25],MATCH(AllSources[[#This Row],[Year]]&amp;"|"&amp;AllSources[[#This Row],[Real_Team]],JeffSagarin[YEAR]&amp;"|"&amp;JeffSagarin[TEAM],0)),"")</f>
        <v>5</v>
      </c>
      <c r="AG601">
        <f t="array" ref="AG601">IFERROR(INDEX(JeffSagarin[W50],MATCH(AllSources[[#This Row],[Year]]&amp;"|"&amp;AllSources[[#This Row],[Real_Team]],JeffSagarin[YEAR]&amp;"|"&amp;JeffSagarin[TEAM],0)),"")</f>
        <v>7</v>
      </c>
      <c r="AH601">
        <f t="array" ref="AH601">IFERROR(INDEX(JeffSagarin[YEAR],MATCH(AllSources[[#This Row],[Year]]&amp;"|"&amp;AllSources[[#This Row],[Real_Team]],JeffSagarin[YEAR]&amp;"|"&amp;JeffSagarin[TEAM],0)),"")</f>
        <v>2013</v>
      </c>
      <c r="AI601" t="str">
        <f t="array" ref="AI601">IFERROR(INDEX(SonnyMoore[TEAM],MATCH(AllSources[[#This Row],[Year]]&amp;"|"&amp;AllSources[[#This Row],[Real_Team]],SonnyMoore[YEAR]&amp;"|"&amp;SonnyMoore[TEAM],0)),"")</f>
        <v>ILLINOIS</v>
      </c>
      <c r="AJ601">
        <f t="array" ref="AJ601">IFERROR(INDEX(SonnyMoore[SM_SOS],MATCH(AllSources[[#This Row],[Year]]&amp;"|"&amp;AllSources[[#This Row],[Real_Team]],SonnyMoore[YEAR]&amp;"|"&amp;SonnyMoore[TEAM],0)),"")</f>
        <v>75.41</v>
      </c>
      <c r="AK601">
        <f t="array" ref="AK601">IFERROR(INDEX(SonnyMoore[SM_PR],MATCH(AllSources[[#This Row],[Year]]&amp;"|"&amp;AllSources[[#This Row],[Real_Team]],SonnyMoore[YEAR]&amp;"|"&amp;SonnyMoore[TEAM],0)),"")</f>
        <v>80.33</v>
      </c>
      <c r="AL601">
        <f t="array" ref="AL601">IFERROR(INDEX(SonnyMoore[YEAR],MATCH(AllSources[[#This Row],[Year]]&amp;"|"&amp;AllSources[[#This Row],[Real_Team]],SonnyMoore[YEAR]&amp;"|"&amp;SonnyMoore[TEAM],0)),"")</f>
        <v>2013</v>
      </c>
      <c r="AM601" t="str">
        <f t="array" ref="AM601">IFERROR(INDEX(ESPN[TEAM],MATCH(AllSources[[#This Row],[Year]]&amp;"|"&amp;AllSources[[#This Row],[Real_Team]],ESPN[YEAR]&amp;"|"&amp;ESPN[TEAM],0)),"")</f>
        <v>Illinois</v>
      </c>
      <c r="AN601">
        <f t="array" ref="AN601">IFERROR(INDEX(ESPN[BPI OFF],MATCH(AllSources[[#This Row],[Year]]&amp;"|"&amp;AllSources[[#This Row],[Real_Team]],ESPN[YEAR]&amp;"|"&amp;ESPN[TEAM],0)),"")</f>
        <v>4.3</v>
      </c>
      <c r="AO601">
        <f t="array" ref="AO601">IFERROR(INDEX(ESPN[BPI DEF],MATCH(AllSources[[#This Row],[Year]]&amp;"|"&amp;AllSources[[#This Row],[Real_Team]],ESPN[YEAR]&amp;"|"&amp;ESPN[TEAM],0)),"")</f>
        <v>3.9</v>
      </c>
      <c r="AP601">
        <f t="array" ref="AP601">IFERROR(INDEX(ESPN[BPI],MATCH(AllSources[[#This Row],[Year]]&amp;"|"&amp;AllSources[[#This Row],[Real_Team]],ESPN[YEAR]&amp;"|"&amp;ESPN[TEAM],0)),"")</f>
        <v>8.1</v>
      </c>
      <c r="AQ601">
        <f t="array" ref="AQ601">IFERROR(INDEX(ESPN[YEAR],MATCH(AllSources[[#This Row],[Year]]&amp;"|"&amp;AllSources[[#This Row],[Real_Team]],ESPN[YEAR]&amp;"|"&amp;ESPN[TEAM],0)),"")</f>
        <v>2013</v>
      </c>
    </row>
    <row r="602" spans="1:43" x14ac:dyDescent="0.2">
      <c r="A602">
        <v>2013</v>
      </c>
      <c r="B602">
        <v>40</v>
      </c>
      <c r="C602" t="s">
        <v>555</v>
      </c>
      <c r="D602" t="s">
        <v>34</v>
      </c>
      <c r="E602" t="e" vm="1">
        <v>#NAME?</v>
      </c>
      <c r="F602">
        <v>10</v>
      </c>
      <c r="G602">
        <v>0</v>
      </c>
      <c r="H602" t="s">
        <v>541</v>
      </c>
      <c r="I602" t="s">
        <v>554</v>
      </c>
      <c r="J602">
        <v>15.57</v>
      </c>
      <c r="K602">
        <v>105.9</v>
      </c>
      <c r="L602">
        <v>118</v>
      </c>
      <c r="M602">
        <v>90.4</v>
      </c>
      <c r="N602">
        <v>15</v>
      </c>
      <c r="O602">
        <v>63</v>
      </c>
      <c r="P602">
        <v>243</v>
      </c>
      <c r="Q602">
        <v>-1.2E-2</v>
      </c>
      <c r="R602">
        <v>215</v>
      </c>
      <c r="S602">
        <v>7.31</v>
      </c>
      <c r="T602">
        <v>35</v>
      </c>
      <c r="U602">
        <v>105.6</v>
      </c>
      <c r="V602">
        <v>66</v>
      </c>
      <c r="W602">
        <v>98.3</v>
      </c>
      <c r="X602">
        <v>23</v>
      </c>
      <c r="Y602">
        <v>-5.68</v>
      </c>
      <c r="Z602">
        <v>304</v>
      </c>
      <c r="AA602">
        <v>0</v>
      </c>
      <c r="AB602" t="s">
        <v>136</v>
      </c>
      <c r="AC602" t="str">
        <f t="array" ref="AC602">IFERROR(INDEX(JeffSagarin[TEAM],MATCH(AllSources[[#This Row],[Year]]&amp;"|"&amp;AllSources[[#This Row],[Real_Team]],JeffSagarin[YEAR]&amp;"|"&amp;JeffSagarin[TEAM],0)),"")</f>
        <v>Cincinnati</v>
      </c>
      <c r="AD602">
        <f t="array" ref="AD602">IFERROR(INDEX(JeffSagarin[JS_RATING],MATCH(AllSources[[#This Row],[Year]]&amp;"|"&amp;AllSources[[#This Row],[Real_Team]],JeffSagarin[YEAR]&amp;"|"&amp;JeffSagarin[TEAM],0)),"")</f>
        <v>84.68</v>
      </c>
      <c r="AE602">
        <f t="array" ref="AE602">IFERROR(INDEX(JeffSagarin[JS_SOS],MATCH(AllSources[[#This Row],[Year]]&amp;"|"&amp;AllSources[[#This Row],[Real_Team]],JeffSagarin[YEAR]&amp;"|"&amp;JeffSagarin[TEAM],0)),"")</f>
        <v>78.819999999999993</v>
      </c>
      <c r="AF602">
        <f t="array" ref="AF602">IFERROR(INDEX(JeffSagarin[W25],MATCH(AllSources[[#This Row],[Year]]&amp;"|"&amp;AllSources[[#This Row],[Real_Team]],JeffSagarin[YEAR]&amp;"|"&amp;JeffSagarin[TEAM],0)),"")</f>
        <v>4</v>
      </c>
      <c r="AG602">
        <f t="array" ref="AG602">IFERROR(INDEX(JeffSagarin[W50],MATCH(AllSources[[#This Row],[Year]]&amp;"|"&amp;AllSources[[#This Row],[Real_Team]],JeffSagarin[YEAR]&amp;"|"&amp;JeffSagarin[TEAM],0)),"")</f>
        <v>5</v>
      </c>
      <c r="AH602">
        <f t="array" ref="AH602">IFERROR(INDEX(JeffSagarin[YEAR],MATCH(AllSources[[#This Row],[Year]]&amp;"|"&amp;AllSources[[#This Row],[Real_Team]],JeffSagarin[YEAR]&amp;"|"&amp;JeffSagarin[TEAM],0)),"")</f>
        <v>2013</v>
      </c>
      <c r="AI602" t="str">
        <f t="array" ref="AI602">IFERROR(INDEX(SonnyMoore[TEAM],MATCH(AllSources[[#This Row],[Year]]&amp;"|"&amp;AllSources[[#This Row],[Real_Team]],SonnyMoore[YEAR]&amp;"|"&amp;SonnyMoore[TEAM],0)),"")</f>
        <v>CINCINNATI</v>
      </c>
      <c r="AJ602">
        <f t="array" ref="AJ602">IFERROR(INDEX(SonnyMoore[SM_SOS],MATCH(AllSources[[#This Row],[Year]]&amp;"|"&amp;AllSources[[#This Row],[Real_Team]],SonnyMoore[YEAR]&amp;"|"&amp;SonnyMoore[TEAM],0)),"")</f>
        <v>74.05</v>
      </c>
      <c r="AK602">
        <f t="array" ref="AK602">IFERROR(INDEX(SonnyMoore[SM_PR],MATCH(AllSources[[#This Row],[Year]]&amp;"|"&amp;AllSources[[#This Row],[Real_Team]],SonnyMoore[YEAR]&amp;"|"&amp;SonnyMoore[TEAM],0)),"")</f>
        <v>79.709999999999994</v>
      </c>
      <c r="AL602">
        <f t="array" ref="AL602">IFERROR(INDEX(SonnyMoore[YEAR],MATCH(AllSources[[#This Row],[Year]]&amp;"|"&amp;AllSources[[#This Row],[Real_Team]],SonnyMoore[YEAR]&amp;"|"&amp;SonnyMoore[TEAM],0)),"")</f>
        <v>2013</v>
      </c>
      <c r="AM602" t="str">
        <f t="array" ref="AM602">IFERROR(INDEX(ESPN[TEAM],MATCH(AllSources[[#This Row],[Year]]&amp;"|"&amp;AllSources[[#This Row],[Real_Team]],ESPN[YEAR]&amp;"|"&amp;ESPN[TEAM],0)),"")</f>
        <v>Cincinnati</v>
      </c>
      <c r="AN602">
        <f t="array" ref="AN602">IFERROR(INDEX(ESPN[BPI OFF],MATCH(AllSources[[#This Row],[Year]]&amp;"|"&amp;AllSources[[#This Row],[Real_Team]],ESPN[YEAR]&amp;"|"&amp;ESPN[TEAM],0)),"")</f>
        <v>2.9</v>
      </c>
      <c r="AO602">
        <f t="array" ref="AO602">IFERROR(INDEX(ESPN[BPI DEF],MATCH(AllSources[[#This Row],[Year]]&amp;"|"&amp;AllSources[[#This Row],[Real_Team]],ESPN[YEAR]&amp;"|"&amp;ESPN[TEAM],0)),"")</f>
        <v>8.5</v>
      </c>
      <c r="AP602">
        <f t="array" ref="AP602">IFERROR(INDEX(ESPN[BPI],MATCH(AllSources[[#This Row],[Year]]&amp;"|"&amp;AllSources[[#This Row],[Real_Team]],ESPN[YEAR]&amp;"|"&amp;ESPN[TEAM],0)),"")</f>
        <v>11.4</v>
      </c>
      <c r="AQ602">
        <f t="array" ref="AQ602">IFERROR(INDEX(ESPN[YEAR],MATCH(AllSources[[#This Row],[Year]]&amp;"|"&amp;AllSources[[#This Row],[Real_Team]],ESPN[YEAR]&amp;"|"&amp;ESPN[TEAM],0)),"")</f>
        <v>2013</v>
      </c>
    </row>
    <row r="603" spans="1:43" x14ac:dyDescent="0.2">
      <c r="A603">
        <v>2013</v>
      </c>
      <c r="B603">
        <v>42</v>
      </c>
      <c r="C603" t="s">
        <v>553</v>
      </c>
      <c r="D603" t="s">
        <v>232</v>
      </c>
      <c r="E603" t="e" vm="1">
        <v>#NAME?</v>
      </c>
      <c r="F603">
        <v>6</v>
      </c>
      <c r="G603">
        <v>1</v>
      </c>
      <c r="H603" t="s">
        <v>532</v>
      </c>
      <c r="I603" t="s">
        <v>100</v>
      </c>
      <c r="J603">
        <v>15.41</v>
      </c>
      <c r="K603">
        <v>110.5</v>
      </c>
      <c r="L603">
        <v>47</v>
      </c>
      <c r="M603">
        <v>95.1</v>
      </c>
      <c r="N603">
        <v>48</v>
      </c>
      <c r="O603">
        <v>63.6</v>
      </c>
      <c r="P603">
        <v>217</v>
      </c>
      <c r="Q603">
        <v>8.6999999999999994E-2</v>
      </c>
      <c r="R603">
        <v>14</v>
      </c>
      <c r="S603">
        <v>7.53</v>
      </c>
      <c r="T603">
        <v>30</v>
      </c>
      <c r="U603">
        <v>106.8</v>
      </c>
      <c r="V603">
        <v>21</v>
      </c>
      <c r="W603">
        <v>99.3</v>
      </c>
      <c r="X603">
        <v>53</v>
      </c>
      <c r="Y603">
        <v>4.18</v>
      </c>
      <c r="Z603">
        <v>57</v>
      </c>
      <c r="AA603">
        <v>6</v>
      </c>
      <c r="AB603" t="s">
        <v>136</v>
      </c>
      <c r="AC603" t="str">
        <f t="array" ref="AC603">IFERROR(INDEX(JeffSagarin[TEAM],MATCH(AllSources[[#This Row],[Year]]&amp;"|"&amp;AllSources[[#This Row],[Real_Team]],JeffSagarin[YEAR]&amp;"|"&amp;JeffSagarin[TEAM],0)),"")</f>
        <v>Butler</v>
      </c>
      <c r="AD603">
        <f t="array" ref="AD603">IFERROR(INDEX(JeffSagarin[JS_RATING],MATCH(AllSources[[#This Row],[Year]]&amp;"|"&amp;AllSources[[#This Row],[Real_Team]],JeffSagarin[YEAR]&amp;"|"&amp;JeffSagarin[TEAM],0)),"")</f>
        <v>84.27</v>
      </c>
      <c r="AE603">
        <f t="array" ref="AE603">IFERROR(INDEX(JeffSagarin[JS_SOS],MATCH(AllSources[[#This Row],[Year]]&amp;"|"&amp;AllSources[[#This Row],[Real_Team]],JeffSagarin[YEAR]&amp;"|"&amp;JeffSagarin[TEAM],0)),"")</f>
        <v>78.66</v>
      </c>
      <c r="AF603">
        <f t="array" ref="AF603">IFERROR(INDEX(JeffSagarin[W25],MATCH(AllSources[[#This Row],[Year]]&amp;"|"&amp;AllSources[[#This Row],[Real_Team]],JeffSagarin[YEAR]&amp;"|"&amp;JeffSagarin[TEAM],0)),"")</f>
        <v>3</v>
      </c>
      <c r="AG603">
        <f t="array" ref="AG603">IFERROR(INDEX(JeffSagarin[W50],MATCH(AllSources[[#This Row],[Year]]&amp;"|"&amp;AllSources[[#This Row],[Real_Team]],JeffSagarin[YEAR]&amp;"|"&amp;JeffSagarin[TEAM],0)),"")</f>
        <v>6</v>
      </c>
      <c r="AH603">
        <f t="array" ref="AH603">IFERROR(INDEX(JeffSagarin[YEAR],MATCH(AllSources[[#This Row],[Year]]&amp;"|"&amp;AllSources[[#This Row],[Real_Team]],JeffSagarin[YEAR]&amp;"|"&amp;JeffSagarin[TEAM],0)),"")</f>
        <v>2013</v>
      </c>
      <c r="AI603" t="str">
        <f t="array" ref="AI603">IFERROR(INDEX(SonnyMoore[TEAM],MATCH(AllSources[[#This Row],[Year]]&amp;"|"&amp;AllSources[[#This Row],[Real_Team]],SonnyMoore[YEAR]&amp;"|"&amp;SonnyMoore[TEAM],0)),"")</f>
        <v>BUTLER</v>
      </c>
      <c r="AJ603">
        <f t="array" ref="AJ603">IFERROR(INDEX(SonnyMoore[SM_SOS],MATCH(AllSources[[#This Row],[Year]]&amp;"|"&amp;AllSources[[#This Row],[Real_Team]],SonnyMoore[YEAR]&amp;"|"&amp;SonnyMoore[TEAM],0)),"")</f>
        <v>74.349999999999994</v>
      </c>
      <c r="AK603">
        <f t="array" ref="AK603">IFERROR(INDEX(SonnyMoore[SM_PR],MATCH(AllSources[[#This Row],[Year]]&amp;"|"&amp;AllSources[[#This Row],[Real_Team]],SonnyMoore[YEAR]&amp;"|"&amp;SonnyMoore[TEAM],0)),"")</f>
        <v>79.27</v>
      </c>
      <c r="AL603">
        <f t="array" ref="AL603">IFERROR(INDEX(SonnyMoore[YEAR],MATCH(AllSources[[#This Row],[Year]]&amp;"|"&amp;AllSources[[#This Row],[Real_Team]],SonnyMoore[YEAR]&amp;"|"&amp;SonnyMoore[TEAM],0)),"")</f>
        <v>2013</v>
      </c>
      <c r="AM603" t="str">
        <f t="array" ref="AM603">IFERROR(INDEX(ESPN[TEAM],MATCH(AllSources[[#This Row],[Year]]&amp;"|"&amp;AllSources[[#This Row],[Real_Team]],ESPN[YEAR]&amp;"|"&amp;ESPN[TEAM],0)),"")</f>
        <v>Butler</v>
      </c>
      <c r="AN603">
        <f t="array" ref="AN603">IFERROR(INDEX(ESPN[BPI OFF],MATCH(AllSources[[#This Row],[Year]]&amp;"|"&amp;AllSources[[#This Row],[Real_Team]],ESPN[YEAR]&amp;"|"&amp;ESPN[TEAM],0)),"")</f>
        <v>4.4000000000000004</v>
      </c>
      <c r="AO603">
        <f t="array" ref="AO603">IFERROR(INDEX(ESPN[BPI DEF],MATCH(AllSources[[#This Row],[Year]]&amp;"|"&amp;AllSources[[#This Row],[Real_Team]],ESPN[YEAR]&amp;"|"&amp;ESPN[TEAM],0)),"")</f>
        <v>4.5999999999999996</v>
      </c>
      <c r="AP603">
        <f t="array" ref="AP603">IFERROR(INDEX(ESPN[BPI],MATCH(AllSources[[#This Row],[Year]]&amp;"|"&amp;AllSources[[#This Row],[Real_Team]],ESPN[YEAR]&amp;"|"&amp;ESPN[TEAM],0)),"")</f>
        <v>9</v>
      </c>
      <c r="AQ603">
        <f t="array" ref="AQ603">IFERROR(INDEX(ESPN[YEAR],MATCH(AllSources[[#This Row],[Year]]&amp;"|"&amp;AllSources[[#This Row],[Real_Team]],ESPN[YEAR]&amp;"|"&amp;ESPN[TEAM],0)),"")</f>
        <v>2013</v>
      </c>
    </row>
    <row r="604" spans="1:43" x14ac:dyDescent="0.2">
      <c r="A604">
        <v>2013</v>
      </c>
      <c r="B604">
        <v>43</v>
      </c>
      <c r="C604" t="s">
        <v>551</v>
      </c>
      <c r="D604" t="s">
        <v>8</v>
      </c>
      <c r="E604" t="e" vm="1">
        <v>#NAME?</v>
      </c>
      <c r="F604">
        <v>11</v>
      </c>
      <c r="G604">
        <v>0</v>
      </c>
      <c r="H604" t="s">
        <v>77</v>
      </c>
      <c r="I604" t="s">
        <v>527</v>
      </c>
      <c r="J604">
        <v>14.92</v>
      </c>
      <c r="K604">
        <v>111.6</v>
      </c>
      <c r="L604">
        <v>37</v>
      </c>
      <c r="M604">
        <v>96.6</v>
      </c>
      <c r="N604">
        <v>69</v>
      </c>
      <c r="O604">
        <v>65.900000000000006</v>
      </c>
      <c r="P604">
        <v>114</v>
      </c>
      <c r="Q604">
        <v>1.2999999999999999E-2</v>
      </c>
      <c r="R604">
        <v>144</v>
      </c>
      <c r="S604">
        <v>-0.74</v>
      </c>
      <c r="T604">
        <v>157</v>
      </c>
      <c r="U604">
        <v>103.8</v>
      </c>
      <c r="V604">
        <v>118</v>
      </c>
      <c r="W604">
        <v>104.6</v>
      </c>
      <c r="X604">
        <v>244</v>
      </c>
      <c r="Y604">
        <v>5.39</v>
      </c>
      <c r="Z604">
        <v>33</v>
      </c>
      <c r="AA604">
        <v>1</v>
      </c>
      <c r="AB604" t="s">
        <v>136</v>
      </c>
      <c r="AC604" t="str">
        <f t="array" ref="AC604">IFERROR(INDEX(JeffSagarin[TEAM],MATCH(AllSources[[#This Row],[Year]]&amp;"|"&amp;AllSources[[#This Row],[Real_Team]],JeffSagarin[YEAR]&amp;"|"&amp;JeffSagarin[TEAM],0)),"")</f>
        <v>Belmont</v>
      </c>
      <c r="AD604">
        <f t="array" ref="AD604">IFERROR(INDEX(JeffSagarin[JS_RATING],MATCH(AllSources[[#This Row],[Year]]&amp;"|"&amp;AllSources[[#This Row],[Real_Team]],JeffSagarin[YEAR]&amp;"|"&amp;JeffSagarin[TEAM],0)),"")</f>
        <v>82.87</v>
      </c>
      <c r="AE604">
        <f t="array" ref="AE604">IFERROR(INDEX(JeffSagarin[JS_SOS],MATCH(AllSources[[#This Row],[Year]]&amp;"|"&amp;AllSources[[#This Row],[Real_Team]],JeffSagarin[YEAR]&amp;"|"&amp;JeffSagarin[TEAM],0)),"")</f>
        <v>72.89</v>
      </c>
      <c r="AF604">
        <f t="array" ref="AF604">IFERROR(INDEX(JeffSagarin[W25],MATCH(AllSources[[#This Row],[Year]]&amp;"|"&amp;AllSources[[#This Row],[Real_Team]],JeffSagarin[YEAR]&amp;"|"&amp;JeffSagarin[TEAM],0)),"")</f>
        <v>0</v>
      </c>
      <c r="AG604">
        <f t="array" ref="AG604">IFERROR(INDEX(JeffSagarin[W50],MATCH(AllSources[[#This Row],[Year]]&amp;"|"&amp;AllSources[[#This Row],[Real_Team]],JeffSagarin[YEAR]&amp;"|"&amp;JeffSagarin[TEAM],0)),"")</f>
        <v>1</v>
      </c>
      <c r="AH604">
        <f t="array" ref="AH604">IFERROR(INDEX(JeffSagarin[YEAR],MATCH(AllSources[[#This Row],[Year]]&amp;"|"&amp;AllSources[[#This Row],[Real_Team]],JeffSagarin[YEAR]&amp;"|"&amp;JeffSagarin[TEAM],0)),"")</f>
        <v>2013</v>
      </c>
      <c r="AI604" t="str">
        <f t="array" ref="AI604">IFERROR(INDEX(SonnyMoore[TEAM],MATCH(AllSources[[#This Row],[Year]]&amp;"|"&amp;AllSources[[#This Row],[Real_Team]],SonnyMoore[YEAR]&amp;"|"&amp;SonnyMoore[TEAM],0)),"")</f>
        <v>BELMONT</v>
      </c>
      <c r="AJ604">
        <f t="array" ref="AJ604">IFERROR(INDEX(SonnyMoore[SM_SOS],MATCH(AllSources[[#This Row],[Year]]&amp;"|"&amp;AllSources[[#This Row],[Real_Team]],SonnyMoore[YEAR]&amp;"|"&amp;SonnyMoore[TEAM],0)),"")</f>
        <v>65.91</v>
      </c>
      <c r="AK604">
        <f t="array" ref="AK604">IFERROR(INDEX(SonnyMoore[SM_PR],MATCH(AllSources[[#This Row],[Year]]&amp;"|"&amp;AllSources[[#This Row],[Real_Team]],SonnyMoore[YEAR]&amp;"|"&amp;SonnyMoore[TEAM],0)),"")</f>
        <v>75.25</v>
      </c>
      <c r="AL604">
        <f t="array" ref="AL604">IFERROR(INDEX(SonnyMoore[YEAR],MATCH(AllSources[[#This Row],[Year]]&amp;"|"&amp;AllSources[[#This Row],[Real_Team]],SonnyMoore[YEAR]&amp;"|"&amp;SonnyMoore[TEAM],0)),"")</f>
        <v>2013</v>
      </c>
      <c r="AM604" t="str">
        <f t="array" ref="AM604">IFERROR(INDEX(ESPN[TEAM],MATCH(AllSources[[#This Row],[Year]]&amp;"|"&amp;AllSources[[#This Row],[Real_Team]],ESPN[YEAR]&amp;"|"&amp;ESPN[TEAM],0)),"")</f>
        <v>Belmont</v>
      </c>
      <c r="AN604">
        <f t="array" ref="AN604">IFERROR(INDEX(ESPN[BPI OFF],MATCH(AllSources[[#This Row],[Year]]&amp;"|"&amp;AllSources[[#This Row],[Real_Team]],ESPN[YEAR]&amp;"|"&amp;ESPN[TEAM],0)),"")</f>
        <v>7.1</v>
      </c>
      <c r="AO604">
        <f t="array" ref="AO604">IFERROR(INDEX(ESPN[BPI DEF],MATCH(AllSources[[#This Row],[Year]]&amp;"|"&amp;AllSources[[#This Row],[Real_Team]],ESPN[YEAR]&amp;"|"&amp;ESPN[TEAM],0)),"")</f>
        <v>3.5</v>
      </c>
      <c r="AP604">
        <f t="array" ref="AP604">IFERROR(INDEX(ESPN[BPI],MATCH(AllSources[[#This Row],[Year]]&amp;"|"&amp;AllSources[[#This Row],[Real_Team]],ESPN[YEAR]&amp;"|"&amp;ESPN[TEAM],0)),"")</f>
        <v>10.5</v>
      </c>
      <c r="AQ604">
        <f t="array" ref="AQ604">IFERROR(INDEX(ESPN[YEAR],MATCH(AllSources[[#This Row],[Year]]&amp;"|"&amp;AllSources[[#This Row],[Real_Team]],ESPN[YEAR]&amp;"|"&amp;ESPN[TEAM],0)),"")</f>
        <v>2013</v>
      </c>
    </row>
    <row r="605" spans="1:43" x14ac:dyDescent="0.2">
      <c r="A605">
        <v>2013</v>
      </c>
      <c r="B605">
        <v>44</v>
      </c>
      <c r="C605" t="s">
        <v>550</v>
      </c>
      <c r="D605" t="s">
        <v>228</v>
      </c>
      <c r="E605" t="e" vm="1">
        <v>#NAME?</v>
      </c>
      <c r="F605">
        <v>11</v>
      </c>
      <c r="G605">
        <v>0</v>
      </c>
      <c r="H605" t="s">
        <v>491</v>
      </c>
      <c r="I605" s="24" t="s">
        <v>90</v>
      </c>
      <c r="J605">
        <v>14.77</v>
      </c>
      <c r="K605">
        <v>107.3</v>
      </c>
      <c r="L605">
        <v>89</v>
      </c>
      <c r="M605">
        <v>92.5</v>
      </c>
      <c r="N605">
        <v>28</v>
      </c>
      <c r="O605">
        <v>63.4</v>
      </c>
      <c r="P605">
        <v>223</v>
      </c>
      <c r="Q605">
        <v>5.1999999999999998E-2</v>
      </c>
      <c r="R605">
        <v>48</v>
      </c>
      <c r="S605">
        <v>-2.2999999999999998</v>
      </c>
      <c r="T605">
        <v>191</v>
      </c>
      <c r="U605">
        <v>100.7</v>
      </c>
      <c r="V605">
        <v>243</v>
      </c>
      <c r="W605">
        <v>103</v>
      </c>
      <c r="X605">
        <v>171</v>
      </c>
      <c r="Y605">
        <v>4.87</v>
      </c>
      <c r="Z605">
        <v>43</v>
      </c>
      <c r="AA605">
        <v>1</v>
      </c>
      <c r="AB605" t="s">
        <v>136</v>
      </c>
      <c r="AC605" t="str">
        <f t="array" ref="AC605">IFERROR(INDEX(JeffSagarin[TEAM],MATCH(AllSources[[#This Row],[Year]]&amp;"|"&amp;AllSources[[#This Row],[Real_Team]],JeffSagarin[YEAR]&amp;"|"&amp;JeffSagarin[TEAM],0)),"")</f>
        <v>Middle Tennessee</v>
      </c>
      <c r="AD605">
        <f t="array" ref="AD605">IFERROR(INDEX(JeffSagarin[JS_RATING],MATCH(AllSources[[#This Row],[Year]]&amp;"|"&amp;AllSources[[#This Row],[Real_Team]],JeffSagarin[YEAR]&amp;"|"&amp;JeffSagarin[TEAM],0)),"")</f>
        <v>82.84</v>
      </c>
      <c r="AE605">
        <f t="array" ref="AE605">IFERROR(INDEX(JeffSagarin[JS_SOS],MATCH(AllSources[[#This Row],[Year]]&amp;"|"&amp;AllSources[[#This Row],[Real_Team]],JeffSagarin[YEAR]&amp;"|"&amp;JeffSagarin[TEAM],0)),"")</f>
        <v>71.27</v>
      </c>
      <c r="AF605">
        <f t="array" ref="AF605">IFERROR(INDEX(JeffSagarin[W25],MATCH(AllSources[[#This Row],[Year]]&amp;"|"&amp;AllSources[[#This Row],[Real_Team]],JeffSagarin[YEAR]&amp;"|"&amp;JeffSagarin[TEAM],0)),"")</f>
        <v>0</v>
      </c>
      <c r="AG605">
        <f t="array" ref="AG605">IFERROR(INDEX(JeffSagarin[W50],MATCH(AllSources[[#This Row],[Year]]&amp;"|"&amp;AllSources[[#This Row],[Real_Team]],JeffSagarin[YEAR]&amp;"|"&amp;JeffSagarin[TEAM],0)),"")</f>
        <v>1</v>
      </c>
      <c r="AH605">
        <f t="array" ref="AH605">IFERROR(INDEX(JeffSagarin[YEAR],MATCH(AllSources[[#This Row],[Year]]&amp;"|"&amp;AllSources[[#This Row],[Real_Team]],JeffSagarin[YEAR]&amp;"|"&amp;JeffSagarin[TEAM],0)),"")</f>
        <v>2013</v>
      </c>
      <c r="AI605" t="str">
        <f t="array" ref="AI605">IFERROR(INDEX(SonnyMoore[TEAM],MATCH(AllSources[[#This Row],[Year]]&amp;"|"&amp;AllSources[[#This Row],[Real_Team]],SonnyMoore[YEAR]&amp;"|"&amp;SonnyMoore[TEAM],0)),"")</f>
        <v/>
      </c>
      <c r="AJ605" t="str">
        <f t="array" ref="AJ605">IFERROR(INDEX(SonnyMoore[SM_SOS],MATCH(AllSources[[#This Row],[Year]]&amp;"|"&amp;AllSources[[#This Row],[Real_Team]],SonnyMoore[YEAR]&amp;"|"&amp;SonnyMoore[TEAM],0)),"")</f>
        <v/>
      </c>
      <c r="AK605" t="str">
        <f t="array" ref="AK605">IFERROR(INDEX(SonnyMoore[SM_PR],MATCH(AllSources[[#This Row],[Year]]&amp;"|"&amp;AllSources[[#This Row],[Real_Team]],SonnyMoore[YEAR]&amp;"|"&amp;SonnyMoore[TEAM],0)),"")</f>
        <v/>
      </c>
      <c r="AL605" t="str">
        <f t="array" ref="AL605">IFERROR(INDEX(SonnyMoore[YEAR],MATCH(AllSources[[#This Row],[Year]]&amp;"|"&amp;AllSources[[#This Row],[Real_Team]],SonnyMoore[YEAR]&amp;"|"&amp;SonnyMoore[TEAM],0)),"")</f>
        <v/>
      </c>
      <c r="AM605" t="str">
        <f t="array" ref="AM605">IFERROR(INDEX(ESPN[TEAM],MATCH(AllSources[[#This Row],[Year]]&amp;"|"&amp;AllSources[[#This Row],[Real_Team]],ESPN[YEAR]&amp;"|"&amp;ESPN[TEAM],0)),"")</f>
        <v>Middle Tennessee</v>
      </c>
      <c r="AN605">
        <f t="array" ref="AN605">IFERROR(INDEX(ESPN[BPI OFF],MATCH(AllSources[[#This Row],[Year]]&amp;"|"&amp;AllSources[[#This Row],[Real_Team]],ESPN[YEAR]&amp;"|"&amp;ESPN[TEAM],0)),"")</f>
        <v>3.9</v>
      </c>
      <c r="AO605">
        <f t="array" ref="AO605">IFERROR(INDEX(ESPN[BPI DEF],MATCH(AllSources[[#This Row],[Year]]&amp;"|"&amp;AllSources[[#This Row],[Real_Team]],ESPN[YEAR]&amp;"|"&amp;ESPN[TEAM],0)),"")</f>
        <v>8.1999999999999993</v>
      </c>
      <c r="AP605">
        <f t="array" ref="AP605">IFERROR(INDEX(ESPN[BPI],MATCH(AllSources[[#This Row],[Year]]&amp;"|"&amp;AllSources[[#This Row],[Real_Team]],ESPN[YEAR]&amp;"|"&amp;ESPN[TEAM],0)),"")</f>
        <v>12.1</v>
      </c>
      <c r="AQ605">
        <f t="array" ref="AQ605">IFERROR(INDEX(ESPN[YEAR],MATCH(AllSources[[#This Row],[Year]]&amp;"|"&amp;AllSources[[#This Row],[Real_Team]],ESPN[YEAR]&amp;"|"&amp;ESPN[TEAM],0)),"")</f>
        <v>2013</v>
      </c>
    </row>
    <row r="606" spans="1:43" x14ac:dyDescent="0.2">
      <c r="A606">
        <v>2013</v>
      </c>
      <c r="B606">
        <v>45</v>
      </c>
      <c r="C606" t="s">
        <v>548</v>
      </c>
      <c r="D606" t="s">
        <v>229</v>
      </c>
      <c r="E606" t="e" vm="1">
        <v>#NAME?</v>
      </c>
      <c r="F606">
        <v>10</v>
      </c>
      <c r="G606">
        <v>0</v>
      </c>
      <c r="H606" t="s">
        <v>137</v>
      </c>
      <c r="I606" t="s">
        <v>65</v>
      </c>
      <c r="J606">
        <v>14.62</v>
      </c>
      <c r="K606">
        <v>106.5</v>
      </c>
      <c r="L606">
        <v>109</v>
      </c>
      <c r="M606">
        <v>91.9</v>
      </c>
      <c r="N606">
        <v>23</v>
      </c>
      <c r="O606">
        <v>63.7</v>
      </c>
      <c r="P606">
        <v>215</v>
      </c>
      <c r="Q606">
        <v>2.9000000000000001E-2</v>
      </c>
      <c r="R606">
        <v>104</v>
      </c>
      <c r="S606">
        <v>9.15</v>
      </c>
      <c r="T606">
        <v>15</v>
      </c>
      <c r="U606">
        <v>107.3</v>
      </c>
      <c r="V606">
        <v>13</v>
      </c>
      <c r="W606">
        <v>98.1</v>
      </c>
      <c r="X606">
        <v>18</v>
      </c>
      <c r="Y606">
        <v>3.8</v>
      </c>
      <c r="Z606">
        <v>67</v>
      </c>
      <c r="AA606">
        <v>0</v>
      </c>
      <c r="AB606" t="s">
        <v>136</v>
      </c>
      <c r="AC606" t="str">
        <f t="array" ref="AC606">IFERROR(INDEX(JeffSagarin[TEAM],MATCH(AllSources[[#This Row],[Year]]&amp;"|"&amp;AllSources[[#This Row],[Real_Team]],JeffSagarin[YEAR]&amp;"|"&amp;JeffSagarin[TEAM],0)),"")</f>
        <v>Colorado</v>
      </c>
      <c r="AD606">
        <f t="array" ref="AD606">IFERROR(INDEX(JeffSagarin[JS_RATING],MATCH(AllSources[[#This Row],[Year]]&amp;"|"&amp;AllSources[[#This Row],[Real_Team]],JeffSagarin[YEAR]&amp;"|"&amp;JeffSagarin[TEAM],0)),"")</f>
        <v>82.88</v>
      </c>
      <c r="AE606">
        <f t="array" ref="AE606">IFERROR(INDEX(JeffSagarin[JS_SOS],MATCH(AllSources[[#This Row],[Year]]&amp;"|"&amp;AllSources[[#This Row],[Real_Team]],JeffSagarin[YEAR]&amp;"|"&amp;JeffSagarin[TEAM],0)),"")</f>
        <v>79.540000000000006</v>
      </c>
      <c r="AF606">
        <f t="array" ref="AF606">IFERROR(INDEX(JeffSagarin[W25],MATCH(AllSources[[#This Row],[Year]]&amp;"|"&amp;AllSources[[#This Row],[Real_Team]],JeffSagarin[YEAR]&amp;"|"&amp;JeffSagarin[TEAM],0)),"")</f>
        <v>3</v>
      </c>
      <c r="AG606">
        <f t="array" ref="AG606">IFERROR(INDEX(JeffSagarin[W50],MATCH(AllSources[[#This Row],[Year]]&amp;"|"&amp;AllSources[[#This Row],[Real_Team]],JeffSagarin[YEAR]&amp;"|"&amp;JeffSagarin[TEAM],0)),"")</f>
        <v>5</v>
      </c>
      <c r="AH606">
        <f t="array" ref="AH606">IFERROR(INDEX(JeffSagarin[YEAR],MATCH(AllSources[[#This Row],[Year]]&amp;"|"&amp;AllSources[[#This Row],[Real_Team]],JeffSagarin[YEAR]&amp;"|"&amp;JeffSagarin[TEAM],0)),"")</f>
        <v>2013</v>
      </c>
      <c r="AI606" t="str">
        <f t="array" ref="AI606">IFERROR(INDEX(SonnyMoore[TEAM],MATCH(AllSources[[#This Row],[Year]]&amp;"|"&amp;AllSources[[#This Row],[Real_Team]],SonnyMoore[YEAR]&amp;"|"&amp;SonnyMoore[TEAM],0)),"")</f>
        <v>COLORADO</v>
      </c>
      <c r="AJ606">
        <f t="array" ref="AJ606">IFERROR(INDEX(SonnyMoore[SM_SOS],MATCH(AllSources[[#This Row],[Year]]&amp;"|"&amp;AllSources[[#This Row],[Real_Team]],SonnyMoore[YEAR]&amp;"|"&amp;SonnyMoore[TEAM],0)),"")</f>
        <v>72.64</v>
      </c>
      <c r="AK606">
        <f t="array" ref="AK606">IFERROR(INDEX(SonnyMoore[SM_PR],MATCH(AllSources[[#This Row],[Year]]&amp;"|"&amp;AllSources[[#This Row],[Real_Team]],SonnyMoore[YEAR]&amp;"|"&amp;SonnyMoore[TEAM],0)),"")</f>
        <v>75.92</v>
      </c>
      <c r="AL606">
        <f t="array" ref="AL606">IFERROR(INDEX(SonnyMoore[YEAR],MATCH(AllSources[[#This Row],[Year]]&amp;"|"&amp;AllSources[[#This Row],[Real_Team]],SonnyMoore[YEAR]&amp;"|"&amp;SonnyMoore[TEAM],0)),"")</f>
        <v>2013</v>
      </c>
      <c r="AM606" t="str">
        <f t="array" ref="AM606">IFERROR(INDEX(ESPN[TEAM],MATCH(AllSources[[#This Row],[Year]]&amp;"|"&amp;AllSources[[#This Row],[Real_Team]],ESPN[YEAR]&amp;"|"&amp;ESPN[TEAM],0)),"")</f>
        <v>Colorado</v>
      </c>
      <c r="AN606">
        <f t="array" ref="AN606">IFERROR(INDEX(ESPN[BPI OFF],MATCH(AllSources[[#This Row],[Year]]&amp;"|"&amp;AllSources[[#This Row],[Real_Team]],ESPN[YEAR]&amp;"|"&amp;ESPN[TEAM],0)),"")</f>
        <v>2.5</v>
      </c>
      <c r="AO606">
        <f t="array" ref="AO606">IFERROR(INDEX(ESPN[BPI DEF],MATCH(AllSources[[#This Row],[Year]]&amp;"|"&amp;AllSources[[#This Row],[Real_Team]],ESPN[YEAR]&amp;"|"&amp;ESPN[TEAM],0)),"")</f>
        <v>4.5999999999999996</v>
      </c>
      <c r="AP606">
        <f t="array" ref="AP606">IFERROR(INDEX(ESPN[BPI],MATCH(AllSources[[#This Row],[Year]]&amp;"|"&amp;AllSources[[#This Row],[Real_Team]],ESPN[YEAR]&amp;"|"&amp;ESPN[TEAM],0)),"")</f>
        <v>7.1</v>
      </c>
      <c r="AQ606">
        <f t="array" ref="AQ606">IFERROR(INDEX(ESPN[YEAR],MATCH(AllSources[[#This Row],[Year]]&amp;"|"&amp;AllSources[[#This Row],[Real_Team]],ESPN[YEAR]&amp;"|"&amp;ESPN[TEAM],0)),"")</f>
        <v>2013</v>
      </c>
    </row>
    <row r="607" spans="1:43" x14ac:dyDescent="0.2">
      <c r="A607">
        <v>2013</v>
      </c>
      <c r="B607">
        <v>46</v>
      </c>
      <c r="C607" t="s">
        <v>139</v>
      </c>
      <c r="D607" t="s">
        <v>64</v>
      </c>
      <c r="E607" t="e" vm="1">
        <v>#NAME?</v>
      </c>
      <c r="F607">
        <v>6</v>
      </c>
      <c r="G607">
        <v>0</v>
      </c>
      <c r="H607" t="s">
        <v>137</v>
      </c>
      <c r="I607" s="24" t="s">
        <v>108</v>
      </c>
      <c r="J607">
        <v>14.53</v>
      </c>
      <c r="K607">
        <v>111.1</v>
      </c>
      <c r="L607">
        <v>42</v>
      </c>
      <c r="M607">
        <v>96.6</v>
      </c>
      <c r="N607">
        <v>67</v>
      </c>
      <c r="O607">
        <v>68.099999999999994</v>
      </c>
      <c r="P607">
        <v>35</v>
      </c>
      <c r="Q607">
        <v>6.8000000000000005E-2</v>
      </c>
      <c r="R607">
        <v>32</v>
      </c>
      <c r="S607">
        <v>8.06</v>
      </c>
      <c r="T607">
        <v>22</v>
      </c>
      <c r="U607">
        <v>105.9</v>
      </c>
      <c r="V607">
        <v>44</v>
      </c>
      <c r="W607">
        <v>97.9</v>
      </c>
      <c r="X607">
        <v>16</v>
      </c>
      <c r="Y607">
        <v>0.43</v>
      </c>
      <c r="Z607">
        <v>139</v>
      </c>
      <c r="AA607">
        <v>6</v>
      </c>
      <c r="AB607" t="s">
        <v>136</v>
      </c>
      <c r="AC607" t="str">
        <f t="array" ref="AC607">IFERROR(INDEX(JeffSagarin[TEAM],MATCH(AllSources[[#This Row],[Year]]&amp;"|"&amp;AllSources[[#This Row],[Real_Team]],JeffSagarin[YEAR]&amp;"|"&amp;JeffSagarin[TEAM],0)),"")</f>
        <v>UCLA</v>
      </c>
      <c r="AD607">
        <f t="array" ref="AD607">IFERROR(INDEX(JeffSagarin[JS_RATING],MATCH(AllSources[[#This Row],[Year]]&amp;"|"&amp;AllSources[[#This Row],[Real_Team]],JeffSagarin[YEAR]&amp;"|"&amp;JeffSagarin[TEAM],0)),"")</f>
        <v>82.87</v>
      </c>
      <c r="AE607">
        <f t="array" ref="AE607">IFERROR(INDEX(JeffSagarin[JS_SOS],MATCH(AllSources[[#This Row],[Year]]&amp;"|"&amp;AllSources[[#This Row],[Real_Team]],JeffSagarin[YEAR]&amp;"|"&amp;JeffSagarin[TEAM],0)),"")</f>
        <v>78.84</v>
      </c>
      <c r="AF607">
        <f t="array" ref="AF607">IFERROR(INDEX(JeffSagarin[W25],MATCH(AllSources[[#This Row],[Year]]&amp;"|"&amp;AllSources[[#This Row],[Real_Team]],JeffSagarin[YEAR]&amp;"|"&amp;JeffSagarin[TEAM],0)),"")</f>
        <v>3</v>
      </c>
      <c r="AG607">
        <f t="array" ref="AG607">IFERROR(INDEX(JeffSagarin[W50],MATCH(AllSources[[#This Row],[Year]]&amp;"|"&amp;AllSources[[#This Row],[Real_Team]],JeffSagarin[YEAR]&amp;"|"&amp;JeffSagarin[TEAM],0)),"")</f>
        <v>5</v>
      </c>
      <c r="AH607">
        <f t="array" ref="AH607">IFERROR(INDEX(JeffSagarin[YEAR],MATCH(AllSources[[#This Row],[Year]]&amp;"|"&amp;AllSources[[#This Row],[Real_Team]],JeffSagarin[YEAR]&amp;"|"&amp;JeffSagarin[TEAM],0)),"")</f>
        <v>2013</v>
      </c>
      <c r="AI607" t="str">
        <f t="array" ref="AI607">IFERROR(INDEX(SonnyMoore[TEAM],MATCH(AllSources[[#This Row],[Year]]&amp;"|"&amp;AllSources[[#This Row],[Real_Team]],SonnyMoore[YEAR]&amp;"|"&amp;SonnyMoore[TEAM],0)),"")</f>
        <v>UCLA</v>
      </c>
      <c r="AJ607">
        <f t="array" ref="AJ607">IFERROR(INDEX(SonnyMoore[SM_SOS],MATCH(AllSources[[#This Row],[Year]]&amp;"|"&amp;AllSources[[#This Row],[Real_Team]],SonnyMoore[YEAR]&amp;"|"&amp;SonnyMoore[TEAM],0)),"")</f>
        <v>72.040000000000006</v>
      </c>
      <c r="AK607">
        <f t="array" ref="AK607">IFERROR(INDEX(SonnyMoore[SM_PR],MATCH(AllSources[[#This Row],[Year]]&amp;"|"&amp;AllSources[[#This Row],[Real_Team]],SonnyMoore[YEAR]&amp;"|"&amp;SonnyMoore[TEAM],0)),"")</f>
        <v>76.06</v>
      </c>
      <c r="AL607">
        <f t="array" ref="AL607">IFERROR(INDEX(SonnyMoore[YEAR],MATCH(AllSources[[#This Row],[Year]]&amp;"|"&amp;AllSources[[#This Row],[Real_Team]],SonnyMoore[YEAR]&amp;"|"&amp;SonnyMoore[TEAM],0)),"")</f>
        <v>2013</v>
      </c>
      <c r="AM607" t="str">
        <f t="array" ref="AM607">IFERROR(INDEX(ESPN[TEAM],MATCH(AllSources[[#This Row],[Year]]&amp;"|"&amp;AllSources[[#This Row],[Real_Team]],ESPN[YEAR]&amp;"|"&amp;ESPN[TEAM],0)),"")</f>
        <v>UCLA</v>
      </c>
      <c r="AN607">
        <f t="array" ref="AN607">IFERROR(INDEX(ESPN[BPI OFF],MATCH(AllSources[[#This Row],[Year]]&amp;"|"&amp;AllSources[[#This Row],[Real_Team]],ESPN[YEAR]&amp;"|"&amp;ESPN[TEAM],0)),"")</f>
        <v>8.8000000000000007</v>
      </c>
      <c r="AO607">
        <f t="array" ref="AO607">IFERROR(INDEX(ESPN[BPI DEF],MATCH(AllSources[[#This Row],[Year]]&amp;"|"&amp;AllSources[[#This Row],[Real_Team]],ESPN[YEAR]&amp;"|"&amp;ESPN[TEAM],0)),"")</f>
        <v>-1</v>
      </c>
      <c r="AP607">
        <f t="array" ref="AP607">IFERROR(INDEX(ESPN[BPI],MATCH(AllSources[[#This Row],[Year]]&amp;"|"&amp;AllSources[[#This Row],[Real_Team]],ESPN[YEAR]&amp;"|"&amp;ESPN[TEAM],0)),"")</f>
        <v>7.8</v>
      </c>
      <c r="AQ607">
        <f t="array" ref="AQ607">IFERROR(INDEX(ESPN[YEAR],MATCH(AllSources[[#This Row],[Year]]&amp;"|"&amp;AllSources[[#This Row],[Real_Team]],ESPN[YEAR]&amp;"|"&amp;ESPN[TEAM],0)),"")</f>
        <v>2013</v>
      </c>
    </row>
    <row r="608" spans="1:43" x14ac:dyDescent="0.2">
      <c r="A608">
        <v>2013</v>
      </c>
      <c r="B608">
        <v>50</v>
      </c>
      <c r="C608" t="s">
        <v>546</v>
      </c>
      <c r="D608" t="s">
        <v>230</v>
      </c>
      <c r="E608" t="e" vm="1">
        <v>#NAME?</v>
      </c>
      <c r="F608">
        <v>13</v>
      </c>
      <c r="G608">
        <v>2</v>
      </c>
      <c r="H608" t="s">
        <v>532</v>
      </c>
      <c r="I608" t="s">
        <v>531</v>
      </c>
      <c r="J608">
        <v>13.89</v>
      </c>
      <c r="K608">
        <v>111.8</v>
      </c>
      <c r="L608">
        <v>34</v>
      </c>
      <c r="M608">
        <v>98</v>
      </c>
      <c r="N608">
        <v>87</v>
      </c>
      <c r="O608">
        <v>64.599999999999994</v>
      </c>
      <c r="P608">
        <v>177</v>
      </c>
      <c r="Q608">
        <v>5.0999999999999997E-2</v>
      </c>
      <c r="R608">
        <v>50</v>
      </c>
      <c r="S608">
        <v>5.67</v>
      </c>
      <c r="T608">
        <v>68</v>
      </c>
      <c r="U608">
        <v>105.8</v>
      </c>
      <c r="V608">
        <v>53</v>
      </c>
      <c r="W608">
        <v>100.1</v>
      </c>
      <c r="X608">
        <v>77</v>
      </c>
      <c r="Y608">
        <v>-0.5</v>
      </c>
      <c r="Z608">
        <v>174</v>
      </c>
      <c r="AA608">
        <v>3</v>
      </c>
      <c r="AB608" t="s">
        <v>136</v>
      </c>
      <c r="AC608" t="str">
        <f t="array" ref="AC608">IFERROR(INDEX(JeffSagarin[TEAM],MATCH(AllSources[[#This Row],[Year]]&amp;"|"&amp;AllSources[[#This Row],[Real_Team]],JeffSagarin[YEAR]&amp;"|"&amp;JeffSagarin[TEAM],0)),"")</f>
        <v>La Salle</v>
      </c>
      <c r="AD608">
        <f t="array" ref="AD608">IFERROR(INDEX(JeffSagarin[JS_RATING],MATCH(AllSources[[#This Row],[Year]]&amp;"|"&amp;AllSources[[#This Row],[Real_Team]],JeffSagarin[YEAR]&amp;"|"&amp;JeffSagarin[TEAM],0)),"")</f>
        <v>83.23</v>
      </c>
      <c r="AE608">
        <f t="array" ref="AE608">IFERROR(INDEX(JeffSagarin[JS_SOS],MATCH(AllSources[[#This Row],[Year]]&amp;"|"&amp;AllSources[[#This Row],[Real_Team]],JeffSagarin[YEAR]&amp;"|"&amp;JeffSagarin[TEAM],0)),"")</f>
        <v>77.39</v>
      </c>
      <c r="AF608">
        <f t="array" ref="AF608">IFERROR(INDEX(JeffSagarin[W25],MATCH(AllSources[[#This Row],[Year]]&amp;"|"&amp;AllSources[[#This Row],[Real_Team]],JeffSagarin[YEAR]&amp;"|"&amp;JeffSagarin[TEAM],0)),"")</f>
        <v>1</v>
      </c>
      <c r="AG608">
        <f t="array" ref="AG608">IFERROR(INDEX(JeffSagarin[W50],MATCH(AllSources[[#This Row],[Year]]&amp;"|"&amp;AllSources[[#This Row],[Real_Team]],JeffSagarin[YEAR]&amp;"|"&amp;JeffSagarin[TEAM],0)),"")</f>
        <v>4</v>
      </c>
      <c r="AH608">
        <f t="array" ref="AH608">IFERROR(INDEX(JeffSagarin[YEAR],MATCH(AllSources[[#This Row],[Year]]&amp;"|"&amp;AllSources[[#This Row],[Real_Team]],JeffSagarin[YEAR]&amp;"|"&amp;JeffSagarin[TEAM],0)),"")</f>
        <v>2013</v>
      </c>
      <c r="AI608" t="str">
        <f t="array" ref="AI608">IFERROR(INDEX(SonnyMoore[TEAM],MATCH(AllSources[[#This Row],[Year]]&amp;"|"&amp;AllSources[[#This Row],[Real_Team]],SonnyMoore[YEAR]&amp;"|"&amp;SonnyMoore[TEAM],0)),"")</f>
        <v>LA SALLE</v>
      </c>
      <c r="AJ608">
        <f t="array" ref="AJ608">IFERROR(INDEX(SonnyMoore[SM_SOS],MATCH(AllSources[[#This Row],[Year]]&amp;"|"&amp;AllSources[[#This Row],[Real_Team]],SonnyMoore[YEAR]&amp;"|"&amp;SonnyMoore[TEAM],0)),"")</f>
        <v>72.48</v>
      </c>
      <c r="AK608">
        <f t="array" ref="AK608">IFERROR(INDEX(SonnyMoore[SM_PR],MATCH(AllSources[[#This Row],[Year]]&amp;"|"&amp;AllSources[[#This Row],[Real_Team]],SonnyMoore[YEAR]&amp;"|"&amp;SonnyMoore[TEAM],0)),"")</f>
        <v>78.819999999999993</v>
      </c>
      <c r="AL608">
        <f t="array" ref="AL608">IFERROR(INDEX(SonnyMoore[YEAR],MATCH(AllSources[[#This Row],[Year]]&amp;"|"&amp;AllSources[[#This Row],[Real_Team]],SonnyMoore[YEAR]&amp;"|"&amp;SonnyMoore[TEAM],0)),"")</f>
        <v>2013</v>
      </c>
      <c r="AM608" t="str">
        <f t="array" ref="AM608">IFERROR(INDEX(ESPN[TEAM],MATCH(AllSources[[#This Row],[Year]]&amp;"|"&amp;AllSources[[#This Row],[Real_Team]],ESPN[YEAR]&amp;"|"&amp;ESPN[TEAM],0)),"")</f>
        <v>La Salle</v>
      </c>
      <c r="AN608">
        <f t="array" ref="AN608">IFERROR(INDEX(ESPN[BPI OFF],MATCH(AllSources[[#This Row],[Year]]&amp;"|"&amp;AllSources[[#This Row],[Real_Team]],ESPN[YEAR]&amp;"|"&amp;ESPN[TEAM],0)),"")</f>
        <v>6.2</v>
      </c>
      <c r="AO608">
        <f t="array" ref="AO608">IFERROR(INDEX(ESPN[BPI DEF],MATCH(AllSources[[#This Row],[Year]]&amp;"|"&amp;AllSources[[#This Row],[Real_Team]],ESPN[YEAR]&amp;"|"&amp;ESPN[TEAM],0)),"")</f>
        <v>2.2999999999999998</v>
      </c>
      <c r="AP608">
        <f t="array" ref="AP608">IFERROR(INDEX(ESPN[BPI],MATCH(AllSources[[#This Row],[Year]]&amp;"|"&amp;AllSources[[#This Row],[Real_Team]],ESPN[YEAR]&amp;"|"&amp;ESPN[TEAM],0)),"")</f>
        <v>8.4</v>
      </c>
      <c r="AQ608">
        <f t="array" ref="AQ608">IFERROR(INDEX(ESPN[YEAR],MATCH(AllSources[[#This Row],[Year]]&amp;"|"&amp;AllSources[[#This Row],[Real_Team]],ESPN[YEAR]&amp;"|"&amp;ESPN[TEAM],0)),"")</f>
        <v>2013</v>
      </c>
    </row>
    <row r="609" spans="1:43" x14ac:dyDescent="0.2">
      <c r="A609">
        <v>2013</v>
      </c>
      <c r="B609">
        <v>51</v>
      </c>
      <c r="C609" t="s">
        <v>545</v>
      </c>
      <c r="D609" t="s">
        <v>29</v>
      </c>
      <c r="E609" t="e" vm="1">
        <v>#NAME?</v>
      </c>
      <c r="F609">
        <v>10</v>
      </c>
      <c r="G609">
        <v>0</v>
      </c>
      <c r="H609" t="s">
        <v>156</v>
      </c>
      <c r="I609" t="s">
        <v>543</v>
      </c>
      <c r="J609">
        <v>13.8</v>
      </c>
      <c r="K609">
        <v>111.1</v>
      </c>
      <c r="L609">
        <v>41</v>
      </c>
      <c r="M609">
        <v>97.3</v>
      </c>
      <c r="N609">
        <v>80</v>
      </c>
      <c r="O609">
        <v>65.2</v>
      </c>
      <c r="P609">
        <v>141</v>
      </c>
      <c r="Q609">
        <v>4.0000000000000001E-3</v>
      </c>
      <c r="R609">
        <v>166</v>
      </c>
      <c r="S609">
        <v>7.8</v>
      </c>
      <c r="T609">
        <v>27</v>
      </c>
      <c r="U609">
        <v>106.4</v>
      </c>
      <c r="V609">
        <v>30</v>
      </c>
      <c r="W609">
        <v>98.6</v>
      </c>
      <c r="X609">
        <v>31</v>
      </c>
      <c r="Y609">
        <v>2.4700000000000002</v>
      </c>
      <c r="Z609">
        <v>91</v>
      </c>
      <c r="AA609">
        <v>0</v>
      </c>
      <c r="AB609" t="s">
        <v>136</v>
      </c>
      <c r="AC609" t="str">
        <f t="array" ref="AC609">IFERROR(INDEX(JeffSagarin[TEAM],MATCH(AllSources[[#This Row],[Year]]&amp;"|"&amp;AllSources[[#This Row],[Real_Team]],JeffSagarin[YEAR]&amp;"|"&amp;JeffSagarin[TEAM],0)),"")</f>
        <v>Oklahoma</v>
      </c>
      <c r="AD609">
        <f t="array" ref="AD609">IFERROR(INDEX(JeffSagarin[JS_RATING],MATCH(AllSources[[#This Row],[Year]]&amp;"|"&amp;AllSources[[#This Row],[Real_Team]],JeffSagarin[YEAR]&amp;"|"&amp;JeffSagarin[TEAM],0)),"")</f>
        <v>82.39</v>
      </c>
      <c r="AE609">
        <f t="array" ref="AE609">IFERROR(INDEX(JeffSagarin[JS_SOS],MATCH(AllSources[[#This Row],[Year]]&amp;"|"&amp;AllSources[[#This Row],[Real_Team]],JeffSagarin[YEAR]&amp;"|"&amp;JeffSagarin[TEAM],0)),"")</f>
        <v>78.8</v>
      </c>
      <c r="AF609">
        <f t="array" ref="AF609">IFERROR(INDEX(JeffSagarin[W25],MATCH(AllSources[[#This Row],[Year]]&amp;"|"&amp;AllSources[[#This Row],[Real_Team]],JeffSagarin[YEAR]&amp;"|"&amp;JeffSagarin[TEAM],0)),"")</f>
        <v>2</v>
      </c>
      <c r="AG609">
        <f t="array" ref="AG609">IFERROR(INDEX(JeffSagarin[W50],MATCH(AllSources[[#This Row],[Year]]&amp;"|"&amp;AllSources[[#This Row],[Real_Team]],JeffSagarin[YEAR]&amp;"|"&amp;JeffSagarin[TEAM],0)),"")</f>
        <v>5</v>
      </c>
      <c r="AH609">
        <f t="array" ref="AH609">IFERROR(INDEX(JeffSagarin[YEAR],MATCH(AllSources[[#This Row],[Year]]&amp;"|"&amp;AllSources[[#This Row],[Real_Team]],JeffSagarin[YEAR]&amp;"|"&amp;JeffSagarin[TEAM],0)),"")</f>
        <v>2013</v>
      </c>
      <c r="AI609" t="str">
        <f t="array" ref="AI609">IFERROR(INDEX(SonnyMoore[TEAM],MATCH(AllSources[[#This Row],[Year]]&amp;"|"&amp;AllSources[[#This Row],[Real_Team]],SonnyMoore[YEAR]&amp;"|"&amp;SonnyMoore[TEAM],0)),"")</f>
        <v>OKLAHOMA</v>
      </c>
      <c r="AJ609">
        <f t="array" ref="AJ609">IFERROR(INDEX(SonnyMoore[SM_SOS],MATCH(AllSources[[#This Row],[Year]]&amp;"|"&amp;AllSources[[#This Row],[Real_Team]],SonnyMoore[YEAR]&amp;"|"&amp;SonnyMoore[TEAM],0)),"")</f>
        <v>72.38</v>
      </c>
      <c r="AK609">
        <f t="array" ref="AK609">IFERROR(INDEX(SonnyMoore[SM_PR],MATCH(AllSources[[#This Row],[Year]]&amp;"|"&amp;AllSources[[#This Row],[Real_Team]],SonnyMoore[YEAR]&amp;"|"&amp;SonnyMoore[TEAM],0)),"")</f>
        <v>76.92</v>
      </c>
      <c r="AL609">
        <f t="array" ref="AL609">IFERROR(INDEX(SonnyMoore[YEAR],MATCH(AllSources[[#This Row],[Year]]&amp;"|"&amp;AllSources[[#This Row],[Real_Team]],SonnyMoore[YEAR]&amp;"|"&amp;SonnyMoore[TEAM],0)),"")</f>
        <v>2013</v>
      </c>
      <c r="AM609" t="str">
        <f t="array" ref="AM609">IFERROR(INDEX(ESPN[TEAM],MATCH(AllSources[[#This Row],[Year]]&amp;"|"&amp;AllSources[[#This Row],[Real_Team]],ESPN[YEAR]&amp;"|"&amp;ESPN[TEAM],0)),"")</f>
        <v>Oklahoma</v>
      </c>
      <c r="AN609">
        <f t="array" ref="AN609">IFERROR(INDEX(ESPN[BPI OFF],MATCH(AllSources[[#This Row],[Year]]&amp;"|"&amp;AllSources[[#This Row],[Real_Team]],ESPN[YEAR]&amp;"|"&amp;ESPN[TEAM],0)),"")</f>
        <v>6.4</v>
      </c>
      <c r="AO609">
        <f t="array" ref="AO609">IFERROR(INDEX(ESPN[BPI DEF],MATCH(AllSources[[#This Row],[Year]]&amp;"|"&amp;AllSources[[#This Row],[Real_Team]],ESPN[YEAR]&amp;"|"&amp;ESPN[TEAM],0)),"")</f>
        <v>3.3</v>
      </c>
      <c r="AP609">
        <f t="array" ref="AP609">IFERROR(INDEX(ESPN[BPI],MATCH(AllSources[[#This Row],[Year]]&amp;"|"&amp;AllSources[[#This Row],[Real_Team]],ESPN[YEAR]&amp;"|"&amp;ESPN[TEAM],0)),"")</f>
        <v>9.6999999999999993</v>
      </c>
      <c r="AQ609">
        <f t="array" ref="AQ609">IFERROR(INDEX(ESPN[YEAR],MATCH(AllSources[[#This Row],[Year]]&amp;"|"&amp;AllSources[[#This Row],[Real_Team]],ESPN[YEAR]&amp;"|"&amp;ESPN[TEAM],0)),"")</f>
        <v>2013</v>
      </c>
    </row>
    <row r="610" spans="1:43" x14ac:dyDescent="0.2">
      <c r="A610">
        <v>2013</v>
      </c>
      <c r="B610">
        <v>53</v>
      </c>
      <c r="C610" t="s">
        <v>542</v>
      </c>
      <c r="D610" t="s">
        <v>31</v>
      </c>
      <c r="E610" t="e" vm="1">
        <v>#NAME?</v>
      </c>
      <c r="F610">
        <v>9</v>
      </c>
      <c r="G610">
        <v>0</v>
      </c>
      <c r="H610" t="s">
        <v>541</v>
      </c>
      <c r="I610" t="s">
        <v>484</v>
      </c>
      <c r="J610">
        <v>13.57</v>
      </c>
      <c r="K610">
        <v>106.3</v>
      </c>
      <c r="L610">
        <v>113</v>
      </c>
      <c r="M610">
        <v>92.7</v>
      </c>
      <c r="N610">
        <v>29</v>
      </c>
      <c r="O610">
        <v>66.400000000000006</v>
      </c>
      <c r="P610">
        <v>88</v>
      </c>
      <c r="Q610">
        <v>1.0999999999999999E-2</v>
      </c>
      <c r="R610">
        <v>150</v>
      </c>
      <c r="S610">
        <v>9.41</v>
      </c>
      <c r="T610">
        <v>12</v>
      </c>
      <c r="U610">
        <v>106.5</v>
      </c>
      <c r="V610">
        <v>27</v>
      </c>
      <c r="W610">
        <v>97.1</v>
      </c>
      <c r="X610">
        <v>4</v>
      </c>
      <c r="Y610">
        <v>0.3</v>
      </c>
      <c r="Z610">
        <v>143</v>
      </c>
      <c r="AA610">
        <v>9</v>
      </c>
      <c r="AB610" t="s">
        <v>136</v>
      </c>
      <c r="AC610" t="str">
        <f t="array" ref="AC610">IFERROR(INDEX(JeffSagarin[TEAM],MATCH(AllSources[[#This Row],[Year]]&amp;"|"&amp;AllSources[[#This Row],[Real_Team]],JeffSagarin[YEAR]&amp;"|"&amp;JeffSagarin[TEAM],0)),"")</f>
        <v>Villanova</v>
      </c>
      <c r="AD610">
        <f t="array" ref="AD610">IFERROR(INDEX(JeffSagarin[JS_RATING],MATCH(AllSources[[#This Row],[Year]]&amp;"|"&amp;AllSources[[#This Row],[Real_Team]],JeffSagarin[YEAR]&amp;"|"&amp;JeffSagarin[TEAM],0)),"")</f>
        <v>82.32</v>
      </c>
      <c r="AE610">
        <f t="array" ref="AE610">IFERROR(INDEX(JeffSagarin[JS_SOS],MATCH(AllSources[[#This Row],[Year]]&amp;"|"&amp;AllSources[[#This Row],[Real_Team]],JeffSagarin[YEAR]&amp;"|"&amp;JeffSagarin[TEAM],0)),"")</f>
        <v>80.05</v>
      </c>
      <c r="AF610">
        <f t="array" ref="AF610">IFERROR(INDEX(JeffSagarin[W25],MATCH(AllSources[[#This Row],[Year]]&amp;"|"&amp;AllSources[[#This Row],[Real_Team]],JeffSagarin[YEAR]&amp;"|"&amp;JeffSagarin[TEAM],0)),"")</f>
        <v>4</v>
      </c>
      <c r="AG610">
        <f t="array" ref="AG610">IFERROR(INDEX(JeffSagarin[W50],MATCH(AllSources[[#This Row],[Year]]&amp;"|"&amp;AllSources[[#This Row],[Real_Team]],JeffSagarin[YEAR]&amp;"|"&amp;JeffSagarin[TEAM],0)),"")</f>
        <v>5</v>
      </c>
      <c r="AH610">
        <f t="array" ref="AH610">IFERROR(INDEX(JeffSagarin[YEAR],MATCH(AllSources[[#This Row],[Year]]&amp;"|"&amp;AllSources[[#This Row],[Real_Team]],JeffSagarin[YEAR]&amp;"|"&amp;JeffSagarin[TEAM],0)),"")</f>
        <v>2013</v>
      </c>
      <c r="AI610" t="str">
        <f t="array" ref="AI610">IFERROR(INDEX(SonnyMoore[TEAM],MATCH(AllSources[[#This Row],[Year]]&amp;"|"&amp;AllSources[[#This Row],[Real_Team]],SonnyMoore[YEAR]&amp;"|"&amp;SonnyMoore[TEAM],0)),"")</f>
        <v>VILLANOVA</v>
      </c>
      <c r="AJ610">
        <f t="array" ref="AJ610">IFERROR(INDEX(SonnyMoore[SM_SOS],MATCH(AllSources[[#This Row],[Year]]&amp;"|"&amp;AllSources[[#This Row],[Real_Team]],SonnyMoore[YEAR]&amp;"|"&amp;SonnyMoore[TEAM],0)),"")</f>
        <v>75.52</v>
      </c>
      <c r="AK610">
        <f t="array" ref="AK610">IFERROR(INDEX(SonnyMoore[SM_PR],MATCH(AllSources[[#This Row],[Year]]&amp;"|"&amp;AllSources[[#This Row],[Real_Team]],SonnyMoore[YEAR]&amp;"|"&amp;SonnyMoore[TEAM],0)),"")</f>
        <v>80.23</v>
      </c>
      <c r="AL610">
        <f t="array" ref="AL610">IFERROR(INDEX(SonnyMoore[YEAR],MATCH(AllSources[[#This Row],[Year]]&amp;"|"&amp;AllSources[[#This Row],[Real_Team]],SonnyMoore[YEAR]&amp;"|"&amp;SonnyMoore[TEAM],0)),"")</f>
        <v>2013</v>
      </c>
      <c r="AM610" t="str">
        <f t="array" ref="AM610">IFERROR(INDEX(ESPN[TEAM],MATCH(AllSources[[#This Row],[Year]]&amp;"|"&amp;AllSources[[#This Row],[Real_Team]],ESPN[YEAR]&amp;"|"&amp;ESPN[TEAM],0)),"")</f>
        <v>Villanova</v>
      </c>
      <c r="AN610">
        <f t="array" ref="AN610">IFERROR(INDEX(ESPN[BPI OFF],MATCH(AllSources[[#This Row],[Year]]&amp;"|"&amp;AllSources[[#This Row],[Real_Team]],ESPN[YEAR]&amp;"|"&amp;ESPN[TEAM],0)),"")</f>
        <v>4.0999999999999996</v>
      </c>
      <c r="AO610">
        <f t="array" ref="AO610">IFERROR(INDEX(ESPN[BPI DEF],MATCH(AllSources[[#This Row],[Year]]&amp;"|"&amp;AllSources[[#This Row],[Real_Team]],ESPN[YEAR]&amp;"|"&amp;ESPN[TEAM],0)),"")</f>
        <v>3.7</v>
      </c>
      <c r="AP610">
        <f t="array" ref="AP610">IFERROR(INDEX(ESPN[BPI],MATCH(AllSources[[#This Row],[Year]]&amp;"|"&amp;AllSources[[#This Row],[Real_Team]],ESPN[YEAR]&amp;"|"&amp;ESPN[TEAM],0)),"")</f>
        <v>7.8</v>
      </c>
      <c r="AQ610">
        <f t="array" ref="AQ610">IFERROR(INDEX(ESPN[YEAR],MATCH(AllSources[[#This Row],[Year]]&amp;"|"&amp;AllSources[[#This Row],[Real_Team]],ESPN[YEAR]&amp;"|"&amp;ESPN[TEAM],0)),"")</f>
        <v>2013</v>
      </c>
    </row>
    <row r="611" spans="1:43" x14ac:dyDescent="0.2">
      <c r="A611">
        <v>2013</v>
      </c>
      <c r="B611">
        <v>54</v>
      </c>
      <c r="C611" t="s">
        <v>540</v>
      </c>
      <c r="D611" t="s">
        <v>226</v>
      </c>
      <c r="E611" t="e" vm="1">
        <v>#NAME?</v>
      </c>
      <c r="F611">
        <v>13</v>
      </c>
      <c r="G611">
        <v>0</v>
      </c>
      <c r="H611" t="s">
        <v>538</v>
      </c>
      <c r="I611" t="s">
        <v>115</v>
      </c>
      <c r="J611">
        <v>13.54</v>
      </c>
      <c r="K611">
        <v>113.2</v>
      </c>
      <c r="L611">
        <v>25</v>
      </c>
      <c r="M611">
        <v>99.7</v>
      </c>
      <c r="N611">
        <v>119</v>
      </c>
      <c r="O611">
        <v>64.8</v>
      </c>
      <c r="P611">
        <v>166</v>
      </c>
      <c r="Q611">
        <v>4.0000000000000001E-3</v>
      </c>
      <c r="R611">
        <v>165</v>
      </c>
      <c r="S611">
        <v>6.74</v>
      </c>
      <c r="T611">
        <v>49</v>
      </c>
      <c r="U611">
        <v>105.9</v>
      </c>
      <c r="V611">
        <v>45</v>
      </c>
      <c r="W611">
        <v>99.2</v>
      </c>
      <c r="X611">
        <v>52</v>
      </c>
      <c r="Y611">
        <v>-1.38</v>
      </c>
      <c r="Z611">
        <v>205</v>
      </c>
      <c r="AA611">
        <v>3</v>
      </c>
      <c r="AB611" t="s">
        <v>136</v>
      </c>
      <c r="AC611" t="str">
        <f t="array" ref="AC611">IFERROR(INDEX(JeffSagarin[TEAM],MATCH(AllSources[[#This Row],[Year]]&amp;"|"&amp;AllSources[[#This Row],[Real_Team]],JeffSagarin[YEAR]&amp;"|"&amp;JeffSagarin[TEAM],0)),"")</f>
        <v>Boise St.</v>
      </c>
      <c r="AD611">
        <f t="array" ref="AD611">IFERROR(INDEX(JeffSagarin[JS_RATING],MATCH(AllSources[[#This Row],[Year]]&amp;"|"&amp;AllSources[[#This Row],[Real_Team]],JeffSagarin[YEAR]&amp;"|"&amp;JeffSagarin[TEAM],0)),"")</f>
        <v>81.680000000000007</v>
      </c>
      <c r="AE611">
        <f t="array" ref="AE611">IFERROR(INDEX(JeffSagarin[JS_SOS],MATCH(AllSources[[#This Row],[Year]]&amp;"|"&amp;AllSources[[#This Row],[Real_Team]],JeffSagarin[YEAR]&amp;"|"&amp;JeffSagarin[TEAM],0)),"")</f>
        <v>77.63</v>
      </c>
      <c r="AF611">
        <f t="array" ref="AF611">IFERROR(INDEX(JeffSagarin[W25],MATCH(AllSources[[#This Row],[Year]]&amp;"|"&amp;AllSources[[#This Row],[Real_Team]],JeffSagarin[YEAR]&amp;"|"&amp;JeffSagarin[TEAM],0)),"")</f>
        <v>1</v>
      </c>
      <c r="AG611">
        <f t="array" ref="AG611">IFERROR(INDEX(JeffSagarin[W50],MATCH(AllSources[[#This Row],[Year]]&amp;"|"&amp;AllSources[[#This Row],[Real_Team]],JeffSagarin[YEAR]&amp;"|"&amp;JeffSagarin[TEAM],0)),"")</f>
        <v>4</v>
      </c>
      <c r="AH611">
        <f t="array" ref="AH611">IFERROR(INDEX(JeffSagarin[YEAR],MATCH(AllSources[[#This Row],[Year]]&amp;"|"&amp;AllSources[[#This Row],[Real_Team]],JeffSagarin[YEAR]&amp;"|"&amp;JeffSagarin[TEAM],0)),"")</f>
        <v>2013</v>
      </c>
      <c r="AI611" t="str">
        <f t="array" ref="AI611">IFERROR(INDEX(SonnyMoore[TEAM],MATCH(AllSources[[#This Row],[Year]]&amp;"|"&amp;AllSources[[#This Row],[Real_Team]],SonnyMoore[YEAR]&amp;"|"&amp;SonnyMoore[TEAM],0)),"")</f>
        <v>BOISE ST.</v>
      </c>
      <c r="AJ611">
        <f t="array" ref="AJ611">IFERROR(INDEX(SonnyMoore[SM_SOS],MATCH(AllSources[[#This Row],[Year]]&amp;"|"&amp;AllSources[[#This Row],[Real_Team]],SonnyMoore[YEAR]&amp;"|"&amp;SonnyMoore[TEAM],0)),"")</f>
        <v>71.709999999999994</v>
      </c>
      <c r="AK611">
        <f t="array" ref="AK611">IFERROR(INDEX(SonnyMoore[SM_PR],MATCH(AllSources[[#This Row],[Year]]&amp;"|"&amp;AllSources[[#This Row],[Real_Team]],SonnyMoore[YEAR]&amp;"|"&amp;SonnyMoore[TEAM],0)),"")</f>
        <v>76.510000000000005</v>
      </c>
      <c r="AL611">
        <f t="array" ref="AL611">IFERROR(INDEX(SonnyMoore[YEAR],MATCH(AllSources[[#This Row],[Year]]&amp;"|"&amp;AllSources[[#This Row],[Real_Team]],SonnyMoore[YEAR]&amp;"|"&amp;SonnyMoore[TEAM],0)),"")</f>
        <v>2013</v>
      </c>
      <c r="AM611" t="str">
        <f t="array" ref="AM611">IFERROR(INDEX(ESPN[TEAM],MATCH(AllSources[[#This Row],[Year]]&amp;"|"&amp;AllSources[[#This Row],[Real_Team]],ESPN[YEAR]&amp;"|"&amp;ESPN[TEAM],0)),"")</f>
        <v>Boise St.</v>
      </c>
      <c r="AN611">
        <f t="array" ref="AN611">IFERROR(INDEX(ESPN[BPI OFF],MATCH(AllSources[[#This Row],[Year]]&amp;"|"&amp;AllSources[[#This Row],[Real_Team]],ESPN[YEAR]&amp;"|"&amp;ESPN[TEAM],0)),"")</f>
        <v>6.7</v>
      </c>
      <c r="AO611">
        <f t="array" ref="AO611">IFERROR(INDEX(ESPN[BPI DEF],MATCH(AllSources[[#This Row],[Year]]&amp;"|"&amp;AllSources[[#This Row],[Real_Team]],ESPN[YEAR]&amp;"|"&amp;ESPN[TEAM],0)),"")</f>
        <v>1.9</v>
      </c>
      <c r="AP611">
        <f t="array" ref="AP611">IFERROR(INDEX(ESPN[BPI],MATCH(AllSources[[#This Row],[Year]]&amp;"|"&amp;AllSources[[#This Row],[Real_Team]],ESPN[YEAR]&amp;"|"&amp;ESPN[TEAM],0)),"")</f>
        <v>8.6</v>
      </c>
      <c r="AQ611">
        <f t="array" ref="AQ611">IFERROR(INDEX(ESPN[YEAR],MATCH(AllSources[[#This Row],[Year]]&amp;"|"&amp;AllSources[[#This Row],[Real_Team]],ESPN[YEAR]&amp;"|"&amp;ESPN[TEAM],0)),"")</f>
        <v>2013</v>
      </c>
    </row>
    <row r="612" spans="1:43" x14ac:dyDescent="0.2">
      <c r="A612">
        <v>2013</v>
      </c>
      <c r="B612">
        <v>56</v>
      </c>
      <c r="C612" t="s">
        <v>537</v>
      </c>
      <c r="D612" t="s">
        <v>227</v>
      </c>
      <c r="E612" t="e" vm="1">
        <v>#NAME?</v>
      </c>
      <c r="F612">
        <v>12</v>
      </c>
      <c r="G612">
        <v>1</v>
      </c>
      <c r="H612" t="s">
        <v>137</v>
      </c>
      <c r="I612" s="24" t="s">
        <v>65</v>
      </c>
      <c r="J612">
        <v>13.11</v>
      </c>
      <c r="K612">
        <v>107.3</v>
      </c>
      <c r="L612">
        <v>88</v>
      </c>
      <c r="M612">
        <v>94.2</v>
      </c>
      <c r="N612">
        <v>39</v>
      </c>
      <c r="O612">
        <v>64.900000000000006</v>
      </c>
      <c r="P612">
        <v>159</v>
      </c>
      <c r="Q612">
        <v>4.1000000000000002E-2</v>
      </c>
      <c r="R612">
        <v>77</v>
      </c>
      <c r="S612">
        <v>8.35</v>
      </c>
      <c r="T612">
        <v>21</v>
      </c>
      <c r="U612">
        <v>106</v>
      </c>
      <c r="V612">
        <v>43</v>
      </c>
      <c r="W612">
        <v>97.6</v>
      </c>
      <c r="X612">
        <v>10</v>
      </c>
      <c r="Y612">
        <v>2.12</v>
      </c>
      <c r="Z612">
        <v>101</v>
      </c>
      <c r="AA612">
        <v>2</v>
      </c>
      <c r="AB612" t="s">
        <v>136</v>
      </c>
      <c r="AC612" t="str">
        <f t="array" ref="AC612">IFERROR(INDEX(JeffSagarin[TEAM],MATCH(AllSources[[#This Row],[Year]]&amp;"|"&amp;AllSources[[#This Row],[Real_Team]],JeffSagarin[YEAR]&amp;"|"&amp;JeffSagarin[TEAM],0)),"")</f>
        <v>California</v>
      </c>
      <c r="AD612">
        <f t="array" ref="AD612">IFERROR(INDEX(JeffSagarin[JS_RATING],MATCH(AllSources[[#This Row],[Year]]&amp;"|"&amp;AllSources[[#This Row],[Real_Team]],JeffSagarin[YEAR]&amp;"|"&amp;JeffSagarin[TEAM],0)),"")</f>
        <v>81.88</v>
      </c>
      <c r="AE612">
        <f t="array" ref="AE612">IFERROR(INDEX(JeffSagarin[JS_SOS],MATCH(AllSources[[#This Row],[Year]]&amp;"|"&amp;AllSources[[#This Row],[Real_Team]],JeffSagarin[YEAR]&amp;"|"&amp;JeffSagarin[TEAM],0)),"")</f>
        <v>78.88</v>
      </c>
      <c r="AF612">
        <f t="array" ref="AF612">IFERROR(INDEX(JeffSagarin[W25],MATCH(AllSources[[#This Row],[Year]]&amp;"|"&amp;AllSources[[#This Row],[Real_Team]],JeffSagarin[YEAR]&amp;"|"&amp;JeffSagarin[TEAM],0)),"")</f>
        <v>3</v>
      </c>
      <c r="AG612">
        <f t="array" ref="AG612">IFERROR(INDEX(JeffSagarin[W50],MATCH(AllSources[[#This Row],[Year]]&amp;"|"&amp;AllSources[[#This Row],[Real_Team]],JeffSagarin[YEAR]&amp;"|"&amp;JeffSagarin[TEAM],0)),"")</f>
        <v>6</v>
      </c>
      <c r="AH612">
        <f t="array" ref="AH612">IFERROR(INDEX(JeffSagarin[YEAR],MATCH(AllSources[[#This Row],[Year]]&amp;"|"&amp;AllSources[[#This Row],[Real_Team]],JeffSagarin[YEAR]&amp;"|"&amp;JeffSagarin[TEAM],0)),"")</f>
        <v>2013</v>
      </c>
      <c r="AI612" t="str">
        <f t="array" ref="AI612">IFERROR(INDEX(SonnyMoore[TEAM],MATCH(AllSources[[#This Row],[Year]]&amp;"|"&amp;AllSources[[#This Row],[Real_Team]],SonnyMoore[YEAR]&amp;"|"&amp;SonnyMoore[TEAM],0)),"")</f>
        <v>CALIFORNIA</v>
      </c>
      <c r="AJ612">
        <f t="array" ref="AJ612">IFERROR(INDEX(SonnyMoore[SM_SOS],MATCH(AllSources[[#This Row],[Year]]&amp;"|"&amp;AllSources[[#This Row],[Real_Team]],SonnyMoore[YEAR]&amp;"|"&amp;SonnyMoore[TEAM],0)),"")</f>
        <v>73.17</v>
      </c>
      <c r="AK612">
        <f t="array" ref="AK612">IFERROR(INDEX(SonnyMoore[SM_PR],MATCH(AllSources[[#This Row],[Year]]&amp;"|"&amp;AllSources[[#This Row],[Real_Team]],SonnyMoore[YEAR]&amp;"|"&amp;SonnyMoore[TEAM],0)),"")</f>
        <v>76.819999999999993</v>
      </c>
      <c r="AL612">
        <f t="array" ref="AL612">IFERROR(INDEX(SonnyMoore[YEAR],MATCH(AllSources[[#This Row],[Year]]&amp;"|"&amp;AllSources[[#This Row],[Real_Team]],SonnyMoore[YEAR]&amp;"|"&amp;SonnyMoore[TEAM],0)),"")</f>
        <v>2013</v>
      </c>
      <c r="AM612" t="str">
        <f t="array" ref="AM612">IFERROR(INDEX(ESPN[TEAM],MATCH(AllSources[[#This Row],[Year]]&amp;"|"&amp;AllSources[[#This Row],[Real_Team]],ESPN[YEAR]&amp;"|"&amp;ESPN[TEAM],0)),"")</f>
        <v>California</v>
      </c>
      <c r="AN612">
        <f t="array" ref="AN612">IFERROR(INDEX(ESPN[BPI OFF],MATCH(AllSources[[#This Row],[Year]]&amp;"|"&amp;AllSources[[#This Row],[Real_Team]],ESPN[YEAR]&amp;"|"&amp;ESPN[TEAM],0)),"")</f>
        <v>5.5</v>
      </c>
      <c r="AO612">
        <f t="array" ref="AO612">IFERROR(INDEX(ESPN[BPI DEF],MATCH(AllSources[[#This Row],[Year]]&amp;"|"&amp;AllSources[[#This Row],[Real_Team]],ESPN[YEAR]&amp;"|"&amp;ESPN[TEAM],0)),"")</f>
        <v>4.9000000000000004</v>
      </c>
      <c r="AP612">
        <f t="array" ref="AP612">IFERROR(INDEX(ESPN[BPI],MATCH(AllSources[[#This Row],[Year]]&amp;"|"&amp;AllSources[[#This Row],[Real_Team]],ESPN[YEAR]&amp;"|"&amp;ESPN[TEAM],0)),"")</f>
        <v>10.4</v>
      </c>
      <c r="AQ612">
        <f t="array" ref="AQ612">IFERROR(INDEX(ESPN[YEAR],MATCH(AllSources[[#This Row],[Year]]&amp;"|"&amp;AllSources[[#This Row],[Real_Team]],ESPN[YEAR]&amp;"|"&amp;ESPN[TEAM],0)),"")</f>
        <v>2013</v>
      </c>
    </row>
    <row r="613" spans="1:43" x14ac:dyDescent="0.2">
      <c r="A613">
        <v>2013</v>
      </c>
      <c r="B613">
        <v>58</v>
      </c>
      <c r="C613" t="s">
        <v>536</v>
      </c>
      <c r="D613" t="s">
        <v>107</v>
      </c>
      <c r="E613" t="e" vm="1">
        <v>#NAME?</v>
      </c>
      <c r="F613">
        <v>11</v>
      </c>
      <c r="G613">
        <v>0</v>
      </c>
      <c r="H613" t="s">
        <v>535</v>
      </c>
      <c r="I613" t="s">
        <v>90</v>
      </c>
      <c r="J613">
        <v>12.72</v>
      </c>
      <c r="K613">
        <v>107.3</v>
      </c>
      <c r="L613">
        <v>87</v>
      </c>
      <c r="M613">
        <v>94.6</v>
      </c>
      <c r="N613">
        <v>43</v>
      </c>
      <c r="O613">
        <v>61.9</v>
      </c>
      <c r="P613">
        <v>282</v>
      </c>
      <c r="Q613">
        <v>-1.4E-2</v>
      </c>
      <c r="R613">
        <v>220</v>
      </c>
      <c r="S613">
        <v>-1.72</v>
      </c>
      <c r="T613">
        <v>178</v>
      </c>
      <c r="U613">
        <v>102.4</v>
      </c>
      <c r="V613">
        <v>160</v>
      </c>
      <c r="W613">
        <v>104.1</v>
      </c>
      <c r="X613">
        <v>223</v>
      </c>
      <c r="Y613">
        <v>2.78</v>
      </c>
      <c r="Z613">
        <v>84</v>
      </c>
      <c r="AA613">
        <v>1</v>
      </c>
      <c r="AB613" t="s">
        <v>136</v>
      </c>
      <c r="AC613" t="str">
        <f t="array" ref="AC613">IFERROR(INDEX(JeffSagarin[TEAM],MATCH(AllSources[[#This Row],[Year]]&amp;"|"&amp;AllSources[[#This Row],[Real_Team]],JeffSagarin[YEAR]&amp;"|"&amp;JeffSagarin[TEAM],0)),"")</f>
        <v>Bucknell</v>
      </c>
      <c r="AD613">
        <f t="array" ref="AD613">IFERROR(INDEX(JeffSagarin[JS_RATING],MATCH(AllSources[[#This Row],[Year]]&amp;"|"&amp;AllSources[[#This Row],[Real_Team]],JeffSagarin[YEAR]&amp;"|"&amp;JeffSagarin[TEAM],0)),"")</f>
        <v>81.41</v>
      </c>
      <c r="AE613">
        <f t="array" ref="AE613">IFERROR(INDEX(JeffSagarin[JS_SOS],MATCH(AllSources[[#This Row],[Year]]&amp;"|"&amp;AllSources[[#This Row],[Real_Team]],JeffSagarin[YEAR]&amp;"|"&amp;JeffSagarin[TEAM],0)),"")</f>
        <v>71.56</v>
      </c>
      <c r="AF613">
        <f t="array" ref="AF613">IFERROR(INDEX(JeffSagarin[W25],MATCH(AllSources[[#This Row],[Year]]&amp;"|"&amp;AllSources[[#This Row],[Real_Team]],JeffSagarin[YEAR]&amp;"|"&amp;JeffSagarin[TEAM],0)),"")</f>
        <v>0</v>
      </c>
      <c r="AG613">
        <f t="array" ref="AG613">IFERROR(INDEX(JeffSagarin[W50],MATCH(AllSources[[#This Row],[Year]]&amp;"|"&amp;AllSources[[#This Row],[Real_Team]],JeffSagarin[YEAR]&amp;"|"&amp;JeffSagarin[TEAM],0)),"")</f>
        <v>1</v>
      </c>
      <c r="AH613">
        <f t="array" ref="AH613">IFERROR(INDEX(JeffSagarin[YEAR],MATCH(AllSources[[#This Row],[Year]]&amp;"|"&amp;AllSources[[#This Row],[Real_Team]],JeffSagarin[YEAR]&amp;"|"&amp;JeffSagarin[TEAM],0)),"")</f>
        <v>2013</v>
      </c>
      <c r="AI613" t="str">
        <f t="array" ref="AI613">IFERROR(INDEX(SonnyMoore[TEAM],MATCH(AllSources[[#This Row],[Year]]&amp;"|"&amp;AllSources[[#This Row],[Real_Team]],SonnyMoore[YEAR]&amp;"|"&amp;SonnyMoore[TEAM],0)),"")</f>
        <v>BUCKNELL</v>
      </c>
      <c r="AJ613">
        <f t="array" ref="AJ613">IFERROR(INDEX(SonnyMoore[SM_SOS],MATCH(AllSources[[#This Row],[Year]]&amp;"|"&amp;AllSources[[#This Row],[Real_Team]],SonnyMoore[YEAR]&amp;"|"&amp;SonnyMoore[TEAM],0)),"")</f>
        <v>65.47</v>
      </c>
      <c r="AK613">
        <f t="array" ref="AK613">IFERROR(INDEX(SonnyMoore[SM_PR],MATCH(AllSources[[#This Row],[Year]]&amp;"|"&amp;AllSources[[#This Row],[Real_Team]],SonnyMoore[YEAR]&amp;"|"&amp;SonnyMoore[TEAM],0)),"")</f>
        <v>72.91</v>
      </c>
      <c r="AL613">
        <f t="array" ref="AL613">IFERROR(INDEX(SonnyMoore[YEAR],MATCH(AllSources[[#This Row],[Year]]&amp;"|"&amp;AllSources[[#This Row],[Real_Team]],SonnyMoore[YEAR]&amp;"|"&amp;SonnyMoore[TEAM],0)),"")</f>
        <v>2013</v>
      </c>
      <c r="AM613" t="str">
        <f t="array" ref="AM613">IFERROR(INDEX(ESPN[TEAM],MATCH(AllSources[[#This Row],[Year]]&amp;"|"&amp;AllSources[[#This Row],[Real_Team]],ESPN[YEAR]&amp;"|"&amp;ESPN[TEAM],0)),"")</f>
        <v>Bucknell</v>
      </c>
      <c r="AN613">
        <f t="array" ref="AN613">IFERROR(INDEX(ESPN[BPI OFF],MATCH(AllSources[[#This Row],[Year]]&amp;"|"&amp;AllSources[[#This Row],[Real_Team]],ESPN[YEAR]&amp;"|"&amp;ESPN[TEAM],0)),"")</f>
        <v>0.5</v>
      </c>
      <c r="AO613">
        <f t="array" ref="AO613">IFERROR(INDEX(ESPN[BPI DEF],MATCH(AllSources[[#This Row],[Year]]&amp;"|"&amp;AllSources[[#This Row],[Real_Team]],ESPN[YEAR]&amp;"|"&amp;ESPN[TEAM],0)),"")</f>
        <v>7.4</v>
      </c>
      <c r="AP613">
        <f t="array" ref="AP613">IFERROR(INDEX(ESPN[BPI],MATCH(AllSources[[#This Row],[Year]]&amp;"|"&amp;AllSources[[#This Row],[Real_Team]],ESPN[YEAR]&amp;"|"&amp;ESPN[TEAM],0)),"")</f>
        <v>7.9</v>
      </c>
      <c r="AQ613">
        <f t="array" ref="AQ613">IFERROR(INDEX(ESPN[YEAR],MATCH(AllSources[[#This Row],[Year]]&amp;"|"&amp;AllSources[[#This Row],[Real_Team]],ESPN[YEAR]&amp;"|"&amp;ESPN[TEAM],0)),"")</f>
        <v>2013</v>
      </c>
    </row>
    <row r="614" spans="1:43" x14ac:dyDescent="0.2">
      <c r="A614">
        <v>2013</v>
      </c>
      <c r="B614">
        <v>59</v>
      </c>
      <c r="C614" t="s">
        <v>534</v>
      </c>
      <c r="D614" t="s">
        <v>117</v>
      </c>
      <c r="E614" t="e" vm="1">
        <v>#NAME?</v>
      </c>
      <c r="F614">
        <v>9</v>
      </c>
      <c r="G614">
        <v>1</v>
      </c>
      <c r="H614" t="s">
        <v>532</v>
      </c>
      <c r="I614" t="s">
        <v>531</v>
      </c>
      <c r="J614">
        <v>12.67</v>
      </c>
      <c r="K614">
        <v>111.3</v>
      </c>
      <c r="L614">
        <v>39</v>
      </c>
      <c r="M614">
        <v>98.6</v>
      </c>
      <c r="N614">
        <v>100</v>
      </c>
      <c r="O614">
        <v>65.599999999999994</v>
      </c>
      <c r="P614">
        <v>121</v>
      </c>
      <c r="Q614">
        <v>3.7999999999999999E-2</v>
      </c>
      <c r="R614">
        <v>87</v>
      </c>
      <c r="S614">
        <v>5.48</v>
      </c>
      <c r="T614">
        <v>72</v>
      </c>
      <c r="U614">
        <v>105.7</v>
      </c>
      <c r="V614">
        <v>58</v>
      </c>
      <c r="W614">
        <v>100.2</v>
      </c>
      <c r="X614">
        <v>82</v>
      </c>
      <c r="Y614">
        <v>0.82</v>
      </c>
      <c r="Z614">
        <v>130</v>
      </c>
      <c r="AA614">
        <v>9</v>
      </c>
      <c r="AB614" t="s">
        <v>136</v>
      </c>
      <c r="AC614" t="str">
        <f t="array" ref="AC614">IFERROR(INDEX(JeffSagarin[TEAM],MATCH(AllSources[[#This Row],[Year]]&amp;"|"&amp;AllSources[[#This Row],[Real_Team]],JeffSagarin[YEAR]&amp;"|"&amp;JeffSagarin[TEAM],0)),"")</f>
        <v>Temple</v>
      </c>
      <c r="AD614">
        <f t="array" ref="AD614">IFERROR(INDEX(JeffSagarin[JS_RATING],MATCH(AllSources[[#This Row],[Year]]&amp;"|"&amp;AllSources[[#This Row],[Real_Team]],JeffSagarin[YEAR]&amp;"|"&amp;JeffSagarin[TEAM],0)),"")</f>
        <v>82.57</v>
      </c>
      <c r="AE614">
        <f t="array" ref="AE614">IFERROR(INDEX(JeffSagarin[JS_SOS],MATCH(AllSources[[#This Row],[Year]]&amp;"|"&amp;AllSources[[#This Row],[Real_Team]],JeffSagarin[YEAR]&amp;"|"&amp;JeffSagarin[TEAM],0)),"")</f>
        <v>77.099999999999994</v>
      </c>
      <c r="AF614">
        <f t="array" ref="AF614">IFERROR(INDEX(JeffSagarin[W25],MATCH(AllSources[[#This Row],[Year]]&amp;"|"&amp;AllSources[[#This Row],[Real_Team]],JeffSagarin[YEAR]&amp;"|"&amp;JeffSagarin[TEAM],0)),"")</f>
        <v>3</v>
      </c>
      <c r="AG614">
        <f t="array" ref="AG614">IFERROR(INDEX(JeffSagarin[W50],MATCH(AllSources[[#This Row],[Year]]&amp;"|"&amp;AllSources[[#This Row],[Real_Team]],JeffSagarin[YEAR]&amp;"|"&amp;JeffSagarin[TEAM],0)),"")</f>
        <v>5</v>
      </c>
      <c r="AH614">
        <f t="array" ref="AH614">IFERROR(INDEX(JeffSagarin[YEAR],MATCH(AllSources[[#This Row],[Year]]&amp;"|"&amp;AllSources[[#This Row],[Real_Team]],JeffSagarin[YEAR]&amp;"|"&amp;JeffSagarin[TEAM],0)),"")</f>
        <v>2013</v>
      </c>
      <c r="AI614" t="str">
        <f t="array" ref="AI614">IFERROR(INDEX(SonnyMoore[TEAM],MATCH(AllSources[[#This Row],[Year]]&amp;"|"&amp;AllSources[[#This Row],[Real_Team]],SonnyMoore[YEAR]&amp;"|"&amp;SonnyMoore[TEAM],0)),"")</f>
        <v>TEMPLE</v>
      </c>
      <c r="AJ614">
        <f t="array" ref="AJ614">IFERROR(INDEX(SonnyMoore[SM_SOS],MATCH(AllSources[[#This Row],[Year]]&amp;"|"&amp;AllSources[[#This Row],[Real_Team]],SonnyMoore[YEAR]&amp;"|"&amp;SonnyMoore[TEAM],0)),"")</f>
        <v>72.86</v>
      </c>
      <c r="AK614">
        <f t="array" ref="AK614">IFERROR(INDEX(SonnyMoore[SM_PR],MATCH(AllSources[[#This Row],[Year]]&amp;"|"&amp;AllSources[[#This Row],[Real_Team]],SonnyMoore[YEAR]&amp;"|"&amp;SonnyMoore[TEAM],0)),"")</f>
        <v>78.91</v>
      </c>
      <c r="AL614">
        <f t="array" ref="AL614">IFERROR(INDEX(SonnyMoore[YEAR],MATCH(AllSources[[#This Row],[Year]]&amp;"|"&amp;AllSources[[#This Row],[Real_Team]],SonnyMoore[YEAR]&amp;"|"&amp;SonnyMoore[TEAM],0)),"")</f>
        <v>2013</v>
      </c>
      <c r="AM614" t="str">
        <f t="array" ref="AM614">IFERROR(INDEX(ESPN[TEAM],MATCH(AllSources[[#This Row],[Year]]&amp;"|"&amp;AllSources[[#This Row],[Real_Team]],ESPN[YEAR]&amp;"|"&amp;ESPN[TEAM],0)),"")</f>
        <v>Temple</v>
      </c>
      <c r="AN614">
        <f t="array" ref="AN614">IFERROR(INDEX(ESPN[BPI OFF],MATCH(AllSources[[#This Row],[Year]]&amp;"|"&amp;AllSources[[#This Row],[Real_Team]],ESPN[YEAR]&amp;"|"&amp;ESPN[TEAM],0)),"")</f>
        <v>6.2</v>
      </c>
      <c r="AO614">
        <f t="array" ref="AO614">IFERROR(INDEX(ESPN[BPI DEF],MATCH(AllSources[[#This Row],[Year]]&amp;"|"&amp;AllSources[[#This Row],[Real_Team]],ESPN[YEAR]&amp;"|"&amp;ESPN[TEAM],0)),"")</f>
        <v>1.8</v>
      </c>
      <c r="AP614">
        <f t="array" ref="AP614">IFERROR(INDEX(ESPN[BPI],MATCH(AllSources[[#This Row],[Year]]&amp;"|"&amp;AllSources[[#This Row],[Real_Team]],ESPN[YEAR]&amp;"|"&amp;ESPN[TEAM],0)),"")</f>
        <v>7.9</v>
      </c>
      <c r="AQ614">
        <f t="array" ref="AQ614">IFERROR(INDEX(ESPN[YEAR],MATCH(AllSources[[#This Row],[Year]]&amp;"|"&amp;AllSources[[#This Row],[Real_Team]],ESPN[YEAR]&amp;"|"&amp;ESPN[TEAM],0)),"")</f>
        <v>2013</v>
      </c>
    </row>
    <row r="615" spans="1:43" x14ac:dyDescent="0.2">
      <c r="A615">
        <v>2013</v>
      </c>
      <c r="B615">
        <v>62</v>
      </c>
      <c r="C615" t="s">
        <v>530</v>
      </c>
      <c r="D615" t="s">
        <v>218</v>
      </c>
      <c r="E615" t="e" vm="1">
        <v>#NAME?</v>
      </c>
      <c r="F615">
        <v>12</v>
      </c>
      <c r="G615">
        <v>0</v>
      </c>
      <c r="H615" t="s">
        <v>528</v>
      </c>
      <c r="I615" t="s">
        <v>527</v>
      </c>
      <c r="J615">
        <v>11.52</v>
      </c>
      <c r="K615">
        <v>106.8</v>
      </c>
      <c r="L615">
        <v>101</v>
      </c>
      <c r="M615">
        <v>95.2</v>
      </c>
      <c r="N615">
        <v>50</v>
      </c>
      <c r="O615">
        <v>65.2</v>
      </c>
      <c r="P615">
        <v>140</v>
      </c>
      <c r="Q615">
        <v>8.5000000000000006E-2</v>
      </c>
      <c r="R615">
        <v>17</v>
      </c>
      <c r="S615">
        <v>-0.35</v>
      </c>
      <c r="T615">
        <v>147</v>
      </c>
      <c r="U615">
        <v>102.4</v>
      </c>
      <c r="V615">
        <v>157</v>
      </c>
      <c r="W615">
        <v>102.7</v>
      </c>
      <c r="X615">
        <v>150</v>
      </c>
      <c r="Y615">
        <v>0.28000000000000003</v>
      </c>
      <c r="Z615">
        <v>147</v>
      </c>
      <c r="AA615">
        <v>2</v>
      </c>
      <c r="AB615" t="s">
        <v>136</v>
      </c>
      <c r="AC615" t="str">
        <f t="array" ref="AC615">IFERROR(INDEX(JeffSagarin[TEAM],MATCH(AllSources[[#This Row],[Year]]&amp;"|"&amp;AllSources[[#This Row],[Real_Team]],JeffSagarin[YEAR]&amp;"|"&amp;JeffSagarin[TEAM],0)),"")</f>
        <v>Akron</v>
      </c>
      <c r="AD615">
        <f t="array" ref="AD615">IFERROR(INDEX(JeffSagarin[JS_RATING],MATCH(AllSources[[#This Row],[Year]]&amp;"|"&amp;AllSources[[#This Row],[Real_Team]],JeffSagarin[YEAR]&amp;"|"&amp;JeffSagarin[TEAM],0)),"")</f>
        <v>80.11</v>
      </c>
      <c r="AE615">
        <f t="array" ref="AE615">IFERROR(INDEX(JeffSagarin[JS_SOS],MATCH(AllSources[[#This Row],[Year]]&amp;"|"&amp;AllSources[[#This Row],[Real_Team]],JeffSagarin[YEAR]&amp;"|"&amp;JeffSagarin[TEAM],0)),"")</f>
        <v>72.45</v>
      </c>
      <c r="AF615">
        <f t="array" ref="AF615">IFERROR(INDEX(JeffSagarin[W25],MATCH(AllSources[[#This Row],[Year]]&amp;"|"&amp;AllSources[[#This Row],[Real_Team]],JeffSagarin[YEAR]&amp;"|"&amp;JeffSagarin[TEAM],0)),"")</f>
        <v>0</v>
      </c>
      <c r="AG615">
        <f t="array" ref="AG615">IFERROR(INDEX(JeffSagarin[W50],MATCH(AllSources[[#This Row],[Year]]&amp;"|"&amp;AllSources[[#This Row],[Real_Team]],JeffSagarin[YEAR]&amp;"|"&amp;JeffSagarin[TEAM],0)),"")</f>
        <v>1</v>
      </c>
      <c r="AH615">
        <f t="array" ref="AH615">IFERROR(INDEX(JeffSagarin[YEAR],MATCH(AllSources[[#This Row],[Year]]&amp;"|"&amp;AllSources[[#This Row],[Real_Team]],JeffSagarin[YEAR]&amp;"|"&amp;JeffSagarin[TEAM],0)),"")</f>
        <v>2013</v>
      </c>
      <c r="AI615" t="str">
        <f t="array" ref="AI615">IFERROR(INDEX(SonnyMoore[TEAM],MATCH(AllSources[[#This Row],[Year]]&amp;"|"&amp;AllSources[[#This Row],[Real_Team]],SonnyMoore[YEAR]&amp;"|"&amp;SonnyMoore[TEAM],0)),"")</f>
        <v>AKRON</v>
      </c>
      <c r="AJ615">
        <f t="array" ref="AJ615">IFERROR(INDEX(SonnyMoore[SM_SOS],MATCH(AllSources[[#This Row],[Year]]&amp;"|"&amp;AllSources[[#This Row],[Real_Team]],SonnyMoore[YEAR]&amp;"|"&amp;SonnyMoore[TEAM],0)),"")</f>
        <v>67.28</v>
      </c>
      <c r="AK615">
        <f t="array" ref="AK615">IFERROR(INDEX(SonnyMoore[SM_PR],MATCH(AllSources[[#This Row],[Year]]&amp;"|"&amp;AllSources[[#This Row],[Real_Team]],SonnyMoore[YEAR]&amp;"|"&amp;SonnyMoore[TEAM],0)),"")</f>
        <v>74.62</v>
      </c>
      <c r="AL615">
        <f t="array" ref="AL615">IFERROR(INDEX(SonnyMoore[YEAR],MATCH(AllSources[[#This Row],[Year]]&amp;"|"&amp;AllSources[[#This Row],[Real_Team]],SonnyMoore[YEAR]&amp;"|"&amp;SonnyMoore[TEAM],0)),"")</f>
        <v>2013</v>
      </c>
      <c r="AM615" t="str">
        <f t="array" ref="AM615">IFERROR(INDEX(ESPN[TEAM],MATCH(AllSources[[#This Row],[Year]]&amp;"|"&amp;AllSources[[#This Row],[Real_Team]],ESPN[YEAR]&amp;"|"&amp;ESPN[TEAM],0)),"")</f>
        <v>Akron</v>
      </c>
      <c r="AN615">
        <f t="array" ref="AN615">IFERROR(INDEX(ESPN[BPI OFF],MATCH(AllSources[[#This Row],[Year]]&amp;"|"&amp;AllSources[[#This Row],[Real_Team]],ESPN[YEAR]&amp;"|"&amp;ESPN[TEAM],0)),"")</f>
        <v>4.5</v>
      </c>
      <c r="AO615">
        <f t="array" ref="AO615">IFERROR(INDEX(ESPN[BPI DEF],MATCH(AllSources[[#This Row],[Year]]&amp;"|"&amp;AllSources[[#This Row],[Real_Team]],ESPN[YEAR]&amp;"|"&amp;ESPN[TEAM],0)),"")</f>
        <v>3.6</v>
      </c>
      <c r="AP615">
        <f t="array" ref="AP615">IFERROR(INDEX(ESPN[BPI],MATCH(AllSources[[#This Row],[Year]]&amp;"|"&amp;AllSources[[#This Row],[Real_Team]],ESPN[YEAR]&amp;"|"&amp;ESPN[TEAM],0)),"")</f>
        <v>8.1</v>
      </c>
      <c r="AQ615">
        <f t="array" ref="AQ615">IFERROR(INDEX(ESPN[YEAR],MATCH(AllSources[[#This Row],[Year]]&amp;"|"&amp;AllSources[[#This Row],[Real_Team]],ESPN[YEAR]&amp;"|"&amp;ESPN[TEAM],0)),"")</f>
        <v>2013</v>
      </c>
    </row>
    <row r="616" spans="1:43" x14ac:dyDescent="0.2">
      <c r="A616">
        <v>2013</v>
      </c>
      <c r="B616">
        <v>65</v>
      </c>
      <c r="C616" t="s">
        <v>526</v>
      </c>
      <c r="D616" t="s">
        <v>220</v>
      </c>
      <c r="E616" t="e" vm="1">
        <v>#NAME?</v>
      </c>
      <c r="F616">
        <v>14</v>
      </c>
      <c r="G616">
        <v>0</v>
      </c>
      <c r="H616" t="s">
        <v>525</v>
      </c>
      <c r="I616" t="s">
        <v>72</v>
      </c>
      <c r="J616">
        <v>11.42</v>
      </c>
      <c r="K616">
        <v>110.7</v>
      </c>
      <c r="L616">
        <v>44</v>
      </c>
      <c r="M616">
        <v>99.3</v>
      </c>
      <c r="N616">
        <v>111</v>
      </c>
      <c r="O616">
        <v>64.3</v>
      </c>
      <c r="P616">
        <v>188</v>
      </c>
      <c r="Q616">
        <v>2.1000000000000001E-2</v>
      </c>
      <c r="R616">
        <v>130</v>
      </c>
      <c r="S616">
        <v>-1.5</v>
      </c>
      <c r="T616">
        <v>173</v>
      </c>
      <c r="U616">
        <v>101.5</v>
      </c>
      <c r="V616">
        <v>207</v>
      </c>
      <c r="W616">
        <v>103</v>
      </c>
      <c r="X616">
        <v>168</v>
      </c>
      <c r="Y616">
        <v>-3.18</v>
      </c>
      <c r="Z616">
        <v>261</v>
      </c>
      <c r="AA616">
        <v>4</v>
      </c>
      <c r="AB616" t="s">
        <v>136</v>
      </c>
      <c r="AC616" t="str">
        <f t="array" ref="AC616">IFERROR(INDEX(JeffSagarin[TEAM],MATCH(AllSources[[#This Row],[Year]]&amp;"|"&amp;AllSources[[#This Row],[Real_Team]],JeffSagarin[YEAR]&amp;"|"&amp;JeffSagarin[TEAM],0)),"")</f>
        <v>Valparaiso</v>
      </c>
      <c r="AD616">
        <f t="array" ref="AD616">IFERROR(INDEX(JeffSagarin[JS_RATING],MATCH(AllSources[[#This Row],[Year]]&amp;"|"&amp;AllSources[[#This Row],[Real_Team]],JeffSagarin[YEAR]&amp;"|"&amp;JeffSagarin[TEAM],0)),"")</f>
        <v>80.47</v>
      </c>
      <c r="AE616">
        <f t="array" ref="AE616">IFERROR(INDEX(JeffSagarin[JS_SOS],MATCH(AllSources[[#This Row],[Year]]&amp;"|"&amp;AllSources[[#This Row],[Real_Team]],JeffSagarin[YEAR]&amp;"|"&amp;JeffSagarin[TEAM],0)),"")</f>
        <v>72.290000000000006</v>
      </c>
      <c r="AF616">
        <f t="array" ref="AF616">IFERROR(INDEX(JeffSagarin[W25],MATCH(AllSources[[#This Row],[Year]]&amp;"|"&amp;AllSources[[#This Row],[Real_Team]],JeffSagarin[YEAR]&amp;"|"&amp;JeffSagarin[TEAM],0)),"")</f>
        <v>0</v>
      </c>
      <c r="AG616">
        <f t="array" ref="AG616">IFERROR(INDEX(JeffSagarin[W50],MATCH(AllSources[[#This Row],[Year]]&amp;"|"&amp;AllSources[[#This Row],[Real_Team]],JeffSagarin[YEAR]&amp;"|"&amp;JeffSagarin[TEAM],0)),"")</f>
        <v>0</v>
      </c>
      <c r="AH616">
        <f t="array" ref="AH616">IFERROR(INDEX(JeffSagarin[YEAR],MATCH(AllSources[[#This Row],[Year]]&amp;"|"&amp;AllSources[[#This Row],[Real_Team]],JeffSagarin[YEAR]&amp;"|"&amp;JeffSagarin[TEAM],0)),"")</f>
        <v>2013</v>
      </c>
      <c r="AI616" t="str">
        <f t="array" ref="AI616">IFERROR(INDEX(SonnyMoore[TEAM],MATCH(AllSources[[#This Row],[Year]]&amp;"|"&amp;AllSources[[#This Row],[Real_Team]],SonnyMoore[YEAR]&amp;"|"&amp;SonnyMoore[TEAM],0)),"")</f>
        <v>VALPARAISO</v>
      </c>
      <c r="AJ616">
        <f t="array" ref="AJ616">IFERROR(INDEX(SonnyMoore[SM_SOS],MATCH(AllSources[[#This Row],[Year]]&amp;"|"&amp;AllSources[[#This Row],[Real_Team]],SonnyMoore[YEAR]&amp;"|"&amp;SonnyMoore[TEAM],0)),"")</f>
        <v>65.599999999999994</v>
      </c>
      <c r="AK616">
        <f t="array" ref="AK616">IFERROR(INDEX(SonnyMoore[SM_PR],MATCH(AllSources[[#This Row],[Year]]&amp;"|"&amp;AllSources[[#This Row],[Real_Team]],SonnyMoore[YEAR]&amp;"|"&amp;SonnyMoore[TEAM],0)),"")</f>
        <v>75.94</v>
      </c>
      <c r="AL616">
        <f t="array" ref="AL616">IFERROR(INDEX(SonnyMoore[YEAR],MATCH(AllSources[[#This Row],[Year]]&amp;"|"&amp;AllSources[[#This Row],[Real_Team]],SonnyMoore[YEAR]&amp;"|"&amp;SonnyMoore[TEAM],0)),"")</f>
        <v>2013</v>
      </c>
      <c r="AM616" t="str">
        <f t="array" ref="AM616">IFERROR(INDEX(ESPN[TEAM],MATCH(AllSources[[#This Row],[Year]]&amp;"|"&amp;AllSources[[#This Row],[Real_Team]],ESPN[YEAR]&amp;"|"&amp;ESPN[TEAM],0)),"")</f>
        <v>Valparaiso</v>
      </c>
      <c r="AN616">
        <f t="array" ref="AN616">IFERROR(INDEX(ESPN[BPI OFF],MATCH(AllSources[[#This Row],[Year]]&amp;"|"&amp;AllSources[[#This Row],[Real_Team]],ESPN[YEAR]&amp;"|"&amp;ESPN[TEAM],0)),"")</f>
        <v>3.9</v>
      </c>
      <c r="AO616">
        <f t="array" ref="AO616">IFERROR(INDEX(ESPN[BPI DEF],MATCH(AllSources[[#This Row],[Year]]&amp;"|"&amp;AllSources[[#This Row],[Real_Team]],ESPN[YEAR]&amp;"|"&amp;ESPN[TEAM],0)),"")</f>
        <v>3.1</v>
      </c>
      <c r="AP616">
        <f t="array" ref="AP616">IFERROR(INDEX(ESPN[BPI],MATCH(AllSources[[#This Row],[Year]]&amp;"|"&amp;AllSources[[#This Row],[Real_Team]],ESPN[YEAR]&amp;"|"&amp;ESPN[TEAM],0)),"")</f>
        <v>7</v>
      </c>
      <c r="AQ616">
        <f t="array" ref="AQ616">IFERROR(INDEX(ESPN[YEAR],MATCH(AllSources[[#This Row],[Year]]&amp;"|"&amp;AllSources[[#This Row],[Real_Team]],ESPN[YEAR]&amp;"|"&amp;ESPN[TEAM],0)),"")</f>
        <v>2013</v>
      </c>
    </row>
    <row r="617" spans="1:43" x14ac:dyDescent="0.2">
      <c r="A617">
        <v>2013</v>
      </c>
      <c r="B617">
        <v>66</v>
      </c>
      <c r="C617" t="s">
        <v>524</v>
      </c>
      <c r="D617" t="s">
        <v>215</v>
      </c>
      <c r="E617" t="e" vm="1">
        <v>#NAME?</v>
      </c>
      <c r="F617">
        <v>14</v>
      </c>
      <c r="G617">
        <v>0</v>
      </c>
      <c r="H617" t="s">
        <v>489</v>
      </c>
      <c r="I617" t="s">
        <v>72</v>
      </c>
      <c r="J617">
        <v>11.36</v>
      </c>
      <c r="K617">
        <v>112.1</v>
      </c>
      <c r="L617">
        <v>32</v>
      </c>
      <c r="M617">
        <v>100.7</v>
      </c>
      <c r="N617">
        <v>136</v>
      </c>
      <c r="O617">
        <v>63.9</v>
      </c>
      <c r="P617">
        <v>205</v>
      </c>
      <c r="Q617">
        <v>-2E-3</v>
      </c>
      <c r="R617">
        <v>186</v>
      </c>
      <c r="S617">
        <v>-5.09</v>
      </c>
      <c r="T617">
        <v>269</v>
      </c>
      <c r="U617">
        <v>100.3</v>
      </c>
      <c r="V617">
        <v>266</v>
      </c>
      <c r="W617">
        <v>105.4</v>
      </c>
      <c r="X617">
        <v>283</v>
      </c>
      <c r="Y617">
        <v>6.42</v>
      </c>
      <c r="Z617">
        <v>23</v>
      </c>
      <c r="AA617">
        <v>4</v>
      </c>
      <c r="AB617" t="s">
        <v>136</v>
      </c>
      <c r="AC617" t="str">
        <f t="array" ref="AC617">IFERROR(INDEX(JeffSagarin[TEAM],MATCH(AllSources[[#This Row],[Year]]&amp;"|"&amp;AllSources[[#This Row],[Real_Team]],JeffSagarin[YEAR]&amp;"|"&amp;JeffSagarin[TEAM],0)),"")</f>
        <v>Davidson</v>
      </c>
      <c r="AD617">
        <f t="array" ref="AD617">IFERROR(INDEX(JeffSagarin[JS_RATING],MATCH(AllSources[[#This Row],[Year]]&amp;"|"&amp;AllSources[[#This Row],[Real_Team]],JeffSagarin[YEAR]&amp;"|"&amp;JeffSagarin[TEAM],0)),"")</f>
        <v>80</v>
      </c>
      <c r="AE617">
        <f t="array" ref="AE617">IFERROR(INDEX(JeffSagarin[JS_SOS],MATCH(AllSources[[#This Row],[Year]]&amp;"|"&amp;AllSources[[#This Row],[Real_Team]],JeffSagarin[YEAR]&amp;"|"&amp;JeffSagarin[TEAM],0)),"")</f>
        <v>69.05</v>
      </c>
      <c r="AF617">
        <f t="array" ref="AF617">IFERROR(INDEX(JeffSagarin[W25],MATCH(AllSources[[#This Row],[Year]]&amp;"|"&amp;AllSources[[#This Row],[Real_Team]],JeffSagarin[YEAR]&amp;"|"&amp;JeffSagarin[TEAM],0)),"")</f>
        <v>0</v>
      </c>
      <c r="AG617">
        <f t="array" ref="AG617">IFERROR(INDEX(JeffSagarin[W50],MATCH(AllSources[[#This Row],[Year]]&amp;"|"&amp;AllSources[[#This Row],[Real_Team]],JeffSagarin[YEAR]&amp;"|"&amp;JeffSagarin[TEAM],0)),"")</f>
        <v>0</v>
      </c>
      <c r="AH617">
        <f t="array" ref="AH617">IFERROR(INDEX(JeffSagarin[YEAR],MATCH(AllSources[[#This Row],[Year]]&amp;"|"&amp;AllSources[[#This Row],[Real_Team]],JeffSagarin[YEAR]&amp;"|"&amp;JeffSagarin[TEAM],0)),"")</f>
        <v>2013</v>
      </c>
      <c r="AI617" t="str">
        <f t="array" ref="AI617">IFERROR(INDEX(SonnyMoore[TEAM],MATCH(AllSources[[#This Row],[Year]]&amp;"|"&amp;AllSources[[#This Row],[Real_Team]],SonnyMoore[YEAR]&amp;"|"&amp;SonnyMoore[TEAM],0)),"")</f>
        <v>DAVIDSON</v>
      </c>
      <c r="AJ617">
        <f t="array" ref="AJ617">IFERROR(INDEX(SonnyMoore[SM_SOS],MATCH(AllSources[[#This Row],[Year]]&amp;"|"&amp;AllSources[[#This Row],[Real_Team]],SonnyMoore[YEAR]&amp;"|"&amp;SonnyMoore[TEAM],0)),"")</f>
        <v>64.89</v>
      </c>
      <c r="AK617">
        <f t="array" ref="AK617">IFERROR(INDEX(SonnyMoore[SM_PR],MATCH(AllSources[[#This Row],[Year]]&amp;"|"&amp;AllSources[[#This Row],[Real_Team]],SonnyMoore[YEAR]&amp;"|"&amp;SonnyMoore[TEAM],0)),"")</f>
        <v>78.73</v>
      </c>
      <c r="AL617">
        <f t="array" ref="AL617">IFERROR(INDEX(SonnyMoore[YEAR],MATCH(AllSources[[#This Row],[Year]]&amp;"|"&amp;AllSources[[#This Row],[Real_Team]],SonnyMoore[YEAR]&amp;"|"&amp;SonnyMoore[TEAM],0)),"")</f>
        <v>2013</v>
      </c>
      <c r="AM617" t="str">
        <f t="array" ref="AM617">IFERROR(INDEX(ESPN[TEAM],MATCH(AllSources[[#This Row],[Year]]&amp;"|"&amp;AllSources[[#This Row],[Real_Team]],ESPN[YEAR]&amp;"|"&amp;ESPN[TEAM],0)),"")</f>
        <v>Davidson</v>
      </c>
      <c r="AN617">
        <f t="array" ref="AN617">IFERROR(INDEX(ESPN[BPI OFF],MATCH(AllSources[[#This Row],[Year]]&amp;"|"&amp;AllSources[[#This Row],[Real_Team]],ESPN[YEAR]&amp;"|"&amp;ESPN[TEAM],0)),"")</f>
        <v>6.4</v>
      </c>
      <c r="AO617">
        <f t="array" ref="AO617">IFERROR(INDEX(ESPN[BPI DEF],MATCH(AllSources[[#This Row],[Year]]&amp;"|"&amp;AllSources[[#This Row],[Real_Team]],ESPN[YEAR]&amp;"|"&amp;ESPN[TEAM],0)),"")</f>
        <v>3.3</v>
      </c>
      <c r="AP617">
        <f t="array" ref="AP617">IFERROR(INDEX(ESPN[BPI],MATCH(AllSources[[#This Row],[Year]]&amp;"|"&amp;AllSources[[#This Row],[Real_Team]],ESPN[YEAR]&amp;"|"&amp;ESPN[TEAM],0)),"")</f>
        <v>9.6999999999999993</v>
      </c>
      <c r="AQ617">
        <f t="array" ref="AQ617">IFERROR(INDEX(ESPN[YEAR],MATCH(AllSources[[#This Row],[Year]]&amp;"|"&amp;AllSources[[#This Row],[Real_Team]],ESPN[YEAR]&amp;"|"&amp;ESPN[TEAM],0)),"")</f>
        <v>2013</v>
      </c>
    </row>
    <row r="618" spans="1:43" x14ac:dyDescent="0.2">
      <c r="A618">
        <v>2013</v>
      </c>
      <c r="B618">
        <v>88</v>
      </c>
      <c r="C618" t="s">
        <v>523</v>
      </c>
      <c r="D618" t="s">
        <v>197</v>
      </c>
      <c r="E618" t="e" vm="1">
        <v>#NAME?</v>
      </c>
      <c r="F618">
        <v>13</v>
      </c>
      <c r="G618">
        <v>0</v>
      </c>
      <c r="H618" t="s">
        <v>89</v>
      </c>
      <c r="I618" t="s">
        <v>111</v>
      </c>
      <c r="J618">
        <v>7.68</v>
      </c>
      <c r="K618">
        <v>104.7</v>
      </c>
      <c r="L618">
        <v>137</v>
      </c>
      <c r="M618">
        <v>97.1</v>
      </c>
      <c r="N618">
        <v>76</v>
      </c>
      <c r="O618">
        <v>63.8</v>
      </c>
      <c r="P618">
        <v>212</v>
      </c>
      <c r="Q618">
        <v>3.9E-2</v>
      </c>
      <c r="R618">
        <v>78</v>
      </c>
      <c r="S618">
        <v>0.36</v>
      </c>
      <c r="T618">
        <v>138</v>
      </c>
      <c r="U618">
        <v>102.7</v>
      </c>
      <c r="V618">
        <v>148</v>
      </c>
      <c r="W618">
        <v>102.3</v>
      </c>
      <c r="X618">
        <v>135</v>
      </c>
      <c r="Y618">
        <v>3.94</v>
      </c>
      <c r="Z618">
        <v>64</v>
      </c>
      <c r="AA618">
        <v>3</v>
      </c>
      <c r="AB618" t="s">
        <v>136</v>
      </c>
      <c r="AC618" t="str">
        <f t="array" ref="AC618">IFERROR(INDEX(JeffSagarin[TEAM],MATCH(AllSources[[#This Row],[Year]]&amp;"|"&amp;AllSources[[#This Row],[Real_Team]],JeffSagarin[YEAR]&amp;"|"&amp;JeffSagarin[TEAM],0)),"")</f>
        <v>New Mexico St.</v>
      </c>
      <c r="AD618">
        <f t="array" ref="AD618">IFERROR(INDEX(JeffSagarin[JS_RATING],MATCH(AllSources[[#This Row],[Year]]&amp;"|"&amp;AllSources[[#This Row],[Real_Team]],JeffSagarin[YEAR]&amp;"|"&amp;JeffSagarin[TEAM],0)),"")</f>
        <v>77.510000000000005</v>
      </c>
      <c r="AE618">
        <f t="array" ref="AE618">IFERROR(INDEX(JeffSagarin[JS_SOS],MATCH(AllSources[[#This Row],[Year]]&amp;"|"&amp;AllSources[[#This Row],[Real_Team]],JeffSagarin[YEAR]&amp;"|"&amp;JeffSagarin[TEAM],0)),"")</f>
        <v>73.06</v>
      </c>
      <c r="AF618">
        <f t="array" ref="AF618">IFERROR(INDEX(JeffSagarin[W25],MATCH(AllSources[[#This Row],[Year]]&amp;"|"&amp;AllSources[[#This Row],[Real_Team]],JeffSagarin[YEAR]&amp;"|"&amp;JeffSagarin[TEAM],0)),"")</f>
        <v>0</v>
      </c>
      <c r="AG618">
        <f t="array" ref="AG618">IFERROR(INDEX(JeffSagarin[W50],MATCH(AllSources[[#This Row],[Year]]&amp;"|"&amp;AllSources[[#This Row],[Real_Team]],JeffSagarin[YEAR]&amp;"|"&amp;JeffSagarin[TEAM],0)),"")</f>
        <v>0</v>
      </c>
      <c r="AH618">
        <f t="array" ref="AH618">IFERROR(INDEX(JeffSagarin[YEAR],MATCH(AllSources[[#This Row],[Year]]&amp;"|"&amp;AllSources[[#This Row],[Real_Team]],JeffSagarin[YEAR]&amp;"|"&amp;JeffSagarin[TEAM],0)),"")</f>
        <v>2013</v>
      </c>
      <c r="AI618" t="str">
        <f t="array" ref="AI618">IFERROR(INDEX(SonnyMoore[TEAM],MATCH(AllSources[[#This Row],[Year]]&amp;"|"&amp;AllSources[[#This Row],[Real_Team]],SonnyMoore[YEAR]&amp;"|"&amp;SonnyMoore[TEAM],0)),"")</f>
        <v>NEW MEXICO ST.</v>
      </c>
      <c r="AJ618">
        <f t="array" ref="AJ618">IFERROR(INDEX(SonnyMoore[SM_SOS],MATCH(AllSources[[#This Row],[Year]]&amp;"|"&amp;AllSources[[#This Row],[Real_Team]],SonnyMoore[YEAR]&amp;"|"&amp;SonnyMoore[TEAM],0)),"")</f>
        <v>67.349999999999994</v>
      </c>
      <c r="AK618">
        <f t="array" ref="AK618">IFERROR(INDEX(SonnyMoore[SM_PR],MATCH(AllSources[[#This Row],[Year]]&amp;"|"&amp;AllSources[[#This Row],[Real_Team]],SonnyMoore[YEAR]&amp;"|"&amp;SonnyMoore[TEAM],0)),"")</f>
        <v>72.849999999999994</v>
      </c>
      <c r="AL618">
        <f t="array" ref="AL618">IFERROR(INDEX(SonnyMoore[YEAR],MATCH(AllSources[[#This Row],[Year]]&amp;"|"&amp;AllSources[[#This Row],[Real_Team]],SonnyMoore[YEAR]&amp;"|"&amp;SonnyMoore[TEAM],0)),"")</f>
        <v>2013</v>
      </c>
      <c r="AM618" t="str">
        <f t="array" ref="AM618">IFERROR(INDEX(ESPN[TEAM],MATCH(AllSources[[#This Row],[Year]]&amp;"|"&amp;AllSources[[#This Row],[Real_Team]],ESPN[YEAR]&amp;"|"&amp;ESPN[TEAM],0)),"")</f>
        <v/>
      </c>
      <c r="AN618" t="str">
        <f t="array" ref="AN618">IFERROR(INDEX(ESPN[BPI OFF],MATCH(AllSources[[#This Row],[Year]]&amp;"|"&amp;AllSources[[#This Row],[Real_Team]],ESPN[YEAR]&amp;"|"&amp;ESPN[TEAM],0)),"")</f>
        <v/>
      </c>
      <c r="AO618" t="str">
        <f t="array" ref="AO618">IFERROR(INDEX(ESPN[BPI DEF],MATCH(AllSources[[#This Row],[Year]]&amp;"|"&amp;AllSources[[#This Row],[Real_Team]],ESPN[YEAR]&amp;"|"&amp;ESPN[TEAM],0)),"")</f>
        <v/>
      </c>
      <c r="AP618" t="str">
        <f t="array" ref="AP618">IFERROR(INDEX(ESPN[BPI],MATCH(AllSources[[#This Row],[Year]]&amp;"|"&amp;AllSources[[#This Row],[Real_Team]],ESPN[YEAR]&amp;"|"&amp;ESPN[TEAM],0)),"")</f>
        <v/>
      </c>
      <c r="AQ618" t="str">
        <f t="array" ref="AQ618">IFERROR(INDEX(ESPN[YEAR],MATCH(AllSources[[#This Row],[Year]]&amp;"|"&amp;AllSources[[#This Row],[Real_Team]],ESPN[YEAR]&amp;"|"&amp;ESPN[TEAM],0)),"")</f>
        <v/>
      </c>
    </row>
    <row r="619" spans="1:43" x14ac:dyDescent="0.2">
      <c r="A619">
        <v>2013</v>
      </c>
      <c r="B619">
        <v>89</v>
      </c>
      <c r="C619" t="s">
        <v>521</v>
      </c>
      <c r="D619" t="s">
        <v>39</v>
      </c>
      <c r="E619" t="e" vm="1">
        <v>#NAME?</v>
      </c>
      <c r="F619">
        <v>15</v>
      </c>
      <c r="G619">
        <v>0</v>
      </c>
      <c r="H619" t="s">
        <v>520</v>
      </c>
      <c r="I619" t="s">
        <v>484</v>
      </c>
      <c r="J619">
        <v>7.45</v>
      </c>
      <c r="K619">
        <v>114.4</v>
      </c>
      <c r="L619">
        <v>18</v>
      </c>
      <c r="M619">
        <v>106.9</v>
      </c>
      <c r="N619">
        <v>256</v>
      </c>
      <c r="O619">
        <v>69.7</v>
      </c>
      <c r="P619">
        <v>10</v>
      </c>
      <c r="Q619">
        <v>-7.0000000000000007E-2</v>
      </c>
      <c r="R619">
        <v>317</v>
      </c>
      <c r="S619">
        <v>0.94</v>
      </c>
      <c r="T619">
        <v>129</v>
      </c>
      <c r="U619">
        <v>102.4</v>
      </c>
      <c r="V619">
        <v>159</v>
      </c>
      <c r="W619">
        <v>101.4</v>
      </c>
      <c r="X619">
        <v>111</v>
      </c>
      <c r="Y619">
        <v>4.09</v>
      </c>
      <c r="Z619">
        <v>61</v>
      </c>
      <c r="AA619">
        <v>5</v>
      </c>
      <c r="AB619" t="s">
        <v>136</v>
      </c>
      <c r="AC619" t="str">
        <f t="array" ref="AC619">IFERROR(INDEX(JeffSagarin[TEAM],MATCH(AllSources[[#This Row],[Year]]&amp;"|"&amp;AllSources[[#This Row],[Real_Team]],JeffSagarin[YEAR]&amp;"|"&amp;JeffSagarin[TEAM],0)),"")</f>
        <v>Iona</v>
      </c>
      <c r="AD619">
        <f t="array" ref="AD619">IFERROR(INDEX(JeffSagarin[JS_RATING],MATCH(AllSources[[#This Row],[Year]]&amp;"|"&amp;AllSources[[#This Row],[Real_Team]],JeffSagarin[YEAR]&amp;"|"&amp;JeffSagarin[TEAM],0)),"")</f>
        <v>77.73</v>
      </c>
      <c r="AE619">
        <f t="array" ref="AE619">IFERROR(INDEX(JeffSagarin[JS_SOS],MATCH(AllSources[[#This Row],[Year]]&amp;"|"&amp;AllSources[[#This Row],[Real_Team]],JeffSagarin[YEAR]&amp;"|"&amp;JeffSagarin[TEAM],0)),"")</f>
        <v>73.97</v>
      </c>
      <c r="AF619">
        <f t="array" ref="AF619">IFERROR(INDEX(JeffSagarin[W25],MATCH(AllSources[[#This Row],[Year]]&amp;"|"&amp;AllSources[[#This Row],[Real_Team]],JeffSagarin[YEAR]&amp;"|"&amp;JeffSagarin[TEAM],0)),"")</f>
        <v>0</v>
      </c>
      <c r="AG619">
        <f t="array" ref="AG619">IFERROR(INDEX(JeffSagarin[W50],MATCH(AllSources[[#This Row],[Year]]&amp;"|"&amp;AllSources[[#This Row],[Real_Team]],JeffSagarin[YEAR]&amp;"|"&amp;JeffSagarin[TEAM],0)),"")</f>
        <v>0</v>
      </c>
      <c r="AH619">
        <f t="array" ref="AH619">IFERROR(INDEX(JeffSagarin[YEAR],MATCH(AllSources[[#This Row],[Year]]&amp;"|"&amp;AllSources[[#This Row],[Real_Team]],JeffSagarin[YEAR]&amp;"|"&amp;JeffSagarin[TEAM],0)),"")</f>
        <v>2013</v>
      </c>
      <c r="AI619" t="str">
        <f t="array" ref="AI619">IFERROR(INDEX(SonnyMoore[TEAM],MATCH(AllSources[[#This Row],[Year]]&amp;"|"&amp;AllSources[[#This Row],[Real_Team]],SonnyMoore[YEAR]&amp;"|"&amp;SonnyMoore[TEAM],0)),"")</f>
        <v/>
      </c>
      <c r="AJ619" t="str">
        <f t="array" ref="AJ619">IFERROR(INDEX(SonnyMoore[SM_SOS],MATCH(AllSources[[#This Row],[Year]]&amp;"|"&amp;AllSources[[#This Row],[Real_Team]],SonnyMoore[YEAR]&amp;"|"&amp;SonnyMoore[TEAM],0)),"")</f>
        <v/>
      </c>
      <c r="AK619" t="str">
        <f t="array" ref="AK619">IFERROR(INDEX(SonnyMoore[SM_PR],MATCH(AllSources[[#This Row],[Year]]&amp;"|"&amp;AllSources[[#This Row],[Real_Team]],SonnyMoore[YEAR]&amp;"|"&amp;SonnyMoore[TEAM],0)),"")</f>
        <v/>
      </c>
      <c r="AL619" t="str">
        <f t="array" ref="AL619">IFERROR(INDEX(SonnyMoore[YEAR],MATCH(AllSources[[#This Row],[Year]]&amp;"|"&amp;AllSources[[#This Row],[Real_Team]],SonnyMoore[YEAR]&amp;"|"&amp;SonnyMoore[TEAM],0)),"")</f>
        <v/>
      </c>
      <c r="AM619" t="str">
        <f t="array" ref="AM619">IFERROR(INDEX(ESPN[TEAM],MATCH(AllSources[[#This Row],[Year]]&amp;"|"&amp;AllSources[[#This Row],[Real_Team]],ESPN[YEAR]&amp;"|"&amp;ESPN[TEAM],0)),"")</f>
        <v>Iona</v>
      </c>
      <c r="AN619">
        <f t="array" ref="AN619">IFERROR(INDEX(ESPN[BPI OFF],MATCH(AllSources[[#This Row],[Year]]&amp;"|"&amp;AllSources[[#This Row],[Real_Team]],ESPN[YEAR]&amp;"|"&amp;ESPN[TEAM],0)),"")</f>
        <v>12.6</v>
      </c>
      <c r="AO619">
        <f t="array" ref="AO619">IFERROR(INDEX(ESPN[BPI DEF],MATCH(AllSources[[#This Row],[Year]]&amp;"|"&amp;AllSources[[#This Row],[Real_Team]],ESPN[YEAR]&amp;"|"&amp;ESPN[TEAM],0)),"")</f>
        <v>-7.9</v>
      </c>
      <c r="AP619">
        <f t="array" ref="AP619">IFERROR(INDEX(ESPN[BPI],MATCH(AllSources[[#This Row],[Year]]&amp;"|"&amp;AllSources[[#This Row],[Real_Team]],ESPN[YEAR]&amp;"|"&amp;ESPN[TEAM],0)),"")</f>
        <v>4.7</v>
      </c>
      <c r="AQ619">
        <f t="array" ref="AQ619">IFERROR(INDEX(ESPN[YEAR],MATCH(AllSources[[#This Row],[Year]]&amp;"|"&amp;AllSources[[#This Row],[Real_Team]],ESPN[YEAR]&amp;"|"&amp;ESPN[TEAM],0)),"")</f>
        <v>2013</v>
      </c>
    </row>
    <row r="620" spans="1:43" x14ac:dyDescent="0.2">
      <c r="A620">
        <v>2013</v>
      </c>
      <c r="B620">
        <v>93</v>
      </c>
      <c r="C620" t="s">
        <v>519</v>
      </c>
      <c r="D620" t="s">
        <v>203</v>
      </c>
      <c r="E620" t="e" vm="1">
        <v>#NAME?</v>
      </c>
      <c r="F620">
        <v>14</v>
      </c>
      <c r="G620">
        <v>1</v>
      </c>
      <c r="H620" t="s">
        <v>133</v>
      </c>
      <c r="I620" t="s">
        <v>517</v>
      </c>
      <c r="J620">
        <v>7.07</v>
      </c>
      <c r="K620">
        <v>108.1</v>
      </c>
      <c r="L620">
        <v>74</v>
      </c>
      <c r="M620">
        <v>101.1</v>
      </c>
      <c r="N620">
        <v>140</v>
      </c>
      <c r="O620">
        <v>63.3</v>
      </c>
      <c r="P620">
        <v>229</v>
      </c>
      <c r="Q620">
        <v>3.6999999999999998E-2</v>
      </c>
      <c r="R620">
        <v>89</v>
      </c>
      <c r="S620">
        <v>0.6</v>
      </c>
      <c r="T620">
        <v>133</v>
      </c>
      <c r="U620">
        <v>102.8</v>
      </c>
      <c r="V620">
        <v>145</v>
      </c>
      <c r="W620">
        <v>102.2</v>
      </c>
      <c r="X620">
        <v>126</v>
      </c>
      <c r="Y620">
        <v>5.07</v>
      </c>
      <c r="Z620">
        <v>38</v>
      </c>
      <c r="AA620">
        <v>4</v>
      </c>
      <c r="AB620" t="s">
        <v>136</v>
      </c>
      <c r="AC620" t="str">
        <f t="array" ref="AC620">IFERROR(INDEX(JeffSagarin[TEAM],MATCH(AllSources[[#This Row],[Year]]&amp;"|"&amp;AllSources[[#This Row],[Real_Team]],JeffSagarin[YEAR]&amp;"|"&amp;JeffSagarin[TEAM],0)),"")</f>
        <v>Harvard</v>
      </c>
      <c r="AD620">
        <f t="array" ref="AD620">IFERROR(INDEX(JeffSagarin[JS_RATING],MATCH(AllSources[[#This Row],[Year]]&amp;"|"&amp;AllSources[[#This Row],[Real_Team]],JeffSagarin[YEAR]&amp;"|"&amp;JeffSagarin[TEAM],0)),"")</f>
        <v>77.959999999999994</v>
      </c>
      <c r="AE620">
        <f t="array" ref="AE620">IFERROR(INDEX(JeffSagarin[JS_SOS],MATCH(AllSources[[#This Row],[Year]]&amp;"|"&amp;AllSources[[#This Row],[Real_Team]],JeffSagarin[YEAR]&amp;"|"&amp;JeffSagarin[TEAM],0)),"")</f>
        <v>73.02</v>
      </c>
      <c r="AF620">
        <f t="array" ref="AF620">IFERROR(INDEX(JeffSagarin[W25],MATCH(AllSources[[#This Row],[Year]]&amp;"|"&amp;AllSources[[#This Row],[Real_Team]],JeffSagarin[YEAR]&amp;"|"&amp;JeffSagarin[TEAM],0)),"")</f>
        <v>1</v>
      </c>
      <c r="AG620">
        <f t="array" ref="AG620">IFERROR(INDEX(JeffSagarin[W50],MATCH(AllSources[[#This Row],[Year]]&amp;"|"&amp;AllSources[[#This Row],[Real_Team]],JeffSagarin[YEAR]&amp;"|"&amp;JeffSagarin[TEAM],0)),"")</f>
        <v>1</v>
      </c>
      <c r="AH620">
        <f t="array" ref="AH620">IFERROR(INDEX(JeffSagarin[YEAR],MATCH(AllSources[[#This Row],[Year]]&amp;"|"&amp;AllSources[[#This Row],[Real_Team]],JeffSagarin[YEAR]&amp;"|"&amp;JeffSagarin[TEAM],0)),"")</f>
        <v>2013</v>
      </c>
      <c r="AI620" t="str">
        <f t="array" ref="AI620">IFERROR(INDEX(SonnyMoore[TEAM],MATCH(AllSources[[#This Row],[Year]]&amp;"|"&amp;AllSources[[#This Row],[Real_Team]],SonnyMoore[YEAR]&amp;"|"&amp;SonnyMoore[TEAM],0)),"")</f>
        <v>HARVARD</v>
      </c>
      <c r="AJ620">
        <f t="array" ref="AJ620">IFERROR(INDEX(SonnyMoore[SM_SOS],MATCH(AllSources[[#This Row],[Year]]&amp;"|"&amp;AllSources[[#This Row],[Real_Team]],SonnyMoore[YEAR]&amp;"|"&amp;SonnyMoore[TEAM],0)),"")</f>
        <v>68.53</v>
      </c>
      <c r="AK620">
        <f t="array" ref="AK620">IFERROR(INDEX(SonnyMoore[SM_PR],MATCH(AllSources[[#This Row],[Year]]&amp;"|"&amp;AllSources[[#This Row],[Real_Team]],SonnyMoore[YEAR]&amp;"|"&amp;SonnyMoore[TEAM],0)),"")</f>
        <v>72.180000000000007</v>
      </c>
      <c r="AL620">
        <f t="array" ref="AL620">IFERROR(INDEX(SonnyMoore[YEAR],MATCH(AllSources[[#This Row],[Year]]&amp;"|"&amp;AllSources[[#This Row],[Real_Team]],SonnyMoore[YEAR]&amp;"|"&amp;SonnyMoore[TEAM],0)),"")</f>
        <v>2013</v>
      </c>
      <c r="AM620" t="str">
        <f t="array" ref="AM620">IFERROR(INDEX(ESPN[TEAM],MATCH(AllSources[[#This Row],[Year]]&amp;"|"&amp;AllSources[[#This Row],[Real_Team]],ESPN[YEAR]&amp;"|"&amp;ESPN[TEAM],0)),"")</f>
        <v/>
      </c>
      <c r="AN620" t="str">
        <f t="array" ref="AN620">IFERROR(INDEX(ESPN[BPI OFF],MATCH(AllSources[[#This Row],[Year]]&amp;"|"&amp;AllSources[[#This Row],[Real_Team]],ESPN[YEAR]&amp;"|"&amp;ESPN[TEAM],0)),"")</f>
        <v/>
      </c>
      <c r="AO620" t="str">
        <f t="array" ref="AO620">IFERROR(INDEX(ESPN[BPI DEF],MATCH(AllSources[[#This Row],[Year]]&amp;"|"&amp;AllSources[[#This Row],[Real_Team]],ESPN[YEAR]&amp;"|"&amp;ESPN[TEAM],0)),"")</f>
        <v/>
      </c>
      <c r="AP620" t="str">
        <f t="array" ref="AP620">IFERROR(INDEX(ESPN[BPI],MATCH(AllSources[[#This Row],[Year]]&amp;"|"&amp;AllSources[[#This Row],[Real_Team]],ESPN[YEAR]&amp;"|"&amp;ESPN[TEAM],0)),"")</f>
        <v/>
      </c>
      <c r="AQ620" t="str">
        <f t="array" ref="AQ620">IFERROR(INDEX(ESPN[YEAR],MATCH(AllSources[[#This Row],[Year]]&amp;"|"&amp;AllSources[[#This Row],[Real_Team]],ESPN[YEAR]&amp;"|"&amp;ESPN[TEAM],0)),"")</f>
        <v/>
      </c>
    </row>
    <row r="621" spans="1:43" x14ac:dyDescent="0.2">
      <c r="A621">
        <v>2013</v>
      </c>
      <c r="B621">
        <v>96</v>
      </c>
      <c r="C621" t="s">
        <v>516</v>
      </c>
      <c r="D621" t="s">
        <v>272</v>
      </c>
      <c r="E621" t="e" vm="1">
        <v>#NAME?</v>
      </c>
      <c r="F621">
        <v>13</v>
      </c>
      <c r="G621">
        <v>0</v>
      </c>
      <c r="H621" t="s">
        <v>514</v>
      </c>
      <c r="I621" t="s">
        <v>108</v>
      </c>
      <c r="J621">
        <v>6.79</v>
      </c>
      <c r="K621">
        <v>112</v>
      </c>
      <c r="L621">
        <v>33</v>
      </c>
      <c r="M621">
        <v>105.2</v>
      </c>
      <c r="N621">
        <v>223</v>
      </c>
      <c r="O621">
        <v>62.6</v>
      </c>
      <c r="P621">
        <v>261</v>
      </c>
      <c r="Q621">
        <v>0.03</v>
      </c>
      <c r="R621">
        <v>103</v>
      </c>
      <c r="S621">
        <v>-3.31</v>
      </c>
      <c r="T621">
        <v>231</v>
      </c>
      <c r="U621">
        <v>102</v>
      </c>
      <c r="V621">
        <v>174</v>
      </c>
      <c r="W621">
        <v>105.3</v>
      </c>
      <c r="X621">
        <v>280</v>
      </c>
      <c r="Y621">
        <v>4.1100000000000003</v>
      </c>
      <c r="Z621">
        <v>59</v>
      </c>
      <c r="AA621">
        <v>3</v>
      </c>
      <c r="AB621" t="s">
        <v>136</v>
      </c>
      <c r="AC621" t="str">
        <f t="array" ref="AC621">IFERROR(INDEX(JeffSagarin[TEAM],MATCH(AllSources[[#This Row],[Year]]&amp;"|"&amp;AllSources[[#This Row],[Real_Team]],JeffSagarin[YEAR]&amp;"|"&amp;JeffSagarin[TEAM],0)),"")</f>
        <v/>
      </c>
      <c r="AD621" t="str">
        <f t="array" ref="AD621">IFERROR(INDEX(JeffSagarin[JS_RATING],MATCH(AllSources[[#This Row],[Year]]&amp;"|"&amp;AllSources[[#This Row],[Real_Team]],JeffSagarin[YEAR]&amp;"|"&amp;JeffSagarin[TEAM],0)),"")</f>
        <v/>
      </c>
      <c r="AE621" t="str">
        <f t="array" ref="AE621">IFERROR(INDEX(JeffSagarin[JS_SOS],MATCH(AllSources[[#This Row],[Year]]&amp;"|"&amp;AllSources[[#This Row],[Real_Team]],JeffSagarin[YEAR]&amp;"|"&amp;JeffSagarin[TEAM],0)),"")</f>
        <v/>
      </c>
      <c r="AF621" t="str">
        <f t="array" ref="AF621">IFERROR(INDEX(JeffSagarin[W25],MATCH(AllSources[[#This Row],[Year]]&amp;"|"&amp;AllSources[[#This Row],[Real_Team]],JeffSagarin[YEAR]&amp;"|"&amp;JeffSagarin[TEAM],0)),"")</f>
        <v/>
      </c>
      <c r="AG621" t="str">
        <f t="array" ref="AG621">IFERROR(INDEX(JeffSagarin[W50],MATCH(AllSources[[#This Row],[Year]]&amp;"|"&amp;AllSources[[#This Row],[Real_Team]],JeffSagarin[YEAR]&amp;"|"&amp;JeffSagarin[TEAM],0)),"")</f>
        <v/>
      </c>
      <c r="AH621" t="str">
        <f t="array" ref="AH621">IFERROR(INDEX(JeffSagarin[YEAR],MATCH(AllSources[[#This Row],[Year]]&amp;"|"&amp;AllSources[[#This Row],[Real_Team]],JeffSagarin[YEAR]&amp;"|"&amp;JeffSagarin[TEAM],0)),"")</f>
        <v/>
      </c>
      <c r="AI621" t="str">
        <f t="array" ref="AI621">IFERROR(INDEX(SonnyMoore[TEAM],MATCH(AllSources[[#This Row],[Year]]&amp;"|"&amp;AllSources[[#This Row],[Real_Team]],SonnyMoore[YEAR]&amp;"|"&amp;SonnyMoore[TEAM],0)),"")</f>
        <v/>
      </c>
      <c r="AJ621" t="str">
        <f t="array" ref="AJ621">IFERROR(INDEX(SonnyMoore[SM_SOS],MATCH(AllSources[[#This Row],[Year]]&amp;"|"&amp;AllSources[[#This Row],[Real_Team]],SonnyMoore[YEAR]&amp;"|"&amp;SonnyMoore[TEAM],0)),"")</f>
        <v/>
      </c>
      <c r="AK621" t="str">
        <f t="array" ref="AK621">IFERROR(INDEX(SonnyMoore[SM_PR],MATCH(AllSources[[#This Row],[Year]]&amp;"|"&amp;AllSources[[#This Row],[Real_Team]],SonnyMoore[YEAR]&amp;"|"&amp;SonnyMoore[TEAM],0)),"")</f>
        <v/>
      </c>
      <c r="AL621" t="str">
        <f t="array" ref="AL621">IFERROR(INDEX(SonnyMoore[YEAR],MATCH(AllSources[[#This Row],[Year]]&amp;"|"&amp;AllSources[[#This Row],[Real_Team]],SonnyMoore[YEAR]&amp;"|"&amp;SonnyMoore[TEAM],0)),"")</f>
        <v/>
      </c>
      <c r="AM621" t="str">
        <f t="array" ref="AM621">IFERROR(INDEX(ESPN[TEAM],MATCH(AllSources[[#This Row],[Year]]&amp;"|"&amp;AllSources[[#This Row],[Real_Team]],ESPN[YEAR]&amp;"|"&amp;ESPN[TEAM],0)),"")</f>
        <v>South Dakota St.</v>
      </c>
      <c r="AN621">
        <f t="array" ref="AN621">IFERROR(INDEX(ESPN[BPI OFF],MATCH(AllSources[[#This Row],[Year]]&amp;"|"&amp;AllSources[[#This Row],[Real_Team]],ESPN[YEAR]&amp;"|"&amp;ESPN[TEAM],0)),"")</f>
        <v>4.8</v>
      </c>
      <c r="AO621">
        <f t="array" ref="AO621">IFERROR(INDEX(ESPN[BPI DEF],MATCH(AllSources[[#This Row],[Year]]&amp;"|"&amp;AllSources[[#This Row],[Real_Team]],ESPN[YEAR]&amp;"|"&amp;ESPN[TEAM],0)),"")</f>
        <v>-0.2</v>
      </c>
      <c r="AP621">
        <f t="array" ref="AP621">IFERROR(INDEX(ESPN[BPI],MATCH(AllSources[[#This Row],[Year]]&amp;"|"&amp;AllSources[[#This Row],[Real_Team]],ESPN[YEAR]&amp;"|"&amp;ESPN[TEAM],0)),"")</f>
        <v>4.7</v>
      </c>
      <c r="AQ621">
        <f t="array" ref="AQ621">IFERROR(INDEX(ESPN[YEAR],MATCH(AllSources[[#This Row],[Year]]&amp;"|"&amp;AllSources[[#This Row],[Real_Team]],ESPN[YEAR]&amp;"|"&amp;ESPN[TEAM],0)),"")</f>
        <v>2013</v>
      </c>
    </row>
    <row r="622" spans="1:43" x14ac:dyDescent="0.2">
      <c r="A622">
        <v>2013</v>
      </c>
      <c r="B622">
        <v>105</v>
      </c>
      <c r="C622" t="s">
        <v>513</v>
      </c>
      <c r="D622" t="s">
        <v>206</v>
      </c>
      <c r="E622" t="e" vm="1">
        <v>#NAME?</v>
      </c>
      <c r="F622">
        <v>15</v>
      </c>
      <c r="G622">
        <v>2</v>
      </c>
      <c r="H622" t="s">
        <v>511</v>
      </c>
      <c r="I622" t="s">
        <v>510</v>
      </c>
      <c r="J622">
        <v>6.27</v>
      </c>
      <c r="K622">
        <v>104.9</v>
      </c>
      <c r="L622">
        <v>136</v>
      </c>
      <c r="M622">
        <v>98.6</v>
      </c>
      <c r="N622">
        <v>99</v>
      </c>
      <c r="O622">
        <v>67.900000000000006</v>
      </c>
      <c r="P622">
        <v>41</v>
      </c>
      <c r="Q622">
        <v>3.9E-2</v>
      </c>
      <c r="R622">
        <v>79</v>
      </c>
      <c r="S622">
        <v>-2.79</v>
      </c>
      <c r="T622">
        <v>213</v>
      </c>
      <c r="U622">
        <v>101.3</v>
      </c>
      <c r="V622">
        <v>215</v>
      </c>
      <c r="W622">
        <v>104.1</v>
      </c>
      <c r="X622">
        <v>221</v>
      </c>
      <c r="Y622">
        <v>4.57</v>
      </c>
      <c r="Z622">
        <v>48</v>
      </c>
      <c r="AA622">
        <v>5</v>
      </c>
      <c r="AB622" t="s">
        <v>136</v>
      </c>
      <c r="AC622" t="str">
        <f t="array" ref="AC622">IFERROR(INDEX(JeffSagarin[TEAM],MATCH(AllSources[[#This Row],[Year]]&amp;"|"&amp;AllSources[[#This Row],[Real_Team]],JeffSagarin[YEAR]&amp;"|"&amp;JeffSagarin[TEAM],0)),"")</f>
        <v>Florida Gulf Coast</v>
      </c>
      <c r="AD622">
        <f t="array" ref="AD622">IFERROR(INDEX(JeffSagarin[JS_RATING],MATCH(AllSources[[#This Row],[Year]]&amp;"|"&amp;AllSources[[#This Row],[Real_Team]],JeffSagarin[YEAR]&amp;"|"&amp;JeffSagarin[TEAM],0)),"")</f>
        <v>78.45</v>
      </c>
      <c r="AE622">
        <f t="array" ref="AE622">IFERROR(INDEX(JeffSagarin[JS_SOS],MATCH(AllSources[[#This Row],[Year]]&amp;"|"&amp;AllSources[[#This Row],[Real_Team]],JeffSagarin[YEAR]&amp;"|"&amp;JeffSagarin[TEAM],0)),"")</f>
        <v>71.319999999999993</v>
      </c>
      <c r="AF622">
        <f t="array" ref="AF622">IFERROR(INDEX(JeffSagarin[W25],MATCH(AllSources[[#This Row],[Year]]&amp;"|"&amp;AllSources[[#This Row],[Real_Team]],JeffSagarin[YEAR]&amp;"|"&amp;JeffSagarin[TEAM],0)),"")</f>
        <v>2</v>
      </c>
      <c r="AG622">
        <f t="array" ref="AG622">IFERROR(INDEX(JeffSagarin[W50],MATCH(AllSources[[#This Row],[Year]]&amp;"|"&amp;AllSources[[#This Row],[Real_Team]],JeffSagarin[YEAR]&amp;"|"&amp;JeffSagarin[TEAM],0)),"")</f>
        <v>3</v>
      </c>
      <c r="AH622">
        <f t="array" ref="AH622">IFERROR(INDEX(JeffSagarin[YEAR],MATCH(AllSources[[#This Row],[Year]]&amp;"|"&amp;AllSources[[#This Row],[Real_Team]],JeffSagarin[YEAR]&amp;"|"&amp;JeffSagarin[TEAM],0)),"")</f>
        <v>2013</v>
      </c>
      <c r="AI622" t="str">
        <f t="array" ref="AI622">IFERROR(INDEX(SonnyMoore[TEAM],MATCH(AllSources[[#This Row],[Year]]&amp;"|"&amp;AllSources[[#This Row],[Real_Team]],SonnyMoore[YEAR]&amp;"|"&amp;SonnyMoore[TEAM],0)),"")</f>
        <v>FLORIDA GULF COAST</v>
      </c>
      <c r="AJ622">
        <f t="array" ref="AJ622">IFERROR(INDEX(SonnyMoore[SM_SOS],MATCH(AllSources[[#This Row],[Year]]&amp;"|"&amp;AllSources[[#This Row],[Real_Team]],SonnyMoore[YEAR]&amp;"|"&amp;SonnyMoore[TEAM],0)),"")</f>
        <v>66.510000000000005</v>
      </c>
      <c r="AK622">
        <f t="array" ref="AK622">IFERROR(INDEX(SonnyMoore[SM_PR],MATCH(AllSources[[#This Row],[Year]]&amp;"|"&amp;AllSources[[#This Row],[Real_Team]],SonnyMoore[YEAR]&amp;"|"&amp;SonnyMoore[TEAM],0)),"")</f>
        <v>74.52</v>
      </c>
      <c r="AL622">
        <f t="array" ref="AL622">IFERROR(INDEX(SonnyMoore[YEAR],MATCH(AllSources[[#This Row],[Year]]&amp;"|"&amp;AllSources[[#This Row],[Real_Team]],SonnyMoore[YEAR]&amp;"|"&amp;SonnyMoore[TEAM],0)),"")</f>
        <v>2013</v>
      </c>
      <c r="AM622" t="str">
        <f t="array" ref="AM622">IFERROR(INDEX(ESPN[TEAM],MATCH(AllSources[[#This Row],[Year]]&amp;"|"&amp;AllSources[[#This Row],[Real_Team]],ESPN[YEAR]&amp;"|"&amp;ESPN[TEAM],0)),"")</f>
        <v/>
      </c>
      <c r="AN622" t="str">
        <f t="array" ref="AN622">IFERROR(INDEX(ESPN[BPI OFF],MATCH(AllSources[[#This Row],[Year]]&amp;"|"&amp;AllSources[[#This Row],[Real_Team]],ESPN[YEAR]&amp;"|"&amp;ESPN[TEAM],0)),"")</f>
        <v/>
      </c>
      <c r="AO622" t="str">
        <f t="array" ref="AO622">IFERROR(INDEX(ESPN[BPI DEF],MATCH(AllSources[[#This Row],[Year]]&amp;"|"&amp;AllSources[[#This Row],[Real_Team]],ESPN[YEAR]&amp;"|"&amp;ESPN[TEAM],0)),"")</f>
        <v/>
      </c>
      <c r="AP622" t="str">
        <f t="array" ref="AP622">IFERROR(INDEX(ESPN[BPI],MATCH(AllSources[[#This Row],[Year]]&amp;"|"&amp;AllSources[[#This Row],[Real_Team]],ESPN[YEAR]&amp;"|"&amp;ESPN[TEAM],0)),"")</f>
        <v/>
      </c>
      <c r="AQ622" t="str">
        <f t="array" ref="AQ622">IFERROR(INDEX(ESPN[YEAR],MATCH(AllSources[[#This Row],[Year]]&amp;"|"&amp;AllSources[[#This Row],[Real_Team]],ESPN[YEAR]&amp;"|"&amp;ESPN[TEAM],0)),"")</f>
        <v/>
      </c>
    </row>
    <row r="623" spans="1:43" x14ac:dyDescent="0.2">
      <c r="A623">
        <v>2013</v>
      </c>
      <c r="B623">
        <v>128</v>
      </c>
      <c r="C623" t="s">
        <v>509</v>
      </c>
      <c r="D623" t="s">
        <v>508</v>
      </c>
      <c r="E623" t="e" vm="1">
        <v>#NAME?</v>
      </c>
      <c r="F623">
        <v>15</v>
      </c>
      <c r="G623">
        <v>0</v>
      </c>
      <c r="H623" t="s">
        <v>506</v>
      </c>
      <c r="I623" t="s">
        <v>505</v>
      </c>
      <c r="J623">
        <v>3.96</v>
      </c>
      <c r="K623">
        <v>106.1</v>
      </c>
      <c r="L623">
        <v>114</v>
      </c>
      <c r="M623">
        <v>102.2</v>
      </c>
      <c r="N623">
        <v>158</v>
      </c>
      <c r="O623">
        <v>62.2</v>
      </c>
      <c r="P623">
        <v>275</v>
      </c>
      <c r="Q623">
        <v>7.3999999999999996E-2</v>
      </c>
      <c r="R623">
        <v>26</v>
      </c>
      <c r="S623">
        <v>0.86</v>
      </c>
      <c r="T623">
        <v>130</v>
      </c>
      <c r="U623">
        <v>104.2</v>
      </c>
      <c r="V623">
        <v>111</v>
      </c>
      <c r="W623">
        <v>103.3</v>
      </c>
      <c r="X623">
        <v>187</v>
      </c>
      <c r="Y623">
        <v>9.06</v>
      </c>
      <c r="Z623">
        <v>7</v>
      </c>
      <c r="AA623">
        <v>5</v>
      </c>
      <c r="AB623" t="s">
        <v>136</v>
      </c>
      <c r="AC623" t="str">
        <f t="array" ref="AC623">IFERROR(INDEX(JeffSagarin[TEAM],MATCH(AllSources[[#This Row],[Year]]&amp;"|"&amp;AllSources[[#This Row],[Real_Team]],JeffSagarin[YEAR]&amp;"|"&amp;JeffSagarin[TEAM],0)),"")</f>
        <v/>
      </c>
      <c r="AD623" t="str">
        <f t="array" ref="AD623">IFERROR(INDEX(JeffSagarin[JS_RATING],MATCH(AllSources[[#This Row],[Year]]&amp;"|"&amp;AllSources[[#This Row],[Real_Team]],JeffSagarin[YEAR]&amp;"|"&amp;JeffSagarin[TEAM],0)),"")</f>
        <v/>
      </c>
      <c r="AE623" t="str">
        <f t="array" ref="AE623">IFERROR(INDEX(JeffSagarin[JS_SOS],MATCH(AllSources[[#This Row],[Year]]&amp;"|"&amp;AllSources[[#This Row],[Real_Team]],JeffSagarin[YEAR]&amp;"|"&amp;JeffSagarin[TEAM],0)),"")</f>
        <v/>
      </c>
      <c r="AF623" t="str">
        <f t="array" ref="AF623">IFERROR(INDEX(JeffSagarin[W25],MATCH(AllSources[[#This Row],[Year]]&amp;"|"&amp;AllSources[[#This Row],[Real_Team]],JeffSagarin[YEAR]&amp;"|"&amp;JeffSagarin[TEAM],0)),"")</f>
        <v/>
      </c>
      <c r="AG623" t="str">
        <f t="array" ref="AG623">IFERROR(INDEX(JeffSagarin[W50],MATCH(AllSources[[#This Row],[Year]]&amp;"|"&amp;AllSources[[#This Row],[Real_Team]],JeffSagarin[YEAR]&amp;"|"&amp;JeffSagarin[TEAM],0)),"")</f>
        <v/>
      </c>
      <c r="AH623" t="str">
        <f t="array" ref="AH623">IFERROR(INDEX(JeffSagarin[YEAR],MATCH(AllSources[[#This Row],[Year]]&amp;"|"&amp;AllSources[[#This Row],[Real_Team]],JeffSagarin[YEAR]&amp;"|"&amp;JeffSagarin[TEAM],0)),"")</f>
        <v/>
      </c>
      <c r="AI623" t="str">
        <f t="array" ref="AI623">IFERROR(INDEX(SonnyMoore[TEAM],MATCH(AllSources[[#This Row],[Year]]&amp;"|"&amp;AllSources[[#This Row],[Real_Team]],SonnyMoore[YEAR]&amp;"|"&amp;SonnyMoore[TEAM],0)),"")</f>
        <v/>
      </c>
      <c r="AJ623" t="str">
        <f t="array" ref="AJ623">IFERROR(INDEX(SonnyMoore[SM_SOS],MATCH(AllSources[[#This Row],[Year]]&amp;"|"&amp;AllSources[[#This Row],[Real_Team]],SonnyMoore[YEAR]&amp;"|"&amp;SonnyMoore[TEAM],0)),"")</f>
        <v/>
      </c>
      <c r="AK623" t="str">
        <f t="array" ref="AK623">IFERROR(INDEX(SonnyMoore[SM_PR],MATCH(AllSources[[#This Row],[Year]]&amp;"|"&amp;AllSources[[#This Row],[Real_Team]],SonnyMoore[YEAR]&amp;"|"&amp;SonnyMoore[TEAM],0)),"")</f>
        <v/>
      </c>
      <c r="AL623" t="str">
        <f t="array" ref="AL623">IFERROR(INDEX(SonnyMoore[YEAR],MATCH(AllSources[[#This Row],[Year]]&amp;"|"&amp;AllSources[[#This Row],[Real_Team]],SonnyMoore[YEAR]&amp;"|"&amp;SonnyMoore[TEAM],0)),"")</f>
        <v/>
      </c>
      <c r="AM623" t="str">
        <f t="array" ref="AM623">IFERROR(INDEX(ESPN[TEAM],MATCH(AllSources[[#This Row],[Year]]&amp;"|"&amp;AllSources[[#This Row],[Real_Team]],ESPN[YEAR]&amp;"|"&amp;ESPN[TEAM],0)),"")</f>
        <v/>
      </c>
      <c r="AN623" t="str">
        <f t="array" ref="AN623">IFERROR(INDEX(ESPN[BPI OFF],MATCH(AllSources[[#This Row],[Year]]&amp;"|"&amp;AllSources[[#This Row],[Real_Team]],ESPN[YEAR]&amp;"|"&amp;ESPN[TEAM],0)),"")</f>
        <v/>
      </c>
      <c r="AO623" t="str">
        <f t="array" ref="AO623">IFERROR(INDEX(ESPN[BPI DEF],MATCH(AllSources[[#This Row],[Year]]&amp;"|"&amp;AllSources[[#This Row],[Real_Team]],ESPN[YEAR]&amp;"|"&amp;ESPN[TEAM],0)),"")</f>
        <v/>
      </c>
      <c r="AP623" t="str">
        <f t="array" ref="AP623">IFERROR(INDEX(ESPN[BPI],MATCH(AllSources[[#This Row],[Year]]&amp;"|"&amp;AllSources[[#This Row],[Real_Team]],ESPN[YEAR]&amp;"|"&amp;ESPN[TEAM],0)),"")</f>
        <v/>
      </c>
      <c r="AQ623" t="str">
        <f t="array" ref="AQ623">IFERROR(INDEX(ESPN[YEAR],MATCH(AllSources[[#This Row],[Year]]&amp;"|"&amp;AllSources[[#This Row],[Real_Team]],ESPN[YEAR]&amp;"|"&amp;ESPN[TEAM],0)),"")</f>
        <v/>
      </c>
    </row>
    <row r="624" spans="1:43" x14ac:dyDescent="0.2">
      <c r="A624">
        <v>2013</v>
      </c>
      <c r="B624">
        <v>138</v>
      </c>
      <c r="C624" t="s">
        <v>504</v>
      </c>
      <c r="D624" t="s">
        <v>503</v>
      </c>
      <c r="E624" t="e" vm="1">
        <v>#NAME?</v>
      </c>
      <c r="F624">
        <v>14</v>
      </c>
      <c r="G624">
        <v>0</v>
      </c>
      <c r="H624" t="s">
        <v>501</v>
      </c>
      <c r="I624" t="s">
        <v>67</v>
      </c>
      <c r="J624">
        <v>2.82</v>
      </c>
      <c r="K624">
        <v>106.6</v>
      </c>
      <c r="L624">
        <v>106</v>
      </c>
      <c r="M624">
        <v>103.8</v>
      </c>
      <c r="N624">
        <v>195</v>
      </c>
      <c r="O624">
        <v>71.900000000000006</v>
      </c>
      <c r="P624">
        <v>1</v>
      </c>
      <c r="Q624">
        <v>7.4999999999999997E-2</v>
      </c>
      <c r="R624">
        <v>25</v>
      </c>
      <c r="S624">
        <v>-3.56</v>
      </c>
      <c r="T624">
        <v>235</v>
      </c>
      <c r="U624">
        <v>99.6</v>
      </c>
      <c r="V624">
        <v>297</v>
      </c>
      <c r="W624">
        <v>103.2</v>
      </c>
      <c r="X624">
        <v>179</v>
      </c>
      <c r="Y624">
        <v>8.11</v>
      </c>
      <c r="Z624">
        <v>12</v>
      </c>
      <c r="AA624">
        <v>4</v>
      </c>
      <c r="AB624" t="s">
        <v>136</v>
      </c>
      <c r="AC624" t="str">
        <f t="array" ref="AC624">IFERROR(INDEX(JeffSagarin[TEAM],MATCH(AllSources[[#This Row],[Year]]&amp;"|"&amp;AllSources[[#This Row],[Real_Team]],JeffSagarin[YEAR]&amp;"|"&amp;JeffSagarin[TEAM],0)),"")</f>
        <v/>
      </c>
      <c r="AD624" t="str">
        <f t="array" ref="AD624">IFERROR(INDEX(JeffSagarin[JS_RATING],MATCH(AllSources[[#This Row],[Year]]&amp;"|"&amp;AllSources[[#This Row],[Real_Team]],JeffSagarin[YEAR]&amp;"|"&amp;JeffSagarin[TEAM],0)),"")</f>
        <v/>
      </c>
      <c r="AE624" t="str">
        <f t="array" ref="AE624">IFERROR(INDEX(JeffSagarin[JS_SOS],MATCH(AllSources[[#This Row],[Year]]&amp;"|"&amp;AllSources[[#This Row],[Real_Team]],JeffSagarin[YEAR]&amp;"|"&amp;JeffSagarin[TEAM],0)),"")</f>
        <v/>
      </c>
      <c r="AF624" t="str">
        <f t="array" ref="AF624">IFERROR(INDEX(JeffSagarin[W25],MATCH(AllSources[[#This Row],[Year]]&amp;"|"&amp;AllSources[[#This Row],[Real_Team]],JeffSagarin[YEAR]&amp;"|"&amp;JeffSagarin[TEAM],0)),"")</f>
        <v/>
      </c>
      <c r="AG624" t="str">
        <f t="array" ref="AG624">IFERROR(INDEX(JeffSagarin[W50],MATCH(AllSources[[#This Row],[Year]]&amp;"|"&amp;AllSources[[#This Row],[Real_Team]],JeffSagarin[YEAR]&amp;"|"&amp;JeffSagarin[TEAM],0)),"")</f>
        <v/>
      </c>
      <c r="AH624" t="str">
        <f t="array" ref="AH624">IFERROR(INDEX(JeffSagarin[YEAR],MATCH(AllSources[[#This Row],[Year]]&amp;"|"&amp;AllSources[[#This Row],[Real_Team]],JeffSagarin[YEAR]&amp;"|"&amp;JeffSagarin[TEAM],0)),"")</f>
        <v/>
      </c>
      <c r="AI624" t="str">
        <f t="array" ref="AI624">IFERROR(INDEX(SonnyMoore[TEAM],MATCH(AllSources[[#This Row],[Year]]&amp;"|"&amp;AllSources[[#This Row],[Real_Team]],SonnyMoore[YEAR]&amp;"|"&amp;SonnyMoore[TEAM],0)),"")</f>
        <v/>
      </c>
      <c r="AJ624" t="str">
        <f t="array" ref="AJ624">IFERROR(INDEX(SonnyMoore[SM_SOS],MATCH(AllSources[[#This Row],[Year]]&amp;"|"&amp;AllSources[[#This Row],[Real_Team]],SonnyMoore[YEAR]&amp;"|"&amp;SonnyMoore[TEAM],0)),"")</f>
        <v/>
      </c>
      <c r="AK624" t="str">
        <f t="array" ref="AK624">IFERROR(INDEX(SonnyMoore[SM_PR],MATCH(AllSources[[#This Row],[Year]]&amp;"|"&amp;AllSources[[#This Row],[Real_Team]],SonnyMoore[YEAR]&amp;"|"&amp;SonnyMoore[TEAM],0)),"")</f>
        <v/>
      </c>
      <c r="AL624" t="str">
        <f t="array" ref="AL624">IFERROR(INDEX(SonnyMoore[YEAR],MATCH(AllSources[[#This Row],[Year]]&amp;"|"&amp;AllSources[[#This Row],[Real_Team]],SonnyMoore[YEAR]&amp;"|"&amp;SonnyMoore[TEAM],0)),"")</f>
        <v/>
      </c>
      <c r="AM624" t="str">
        <f t="array" ref="AM624">IFERROR(INDEX(ESPN[TEAM],MATCH(AllSources[[#This Row],[Year]]&amp;"|"&amp;AllSources[[#This Row],[Real_Team]],ESPN[YEAR]&amp;"|"&amp;ESPN[TEAM],0)),"")</f>
        <v/>
      </c>
      <c r="AN624" t="str">
        <f t="array" ref="AN624">IFERROR(INDEX(ESPN[BPI OFF],MATCH(AllSources[[#This Row],[Year]]&amp;"|"&amp;AllSources[[#This Row],[Real_Team]],ESPN[YEAR]&amp;"|"&amp;ESPN[TEAM],0)),"")</f>
        <v/>
      </c>
      <c r="AO624" t="str">
        <f t="array" ref="AO624">IFERROR(INDEX(ESPN[BPI DEF],MATCH(AllSources[[#This Row],[Year]]&amp;"|"&amp;AllSources[[#This Row],[Real_Team]],ESPN[YEAR]&amp;"|"&amp;ESPN[TEAM],0)),"")</f>
        <v/>
      </c>
      <c r="AP624" t="str">
        <f t="array" ref="AP624">IFERROR(INDEX(ESPN[BPI],MATCH(AllSources[[#This Row],[Year]]&amp;"|"&amp;AllSources[[#This Row],[Real_Team]],ESPN[YEAR]&amp;"|"&amp;ESPN[TEAM],0)),"")</f>
        <v/>
      </c>
      <c r="AQ624" t="str">
        <f t="array" ref="AQ624">IFERROR(INDEX(ESPN[YEAR],MATCH(AllSources[[#This Row],[Year]]&amp;"|"&amp;AllSources[[#This Row],[Real_Team]],ESPN[YEAR]&amp;"|"&amp;ESPN[TEAM],0)),"")</f>
        <v/>
      </c>
    </row>
    <row r="625" spans="1:43" x14ac:dyDescent="0.2">
      <c r="A625">
        <v>2013</v>
      </c>
      <c r="B625">
        <v>145</v>
      </c>
      <c r="C625" t="s">
        <v>500</v>
      </c>
      <c r="D625" t="s">
        <v>26</v>
      </c>
      <c r="E625" t="e" vm="1">
        <v>#NAME?</v>
      </c>
      <c r="F625">
        <v>13</v>
      </c>
      <c r="G625">
        <v>0</v>
      </c>
      <c r="H625" t="s">
        <v>498</v>
      </c>
      <c r="I625" t="s">
        <v>70</v>
      </c>
      <c r="J625">
        <v>2.14</v>
      </c>
      <c r="K625">
        <v>104.9</v>
      </c>
      <c r="L625">
        <v>134</v>
      </c>
      <c r="M625">
        <v>102.8</v>
      </c>
      <c r="N625">
        <v>173</v>
      </c>
      <c r="O625">
        <v>62.7</v>
      </c>
      <c r="P625">
        <v>253</v>
      </c>
      <c r="Q625">
        <v>0.17499999999999999</v>
      </c>
      <c r="R625">
        <v>1</v>
      </c>
      <c r="S625">
        <v>-5.21</v>
      </c>
      <c r="T625">
        <v>276</v>
      </c>
      <c r="U625">
        <v>101.8</v>
      </c>
      <c r="V625">
        <v>186</v>
      </c>
      <c r="W625">
        <v>107</v>
      </c>
      <c r="X625">
        <v>337</v>
      </c>
      <c r="Y625">
        <v>8.7100000000000009</v>
      </c>
      <c r="Z625">
        <v>10</v>
      </c>
      <c r="AA625">
        <v>3</v>
      </c>
      <c r="AB625" t="s">
        <v>136</v>
      </c>
      <c r="AC625" t="str">
        <f t="array" ref="AC625">IFERROR(INDEX(JeffSagarin[TEAM],MATCH(AllSources[[#This Row],[Year]]&amp;"|"&amp;AllSources[[#This Row],[Real_Team]],JeffSagarin[YEAR]&amp;"|"&amp;JeffSagarin[TEAM],0)),"")</f>
        <v/>
      </c>
      <c r="AD625" t="str">
        <f t="array" ref="AD625">IFERROR(INDEX(JeffSagarin[JS_RATING],MATCH(AllSources[[#This Row],[Year]]&amp;"|"&amp;AllSources[[#This Row],[Real_Team]],JeffSagarin[YEAR]&amp;"|"&amp;JeffSagarin[TEAM],0)),"")</f>
        <v/>
      </c>
      <c r="AE625" t="str">
        <f t="array" ref="AE625">IFERROR(INDEX(JeffSagarin[JS_SOS],MATCH(AllSources[[#This Row],[Year]]&amp;"|"&amp;AllSources[[#This Row],[Real_Team]],JeffSagarin[YEAR]&amp;"|"&amp;JeffSagarin[TEAM],0)),"")</f>
        <v/>
      </c>
      <c r="AF625" t="str">
        <f t="array" ref="AF625">IFERROR(INDEX(JeffSagarin[W25],MATCH(AllSources[[#This Row],[Year]]&amp;"|"&amp;AllSources[[#This Row],[Real_Team]],JeffSagarin[YEAR]&amp;"|"&amp;JeffSagarin[TEAM],0)),"")</f>
        <v/>
      </c>
      <c r="AG625" t="str">
        <f t="array" ref="AG625">IFERROR(INDEX(JeffSagarin[W50],MATCH(AllSources[[#This Row],[Year]]&amp;"|"&amp;AllSources[[#This Row],[Real_Team]],JeffSagarin[YEAR]&amp;"|"&amp;JeffSagarin[TEAM],0)),"")</f>
        <v/>
      </c>
      <c r="AH625" t="str">
        <f t="array" ref="AH625">IFERROR(INDEX(JeffSagarin[YEAR],MATCH(AllSources[[#This Row],[Year]]&amp;"|"&amp;AllSources[[#This Row],[Real_Team]],JeffSagarin[YEAR]&amp;"|"&amp;JeffSagarin[TEAM],0)),"")</f>
        <v/>
      </c>
      <c r="AI625" t="str">
        <f t="array" ref="AI625">IFERROR(INDEX(SonnyMoore[TEAM],MATCH(AllSources[[#This Row],[Year]]&amp;"|"&amp;AllSources[[#This Row],[Real_Team]],SonnyMoore[YEAR]&amp;"|"&amp;SonnyMoore[TEAM],0)),"")</f>
        <v/>
      </c>
      <c r="AJ625" t="str">
        <f t="array" ref="AJ625">IFERROR(INDEX(SonnyMoore[SM_SOS],MATCH(AllSources[[#This Row],[Year]]&amp;"|"&amp;AllSources[[#This Row],[Real_Team]],SonnyMoore[YEAR]&amp;"|"&amp;SonnyMoore[TEAM],0)),"")</f>
        <v/>
      </c>
      <c r="AK625" t="str">
        <f t="array" ref="AK625">IFERROR(INDEX(SonnyMoore[SM_PR],MATCH(AllSources[[#This Row],[Year]]&amp;"|"&amp;AllSources[[#This Row],[Real_Team]],SonnyMoore[YEAR]&amp;"|"&amp;SonnyMoore[TEAM],0)),"")</f>
        <v/>
      </c>
      <c r="AL625" t="str">
        <f t="array" ref="AL625">IFERROR(INDEX(SonnyMoore[YEAR],MATCH(AllSources[[#This Row],[Year]]&amp;"|"&amp;AllSources[[#This Row],[Real_Team]],SonnyMoore[YEAR]&amp;"|"&amp;SonnyMoore[TEAM],0)),"")</f>
        <v/>
      </c>
      <c r="AM625" t="str">
        <f t="array" ref="AM625">IFERROR(INDEX(ESPN[TEAM],MATCH(AllSources[[#This Row],[Year]]&amp;"|"&amp;AllSources[[#This Row],[Real_Team]],ESPN[YEAR]&amp;"|"&amp;ESPN[TEAM],0)),"")</f>
        <v/>
      </c>
      <c r="AN625" t="str">
        <f t="array" ref="AN625">IFERROR(INDEX(ESPN[BPI OFF],MATCH(AllSources[[#This Row],[Year]]&amp;"|"&amp;AllSources[[#This Row],[Real_Team]],ESPN[YEAR]&amp;"|"&amp;ESPN[TEAM],0)),"")</f>
        <v/>
      </c>
      <c r="AO625" t="str">
        <f t="array" ref="AO625">IFERROR(INDEX(ESPN[BPI DEF],MATCH(AllSources[[#This Row],[Year]]&amp;"|"&amp;AllSources[[#This Row],[Real_Team]],ESPN[YEAR]&amp;"|"&amp;ESPN[TEAM],0)),"")</f>
        <v/>
      </c>
      <c r="AP625" t="str">
        <f t="array" ref="AP625">IFERROR(INDEX(ESPN[BPI],MATCH(AllSources[[#This Row],[Year]]&amp;"|"&amp;AllSources[[#This Row],[Real_Team]],ESPN[YEAR]&amp;"|"&amp;ESPN[TEAM],0)),"")</f>
        <v/>
      </c>
      <c r="AQ625" t="str">
        <f t="array" ref="AQ625">IFERROR(INDEX(ESPN[YEAR],MATCH(AllSources[[#This Row],[Year]]&amp;"|"&amp;AllSources[[#This Row],[Real_Team]],ESPN[YEAR]&amp;"|"&amp;ESPN[TEAM],0)),"")</f>
        <v/>
      </c>
    </row>
    <row r="626" spans="1:43" x14ac:dyDescent="0.2">
      <c r="A626">
        <v>2013</v>
      </c>
      <c r="B626">
        <v>150</v>
      </c>
      <c r="C626" t="s">
        <v>497</v>
      </c>
      <c r="D626" t="s">
        <v>464</v>
      </c>
      <c r="E626" t="e" vm="1">
        <v>#NAME?</v>
      </c>
      <c r="F626">
        <v>15</v>
      </c>
      <c r="G626">
        <v>0</v>
      </c>
      <c r="H626" t="s">
        <v>496</v>
      </c>
      <c r="I626" t="s">
        <v>111</v>
      </c>
      <c r="J626">
        <v>1.36</v>
      </c>
      <c r="K626">
        <v>102.6</v>
      </c>
      <c r="L626">
        <v>171</v>
      </c>
      <c r="M626">
        <v>101.3</v>
      </c>
      <c r="N626">
        <v>144</v>
      </c>
      <c r="O626">
        <v>61.7</v>
      </c>
      <c r="P626">
        <v>289</v>
      </c>
      <c r="Q626">
        <v>8.2000000000000003E-2</v>
      </c>
      <c r="R626">
        <v>18</v>
      </c>
      <c r="S626">
        <v>-5.19</v>
      </c>
      <c r="T626">
        <v>275</v>
      </c>
      <c r="U626">
        <v>98.6</v>
      </c>
      <c r="V626">
        <v>318</v>
      </c>
      <c r="W626">
        <v>103.8</v>
      </c>
      <c r="X626">
        <v>210</v>
      </c>
      <c r="Y626">
        <v>-6.61</v>
      </c>
      <c r="Z626">
        <v>319</v>
      </c>
      <c r="AA626">
        <v>5</v>
      </c>
      <c r="AB626" t="s">
        <v>136</v>
      </c>
      <c r="AC626" t="str">
        <f t="array" ref="AC626">IFERROR(INDEX(JeffSagarin[TEAM],MATCH(AllSources[[#This Row],[Year]]&amp;"|"&amp;AllSources[[#This Row],[Real_Team]],JeffSagarin[YEAR]&amp;"|"&amp;JeffSagarin[TEAM],0)),"")</f>
        <v/>
      </c>
      <c r="AD626" t="str">
        <f t="array" ref="AD626">IFERROR(INDEX(JeffSagarin[JS_RATING],MATCH(AllSources[[#This Row],[Year]]&amp;"|"&amp;AllSources[[#This Row],[Real_Team]],JeffSagarin[YEAR]&amp;"|"&amp;JeffSagarin[TEAM],0)),"")</f>
        <v/>
      </c>
      <c r="AE626" t="str">
        <f t="array" ref="AE626">IFERROR(INDEX(JeffSagarin[JS_SOS],MATCH(AllSources[[#This Row],[Year]]&amp;"|"&amp;AllSources[[#This Row],[Real_Team]],JeffSagarin[YEAR]&amp;"|"&amp;JeffSagarin[TEAM],0)),"")</f>
        <v/>
      </c>
      <c r="AF626" t="str">
        <f t="array" ref="AF626">IFERROR(INDEX(JeffSagarin[W25],MATCH(AllSources[[#This Row],[Year]]&amp;"|"&amp;AllSources[[#This Row],[Real_Team]],JeffSagarin[YEAR]&amp;"|"&amp;JeffSagarin[TEAM],0)),"")</f>
        <v/>
      </c>
      <c r="AG626" t="str">
        <f t="array" ref="AG626">IFERROR(INDEX(JeffSagarin[W50],MATCH(AllSources[[#This Row],[Year]]&amp;"|"&amp;AllSources[[#This Row],[Real_Team]],JeffSagarin[YEAR]&amp;"|"&amp;JeffSagarin[TEAM],0)),"")</f>
        <v/>
      </c>
      <c r="AH626" t="str">
        <f t="array" ref="AH626">IFERROR(INDEX(JeffSagarin[YEAR],MATCH(AllSources[[#This Row],[Year]]&amp;"|"&amp;AllSources[[#This Row],[Real_Team]],JeffSagarin[YEAR]&amp;"|"&amp;JeffSagarin[TEAM],0)),"")</f>
        <v/>
      </c>
      <c r="AI626" t="str">
        <f t="array" ref="AI626">IFERROR(INDEX(SonnyMoore[TEAM],MATCH(AllSources[[#This Row],[Year]]&amp;"|"&amp;AllSources[[#This Row],[Real_Team]],SonnyMoore[YEAR]&amp;"|"&amp;SonnyMoore[TEAM],0)),"")</f>
        <v/>
      </c>
      <c r="AJ626" t="str">
        <f t="array" ref="AJ626">IFERROR(INDEX(SonnyMoore[SM_SOS],MATCH(AllSources[[#This Row],[Year]]&amp;"|"&amp;AllSources[[#This Row],[Real_Team]],SonnyMoore[YEAR]&amp;"|"&amp;SonnyMoore[TEAM],0)),"")</f>
        <v/>
      </c>
      <c r="AK626" t="str">
        <f t="array" ref="AK626">IFERROR(INDEX(SonnyMoore[SM_PR],MATCH(AllSources[[#This Row],[Year]]&amp;"|"&amp;AllSources[[#This Row],[Real_Team]],SonnyMoore[YEAR]&amp;"|"&amp;SonnyMoore[TEAM],0)),"")</f>
        <v/>
      </c>
      <c r="AL626" t="str">
        <f t="array" ref="AL626">IFERROR(INDEX(SonnyMoore[YEAR],MATCH(AllSources[[#This Row],[Year]]&amp;"|"&amp;AllSources[[#This Row],[Real_Team]],SonnyMoore[YEAR]&amp;"|"&amp;SonnyMoore[TEAM],0)),"")</f>
        <v/>
      </c>
      <c r="AM626" t="str">
        <f t="array" ref="AM626">IFERROR(INDEX(ESPN[TEAM],MATCH(AllSources[[#This Row],[Year]]&amp;"|"&amp;AllSources[[#This Row],[Real_Team]],ESPN[YEAR]&amp;"|"&amp;ESPN[TEAM],0)),"")</f>
        <v/>
      </c>
      <c r="AN626" t="str">
        <f t="array" ref="AN626">IFERROR(INDEX(ESPN[BPI OFF],MATCH(AllSources[[#This Row],[Year]]&amp;"|"&amp;AllSources[[#This Row],[Real_Team]],ESPN[YEAR]&amp;"|"&amp;ESPN[TEAM],0)),"")</f>
        <v/>
      </c>
      <c r="AO626" t="str">
        <f t="array" ref="AO626">IFERROR(INDEX(ESPN[BPI DEF],MATCH(AllSources[[#This Row],[Year]]&amp;"|"&amp;AllSources[[#This Row],[Real_Team]],ESPN[YEAR]&amp;"|"&amp;ESPN[TEAM],0)),"")</f>
        <v/>
      </c>
      <c r="AP626" t="str">
        <f t="array" ref="AP626">IFERROR(INDEX(ESPN[BPI],MATCH(AllSources[[#This Row],[Year]]&amp;"|"&amp;AllSources[[#This Row],[Real_Team]],ESPN[YEAR]&amp;"|"&amp;ESPN[TEAM],0)),"")</f>
        <v/>
      </c>
      <c r="AQ626" t="str">
        <f t="array" ref="AQ626">IFERROR(INDEX(ESPN[YEAR],MATCH(AllSources[[#This Row],[Year]]&amp;"|"&amp;AllSources[[#This Row],[Real_Team]],ESPN[YEAR]&amp;"|"&amp;ESPN[TEAM],0)),"")</f>
        <v/>
      </c>
    </row>
    <row r="627" spans="1:43" x14ac:dyDescent="0.2">
      <c r="A627">
        <v>2013</v>
      </c>
      <c r="B627">
        <v>162</v>
      </c>
      <c r="C627" t="s">
        <v>495</v>
      </c>
      <c r="D627" t="s">
        <v>86</v>
      </c>
      <c r="E627" t="e" vm="1">
        <v>#NAME?</v>
      </c>
      <c r="F627">
        <v>16</v>
      </c>
      <c r="G627">
        <v>0</v>
      </c>
      <c r="H627" t="s">
        <v>494</v>
      </c>
      <c r="I627" t="s">
        <v>87</v>
      </c>
      <c r="J627">
        <v>0.5</v>
      </c>
      <c r="K627">
        <v>99.3</v>
      </c>
      <c r="L627">
        <v>231</v>
      </c>
      <c r="M627">
        <v>98.8</v>
      </c>
      <c r="N627">
        <v>103</v>
      </c>
      <c r="O627">
        <v>63.4</v>
      </c>
      <c r="P627">
        <v>222</v>
      </c>
      <c r="Q627">
        <v>-3.1E-2</v>
      </c>
      <c r="R627">
        <v>257</v>
      </c>
      <c r="S627">
        <v>-11.47</v>
      </c>
      <c r="T627">
        <v>347</v>
      </c>
      <c r="U627">
        <v>95.2</v>
      </c>
      <c r="V627">
        <v>347</v>
      </c>
      <c r="W627">
        <v>106.7</v>
      </c>
      <c r="X627">
        <v>331</v>
      </c>
      <c r="Y627">
        <v>4.12</v>
      </c>
      <c r="Z627">
        <v>58</v>
      </c>
      <c r="AA627">
        <v>6</v>
      </c>
      <c r="AB627" t="s">
        <v>136</v>
      </c>
      <c r="AC627" t="str">
        <f t="array" ref="AC627">IFERROR(INDEX(JeffSagarin[TEAM],MATCH(AllSources[[#This Row],[Year]]&amp;"|"&amp;AllSources[[#This Row],[Real_Team]],JeffSagarin[YEAR]&amp;"|"&amp;JeffSagarin[TEAM],0)),"")</f>
        <v/>
      </c>
      <c r="AD627" t="str">
        <f t="array" ref="AD627">IFERROR(INDEX(JeffSagarin[JS_RATING],MATCH(AllSources[[#This Row],[Year]]&amp;"|"&amp;AllSources[[#This Row],[Real_Team]],JeffSagarin[YEAR]&amp;"|"&amp;JeffSagarin[TEAM],0)),"")</f>
        <v/>
      </c>
      <c r="AE627" t="str">
        <f t="array" ref="AE627">IFERROR(INDEX(JeffSagarin[JS_SOS],MATCH(AllSources[[#This Row],[Year]]&amp;"|"&amp;AllSources[[#This Row],[Real_Team]],JeffSagarin[YEAR]&amp;"|"&amp;JeffSagarin[TEAM],0)),"")</f>
        <v/>
      </c>
      <c r="AF627" t="str">
        <f t="array" ref="AF627">IFERROR(INDEX(JeffSagarin[W25],MATCH(AllSources[[#This Row],[Year]]&amp;"|"&amp;AllSources[[#This Row],[Real_Team]],JeffSagarin[YEAR]&amp;"|"&amp;JeffSagarin[TEAM],0)),"")</f>
        <v/>
      </c>
      <c r="AG627" t="str">
        <f t="array" ref="AG627">IFERROR(INDEX(JeffSagarin[W50],MATCH(AllSources[[#This Row],[Year]]&amp;"|"&amp;AllSources[[#This Row],[Real_Team]],JeffSagarin[YEAR]&amp;"|"&amp;JeffSagarin[TEAM],0)),"")</f>
        <v/>
      </c>
      <c r="AH627" t="str">
        <f t="array" ref="AH627">IFERROR(INDEX(JeffSagarin[YEAR],MATCH(AllSources[[#This Row],[Year]]&amp;"|"&amp;AllSources[[#This Row],[Real_Team]],JeffSagarin[YEAR]&amp;"|"&amp;JeffSagarin[TEAM],0)),"")</f>
        <v/>
      </c>
      <c r="AI627" t="str">
        <f t="array" ref="AI627">IFERROR(INDEX(SonnyMoore[TEAM],MATCH(AllSources[[#This Row],[Year]]&amp;"|"&amp;AllSources[[#This Row],[Real_Team]],SonnyMoore[YEAR]&amp;"|"&amp;SonnyMoore[TEAM],0)),"")</f>
        <v/>
      </c>
      <c r="AJ627" t="str">
        <f t="array" ref="AJ627">IFERROR(INDEX(SonnyMoore[SM_SOS],MATCH(AllSources[[#This Row],[Year]]&amp;"|"&amp;AllSources[[#This Row],[Real_Team]],SonnyMoore[YEAR]&amp;"|"&amp;SonnyMoore[TEAM],0)),"")</f>
        <v/>
      </c>
      <c r="AK627" t="str">
        <f t="array" ref="AK627">IFERROR(INDEX(SonnyMoore[SM_PR],MATCH(AllSources[[#This Row],[Year]]&amp;"|"&amp;AllSources[[#This Row],[Real_Team]],SonnyMoore[YEAR]&amp;"|"&amp;SonnyMoore[TEAM],0)),"")</f>
        <v/>
      </c>
      <c r="AL627" t="str">
        <f t="array" ref="AL627">IFERROR(INDEX(SonnyMoore[YEAR],MATCH(AllSources[[#This Row],[Year]]&amp;"|"&amp;AllSources[[#This Row],[Real_Team]],SonnyMoore[YEAR]&amp;"|"&amp;SonnyMoore[TEAM],0)),"")</f>
        <v/>
      </c>
      <c r="AM627" t="str">
        <f t="array" ref="AM627">IFERROR(INDEX(ESPN[TEAM],MATCH(AllSources[[#This Row],[Year]]&amp;"|"&amp;AllSources[[#This Row],[Real_Team]],ESPN[YEAR]&amp;"|"&amp;ESPN[TEAM],0)),"")</f>
        <v/>
      </c>
      <c r="AN627" t="str">
        <f t="array" ref="AN627">IFERROR(INDEX(ESPN[BPI OFF],MATCH(AllSources[[#This Row],[Year]]&amp;"|"&amp;AllSources[[#This Row],[Real_Team]],ESPN[YEAR]&amp;"|"&amp;ESPN[TEAM],0)),"")</f>
        <v/>
      </c>
      <c r="AO627" t="str">
        <f t="array" ref="AO627">IFERROR(INDEX(ESPN[BPI DEF],MATCH(AllSources[[#This Row],[Year]]&amp;"|"&amp;AllSources[[#This Row],[Real_Team]],ESPN[YEAR]&amp;"|"&amp;ESPN[TEAM],0)),"")</f>
        <v/>
      </c>
      <c r="AP627" t="str">
        <f t="array" ref="AP627">IFERROR(INDEX(ESPN[BPI],MATCH(AllSources[[#This Row],[Year]]&amp;"|"&amp;AllSources[[#This Row],[Real_Team]],ESPN[YEAR]&amp;"|"&amp;ESPN[TEAM],0)),"")</f>
        <v/>
      </c>
      <c r="AQ627" t="str">
        <f t="array" ref="AQ627">IFERROR(INDEX(ESPN[YEAR],MATCH(AllSources[[#This Row],[Year]]&amp;"|"&amp;AllSources[[#This Row],[Real_Team]],ESPN[YEAR]&amp;"|"&amp;ESPN[TEAM],0)),"")</f>
        <v/>
      </c>
    </row>
    <row r="628" spans="1:43" x14ac:dyDescent="0.2">
      <c r="A628">
        <v>2013</v>
      </c>
      <c r="B628">
        <v>173</v>
      </c>
      <c r="C628" t="s">
        <v>493</v>
      </c>
      <c r="D628" t="s">
        <v>56</v>
      </c>
      <c r="E628" t="e" vm="1">
        <v>#NAME?</v>
      </c>
      <c r="F628">
        <v>16</v>
      </c>
      <c r="G628">
        <v>0</v>
      </c>
      <c r="H628" t="s">
        <v>491</v>
      </c>
      <c r="I628" t="s">
        <v>61</v>
      </c>
      <c r="J628">
        <v>-0.41</v>
      </c>
      <c r="K628">
        <v>101.8</v>
      </c>
      <c r="L628">
        <v>188</v>
      </c>
      <c r="M628">
        <v>102.2</v>
      </c>
      <c r="N628">
        <v>157</v>
      </c>
      <c r="O628">
        <v>64.599999999999994</v>
      </c>
      <c r="P628">
        <v>179</v>
      </c>
      <c r="Q628">
        <v>2.9000000000000001E-2</v>
      </c>
      <c r="R628">
        <v>105</v>
      </c>
      <c r="S628">
        <v>-2.4700000000000002</v>
      </c>
      <c r="T628">
        <v>199</v>
      </c>
      <c r="U628">
        <v>100.9</v>
      </c>
      <c r="V628">
        <v>235</v>
      </c>
      <c r="W628">
        <v>103.3</v>
      </c>
      <c r="X628">
        <v>186</v>
      </c>
      <c r="Y628">
        <v>3.24</v>
      </c>
      <c r="Z628">
        <v>75</v>
      </c>
      <c r="AA628">
        <v>6</v>
      </c>
      <c r="AB628" t="s">
        <v>136</v>
      </c>
      <c r="AC628" t="str">
        <f t="array" ref="AC628">IFERROR(INDEX(JeffSagarin[TEAM],MATCH(AllSources[[#This Row],[Year]]&amp;"|"&amp;AllSources[[#This Row],[Real_Team]],JeffSagarin[YEAR]&amp;"|"&amp;JeffSagarin[TEAM],0)),"")</f>
        <v/>
      </c>
      <c r="AD628" t="str">
        <f t="array" ref="AD628">IFERROR(INDEX(JeffSagarin[JS_RATING],MATCH(AllSources[[#This Row],[Year]]&amp;"|"&amp;AllSources[[#This Row],[Real_Team]],JeffSagarin[YEAR]&amp;"|"&amp;JeffSagarin[TEAM],0)),"")</f>
        <v/>
      </c>
      <c r="AE628" t="str">
        <f t="array" ref="AE628">IFERROR(INDEX(JeffSagarin[JS_SOS],MATCH(AllSources[[#This Row],[Year]]&amp;"|"&amp;AllSources[[#This Row],[Real_Team]],JeffSagarin[YEAR]&amp;"|"&amp;JeffSagarin[TEAM],0)),"")</f>
        <v/>
      </c>
      <c r="AF628" t="str">
        <f t="array" ref="AF628">IFERROR(INDEX(JeffSagarin[W25],MATCH(AllSources[[#This Row],[Year]]&amp;"|"&amp;AllSources[[#This Row],[Real_Team]],JeffSagarin[YEAR]&amp;"|"&amp;JeffSagarin[TEAM],0)),"")</f>
        <v/>
      </c>
      <c r="AG628" t="str">
        <f t="array" ref="AG628">IFERROR(INDEX(JeffSagarin[W50],MATCH(AllSources[[#This Row],[Year]]&amp;"|"&amp;AllSources[[#This Row],[Real_Team]],JeffSagarin[YEAR]&amp;"|"&amp;JeffSagarin[TEAM],0)),"")</f>
        <v/>
      </c>
      <c r="AH628" t="str">
        <f t="array" ref="AH628">IFERROR(INDEX(JeffSagarin[YEAR],MATCH(AllSources[[#This Row],[Year]]&amp;"|"&amp;AllSources[[#This Row],[Real_Team]],JeffSagarin[YEAR]&amp;"|"&amp;JeffSagarin[TEAM],0)),"")</f>
        <v/>
      </c>
      <c r="AI628" t="str">
        <f t="array" ref="AI628">IFERROR(INDEX(SonnyMoore[TEAM],MATCH(AllSources[[#This Row],[Year]]&amp;"|"&amp;AllSources[[#This Row],[Real_Team]],SonnyMoore[YEAR]&amp;"|"&amp;SonnyMoore[TEAM],0)),"")</f>
        <v/>
      </c>
      <c r="AJ628" t="str">
        <f t="array" ref="AJ628">IFERROR(INDEX(SonnyMoore[SM_SOS],MATCH(AllSources[[#This Row],[Year]]&amp;"|"&amp;AllSources[[#This Row],[Real_Team]],SonnyMoore[YEAR]&amp;"|"&amp;SonnyMoore[TEAM],0)),"")</f>
        <v/>
      </c>
      <c r="AK628" t="str">
        <f t="array" ref="AK628">IFERROR(INDEX(SonnyMoore[SM_PR],MATCH(AllSources[[#This Row],[Year]]&amp;"|"&amp;AllSources[[#This Row],[Real_Team]],SonnyMoore[YEAR]&amp;"|"&amp;SonnyMoore[TEAM],0)),"")</f>
        <v/>
      </c>
      <c r="AL628" t="str">
        <f t="array" ref="AL628">IFERROR(INDEX(SonnyMoore[YEAR],MATCH(AllSources[[#This Row],[Year]]&amp;"|"&amp;AllSources[[#This Row],[Real_Team]],SonnyMoore[YEAR]&amp;"|"&amp;SonnyMoore[TEAM],0)),"")</f>
        <v/>
      </c>
      <c r="AM628" t="str">
        <f t="array" ref="AM628">IFERROR(INDEX(ESPN[TEAM],MATCH(AllSources[[#This Row],[Year]]&amp;"|"&amp;AllSources[[#This Row],[Real_Team]],ESPN[YEAR]&amp;"|"&amp;ESPN[TEAM],0)),"")</f>
        <v/>
      </c>
      <c r="AN628" t="str">
        <f t="array" ref="AN628">IFERROR(INDEX(ESPN[BPI OFF],MATCH(AllSources[[#This Row],[Year]]&amp;"|"&amp;AllSources[[#This Row],[Real_Team]],ESPN[YEAR]&amp;"|"&amp;ESPN[TEAM],0)),"")</f>
        <v/>
      </c>
      <c r="AO628" t="str">
        <f t="array" ref="AO628">IFERROR(INDEX(ESPN[BPI DEF],MATCH(AllSources[[#This Row],[Year]]&amp;"|"&amp;AllSources[[#This Row],[Real_Team]],ESPN[YEAR]&amp;"|"&amp;ESPN[TEAM],0)),"")</f>
        <v/>
      </c>
      <c r="AP628" t="str">
        <f t="array" ref="AP628">IFERROR(INDEX(ESPN[BPI],MATCH(AllSources[[#This Row],[Year]]&amp;"|"&amp;AllSources[[#This Row],[Real_Team]],ESPN[YEAR]&amp;"|"&amp;ESPN[TEAM],0)),"")</f>
        <v/>
      </c>
      <c r="AQ628" t="str">
        <f t="array" ref="AQ628">IFERROR(INDEX(ESPN[YEAR],MATCH(AllSources[[#This Row],[Year]]&amp;"|"&amp;AllSources[[#This Row],[Real_Team]],ESPN[YEAR]&amp;"|"&amp;ESPN[TEAM],0)),"")</f>
        <v/>
      </c>
    </row>
    <row r="629" spans="1:43" x14ac:dyDescent="0.2">
      <c r="A629">
        <v>2013</v>
      </c>
      <c r="B629">
        <v>182</v>
      </c>
      <c r="C629" t="s">
        <v>490</v>
      </c>
      <c r="D629" t="s">
        <v>465</v>
      </c>
      <c r="E629" t="e" vm="1">
        <v>#NAME?</v>
      </c>
      <c r="F629">
        <v>16</v>
      </c>
      <c r="G629">
        <v>0</v>
      </c>
      <c r="H629" t="s">
        <v>127</v>
      </c>
      <c r="I629" t="s">
        <v>74</v>
      </c>
      <c r="J629">
        <v>-0.92</v>
      </c>
      <c r="K629">
        <v>100.2</v>
      </c>
      <c r="L629">
        <v>218</v>
      </c>
      <c r="M629">
        <v>101.1</v>
      </c>
      <c r="N629">
        <v>141</v>
      </c>
      <c r="O629">
        <v>62.9</v>
      </c>
      <c r="P629">
        <v>248</v>
      </c>
      <c r="Q629">
        <v>6.3E-2</v>
      </c>
      <c r="R629">
        <v>34</v>
      </c>
      <c r="S629">
        <v>-3.42</v>
      </c>
      <c r="T629">
        <v>233</v>
      </c>
      <c r="U629">
        <v>101.9</v>
      </c>
      <c r="V629">
        <v>180</v>
      </c>
      <c r="W629">
        <v>105.3</v>
      </c>
      <c r="X629">
        <v>279</v>
      </c>
      <c r="Y629">
        <v>-4.5</v>
      </c>
      <c r="Z629">
        <v>283</v>
      </c>
      <c r="AA629">
        <v>6</v>
      </c>
      <c r="AB629" t="s">
        <v>136</v>
      </c>
      <c r="AC629" t="str">
        <f t="array" ref="AC629">IFERROR(INDEX(JeffSagarin[TEAM],MATCH(AllSources[[#This Row],[Year]]&amp;"|"&amp;AllSources[[#This Row],[Real_Team]],JeffSagarin[YEAR]&amp;"|"&amp;JeffSagarin[TEAM],0)),"")</f>
        <v/>
      </c>
      <c r="AD629" t="str">
        <f t="array" ref="AD629">IFERROR(INDEX(JeffSagarin[JS_RATING],MATCH(AllSources[[#This Row],[Year]]&amp;"|"&amp;AllSources[[#This Row],[Real_Team]],JeffSagarin[YEAR]&amp;"|"&amp;JeffSagarin[TEAM],0)),"")</f>
        <v/>
      </c>
      <c r="AE629" t="str">
        <f t="array" ref="AE629">IFERROR(INDEX(JeffSagarin[JS_SOS],MATCH(AllSources[[#This Row],[Year]]&amp;"|"&amp;AllSources[[#This Row],[Real_Team]],JeffSagarin[YEAR]&amp;"|"&amp;JeffSagarin[TEAM],0)),"")</f>
        <v/>
      </c>
      <c r="AF629" t="str">
        <f t="array" ref="AF629">IFERROR(INDEX(JeffSagarin[W25],MATCH(AllSources[[#This Row],[Year]]&amp;"|"&amp;AllSources[[#This Row],[Real_Team]],JeffSagarin[YEAR]&amp;"|"&amp;JeffSagarin[TEAM],0)),"")</f>
        <v/>
      </c>
      <c r="AG629" t="str">
        <f t="array" ref="AG629">IFERROR(INDEX(JeffSagarin[W50],MATCH(AllSources[[#This Row],[Year]]&amp;"|"&amp;AllSources[[#This Row],[Real_Team]],JeffSagarin[YEAR]&amp;"|"&amp;JeffSagarin[TEAM],0)),"")</f>
        <v/>
      </c>
      <c r="AH629" t="str">
        <f t="array" ref="AH629">IFERROR(INDEX(JeffSagarin[YEAR],MATCH(AllSources[[#This Row],[Year]]&amp;"|"&amp;AllSources[[#This Row],[Real_Team]],JeffSagarin[YEAR]&amp;"|"&amp;JeffSagarin[TEAM],0)),"")</f>
        <v/>
      </c>
      <c r="AI629" t="str">
        <f t="array" ref="AI629">IFERROR(INDEX(SonnyMoore[TEAM],MATCH(AllSources[[#This Row],[Year]]&amp;"|"&amp;AllSources[[#This Row],[Real_Team]],SonnyMoore[YEAR]&amp;"|"&amp;SonnyMoore[TEAM],0)),"")</f>
        <v/>
      </c>
      <c r="AJ629" t="str">
        <f t="array" ref="AJ629">IFERROR(INDEX(SonnyMoore[SM_SOS],MATCH(AllSources[[#This Row],[Year]]&amp;"|"&amp;AllSources[[#This Row],[Real_Team]],SonnyMoore[YEAR]&amp;"|"&amp;SonnyMoore[TEAM],0)),"")</f>
        <v/>
      </c>
      <c r="AK629" t="str">
        <f t="array" ref="AK629">IFERROR(INDEX(SonnyMoore[SM_PR],MATCH(AllSources[[#This Row],[Year]]&amp;"|"&amp;AllSources[[#This Row],[Real_Team]],SonnyMoore[YEAR]&amp;"|"&amp;SonnyMoore[TEAM],0)),"")</f>
        <v/>
      </c>
      <c r="AL629" t="str">
        <f t="array" ref="AL629">IFERROR(INDEX(SonnyMoore[YEAR],MATCH(AllSources[[#This Row],[Year]]&amp;"|"&amp;AllSources[[#This Row],[Real_Team]],SonnyMoore[YEAR]&amp;"|"&amp;SonnyMoore[TEAM],0)),"")</f>
        <v/>
      </c>
      <c r="AM629" t="str">
        <f t="array" ref="AM629">IFERROR(INDEX(ESPN[TEAM],MATCH(AllSources[[#This Row],[Year]]&amp;"|"&amp;AllSources[[#This Row],[Real_Team]],ESPN[YEAR]&amp;"|"&amp;ESPN[TEAM],0)),"")</f>
        <v/>
      </c>
      <c r="AN629" t="str">
        <f t="array" ref="AN629">IFERROR(INDEX(ESPN[BPI OFF],MATCH(AllSources[[#This Row],[Year]]&amp;"|"&amp;AllSources[[#This Row],[Real_Team]],ESPN[YEAR]&amp;"|"&amp;ESPN[TEAM],0)),"")</f>
        <v/>
      </c>
      <c r="AO629" t="str">
        <f t="array" ref="AO629">IFERROR(INDEX(ESPN[BPI DEF],MATCH(AllSources[[#This Row],[Year]]&amp;"|"&amp;AllSources[[#This Row],[Real_Team]],ESPN[YEAR]&amp;"|"&amp;ESPN[TEAM],0)),"")</f>
        <v/>
      </c>
      <c r="AP629" t="str">
        <f t="array" ref="AP629">IFERROR(INDEX(ESPN[BPI],MATCH(AllSources[[#This Row],[Year]]&amp;"|"&amp;AllSources[[#This Row],[Real_Team]],ESPN[YEAR]&amp;"|"&amp;ESPN[TEAM],0)),"")</f>
        <v/>
      </c>
      <c r="AQ629" t="str">
        <f t="array" ref="AQ629">IFERROR(INDEX(ESPN[YEAR],MATCH(AllSources[[#This Row],[Year]]&amp;"|"&amp;AllSources[[#This Row],[Real_Team]],ESPN[YEAR]&amp;"|"&amp;ESPN[TEAM],0)),"")</f>
        <v/>
      </c>
    </row>
    <row r="630" spans="1:43" x14ac:dyDescent="0.2">
      <c r="A630">
        <v>2013</v>
      </c>
      <c r="B630">
        <v>192</v>
      </c>
      <c r="C630" t="s">
        <v>488</v>
      </c>
      <c r="D630" t="s">
        <v>487</v>
      </c>
      <c r="E630" t="e" vm="1">
        <v>#NAME?</v>
      </c>
      <c r="F630">
        <v>16</v>
      </c>
      <c r="G630">
        <v>0</v>
      </c>
      <c r="H630" t="s">
        <v>485</v>
      </c>
      <c r="I630" t="s">
        <v>484</v>
      </c>
      <c r="J630">
        <v>-2.13</v>
      </c>
      <c r="K630">
        <v>110.5</v>
      </c>
      <c r="L630">
        <v>48</v>
      </c>
      <c r="M630">
        <v>112.6</v>
      </c>
      <c r="N630">
        <v>327</v>
      </c>
      <c r="O630">
        <v>67.3</v>
      </c>
      <c r="P630">
        <v>57</v>
      </c>
      <c r="Q630">
        <v>1.4999999999999999E-2</v>
      </c>
      <c r="R630">
        <v>142</v>
      </c>
      <c r="S630">
        <v>-6.79</v>
      </c>
      <c r="T630">
        <v>312</v>
      </c>
      <c r="U630">
        <v>99.3</v>
      </c>
      <c r="V630">
        <v>309</v>
      </c>
      <c r="W630">
        <v>106</v>
      </c>
      <c r="X630">
        <v>313</v>
      </c>
      <c r="Y630">
        <v>-5.01</v>
      </c>
      <c r="Z630">
        <v>292</v>
      </c>
      <c r="AA630">
        <v>6</v>
      </c>
      <c r="AB630" t="s">
        <v>136</v>
      </c>
      <c r="AC630" t="str">
        <f t="array" ref="AC630">IFERROR(INDEX(JeffSagarin[TEAM],MATCH(AllSources[[#This Row],[Year]]&amp;"|"&amp;AllSources[[#This Row],[Real_Team]],JeffSagarin[YEAR]&amp;"|"&amp;JeffSagarin[TEAM],0)),"")</f>
        <v/>
      </c>
      <c r="AD630" t="str">
        <f t="array" ref="AD630">IFERROR(INDEX(JeffSagarin[JS_RATING],MATCH(AllSources[[#This Row],[Year]]&amp;"|"&amp;AllSources[[#This Row],[Real_Team]],JeffSagarin[YEAR]&amp;"|"&amp;JeffSagarin[TEAM],0)),"")</f>
        <v/>
      </c>
      <c r="AE630" t="str">
        <f t="array" ref="AE630">IFERROR(INDEX(JeffSagarin[JS_SOS],MATCH(AllSources[[#This Row],[Year]]&amp;"|"&amp;AllSources[[#This Row],[Real_Team]],JeffSagarin[YEAR]&amp;"|"&amp;JeffSagarin[TEAM],0)),"")</f>
        <v/>
      </c>
      <c r="AF630" t="str">
        <f t="array" ref="AF630">IFERROR(INDEX(JeffSagarin[W25],MATCH(AllSources[[#This Row],[Year]]&amp;"|"&amp;AllSources[[#This Row],[Real_Team]],JeffSagarin[YEAR]&amp;"|"&amp;JeffSagarin[TEAM],0)),"")</f>
        <v/>
      </c>
      <c r="AG630" t="str">
        <f t="array" ref="AG630">IFERROR(INDEX(JeffSagarin[W50],MATCH(AllSources[[#This Row],[Year]]&amp;"|"&amp;AllSources[[#This Row],[Real_Team]],JeffSagarin[YEAR]&amp;"|"&amp;JeffSagarin[TEAM],0)),"")</f>
        <v/>
      </c>
      <c r="AH630" t="str">
        <f t="array" ref="AH630">IFERROR(INDEX(JeffSagarin[YEAR],MATCH(AllSources[[#This Row],[Year]]&amp;"|"&amp;AllSources[[#This Row],[Real_Team]],JeffSagarin[YEAR]&amp;"|"&amp;JeffSagarin[TEAM],0)),"")</f>
        <v/>
      </c>
      <c r="AI630" t="str">
        <f t="array" ref="AI630">IFERROR(INDEX(SonnyMoore[TEAM],MATCH(AllSources[[#This Row],[Year]]&amp;"|"&amp;AllSources[[#This Row],[Real_Team]],SonnyMoore[YEAR]&amp;"|"&amp;SonnyMoore[TEAM],0)),"")</f>
        <v/>
      </c>
      <c r="AJ630" t="str">
        <f t="array" ref="AJ630">IFERROR(INDEX(SonnyMoore[SM_SOS],MATCH(AllSources[[#This Row],[Year]]&amp;"|"&amp;AllSources[[#This Row],[Real_Team]],SonnyMoore[YEAR]&amp;"|"&amp;SonnyMoore[TEAM],0)),"")</f>
        <v/>
      </c>
      <c r="AK630" t="str">
        <f t="array" ref="AK630">IFERROR(INDEX(SonnyMoore[SM_PR],MATCH(AllSources[[#This Row],[Year]]&amp;"|"&amp;AllSources[[#This Row],[Real_Team]],SonnyMoore[YEAR]&amp;"|"&amp;SonnyMoore[TEAM],0)),"")</f>
        <v/>
      </c>
      <c r="AL630" t="str">
        <f t="array" ref="AL630">IFERROR(INDEX(SonnyMoore[YEAR],MATCH(AllSources[[#This Row],[Year]]&amp;"|"&amp;AllSources[[#This Row],[Real_Team]],SonnyMoore[YEAR]&amp;"|"&amp;SonnyMoore[TEAM],0)),"")</f>
        <v/>
      </c>
      <c r="AM630" t="str">
        <f t="array" ref="AM630">IFERROR(INDEX(ESPN[TEAM],MATCH(AllSources[[#This Row],[Year]]&amp;"|"&amp;AllSources[[#This Row],[Real_Team]],ESPN[YEAR]&amp;"|"&amp;ESPN[TEAM],0)),"")</f>
        <v/>
      </c>
      <c r="AN630" t="str">
        <f t="array" ref="AN630">IFERROR(INDEX(ESPN[BPI OFF],MATCH(AllSources[[#This Row],[Year]]&amp;"|"&amp;AllSources[[#This Row],[Real_Team]],ESPN[YEAR]&amp;"|"&amp;ESPN[TEAM],0)),"")</f>
        <v/>
      </c>
      <c r="AO630" t="str">
        <f t="array" ref="AO630">IFERROR(INDEX(ESPN[BPI DEF],MATCH(AllSources[[#This Row],[Year]]&amp;"|"&amp;AllSources[[#This Row],[Real_Team]],ESPN[YEAR]&amp;"|"&amp;ESPN[TEAM],0)),"")</f>
        <v/>
      </c>
      <c r="AP630" t="str">
        <f t="array" ref="AP630">IFERROR(INDEX(ESPN[BPI],MATCH(AllSources[[#This Row],[Year]]&amp;"|"&amp;AllSources[[#This Row],[Real_Team]],ESPN[YEAR]&amp;"|"&amp;ESPN[TEAM],0)),"")</f>
        <v/>
      </c>
      <c r="AQ630" t="str">
        <f t="array" ref="AQ630">IFERROR(INDEX(ESPN[YEAR],MATCH(AllSources[[#This Row],[Year]]&amp;"|"&amp;AllSources[[#This Row],[Real_Team]],ESPN[YEAR]&amp;"|"&amp;ESPN[TEAM],0)),"")</f>
        <v/>
      </c>
    </row>
    <row r="631" spans="1:43" x14ac:dyDescent="0.2">
      <c r="A631">
        <v>2013</v>
      </c>
      <c r="B631">
        <v>227</v>
      </c>
      <c r="C631" t="s">
        <v>483</v>
      </c>
      <c r="D631" t="s">
        <v>482</v>
      </c>
      <c r="E631" t="e" vm="1">
        <v>#NAME?</v>
      </c>
      <c r="F631">
        <v>16</v>
      </c>
      <c r="G631">
        <v>0</v>
      </c>
      <c r="H631" t="s">
        <v>480</v>
      </c>
      <c r="I631" t="s">
        <v>479</v>
      </c>
      <c r="J631">
        <v>-5.3</v>
      </c>
      <c r="K631">
        <v>93.2</v>
      </c>
      <c r="L631">
        <v>311</v>
      </c>
      <c r="M631">
        <v>98.5</v>
      </c>
      <c r="N631">
        <v>96</v>
      </c>
      <c r="O631">
        <v>65.5</v>
      </c>
      <c r="P631">
        <v>134</v>
      </c>
      <c r="Q631">
        <v>3.6999999999999998E-2</v>
      </c>
      <c r="R631">
        <v>90</v>
      </c>
      <c r="S631">
        <v>-6.98</v>
      </c>
      <c r="T631">
        <v>318</v>
      </c>
      <c r="U631">
        <v>97.2</v>
      </c>
      <c r="V631">
        <v>329</v>
      </c>
      <c r="W631">
        <v>104.2</v>
      </c>
      <c r="X631">
        <v>229</v>
      </c>
      <c r="Y631">
        <v>-1.55</v>
      </c>
      <c r="Z631">
        <v>211</v>
      </c>
      <c r="AA631">
        <v>6</v>
      </c>
      <c r="AB631" t="s">
        <v>136</v>
      </c>
      <c r="AC631" t="str">
        <f t="array" ref="AC631">IFERROR(INDEX(JeffSagarin[TEAM],MATCH(AllSources[[#This Row],[Year]]&amp;"|"&amp;AllSources[[#This Row],[Real_Team]],JeffSagarin[YEAR]&amp;"|"&amp;JeffSagarin[TEAM],0)),"")</f>
        <v/>
      </c>
      <c r="AD631" t="str">
        <f t="array" ref="AD631">IFERROR(INDEX(JeffSagarin[JS_RATING],MATCH(AllSources[[#This Row],[Year]]&amp;"|"&amp;AllSources[[#This Row],[Real_Team]],JeffSagarin[YEAR]&amp;"|"&amp;JeffSagarin[TEAM],0)),"")</f>
        <v/>
      </c>
      <c r="AE631" t="str">
        <f t="array" ref="AE631">IFERROR(INDEX(JeffSagarin[JS_SOS],MATCH(AllSources[[#This Row],[Year]]&amp;"|"&amp;AllSources[[#This Row],[Real_Team]],JeffSagarin[YEAR]&amp;"|"&amp;JeffSagarin[TEAM],0)),"")</f>
        <v/>
      </c>
      <c r="AF631" t="str">
        <f t="array" ref="AF631">IFERROR(INDEX(JeffSagarin[W25],MATCH(AllSources[[#This Row],[Year]]&amp;"|"&amp;AllSources[[#This Row],[Real_Team]],JeffSagarin[YEAR]&amp;"|"&amp;JeffSagarin[TEAM],0)),"")</f>
        <v/>
      </c>
      <c r="AG631" t="str">
        <f t="array" ref="AG631">IFERROR(INDEX(JeffSagarin[W50],MATCH(AllSources[[#This Row],[Year]]&amp;"|"&amp;AllSources[[#This Row],[Real_Team]],JeffSagarin[YEAR]&amp;"|"&amp;JeffSagarin[TEAM],0)),"")</f>
        <v/>
      </c>
      <c r="AH631" t="str">
        <f t="array" ref="AH631">IFERROR(INDEX(JeffSagarin[YEAR],MATCH(AllSources[[#This Row],[Year]]&amp;"|"&amp;AllSources[[#This Row],[Real_Team]],JeffSagarin[YEAR]&amp;"|"&amp;JeffSagarin[TEAM],0)),"")</f>
        <v/>
      </c>
      <c r="AI631" t="str">
        <f t="array" ref="AI631">IFERROR(INDEX(SonnyMoore[TEAM],MATCH(AllSources[[#This Row],[Year]]&amp;"|"&amp;AllSources[[#This Row],[Real_Team]],SonnyMoore[YEAR]&amp;"|"&amp;SonnyMoore[TEAM],0)),"")</f>
        <v/>
      </c>
      <c r="AJ631" t="str">
        <f t="array" ref="AJ631">IFERROR(INDEX(SonnyMoore[SM_SOS],MATCH(AllSources[[#This Row],[Year]]&amp;"|"&amp;AllSources[[#This Row],[Real_Team]],SonnyMoore[YEAR]&amp;"|"&amp;SonnyMoore[TEAM],0)),"")</f>
        <v/>
      </c>
      <c r="AK631" t="str">
        <f t="array" ref="AK631">IFERROR(INDEX(SonnyMoore[SM_PR],MATCH(AllSources[[#This Row],[Year]]&amp;"|"&amp;AllSources[[#This Row],[Real_Team]],SonnyMoore[YEAR]&amp;"|"&amp;SonnyMoore[TEAM],0)),"")</f>
        <v/>
      </c>
      <c r="AL631" t="str">
        <f t="array" ref="AL631">IFERROR(INDEX(SonnyMoore[YEAR],MATCH(AllSources[[#This Row],[Year]]&amp;"|"&amp;AllSources[[#This Row],[Real_Team]],SonnyMoore[YEAR]&amp;"|"&amp;SonnyMoore[TEAM],0)),"")</f>
        <v/>
      </c>
      <c r="AM631" t="str">
        <f t="array" ref="AM631">IFERROR(INDEX(ESPN[TEAM],MATCH(AllSources[[#This Row],[Year]]&amp;"|"&amp;AllSources[[#This Row],[Real_Team]],ESPN[YEAR]&amp;"|"&amp;ESPN[TEAM],0)),"")</f>
        <v/>
      </c>
      <c r="AN631" t="str">
        <f t="array" ref="AN631">IFERROR(INDEX(ESPN[BPI OFF],MATCH(AllSources[[#This Row],[Year]]&amp;"|"&amp;AllSources[[#This Row],[Real_Team]],ESPN[YEAR]&amp;"|"&amp;ESPN[TEAM],0)),"")</f>
        <v/>
      </c>
      <c r="AO631" t="str">
        <f t="array" ref="AO631">IFERROR(INDEX(ESPN[BPI DEF],MATCH(AllSources[[#This Row],[Year]]&amp;"|"&amp;AllSources[[#This Row],[Real_Team]],ESPN[YEAR]&amp;"|"&amp;ESPN[TEAM],0)),"")</f>
        <v/>
      </c>
      <c r="AP631" t="str">
        <f t="array" ref="AP631">IFERROR(INDEX(ESPN[BPI],MATCH(AllSources[[#This Row],[Year]]&amp;"|"&amp;AllSources[[#This Row],[Real_Team]],ESPN[YEAR]&amp;"|"&amp;ESPN[TEAM],0)),"")</f>
        <v/>
      </c>
      <c r="AQ631" t="str">
        <f t="array" ref="AQ631">IFERROR(INDEX(ESPN[YEAR],MATCH(AllSources[[#This Row],[Year]]&amp;"|"&amp;AllSources[[#This Row],[Real_Team]],ESPN[YEAR]&amp;"|"&amp;ESPN[TEAM],0)),"")</f>
        <v/>
      </c>
    </row>
    <row r="632" spans="1:43" x14ac:dyDescent="0.2">
      <c r="A632">
        <v>2013</v>
      </c>
      <c r="B632">
        <v>266</v>
      </c>
      <c r="C632" t="s">
        <v>478</v>
      </c>
      <c r="D632" t="s">
        <v>4</v>
      </c>
      <c r="E632" t="e" vm="1">
        <v>#NAME?</v>
      </c>
      <c r="F632">
        <v>16</v>
      </c>
      <c r="G632">
        <v>0</v>
      </c>
      <c r="H632" t="s">
        <v>476</v>
      </c>
      <c r="I632" t="s">
        <v>475</v>
      </c>
      <c r="J632">
        <v>-9.3800000000000008</v>
      </c>
      <c r="K632">
        <v>101.3</v>
      </c>
      <c r="L632">
        <v>196</v>
      </c>
      <c r="M632">
        <v>110.6</v>
      </c>
      <c r="N632">
        <v>312</v>
      </c>
      <c r="O632">
        <v>64.400000000000006</v>
      </c>
      <c r="P632">
        <v>186</v>
      </c>
      <c r="Q632">
        <v>-3.4000000000000002E-2</v>
      </c>
      <c r="R632">
        <v>271</v>
      </c>
      <c r="S632">
        <v>-6.47</v>
      </c>
      <c r="T632">
        <v>308</v>
      </c>
      <c r="U632">
        <v>99.4</v>
      </c>
      <c r="V632">
        <v>306</v>
      </c>
      <c r="W632">
        <v>105.8</v>
      </c>
      <c r="X632">
        <v>309</v>
      </c>
      <c r="Y632">
        <v>-0.41</v>
      </c>
      <c r="Z632">
        <v>171</v>
      </c>
      <c r="AA632">
        <v>6</v>
      </c>
      <c r="AB632" t="s">
        <v>136</v>
      </c>
      <c r="AC632" t="str">
        <f t="array" ref="AC632">IFERROR(INDEX(JeffSagarin[TEAM],MATCH(AllSources[[#This Row],[Year]]&amp;"|"&amp;AllSources[[#This Row],[Real_Team]],JeffSagarin[YEAR]&amp;"|"&amp;JeffSagarin[TEAM],0)),"")</f>
        <v/>
      </c>
      <c r="AD632" t="str">
        <f t="array" ref="AD632">IFERROR(INDEX(JeffSagarin[JS_RATING],MATCH(AllSources[[#This Row],[Year]]&amp;"|"&amp;AllSources[[#This Row],[Real_Team]],JeffSagarin[YEAR]&amp;"|"&amp;JeffSagarin[TEAM],0)),"")</f>
        <v/>
      </c>
      <c r="AE632" t="str">
        <f t="array" ref="AE632">IFERROR(INDEX(JeffSagarin[JS_SOS],MATCH(AllSources[[#This Row],[Year]]&amp;"|"&amp;AllSources[[#This Row],[Real_Team]],JeffSagarin[YEAR]&amp;"|"&amp;JeffSagarin[TEAM],0)),"")</f>
        <v/>
      </c>
      <c r="AF632" t="str">
        <f t="array" ref="AF632">IFERROR(INDEX(JeffSagarin[W25],MATCH(AllSources[[#This Row],[Year]]&amp;"|"&amp;AllSources[[#This Row],[Real_Team]],JeffSagarin[YEAR]&amp;"|"&amp;JeffSagarin[TEAM],0)),"")</f>
        <v/>
      </c>
      <c r="AG632" t="str">
        <f t="array" ref="AG632">IFERROR(INDEX(JeffSagarin[W50],MATCH(AllSources[[#This Row],[Year]]&amp;"|"&amp;AllSources[[#This Row],[Real_Team]],JeffSagarin[YEAR]&amp;"|"&amp;JeffSagarin[TEAM],0)),"")</f>
        <v/>
      </c>
      <c r="AH632" t="str">
        <f t="array" ref="AH632">IFERROR(INDEX(JeffSagarin[YEAR],MATCH(AllSources[[#This Row],[Year]]&amp;"|"&amp;AllSources[[#This Row],[Real_Team]],JeffSagarin[YEAR]&amp;"|"&amp;JeffSagarin[TEAM],0)),"")</f>
        <v/>
      </c>
      <c r="AI632" t="str">
        <f t="array" ref="AI632">IFERROR(INDEX(SonnyMoore[TEAM],MATCH(AllSources[[#This Row],[Year]]&amp;"|"&amp;AllSources[[#This Row],[Real_Team]],SonnyMoore[YEAR]&amp;"|"&amp;SonnyMoore[TEAM],0)),"")</f>
        <v/>
      </c>
      <c r="AJ632" t="str">
        <f t="array" ref="AJ632">IFERROR(INDEX(SonnyMoore[SM_SOS],MATCH(AllSources[[#This Row],[Year]]&amp;"|"&amp;AllSources[[#This Row],[Real_Team]],SonnyMoore[YEAR]&amp;"|"&amp;SonnyMoore[TEAM],0)),"")</f>
        <v/>
      </c>
      <c r="AK632" t="str">
        <f t="array" ref="AK632">IFERROR(INDEX(SonnyMoore[SM_PR],MATCH(AllSources[[#This Row],[Year]]&amp;"|"&amp;AllSources[[#This Row],[Real_Team]],SonnyMoore[YEAR]&amp;"|"&amp;SonnyMoore[TEAM],0)),"")</f>
        <v/>
      </c>
      <c r="AL632" t="str">
        <f t="array" ref="AL632">IFERROR(INDEX(SonnyMoore[YEAR],MATCH(AllSources[[#This Row],[Year]]&amp;"|"&amp;AllSources[[#This Row],[Real_Team]],SonnyMoore[YEAR]&amp;"|"&amp;SonnyMoore[TEAM],0)),"")</f>
        <v/>
      </c>
      <c r="AM632" t="str">
        <f t="array" ref="AM632">IFERROR(INDEX(ESPN[TEAM],MATCH(AllSources[[#This Row],[Year]]&amp;"|"&amp;AllSources[[#This Row],[Real_Team]],ESPN[YEAR]&amp;"|"&amp;ESPN[TEAM],0)),"")</f>
        <v/>
      </c>
      <c r="AN632" t="str">
        <f t="array" ref="AN632">IFERROR(INDEX(ESPN[BPI OFF],MATCH(AllSources[[#This Row],[Year]]&amp;"|"&amp;AllSources[[#This Row],[Real_Team]],ESPN[YEAR]&amp;"|"&amp;ESPN[TEAM],0)),"")</f>
        <v/>
      </c>
      <c r="AO632" t="str">
        <f t="array" ref="AO632">IFERROR(INDEX(ESPN[BPI DEF],MATCH(AllSources[[#This Row],[Year]]&amp;"|"&amp;AllSources[[#This Row],[Real_Team]],ESPN[YEAR]&amp;"|"&amp;ESPN[TEAM],0)),"")</f>
        <v/>
      </c>
      <c r="AP632" t="str">
        <f t="array" ref="AP632">IFERROR(INDEX(ESPN[BPI],MATCH(AllSources[[#This Row],[Year]]&amp;"|"&amp;AllSources[[#This Row],[Real_Team]],ESPN[YEAR]&amp;"|"&amp;ESPN[TEAM],0)),"")</f>
        <v/>
      </c>
      <c r="AQ632" t="str">
        <f t="array" ref="AQ632">IFERROR(INDEX(ESPN[YEAR],MATCH(AllSources[[#This Row],[Year]]&amp;"|"&amp;AllSources[[#This Row],[Real_Team]],ESPN[YEAR]&amp;"|"&amp;ESPN[TEAM],0)),"")</f>
        <v/>
      </c>
    </row>
    <row r="633" spans="1:43" x14ac:dyDescent="0.2">
      <c r="A633">
        <v>2019</v>
      </c>
      <c r="B633">
        <v>1</v>
      </c>
      <c r="C633" t="s">
        <v>712</v>
      </c>
      <c r="D633" t="s">
        <v>27</v>
      </c>
      <c r="E633" t="e" vm="1">
        <v>#NAME?</v>
      </c>
      <c r="F633">
        <v>1</v>
      </c>
      <c r="H633" t="s">
        <v>105</v>
      </c>
      <c r="I633" t="s">
        <v>786</v>
      </c>
      <c r="J633">
        <v>34.22</v>
      </c>
      <c r="K633">
        <v>123.4</v>
      </c>
      <c r="L633">
        <v>2</v>
      </c>
      <c r="M633">
        <v>89.2</v>
      </c>
      <c r="N633">
        <v>5</v>
      </c>
      <c r="O633">
        <v>59.4</v>
      </c>
      <c r="P633">
        <v>353</v>
      </c>
      <c r="Q633">
        <v>0.05</v>
      </c>
      <c r="R633">
        <v>62</v>
      </c>
      <c r="S633">
        <v>11.18</v>
      </c>
      <c r="T633">
        <v>22</v>
      </c>
      <c r="U633">
        <v>109.2</v>
      </c>
      <c r="V633">
        <v>34</v>
      </c>
      <c r="W633">
        <v>98.1</v>
      </c>
      <c r="X633">
        <v>14</v>
      </c>
      <c r="Y633">
        <v>-3.24</v>
      </c>
      <c r="Z633">
        <v>255</v>
      </c>
      <c r="AA633">
        <v>1</v>
      </c>
      <c r="AB633" t="s">
        <v>136</v>
      </c>
      <c r="AC633" t="str">
        <f t="array" ref="AC633">IFERROR(INDEX(JeffSagarin[TEAM],MATCH(AllSources[[#This Row],[Year]]&amp;"|"&amp;AllSources[[#This Row],[Real_Team]],JeffSagarin[YEAR]&amp;"|"&amp;JeffSagarin[TEAM],0)),"")</f>
        <v>Virginia</v>
      </c>
      <c r="AD633">
        <f t="array" ref="AD633">IFERROR(INDEX(JeffSagarin[JS_RATING],MATCH(AllSources[[#This Row],[Year]]&amp;"|"&amp;AllSources[[#This Row],[Real_Team]],JeffSagarin[YEAR]&amp;"|"&amp;JeffSagarin[TEAM],0)),"")</f>
        <v>95.32</v>
      </c>
      <c r="AE633">
        <f t="array" ref="AE633">IFERROR(INDEX(JeffSagarin[JS_SOS],MATCH(AllSources[[#This Row],[Year]]&amp;"|"&amp;AllSources[[#This Row],[Real_Team]],JeffSagarin[YEAR]&amp;"|"&amp;JeffSagarin[TEAM],0)),"")</f>
        <v>81.599999999999994</v>
      </c>
      <c r="AF633">
        <f t="array" ref="AF633">IFERROR(INDEX(JeffSagarin[W25],MATCH(AllSources[[#This Row],[Year]]&amp;"|"&amp;AllSources[[#This Row],[Real_Team]],JeffSagarin[YEAR]&amp;"|"&amp;JeffSagarin[TEAM],0)),"")</f>
        <v>8</v>
      </c>
      <c r="AG633">
        <f t="array" ref="AG633">IFERROR(INDEX(JeffSagarin[W50],MATCH(AllSources[[#This Row],[Year]]&amp;"|"&amp;AllSources[[#This Row],[Real_Team]],JeffSagarin[YEAR]&amp;"|"&amp;JeffSagarin[TEAM],0)),"")</f>
        <v>17</v>
      </c>
      <c r="AH633">
        <f t="array" ref="AH633">IFERROR(INDEX(JeffSagarin[YEAR],MATCH(AllSources[[#This Row],[Year]]&amp;"|"&amp;AllSources[[#This Row],[Real_Team]],JeffSagarin[YEAR]&amp;"|"&amp;JeffSagarin[TEAM],0)),"")</f>
        <v>2019</v>
      </c>
      <c r="AI633" t="str">
        <f t="array" ref="AI633">IFERROR(INDEX(SonnyMoore[TEAM],MATCH(AllSources[[#This Row],[Year]]&amp;"|"&amp;AllSources[[#This Row],[Real_Team]],SonnyMoore[YEAR]&amp;"|"&amp;SonnyMoore[TEAM],0)),"")</f>
        <v>VIRGINIA</v>
      </c>
      <c r="AJ633">
        <f t="array" ref="AJ633">IFERROR(INDEX(SonnyMoore[SM_SOS],MATCH(AllSources[[#This Row],[Year]]&amp;"|"&amp;AllSources[[#This Row],[Real_Team]],SonnyMoore[YEAR]&amp;"|"&amp;SonnyMoore[TEAM],0)),"")</f>
        <v>79.06</v>
      </c>
      <c r="AK633">
        <f t="array" ref="AK633">IFERROR(INDEX(SonnyMoore[SM_PR],MATCH(AllSources[[#This Row],[Year]]&amp;"|"&amp;AllSources[[#This Row],[Real_Team]],SonnyMoore[YEAR]&amp;"|"&amp;SonnyMoore[TEAM],0)),"")</f>
        <v>95.6</v>
      </c>
      <c r="AL633">
        <f t="array" ref="AL633">IFERROR(INDEX(SonnyMoore[YEAR],MATCH(AllSources[[#This Row],[Year]]&amp;"|"&amp;AllSources[[#This Row],[Real_Team]],SonnyMoore[YEAR]&amp;"|"&amp;SonnyMoore[TEAM],0)),"")</f>
        <v>2019</v>
      </c>
      <c r="AM633" t="str">
        <f t="array" ref="AM633">IFERROR(INDEX(ESPN[TEAM],MATCH(AllSources[[#This Row],[Year]]&amp;"|"&amp;AllSources[[#This Row],[Real_Team]],ESPN[YEAR]&amp;"|"&amp;ESPN[TEAM],0)),"")</f>
        <v>Virginia</v>
      </c>
      <c r="AN633">
        <f t="array" ref="AN633">IFERROR(INDEX(ESPN[BPI OFF],MATCH(AllSources[[#This Row],[Year]]&amp;"|"&amp;AllSources[[#This Row],[Real_Team]],ESPN[YEAR]&amp;"|"&amp;ESPN[TEAM],0)),"")</f>
        <v>-1.4</v>
      </c>
      <c r="AO633">
        <f t="array" ref="AO633">IFERROR(INDEX(ESPN[BPI DEF],MATCH(AllSources[[#This Row],[Year]]&amp;"|"&amp;AllSources[[#This Row],[Real_Team]],ESPN[YEAR]&amp;"|"&amp;ESPN[TEAM],0)),"")</f>
        <v>11.6</v>
      </c>
      <c r="AP633">
        <f t="array" ref="AP633">IFERROR(INDEX(ESPN[BPI],MATCH(AllSources[[#This Row],[Year]]&amp;"|"&amp;AllSources[[#This Row],[Real_Team]],ESPN[YEAR]&amp;"|"&amp;ESPN[TEAM],0)),"")</f>
        <v>10.199999999999999</v>
      </c>
      <c r="AQ633">
        <f t="array" ref="AQ633">IFERROR(INDEX(ESPN[YEAR],MATCH(AllSources[[#This Row],[Year]]&amp;"|"&amp;AllSources[[#This Row],[Real_Team]],ESPN[YEAR]&amp;"|"&amp;ESPN[TEAM],0)),"")</f>
        <v>2019</v>
      </c>
    </row>
    <row r="634" spans="1:43" x14ac:dyDescent="0.2">
      <c r="A634">
        <v>2019</v>
      </c>
      <c r="B634">
        <v>2</v>
      </c>
      <c r="C634" t="s">
        <v>616</v>
      </c>
      <c r="D634" t="s">
        <v>14</v>
      </c>
      <c r="E634" t="e" vm="1">
        <v>#NAME?</v>
      </c>
      <c r="F634">
        <v>1</v>
      </c>
      <c r="H634" t="s">
        <v>110</v>
      </c>
      <c r="I634" t="s">
        <v>1098</v>
      </c>
      <c r="J634">
        <v>32.85</v>
      </c>
      <c r="K634">
        <v>124.5</v>
      </c>
      <c r="L634">
        <v>1</v>
      </c>
      <c r="M634">
        <v>91.6</v>
      </c>
      <c r="N634">
        <v>12</v>
      </c>
      <c r="O634">
        <v>70.2</v>
      </c>
      <c r="P634">
        <v>62</v>
      </c>
      <c r="Q634">
        <v>-1E-3</v>
      </c>
      <c r="R634">
        <v>180</v>
      </c>
      <c r="S634">
        <v>4.46</v>
      </c>
      <c r="T634">
        <v>75</v>
      </c>
      <c r="U634">
        <v>106.9</v>
      </c>
      <c r="V634">
        <v>69</v>
      </c>
      <c r="W634">
        <v>102.5</v>
      </c>
      <c r="X634">
        <v>87</v>
      </c>
      <c r="Y634">
        <v>1.87</v>
      </c>
      <c r="Z634">
        <v>105</v>
      </c>
      <c r="AA634">
        <v>1</v>
      </c>
      <c r="AB634" t="s">
        <v>136</v>
      </c>
      <c r="AC634" t="str">
        <f t="array" ref="AC634">IFERROR(INDEX(JeffSagarin[TEAM],MATCH(AllSources[[#This Row],[Year]]&amp;"|"&amp;AllSources[[#This Row],[Real_Team]],JeffSagarin[YEAR]&amp;"|"&amp;JeffSagarin[TEAM],0)),"")</f>
        <v>Gonzaga</v>
      </c>
      <c r="AD634">
        <f t="array" ref="AD634">IFERROR(INDEX(JeffSagarin[JS_RATING],MATCH(AllSources[[#This Row],[Year]]&amp;"|"&amp;AllSources[[#This Row],[Real_Team]],JeffSagarin[YEAR]&amp;"|"&amp;JeffSagarin[TEAM],0)),"")</f>
        <v>95.23</v>
      </c>
      <c r="AE634">
        <f t="array" ref="AE634">IFERROR(INDEX(JeffSagarin[JS_SOS],MATCH(AllSources[[#This Row],[Year]]&amp;"|"&amp;AllSources[[#This Row],[Real_Team]],JeffSagarin[YEAR]&amp;"|"&amp;JeffSagarin[TEAM],0)),"")</f>
        <v>75.819999999999993</v>
      </c>
      <c r="AF634">
        <f t="array" ref="AF634">IFERROR(INDEX(JeffSagarin[W25],MATCH(AllSources[[#This Row],[Year]]&amp;"|"&amp;AllSources[[#This Row],[Real_Team]],JeffSagarin[YEAR]&amp;"|"&amp;JeffSagarin[TEAM],0)),"")</f>
        <v>2</v>
      </c>
      <c r="AG634">
        <f t="array" ref="AG634">IFERROR(INDEX(JeffSagarin[W50],MATCH(AllSources[[#This Row],[Year]]&amp;"|"&amp;AllSources[[#This Row],[Real_Team]],JeffSagarin[YEAR]&amp;"|"&amp;JeffSagarin[TEAM],0)),"")</f>
        <v>7</v>
      </c>
      <c r="AH634">
        <f t="array" ref="AH634">IFERROR(INDEX(JeffSagarin[YEAR],MATCH(AllSources[[#This Row],[Year]]&amp;"|"&amp;AllSources[[#This Row],[Real_Team]],JeffSagarin[YEAR]&amp;"|"&amp;JeffSagarin[TEAM],0)),"")</f>
        <v>2019</v>
      </c>
      <c r="AI634" t="str">
        <f t="array" ref="AI634">IFERROR(INDEX(SonnyMoore[TEAM],MATCH(AllSources[[#This Row],[Year]]&amp;"|"&amp;AllSources[[#This Row],[Real_Team]],SonnyMoore[YEAR]&amp;"|"&amp;SonnyMoore[TEAM],0)),"")</f>
        <v>GONZAGA</v>
      </c>
      <c r="AJ634">
        <f t="array" ref="AJ634">IFERROR(INDEX(SonnyMoore[SM_SOS],MATCH(AllSources[[#This Row],[Year]]&amp;"|"&amp;AllSources[[#This Row],[Real_Team]],SonnyMoore[YEAR]&amp;"|"&amp;SonnyMoore[TEAM],0)),"")</f>
        <v>74.72</v>
      </c>
      <c r="AK634">
        <f t="array" ref="AK634">IFERROR(INDEX(SonnyMoore[SM_PR],MATCH(AllSources[[#This Row],[Year]]&amp;"|"&amp;AllSources[[#This Row],[Real_Team]],SonnyMoore[YEAR]&amp;"|"&amp;SonnyMoore[TEAM],0)),"")</f>
        <v>95.99</v>
      </c>
      <c r="AL634">
        <f t="array" ref="AL634">IFERROR(INDEX(SonnyMoore[YEAR],MATCH(AllSources[[#This Row],[Year]]&amp;"|"&amp;AllSources[[#This Row],[Real_Team]],SonnyMoore[YEAR]&amp;"|"&amp;SonnyMoore[TEAM],0)),"")</f>
        <v>2019</v>
      </c>
      <c r="AM634" t="str">
        <f t="array" ref="AM634">IFERROR(INDEX(ESPN[TEAM],MATCH(AllSources[[#This Row],[Year]]&amp;"|"&amp;AllSources[[#This Row],[Real_Team]],ESPN[YEAR]&amp;"|"&amp;ESPN[TEAM],0)),"")</f>
        <v>Gonzaga</v>
      </c>
      <c r="AN634">
        <f t="array" ref="AN634">IFERROR(INDEX(ESPN[BPI OFF],MATCH(AllSources[[#This Row],[Year]]&amp;"|"&amp;AllSources[[#This Row],[Real_Team]],ESPN[YEAR]&amp;"|"&amp;ESPN[TEAM],0)),"")</f>
        <v>13.1</v>
      </c>
      <c r="AO634">
        <f t="array" ref="AO634">IFERROR(INDEX(ESPN[BPI DEF],MATCH(AllSources[[#This Row],[Year]]&amp;"|"&amp;AllSources[[#This Row],[Real_Team]],ESPN[YEAR]&amp;"|"&amp;ESPN[TEAM],0)),"")</f>
        <v>5</v>
      </c>
      <c r="AP634">
        <f t="array" ref="AP634">IFERROR(INDEX(ESPN[BPI],MATCH(AllSources[[#This Row],[Year]]&amp;"|"&amp;AllSources[[#This Row],[Real_Team]],ESPN[YEAR]&amp;"|"&amp;ESPN[TEAM],0)),"")</f>
        <v>18.100000000000001</v>
      </c>
      <c r="AQ634">
        <f t="array" ref="AQ634">IFERROR(INDEX(ESPN[YEAR],MATCH(AllSources[[#This Row],[Year]]&amp;"|"&amp;AllSources[[#This Row],[Real_Team]],ESPN[YEAR]&amp;"|"&amp;ESPN[TEAM],0)),"")</f>
        <v>2019</v>
      </c>
    </row>
    <row r="635" spans="1:43" x14ac:dyDescent="0.2">
      <c r="A635">
        <v>2019</v>
      </c>
      <c r="B635">
        <v>3</v>
      </c>
      <c r="C635" t="s">
        <v>871</v>
      </c>
      <c r="D635" t="s">
        <v>252</v>
      </c>
      <c r="E635" t="e" vm="1">
        <v>#NAME?</v>
      </c>
      <c r="F635">
        <v>2</v>
      </c>
      <c r="H635" t="s">
        <v>556</v>
      </c>
      <c r="I635" t="s">
        <v>1099</v>
      </c>
      <c r="J635">
        <v>30.81</v>
      </c>
      <c r="K635">
        <v>121</v>
      </c>
      <c r="L635">
        <v>5</v>
      </c>
      <c r="M635">
        <v>90.2</v>
      </c>
      <c r="N635">
        <v>9</v>
      </c>
      <c r="O635">
        <v>66.900000000000006</v>
      </c>
      <c r="P635">
        <v>211</v>
      </c>
      <c r="Q635">
        <v>1E-3</v>
      </c>
      <c r="R635">
        <v>177</v>
      </c>
      <c r="S635">
        <v>13.67</v>
      </c>
      <c r="T635">
        <v>2</v>
      </c>
      <c r="U635">
        <v>110.6</v>
      </c>
      <c r="V635">
        <v>7</v>
      </c>
      <c r="W635">
        <v>96.9</v>
      </c>
      <c r="X635">
        <v>1</v>
      </c>
      <c r="Y635">
        <v>3.24</v>
      </c>
      <c r="Z635">
        <v>82</v>
      </c>
      <c r="AA635">
        <v>2</v>
      </c>
      <c r="AB635" t="s">
        <v>136</v>
      </c>
      <c r="AC635" t="str">
        <f t="array" ref="AC635">IFERROR(INDEX(JeffSagarin[TEAM],MATCH(AllSources[[#This Row],[Year]]&amp;"|"&amp;AllSources[[#This Row],[Real_Team]],JeffSagarin[YEAR]&amp;"|"&amp;JeffSagarin[TEAM],0)),"")</f>
        <v/>
      </c>
      <c r="AD635" t="str">
        <f t="array" ref="AD635">IFERROR(INDEX(JeffSagarin[JS_RATING],MATCH(AllSources[[#This Row],[Year]]&amp;"|"&amp;AllSources[[#This Row],[Real_Team]],JeffSagarin[YEAR]&amp;"|"&amp;JeffSagarin[TEAM],0)),"")</f>
        <v/>
      </c>
      <c r="AE635" t="str">
        <f t="array" ref="AE635">IFERROR(INDEX(JeffSagarin[JS_SOS],MATCH(AllSources[[#This Row],[Year]]&amp;"|"&amp;AllSources[[#This Row],[Real_Team]],JeffSagarin[YEAR]&amp;"|"&amp;JeffSagarin[TEAM],0)),"")</f>
        <v/>
      </c>
      <c r="AF635" t="str">
        <f t="array" ref="AF635">IFERROR(INDEX(JeffSagarin[W25],MATCH(AllSources[[#This Row],[Year]]&amp;"|"&amp;AllSources[[#This Row],[Real_Team]],JeffSagarin[YEAR]&amp;"|"&amp;JeffSagarin[TEAM],0)),"")</f>
        <v/>
      </c>
      <c r="AG635" t="str">
        <f t="array" ref="AG635">IFERROR(INDEX(JeffSagarin[W50],MATCH(AllSources[[#This Row],[Year]]&amp;"|"&amp;AllSources[[#This Row],[Real_Team]],JeffSagarin[YEAR]&amp;"|"&amp;JeffSagarin[TEAM],0)),"")</f>
        <v/>
      </c>
      <c r="AH635" t="str">
        <f t="array" ref="AH635">IFERROR(INDEX(JeffSagarin[YEAR],MATCH(AllSources[[#This Row],[Year]]&amp;"|"&amp;AllSources[[#This Row],[Real_Team]],JeffSagarin[YEAR]&amp;"|"&amp;JeffSagarin[TEAM],0)),"")</f>
        <v/>
      </c>
      <c r="AI635" t="str">
        <f t="array" ref="AI635">IFERROR(INDEX(SonnyMoore[TEAM],MATCH(AllSources[[#This Row],[Year]]&amp;"|"&amp;AllSources[[#This Row],[Real_Team]],SonnyMoore[YEAR]&amp;"|"&amp;SonnyMoore[TEAM],0)),"")</f>
        <v>MICHIGAN ST.</v>
      </c>
      <c r="AJ635">
        <f t="array" ref="AJ635">IFERROR(INDEX(SonnyMoore[SM_SOS],MATCH(AllSources[[#This Row],[Year]]&amp;"|"&amp;AllSources[[#This Row],[Real_Team]],SonnyMoore[YEAR]&amp;"|"&amp;SonnyMoore[TEAM],0)),"")</f>
        <v>79.69</v>
      </c>
      <c r="AK635">
        <f t="array" ref="AK635">IFERROR(INDEX(SonnyMoore[SM_PR],MATCH(AllSources[[#This Row],[Year]]&amp;"|"&amp;AllSources[[#This Row],[Real_Team]],SonnyMoore[YEAR]&amp;"|"&amp;SonnyMoore[TEAM],0)),"")</f>
        <v>92.98</v>
      </c>
      <c r="AL635">
        <f t="array" ref="AL635">IFERROR(INDEX(SonnyMoore[YEAR],MATCH(AllSources[[#This Row],[Year]]&amp;"|"&amp;AllSources[[#This Row],[Real_Team]],SonnyMoore[YEAR]&amp;"|"&amp;SonnyMoore[TEAM],0)),"")</f>
        <v>2019</v>
      </c>
      <c r="AM635" t="str">
        <f t="array" ref="AM635">IFERROR(INDEX(ESPN[TEAM],MATCH(AllSources[[#This Row],[Year]]&amp;"|"&amp;AllSources[[#This Row],[Real_Team]],ESPN[YEAR]&amp;"|"&amp;ESPN[TEAM],0)),"")</f>
        <v/>
      </c>
      <c r="AN635" t="str">
        <f t="array" ref="AN635">IFERROR(INDEX(ESPN[BPI OFF],MATCH(AllSources[[#This Row],[Year]]&amp;"|"&amp;AllSources[[#This Row],[Real_Team]],ESPN[YEAR]&amp;"|"&amp;ESPN[TEAM],0)),"")</f>
        <v/>
      </c>
      <c r="AO635" t="str">
        <f t="array" ref="AO635">IFERROR(INDEX(ESPN[BPI DEF],MATCH(AllSources[[#This Row],[Year]]&amp;"|"&amp;AllSources[[#This Row],[Real_Team]],ESPN[YEAR]&amp;"|"&amp;ESPN[TEAM],0)),"")</f>
        <v/>
      </c>
      <c r="AP635" t="str">
        <f t="array" ref="AP635">IFERROR(INDEX(ESPN[BPI],MATCH(AllSources[[#This Row],[Year]]&amp;"|"&amp;AllSources[[#This Row],[Real_Team]],ESPN[YEAR]&amp;"|"&amp;ESPN[TEAM],0)),"")</f>
        <v/>
      </c>
      <c r="AQ635" t="str">
        <f t="array" ref="AQ635">IFERROR(INDEX(ESPN[YEAR],MATCH(AllSources[[#This Row],[Year]]&amp;"|"&amp;AllSources[[#This Row],[Real_Team]],ESPN[YEAR]&amp;"|"&amp;ESPN[TEAM],0)),"")</f>
        <v/>
      </c>
    </row>
    <row r="636" spans="1:43" x14ac:dyDescent="0.2">
      <c r="A636">
        <v>2019</v>
      </c>
      <c r="B636">
        <v>4</v>
      </c>
      <c r="C636" t="s">
        <v>795</v>
      </c>
      <c r="D636" t="s">
        <v>0</v>
      </c>
      <c r="E636" t="e" vm="1">
        <v>#NAME?</v>
      </c>
      <c r="F636">
        <v>1</v>
      </c>
      <c r="H636" t="s">
        <v>105</v>
      </c>
      <c r="I636" t="s">
        <v>783</v>
      </c>
      <c r="J636">
        <v>30.62</v>
      </c>
      <c r="K636">
        <v>120</v>
      </c>
      <c r="L636">
        <v>7</v>
      </c>
      <c r="M636">
        <v>89.3</v>
      </c>
      <c r="N636">
        <v>6</v>
      </c>
      <c r="O636">
        <v>72.099999999999994</v>
      </c>
      <c r="P636">
        <v>20</v>
      </c>
      <c r="Q636">
        <v>1.7999999999999999E-2</v>
      </c>
      <c r="R636">
        <v>134</v>
      </c>
      <c r="S636">
        <v>12.85</v>
      </c>
      <c r="T636">
        <v>7</v>
      </c>
      <c r="U636">
        <v>110.7</v>
      </c>
      <c r="V636">
        <v>4</v>
      </c>
      <c r="W636">
        <v>97.8</v>
      </c>
      <c r="X636">
        <v>11</v>
      </c>
      <c r="Y636">
        <v>5.08</v>
      </c>
      <c r="Z636">
        <v>40</v>
      </c>
      <c r="AA636">
        <v>1</v>
      </c>
      <c r="AB636" t="s">
        <v>136</v>
      </c>
      <c r="AC636" t="str">
        <f t="array" ref="AC636">IFERROR(INDEX(JeffSagarin[TEAM],MATCH(AllSources[[#This Row],[Year]]&amp;"|"&amp;AllSources[[#This Row],[Real_Team]],JeffSagarin[YEAR]&amp;"|"&amp;JeffSagarin[TEAM],0)),"")</f>
        <v>Duke</v>
      </c>
      <c r="AD636">
        <f t="array" ref="AD636">IFERROR(INDEX(JeffSagarin[JS_RATING],MATCH(AllSources[[#This Row],[Year]]&amp;"|"&amp;AllSources[[#This Row],[Real_Team]],JeffSagarin[YEAR]&amp;"|"&amp;JeffSagarin[TEAM],0)),"")</f>
        <v>95.95</v>
      </c>
      <c r="AE636">
        <f t="array" ref="AE636">IFERROR(INDEX(JeffSagarin[JS_SOS],MATCH(AllSources[[#This Row],[Year]]&amp;"|"&amp;AllSources[[#This Row],[Real_Team]],JeffSagarin[YEAR]&amp;"|"&amp;JeffSagarin[TEAM],0)),"")</f>
        <v>82.54</v>
      </c>
      <c r="AF636">
        <f t="array" ref="AF636">IFERROR(INDEX(JeffSagarin[W25],MATCH(AllSources[[#This Row],[Year]]&amp;"|"&amp;AllSources[[#This Row],[Real_Team]],JeffSagarin[YEAR]&amp;"|"&amp;JeffSagarin[TEAM],0)),"")</f>
        <v>9</v>
      </c>
      <c r="AG636">
        <f t="array" ref="AG636">IFERROR(INDEX(JeffSagarin[W50],MATCH(AllSources[[#This Row],[Year]]&amp;"|"&amp;AllSources[[#This Row],[Real_Team]],JeffSagarin[YEAR]&amp;"|"&amp;JeffSagarin[TEAM],0)),"")</f>
        <v>16</v>
      </c>
      <c r="AH636">
        <f t="array" ref="AH636">IFERROR(INDEX(JeffSagarin[YEAR],MATCH(AllSources[[#This Row],[Year]]&amp;"|"&amp;AllSources[[#This Row],[Real_Team]],JeffSagarin[YEAR]&amp;"|"&amp;JeffSagarin[TEAM],0)),"")</f>
        <v>2019</v>
      </c>
      <c r="AI636" t="str">
        <f t="array" ref="AI636">IFERROR(INDEX(SonnyMoore[TEAM],MATCH(AllSources[[#This Row],[Year]]&amp;"|"&amp;AllSources[[#This Row],[Real_Team]],SonnyMoore[YEAR]&amp;"|"&amp;SonnyMoore[TEAM],0)),"")</f>
        <v>DUKE</v>
      </c>
      <c r="AJ636">
        <f t="array" ref="AJ636">IFERROR(INDEX(SonnyMoore[SM_SOS],MATCH(AllSources[[#This Row],[Year]]&amp;"|"&amp;AllSources[[#This Row],[Real_Team]],SonnyMoore[YEAR]&amp;"|"&amp;SonnyMoore[TEAM],0)),"")</f>
        <v>80.47</v>
      </c>
      <c r="AK636">
        <f t="array" ref="AK636">IFERROR(INDEX(SonnyMoore[SM_PR],MATCH(AllSources[[#This Row],[Year]]&amp;"|"&amp;AllSources[[#This Row],[Real_Team]],SonnyMoore[YEAR]&amp;"|"&amp;SonnyMoore[TEAM],0)),"")</f>
        <v>94.53</v>
      </c>
      <c r="AL636">
        <f t="array" ref="AL636">IFERROR(INDEX(SonnyMoore[YEAR],MATCH(AllSources[[#This Row],[Year]]&amp;"|"&amp;AllSources[[#This Row],[Real_Team]],SonnyMoore[YEAR]&amp;"|"&amp;SonnyMoore[TEAM],0)),"")</f>
        <v>2019</v>
      </c>
      <c r="AM636" t="str">
        <f t="array" ref="AM636">IFERROR(INDEX(ESPN[TEAM],MATCH(AllSources[[#This Row],[Year]]&amp;"|"&amp;AllSources[[#This Row],[Real_Team]],ESPN[YEAR]&amp;"|"&amp;ESPN[TEAM],0)),"")</f>
        <v>Duke</v>
      </c>
      <c r="AN636">
        <f t="array" ref="AN636">IFERROR(INDEX(ESPN[BPI OFF],MATCH(AllSources[[#This Row],[Year]]&amp;"|"&amp;AllSources[[#This Row],[Real_Team]],ESPN[YEAR]&amp;"|"&amp;ESPN[TEAM],0)),"")</f>
        <v>9.6999999999999993</v>
      </c>
      <c r="AO636">
        <f t="array" ref="AO636">IFERROR(INDEX(ESPN[BPI DEF],MATCH(AllSources[[#This Row],[Year]]&amp;"|"&amp;AllSources[[#This Row],[Real_Team]],ESPN[YEAR]&amp;"|"&amp;ESPN[TEAM],0)),"")</f>
        <v>8.6</v>
      </c>
      <c r="AP636">
        <f t="array" ref="AP636">IFERROR(INDEX(ESPN[BPI],MATCH(AllSources[[#This Row],[Year]]&amp;"|"&amp;AllSources[[#This Row],[Real_Team]],ESPN[YEAR]&amp;"|"&amp;ESPN[TEAM],0)),"")</f>
        <v>18.3</v>
      </c>
      <c r="AQ636">
        <f t="array" ref="AQ636">IFERROR(INDEX(ESPN[YEAR],MATCH(AllSources[[#This Row],[Year]]&amp;"|"&amp;AllSources[[#This Row],[Real_Team]],ESPN[YEAR]&amp;"|"&amp;ESPN[TEAM],0)),"")</f>
        <v>2019</v>
      </c>
    </row>
    <row r="637" spans="1:43" x14ac:dyDescent="0.2">
      <c r="A637">
        <v>2019</v>
      </c>
      <c r="B637">
        <v>5</v>
      </c>
      <c r="C637" t="s">
        <v>1100</v>
      </c>
      <c r="D637" t="s">
        <v>22</v>
      </c>
      <c r="E637" t="e" vm="1">
        <v>#NAME?</v>
      </c>
      <c r="F637">
        <v>3</v>
      </c>
      <c r="H637" t="s">
        <v>156</v>
      </c>
      <c r="I637" t="s">
        <v>864</v>
      </c>
      <c r="J637">
        <v>30.03</v>
      </c>
      <c r="K637">
        <v>114.1</v>
      </c>
      <c r="L637">
        <v>25</v>
      </c>
      <c r="M637">
        <v>84.1</v>
      </c>
      <c r="N637">
        <v>1</v>
      </c>
      <c r="O637">
        <v>66.599999999999994</v>
      </c>
      <c r="P637">
        <v>231</v>
      </c>
      <c r="Q637">
        <v>4.0000000000000001E-3</v>
      </c>
      <c r="R637">
        <v>171</v>
      </c>
      <c r="S637">
        <v>11.18</v>
      </c>
      <c r="T637">
        <v>21</v>
      </c>
      <c r="U637">
        <v>109.8</v>
      </c>
      <c r="V637">
        <v>19</v>
      </c>
      <c r="W637">
        <v>98.7</v>
      </c>
      <c r="X637">
        <v>22</v>
      </c>
      <c r="Y637">
        <v>-5.39</v>
      </c>
      <c r="Z637">
        <v>307</v>
      </c>
      <c r="AA637">
        <v>3</v>
      </c>
      <c r="AB637" t="s">
        <v>136</v>
      </c>
      <c r="AC637" t="str">
        <f t="array" ref="AC637">IFERROR(INDEX(JeffSagarin[TEAM],MATCH(AllSources[[#This Row],[Year]]&amp;"|"&amp;AllSources[[#This Row],[Real_Team]],JeffSagarin[YEAR]&amp;"|"&amp;JeffSagarin[TEAM],0)),"")</f>
        <v>Texas Tech</v>
      </c>
      <c r="AD637">
        <f t="array" ref="AD637">IFERROR(INDEX(JeffSagarin[JS_RATING],MATCH(AllSources[[#This Row],[Year]]&amp;"|"&amp;AllSources[[#This Row],[Real_Team]],JeffSagarin[YEAR]&amp;"|"&amp;JeffSagarin[TEAM],0)),"")</f>
        <v>91.79</v>
      </c>
      <c r="AE637">
        <f t="array" ref="AE637">IFERROR(INDEX(JeffSagarin[JS_SOS],MATCH(AllSources[[#This Row],[Year]]&amp;"|"&amp;AllSources[[#This Row],[Real_Team]],JeffSagarin[YEAR]&amp;"|"&amp;JeffSagarin[TEAM],0)),"")</f>
        <v>81.63</v>
      </c>
      <c r="AF637">
        <f t="array" ref="AF637">IFERROR(INDEX(JeffSagarin[W25],MATCH(AllSources[[#This Row],[Year]]&amp;"|"&amp;AllSources[[#This Row],[Real_Team]],JeffSagarin[YEAR]&amp;"|"&amp;JeffSagarin[TEAM],0)),"")</f>
        <v>8</v>
      </c>
      <c r="AG637">
        <f t="array" ref="AG637">IFERROR(INDEX(JeffSagarin[W50],MATCH(AllSources[[#This Row],[Year]]&amp;"|"&amp;AllSources[[#This Row],[Real_Team]],JeffSagarin[YEAR]&amp;"|"&amp;JeffSagarin[TEAM],0)),"")</f>
        <v>16</v>
      </c>
      <c r="AH637">
        <f t="array" ref="AH637">IFERROR(INDEX(JeffSagarin[YEAR],MATCH(AllSources[[#This Row],[Year]]&amp;"|"&amp;AllSources[[#This Row],[Real_Team]],JeffSagarin[YEAR]&amp;"|"&amp;JeffSagarin[TEAM],0)),"")</f>
        <v>2019</v>
      </c>
      <c r="AI637" t="str">
        <f t="array" ref="AI637">IFERROR(INDEX(SonnyMoore[TEAM],MATCH(AllSources[[#This Row],[Year]]&amp;"|"&amp;AllSources[[#This Row],[Real_Team]],SonnyMoore[YEAR]&amp;"|"&amp;SonnyMoore[TEAM],0)),"")</f>
        <v>TEXAS TECH</v>
      </c>
      <c r="AJ637">
        <f t="array" ref="AJ637">IFERROR(INDEX(SonnyMoore[SM_SOS],MATCH(AllSources[[#This Row],[Year]]&amp;"|"&amp;AllSources[[#This Row],[Real_Team]],SonnyMoore[YEAR]&amp;"|"&amp;SonnyMoore[TEAM],0)),"")</f>
        <v>78.27</v>
      </c>
      <c r="AK637">
        <f t="array" ref="AK637">IFERROR(INDEX(SonnyMoore[SM_PR],MATCH(AllSources[[#This Row],[Year]]&amp;"|"&amp;AllSources[[#This Row],[Real_Team]],SonnyMoore[YEAR]&amp;"|"&amp;SonnyMoore[TEAM],0)),"")</f>
        <v>93.63</v>
      </c>
      <c r="AL637">
        <f t="array" ref="AL637">IFERROR(INDEX(SonnyMoore[YEAR],MATCH(AllSources[[#This Row],[Year]]&amp;"|"&amp;AllSources[[#This Row],[Real_Team]],SonnyMoore[YEAR]&amp;"|"&amp;SonnyMoore[TEAM],0)),"")</f>
        <v>2019</v>
      </c>
      <c r="AM637" t="str">
        <f t="array" ref="AM637">IFERROR(INDEX(ESPN[TEAM],MATCH(AllSources[[#This Row],[Year]]&amp;"|"&amp;AllSources[[#This Row],[Real_Team]],ESPN[YEAR]&amp;"|"&amp;ESPN[TEAM],0)),"")</f>
        <v>Texas Tech</v>
      </c>
      <c r="AN637">
        <f t="array" ref="AN637">IFERROR(INDEX(ESPN[BPI OFF],MATCH(AllSources[[#This Row],[Year]]&amp;"|"&amp;AllSources[[#This Row],[Real_Team]],ESPN[YEAR]&amp;"|"&amp;ESPN[TEAM],0)),"")</f>
        <v>4.5</v>
      </c>
      <c r="AO637">
        <f t="array" ref="AO637">IFERROR(INDEX(ESPN[BPI DEF],MATCH(AllSources[[#This Row],[Year]]&amp;"|"&amp;AllSources[[#This Row],[Real_Team]],ESPN[YEAR]&amp;"|"&amp;ESPN[TEAM],0)),"")</f>
        <v>7.8</v>
      </c>
      <c r="AP637">
        <f t="array" ref="AP637">IFERROR(INDEX(ESPN[BPI],MATCH(AllSources[[#This Row],[Year]]&amp;"|"&amp;AllSources[[#This Row],[Real_Team]],ESPN[YEAR]&amp;"|"&amp;ESPN[TEAM],0)),"")</f>
        <v>12.4</v>
      </c>
      <c r="AQ637">
        <f t="array" ref="AQ637">IFERROR(INDEX(ESPN[YEAR],MATCH(AllSources[[#This Row],[Year]]&amp;"|"&amp;AllSources[[#This Row],[Real_Team]],ESPN[YEAR]&amp;"|"&amp;ESPN[TEAM],0)),"")</f>
        <v>2019</v>
      </c>
    </row>
    <row r="638" spans="1:43" x14ac:dyDescent="0.2">
      <c r="A638">
        <v>2019</v>
      </c>
      <c r="B638">
        <v>6</v>
      </c>
      <c r="C638" t="s">
        <v>698</v>
      </c>
      <c r="D638" t="s">
        <v>25</v>
      </c>
      <c r="E638" t="e" vm="1">
        <v>#NAME?</v>
      </c>
      <c r="F638">
        <v>2</v>
      </c>
      <c r="H638" t="s">
        <v>556</v>
      </c>
      <c r="I638" t="s">
        <v>711</v>
      </c>
      <c r="J638">
        <v>28.32</v>
      </c>
      <c r="K638">
        <v>114.5</v>
      </c>
      <c r="L638">
        <v>24</v>
      </c>
      <c r="M638">
        <v>86.2</v>
      </c>
      <c r="N638">
        <v>2</v>
      </c>
      <c r="O638">
        <v>64.8</v>
      </c>
      <c r="P638">
        <v>317</v>
      </c>
      <c r="Q638">
        <v>-1E-3</v>
      </c>
      <c r="R638">
        <v>181</v>
      </c>
      <c r="S638">
        <v>11.27</v>
      </c>
      <c r="T638">
        <v>20</v>
      </c>
      <c r="U638">
        <v>109.2</v>
      </c>
      <c r="V638">
        <v>35</v>
      </c>
      <c r="W638">
        <v>98</v>
      </c>
      <c r="X638">
        <v>12</v>
      </c>
      <c r="Y638">
        <v>-5.42</v>
      </c>
      <c r="Z638">
        <v>309</v>
      </c>
      <c r="AA638">
        <v>2</v>
      </c>
      <c r="AB638" t="s">
        <v>136</v>
      </c>
      <c r="AC638" t="str">
        <f t="array" ref="AC638">IFERROR(INDEX(JeffSagarin[TEAM],MATCH(AllSources[[#This Row],[Year]]&amp;"|"&amp;AllSources[[#This Row],[Real_Team]],JeffSagarin[YEAR]&amp;"|"&amp;JeffSagarin[TEAM],0)),"")</f>
        <v>Michigan</v>
      </c>
      <c r="AD638">
        <f t="array" ref="AD638">IFERROR(INDEX(JeffSagarin[JS_RATING],MATCH(AllSources[[#This Row],[Year]]&amp;"|"&amp;AllSources[[#This Row],[Real_Team]],JeffSagarin[YEAR]&amp;"|"&amp;JeffSagarin[TEAM],0)),"")</f>
        <v>90.82</v>
      </c>
      <c r="AE638">
        <f t="array" ref="AE638">IFERROR(INDEX(JeffSagarin[JS_SOS],MATCH(AllSources[[#This Row],[Year]]&amp;"|"&amp;AllSources[[#This Row],[Real_Team]],JeffSagarin[YEAR]&amp;"|"&amp;JeffSagarin[TEAM],0)),"")</f>
        <v>81.59</v>
      </c>
      <c r="AF638">
        <f t="array" ref="AF638">IFERROR(INDEX(JeffSagarin[W25],MATCH(AllSources[[#This Row],[Year]]&amp;"|"&amp;AllSources[[#This Row],[Real_Team]],JeffSagarin[YEAR]&amp;"|"&amp;JeffSagarin[TEAM],0)),"")</f>
        <v>5</v>
      </c>
      <c r="AG638">
        <f t="array" ref="AG638">IFERROR(INDEX(JeffSagarin[W50],MATCH(AllSources[[#This Row],[Year]]&amp;"|"&amp;AllSources[[#This Row],[Real_Team]],JeffSagarin[YEAR]&amp;"|"&amp;JeffSagarin[TEAM],0)),"")</f>
        <v>16</v>
      </c>
      <c r="AH638">
        <f t="array" ref="AH638">IFERROR(INDEX(JeffSagarin[YEAR],MATCH(AllSources[[#This Row],[Year]]&amp;"|"&amp;AllSources[[#This Row],[Real_Team]],JeffSagarin[YEAR]&amp;"|"&amp;JeffSagarin[TEAM],0)),"")</f>
        <v>2019</v>
      </c>
      <c r="AI638" t="str">
        <f t="array" ref="AI638">IFERROR(INDEX(SonnyMoore[TEAM],MATCH(AllSources[[#This Row],[Year]]&amp;"|"&amp;AllSources[[#This Row],[Real_Team]],SonnyMoore[YEAR]&amp;"|"&amp;SonnyMoore[TEAM],0)),"")</f>
        <v>MICHIGAN</v>
      </c>
      <c r="AJ638">
        <f t="array" ref="AJ638">IFERROR(INDEX(SonnyMoore[SM_SOS],MATCH(AllSources[[#This Row],[Year]]&amp;"|"&amp;AllSources[[#This Row],[Real_Team]],SonnyMoore[YEAR]&amp;"|"&amp;SonnyMoore[TEAM],0)),"")</f>
        <v>78.14</v>
      </c>
      <c r="AK638">
        <f t="array" ref="AK638">IFERROR(INDEX(SonnyMoore[SM_PR],MATCH(AllSources[[#This Row],[Year]]&amp;"|"&amp;AllSources[[#This Row],[Real_Team]],SonnyMoore[YEAR]&amp;"|"&amp;SonnyMoore[TEAM],0)),"")</f>
        <v>89.03</v>
      </c>
      <c r="AL638">
        <f t="array" ref="AL638">IFERROR(INDEX(SonnyMoore[YEAR],MATCH(AllSources[[#This Row],[Year]]&amp;"|"&amp;AllSources[[#This Row],[Real_Team]],SonnyMoore[YEAR]&amp;"|"&amp;SonnyMoore[TEAM],0)),"")</f>
        <v>2019</v>
      </c>
      <c r="AM638" t="str">
        <f t="array" ref="AM638">IFERROR(INDEX(ESPN[TEAM],MATCH(AllSources[[#This Row],[Year]]&amp;"|"&amp;AllSources[[#This Row],[Real_Team]],ESPN[YEAR]&amp;"|"&amp;ESPN[TEAM],0)),"")</f>
        <v>Michigan</v>
      </c>
      <c r="AN638">
        <f t="array" ref="AN638">IFERROR(INDEX(ESPN[BPI OFF],MATCH(AllSources[[#This Row],[Year]]&amp;"|"&amp;AllSources[[#This Row],[Real_Team]],ESPN[YEAR]&amp;"|"&amp;ESPN[TEAM],0)),"")</f>
        <v>6.4</v>
      </c>
      <c r="AO638">
        <f t="array" ref="AO638">IFERROR(INDEX(ESPN[BPI DEF],MATCH(AllSources[[#This Row],[Year]]&amp;"|"&amp;AllSources[[#This Row],[Real_Team]],ESPN[YEAR]&amp;"|"&amp;ESPN[TEAM],0)),"")</f>
        <v>6.4</v>
      </c>
      <c r="AP638">
        <f t="array" ref="AP638">IFERROR(INDEX(ESPN[BPI],MATCH(AllSources[[#This Row],[Year]]&amp;"|"&amp;AllSources[[#This Row],[Real_Team]],ESPN[YEAR]&amp;"|"&amp;ESPN[TEAM],0)),"")</f>
        <v>12.8</v>
      </c>
      <c r="AQ638">
        <f t="array" ref="AQ638">IFERROR(INDEX(ESPN[YEAR],MATCH(AllSources[[#This Row],[Year]]&amp;"|"&amp;AllSources[[#This Row],[Real_Team]],ESPN[YEAR]&amp;"|"&amp;ESPN[TEAM],0)),"")</f>
        <v>2019</v>
      </c>
    </row>
    <row r="639" spans="1:43" x14ac:dyDescent="0.2">
      <c r="A639">
        <v>2019</v>
      </c>
      <c r="B639">
        <v>7</v>
      </c>
      <c r="C639" t="s">
        <v>873</v>
      </c>
      <c r="D639" t="s">
        <v>38</v>
      </c>
      <c r="E639" t="e" vm="1">
        <v>#NAME?</v>
      </c>
      <c r="F639">
        <v>1</v>
      </c>
      <c r="H639" t="s">
        <v>105</v>
      </c>
      <c r="I639" t="s">
        <v>599</v>
      </c>
      <c r="J639">
        <v>27.69</v>
      </c>
      <c r="K639">
        <v>119.7</v>
      </c>
      <c r="L639">
        <v>8</v>
      </c>
      <c r="M639">
        <v>92</v>
      </c>
      <c r="N639">
        <v>15</v>
      </c>
      <c r="O639">
        <v>74.3</v>
      </c>
      <c r="P639">
        <v>6</v>
      </c>
      <c r="Q639">
        <v>2.4E-2</v>
      </c>
      <c r="R639">
        <v>116</v>
      </c>
      <c r="S639">
        <v>12.6</v>
      </c>
      <c r="T639">
        <v>8</v>
      </c>
      <c r="U639">
        <v>110.7</v>
      </c>
      <c r="V639">
        <v>2</v>
      </c>
      <c r="W639">
        <v>98.1</v>
      </c>
      <c r="X639">
        <v>15</v>
      </c>
      <c r="Y639">
        <v>5.69</v>
      </c>
      <c r="Z639">
        <v>28</v>
      </c>
      <c r="AA639">
        <v>1</v>
      </c>
      <c r="AB639" t="s">
        <v>136</v>
      </c>
      <c r="AC639" t="str">
        <f t="array" ref="AC639">IFERROR(INDEX(JeffSagarin[TEAM],MATCH(AllSources[[#This Row],[Year]]&amp;"|"&amp;AllSources[[#This Row],[Real_Team]],JeffSagarin[YEAR]&amp;"|"&amp;JeffSagarin[TEAM],0)),"")</f>
        <v>North Carolina</v>
      </c>
      <c r="AD639">
        <f t="array" ref="AD639">IFERROR(INDEX(JeffSagarin[JS_RATING],MATCH(AllSources[[#This Row],[Year]]&amp;"|"&amp;AllSources[[#This Row],[Real_Team]],JeffSagarin[YEAR]&amp;"|"&amp;JeffSagarin[TEAM],0)),"")</f>
        <v>93.49</v>
      </c>
      <c r="AE639">
        <f t="array" ref="AE639">IFERROR(INDEX(JeffSagarin[JS_SOS],MATCH(AllSources[[#This Row],[Year]]&amp;"|"&amp;AllSources[[#This Row],[Real_Team]],JeffSagarin[YEAR]&amp;"|"&amp;JeffSagarin[TEAM],0)),"")</f>
        <v>82.3</v>
      </c>
      <c r="AF639">
        <f t="array" ref="AF639">IFERROR(INDEX(JeffSagarin[W25],MATCH(AllSources[[#This Row],[Year]]&amp;"|"&amp;AllSources[[#This Row],[Real_Team]],JeffSagarin[YEAR]&amp;"|"&amp;JeffSagarin[TEAM],0)),"")</f>
        <v>5</v>
      </c>
      <c r="AG639">
        <f t="array" ref="AG639">IFERROR(INDEX(JeffSagarin[W50],MATCH(AllSources[[#This Row],[Year]]&amp;"|"&amp;AllSources[[#This Row],[Real_Team]],JeffSagarin[YEAR]&amp;"|"&amp;JeffSagarin[TEAM],0)),"")</f>
        <v>13</v>
      </c>
      <c r="AH639">
        <f t="array" ref="AH639">IFERROR(INDEX(JeffSagarin[YEAR],MATCH(AllSources[[#This Row],[Year]]&amp;"|"&amp;AllSources[[#This Row],[Real_Team]],JeffSagarin[YEAR]&amp;"|"&amp;JeffSagarin[TEAM],0)),"")</f>
        <v>2019</v>
      </c>
      <c r="AI639" t="str">
        <f t="array" ref="AI639">IFERROR(INDEX(SonnyMoore[TEAM],MATCH(AllSources[[#This Row],[Year]]&amp;"|"&amp;AllSources[[#This Row],[Real_Team]],SonnyMoore[YEAR]&amp;"|"&amp;SonnyMoore[TEAM],0)),"")</f>
        <v>NORTH CAROLINA</v>
      </c>
      <c r="AJ639">
        <f t="array" ref="AJ639">IFERROR(INDEX(SonnyMoore[SM_SOS],MATCH(AllSources[[#This Row],[Year]]&amp;"|"&amp;AllSources[[#This Row],[Real_Team]],SonnyMoore[YEAR]&amp;"|"&amp;SonnyMoore[TEAM],0)),"")</f>
        <v>80.099999999999994</v>
      </c>
      <c r="AK639">
        <f t="array" ref="AK639">IFERROR(INDEX(SonnyMoore[SM_PR],MATCH(AllSources[[#This Row],[Year]]&amp;"|"&amp;AllSources[[#This Row],[Real_Team]],SonnyMoore[YEAR]&amp;"|"&amp;SonnyMoore[TEAM],0)),"")</f>
        <v>92.01</v>
      </c>
      <c r="AL639">
        <f t="array" ref="AL639">IFERROR(INDEX(SonnyMoore[YEAR],MATCH(AllSources[[#This Row],[Year]]&amp;"|"&amp;AllSources[[#This Row],[Real_Team]],SonnyMoore[YEAR]&amp;"|"&amp;SonnyMoore[TEAM],0)),"")</f>
        <v>2019</v>
      </c>
      <c r="AM639" t="str">
        <f t="array" ref="AM639">IFERROR(INDEX(ESPN[TEAM],MATCH(AllSources[[#This Row],[Year]]&amp;"|"&amp;AllSources[[#This Row],[Real_Team]],ESPN[YEAR]&amp;"|"&amp;ESPN[TEAM],0)),"")</f>
        <v>North Carolina</v>
      </c>
      <c r="AN639">
        <f t="array" ref="AN639">IFERROR(INDEX(ESPN[BPI OFF],MATCH(AllSources[[#This Row],[Year]]&amp;"|"&amp;AllSources[[#This Row],[Real_Team]],ESPN[YEAR]&amp;"|"&amp;ESPN[TEAM],0)),"")</f>
        <v>3.9</v>
      </c>
      <c r="AO639">
        <f t="array" ref="AO639">IFERROR(INDEX(ESPN[BPI DEF],MATCH(AllSources[[#This Row],[Year]]&amp;"|"&amp;AllSources[[#This Row],[Real_Team]],ESPN[YEAR]&amp;"|"&amp;ESPN[TEAM],0)),"")</f>
        <v>3.1</v>
      </c>
      <c r="AP639">
        <f t="array" ref="AP639">IFERROR(INDEX(ESPN[BPI],MATCH(AllSources[[#This Row],[Year]]&amp;"|"&amp;AllSources[[#This Row],[Real_Team]],ESPN[YEAR]&amp;"|"&amp;ESPN[TEAM],0)),"")</f>
        <v>6.9</v>
      </c>
      <c r="AQ639">
        <f t="array" ref="AQ639">IFERROR(INDEX(ESPN[YEAR],MATCH(AllSources[[#This Row],[Year]]&amp;"|"&amp;AllSources[[#This Row],[Real_Team]],ESPN[YEAR]&amp;"|"&amp;ESPN[TEAM],0)),"")</f>
        <v>2019</v>
      </c>
    </row>
    <row r="640" spans="1:43" x14ac:dyDescent="0.2">
      <c r="A640">
        <v>2019</v>
      </c>
      <c r="B640">
        <v>8</v>
      </c>
      <c r="C640" t="s">
        <v>941</v>
      </c>
      <c r="D640" t="s">
        <v>134</v>
      </c>
      <c r="E640" t="e" vm="1">
        <v>#NAME?</v>
      </c>
      <c r="F640">
        <v>2</v>
      </c>
      <c r="H640" t="s">
        <v>60</v>
      </c>
      <c r="I640" t="s">
        <v>711</v>
      </c>
      <c r="J640">
        <v>27.57</v>
      </c>
      <c r="K640">
        <v>117.6</v>
      </c>
      <c r="L640">
        <v>14</v>
      </c>
      <c r="M640">
        <v>90.1</v>
      </c>
      <c r="N640">
        <v>8</v>
      </c>
      <c r="O640">
        <v>65.599999999999994</v>
      </c>
      <c r="P640">
        <v>284</v>
      </c>
      <c r="Q640">
        <v>3.3000000000000002E-2</v>
      </c>
      <c r="R640">
        <v>98</v>
      </c>
      <c r="S640">
        <v>11.32</v>
      </c>
      <c r="T640">
        <v>19</v>
      </c>
      <c r="U640">
        <v>110.7</v>
      </c>
      <c r="V640">
        <v>5</v>
      </c>
      <c r="W640">
        <v>99.4</v>
      </c>
      <c r="X640">
        <v>34</v>
      </c>
      <c r="Y640">
        <v>1.75</v>
      </c>
      <c r="Z640">
        <v>107</v>
      </c>
      <c r="AA640">
        <v>2</v>
      </c>
      <c r="AB640" t="s">
        <v>136</v>
      </c>
      <c r="AC640" t="str">
        <f t="array" ref="AC640">IFERROR(INDEX(JeffSagarin[TEAM],MATCH(AllSources[[#This Row],[Year]]&amp;"|"&amp;AllSources[[#This Row],[Real_Team]],JeffSagarin[YEAR]&amp;"|"&amp;JeffSagarin[TEAM],0)),"")</f>
        <v>Kentucky</v>
      </c>
      <c r="AD640">
        <f t="array" ref="AD640">IFERROR(INDEX(JeffSagarin[JS_RATING],MATCH(AllSources[[#This Row],[Year]]&amp;"|"&amp;AllSources[[#This Row],[Real_Team]],JeffSagarin[YEAR]&amp;"|"&amp;JeffSagarin[TEAM],0)),"")</f>
        <v>91.75</v>
      </c>
      <c r="AE640">
        <f t="array" ref="AE640">IFERROR(INDEX(JeffSagarin[JS_SOS],MATCH(AllSources[[#This Row],[Year]]&amp;"|"&amp;AllSources[[#This Row],[Real_Team]],JeffSagarin[YEAR]&amp;"|"&amp;JeffSagarin[TEAM],0)),"")</f>
        <v>81.680000000000007</v>
      </c>
      <c r="AF640">
        <f t="array" ref="AF640">IFERROR(INDEX(JeffSagarin[W25],MATCH(AllSources[[#This Row],[Year]]&amp;"|"&amp;AllSources[[#This Row],[Real_Team]],JeffSagarin[YEAR]&amp;"|"&amp;JeffSagarin[TEAM],0)),"")</f>
        <v>10</v>
      </c>
      <c r="AG640">
        <f t="array" ref="AG640">IFERROR(INDEX(JeffSagarin[W50],MATCH(AllSources[[#This Row],[Year]]&amp;"|"&amp;AllSources[[#This Row],[Real_Team]],JeffSagarin[YEAR]&amp;"|"&amp;JeffSagarin[TEAM],0)),"")</f>
        <v>14</v>
      </c>
      <c r="AH640">
        <f t="array" ref="AH640">IFERROR(INDEX(JeffSagarin[YEAR],MATCH(AllSources[[#This Row],[Year]]&amp;"|"&amp;AllSources[[#This Row],[Real_Team]],JeffSagarin[YEAR]&amp;"|"&amp;JeffSagarin[TEAM],0)),"")</f>
        <v>2019</v>
      </c>
      <c r="AI640" t="str">
        <f t="array" ref="AI640">IFERROR(INDEX(SonnyMoore[TEAM],MATCH(AllSources[[#This Row],[Year]]&amp;"|"&amp;AllSources[[#This Row],[Real_Team]],SonnyMoore[YEAR]&amp;"|"&amp;SonnyMoore[TEAM],0)),"")</f>
        <v>KENTUCKY</v>
      </c>
      <c r="AJ640">
        <f t="array" ref="AJ640">IFERROR(INDEX(SonnyMoore[SM_SOS],MATCH(AllSources[[#This Row],[Year]]&amp;"|"&amp;AllSources[[#This Row],[Real_Team]],SonnyMoore[YEAR]&amp;"|"&amp;SonnyMoore[TEAM],0)),"")</f>
        <v>78.48</v>
      </c>
      <c r="AK640">
        <f t="array" ref="AK640">IFERROR(INDEX(SonnyMoore[SM_PR],MATCH(AllSources[[#This Row],[Year]]&amp;"|"&amp;AllSources[[#This Row],[Real_Team]],SonnyMoore[YEAR]&amp;"|"&amp;SonnyMoore[TEAM],0)),"")</f>
        <v>90.27</v>
      </c>
      <c r="AL640">
        <f t="array" ref="AL640">IFERROR(INDEX(SonnyMoore[YEAR],MATCH(AllSources[[#This Row],[Year]]&amp;"|"&amp;AllSources[[#This Row],[Real_Team]],SonnyMoore[YEAR]&amp;"|"&amp;SonnyMoore[TEAM],0)),"")</f>
        <v>2019</v>
      </c>
      <c r="AM640" t="str">
        <f t="array" ref="AM640">IFERROR(INDEX(ESPN[TEAM],MATCH(AllSources[[#This Row],[Year]]&amp;"|"&amp;AllSources[[#This Row],[Real_Team]],ESPN[YEAR]&amp;"|"&amp;ESPN[TEAM],0)),"")</f>
        <v>Kentucky</v>
      </c>
      <c r="AN640">
        <f t="array" ref="AN640">IFERROR(INDEX(ESPN[BPI OFF],MATCH(AllSources[[#This Row],[Year]]&amp;"|"&amp;AllSources[[#This Row],[Real_Team]],ESPN[YEAR]&amp;"|"&amp;ESPN[TEAM],0)),"")</f>
        <v>6.7</v>
      </c>
      <c r="AO640">
        <f t="array" ref="AO640">IFERROR(INDEX(ESPN[BPI DEF],MATCH(AllSources[[#This Row],[Year]]&amp;"|"&amp;AllSources[[#This Row],[Real_Team]],ESPN[YEAR]&amp;"|"&amp;ESPN[TEAM],0)),"")</f>
        <v>5.3</v>
      </c>
      <c r="AP640">
        <f t="array" ref="AP640">IFERROR(INDEX(ESPN[BPI],MATCH(AllSources[[#This Row],[Year]]&amp;"|"&amp;AllSources[[#This Row],[Real_Team]],ESPN[YEAR]&amp;"|"&amp;ESPN[TEAM],0)),"")</f>
        <v>12</v>
      </c>
      <c r="AQ640">
        <f t="array" ref="AQ640">IFERROR(INDEX(ESPN[YEAR],MATCH(AllSources[[#This Row],[Year]]&amp;"|"&amp;AllSources[[#This Row],[Real_Team]],ESPN[YEAR]&amp;"|"&amp;ESPN[TEAM],0)),"")</f>
        <v>2019</v>
      </c>
    </row>
    <row r="641" spans="1:43" x14ac:dyDescent="0.2">
      <c r="A641">
        <v>2019</v>
      </c>
      <c r="B641">
        <v>9</v>
      </c>
      <c r="C641" t="s">
        <v>1101</v>
      </c>
      <c r="D641" t="s">
        <v>32</v>
      </c>
      <c r="E641" t="e" vm="1">
        <v>#NAME?</v>
      </c>
      <c r="F641">
        <v>3</v>
      </c>
      <c r="H641" t="s">
        <v>556</v>
      </c>
      <c r="I641" t="s">
        <v>653</v>
      </c>
      <c r="J641">
        <v>26.81</v>
      </c>
      <c r="K641">
        <v>122.5</v>
      </c>
      <c r="L641">
        <v>4</v>
      </c>
      <c r="M641">
        <v>95.6</v>
      </c>
      <c r="N641">
        <v>34</v>
      </c>
      <c r="O641">
        <v>65.900000000000006</v>
      </c>
      <c r="P641">
        <v>268</v>
      </c>
      <c r="Q641">
        <v>-1.4999999999999999E-2</v>
      </c>
      <c r="R641">
        <v>224</v>
      </c>
      <c r="S641">
        <v>13.16</v>
      </c>
      <c r="T641">
        <v>4</v>
      </c>
      <c r="U641">
        <v>110.3</v>
      </c>
      <c r="V641">
        <v>13</v>
      </c>
      <c r="W641">
        <v>97.1</v>
      </c>
      <c r="X641">
        <v>3</v>
      </c>
      <c r="Y641">
        <v>4.09</v>
      </c>
      <c r="Z641">
        <v>55</v>
      </c>
      <c r="AA641">
        <v>3</v>
      </c>
      <c r="AB641" t="s">
        <v>136</v>
      </c>
      <c r="AC641" t="str">
        <f t="array" ref="AC641">IFERROR(INDEX(JeffSagarin[TEAM],MATCH(AllSources[[#This Row],[Year]]&amp;"|"&amp;AllSources[[#This Row],[Real_Team]],JeffSagarin[YEAR]&amp;"|"&amp;JeffSagarin[TEAM],0)),"")</f>
        <v>Purdue</v>
      </c>
      <c r="AD641">
        <f t="array" ref="AD641">IFERROR(INDEX(JeffSagarin[JS_RATING],MATCH(AllSources[[#This Row],[Year]]&amp;"|"&amp;AllSources[[#This Row],[Real_Team]],JeffSagarin[YEAR]&amp;"|"&amp;JeffSagarin[TEAM],0)),"")</f>
        <v>90.67</v>
      </c>
      <c r="AE641">
        <f t="array" ref="AE641">IFERROR(INDEX(JeffSagarin[JS_SOS],MATCH(AllSources[[#This Row],[Year]]&amp;"|"&amp;AllSources[[#This Row],[Real_Team]],JeffSagarin[YEAR]&amp;"|"&amp;JeffSagarin[TEAM],0)),"")</f>
        <v>82.57</v>
      </c>
      <c r="AF641">
        <f t="array" ref="AF641">IFERROR(INDEX(JeffSagarin[W25],MATCH(AllSources[[#This Row],[Year]]&amp;"|"&amp;AllSources[[#This Row],[Real_Team]],JeffSagarin[YEAR]&amp;"|"&amp;JeffSagarin[TEAM],0)),"")</f>
        <v>4</v>
      </c>
      <c r="AG641">
        <f t="array" ref="AG641">IFERROR(INDEX(JeffSagarin[W50],MATCH(AllSources[[#This Row],[Year]]&amp;"|"&amp;AllSources[[#This Row],[Real_Team]],JeffSagarin[YEAR]&amp;"|"&amp;JeffSagarin[TEAM],0)),"")</f>
        <v>15</v>
      </c>
      <c r="AH641">
        <f t="array" ref="AH641">IFERROR(INDEX(JeffSagarin[YEAR],MATCH(AllSources[[#This Row],[Year]]&amp;"|"&amp;AllSources[[#This Row],[Real_Team]],JeffSagarin[YEAR]&amp;"|"&amp;JeffSagarin[TEAM],0)),"")</f>
        <v>2019</v>
      </c>
      <c r="AI641" t="str">
        <f t="array" ref="AI641">IFERROR(INDEX(SonnyMoore[TEAM],MATCH(AllSources[[#This Row],[Year]]&amp;"|"&amp;AllSources[[#This Row],[Real_Team]],SonnyMoore[YEAR]&amp;"|"&amp;SonnyMoore[TEAM],0)),"")</f>
        <v>PURDUE</v>
      </c>
      <c r="AJ641">
        <f t="array" ref="AJ641">IFERROR(INDEX(SonnyMoore[SM_SOS],MATCH(AllSources[[#This Row],[Year]]&amp;"|"&amp;AllSources[[#This Row],[Real_Team]],SonnyMoore[YEAR]&amp;"|"&amp;SonnyMoore[TEAM],0)),"")</f>
        <v>79.739999999999995</v>
      </c>
      <c r="AK641">
        <f t="array" ref="AK641">IFERROR(INDEX(SonnyMoore[SM_PR],MATCH(AllSources[[#This Row],[Year]]&amp;"|"&amp;AllSources[[#This Row],[Real_Team]],SonnyMoore[YEAR]&amp;"|"&amp;SonnyMoore[TEAM],0)),"")</f>
        <v>90.04</v>
      </c>
      <c r="AL641">
        <f t="array" ref="AL641">IFERROR(INDEX(SonnyMoore[YEAR],MATCH(AllSources[[#This Row],[Year]]&amp;"|"&amp;AllSources[[#This Row],[Real_Team]],SonnyMoore[YEAR]&amp;"|"&amp;SonnyMoore[TEAM],0)),"")</f>
        <v>2019</v>
      </c>
      <c r="AM641" t="str">
        <f t="array" ref="AM641">IFERROR(INDEX(ESPN[TEAM],MATCH(AllSources[[#This Row],[Year]]&amp;"|"&amp;AllSources[[#This Row],[Real_Team]],ESPN[YEAR]&amp;"|"&amp;ESPN[TEAM],0)),"")</f>
        <v>Purdue</v>
      </c>
      <c r="AN641">
        <f t="array" ref="AN641">IFERROR(INDEX(ESPN[BPI OFF],MATCH(AllSources[[#This Row],[Year]]&amp;"|"&amp;AllSources[[#This Row],[Real_Team]],ESPN[YEAR]&amp;"|"&amp;ESPN[TEAM],0)),"")</f>
        <v>4.8</v>
      </c>
      <c r="AO641">
        <f t="array" ref="AO641">IFERROR(INDEX(ESPN[BPI DEF],MATCH(AllSources[[#This Row],[Year]]&amp;"|"&amp;AllSources[[#This Row],[Real_Team]],ESPN[YEAR]&amp;"|"&amp;ESPN[TEAM],0)),"")</f>
        <v>7.9</v>
      </c>
      <c r="AP641">
        <f t="array" ref="AP641">IFERROR(INDEX(ESPN[BPI],MATCH(AllSources[[#This Row],[Year]]&amp;"|"&amp;AllSources[[#This Row],[Real_Team]],ESPN[YEAR]&amp;"|"&amp;ESPN[TEAM],0)),"")</f>
        <v>12.7</v>
      </c>
      <c r="AQ641">
        <f t="array" ref="AQ641">IFERROR(INDEX(ESPN[YEAR],MATCH(AllSources[[#This Row],[Year]]&amp;"|"&amp;AllSources[[#This Row],[Real_Team]],ESPN[YEAR]&amp;"|"&amp;ESPN[TEAM],0)),"")</f>
        <v>2019</v>
      </c>
    </row>
    <row r="642" spans="1:43" x14ac:dyDescent="0.2">
      <c r="A642">
        <v>2019</v>
      </c>
      <c r="B642">
        <v>10</v>
      </c>
      <c r="C642" t="s">
        <v>1102</v>
      </c>
      <c r="D642" t="s">
        <v>36</v>
      </c>
      <c r="E642" t="e" vm="1">
        <v>#NAME?</v>
      </c>
      <c r="F642">
        <v>2</v>
      </c>
      <c r="H642" t="s">
        <v>60</v>
      </c>
      <c r="I642" t="s">
        <v>608</v>
      </c>
      <c r="J642">
        <v>26.24</v>
      </c>
      <c r="K642">
        <v>122.7</v>
      </c>
      <c r="L642">
        <v>3</v>
      </c>
      <c r="M642">
        <v>96.5</v>
      </c>
      <c r="N642">
        <v>42</v>
      </c>
      <c r="O642">
        <v>67.8</v>
      </c>
      <c r="P642">
        <v>164</v>
      </c>
      <c r="Q642">
        <v>3.4000000000000002E-2</v>
      </c>
      <c r="R642">
        <v>96</v>
      </c>
      <c r="S642">
        <v>10.69</v>
      </c>
      <c r="T642">
        <v>25</v>
      </c>
      <c r="U642">
        <v>109.7</v>
      </c>
      <c r="V642">
        <v>23</v>
      </c>
      <c r="W642">
        <v>99</v>
      </c>
      <c r="X642">
        <v>28</v>
      </c>
      <c r="Y642">
        <v>0.92</v>
      </c>
      <c r="Z642">
        <v>129</v>
      </c>
      <c r="AA642">
        <v>2</v>
      </c>
      <c r="AB642" t="s">
        <v>136</v>
      </c>
      <c r="AC642" t="str">
        <f t="array" ref="AC642">IFERROR(INDEX(JeffSagarin[TEAM],MATCH(AllSources[[#This Row],[Year]]&amp;"|"&amp;AllSources[[#This Row],[Real_Team]],JeffSagarin[YEAR]&amp;"|"&amp;JeffSagarin[TEAM],0)),"")</f>
        <v>Tennessee</v>
      </c>
      <c r="AD642">
        <f t="array" ref="AD642">IFERROR(INDEX(JeffSagarin[JS_RATING],MATCH(AllSources[[#This Row],[Year]]&amp;"|"&amp;AllSources[[#This Row],[Real_Team]],JeffSagarin[YEAR]&amp;"|"&amp;JeffSagarin[TEAM],0)),"")</f>
        <v>90.74</v>
      </c>
      <c r="AE642">
        <f t="array" ref="AE642">IFERROR(INDEX(JeffSagarin[JS_SOS],MATCH(AllSources[[#This Row],[Year]]&amp;"|"&amp;AllSources[[#This Row],[Real_Team]],JeffSagarin[YEAR]&amp;"|"&amp;JeffSagarin[TEAM],0)),"")</f>
        <v>81.09</v>
      </c>
      <c r="AF642">
        <f t="array" ref="AF642">IFERROR(INDEX(JeffSagarin[W25],MATCH(AllSources[[#This Row],[Year]]&amp;"|"&amp;AllSources[[#This Row],[Real_Team]],JeffSagarin[YEAR]&amp;"|"&amp;JeffSagarin[TEAM],0)),"")</f>
        <v>7</v>
      </c>
      <c r="AG642">
        <f t="array" ref="AG642">IFERROR(INDEX(JeffSagarin[W50],MATCH(AllSources[[#This Row],[Year]]&amp;"|"&amp;AllSources[[#This Row],[Real_Team]],JeffSagarin[YEAR]&amp;"|"&amp;JeffSagarin[TEAM],0)),"")</f>
        <v>11</v>
      </c>
      <c r="AH642">
        <f t="array" ref="AH642">IFERROR(INDEX(JeffSagarin[YEAR],MATCH(AllSources[[#This Row],[Year]]&amp;"|"&amp;AllSources[[#This Row],[Real_Team]],JeffSagarin[YEAR]&amp;"|"&amp;JeffSagarin[TEAM],0)),"")</f>
        <v>2019</v>
      </c>
      <c r="AI642" t="str">
        <f t="array" ref="AI642">IFERROR(INDEX(SonnyMoore[TEAM],MATCH(AllSources[[#This Row],[Year]]&amp;"|"&amp;AllSources[[#This Row],[Real_Team]],SonnyMoore[YEAR]&amp;"|"&amp;SonnyMoore[TEAM],0)),"")</f>
        <v>TENNESSEE</v>
      </c>
      <c r="AJ642">
        <f t="array" ref="AJ642">IFERROR(INDEX(SonnyMoore[SM_SOS],MATCH(AllSources[[#This Row],[Year]]&amp;"|"&amp;AllSources[[#This Row],[Real_Team]],SonnyMoore[YEAR]&amp;"|"&amp;SonnyMoore[TEAM],0)),"")</f>
        <v>77.16</v>
      </c>
      <c r="AK642">
        <f t="array" ref="AK642">IFERROR(INDEX(SonnyMoore[SM_PR],MATCH(AllSources[[#This Row],[Year]]&amp;"|"&amp;AllSources[[#This Row],[Real_Team]],SonnyMoore[YEAR]&amp;"|"&amp;SonnyMoore[TEAM],0)),"")</f>
        <v>89.13</v>
      </c>
      <c r="AL642">
        <f t="array" ref="AL642">IFERROR(INDEX(SonnyMoore[YEAR],MATCH(AllSources[[#This Row],[Year]]&amp;"|"&amp;AllSources[[#This Row],[Real_Team]],SonnyMoore[YEAR]&amp;"|"&amp;SonnyMoore[TEAM],0)),"")</f>
        <v>2019</v>
      </c>
      <c r="AM642" t="str">
        <f t="array" ref="AM642">IFERROR(INDEX(ESPN[TEAM],MATCH(AllSources[[#This Row],[Year]]&amp;"|"&amp;AllSources[[#This Row],[Real_Team]],ESPN[YEAR]&amp;"|"&amp;ESPN[TEAM],0)),"")</f>
        <v>Tennessee</v>
      </c>
      <c r="AN642">
        <f t="array" ref="AN642">IFERROR(INDEX(ESPN[BPI OFF],MATCH(AllSources[[#This Row],[Year]]&amp;"|"&amp;AllSources[[#This Row],[Real_Team]],ESPN[YEAR]&amp;"|"&amp;ESPN[TEAM],0)),"")</f>
        <v>2.7</v>
      </c>
      <c r="AO642">
        <f t="array" ref="AO642">IFERROR(INDEX(ESPN[BPI DEF],MATCH(AllSources[[#This Row],[Year]]&amp;"|"&amp;AllSources[[#This Row],[Real_Team]],ESPN[YEAR]&amp;"|"&amp;ESPN[TEAM],0)),"")</f>
        <v>5.5</v>
      </c>
      <c r="AP642">
        <f t="array" ref="AP642">IFERROR(INDEX(ESPN[BPI],MATCH(AllSources[[#This Row],[Year]]&amp;"|"&amp;AllSources[[#This Row],[Real_Team]],ESPN[YEAR]&amp;"|"&amp;ESPN[TEAM],0)),"")</f>
        <v>8.1999999999999993</v>
      </c>
      <c r="AQ642">
        <f t="array" ref="AQ642">IFERROR(INDEX(ESPN[YEAR],MATCH(AllSources[[#This Row],[Year]]&amp;"|"&amp;AllSources[[#This Row],[Real_Team]],ESPN[YEAR]&amp;"|"&amp;ESPN[TEAM],0)),"")</f>
        <v>2019</v>
      </c>
    </row>
    <row r="643" spans="1:43" x14ac:dyDescent="0.2">
      <c r="A643">
        <v>2019</v>
      </c>
      <c r="B643">
        <v>11</v>
      </c>
      <c r="C643" t="s">
        <v>1103</v>
      </c>
      <c r="D643" t="s">
        <v>42</v>
      </c>
      <c r="E643" t="e" vm="1">
        <v>#NAME?</v>
      </c>
      <c r="F643">
        <v>5</v>
      </c>
      <c r="H643" t="s">
        <v>60</v>
      </c>
      <c r="I643" t="s">
        <v>606</v>
      </c>
      <c r="J643">
        <v>25</v>
      </c>
      <c r="K643">
        <v>120.9</v>
      </c>
      <c r="L643">
        <v>6</v>
      </c>
      <c r="M643">
        <v>95.9</v>
      </c>
      <c r="N643">
        <v>36</v>
      </c>
      <c r="O643">
        <v>67.900000000000006</v>
      </c>
      <c r="P643">
        <v>155</v>
      </c>
      <c r="Q643">
        <v>8.0000000000000002E-3</v>
      </c>
      <c r="R643">
        <v>162</v>
      </c>
      <c r="S643">
        <v>12.23</v>
      </c>
      <c r="T643">
        <v>11</v>
      </c>
      <c r="U643">
        <v>110.7</v>
      </c>
      <c r="V643">
        <v>3</v>
      </c>
      <c r="W643">
        <v>98.5</v>
      </c>
      <c r="X643">
        <v>20</v>
      </c>
      <c r="Y643">
        <v>2.63</v>
      </c>
      <c r="Z643">
        <v>96</v>
      </c>
      <c r="AA643">
        <v>5</v>
      </c>
      <c r="AB643" t="s">
        <v>136</v>
      </c>
      <c r="AC643" t="str">
        <f t="array" ref="AC643">IFERROR(INDEX(JeffSagarin[TEAM],MATCH(AllSources[[#This Row],[Year]]&amp;"|"&amp;AllSources[[#This Row],[Real_Team]],JeffSagarin[YEAR]&amp;"|"&amp;JeffSagarin[TEAM],0)),"")</f>
        <v>Auburn</v>
      </c>
      <c r="AD643">
        <f t="array" ref="AD643">IFERROR(INDEX(JeffSagarin[JS_RATING],MATCH(AllSources[[#This Row],[Year]]&amp;"|"&amp;AllSources[[#This Row],[Real_Team]],JeffSagarin[YEAR]&amp;"|"&amp;JeffSagarin[TEAM],0)),"")</f>
        <v>90.49</v>
      </c>
      <c r="AE643">
        <f t="array" ref="AE643">IFERROR(INDEX(JeffSagarin[JS_SOS],MATCH(AllSources[[#This Row],[Year]]&amp;"|"&amp;AllSources[[#This Row],[Real_Team]],JeffSagarin[YEAR]&amp;"|"&amp;JeffSagarin[TEAM],0)),"")</f>
        <v>82.14</v>
      </c>
      <c r="AF643">
        <f t="array" ref="AF643">IFERROR(INDEX(JeffSagarin[W25],MATCH(AllSources[[#This Row],[Year]]&amp;"|"&amp;AllSources[[#This Row],[Real_Team]],JeffSagarin[YEAR]&amp;"|"&amp;JeffSagarin[TEAM],0)),"")</f>
        <v>8</v>
      </c>
      <c r="AG643">
        <f t="array" ref="AG643">IFERROR(INDEX(JeffSagarin[W50],MATCH(AllSources[[#This Row],[Year]]&amp;"|"&amp;AllSources[[#This Row],[Real_Team]],JeffSagarin[YEAR]&amp;"|"&amp;JeffSagarin[TEAM],0)),"")</f>
        <v>10</v>
      </c>
      <c r="AH643">
        <f t="array" ref="AH643">IFERROR(INDEX(JeffSagarin[YEAR],MATCH(AllSources[[#This Row],[Year]]&amp;"|"&amp;AllSources[[#This Row],[Real_Team]],JeffSagarin[YEAR]&amp;"|"&amp;JeffSagarin[TEAM],0)),"")</f>
        <v>2019</v>
      </c>
      <c r="AI643" t="str">
        <f t="array" ref="AI643">IFERROR(INDEX(SonnyMoore[TEAM],MATCH(AllSources[[#This Row],[Year]]&amp;"|"&amp;AllSources[[#This Row],[Real_Team]],SonnyMoore[YEAR]&amp;"|"&amp;SonnyMoore[TEAM],0)),"")</f>
        <v>AUBURN</v>
      </c>
      <c r="AJ643">
        <f t="array" ref="AJ643">IFERROR(INDEX(SonnyMoore[SM_SOS],MATCH(AllSources[[#This Row],[Year]]&amp;"|"&amp;AllSources[[#This Row],[Real_Team]],SonnyMoore[YEAR]&amp;"|"&amp;SonnyMoore[TEAM],0)),"")</f>
        <v>78.72</v>
      </c>
      <c r="AK643">
        <f t="array" ref="AK643">IFERROR(INDEX(SonnyMoore[SM_PR],MATCH(AllSources[[#This Row],[Year]]&amp;"|"&amp;AllSources[[#This Row],[Real_Team]],SonnyMoore[YEAR]&amp;"|"&amp;SonnyMoore[TEAM],0)),"")</f>
        <v>91.11</v>
      </c>
      <c r="AL643">
        <f t="array" ref="AL643">IFERROR(INDEX(SonnyMoore[YEAR],MATCH(AllSources[[#This Row],[Year]]&amp;"|"&amp;AllSources[[#This Row],[Real_Team]],SonnyMoore[YEAR]&amp;"|"&amp;SonnyMoore[TEAM],0)),"")</f>
        <v>2019</v>
      </c>
      <c r="AM643" t="str">
        <f t="array" ref="AM643">IFERROR(INDEX(ESPN[TEAM],MATCH(AllSources[[#This Row],[Year]]&amp;"|"&amp;AllSources[[#This Row],[Real_Team]],ESPN[YEAR]&amp;"|"&amp;ESPN[TEAM],0)),"")</f>
        <v>Auburn</v>
      </c>
      <c r="AN643">
        <f t="array" ref="AN643">IFERROR(INDEX(ESPN[BPI OFF],MATCH(AllSources[[#This Row],[Year]]&amp;"|"&amp;AllSources[[#This Row],[Real_Team]],ESPN[YEAR]&amp;"|"&amp;ESPN[TEAM],0)),"")</f>
        <v>6.5</v>
      </c>
      <c r="AO643">
        <f t="array" ref="AO643">IFERROR(INDEX(ESPN[BPI DEF],MATCH(AllSources[[#This Row],[Year]]&amp;"|"&amp;AllSources[[#This Row],[Real_Team]],ESPN[YEAR]&amp;"|"&amp;ESPN[TEAM],0)),"")</f>
        <v>4.9000000000000004</v>
      </c>
      <c r="AP643">
        <f t="array" ref="AP643">IFERROR(INDEX(ESPN[BPI],MATCH(AllSources[[#This Row],[Year]]&amp;"|"&amp;AllSources[[#This Row],[Real_Team]],ESPN[YEAR]&amp;"|"&amp;ESPN[TEAM],0)),"")</f>
        <v>11.5</v>
      </c>
      <c r="AQ643">
        <f t="array" ref="AQ643">IFERROR(INDEX(ESPN[YEAR],MATCH(AllSources[[#This Row],[Year]]&amp;"|"&amp;AllSources[[#This Row],[Real_Team]],ESPN[YEAR]&amp;"|"&amp;ESPN[TEAM],0)),"")</f>
        <v>2019</v>
      </c>
    </row>
    <row r="644" spans="1:43" x14ac:dyDescent="0.2">
      <c r="A644">
        <v>2019</v>
      </c>
      <c r="B644">
        <v>12</v>
      </c>
      <c r="C644" t="s">
        <v>1104</v>
      </c>
      <c r="D644" t="s">
        <v>46</v>
      </c>
      <c r="E644" t="e" vm="1">
        <v>#NAME?</v>
      </c>
      <c r="F644">
        <v>3</v>
      </c>
      <c r="H644" t="s">
        <v>148</v>
      </c>
      <c r="I644" t="s">
        <v>1098</v>
      </c>
      <c r="J644">
        <v>24.13</v>
      </c>
      <c r="K644">
        <v>115.3</v>
      </c>
      <c r="L644">
        <v>19</v>
      </c>
      <c r="M644">
        <v>91.2</v>
      </c>
      <c r="N644">
        <v>11</v>
      </c>
      <c r="O644">
        <v>66.099999999999994</v>
      </c>
      <c r="P644">
        <v>260</v>
      </c>
      <c r="Q644">
        <v>3.9E-2</v>
      </c>
      <c r="R644">
        <v>86</v>
      </c>
      <c r="S644">
        <v>4.45</v>
      </c>
      <c r="T644">
        <v>76</v>
      </c>
      <c r="U644">
        <v>105.7</v>
      </c>
      <c r="V644">
        <v>92</v>
      </c>
      <c r="W644">
        <v>101.3</v>
      </c>
      <c r="X644">
        <v>62</v>
      </c>
      <c r="Y644">
        <v>-4.16</v>
      </c>
      <c r="Z644">
        <v>283</v>
      </c>
      <c r="AA644">
        <v>3</v>
      </c>
      <c r="AB644" t="s">
        <v>136</v>
      </c>
      <c r="AC644" t="str">
        <f t="array" ref="AC644">IFERROR(INDEX(JeffSagarin[TEAM],MATCH(AllSources[[#This Row],[Year]]&amp;"|"&amp;AllSources[[#This Row],[Real_Team]],JeffSagarin[YEAR]&amp;"|"&amp;JeffSagarin[TEAM],0)),"")</f>
        <v>Houston</v>
      </c>
      <c r="AD644">
        <f t="array" ref="AD644">IFERROR(INDEX(JeffSagarin[JS_RATING],MATCH(AllSources[[#This Row],[Year]]&amp;"|"&amp;AllSources[[#This Row],[Real_Team]],JeffSagarin[YEAR]&amp;"|"&amp;JeffSagarin[TEAM],0)),"")</f>
        <v>88.72</v>
      </c>
      <c r="AE644">
        <f t="array" ref="AE644">IFERROR(INDEX(JeffSagarin[JS_SOS],MATCH(AllSources[[#This Row],[Year]]&amp;"|"&amp;AllSources[[#This Row],[Real_Team]],JeffSagarin[YEAR]&amp;"|"&amp;JeffSagarin[TEAM],0)),"")</f>
        <v>76.489999999999995</v>
      </c>
      <c r="AF644">
        <f t="array" ref="AF644">IFERROR(INDEX(JeffSagarin[W25],MATCH(AllSources[[#This Row],[Year]]&amp;"|"&amp;AllSources[[#This Row],[Real_Team]],JeffSagarin[YEAR]&amp;"|"&amp;JeffSagarin[TEAM],0)),"")</f>
        <v>3</v>
      </c>
      <c r="AG644">
        <f t="array" ref="AG644">IFERROR(INDEX(JeffSagarin[W50],MATCH(AllSources[[#This Row],[Year]]&amp;"|"&amp;AllSources[[#This Row],[Real_Team]],JeffSagarin[YEAR]&amp;"|"&amp;JeffSagarin[TEAM],0)),"")</f>
        <v>7</v>
      </c>
      <c r="AH644">
        <f t="array" ref="AH644">IFERROR(INDEX(JeffSagarin[YEAR],MATCH(AllSources[[#This Row],[Year]]&amp;"|"&amp;AllSources[[#This Row],[Real_Team]],JeffSagarin[YEAR]&amp;"|"&amp;JeffSagarin[TEAM],0)),"")</f>
        <v>2019</v>
      </c>
      <c r="AI644" t="str">
        <f t="array" ref="AI644">IFERROR(INDEX(SonnyMoore[TEAM],MATCH(AllSources[[#This Row],[Year]]&amp;"|"&amp;AllSources[[#This Row],[Real_Team]],SonnyMoore[YEAR]&amp;"|"&amp;SonnyMoore[TEAM],0)),"")</f>
        <v>HOUSTON</v>
      </c>
      <c r="AJ644">
        <f t="array" ref="AJ644">IFERROR(INDEX(SonnyMoore[SM_SOS],MATCH(AllSources[[#This Row],[Year]]&amp;"|"&amp;AllSources[[#This Row],[Real_Team]],SonnyMoore[YEAR]&amp;"|"&amp;SonnyMoore[TEAM],0)),"")</f>
        <v>73.73</v>
      </c>
      <c r="AK644">
        <f t="array" ref="AK644">IFERROR(INDEX(SonnyMoore[SM_PR],MATCH(AllSources[[#This Row],[Year]]&amp;"|"&amp;AllSources[[#This Row],[Real_Team]],SonnyMoore[YEAR]&amp;"|"&amp;SonnyMoore[TEAM],0)),"")</f>
        <v>88.25</v>
      </c>
      <c r="AL644">
        <f t="array" ref="AL644">IFERROR(INDEX(SonnyMoore[YEAR],MATCH(AllSources[[#This Row],[Year]]&amp;"|"&amp;AllSources[[#This Row],[Real_Team]],SonnyMoore[YEAR]&amp;"|"&amp;SonnyMoore[TEAM],0)),"")</f>
        <v>2019</v>
      </c>
      <c r="AM644" t="str">
        <f t="array" ref="AM644">IFERROR(INDEX(ESPN[TEAM],MATCH(AllSources[[#This Row],[Year]]&amp;"|"&amp;AllSources[[#This Row],[Real_Team]],ESPN[YEAR]&amp;"|"&amp;ESPN[TEAM],0)),"")</f>
        <v>Houston</v>
      </c>
      <c r="AN644">
        <f t="array" ref="AN644">IFERROR(INDEX(ESPN[BPI OFF],MATCH(AllSources[[#This Row],[Year]]&amp;"|"&amp;AllSources[[#This Row],[Real_Team]],ESPN[YEAR]&amp;"|"&amp;ESPN[TEAM],0)),"")</f>
        <v>6.7</v>
      </c>
      <c r="AO644">
        <f t="array" ref="AO644">IFERROR(INDEX(ESPN[BPI DEF],MATCH(AllSources[[#This Row],[Year]]&amp;"|"&amp;AllSources[[#This Row],[Real_Team]],ESPN[YEAR]&amp;"|"&amp;ESPN[TEAM],0)),"")</f>
        <v>6.4</v>
      </c>
      <c r="AP644">
        <f t="array" ref="AP644">IFERROR(INDEX(ESPN[BPI],MATCH(AllSources[[#This Row],[Year]]&amp;"|"&amp;AllSources[[#This Row],[Real_Team]],ESPN[YEAR]&amp;"|"&amp;ESPN[TEAM],0)),"")</f>
        <v>13.1</v>
      </c>
      <c r="AQ644">
        <f t="array" ref="AQ644">IFERROR(INDEX(ESPN[YEAR],MATCH(AllSources[[#This Row],[Year]]&amp;"|"&amp;AllSources[[#This Row],[Real_Team]],ESPN[YEAR]&amp;"|"&amp;ESPN[TEAM],0)),"")</f>
        <v>2019</v>
      </c>
    </row>
    <row r="645" spans="1:43" x14ac:dyDescent="0.2">
      <c r="A645">
        <v>2019</v>
      </c>
      <c r="B645">
        <v>13</v>
      </c>
      <c r="C645" t="s">
        <v>1105</v>
      </c>
      <c r="D645" t="s">
        <v>5</v>
      </c>
      <c r="E645" t="e" vm="1">
        <v>#NAME?</v>
      </c>
      <c r="F645">
        <v>4</v>
      </c>
      <c r="H645" t="s">
        <v>105</v>
      </c>
      <c r="I645" t="s">
        <v>96</v>
      </c>
      <c r="J645">
        <v>24.07</v>
      </c>
      <c r="K645">
        <v>118.1</v>
      </c>
      <c r="L645">
        <v>11</v>
      </c>
      <c r="M645">
        <v>94</v>
      </c>
      <c r="N645">
        <v>20</v>
      </c>
      <c r="O645">
        <v>63.7</v>
      </c>
      <c r="P645">
        <v>334</v>
      </c>
      <c r="Q645">
        <v>-5.0000000000000001E-3</v>
      </c>
      <c r="R645">
        <v>195</v>
      </c>
      <c r="S645">
        <v>8.4700000000000006</v>
      </c>
      <c r="T645">
        <v>47</v>
      </c>
      <c r="U645">
        <v>108.3</v>
      </c>
      <c r="V645">
        <v>49</v>
      </c>
      <c r="W645">
        <v>99.9</v>
      </c>
      <c r="X645">
        <v>42</v>
      </c>
      <c r="Y645">
        <v>-6.26</v>
      </c>
      <c r="Z645">
        <v>325</v>
      </c>
      <c r="AA645">
        <v>4</v>
      </c>
      <c r="AB645" t="s">
        <v>136</v>
      </c>
      <c r="AC645" t="str">
        <f t="array" ref="AC645">IFERROR(INDEX(JeffSagarin[TEAM],MATCH(AllSources[[#This Row],[Year]]&amp;"|"&amp;AllSources[[#This Row],[Real_Team]],JeffSagarin[YEAR]&amp;"|"&amp;JeffSagarin[TEAM],0)),"")</f>
        <v>Virginia Tech</v>
      </c>
      <c r="AD645">
        <f t="array" ref="AD645">IFERROR(INDEX(JeffSagarin[JS_RATING],MATCH(AllSources[[#This Row],[Year]]&amp;"|"&amp;AllSources[[#This Row],[Real_Team]],JeffSagarin[YEAR]&amp;"|"&amp;JeffSagarin[TEAM],0)),"")</f>
        <v>88.81</v>
      </c>
      <c r="AE645">
        <f t="array" ref="AE645">IFERROR(INDEX(JeffSagarin[JS_SOS],MATCH(AllSources[[#This Row],[Year]]&amp;"|"&amp;AllSources[[#This Row],[Real_Team]],JeffSagarin[YEAR]&amp;"|"&amp;JeffSagarin[TEAM],0)),"")</f>
        <v>79.36</v>
      </c>
      <c r="AF645">
        <f t="array" ref="AF645">IFERROR(INDEX(JeffSagarin[W25],MATCH(AllSources[[#This Row],[Year]]&amp;"|"&amp;AllSources[[#This Row],[Real_Team]],JeffSagarin[YEAR]&amp;"|"&amp;JeffSagarin[TEAM],0)),"")</f>
        <v>2</v>
      </c>
      <c r="AG645">
        <f t="array" ref="AG645">IFERROR(INDEX(JeffSagarin[W50],MATCH(AllSources[[#This Row],[Year]]&amp;"|"&amp;AllSources[[#This Row],[Real_Team]],JeffSagarin[YEAR]&amp;"|"&amp;JeffSagarin[TEAM],0)),"")</f>
        <v>5</v>
      </c>
      <c r="AH645">
        <f t="array" ref="AH645">IFERROR(INDEX(JeffSagarin[YEAR],MATCH(AllSources[[#This Row],[Year]]&amp;"|"&amp;AllSources[[#This Row],[Real_Team]],JeffSagarin[YEAR]&amp;"|"&amp;JeffSagarin[TEAM],0)),"")</f>
        <v>2019</v>
      </c>
      <c r="AI645" t="str">
        <f t="array" ref="AI645">IFERROR(INDEX(SonnyMoore[TEAM],MATCH(AllSources[[#This Row],[Year]]&amp;"|"&amp;AllSources[[#This Row],[Real_Team]],SonnyMoore[YEAR]&amp;"|"&amp;SonnyMoore[TEAM],0)),"")</f>
        <v>VIRGINIA TECH</v>
      </c>
      <c r="AJ645">
        <f t="array" ref="AJ645">IFERROR(INDEX(SonnyMoore[SM_SOS],MATCH(AllSources[[#This Row],[Year]]&amp;"|"&amp;AllSources[[#This Row],[Real_Team]],SonnyMoore[YEAR]&amp;"|"&amp;SonnyMoore[TEAM],0)),"")</f>
        <v>77.61</v>
      </c>
      <c r="AK645">
        <f t="array" ref="AK645">IFERROR(INDEX(SonnyMoore[SM_PR],MATCH(AllSources[[#This Row],[Year]]&amp;"|"&amp;AllSources[[#This Row],[Real_Team]],SonnyMoore[YEAR]&amp;"|"&amp;SonnyMoore[TEAM],0)),"")</f>
        <v>88.55</v>
      </c>
      <c r="AL645">
        <f t="array" ref="AL645">IFERROR(INDEX(SonnyMoore[YEAR],MATCH(AllSources[[#This Row],[Year]]&amp;"|"&amp;AllSources[[#This Row],[Real_Team]],SonnyMoore[YEAR]&amp;"|"&amp;SonnyMoore[TEAM],0)),"")</f>
        <v>2019</v>
      </c>
      <c r="AM645" t="str">
        <f t="array" ref="AM645">IFERROR(INDEX(ESPN[TEAM],MATCH(AllSources[[#This Row],[Year]]&amp;"|"&amp;AllSources[[#This Row],[Real_Team]],ESPN[YEAR]&amp;"|"&amp;ESPN[TEAM],0)),"")</f>
        <v>Virginia Tech</v>
      </c>
      <c r="AN645">
        <f t="array" ref="AN645">IFERROR(INDEX(ESPN[BPI OFF],MATCH(AllSources[[#This Row],[Year]]&amp;"|"&amp;AllSources[[#This Row],[Real_Team]],ESPN[YEAR]&amp;"|"&amp;ESPN[TEAM],0)),"")</f>
        <v>2.4</v>
      </c>
      <c r="AO645">
        <f t="array" ref="AO645">IFERROR(INDEX(ESPN[BPI DEF],MATCH(AllSources[[#This Row],[Year]]&amp;"|"&amp;AllSources[[#This Row],[Real_Team]],ESPN[YEAR]&amp;"|"&amp;ESPN[TEAM],0)),"")</f>
        <v>3.1</v>
      </c>
      <c r="AP645">
        <f t="array" ref="AP645">IFERROR(INDEX(ESPN[BPI],MATCH(AllSources[[#This Row],[Year]]&amp;"|"&amp;AllSources[[#This Row],[Real_Team]],ESPN[YEAR]&amp;"|"&amp;ESPN[TEAM],0)),"")</f>
        <v>5.5</v>
      </c>
      <c r="AQ645">
        <f t="array" ref="AQ645">IFERROR(INDEX(ESPN[YEAR],MATCH(AllSources[[#This Row],[Year]]&amp;"|"&amp;AllSources[[#This Row],[Real_Team]],ESPN[YEAR]&amp;"|"&amp;ESPN[TEAM],0)),"")</f>
        <v>2019</v>
      </c>
    </row>
    <row r="646" spans="1:43" x14ac:dyDescent="0.2">
      <c r="A646">
        <v>2019</v>
      </c>
      <c r="B646">
        <v>14</v>
      </c>
      <c r="C646" t="s">
        <v>1106</v>
      </c>
      <c r="D646" t="s">
        <v>270</v>
      </c>
      <c r="E646" t="e" vm="1">
        <v>#NAME?</v>
      </c>
      <c r="F646">
        <v>4</v>
      </c>
      <c r="H646" t="s">
        <v>105</v>
      </c>
      <c r="I646" t="s">
        <v>610</v>
      </c>
      <c r="J646">
        <v>22.39</v>
      </c>
      <c r="K646">
        <v>112.8</v>
      </c>
      <c r="L646">
        <v>36</v>
      </c>
      <c r="M646">
        <v>90.4</v>
      </c>
      <c r="N646">
        <v>10</v>
      </c>
      <c r="O646">
        <v>68.599999999999994</v>
      </c>
      <c r="P646">
        <v>121</v>
      </c>
      <c r="Q646">
        <v>4.5999999999999999E-2</v>
      </c>
      <c r="R646">
        <v>70</v>
      </c>
      <c r="S646">
        <v>10.46</v>
      </c>
      <c r="T646">
        <v>30</v>
      </c>
      <c r="U646">
        <v>109.8</v>
      </c>
      <c r="V646">
        <v>20</v>
      </c>
      <c r="W646">
        <v>99.3</v>
      </c>
      <c r="X646">
        <v>33</v>
      </c>
      <c r="Y646">
        <v>0.93</v>
      </c>
      <c r="Z646">
        <v>128</v>
      </c>
      <c r="AA646">
        <v>4</v>
      </c>
      <c r="AB646" t="s">
        <v>136</v>
      </c>
      <c r="AC646" t="str">
        <f t="array" ref="AC646">IFERROR(INDEX(JeffSagarin[TEAM],MATCH(AllSources[[#This Row],[Year]]&amp;"|"&amp;AllSources[[#This Row],[Real_Team]],JeffSagarin[YEAR]&amp;"|"&amp;JeffSagarin[TEAM],0)),"")</f>
        <v/>
      </c>
      <c r="AD646" t="str">
        <f t="array" ref="AD646">IFERROR(INDEX(JeffSagarin[JS_RATING],MATCH(AllSources[[#This Row],[Year]]&amp;"|"&amp;AllSources[[#This Row],[Real_Team]],JeffSagarin[YEAR]&amp;"|"&amp;JeffSagarin[TEAM],0)),"")</f>
        <v/>
      </c>
      <c r="AE646" t="str">
        <f t="array" ref="AE646">IFERROR(INDEX(JeffSagarin[JS_SOS],MATCH(AllSources[[#This Row],[Year]]&amp;"|"&amp;AllSources[[#This Row],[Real_Team]],JeffSagarin[YEAR]&amp;"|"&amp;JeffSagarin[TEAM],0)),"")</f>
        <v/>
      </c>
      <c r="AF646" t="str">
        <f t="array" ref="AF646">IFERROR(INDEX(JeffSagarin[W25],MATCH(AllSources[[#This Row],[Year]]&amp;"|"&amp;AllSources[[#This Row],[Real_Team]],JeffSagarin[YEAR]&amp;"|"&amp;JeffSagarin[TEAM],0)),"")</f>
        <v/>
      </c>
      <c r="AG646" t="str">
        <f t="array" ref="AG646">IFERROR(INDEX(JeffSagarin[W50],MATCH(AllSources[[#This Row],[Year]]&amp;"|"&amp;AllSources[[#This Row],[Real_Team]],JeffSagarin[YEAR]&amp;"|"&amp;JeffSagarin[TEAM],0)),"")</f>
        <v/>
      </c>
      <c r="AH646" t="str">
        <f t="array" ref="AH646">IFERROR(INDEX(JeffSagarin[YEAR],MATCH(AllSources[[#This Row],[Year]]&amp;"|"&amp;AllSources[[#This Row],[Real_Team]],JeffSagarin[YEAR]&amp;"|"&amp;JeffSagarin[TEAM],0)),"")</f>
        <v/>
      </c>
      <c r="AI646" t="str">
        <f t="array" ref="AI646">IFERROR(INDEX(SonnyMoore[TEAM],MATCH(AllSources[[#This Row],[Year]]&amp;"|"&amp;AllSources[[#This Row],[Real_Team]],SonnyMoore[YEAR]&amp;"|"&amp;SonnyMoore[TEAM],0)),"")</f>
        <v>FLORIDA ST.</v>
      </c>
      <c r="AJ646">
        <f t="array" ref="AJ646">IFERROR(INDEX(SonnyMoore[SM_SOS],MATCH(AllSources[[#This Row],[Year]]&amp;"|"&amp;AllSources[[#This Row],[Real_Team]],SonnyMoore[YEAR]&amp;"|"&amp;SonnyMoore[TEAM],0)),"")</f>
        <v>79.72</v>
      </c>
      <c r="AK646">
        <f t="array" ref="AK646">IFERROR(INDEX(SonnyMoore[SM_PR],MATCH(AllSources[[#This Row],[Year]]&amp;"|"&amp;AllSources[[#This Row],[Real_Team]],SonnyMoore[YEAR]&amp;"|"&amp;SonnyMoore[TEAM],0)),"")</f>
        <v>88.41</v>
      </c>
      <c r="AL646">
        <f t="array" ref="AL646">IFERROR(INDEX(SonnyMoore[YEAR],MATCH(AllSources[[#This Row],[Year]]&amp;"|"&amp;AllSources[[#This Row],[Real_Team]],SonnyMoore[YEAR]&amp;"|"&amp;SonnyMoore[TEAM],0)),"")</f>
        <v>2019</v>
      </c>
      <c r="AM646" t="str">
        <f t="array" ref="AM646">IFERROR(INDEX(ESPN[TEAM],MATCH(AllSources[[#This Row],[Year]]&amp;"|"&amp;AllSources[[#This Row],[Real_Team]],ESPN[YEAR]&amp;"|"&amp;ESPN[TEAM],0)),"")</f>
        <v/>
      </c>
      <c r="AN646" t="str">
        <f t="array" ref="AN646">IFERROR(INDEX(ESPN[BPI OFF],MATCH(AllSources[[#This Row],[Year]]&amp;"|"&amp;AllSources[[#This Row],[Real_Team]],ESPN[YEAR]&amp;"|"&amp;ESPN[TEAM],0)),"")</f>
        <v/>
      </c>
      <c r="AO646" t="str">
        <f t="array" ref="AO646">IFERROR(INDEX(ESPN[BPI DEF],MATCH(AllSources[[#This Row],[Year]]&amp;"|"&amp;AllSources[[#This Row],[Real_Team]],ESPN[YEAR]&amp;"|"&amp;ESPN[TEAM],0)),"")</f>
        <v/>
      </c>
      <c r="AP646" t="str">
        <f t="array" ref="AP646">IFERROR(INDEX(ESPN[BPI],MATCH(AllSources[[#This Row],[Year]]&amp;"|"&amp;AllSources[[#This Row],[Real_Team]],ESPN[YEAR]&amp;"|"&amp;ESPN[TEAM],0)),"")</f>
        <v/>
      </c>
      <c r="AQ646" t="str">
        <f t="array" ref="AQ646">IFERROR(INDEX(ESPN[YEAR],MATCH(AllSources[[#This Row],[Year]]&amp;"|"&amp;AllSources[[#This Row],[Real_Team]],ESPN[YEAR]&amp;"|"&amp;ESPN[TEAM],0)),"")</f>
        <v/>
      </c>
    </row>
    <row r="647" spans="1:43" x14ac:dyDescent="0.2">
      <c r="A647">
        <v>2019</v>
      </c>
      <c r="B647">
        <v>15</v>
      </c>
      <c r="C647" t="s">
        <v>1107</v>
      </c>
      <c r="D647" t="s">
        <v>243</v>
      </c>
      <c r="E647" t="e" vm="1">
        <v>#NAME?</v>
      </c>
      <c r="F647">
        <v>6</v>
      </c>
      <c r="H647" t="s">
        <v>156</v>
      </c>
      <c r="I647" t="s">
        <v>84</v>
      </c>
      <c r="J647">
        <v>22.09</v>
      </c>
      <c r="K647">
        <v>118.9</v>
      </c>
      <c r="L647">
        <v>9</v>
      </c>
      <c r="M647">
        <v>96.8</v>
      </c>
      <c r="N647">
        <v>47</v>
      </c>
      <c r="O647">
        <v>67.7</v>
      </c>
      <c r="P647">
        <v>171</v>
      </c>
      <c r="Q647">
        <v>-6.3E-2</v>
      </c>
      <c r="R647">
        <v>316</v>
      </c>
      <c r="S647">
        <v>10.78</v>
      </c>
      <c r="T647">
        <v>23</v>
      </c>
      <c r="U647">
        <v>109.3</v>
      </c>
      <c r="V647">
        <v>29</v>
      </c>
      <c r="W647">
        <v>98.5</v>
      </c>
      <c r="X647">
        <v>21</v>
      </c>
      <c r="Y647">
        <v>-1.56</v>
      </c>
      <c r="Z647">
        <v>206</v>
      </c>
      <c r="AA647">
        <v>6</v>
      </c>
      <c r="AB647" t="s">
        <v>136</v>
      </c>
      <c r="AC647" t="str">
        <f t="array" ref="AC647">IFERROR(INDEX(JeffSagarin[TEAM],MATCH(AllSources[[#This Row],[Year]]&amp;"|"&amp;AllSources[[#This Row],[Real_Team]],JeffSagarin[YEAR]&amp;"|"&amp;JeffSagarin[TEAM],0)),"")</f>
        <v/>
      </c>
      <c r="AD647" t="str">
        <f t="array" ref="AD647">IFERROR(INDEX(JeffSagarin[JS_RATING],MATCH(AllSources[[#This Row],[Year]]&amp;"|"&amp;AllSources[[#This Row],[Real_Team]],JeffSagarin[YEAR]&amp;"|"&amp;JeffSagarin[TEAM],0)),"")</f>
        <v/>
      </c>
      <c r="AE647" t="str">
        <f t="array" ref="AE647">IFERROR(INDEX(JeffSagarin[JS_SOS],MATCH(AllSources[[#This Row],[Year]]&amp;"|"&amp;AllSources[[#This Row],[Real_Team]],JeffSagarin[YEAR]&amp;"|"&amp;JeffSagarin[TEAM],0)),"")</f>
        <v/>
      </c>
      <c r="AF647" t="str">
        <f t="array" ref="AF647">IFERROR(INDEX(JeffSagarin[W25],MATCH(AllSources[[#This Row],[Year]]&amp;"|"&amp;AllSources[[#This Row],[Real_Team]],JeffSagarin[YEAR]&amp;"|"&amp;JeffSagarin[TEAM],0)),"")</f>
        <v/>
      </c>
      <c r="AG647" t="str">
        <f t="array" ref="AG647">IFERROR(INDEX(JeffSagarin[W50],MATCH(AllSources[[#This Row],[Year]]&amp;"|"&amp;AllSources[[#This Row],[Real_Team]],JeffSagarin[YEAR]&amp;"|"&amp;JeffSagarin[TEAM],0)),"")</f>
        <v/>
      </c>
      <c r="AH647" t="str">
        <f t="array" ref="AH647">IFERROR(INDEX(JeffSagarin[YEAR],MATCH(AllSources[[#This Row],[Year]]&amp;"|"&amp;AllSources[[#This Row],[Real_Team]],JeffSagarin[YEAR]&amp;"|"&amp;JeffSagarin[TEAM],0)),"")</f>
        <v/>
      </c>
      <c r="AI647" t="str">
        <f t="array" ref="AI647">IFERROR(INDEX(SonnyMoore[TEAM],MATCH(AllSources[[#This Row],[Year]]&amp;"|"&amp;AllSources[[#This Row],[Real_Team]],SonnyMoore[YEAR]&amp;"|"&amp;SonnyMoore[TEAM],0)),"")</f>
        <v>IOWA ST.</v>
      </c>
      <c r="AJ647">
        <f t="array" ref="AJ647">IFERROR(INDEX(SonnyMoore[SM_SOS],MATCH(AllSources[[#This Row],[Year]]&amp;"|"&amp;AllSources[[#This Row],[Real_Team]],SonnyMoore[YEAR]&amp;"|"&amp;SonnyMoore[TEAM],0)),"")</f>
        <v>76.989999999999995</v>
      </c>
      <c r="AK647">
        <f t="array" ref="AK647">IFERROR(INDEX(SonnyMoore[SM_PR],MATCH(AllSources[[#This Row],[Year]]&amp;"|"&amp;AllSources[[#This Row],[Real_Team]],SonnyMoore[YEAR]&amp;"|"&amp;SonnyMoore[TEAM],0)),"")</f>
        <v>84.2</v>
      </c>
      <c r="AL647">
        <f t="array" ref="AL647">IFERROR(INDEX(SonnyMoore[YEAR],MATCH(AllSources[[#This Row],[Year]]&amp;"|"&amp;AllSources[[#This Row],[Real_Team]],SonnyMoore[YEAR]&amp;"|"&amp;SonnyMoore[TEAM],0)),"")</f>
        <v>2019</v>
      </c>
      <c r="AM647" t="str">
        <f t="array" ref="AM647">IFERROR(INDEX(ESPN[TEAM],MATCH(AllSources[[#This Row],[Year]]&amp;"|"&amp;AllSources[[#This Row],[Real_Team]],ESPN[YEAR]&amp;"|"&amp;ESPN[TEAM],0)),"")</f>
        <v/>
      </c>
      <c r="AN647" t="str">
        <f t="array" ref="AN647">IFERROR(INDEX(ESPN[BPI OFF],MATCH(AllSources[[#This Row],[Year]]&amp;"|"&amp;AllSources[[#This Row],[Real_Team]],ESPN[YEAR]&amp;"|"&amp;ESPN[TEAM],0)),"")</f>
        <v/>
      </c>
      <c r="AO647" t="str">
        <f t="array" ref="AO647">IFERROR(INDEX(ESPN[BPI DEF],MATCH(AllSources[[#This Row],[Year]]&amp;"|"&amp;AllSources[[#This Row],[Real_Team]],ESPN[YEAR]&amp;"|"&amp;ESPN[TEAM],0)),"")</f>
        <v/>
      </c>
      <c r="AP647" t="str">
        <f t="array" ref="AP647">IFERROR(INDEX(ESPN[BPI],MATCH(AllSources[[#This Row],[Year]]&amp;"|"&amp;AllSources[[#This Row],[Real_Team]],ESPN[YEAR]&amp;"|"&amp;ESPN[TEAM],0)),"")</f>
        <v/>
      </c>
      <c r="AQ647" t="str">
        <f t="array" ref="AQ647">IFERROR(INDEX(ESPN[YEAR],MATCH(AllSources[[#This Row],[Year]]&amp;"|"&amp;AllSources[[#This Row],[Real_Team]],ESPN[YEAR]&amp;"|"&amp;ESPN[TEAM],0)),"")</f>
        <v/>
      </c>
    </row>
    <row r="648" spans="1:43" x14ac:dyDescent="0.2">
      <c r="A648">
        <v>2019</v>
      </c>
      <c r="B648">
        <v>16</v>
      </c>
      <c r="C648" t="s">
        <v>602</v>
      </c>
      <c r="D648" t="s">
        <v>80</v>
      </c>
      <c r="E648" t="e" vm="1">
        <v>#NAME?</v>
      </c>
      <c r="F648">
        <v>5</v>
      </c>
      <c r="H648" t="s">
        <v>556</v>
      </c>
      <c r="I648" t="s">
        <v>125</v>
      </c>
      <c r="J648">
        <v>21.94</v>
      </c>
      <c r="K648">
        <v>110.4</v>
      </c>
      <c r="L648">
        <v>62</v>
      </c>
      <c r="M648">
        <v>88.5</v>
      </c>
      <c r="N648">
        <v>4</v>
      </c>
      <c r="O648">
        <v>63.9</v>
      </c>
      <c r="P648">
        <v>331</v>
      </c>
      <c r="Q648">
        <v>-1.7999999999999999E-2</v>
      </c>
      <c r="R648">
        <v>228</v>
      </c>
      <c r="S648">
        <v>12.97</v>
      </c>
      <c r="T648">
        <v>6</v>
      </c>
      <c r="U648">
        <v>110.3</v>
      </c>
      <c r="V648">
        <v>14</v>
      </c>
      <c r="W648">
        <v>97.3</v>
      </c>
      <c r="X648">
        <v>6</v>
      </c>
      <c r="Y648">
        <v>3.14</v>
      </c>
      <c r="Z648">
        <v>87</v>
      </c>
      <c r="AA648">
        <v>5</v>
      </c>
      <c r="AB648" t="s">
        <v>136</v>
      </c>
      <c r="AC648" t="str">
        <f t="array" ref="AC648">IFERROR(INDEX(JeffSagarin[TEAM],MATCH(AllSources[[#This Row],[Year]]&amp;"|"&amp;AllSources[[#This Row],[Real_Team]],JeffSagarin[YEAR]&amp;"|"&amp;JeffSagarin[TEAM],0)),"")</f>
        <v>Wisconsin</v>
      </c>
      <c r="AD648">
        <f t="array" ref="AD648">IFERROR(INDEX(JeffSagarin[JS_RATING],MATCH(AllSources[[#This Row],[Year]]&amp;"|"&amp;AllSources[[#This Row],[Real_Team]],JeffSagarin[YEAR]&amp;"|"&amp;JeffSagarin[TEAM],0)),"")</f>
        <v>87.22</v>
      </c>
      <c r="AE648">
        <f t="array" ref="AE648">IFERROR(INDEX(JeffSagarin[JS_SOS],MATCH(AllSources[[#This Row],[Year]]&amp;"|"&amp;AllSources[[#This Row],[Real_Team]],JeffSagarin[YEAR]&amp;"|"&amp;JeffSagarin[TEAM],0)),"")</f>
        <v>82.69</v>
      </c>
      <c r="AF648">
        <f t="array" ref="AF648">IFERROR(INDEX(JeffSagarin[W25],MATCH(AllSources[[#This Row],[Year]]&amp;"|"&amp;AllSources[[#This Row],[Real_Team]],JeffSagarin[YEAR]&amp;"|"&amp;JeffSagarin[TEAM],0)),"")</f>
        <v>1</v>
      </c>
      <c r="AG648">
        <f t="array" ref="AG648">IFERROR(INDEX(JeffSagarin[W50],MATCH(AllSources[[#This Row],[Year]]&amp;"|"&amp;AllSources[[#This Row],[Real_Team]],JeffSagarin[YEAR]&amp;"|"&amp;JeffSagarin[TEAM],0)),"")</f>
        <v>12</v>
      </c>
      <c r="AH648">
        <f t="array" ref="AH648">IFERROR(INDEX(JeffSagarin[YEAR],MATCH(AllSources[[#This Row],[Year]]&amp;"|"&amp;AllSources[[#This Row],[Real_Team]],JeffSagarin[YEAR]&amp;"|"&amp;JeffSagarin[TEAM],0)),"")</f>
        <v>2019</v>
      </c>
      <c r="AI648" t="str">
        <f t="array" ref="AI648">IFERROR(INDEX(SonnyMoore[TEAM],MATCH(AllSources[[#This Row],[Year]]&amp;"|"&amp;AllSources[[#This Row],[Real_Team]],SonnyMoore[YEAR]&amp;"|"&amp;SonnyMoore[TEAM],0)),"")</f>
        <v>WISCONSIN</v>
      </c>
      <c r="AJ648">
        <f t="array" ref="AJ648">IFERROR(INDEX(SonnyMoore[SM_SOS],MATCH(AllSources[[#This Row],[Year]]&amp;"|"&amp;AllSources[[#This Row],[Real_Team]],SonnyMoore[YEAR]&amp;"|"&amp;SonnyMoore[TEAM],0)),"")</f>
        <v>78.31</v>
      </c>
      <c r="AK648">
        <f t="array" ref="AK648">IFERROR(INDEX(SonnyMoore[SM_PR],MATCH(AllSources[[#This Row],[Year]]&amp;"|"&amp;AllSources[[#This Row],[Real_Team]],SonnyMoore[YEAR]&amp;"|"&amp;SonnyMoore[TEAM],0)),"")</f>
        <v>83.03</v>
      </c>
      <c r="AL648">
        <f t="array" ref="AL648">IFERROR(INDEX(SonnyMoore[YEAR],MATCH(AllSources[[#This Row],[Year]]&amp;"|"&amp;AllSources[[#This Row],[Real_Team]],SonnyMoore[YEAR]&amp;"|"&amp;SonnyMoore[TEAM],0)),"")</f>
        <v>2019</v>
      </c>
      <c r="AM648" t="str">
        <f t="array" ref="AM648">IFERROR(INDEX(ESPN[TEAM],MATCH(AllSources[[#This Row],[Year]]&amp;"|"&amp;AllSources[[#This Row],[Real_Team]],ESPN[YEAR]&amp;"|"&amp;ESPN[TEAM],0)),"")</f>
        <v>Wisconsin</v>
      </c>
      <c r="AN648">
        <f t="array" ref="AN648">IFERROR(INDEX(ESPN[BPI OFF],MATCH(AllSources[[#This Row],[Year]]&amp;"|"&amp;AllSources[[#This Row],[Real_Team]],ESPN[YEAR]&amp;"|"&amp;ESPN[TEAM],0)),"")</f>
        <v>5.9</v>
      </c>
      <c r="AO648">
        <f t="array" ref="AO648">IFERROR(INDEX(ESPN[BPI DEF],MATCH(AllSources[[#This Row],[Year]]&amp;"|"&amp;AllSources[[#This Row],[Real_Team]],ESPN[YEAR]&amp;"|"&amp;ESPN[TEAM],0)),"")</f>
        <v>6.3</v>
      </c>
      <c r="AP648">
        <f t="array" ref="AP648">IFERROR(INDEX(ESPN[BPI],MATCH(AllSources[[#This Row],[Year]]&amp;"|"&amp;AllSources[[#This Row],[Real_Team]],ESPN[YEAR]&amp;"|"&amp;ESPN[TEAM],0)),"")</f>
        <v>12.2</v>
      </c>
      <c r="AQ648">
        <f t="array" ref="AQ648">IFERROR(INDEX(ESPN[YEAR],MATCH(AllSources[[#This Row],[Year]]&amp;"|"&amp;AllSources[[#This Row],[Real_Team]],ESPN[YEAR]&amp;"|"&amp;ESPN[TEAM],0)),"")</f>
        <v>2019</v>
      </c>
    </row>
    <row r="649" spans="1:43" x14ac:dyDescent="0.2">
      <c r="A649">
        <v>2019</v>
      </c>
      <c r="B649">
        <v>17</v>
      </c>
      <c r="C649" t="s">
        <v>1108</v>
      </c>
      <c r="D649" t="s">
        <v>43</v>
      </c>
      <c r="E649" t="e" vm="1">
        <v>#NAME?</v>
      </c>
      <c r="F649">
        <v>4</v>
      </c>
      <c r="H649" t="s">
        <v>156</v>
      </c>
      <c r="I649" t="s">
        <v>653</v>
      </c>
      <c r="J649">
        <v>21.57</v>
      </c>
      <c r="K649">
        <v>113.9</v>
      </c>
      <c r="L649">
        <v>27</v>
      </c>
      <c r="M649">
        <v>92.3</v>
      </c>
      <c r="N649">
        <v>17</v>
      </c>
      <c r="O649">
        <v>70.099999999999994</v>
      </c>
      <c r="P649">
        <v>66</v>
      </c>
      <c r="Q649">
        <v>7.5999999999999998E-2</v>
      </c>
      <c r="R649">
        <v>26</v>
      </c>
      <c r="S649">
        <v>14.13</v>
      </c>
      <c r="T649">
        <v>1</v>
      </c>
      <c r="U649">
        <v>111.8</v>
      </c>
      <c r="V649">
        <v>1</v>
      </c>
      <c r="W649">
        <v>97.7</v>
      </c>
      <c r="X649">
        <v>8</v>
      </c>
      <c r="Y649">
        <v>10.36</v>
      </c>
      <c r="Z649">
        <v>4</v>
      </c>
      <c r="AA649">
        <v>4</v>
      </c>
      <c r="AB649" t="s">
        <v>136</v>
      </c>
      <c r="AC649" t="str">
        <f t="array" ref="AC649">IFERROR(INDEX(JeffSagarin[TEAM],MATCH(AllSources[[#This Row],[Year]]&amp;"|"&amp;AllSources[[#This Row],[Real_Team]],JeffSagarin[YEAR]&amp;"|"&amp;JeffSagarin[TEAM],0)),"")</f>
        <v>Kansas</v>
      </c>
      <c r="AD649">
        <f t="array" ref="AD649">IFERROR(INDEX(JeffSagarin[JS_RATING],MATCH(AllSources[[#This Row],[Year]]&amp;"|"&amp;AllSources[[#This Row],[Real_Team]],JeffSagarin[YEAR]&amp;"|"&amp;JeffSagarin[TEAM],0)),"")</f>
        <v>88.85</v>
      </c>
      <c r="AE649">
        <f t="array" ref="AE649">IFERROR(INDEX(JeffSagarin[JS_SOS],MATCH(AllSources[[#This Row],[Year]]&amp;"|"&amp;AllSources[[#This Row],[Real_Team]],JeffSagarin[YEAR]&amp;"|"&amp;JeffSagarin[TEAM],0)),"")</f>
        <v>83.58</v>
      </c>
      <c r="AF649">
        <f t="array" ref="AF649">IFERROR(INDEX(JeffSagarin[W25],MATCH(AllSources[[#This Row],[Year]]&amp;"|"&amp;AllSources[[#This Row],[Real_Team]],JeffSagarin[YEAR]&amp;"|"&amp;JeffSagarin[TEAM],0)),"")</f>
        <v>8</v>
      </c>
      <c r="AG649">
        <f t="array" ref="AG649">IFERROR(INDEX(JeffSagarin[W50],MATCH(AllSources[[#This Row],[Year]]&amp;"|"&amp;AllSources[[#This Row],[Real_Team]],JeffSagarin[YEAR]&amp;"|"&amp;JeffSagarin[TEAM],0)),"")</f>
        <v>15</v>
      </c>
      <c r="AH649">
        <f t="array" ref="AH649">IFERROR(INDEX(JeffSagarin[YEAR],MATCH(AllSources[[#This Row],[Year]]&amp;"|"&amp;AllSources[[#This Row],[Real_Team]],JeffSagarin[YEAR]&amp;"|"&amp;JeffSagarin[TEAM],0)),"")</f>
        <v>2019</v>
      </c>
      <c r="AI649" t="str">
        <f t="array" ref="AI649">IFERROR(INDEX(SonnyMoore[TEAM],MATCH(AllSources[[#This Row],[Year]]&amp;"|"&amp;AllSources[[#This Row],[Real_Team]],SonnyMoore[YEAR]&amp;"|"&amp;SonnyMoore[TEAM],0)),"")</f>
        <v>KANSAS</v>
      </c>
      <c r="AJ649">
        <f t="array" ref="AJ649">IFERROR(INDEX(SonnyMoore[SM_SOS],MATCH(AllSources[[#This Row],[Year]]&amp;"|"&amp;AllSources[[#This Row],[Real_Team]],SonnyMoore[YEAR]&amp;"|"&amp;SonnyMoore[TEAM],0)),"")</f>
        <v>79.5</v>
      </c>
      <c r="AK649">
        <f t="array" ref="AK649">IFERROR(INDEX(SonnyMoore[SM_PR],MATCH(AllSources[[#This Row],[Year]]&amp;"|"&amp;AllSources[[#This Row],[Real_Team]],SonnyMoore[YEAR]&amp;"|"&amp;SonnyMoore[TEAM],0)),"")</f>
        <v>84.61</v>
      </c>
      <c r="AL649">
        <f t="array" ref="AL649">IFERROR(INDEX(SonnyMoore[YEAR],MATCH(AllSources[[#This Row],[Year]]&amp;"|"&amp;AllSources[[#This Row],[Real_Team]],SonnyMoore[YEAR]&amp;"|"&amp;SonnyMoore[TEAM],0)),"")</f>
        <v>2019</v>
      </c>
      <c r="AM649" t="str">
        <f t="array" ref="AM649">IFERROR(INDEX(ESPN[TEAM],MATCH(AllSources[[#This Row],[Year]]&amp;"|"&amp;AllSources[[#This Row],[Real_Team]],ESPN[YEAR]&amp;"|"&amp;ESPN[TEAM],0)),"")</f>
        <v>Kansas</v>
      </c>
      <c r="AN649">
        <f t="array" ref="AN649">IFERROR(INDEX(ESPN[BPI OFF],MATCH(AllSources[[#This Row],[Year]]&amp;"|"&amp;AllSources[[#This Row],[Real_Team]],ESPN[YEAR]&amp;"|"&amp;ESPN[TEAM],0)),"")</f>
        <v>9.1999999999999993</v>
      </c>
      <c r="AO649">
        <f t="array" ref="AO649">IFERROR(INDEX(ESPN[BPI DEF],MATCH(AllSources[[#This Row],[Year]]&amp;"|"&amp;AllSources[[#This Row],[Real_Team]],ESPN[YEAR]&amp;"|"&amp;ESPN[TEAM],0)),"")</f>
        <v>9.6</v>
      </c>
      <c r="AP649">
        <f t="array" ref="AP649">IFERROR(INDEX(ESPN[BPI],MATCH(AllSources[[#This Row],[Year]]&amp;"|"&amp;AllSources[[#This Row],[Real_Team]],ESPN[YEAR]&amp;"|"&amp;ESPN[TEAM],0)),"")</f>
        <v>18.8</v>
      </c>
      <c r="AQ649">
        <f t="array" ref="AQ649">IFERROR(INDEX(ESPN[YEAR],MATCH(AllSources[[#This Row],[Year]]&amp;"|"&amp;AllSources[[#This Row],[Real_Team]],ESPN[YEAR]&amp;"|"&amp;ESPN[TEAM],0)),"")</f>
        <v>2019</v>
      </c>
    </row>
    <row r="650" spans="1:43" x14ac:dyDescent="0.2">
      <c r="A650">
        <v>2019</v>
      </c>
      <c r="B650">
        <v>18</v>
      </c>
      <c r="C650" t="s">
        <v>1109</v>
      </c>
      <c r="D650" t="s">
        <v>47</v>
      </c>
      <c r="E650" t="e" vm="1">
        <v>#NAME?</v>
      </c>
      <c r="F650">
        <v>7</v>
      </c>
      <c r="H650" t="s">
        <v>489</v>
      </c>
      <c r="I650" t="s">
        <v>152</v>
      </c>
      <c r="J650">
        <v>20.69</v>
      </c>
      <c r="K650">
        <v>118.1</v>
      </c>
      <c r="L650">
        <v>10</v>
      </c>
      <c r="M650">
        <v>97.4</v>
      </c>
      <c r="N650">
        <v>56</v>
      </c>
      <c r="O650">
        <v>65.7</v>
      </c>
      <c r="P650">
        <v>278</v>
      </c>
      <c r="Q650">
        <v>4.5999999999999999E-2</v>
      </c>
      <c r="R650">
        <v>68</v>
      </c>
      <c r="S650">
        <v>1.82</v>
      </c>
      <c r="T650">
        <v>97</v>
      </c>
      <c r="U650">
        <v>106</v>
      </c>
      <c r="V650">
        <v>83</v>
      </c>
      <c r="W650">
        <v>104.2</v>
      </c>
      <c r="X650">
        <v>144</v>
      </c>
      <c r="Y650">
        <v>8.3699999999999992</v>
      </c>
      <c r="Z650">
        <v>6</v>
      </c>
      <c r="AA650">
        <v>7</v>
      </c>
      <c r="AB650" t="s">
        <v>136</v>
      </c>
      <c r="AC650" t="str">
        <f t="array" ref="AC650">IFERROR(INDEX(JeffSagarin[TEAM],MATCH(AllSources[[#This Row],[Year]]&amp;"|"&amp;AllSources[[#This Row],[Real_Team]],JeffSagarin[YEAR]&amp;"|"&amp;JeffSagarin[TEAM],0)),"")</f>
        <v>Wofford</v>
      </c>
      <c r="AD650">
        <f t="array" ref="AD650">IFERROR(INDEX(JeffSagarin[JS_RATING],MATCH(AllSources[[#This Row],[Year]]&amp;"|"&amp;AllSources[[#This Row],[Real_Team]],JeffSagarin[YEAR]&amp;"|"&amp;JeffSagarin[TEAM],0)),"")</f>
        <v>84.73</v>
      </c>
      <c r="AE650">
        <f t="array" ref="AE650">IFERROR(INDEX(JeffSagarin[JS_SOS],MATCH(AllSources[[#This Row],[Year]]&amp;"|"&amp;AllSources[[#This Row],[Real_Team]],JeffSagarin[YEAR]&amp;"|"&amp;JeffSagarin[TEAM],0)),"")</f>
        <v>73.02</v>
      </c>
      <c r="AF650">
        <f t="array" ref="AF650">IFERROR(INDEX(JeffSagarin[W25],MATCH(AllSources[[#This Row],[Year]]&amp;"|"&amp;AllSources[[#This Row],[Real_Team]],JeffSagarin[YEAR]&amp;"|"&amp;JeffSagarin[TEAM],0)),"")</f>
        <v>0</v>
      </c>
      <c r="AG650">
        <f t="array" ref="AG650">IFERROR(INDEX(JeffSagarin[W50],MATCH(AllSources[[#This Row],[Year]]&amp;"|"&amp;AllSources[[#This Row],[Real_Team]],JeffSagarin[YEAR]&amp;"|"&amp;JeffSagarin[TEAM],0)),"")</f>
        <v>0</v>
      </c>
      <c r="AH650">
        <f t="array" ref="AH650">IFERROR(INDEX(JeffSagarin[YEAR],MATCH(AllSources[[#This Row],[Year]]&amp;"|"&amp;AllSources[[#This Row],[Real_Team]],JeffSagarin[YEAR]&amp;"|"&amp;JeffSagarin[TEAM],0)),"")</f>
        <v>2019</v>
      </c>
      <c r="AI650" t="str">
        <f t="array" ref="AI650">IFERROR(INDEX(SonnyMoore[TEAM],MATCH(AllSources[[#This Row],[Year]]&amp;"|"&amp;AllSources[[#This Row],[Real_Team]],SonnyMoore[YEAR]&amp;"|"&amp;SonnyMoore[TEAM],0)),"")</f>
        <v>WOFFORD</v>
      </c>
      <c r="AJ650">
        <f t="array" ref="AJ650">IFERROR(INDEX(SonnyMoore[SM_SOS],MATCH(AllSources[[#This Row],[Year]]&amp;"|"&amp;AllSources[[#This Row],[Real_Team]],SonnyMoore[YEAR]&amp;"|"&amp;SonnyMoore[TEAM],0)),"")</f>
        <v>70.45</v>
      </c>
      <c r="AK650">
        <f t="array" ref="AK650">IFERROR(INDEX(SonnyMoore[SM_PR],MATCH(AllSources[[#This Row],[Year]]&amp;"|"&amp;AllSources[[#This Row],[Real_Team]],SonnyMoore[YEAR]&amp;"|"&amp;SonnyMoore[TEAM],0)),"")</f>
        <v>85.13</v>
      </c>
      <c r="AL650">
        <f t="array" ref="AL650">IFERROR(INDEX(SonnyMoore[YEAR],MATCH(AllSources[[#This Row],[Year]]&amp;"|"&amp;AllSources[[#This Row],[Real_Team]],SonnyMoore[YEAR]&amp;"|"&amp;SonnyMoore[TEAM],0)),"")</f>
        <v>2019</v>
      </c>
      <c r="AM650" t="str">
        <f t="array" ref="AM650">IFERROR(INDEX(ESPN[TEAM],MATCH(AllSources[[#This Row],[Year]]&amp;"|"&amp;AllSources[[#This Row],[Real_Team]],ESPN[YEAR]&amp;"|"&amp;ESPN[TEAM],0)),"")</f>
        <v/>
      </c>
      <c r="AN650" t="str">
        <f t="array" ref="AN650">IFERROR(INDEX(ESPN[BPI OFF],MATCH(AllSources[[#This Row],[Year]]&amp;"|"&amp;AllSources[[#This Row],[Real_Team]],ESPN[YEAR]&amp;"|"&amp;ESPN[TEAM],0)),"")</f>
        <v/>
      </c>
      <c r="AO650" t="str">
        <f t="array" ref="AO650">IFERROR(INDEX(ESPN[BPI DEF],MATCH(AllSources[[#This Row],[Year]]&amp;"|"&amp;AllSources[[#This Row],[Real_Team]],ESPN[YEAR]&amp;"|"&amp;ESPN[TEAM],0)),"")</f>
        <v/>
      </c>
      <c r="AP650" t="str">
        <f t="array" ref="AP650">IFERROR(INDEX(ESPN[BPI],MATCH(AllSources[[#This Row],[Year]]&amp;"|"&amp;AllSources[[#This Row],[Real_Team]],ESPN[YEAR]&amp;"|"&amp;ESPN[TEAM],0)),"")</f>
        <v/>
      </c>
      <c r="AQ650" t="str">
        <f t="array" ref="AQ650">IFERROR(INDEX(ESPN[YEAR],MATCH(AllSources[[#This Row],[Year]]&amp;"|"&amp;AllSources[[#This Row],[Real_Team]],ESPN[YEAR]&amp;"|"&amp;ESPN[TEAM],0)),"")</f>
        <v/>
      </c>
    </row>
    <row r="651" spans="1:43" x14ac:dyDescent="0.2">
      <c r="A651">
        <v>2019</v>
      </c>
      <c r="B651">
        <v>19</v>
      </c>
      <c r="C651" t="s">
        <v>1110</v>
      </c>
      <c r="D651" t="s">
        <v>9</v>
      </c>
      <c r="E651" t="e" vm="1">
        <v>#NAME?</v>
      </c>
      <c r="F651">
        <v>3</v>
      </c>
      <c r="H651" t="s">
        <v>60</v>
      </c>
      <c r="I651" t="s">
        <v>119</v>
      </c>
      <c r="J651">
        <v>20.22</v>
      </c>
      <c r="K651">
        <v>117.7</v>
      </c>
      <c r="L651">
        <v>12</v>
      </c>
      <c r="M651">
        <v>97.5</v>
      </c>
      <c r="N651">
        <v>59</v>
      </c>
      <c r="O651">
        <v>70</v>
      </c>
      <c r="P651">
        <v>67</v>
      </c>
      <c r="Q651">
        <v>6.3E-2</v>
      </c>
      <c r="R651">
        <v>36</v>
      </c>
      <c r="S651">
        <v>10.02</v>
      </c>
      <c r="T651">
        <v>35</v>
      </c>
      <c r="U651">
        <v>109.3</v>
      </c>
      <c r="V651">
        <v>30</v>
      </c>
      <c r="W651">
        <v>99.3</v>
      </c>
      <c r="X651">
        <v>32</v>
      </c>
      <c r="Y651">
        <v>2.77</v>
      </c>
      <c r="Z651">
        <v>92</v>
      </c>
      <c r="AA651">
        <v>3</v>
      </c>
      <c r="AB651" t="s">
        <v>136</v>
      </c>
      <c r="AC651" t="str">
        <f t="array" ref="AC651">IFERROR(INDEX(JeffSagarin[TEAM],MATCH(AllSources[[#This Row],[Year]]&amp;"|"&amp;AllSources[[#This Row],[Real_Team]],JeffSagarin[YEAR]&amp;"|"&amp;JeffSagarin[TEAM],0)),"")</f>
        <v>LSU</v>
      </c>
      <c r="AD651">
        <f t="array" ref="AD651">IFERROR(INDEX(JeffSagarin[JS_RATING],MATCH(AllSources[[#This Row],[Year]]&amp;"|"&amp;AllSources[[#This Row],[Real_Team]],JeffSagarin[YEAR]&amp;"|"&amp;JeffSagarin[TEAM],0)),"")</f>
        <v>86.85</v>
      </c>
      <c r="AE651">
        <f t="array" ref="AE651">IFERROR(INDEX(JeffSagarin[JS_SOS],MATCH(AllSources[[#This Row],[Year]]&amp;"|"&amp;AllSources[[#This Row],[Real_Team]],JeffSagarin[YEAR]&amp;"|"&amp;JeffSagarin[TEAM],0)),"")</f>
        <v>80.38</v>
      </c>
      <c r="AF651">
        <f t="array" ref="AF651">IFERROR(INDEX(JeffSagarin[W25],MATCH(AllSources[[#This Row],[Year]]&amp;"|"&amp;AllSources[[#This Row],[Real_Team]],JeffSagarin[YEAR]&amp;"|"&amp;JeffSagarin[TEAM],0)),"")</f>
        <v>5</v>
      </c>
      <c r="AG651">
        <f t="array" ref="AG651">IFERROR(INDEX(JeffSagarin[W50],MATCH(AllSources[[#This Row],[Year]]&amp;"|"&amp;AllSources[[#This Row],[Real_Team]],JeffSagarin[YEAR]&amp;"|"&amp;JeffSagarin[TEAM],0)),"")</f>
        <v>9</v>
      </c>
      <c r="AH651">
        <f t="array" ref="AH651">IFERROR(INDEX(JeffSagarin[YEAR],MATCH(AllSources[[#This Row],[Year]]&amp;"|"&amp;AllSources[[#This Row],[Real_Team]],JeffSagarin[YEAR]&amp;"|"&amp;JeffSagarin[TEAM],0)),"")</f>
        <v>2019</v>
      </c>
      <c r="AI651" t="str">
        <f t="array" ref="AI651">IFERROR(INDEX(SonnyMoore[TEAM],MATCH(AllSources[[#This Row],[Year]]&amp;"|"&amp;AllSources[[#This Row],[Real_Team]],SonnyMoore[YEAR]&amp;"|"&amp;SonnyMoore[TEAM],0)),"")</f>
        <v>LSU</v>
      </c>
      <c r="AJ651">
        <f t="array" ref="AJ651">IFERROR(INDEX(SonnyMoore[SM_SOS],MATCH(AllSources[[#This Row],[Year]]&amp;"|"&amp;AllSources[[#This Row],[Real_Team]],SonnyMoore[YEAR]&amp;"|"&amp;SonnyMoore[TEAM],0)),"")</f>
        <v>77.2</v>
      </c>
      <c r="AK651">
        <f t="array" ref="AK651">IFERROR(INDEX(SonnyMoore[SM_PR],MATCH(AllSources[[#This Row],[Year]]&amp;"|"&amp;AllSources[[#This Row],[Real_Team]],SonnyMoore[YEAR]&amp;"|"&amp;SonnyMoore[TEAM],0)),"")</f>
        <v>84.74</v>
      </c>
      <c r="AL651">
        <f t="array" ref="AL651">IFERROR(INDEX(SonnyMoore[YEAR],MATCH(AllSources[[#This Row],[Year]]&amp;"|"&amp;AllSources[[#This Row],[Real_Team]],SonnyMoore[YEAR]&amp;"|"&amp;SonnyMoore[TEAM],0)),"")</f>
        <v>2019</v>
      </c>
      <c r="AM651" t="str">
        <f t="array" ref="AM651">IFERROR(INDEX(ESPN[TEAM],MATCH(AllSources[[#This Row],[Year]]&amp;"|"&amp;AllSources[[#This Row],[Real_Team]],ESPN[YEAR]&amp;"|"&amp;ESPN[TEAM],0)),"")</f>
        <v>LSU</v>
      </c>
      <c r="AN651">
        <f t="array" ref="AN651">IFERROR(INDEX(ESPN[BPI OFF],MATCH(AllSources[[#This Row],[Year]]&amp;"|"&amp;AllSources[[#This Row],[Real_Team]],ESPN[YEAR]&amp;"|"&amp;ESPN[TEAM],0)),"")</f>
        <v>10.1</v>
      </c>
      <c r="AO651">
        <f t="array" ref="AO651">IFERROR(INDEX(ESPN[BPI DEF],MATCH(AllSources[[#This Row],[Year]]&amp;"|"&amp;AllSources[[#This Row],[Real_Team]],ESPN[YEAR]&amp;"|"&amp;ESPN[TEAM],0)),"")</f>
        <v>0.9</v>
      </c>
      <c r="AP651">
        <f t="array" ref="AP651">IFERROR(INDEX(ESPN[BPI],MATCH(AllSources[[#This Row],[Year]]&amp;"|"&amp;AllSources[[#This Row],[Real_Team]],ESPN[YEAR]&amp;"|"&amp;ESPN[TEAM],0)),"")</f>
        <v>11</v>
      </c>
      <c r="AQ651">
        <f t="array" ref="AQ651">IFERROR(INDEX(ESPN[YEAR],MATCH(AllSources[[#This Row],[Year]]&amp;"|"&amp;AllSources[[#This Row],[Real_Team]],ESPN[YEAR]&amp;"|"&amp;ESPN[TEAM],0)),"")</f>
        <v>2019</v>
      </c>
    </row>
    <row r="652" spans="1:43" x14ac:dyDescent="0.2">
      <c r="A652">
        <v>2019</v>
      </c>
      <c r="B652">
        <v>20</v>
      </c>
      <c r="C652" t="s">
        <v>574</v>
      </c>
      <c r="D652" t="s">
        <v>238</v>
      </c>
      <c r="E652" t="e" vm="1">
        <v>#NAME?</v>
      </c>
      <c r="F652">
        <v>4</v>
      </c>
      <c r="H652" t="s">
        <v>156</v>
      </c>
      <c r="I652" t="s">
        <v>121</v>
      </c>
      <c r="J652">
        <v>20.059999999999999</v>
      </c>
      <c r="K652">
        <v>108.4</v>
      </c>
      <c r="L652">
        <v>98</v>
      </c>
      <c r="M652">
        <v>88.4</v>
      </c>
      <c r="N652">
        <v>3</v>
      </c>
      <c r="O652">
        <v>63.4</v>
      </c>
      <c r="P652">
        <v>339</v>
      </c>
      <c r="Q652">
        <v>4.9000000000000002E-2</v>
      </c>
      <c r="R652">
        <v>65</v>
      </c>
      <c r="S652">
        <v>10.220000000000001</v>
      </c>
      <c r="T652">
        <v>32</v>
      </c>
      <c r="U652">
        <v>109.3</v>
      </c>
      <c r="V652">
        <v>31</v>
      </c>
      <c r="W652">
        <v>99.1</v>
      </c>
      <c r="X652">
        <v>29</v>
      </c>
      <c r="Y652">
        <v>-0.96</v>
      </c>
      <c r="Z652">
        <v>186</v>
      </c>
      <c r="AA652">
        <v>4</v>
      </c>
      <c r="AB652" t="s">
        <v>136</v>
      </c>
      <c r="AC652" t="str">
        <f t="array" ref="AC652">IFERROR(INDEX(JeffSagarin[TEAM],MATCH(AllSources[[#This Row],[Year]]&amp;"|"&amp;AllSources[[#This Row],[Real_Team]],JeffSagarin[YEAR]&amp;"|"&amp;JeffSagarin[TEAM],0)),"")</f>
        <v/>
      </c>
      <c r="AD652" t="str">
        <f t="array" ref="AD652">IFERROR(INDEX(JeffSagarin[JS_RATING],MATCH(AllSources[[#This Row],[Year]]&amp;"|"&amp;AllSources[[#This Row],[Real_Team]],JeffSagarin[YEAR]&amp;"|"&amp;JeffSagarin[TEAM],0)),"")</f>
        <v/>
      </c>
      <c r="AE652" t="str">
        <f t="array" ref="AE652">IFERROR(INDEX(JeffSagarin[JS_SOS],MATCH(AllSources[[#This Row],[Year]]&amp;"|"&amp;AllSources[[#This Row],[Real_Team]],JeffSagarin[YEAR]&amp;"|"&amp;JeffSagarin[TEAM],0)),"")</f>
        <v/>
      </c>
      <c r="AF652" t="str">
        <f t="array" ref="AF652">IFERROR(INDEX(JeffSagarin[W25],MATCH(AllSources[[#This Row],[Year]]&amp;"|"&amp;AllSources[[#This Row],[Real_Team]],JeffSagarin[YEAR]&amp;"|"&amp;JeffSagarin[TEAM],0)),"")</f>
        <v/>
      </c>
      <c r="AG652" t="str">
        <f t="array" ref="AG652">IFERROR(INDEX(JeffSagarin[W50],MATCH(AllSources[[#This Row],[Year]]&amp;"|"&amp;AllSources[[#This Row],[Real_Team]],JeffSagarin[YEAR]&amp;"|"&amp;JeffSagarin[TEAM],0)),"")</f>
        <v/>
      </c>
      <c r="AH652" t="str">
        <f t="array" ref="AH652">IFERROR(INDEX(JeffSagarin[YEAR],MATCH(AllSources[[#This Row],[Year]]&amp;"|"&amp;AllSources[[#This Row],[Real_Team]],JeffSagarin[YEAR]&amp;"|"&amp;JeffSagarin[TEAM],0)),"")</f>
        <v/>
      </c>
      <c r="AI652" t="str">
        <f t="array" ref="AI652">IFERROR(INDEX(SonnyMoore[TEAM],MATCH(AllSources[[#This Row],[Year]]&amp;"|"&amp;AllSources[[#This Row],[Real_Team]],SonnyMoore[YEAR]&amp;"|"&amp;SonnyMoore[TEAM],0)),"")</f>
        <v>KANSAS ST.</v>
      </c>
      <c r="AJ652">
        <f t="array" ref="AJ652">IFERROR(INDEX(SonnyMoore[SM_SOS],MATCH(AllSources[[#This Row],[Year]]&amp;"|"&amp;AllSources[[#This Row],[Real_Team]],SonnyMoore[YEAR]&amp;"|"&amp;SonnyMoore[TEAM],0)),"")</f>
        <v>77.28</v>
      </c>
      <c r="AK652">
        <f t="array" ref="AK652">IFERROR(INDEX(SonnyMoore[SM_PR],MATCH(AllSources[[#This Row],[Year]]&amp;"|"&amp;AllSources[[#This Row],[Real_Team]],SonnyMoore[YEAR]&amp;"|"&amp;SonnyMoore[TEAM],0)),"")</f>
        <v>82.41</v>
      </c>
      <c r="AL652">
        <f t="array" ref="AL652">IFERROR(INDEX(SonnyMoore[YEAR],MATCH(AllSources[[#This Row],[Year]]&amp;"|"&amp;AllSources[[#This Row],[Real_Team]],SonnyMoore[YEAR]&amp;"|"&amp;SonnyMoore[TEAM],0)),"")</f>
        <v>2019</v>
      </c>
      <c r="AM652" t="str">
        <f t="array" ref="AM652">IFERROR(INDEX(ESPN[TEAM],MATCH(AllSources[[#This Row],[Year]]&amp;"|"&amp;AllSources[[#This Row],[Real_Team]],ESPN[YEAR]&amp;"|"&amp;ESPN[TEAM],0)),"")</f>
        <v/>
      </c>
      <c r="AN652" t="str">
        <f t="array" ref="AN652">IFERROR(INDEX(ESPN[BPI OFF],MATCH(AllSources[[#This Row],[Year]]&amp;"|"&amp;AllSources[[#This Row],[Real_Team]],ESPN[YEAR]&amp;"|"&amp;ESPN[TEAM],0)),"")</f>
        <v/>
      </c>
      <c r="AO652" t="str">
        <f t="array" ref="AO652">IFERROR(INDEX(ESPN[BPI DEF],MATCH(AllSources[[#This Row],[Year]]&amp;"|"&amp;AllSources[[#This Row],[Real_Team]],ESPN[YEAR]&amp;"|"&amp;ESPN[TEAM],0)),"")</f>
        <v/>
      </c>
      <c r="AP652" t="str">
        <f t="array" ref="AP652">IFERROR(INDEX(ESPN[BPI],MATCH(AllSources[[#This Row],[Year]]&amp;"|"&amp;AllSources[[#This Row],[Real_Team]],ESPN[YEAR]&amp;"|"&amp;ESPN[TEAM],0)),"")</f>
        <v/>
      </c>
      <c r="AQ652" t="str">
        <f t="array" ref="AQ652">IFERROR(INDEX(ESPN[YEAR],MATCH(AllSources[[#This Row],[Year]]&amp;"|"&amp;AllSources[[#This Row],[Real_Team]],ESPN[YEAR]&amp;"|"&amp;ESPN[TEAM],0)),"")</f>
        <v/>
      </c>
    </row>
    <row r="653" spans="1:43" x14ac:dyDescent="0.2">
      <c r="A653">
        <v>2019</v>
      </c>
      <c r="B653">
        <v>21</v>
      </c>
      <c r="C653" t="s">
        <v>1111</v>
      </c>
      <c r="D653" t="s">
        <v>279</v>
      </c>
      <c r="E653" t="e" vm="1">
        <v>#NAME?</v>
      </c>
      <c r="F653">
        <v>5</v>
      </c>
      <c r="H653" t="s">
        <v>60</v>
      </c>
      <c r="I653" t="s">
        <v>125</v>
      </c>
      <c r="J653">
        <v>20.04</v>
      </c>
      <c r="K653">
        <v>117.7</v>
      </c>
      <c r="L653">
        <v>13</v>
      </c>
      <c r="M653">
        <v>97.6</v>
      </c>
      <c r="N653">
        <v>61</v>
      </c>
      <c r="O653">
        <v>67.8</v>
      </c>
      <c r="P653">
        <v>161</v>
      </c>
      <c r="Q653">
        <v>-3.7999999999999999E-2</v>
      </c>
      <c r="R653">
        <v>270</v>
      </c>
      <c r="S653">
        <v>10.09</v>
      </c>
      <c r="T653">
        <v>34</v>
      </c>
      <c r="U653">
        <v>110.1</v>
      </c>
      <c r="V653">
        <v>17</v>
      </c>
      <c r="W653">
        <v>100</v>
      </c>
      <c r="X653">
        <v>44</v>
      </c>
      <c r="Y653">
        <v>2.2200000000000002</v>
      </c>
      <c r="Z653">
        <v>100</v>
      </c>
      <c r="AA653">
        <v>5</v>
      </c>
      <c r="AB653" t="s">
        <v>136</v>
      </c>
      <c r="AC653" t="str">
        <f t="array" ref="AC653">IFERROR(INDEX(JeffSagarin[TEAM],MATCH(AllSources[[#This Row],[Year]]&amp;"|"&amp;AllSources[[#This Row],[Real_Team]],JeffSagarin[YEAR]&amp;"|"&amp;JeffSagarin[TEAM],0)),"")</f>
        <v/>
      </c>
      <c r="AD653" t="str">
        <f t="array" ref="AD653">IFERROR(INDEX(JeffSagarin[JS_RATING],MATCH(AllSources[[#This Row],[Year]]&amp;"|"&amp;AllSources[[#This Row],[Real_Team]],JeffSagarin[YEAR]&amp;"|"&amp;JeffSagarin[TEAM],0)),"")</f>
        <v/>
      </c>
      <c r="AE653" t="str">
        <f t="array" ref="AE653">IFERROR(INDEX(JeffSagarin[JS_SOS],MATCH(AllSources[[#This Row],[Year]]&amp;"|"&amp;AllSources[[#This Row],[Real_Team]],JeffSagarin[YEAR]&amp;"|"&amp;JeffSagarin[TEAM],0)),"")</f>
        <v/>
      </c>
      <c r="AF653" t="str">
        <f t="array" ref="AF653">IFERROR(INDEX(JeffSagarin[W25],MATCH(AllSources[[#This Row],[Year]]&amp;"|"&amp;AllSources[[#This Row],[Real_Team]],JeffSagarin[YEAR]&amp;"|"&amp;JeffSagarin[TEAM],0)),"")</f>
        <v/>
      </c>
      <c r="AG653" t="str">
        <f t="array" ref="AG653">IFERROR(INDEX(JeffSagarin[W50],MATCH(AllSources[[#This Row],[Year]]&amp;"|"&amp;AllSources[[#This Row],[Real_Team]],JeffSagarin[YEAR]&amp;"|"&amp;JeffSagarin[TEAM],0)),"")</f>
        <v/>
      </c>
      <c r="AH653" t="str">
        <f t="array" ref="AH653">IFERROR(INDEX(JeffSagarin[YEAR],MATCH(AllSources[[#This Row],[Year]]&amp;"|"&amp;AllSources[[#This Row],[Real_Team]],JeffSagarin[YEAR]&amp;"|"&amp;JeffSagarin[TEAM],0)),"")</f>
        <v/>
      </c>
      <c r="AI653" t="str">
        <f t="array" ref="AI653">IFERROR(INDEX(SonnyMoore[TEAM],MATCH(AllSources[[#This Row],[Year]]&amp;"|"&amp;AllSources[[#This Row],[Real_Team]],SonnyMoore[YEAR]&amp;"|"&amp;SonnyMoore[TEAM],0)),"")</f>
        <v>MISSISSIPPI ST.</v>
      </c>
      <c r="AJ653">
        <f t="array" ref="AJ653">IFERROR(INDEX(SonnyMoore[SM_SOS],MATCH(AllSources[[#This Row],[Year]]&amp;"|"&amp;AllSources[[#This Row],[Real_Team]],SonnyMoore[YEAR]&amp;"|"&amp;SonnyMoore[TEAM],0)),"")</f>
        <v>77.099999999999994</v>
      </c>
      <c r="AK653">
        <f t="array" ref="AK653">IFERROR(INDEX(SonnyMoore[SM_PR],MATCH(AllSources[[#This Row],[Year]]&amp;"|"&amp;AllSources[[#This Row],[Real_Team]],SonnyMoore[YEAR]&amp;"|"&amp;SonnyMoore[TEAM],0)),"")</f>
        <v>82.66</v>
      </c>
      <c r="AL653">
        <f t="array" ref="AL653">IFERROR(INDEX(SonnyMoore[YEAR],MATCH(AllSources[[#This Row],[Year]]&amp;"|"&amp;AllSources[[#This Row],[Real_Team]],SonnyMoore[YEAR]&amp;"|"&amp;SonnyMoore[TEAM],0)),"")</f>
        <v>2019</v>
      </c>
      <c r="AM653" t="str">
        <f t="array" ref="AM653">IFERROR(INDEX(ESPN[TEAM],MATCH(AllSources[[#This Row],[Year]]&amp;"|"&amp;AllSources[[#This Row],[Real_Team]],ESPN[YEAR]&amp;"|"&amp;ESPN[TEAM],0)),"")</f>
        <v/>
      </c>
      <c r="AN653" t="str">
        <f t="array" ref="AN653">IFERROR(INDEX(ESPN[BPI OFF],MATCH(AllSources[[#This Row],[Year]]&amp;"|"&amp;AllSources[[#This Row],[Real_Team]],ESPN[YEAR]&amp;"|"&amp;ESPN[TEAM],0)),"")</f>
        <v/>
      </c>
      <c r="AO653" t="str">
        <f t="array" ref="AO653">IFERROR(INDEX(ESPN[BPI DEF],MATCH(AllSources[[#This Row],[Year]]&amp;"|"&amp;AllSources[[#This Row],[Real_Team]],ESPN[YEAR]&amp;"|"&amp;ESPN[TEAM],0)),"")</f>
        <v/>
      </c>
      <c r="AP653" t="str">
        <f t="array" ref="AP653">IFERROR(INDEX(ESPN[BPI],MATCH(AllSources[[#This Row],[Year]]&amp;"|"&amp;AllSources[[#This Row],[Real_Team]],ESPN[YEAR]&amp;"|"&amp;ESPN[TEAM],0)),"")</f>
        <v/>
      </c>
      <c r="AQ653" t="str">
        <f t="array" ref="AQ653">IFERROR(INDEX(ESPN[YEAR],MATCH(AllSources[[#This Row],[Year]]&amp;"|"&amp;AllSources[[#This Row],[Real_Team]],ESPN[YEAR]&amp;"|"&amp;ESPN[TEAM],0)),"")</f>
        <v/>
      </c>
    </row>
    <row r="654" spans="1:43" x14ac:dyDescent="0.2">
      <c r="A654">
        <v>2019</v>
      </c>
      <c r="B654">
        <v>22</v>
      </c>
      <c r="C654" t="s">
        <v>1112</v>
      </c>
      <c r="D654" t="s">
        <v>21</v>
      </c>
      <c r="E654" t="e" vm="1">
        <v>#NAME?</v>
      </c>
      <c r="F654">
        <v>6</v>
      </c>
      <c r="H654" t="s">
        <v>528</v>
      </c>
      <c r="I654" t="s">
        <v>942</v>
      </c>
      <c r="J654">
        <v>19.850000000000001</v>
      </c>
      <c r="K654">
        <v>115.2</v>
      </c>
      <c r="L654">
        <v>21</v>
      </c>
      <c r="M654">
        <v>95.4</v>
      </c>
      <c r="N654">
        <v>31</v>
      </c>
      <c r="O654">
        <v>73.599999999999994</v>
      </c>
      <c r="P654">
        <v>11</v>
      </c>
      <c r="Q654">
        <v>5.6000000000000001E-2</v>
      </c>
      <c r="R654">
        <v>50</v>
      </c>
      <c r="S654">
        <v>3.14</v>
      </c>
      <c r="T654">
        <v>89</v>
      </c>
      <c r="U654">
        <v>105.5</v>
      </c>
      <c r="V654">
        <v>100</v>
      </c>
      <c r="W654">
        <v>102.4</v>
      </c>
      <c r="X654">
        <v>82</v>
      </c>
      <c r="Y654">
        <v>1.1499999999999999</v>
      </c>
      <c r="Z654">
        <v>121</v>
      </c>
      <c r="AA654">
        <v>6</v>
      </c>
      <c r="AB654" t="s">
        <v>136</v>
      </c>
      <c r="AC654" t="str">
        <f t="array" ref="AC654">IFERROR(INDEX(JeffSagarin[TEAM],MATCH(AllSources[[#This Row],[Year]]&amp;"|"&amp;AllSources[[#This Row],[Real_Team]],JeffSagarin[YEAR]&amp;"|"&amp;JeffSagarin[TEAM],0)),"")</f>
        <v>Buffalo</v>
      </c>
      <c r="AD654">
        <f t="array" ref="AD654">IFERROR(INDEX(JeffSagarin[JS_RATING],MATCH(AllSources[[#This Row],[Year]]&amp;"|"&amp;AllSources[[#This Row],[Real_Team]],JeffSagarin[YEAR]&amp;"|"&amp;JeffSagarin[TEAM],0)),"")</f>
        <v>85.66</v>
      </c>
      <c r="AE654">
        <f t="array" ref="AE654">IFERROR(INDEX(JeffSagarin[JS_SOS],MATCH(AllSources[[#This Row],[Year]]&amp;"|"&amp;AllSources[[#This Row],[Real_Team]],JeffSagarin[YEAR]&amp;"|"&amp;JeffSagarin[TEAM],0)),"")</f>
        <v>74.52</v>
      </c>
      <c r="AF654">
        <f t="array" ref="AF654">IFERROR(INDEX(JeffSagarin[W25],MATCH(AllSources[[#This Row],[Year]]&amp;"|"&amp;AllSources[[#This Row],[Real_Team]],JeffSagarin[YEAR]&amp;"|"&amp;JeffSagarin[TEAM],0)),"")</f>
        <v>0</v>
      </c>
      <c r="AG654">
        <f t="array" ref="AG654">IFERROR(INDEX(JeffSagarin[W50],MATCH(AllSources[[#This Row],[Year]]&amp;"|"&amp;AllSources[[#This Row],[Real_Team]],JeffSagarin[YEAR]&amp;"|"&amp;JeffSagarin[TEAM],0)),"")</f>
        <v>1</v>
      </c>
      <c r="AH654">
        <f t="array" ref="AH654">IFERROR(INDEX(JeffSagarin[YEAR],MATCH(AllSources[[#This Row],[Year]]&amp;"|"&amp;AllSources[[#This Row],[Real_Team]],JeffSagarin[YEAR]&amp;"|"&amp;JeffSagarin[TEAM],0)),"")</f>
        <v>2019</v>
      </c>
      <c r="AI654" t="str">
        <f t="array" ref="AI654">IFERROR(INDEX(SonnyMoore[TEAM],MATCH(AllSources[[#This Row],[Year]]&amp;"|"&amp;AllSources[[#This Row],[Real_Team]],SonnyMoore[YEAR]&amp;"|"&amp;SonnyMoore[TEAM],0)),"")</f>
        <v>BUFFALO</v>
      </c>
      <c r="AJ654">
        <f t="array" ref="AJ654">IFERROR(INDEX(SonnyMoore[SM_SOS],MATCH(AllSources[[#This Row],[Year]]&amp;"|"&amp;AllSources[[#This Row],[Real_Team]],SonnyMoore[YEAR]&amp;"|"&amp;SonnyMoore[TEAM],0)),"")</f>
        <v>72.41</v>
      </c>
      <c r="AK654">
        <f t="array" ref="AK654">IFERROR(INDEX(SonnyMoore[SM_PR],MATCH(AllSources[[#This Row],[Year]]&amp;"|"&amp;AllSources[[#This Row],[Real_Team]],SonnyMoore[YEAR]&amp;"|"&amp;SonnyMoore[TEAM],0)),"")</f>
        <v>84.05</v>
      </c>
      <c r="AL654">
        <f t="array" ref="AL654">IFERROR(INDEX(SonnyMoore[YEAR],MATCH(AllSources[[#This Row],[Year]]&amp;"|"&amp;AllSources[[#This Row],[Real_Team]],SonnyMoore[YEAR]&amp;"|"&amp;SonnyMoore[TEAM],0)),"")</f>
        <v>2019</v>
      </c>
      <c r="AM654" t="str">
        <f t="array" ref="AM654">IFERROR(INDEX(ESPN[TEAM],MATCH(AllSources[[#This Row],[Year]]&amp;"|"&amp;AllSources[[#This Row],[Real_Team]],ESPN[YEAR]&amp;"|"&amp;ESPN[TEAM],0)),"")</f>
        <v/>
      </c>
      <c r="AN654" t="str">
        <f t="array" ref="AN654">IFERROR(INDEX(ESPN[BPI OFF],MATCH(AllSources[[#This Row],[Year]]&amp;"|"&amp;AllSources[[#This Row],[Real_Team]],ESPN[YEAR]&amp;"|"&amp;ESPN[TEAM],0)),"")</f>
        <v/>
      </c>
      <c r="AO654" t="str">
        <f t="array" ref="AO654">IFERROR(INDEX(ESPN[BPI DEF],MATCH(AllSources[[#This Row],[Year]]&amp;"|"&amp;AllSources[[#This Row],[Real_Team]],ESPN[YEAR]&amp;"|"&amp;ESPN[TEAM],0)),"")</f>
        <v/>
      </c>
      <c r="AP654" t="str">
        <f t="array" ref="AP654">IFERROR(INDEX(ESPN[BPI],MATCH(AllSources[[#This Row],[Year]]&amp;"|"&amp;AllSources[[#This Row],[Real_Team]],ESPN[YEAR]&amp;"|"&amp;ESPN[TEAM],0)),"")</f>
        <v/>
      </c>
      <c r="AQ654" t="str">
        <f t="array" ref="AQ654">IFERROR(INDEX(ESPN[YEAR],MATCH(AllSources[[#This Row],[Year]]&amp;"|"&amp;AllSources[[#This Row],[Real_Team]],ESPN[YEAR]&amp;"|"&amp;ESPN[TEAM],0)),"")</f>
        <v/>
      </c>
    </row>
    <row r="655" spans="1:43" x14ac:dyDescent="0.2">
      <c r="A655">
        <v>2019</v>
      </c>
      <c r="B655">
        <v>23</v>
      </c>
      <c r="C655" t="s">
        <v>1113</v>
      </c>
      <c r="D655" t="s">
        <v>11</v>
      </c>
      <c r="E655" t="e" vm="1">
        <v>#NAME?</v>
      </c>
      <c r="F655">
        <v>7</v>
      </c>
      <c r="H655" t="s">
        <v>105</v>
      </c>
      <c r="I655" t="s">
        <v>484</v>
      </c>
      <c r="J655">
        <v>19.350000000000001</v>
      </c>
      <c r="K655">
        <v>113.7</v>
      </c>
      <c r="L655">
        <v>28</v>
      </c>
      <c r="M655">
        <v>94.4</v>
      </c>
      <c r="N655">
        <v>24</v>
      </c>
      <c r="O655">
        <v>67.2</v>
      </c>
      <c r="P655">
        <v>199</v>
      </c>
      <c r="Q655">
        <v>-0.06</v>
      </c>
      <c r="R655">
        <v>309</v>
      </c>
      <c r="S655">
        <v>11.95</v>
      </c>
      <c r="T655">
        <v>16</v>
      </c>
      <c r="U655">
        <v>110.4</v>
      </c>
      <c r="V655">
        <v>10</v>
      </c>
      <c r="W655">
        <v>98.4</v>
      </c>
      <c r="X655">
        <v>19</v>
      </c>
      <c r="Y655">
        <v>5.36</v>
      </c>
      <c r="Z655">
        <v>32</v>
      </c>
      <c r="AA655">
        <v>7</v>
      </c>
      <c r="AB655" t="s">
        <v>136</v>
      </c>
      <c r="AC655" t="str">
        <f t="array" ref="AC655">IFERROR(INDEX(JeffSagarin[TEAM],MATCH(AllSources[[#This Row],[Year]]&amp;"|"&amp;AllSources[[#This Row],[Real_Team]],JeffSagarin[YEAR]&amp;"|"&amp;JeffSagarin[TEAM],0)),"")</f>
        <v>Louisville</v>
      </c>
      <c r="AD655">
        <f t="array" ref="AD655">IFERROR(INDEX(JeffSagarin[JS_RATING],MATCH(AllSources[[#This Row],[Year]]&amp;"|"&amp;AllSources[[#This Row],[Real_Team]],JeffSagarin[YEAR]&amp;"|"&amp;JeffSagarin[TEAM],0)),"")</f>
        <v>85.44</v>
      </c>
      <c r="AE655">
        <f t="array" ref="AE655">IFERROR(INDEX(JeffSagarin[JS_SOS],MATCH(AllSources[[#This Row],[Year]]&amp;"|"&amp;AllSources[[#This Row],[Real_Team]],JeffSagarin[YEAR]&amp;"|"&amp;JeffSagarin[TEAM],0)),"")</f>
        <v>82.03</v>
      </c>
      <c r="AF655">
        <f t="array" ref="AF655">IFERROR(INDEX(JeffSagarin[W25],MATCH(AllSources[[#This Row],[Year]]&amp;"|"&amp;AllSources[[#This Row],[Real_Team]],JeffSagarin[YEAR]&amp;"|"&amp;JeffSagarin[TEAM],0)),"")</f>
        <v>3</v>
      </c>
      <c r="AG655">
        <f t="array" ref="AG655">IFERROR(INDEX(JeffSagarin[W50],MATCH(AllSources[[#This Row],[Year]]&amp;"|"&amp;AllSources[[#This Row],[Real_Team]],JeffSagarin[YEAR]&amp;"|"&amp;JeffSagarin[TEAM],0)),"")</f>
        <v>5</v>
      </c>
      <c r="AH655">
        <f t="array" ref="AH655">IFERROR(INDEX(JeffSagarin[YEAR],MATCH(AllSources[[#This Row],[Year]]&amp;"|"&amp;AllSources[[#This Row],[Real_Team]],JeffSagarin[YEAR]&amp;"|"&amp;JeffSagarin[TEAM],0)),"")</f>
        <v>2019</v>
      </c>
      <c r="AI655" t="str">
        <f t="array" ref="AI655">IFERROR(INDEX(SonnyMoore[TEAM],MATCH(AllSources[[#This Row],[Year]]&amp;"|"&amp;AllSources[[#This Row],[Real_Team]],SonnyMoore[YEAR]&amp;"|"&amp;SonnyMoore[TEAM],0)),"")</f>
        <v>LOUISVILLE</v>
      </c>
      <c r="AJ655">
        <f t="array" ref="AJ655">IFERROR(INDEX(SonnyMoore[SM_SOS],MATCH(AllSources[[#This Row],[Year]]&amp;"|"&amp;AllSources[[#This Row],[Real_Team]],SonnyMoore[YEAR]&amp;"|"&amp;SonnyMoore[TEAM],0)),"")</f>
        <v>79.5</v>
      </c>
      <c r="AK655">
        <f t="array" ref="AK655">IFERROR(INDEX(SonnyMoore[SM_PR],MATCH(AllSources[[#This Row],[Year]]&amp;"|"&amp;AllSources[[#This Row],[Real_Team]],SonnyMoore[YEAR]&amp;"|"&amp;SonnyMoore[TEAM],0)),"")</f>
        <v>83.8</v>
      </c>
      <c r="AL655">
        <f t="array" ref="AL655">IFERROR(INDEX(SonnyMoore[YEAR],MATCH(AllSources[[#This Row],[Year]]&amp;"|"&amp;AllSources[[#This Row],[Real_Team]],SonnyMoore[YEAR]&amp;"|"&amp;SonnyMoore[TEAM],0)),"")</f>
        <v>2019</v>
      </c>
      <c r="AM655" t="str">
        <f t="array" ref="AM655">IFERROR(INDEX(ESPN[TEAM],MATCH(AllSources[[#This Row],[Year]]&amp;"|"&amp;AllSources[[#This Row],[Real_Team]],ESPN[YEAR]&amp;"|"&amp;ESPN[TEAM],0)),"")</f>
        <v>Louisville</v>
      </c>
      <c r="AN655">
        <f t="array" ref="AN655">IFERROR(INDEX(ESPN[BPI OFF],MATCH(AllSources[[#This Row],[Year]]&amp;"|"&amp;AllSources[[#This Row],[Real_Team]],ESPN[YEAR]&amp;"|"&amp;ESPN[TEAM],0)),"")</f>
        <v>8.6999999999999993</v>
      </c>
      <c r="AO655">
        <f t="array" ref="AO655">IFERROR(INDEX(ESPN[BPI DEF],MATCH(AllSources[[#This Row],[Year]]&amp;"|"&amp;AllSources[[#This Row],[Real_Team]],ESPN[YEAR]&amp;"|"&amp;ESPN[TEAM],0)),"")</f>
        <v>6</v>
      </c>
      <c r="AP655">
        <f t="array" ref="AP655">IFERROR(INDEX(ESPN[BPI],MATCH(AllSources[[#This Row],[Year]]&amp;"|"&amp;AllSources[[#This Row],[Real_Team]],ESPN[YEAR]&amp;"|"&amp;ESPN[TEAM],0)),"")</f>
        <v>14.7</v>
      </c>
      <c r="AQ655">
        <f t="array" ref="AQ655">IFERROR(INDEX(ESPN[YEAR],MATCH(AllSources[[#This Row],[Year]]&amp;"|"&amp;AllSources[[#This Row],[Real_Team]],ESPN[YEAR]&amp;"|"&amp;ESPN[TEAM],0)),"")</f>
        <v>2019</v>
      </c>
    </row>
    <row r="656" spans="1:43" x14ac:dyDescent="0.2">
      <c r="A656">
        <v>2019</v>
      </c>
      <c r="B656">
        <v>24</v>
      </c>
      <c r="C656" t="s">
        <v>906</v>
      </c>
      <c r="D656" t="s">
        <v>7</v>
      </c>
      <c r="E656" t="e" vm="1">
        <v>#NAME?</v>
      </c>
      <c r="F656">
        <v>6</v>
      </c>
      <c r="H656" t="s">
        <v>556</v>
      </c>
      <c r="I656" t="s">
        <v>125</v>
      </c>
      <c r="J656">
        <v>19.29</v>
      </c>
      <c r="K656">
        <v>113.4</v>
      </c>
      <c r="L656">
        <v>31</v>
      </c>
      <c r="M656">
        <v>94.1</v>
      </c>
      <c r="N656">
        <v>21</v>
      </c>
      <c r="O656">
        <v>66</v>
      </c>
      <c r="P656">
        <v>264</v>
      </c>
      <c r="Q656">
        <v>-4.0000000000000001E-3</v>
      </c>
      <c r="R656">
        <v>189</v>
      </c>
      <c r="S656">
        <v>10.75</v>
      </c>
      <c r="T656">
        <v>24</v>
      </c>
      <c r="U656">
        <v>109.8</v>
      </c>
      <c r="V656">
        <v>18</v>
      </c>
      <c r="W656">
        <v>99.1</v>
      </c>
      <c r="X656">
        <v>30</v>
      </c>
      <c r="Y656">
        <v>-4.92</v>
      </c>
      <c r="Z656">
        <v>299</v>
      </c>
      <c r="AA656">
        <v>6</v>
      </c>
      <c r="AB656" t="s">
        <v>136</v>
      </c>
      <c r="AC656" t="str">
        <f t="array" ref="AC656">IFERROR(INDEX(JeffSagarin[TEAM],MATCH(AllSources[[#This Row],[Year]]&amp;"|"&amp;AllSources[[#This Row],[Real_Team]],JeffSagarin[YEAR]&amp;"|"&amp;JeffSagarin[TEAM],0)),"")</f>
        <v>Maryland</v>
      </c>
      <c r="AD656">
        <f t="array" ref="AD656">IFERROR(INDEX(JeffSagarin[JS_RATING],MATCH(AllSources[[#This Row],[Year]]&amp;"|"&amp;AllSources[[#This Row],[Real_Team]],JeffSagarin[YEAR]&amp;"|"&amp;JeffSagarin[TEAM],0)),"")</f>
        <v>85.48</v>
      </c>
      <c r="AE656">
        <f t="array" ref="AE656">IFERROR(INDEX(JeffSagarin[JS_SOS],MATCH(AllSources[[#This Row],[Year]]&amp;"|"&amp;AllSources[[#This Row],[Real_Team]],JeffSagarin[YEAR]&amp;"|"&amp;JeffSagarin[TEAM],0)),"")</f>
        <v>80.97</v>
      </c>
      <c r="AF656">
        <f t="array" ref="AF656">IFERROR(INDEX(JeffSagarin[W25],MATCH(AllSources[[#This Row],[Year]]&amp;"|"&amp;AllSources[[#This Row],[Real_Team]],JeffSagarin[YEAR]&amp;"|"&amp;JeffSagarin[TEAM],0)),"")</f>
        <v>2</v>
      </c>
      <c r="AG656">
        <f t="array" ref="AG656">IFERROR(INDEX(JeffSagarin[W50],MATCH(AllSources[[#This Row],[Year]]&amp;"|"&amp;AllSources[[#This Row],[Real_Team]],JeffSagarin[YEAR]&amp;"|"&amp;JeffSagarin[TEAM],0)),"")</f>
        <v>11</v>
      </c>
      <c r="AH656">
        <f t="array" ref="AH656">IFERROR(INDEX(JeffSagarin[YEAR],MATCH(AllSources[[#This Row],[Year]]&amp;"|"&amp;AllSources[[#This Row],[Real_Team]],JeffSagarin[YEAR]&amp;"|"&amp;JeffSagarin[TEAM],0)),"")</f>
        <v>2019</v>
      </c>
      <c r="AI656" t="str">
        <f t="array" ref="AI656">IFERROR(INDEX(SonnyMoore[TEAM],MATCH(AllSources[[#This Row],[Year]]&amp;"|"&amp;AllSources[[#This Row],[Real_Team]],SonnyMoore[YEAR]&amp;"|"&amp;SonnyMoore[TEAM],0)),"")</f>
        <v>MARYLAND</v>
      </c>
      <c r="AJ656">
        <f t="array" ref="AJ656">IFERROR(INDEX(SonnyMoore[SM_SOS],MATCH(AllSources[[#This Row],[Year]]&amp;"|"&amp;AllSources[[#This Row],[Real_Team]],SonnyMoore[YEAR]&amp;"|"&amp;SonnyMoore[TEAM],0)),"")</f>
        <v>78.34</v>
      </c>
      <c r="AK656">
        <f t="array" ref="AK656">IFERROR(INDEX(SonnyMoore[SM_PR],MATCH(AllSources[[#This Row],[Year]]&amp;"|"&amp;AllSources[[#This Row],[Real_Team]],SonnyMoore[YEAR]&amp;"|"&amp;SonnyMoore[TEAM],0)),"")</f>
        <v>83.75</v>
      </c>
      <c r="AL656">
        <f t="array" ref="AL656">IFERROR(INDEX(SonnyMoore[YEAR],MATCH(AllSources[[#This Row],[Year]]&amp;"|"&amp;AllSources[[#This Row],[Real_Team]],SonnyMoore[YEAR]&amp;"|"&amp;SonnyMoore[TEAM],0)),"")</f>
        <v>2019</v>
      </c>
      <c r="AM656" t="str">
        <f t="array" ref="AM656">IFERROR(INDEX(ESPN[TEAM],MATCH(AllSources[[#This Row],[Year]]&amp;"|"&amp;AllSources[[#This Row],[Real_Team]],ESPN[YEAR]&amp;"|"&amp;ESPN[TEAM],0)),"")</f>
        <v>Maryland</v>
      </c>
      <c r="AN656">
        <f t="array" ref="AN656">IFERROR(INDEX(ESPN[BPI OFF],MATCH(AllSources[[#This Row],[Year]]&amp;"|"&amp;AllSources[[#This Row],[Real_Team]],ESPN[YEAR]&amp;"|"&amp;ESPN[TEAM],0)),"")</f>
        <v>7.1</v>
      </c>
      <c r="AO656">
        <f t="array" ref="AO656">IFERROR(INDEX(ESPN[BPI DEF],MATCH(AllSources[[#This Row],[Year]]&amp;"|"&amp;AllSources[[#This Row],[Real_Team]],ESPN[YEAR]&amp;"|"&amp;ESPN[TEAM],0)),"")</f>
        <v>6.3</v>
      </c>
      <c r="AP656">
        <f t="array" ref="AP656">IFERROR(INDEX(ESPN[BPI],MATCH(AllSources[[#This Row],[Year]]&amp;"|"&amp;AllSources[[#This Row],[Real_Team]],ESPN[YEAR]&amp;"|"&amp;ESPN[TEAM],0)),"")</f>
        <v>13.4</v>
      </c>
      <c r="AQ656">
        <f t="array" ref="AQ656">IFERROR(INDEX(ESPN[YEAR],MATCH(AllSources[[#This Row],[Year]]&amp;"|"&amp;AllSources[[#This Row],[Real_Team]],ESPN[YEAR]&amp;"|"&amp;ESPN[TEAM],0)),"")</f>
        <v>2019</v>
      </c>
    </row>
    <row r="657" spans="1:43" x14ac:dyDescent="0.2">
      <c r="A657">
        <v>2019</v>
      </c>
      <c r="B657">
        <v>25</v>
      </c>
      <c r="C657" t="s">
        <v>1114</v>
      </c>
      <c r="D657" t="s">
        <v>199</v>
      </c>
      <c r="E657" t="e" vm="1">
        <v>#NAME?</v>
      </c>
      <c r="F657">
        <v>2</v>
      </c>
      <c r="H657" t="s">
        <v>156</v>
      </c>
      <c r="I657" t="s">
        <v>1115</v>
      </c>
      <c r="J657">
        <v>19.11</v>
      </c>
      <c r="K657">
        <v>113.5</v>
      </c>
      <c r="L657">
        <v>29</v>
      </c>
      <c r="M657">
        <v>94.4</v>
      </c>
      <c r="N657">
        <v>26</v>
      </c>
      <c r="O657">
        <v>64.7</v>
      </c>
      <c r="P657">
        <v>320</v>
      </c>
      <c r="Q657">
        <v>-0.08</v>
      </c>
      <c r="R657">
        <v>332</v>
      </c>
      <c r="S657">
        <v>11.96</v>
      </c>
      <c r="T657">
        <v>15</v>
      </c>
      <c r="U657">
        <v>110.3</v>
      </c>
      <c r="V657">
        <v>12</v>
      </c>
      <c r="W657">
        <v>98.3</v>
      </c>
      <c r="X657">
        <v>17</v>
      </c>
      <c r="Y657">
        <v>4.9800000000000004</v>
      </c>
      <c r="Z657">
        <v>41</v>
      </c>
      <c r="AA657">
        <v>2</v>
      </c>
      <c r="AB657" t="s">
        <v>136</v>
      </c>
      <c r="AC657" t="str">
        <f t="array" ref="AC657">IFERROR(INDEX(JeffSagarin[TEAM],MATCH(AllSources[[#This Row],[Year]]&amp;"|"&amp;AllSources[[#This Row],[Real_Team]],JeffSagarin[YEAR]&amp;"|"&amp;JeffSagarin[TEAM],0)),"")</f>
        <v>Texas</v>
      </c>
      <c r="AD657">
        <f t="array" ref="AD657">IFERROR(INDEX(JeffSagarin[JS_RATING],MATCH(AllSources[[#This Row],[Year]]&amp;"|"&amp;AllSources[[#This Row],[Real_Team]],JeffSagarin[YEAR]&amp;"|"&amp;JeffSagarin[TEAM],0)),"")</f>
        <v>86.26</v>
      </c>
      <c r="AE657">
        <f t="array" ref="AE657">IFERROR(INDEX(JeffSagarin[JS_SOS],MATCH(AllSources[[#This Row],[Year]]&amp;"|"&amp;AllSources[[#This Row],[Real_Team]],JeffSagarin[YEAR]&amp;"|"&amp;JeffSagarin[TEAM],0)),"")</f>
        <v>81.94</v>
      </c>
      <c r="AF657">
        <f t="array" ref="AF657">IFERROR(INDEX(JeffSagarin[W25],MATCH(AllSources[[#This Row],[Year]]&amp;"|"&amp;AllSources[[#This Row],[Real_Team]],JeffSagarin[YEAR]&amp;"|"&amp;JeffSagarin[TEAM],0)),"")</f>
        <v>5</v>
      </c>
      <c r="AG657">
        <f t="array" ref="AG657">IFERROR(INDEX(JeffSagarin[W50],MATCH(AllSources[[#This Row],[Year]]&amp;"|"&amp;AllSources[[#This Row],[Real_Team]],JeffSagarin[YEAR]&amp;"|"&amp;JeffSagarin[TEAM],0)),"")</f>
        <v>9</v>
      </c>
      <c r="AH657">
        <f t="array" ref="AH657">IFERROR(INDEX(JeffSagarin[YEAR],MATCH(AllSources[[#This Row],[Year]]&amp;"|"&amp;AllSources[[#This Row],[Real_Team]],JeffSagarin[YEAR]&amp;"|"&amp;JeffSagarin[TEAM],0)),"")</f>
        <v>2019</v>
      </c>
      <c r="AI657" t="str">
        <f t="array" ref="AI657">IFERROR(INDEX(SonnyMoore[TEAM],MATCH(AllSources[[#This Row],[Year]]&amp;"|"&amp;AllSources[[#This Row],[Real_Team]],SonnyMoore[YEAR]&amp;"|"&amp;SonnyMoore[TEAM],0)),"")</f>
        <v>TEXAS</v>
      </c>
      <c r="AJ657">
        <f t="array" ref="AJ657">IFERROR(INDEX(SonnyMoore[SM_SOS],MATCH(AllSources[[#This Row],[Year]]&amp;"|"&amp;AllSources[[#This Row],[Real_Team]],SonnyMoore[YEAR]&amp;"|"&amp;SonnyMoore[TEAM],0)),"")</f>
        <v>78.540000000000006</v>
      </c>
      <c r="AK657">
        <f t="array" ref="AK657">IFERROR(INDEX(SonnyMoore[SM_PR],MATCH(AllSources[[#This Row],[Year]]&amp;"|"&amp;AllSources[[#This Row],[Real_Team]],SonnyMoore[YEAR]&amp;"|"&amp;SonnyMoore[TEAM],0)),"")</f>
        <v>84.96</v>
      </c>
      <c r="AL657">
        <f t="array" ref="AL657">IFERROR(INDEX(SonnyMoore[YEAR],MATCH(AllSources[[#This Row],[Year]]&amp;"|"&amp;AllSources[[#This Row],[Real_Team]],SonnyMoore[YEAR]&amp;"|"&amp;SonnyMoore[TEAM],0)),"")</f>
        <v>2019</v>
      </c>
      <c r="AM657" t="str">
        <f t="array" ref="AM657">IFERROR(INDEX(ESPN[TEAM],MATCH(AllSources[[#This Row],[Year]]&amp;"|"&amp;AllSources[[#This Row],[Real_Team]],ESPN[YEAR]&amp;"|"&amp;ESPN[TEAM],0)),"")</f>
        <v>Texas</v>
      </c>
      <c r="AN657">
        <f t="array" ref="AN657">IFERROR(INDEX(ESPN[BPI OFF],MATCH(AllSources[[#This Row],[Year]]&amp;"|"&amp;AllSources[[#This Row],[Real_Team]],ESPN[YEAR]&amp;"|"&amp;ESPN[TEAM],0)),"")</f>
        <v>0.7</v>
      </c>
      <c r="AO657">
        <f t="array" ref="AO657">IFERROR(INDEX(ESPN[BPI DEF],MATCH(AllSources[[#This Row],[Year]]&amp;"|"&amp;AllSources[[#This Row],[Real_Team]],ESPN[YEAR]&amp;"|"&amp;ESPN[TEAM],0)),"")</f>
        <v>6.3</v>
      </c>
      <c r="AP657">
        <f t="array" ref="AP657">IFERROR(INDEX(ESPN[BPI],MATCH(AllSources[[#This Row],[Year]]&amp;"|"&amp;AllSources[[#This Row],[Real_Team]],ESPN[YEAR]&amp;"|"&amp;ESPN[TEAM],0)),"")</f>
        <v>7.1</v>
      </c>
      <c r="AQ657">
        <f t="array" ref="AQ657">IFERROR(INDEX(ESPN[YEAR],MATCH(AllSources[[#This Row],[Year]]&amp;"|"&amp;AllSources[[#This Row],[Real_Team]],ESPN[YEAR]&amp;"|"&amp;ESPN[TEAM],0)),"")</f>
        <v>2019</v>
      </c>
    </row>
    <row r="658" spans="1:43" x14ac:dyDescent="0.2">
      <c r="A658">
        <v>2019</v>
      </c>
      <c r="B658">
        <v>26</v>
      </c>
      <c r="C658" t="s">
        <v>1116</v>
      </c>
      <c r="D658" t="s">
        <v>24</v>
      </c>
      <c r="E658" t="e" vm="1">
        <v>#NAME?</v>
      </c>
      <c r="F658">
        <v>10</v>
      </c>
      <c r="H658" t="s">
        <v>60</v>
      </c>
      <c r="I658" t="s">
        <v>61</v>
      </c>
      <c r="J658">
        <v>18.3</v>
      </c>
      <c r="K658">
        <v>110.5</v>
      </c>
      <c r="L658">
        <v>61</v>
      </c>
      <c r="M658">
        <v>92.2</v>
      </c>
      <c r="N658">
        <v>16</v>
      </c>
      <c r="O658">
        <v>62.9</v>
      </c>
      <c r="P658">
        <v>344</v>
      </c>
      <c r="Q658">
        <v>-6.3E-2</v>
      </c>
      <c r="R658">
        <v>315</v>
      </c>
      <c r="S658">
        <v>12</v>
      </c>
      <c r="T658">
        <v>14</v>
      </c>
      <c r="U658">
        <v>110.7</v>
      </c>
      <c r="V658">
        <v>6</v>
      </c>
      <c r="W658">
        <v>98.7</v>
      </c>
      <c r="X658">
        <v>23</v>
      </c>
      <c r="Y658">
        <v>5.12</v>
      </c>
      <c r="Z658">
        <v>39</v>
      </c>
      <c r="AA658">
        <v>0</v>
      </c>
      <c r="AB658" t="s">
        <v>136</v>
      </c>
      <c r="AC658" t="str">
        <f t="array" ref="AC658">IFERROR(INDEX(JeffSagarin[TEAM],MATCH(AllSources[[#This Row],[Year]]&amp;"|"&amp;AllSources[[#This Row],[Real_Team]],JeffSagarin[YEAR]&amp;"|"&amp;JeffSagarin[TEAM],0)),"")</f>
        <v>Florida</v>
      </c>
      <c r="AD658">
        <f t="array" ref="AD658">IFERROR(INDEX(JeffSagarin[JS_RATING],MATCH(AllSources[[#This Row],[Year]]&amp;"|"&amp;AllSources[[#This Row],[Real_Team]],JeffSagarin[YEAR]&amp;"|"&amp;JeffSagarin[TEAM],0)),"")</f>
        <v>85.83</v>
      </c>
      <c r="AE658">
        <f t="array" ref="AE658">IFERROR(INDEX(JeffSagarin[JS_SOS],MATCH(AllSources[[#This Row],[Year]]&amp;"|"&amp;AllSources[[#This Row],[Real_Team]],JeffSagarin[YEAR]&amp;"|"&amp;JeffSagarin[TEAM],0)),"")</f>
        <v>82.12</v>
      </c>
      <c r="AF658">
        <f t="array" ref="AF658">IFERROR(INDEX(JeffSagarin[W25],MATCH(AllSources[[#This Row],[Year]]&amp;"|"&amp;AllSources[[#This Row],[Real_Team]],JeffSagarin[YEAR]&amp;"|"&amp;JeffSagarin[TEAM],0)),"")</f>
        <v>3</v>
      </c>
      <c r="AG658">
        <f t="array" ref="AG658">IFERROR(INDEX(JeffSagarin[W50],MATCH(AllSources[[#This Row],[Year]]&amp;"|"&amp;AllSources[[#This Row],[Real_Team]],JeffSagarin[YEAR]&amp;"|"&amp;JeffSagarin[TEAM],0)),"")</f>
        <v>6</v>
      </c>
      <c r="AH658">
        <f t="array" ref="AH658">IFERROR(INDEX(JeffSagarin[YEAR],MATCH(AllSources[[#This Row],[Year]]&amp;"|"&amp;AllSources[[#This Row],[Real_Team]],JeffSagarin[YEAR]&amp;"|"&amp;JeffSagarin[TEAM],0)),"")</f>
        <v>2019</v>
      </c>
      <c r="AI658" t="str">
        <f t="array" ref="AI658">IFERROR(INDEX(SonnyMoore[TEAM],MATCH(AllSources[[#This Row],[Year]]&amp;"|"&amp;AllSources[[#This Row],[Real_Team]],SonnyMoore[YEAR]&amp;"|"&amp;SonnyMoore[TEAM],0)),"")</f>
        <v>FLORIDA</v>
      </c>
      <c r="AJ658">
        <f t="array" ref="AJ658">IFERROR(INDEX(SonnyMoore[SM_SOS],MATCH(AllSources[[#This Row],[Year]]&amp;"|"&amp;AllSources[[#This Row],[Real_Team]],SonnyMoore[YEAR]&amp;"|"&amp;SonnyMoore[TEAM],0)),"")</f>
        <v>79.17</v>
      </c>
      <c r="AK658">
        <f t="array" ref="AK658">IFERROR(INDEX(SonnyMoore[SM_PR],MATCH(AllSources[[#This Row],[Year]]&amp;"|"&amp;AllSources[[#This Row],[Real_Team]],SonnyMoore[YEAR]&amp;"|"&amp;SonnyMoore[TEAM],0)),"")</f>
        <v>82.33</v>
      </c>
      <c r="AL658">
        <f t="array" ref="AL658">IFERROR(INDEX(SonnyMoore[YEAR],MATCH(AllSources[[#This Row],[Year]]&amp;"|"&amp;AllSources[[#This Row],[Real_Team]],SonnyMoore[YEAR]&amp;"|"&amp;SonnyMoore[TEAM],0)),"")</f>
        <v>2019</v>
      </c>
      <c r="AM658" t="str">
        <f t="array" ref="AM658">IFERROR(INDEX(ESPN[TEAM],MATCH(AllSources[[#This Row],[Year]]&amp;"|"&amp;AllSources[[#This Row],[Real_Team]],ESPN[YEAR]&amp;"|"&amp;ESPN[TEAM],0)),"")</f>
        <v>Florida</v>
      </c>
      <c r="AN658">
        <f t="array" ref="AN658">IFERROR(INDEX(ESPN[BPI OFF],MATCH(AllSources[[#This Row],[Year]]&amp;"|"&amp;AllSources[[#This Row],[Real_Team]],ESPN[YEAR]&amp;"|"&amp;ESPN[TEAM],0)),"")</f>
        <v>7.1</v>
      </c>
      <c r="AO658">
        <f t="array" ref="AO658">IFERROR(INDEX(ESPN[BPI DEF],MATCH(AllSources[[#This Row],[Year]]&amp;"|"&amp;AllSources[[#This Row],[Real_Team]],ESPN[YEAR]&amp;"|"&amp;ESPN[TEAM],0)),"")</f>
        <v>5</v>
      </c>
      <c r="AP658">
        <f t="array" ref="AP658">IFERROR(INDEX(ESPN[BPI],MATCH(AllSources[[#This Row],[Year]]&amp;"|"&amp;AllSources[[#This Row],[Real_Team]],ESPN[YEAR]&amp;"|"&amp;ESPN[TEAM],0)),"")</f>
        <v>12</v>
      </c>
      <c r="AQ658">
        <f t="array" ref="AQ658">IFERROR(INDEX(ESPN[YEAR],MATCH(AllSources[[#This Row],[Year]]&amp;"|"&amp;AllSources[[#This Row],[Real_Team]],ESPN[YEAR]&amp;"|"&amp;ESPN[TEAM],0)),"")</f>
        <v>2019</v>
      </c>
    </row>
    <row r="659" spans="1:43" x14ac:dyDescent="0.2">
      <c r="A659">
        <v>2019</v>
      </c>
      <c r="B659">
        <v>27</v>
      </c>
      <c r="C659" t="s">
        <v>1117</v>
      </c>
      <c r="D659" t="s">
        <v>23</v>
      </c>
      <c r="E659" t="e" vm="1">
        <v>#NAME?</v>
      </c>
      <c r="F659">
        <v>7</v>
      </c>
      <c r="H659" t="s">
        <v>538</v>
      </c>
      <c r="I659" t="s">
        <v>699</v>
      </c>
      <c r="J659">
        <v>18.18</v>
      </c>
      <c r="K659">
        <v>114</v>
      </c>
      <c r="L659">
        <v>26</v>
      </c>
      <c r="M659">
        <v>95.9</v>
      </c>
      <c r="N659">
        <v>35</v>
      </c>
      <c r="O659">
        <v>69.3</v>
      </c>
      <c r="P659">
        <v>91</v>
      </c>
      <c r="Q659">
        <v>3.3000000000000002E-2</v>
      </c>
      <c r="R659">
        <v>99</v>
      </c>
      <c r="S659">
        <v>1.42</v>
      </c>
      <c r="T659">
        <v>103</v>
      </c>
      <c r="U659">
        <v>105.4</v>
      </c>
      <c r="V659">
        <v>111</v>
      </c>
      <c r="W659">
        <v>103.9</v>
      </c>
      <c r="X659">
        <v>130</v>
      </c>
      <c r="Y659">
        <v>1.79</v>
      </c>
      <c r="Z659">
        <v>106</v>
      </c>
      <c r="AA659">
        <v>7</v>
      </c>
      <c r="AB659" t="s">
        <v>136</v>
      </c>
      <c r="AC659" t="str">
        <f t="array" ref="AC659">IFERROR(INDEX(JeffSagarin[TEAM],MATCH(AllSources[[#This Row],[Year]]&amp;"|"&amp;AllSources[[#This Row],[Real_Team]],JeffSagarin[YEAR]&amp;"|"&amp;JeffSagarin[TEAM],0)),"")</f>
        <v>Nevada</v>
      </c>
      <c r="AD659">
        <f t="array" ref="AD659">IFERROR(INDEX(JeffSagarin[JS_RATING],MATCH(AllSources[[#This Row],[Year]]&amp;"|"&amp;AllSources[[#This Row],[Real_Team]],JeffSagarin[YEAR]&amp;"|"&amp;JeffSagarin[TEAM],0)),"")</f>
        <v>85.95</v>
      </c>
      <c r="AE659">
        <f t="array" ref="AE659">IFERROR(INDEX(JeffSagarin[JS_SOS],MATCH(AllSources[[#This Row],[Year]]&amp;"|"&amp;AllSources[[#This Row],[Real_Team]],JeffSagarin[YEAR]&amp;"|"&amp;JeffSagarin[TEAM],0)),"")</f>
        <v>74.61</v>
      </c>
      <c r="AF659">
        <f t="array" ref="AF659">IFERROR(INDEX(JeffSagarin[W25],MATCH(AllSources[[#This Row],[Year]]&amp;"|"&amp;AllSources[[#This Row],[Real_Team]],JeffSagarin[YEAR]&amp;"|"&amp;JeffSagarin[TEAM],0)),"")</f>
        <v>0</v>
      </c>
      <c r="AG659">
        <f t="array" ref="AG659">IFERROR(INDEX(JeffSagarin[W50],MATCH(AllSources[[#This Row],[Year]]&amp;"|"&amp;AllSources[[#This Row],[Real_Team]],JeffSagarin[YEAR]&amp;"|"&amp;JeffSagarin[TEAM],0)),"")</f>
        <v>1</v>
      </c>
      <c r="AH659">
        <f t="array" ref="AH659">IFERROR(INDEX(JeffSagarin[YEAR],MATCH(AllSources[[#This Row],[Year]]&amp;"|"&amp;AllSources[[#This Row],[Real_Team]],JeffSagarin[YEAR]&amp;"|"&amp;JeffSagarin[TEAM],0)),"")</f>
        <v>2019</v>
      </c>
      <c r="AI659" t="str">
        <f t="array" ref="AI659">IFERROR(INDEX(SonnyMoore[TEAM],MATCH(AllSources[[#This Row],[Year]]&amp;"|"&amp;AllSources[[#This Row],[Real_Team]],SonnyMoore[YEAR]&amp;"|"&amp;SonnyMoore[TEAM],0)),"")</f>
        <v>NEVADA</v>
      </c>
      <c r="AJ659">
        <f t="array" ref="AJ659">IFERROR(INDEX(SonnyMoore[SM_SOS],MATCH(AllSources[[#This Row],[Year]]&amp;"|"&amp;AllSources[[#This Row],[Real_Team]],SonnyMoore[YEAR]&amp;"|"&amp;SonnyMoore[TEAM],0)),"")</f>
        <v>72.81</v>
      </c>
      <c r="AK659">
        <f t="array" ref="AK659">IFERROR(INDEX(SonnyMoore[SM_PR],MATCH(AllSources[[#This Row],[Year]]&amp;"|"&amp;AllSources[[#This Row],[Real_Team]],SonnyMoore[YEAR]&amp;"|"&amp;SonnyMoore[TEAM],0)),"")</f>
        <v>84.14</v>
      </c>
      <c r="AL659">
        <f t="array" ref="AL659">IFERROR(INDEX(SonnyMoore[YEAR],MATCH(AllSources[[#This Row],[Year]]&amp;"|"&amp;AllSources[[#This Row],[Real_Team]],SonnyMoore[YEAR]&amp;"|"&amp;SonnyMoore[TEAM],0)),"")</f>
        <v>2019</v>
      </c>
      <c r="AM659" t="str">
        <f t="array" ref="AM659">IFERROR(INDEX(ESPN[TEAM],MATCH(AllSources[[#This Row],[Year]]&amp;"|"&amp;AllSources[[#This Row],[Real_Team]],ESPN[YEAR]&amp;"|"&amp;ESPN[TEAM],0)),"")</f>
        <v>Nevada</v>
      </c>
      <c r="AN659">
        <f t="array" ref="AN659">IFERROR(INDEX(ESPN[BPI OFF],MATCH(AllSources[[#This Row],[Year]]&amp;"|"&amp;AllSources[[#This Row],[Real_Team]],ESPN[YEAR]&amp;"|"&amp;ESPN[TEAM],0)),"")</f>
        <v>4.8</v>
      </c>
      <c r="AO659">
        <f t="array" ref="AO659">IFERROR(INDEX(ESPN[BPI DEF],MATCH(AllSources[[#This Row],[Year]]&amp;"|"&amp;AllSources[[#This Row],[Real_Team]],ESPN[YEAR]&amp;"|"&amp;ESPN[TEAM],0)),"")</f>
        <v>0.9</v>
      </c>
      <c r="AP659">
        <f t="array" ref="AP659">IFERROR(INDEX(ESPN[BPI],MATCH(AllSources[[#This Row],[Year]]&amp;"|"&amp;AllSources[[#This Row],[Real_Team]],ESPN[YEAR]&amp;"|"&amp;ESPN[TEAM],0)),"")</f>
        <v>5.7</v>
      </c>
      <c r="AQ659">
        <f t="array" ref="AQ659">IFERROR(INDEX(ESPN[YEAR],MATCH(AllSources[[#This Row],[Year]]&amp;"|"&amp;AllSources[[#This Row],[Real_Team]],ESPN[YEAR]&amp;"|"&amp;ESPN[TEAM],0)),"")</f>
        <v>2019</v>
      </c>
    </row>
    <row r="660" spans="1:43" x14ac:dyDescent="0.2">
      <c r="A660">
        <v>2019</v>
      </c>
      <c r="B660">
        <v>28</v>
      </c>
      <c r="C660" t="s">
        <v>563</v>
      </c>
      <c r="D660" t="s">
        <v>1455</v>
      </c>
      <c r="E660" t="e" vm="1">
        <v>#NAME?</v>
      </c>
      <c r="F660">
        <v>12</v>
      </c>
      <c r="H660" t="s">
        <v>137</v>
      </c>
      <c r="I660" t="s">
        <v>1118</v>
      </c>
      <c r="J660">
        <v>17.86</v>
      </c>
      <c r="K660">
        <v>109.5</v>
      </c>
      <c r="L660">
        <v>74</v>
      </c>
      <c r="M660">
        <v>91.7</v>
      </c>
      <c r="N660">
        <v>13</v>
      </c>
      <c r="O660">
        <v>64.2</v>
      </c>
      <c r="P660">
        <v>328</v>
      </c>
      <c r="Q660">
        <v>-4.8000000000000001E-2</v>
      </c>
      <c r="R660">
        <v>292</v>
      </c>
      <c r="S660">
        <v>5.47</v>
      </c>
      <c r="T660">
        <v>66</v>
      </c>
      <c r="U660">
        <v>107.7</v>
      </c>
      <c r="V660">
        <v>59</v>
      </c>
      <c r="W660">
        <v>102.3</v>
      </c>
      <c r="X660">
        <v>78</v>
      </c>
      <c r="Y660">
        <v>0.43</v>
      </c>
      <c r="Z660">
        <v>145</v>
      </c>
      <c r="AA660">
        <v>2</v>
      </c>
      <c r="AB660" t="s">
        <v>136</v>
      </c>
      <c r="AC660" t="str">
        <f t="array" ref="AC660">IFERROR(INDEX(JeffSagarin[TEAM],MATCH(AllSources[[#This Row],[Year]]&amp;"|"&amp;AllSources[[#This Row],[Real_Team]],JeffSagarin[YEAR]&amp;"|"&amp;JeffSagarin[TEAM],0)),"")</f>
        <v/>
      </c>
      <c r="AD660" t="str">
        <f t="array" ref="AD660">IFERROR(INDEX(JeffSagarin[JS_RATING],MATCH(AllSources[[#This Row],[Year]]&amp;"|"&amp;AllSources[[#This Row],[Real_Team]],JeffSagarin[YEAR]&amp;"|"&amp;JeffSagarin[TEAM],0)),"")</f>
        <v/>
      </c>
      <c r="AE660" t="str">
        <f t="array" ref="AE660">IFERROR(INDEX(JeffSagarin[JS_SOS],MATCH(AllSources[[#This Row],[Year]]&amp;"|"&amp;AllSources[[#This Row],[Real_Team]],JeffSagarin[YEAR]&amp;"|"&amp;JeffSagarin[TEAM],0)),"")</f>
        <v/>
      </c>
      <c r="AF660" t="str">
        <f t="array" ref="AF660">IFERROR(INDEX(JeffSagarin[W25],MATCH(AllSources[[#This Row],[Year]]&amp;"|"&amp;AllSources[[#This Row],[Real_Team]],JeffSagarin[YEAR]&amp;"|"&amp;JeffSagarin[TEAM],0)),"")</f>
        <v/>
      </c>
      <c r="AG660" t="str">
        <f t="array" ref="AG660">IFERROR(INDEX(JeffSagarin[W50],MATCH(AllSources[[#This Row],[Year]]&amp;"|"&amp;AllSources[[#This Row],[Real_Team]],JeffSagarin[YEAR]&amp;"|"&amp;JeffSagarin[TEAM],0)),"")</f>
        <v/>
      </c>
      <c r="AH660" t="str">
        <f t="array" ref="AH660">IFERROR(INDEX(JeffSagarin[YEAR],MATCH(AllSources[[#This Row],[Year]]&amp;"|"&amp;AllSources[[#This Row],[Real_Team]],JeffSagarin[YEAR]&amp;"|"&amp;JeffSagarin[TEAM],0)),"")</f>
        <v/>
      </c>
      <c r="AI660" t="str">
        <f t="array" ref="AI660">IFERROR(INDEX(SonnyMoore[TEAM],MATCH(AllSources[[#This Row],[Year]]&amp;"|"&amp;AllSources[[#This Row],[Real_Team]],SonnyMoore[YEAR]&amp;"|"&amp;SonnyMoore[TEAM],0)),"")</f>
        <v/>
      </c>
      <c r="AJ660" t="str">
        <f t="array" ref="AJ660">IFERROR(INDEX(SonnyMoore[SM_SOS],MATCH(AllSources[[#This Row],[Year]]&amp;"|"&amp;AllSources[[#This Row],[Real_Team]],SonnyMoore[YEAR]&amp;"|"&amp;SonnyMoore[TEAM],0)),"")</f>
        <v/>
      </c>
      <c r="AK660" t="str">
        <f t="array" ref="AK660">IFERROR(INDEX(SonnyMoore[SM_PR],MATCH(AllSources[[#This Row],[Year]]&amp;"|"&amp;AllSources[[#This Row],[Real_Team]],SonnyMoore[YEAR]&amp;"|"&amp;SonnyMoore[TEAM],0)),"")</f>
        <v/>
      </c>
      <c r="AL660" t="str">
        <f t="array" ref="AL660">IFERROR(INDEX(SonnyMoore[YEAR],MATCH(AllSources[[#This Row],[Year]]&amp;"|"&amp;AllSources[[#This Row],[Real_Team]],SonnyMoore[YEAR]&amp;"|"&amp;SonnyMoore[TEAM],0)),"")</f>
        <v/>
      </c>
      <c r="AM660" t="str">
        <f t="array" ref="AM660">IFERROR(INDEX(ESPN[TEAM],MATCH(AllSources[[#This Row],[Year]]&amp;"|"&amp;AllSources[[#This Row],[Real_Team]],ESPN[YEAR]&amp;"|"&amp;ESPN[TEAM],0)),"")</f>
        <v/>
      </c>
      <c r="AN660" t="str">
        <f t="array" ref="AN660">IFERROR(INDEX(ESPN[BPI OFF],MATCH(AllSources[[#This Row],[Year]]&amp;"|"&amp;AllSources[[#This Row],[Real_Team]],ESPN[YEAR]&amp;"|"&amp;ESPN[TEAM],0)),"")</f>
        <v/>
      </c>
      <c r="AO660" t="str">
        <f t="array" ref="AO660">IFERROR(INDEX(ESPN[BPI DEF],MATCH(AllSources[[#This Row],[Year]]&amp;"|"&amp;AllSources[[#This Row],[Real_Team]],ESPN[YEAR]&amp;"|"&amp;ESPN[TEAM],0)),"")</f>
        <v/>
      </c>
      <c r="AP660" t="str">
        <f t="array" ref="AP660">IFERROR(INDEX(ESPN[BPI],MATCH(AllSources[[#This Row],[Year]]&amp;"|"&amp;AllSources[[#This Row],[Real_Team]],ESPN[YEAR]&amp;"|"&amp;ESPN[TEAM],0)),"")</f>
        <v/>
      </c>
      <c r="AQ660" t="str">
        <f t="array" ref="AQ660">IFERROR(INDEX(ESPN[YEAR],MATCH(AllSources[[#This Row],[Year]]&amp;"|"&amp;AllSources[[#This Row],[Real_Team]],ESPN[YEAR]&amp;"|"&amp;ESPN[TEAM],0)),"")</f>
        <v/>
      </c>
    </row>
    <row r="661" spans="1:43" x14ac:dyDescent="0.2">
      <c r="A661">
        <v>2019</v>
      </c>
      <c r="B661">
        <v>29</v>
      </c>
      <c r="C661" t="s">
        <v>1119</v>
      </c>
      <c r="D661" t="s">
        <v>34</v>
      </c>
      <c r="E661" t="e" vm="1">
        <v>#NAME?</v>
      </c>
      <c r="F661">
        <v>7</v>
      </c>
      <c r="H661" t="s">
        <v>148</v>
      </c>
      <c r="I661" t="s">
        <v>119</v>
      </c>
      <c r="J661">
        <v>17.5</v>
      </c>
      <c r="K661">
        <v>112.3</v>
      </c>
      <c r="L661">
        <v>42</v>
      </c>
      <c r="M661">
        <v>94.8</v>
      </c>
      <c r="N661">
        <v>28</v>
      </c>
      <c r="O661">
        <v>63.4</v>
      </c>
      <c r="P661">
        <v>338</v>
      </c>
      <c r="Q661">
        <v>0.05</v>
      </c>
      <c r="R661">
        <v>64</v>
      </c>
      <c r="S661">
        <v>5.12</v>
      </c>
      <c r="T661">
        <v>67</v>
      </c>
      <c r="U661">
        <v>107.1</v>
      </c>
      <c r="V661">
        <v>66</v>
      </c>
      <c r="W661">
        <v>102</v>
      </c>
      <c r="X661">
        <v>73</v>
      </c>
      <c r="Y661">
        <v>-2.85</v>
      </c>
      <c r="Z661">
        <v>243</v>
      </c>
      <c r="AA661">
        <v>7</v>
      </c>
      <c r="AB661" t="s">
        <v>136</v>
      </c>
      <c r="AC661" t="str">
        <f t="array" ref="AC661">IFERROR(INDEX(JeffSagarin[TEAM],MATCH(AllSources[[#This Row],[Year]]&amp;"|"&amp;AllSources[[#This Row],[Real_Team]],JeffSagarin[YEAR]&amp;"|"&amp;JeffSagarin[TEAM],0)),"")</f>
        <v>Cincinnati</v>
      </c>
      <c r="AD661">
        <f t="array" ref="AD661">IFERROR(INDEX(JeffSagarin[JS_RATING],MATCH(AllSources[[#This Row],[Year]]&amp;"|"&amp;AllSources[[#This Row],[Real_Team]],JeffSagarin[YEAR]&amp;"|"&amp;JeffSagarin[TEAM],0)),"")</f>
        <v>85.78</v>
      </c>
      <c r="AE661">
        <f t="array" ref="AE661">IFERROR(INDEX(JeffSagarin[JS_SOS],MATCH(AllSources[[#This Row],[Year]]&amp;"|"&amp;AllSources[[#This Row],[Real_Team]],JeffSagarin[YEAR]&amp;"|"&amp;JeffSagarin[TEAM],0)),"")</f>
        <v>77.09</v>
      </c>
      <c r="AF661">
        <f t="array" ref="AF661">IFERROR(INDEX(JeffSagarin[W25],MATCH(AllSources[[#This Row],[Year]]&amp;"|"&amp;AllSources[[#This Row],[Real_Team]],JeffSagarin[YEAR]&amp;"|"&amp;JeffSagarin[TEAM],0)),"")</f>
        <v>1</v>
      </c>
      <c r="AG661">
        <f t="array" ref="AG661">IFERROR(INDEX(JeffSagarin[W50],MATCH(AllSources[[#This Row],[Year]]&amp;"|"&amp;AllSources[[#This Row],[Real_Team]],JeffSagarin[YEAR]&amp;"|"&amp;JeffSagarin[TEAM],0)),"")</f>
        <v>3</v>
      </c>
      <c r="AH661">
        <f t="array" ref="AH661">IFERROR(INDEX(JeffSagarin[YEAR],MATCH(AllSources[[#This Row],[Year]]&amp;"|"&amp;AllSources[[#This Row],[Real_Team]],JeffSagarin[YEAR]&amp;"|"&amp;JeffSagarin[TEAM],0)),"")</f>
        <v>2019</v>
      </c>
      <c r="AI661" t="str">
        <f t="array" ref="AI661">IFERROR(INDEX(SonnyMoore[TEAM],MATCH(AllSources[[#This Row],[Year]]&amp;"|"&amp;AllSources[[#This Row],[Real_Team]],SonnyMoore[YEAR]&amp;"|"&amp;SonnyMoore[TEAM],0)),"")</f>
        <v>CINCINNATI</v>
      </c>
      <c r="AJ661">
        <f t="array" ref="AJ661">IFERROR(INDEX(SonnyMoore[SM_SOS],MATCH(AllSources[[#This Row],[Year]]&amp;"|"&amp;AllSources[[#This Row],[Real_Team]],SonnyMoore[YEAR]&amp;"|"&amp;SonnyMoore[TEAM],0)),"")</f>
        <v>74.69</v>
      </c>
      <c r="AK661">
        <f t="array" ref="AK661">IFERROR(INDEX(SonnyMoore[SM_PR],MATCH(AllSources[[#This Row],[Year]]&amp;"|"&amp;AllSources[[#This Row],[Real_Team]],SonnyMoore[YEAR]&amp;"|"&amp;SonnyMoore[TEAM],0)),"")</f>
        <v>83.14</v>
      </c>
      <c r="AL661">
        <f t="array" ref="AL661">IFERROR(INDEX(SonnyMoore[YEAR],MATCH(AllSources[[#This Row],[Year]]&amp;"|"&amp;AllSources[[#This Row],[Real_Team]],SonnyMoore[YEAR]&amp;"|"&amp;SonnyMoore[TEAM],0)),"")</f>
        <v>2019</v>
      </c>
      <c r="AM661" t="str">
        <f t="array" ref="AM661">IFERROR(INDEX(ESPN[TEAM],MATCH(AllSources[[#This Row],[Year]]&amp;"|"&amp;AllSources[[#This Row],[Real_Team]],ESPN[YEAR]&amp;"|"&amp;ESPN[TEAM],0)),"")</f>
        <v>Cincinnati</v>
      </c>
      <c r="AN661">
        <f t="array" ref="AN661">IFERROR(INDEX(ESPN[BPI OFF],MATCH(AllSources[[#This Row],[Year]]&amp;"|"&amp;AllSources[[#This Row],[Real_Team]],ESPN[YEAR]&amp;"|"&amp;ESPN[TEAM],0)),"")</f>
        <v>3.6</v>
      </c>
      <c r="AO661">
        <f t="array" ref="AO661">IFERROR(INDEX(ESPN[BPI DEF],MATCH(AllSources[[#This Row],[Year]]&amp;"|"&amp;AllSources[[#This Row],[Real_Team]],ESPN[YEAR]&amp;"|"&amp;ESPN[TEAM],0)),"")</f>
        <v>5.3</v>
      </c>
      <c r="AP661">
        <f t="array" ref="AP661">IFERROR(INDEX(ESPN[BPI],MATCH(AllSources[[#This Row],[Year]]&amp;"|"&amp;AllSources[[#This Row],[Real_Team]],ESPN[YEAR]&amp;"|"&amp;ESPN[TEAM],0)),"")</f>
        <v>8.9</v>
      </c>
      <c r="AQ661">
        <f t="array" ref="AQ661">IFERROR(INDEX(ESPN[YEAR],MATCH(AllSources[[#This Row],[Year]]&amp;"|"&amp;AllSources[[#This Row],[Real_Team]],ESPN[YEAR]&amp;"|"&amp;ESPN[TEAM],0)),"")</f>
        <v>2019</v>
      </c>
    </row>
    <row r="662" spans="1:43" x14ac:dyDescent="0.2">
      <c r="A662">
        <v>2019</v>
      </c>
      <c r="B662">
        <v>30</v>
      </c>
      <c r="C662" t="s">
        <v>1120</v>
      </c>
      <c r="D662" t="s">
        <v>31</v>
      </c>
      <c r="E662" t="e" vm="1">
        <v>#NAME?</v>
      </c>
      <c r="F662">
        <v>6</v>
      </c>
      <c r="H662" t="s">
        <v>541</v>
      </c>
      <c r="I662" t="s">
        <v>653</v>
      </c>
      <c r="J662">
        <v>17.329999999999998</v>
      </c>
      <c r="K662">
        <v>116.5</v>
      </c>
      <c r="L662">
        <v>16</v>
      </c>
      <c r="M662">
        <v>99.2</v>
      </c>
      <c r="N662">
        <v>81</v>
      </c>
      <c r="O662">
        <v>63.6</v>
      </c>
      <c r="P662">
        <v>335</v>
      </c>
      <c r="Q662">
        <v>4.3999999999999997E-2</v>
      </c>
      <c r="R662">
        <v>73</v>
      </c>
      <c r="S662">
        <v>8</v>
      </c>
      <c r="T662">
        <v>51</v>
      </c>
      <c r="U662">
        <v>108.8</v>
      </c>
      <c r="V662">
        <v>44</v>
      </c>
      <c r="W662">
        <v>100.8</v>
      </c>
      <c r="X662">
        <v>55</v>
      </c>
      <c r="Y662">
        <v>3.32</v>
      </c>
      <c r="Z662">
        <v>78</v>
      </c>
      <c r="AA662">
        <v>6</v>
      </c>
      <c r="AB662" t="s">
        <v>136</v>
      </c>
      <c r="AC662" t="str">
        <f t="array" ref="AC662">IFERROR(INDEX(JeffSagarin[TEAM],MATCH(AllSources[[#This Row],[Year]]&amp;"|"&amp;AllSources[[#This Row],[Real_Team]],JeffSagarin[YEAR]&amp;"|"&amp;JeffSagarin[TEAM],0)),"")</f>
        <v>Villanova</v>
      </c>
      <c r="AD662">
        <f t="array" ref="AD662">IFERROR(INDEX(JeffSagarin[JS_RATING],MATCH(AllSources[[#This Row],[Year]]&amp;"|"&amp;AllSources[[#This Row],[Real_Team]],JeffSagarin[YEAR]&amp;"|"&amp;JeffSagarin[TEAM],0)),"")</f>
        <v>86.85</v>
      </c>
      <c r="AE662">
        <f t="array" ref="AE662">IFERROR(INDEX(JeffSagarin[JS_SOS],MATCH(AllSources[[#This Row],[Year]]&amp;"|"&amp;AllSources[[#This Row],[Real_Team]],JeffSagarin[YEAR]&amp;"|"&amp;JeffSagarin[TEAM],0)),"")</f>
        <v>79.53</v>
      </c>
      <c r="AF662">
        <f t="array" ref="AF662">IFERROR(INDEX(JeffSagarin[W25],MATCH(AllSources[[#This Row],[Year]]&amp;"|"&amp;AllSources[[#This Row],[Real_Team]],JeffSagarin[YEAR]&amp;"|"&amp;JeffSagarin[TEAM],0)),"")</f>
        <v>1</v>
      </c>
      <c r="AG662">
        <f t="array" ref="AG662">IFERROR(INDEX(JeffSagarin[W50],MATCH(AllSources[[#This Row],[Year]]&amp;"|"&amp;AllSources[[#This Row],[Real_Team]],JeffSagarin[YEAR]&amp;"|"&amp;JeffSagarin[TEAM],0)),"")</f>
        <v>5</v>
      </c>
      <c r="AH662">
        <f t="array" ref="AH662">IFERROR(INDEX(JeffSagarin[YEAR],MATCH(AllSources[[#This Row],[Year]]&amp;"|"&amp;AllSources[[#This Row],[Real_Team]],JeffSagarin[YEAR]&amp;"|"&amp;JeffSagarin[TEAM],0)),"")</f>
        <v>2019</v>
      </c>
      <c r="AI662" t="str">
        <f t="array" ref="AI662">IFERROR(INDEX(SonnyMoore[TEAM],MATCH(AllSources[[#This Row],[Year]]&amp;"|"&amp;AllSources[[#This Row],[Real_Team]],SonnyMoore[YEAR]&amp;"|"&amp;SonnyMoore[TEAM],0)),"")</f>
        <v>VILLANOVA</v>
      </c>
      <c r="AJ662">
        <f t="array" ref="AJ662">IFERROR(INDEX(SonnyMoore[SM_SOS],MATCH(AllSources[[#This Row],[Year]]&amp;"|"&amp;AllSources[[#This Row],[Real_Team]],SonnyMoore[YEAR]&amp;"|"&amp;SonnyMoore[TEAM],0)),"")</f>
        <v>77.569999999999993</v>
      </c>
      <c r="AK662">
        <f t="array" ref="AK662">IFERROR(INDEX(SonnyMoore[SM_PR],MATCH(AllSources[[#This Row],[Year]]&amp;"|"&amp;AllSources[[#This Row],[Real_Team]],SonnyMoore[YEAR]&amp;"|"&amp;SonnyMoore[TEAM],0)),"")</f>
        <v>82.08</v>
      </c>
      <c r="AL662">
        <f t="array" ref="AL662">IFERROR(INDEX(SonnyMoore[YEAR],MATCH(AllSources[[#This Row],[Year]]&amp;"|"&amp;AllSources[[#This Row],[Real_Team]],SonnyMoore[YEAR]&amp;"|"&amp;SonnyMoore[TEAM],0)),"")</f>
        <v>2019</v>
      </c>
      <c r="AM662" t="str">
        <f t="array" ref="AM662">IFERROR(INDEX(ESPN[TEAM],MATCH(AllSources[[#This Row],[Year]]&amp;"|"&amp;AllSources[[#This Row],[Real_Team]],ESPN[YEAR]&amp;"|"&amp;ESPN[TEAM],0)),"")</f>
        <v>Villanova</v>
      </c>
      <c r="AN662">
        <f t="array" ref="AN662">IFERROR(INDEX(ESPN[BPI OFF],MATCH(AllSources[[#This Row],[Year]]&amp;"|"&amp;AllSources[[#This Row],[Real_Team]],ESPN[YEAR]&amp;"|"&amp;ESPN[TEAM],0)),"")</f>
        <v>7.7</v>
      </c>
      <c r="AO662">
        <f t="array" ref="AO662">IFERROR(INDEX(ESPN[BPI DEF],MATCH(AllSources[[#This Row],[Year]]&amp;"|"&amp;AllSources[[#This Row],[Real_Team]],ESPN[YEAR]&amp;"|"&amp;ESPN[TEAM],0)),"")</f>
        <v>5.3</v>
      </c>
      <c r="AP662">
        <f t="array" ref="AP662">IFERROR(INDEX(ESPN[BPI],MATCH(AllSources[[#This Row],[Year]]&amp;"|"&amp;AllSources[[#This Row],[Real_Team]],ESPN[YEAR]&amp;"|"&amp;ESPN[TEAM],0)),"")</f>
        <v>13</v>
      </c>
      <c r="AQ662">
        <f t="array" ref="AQ662">IFERROR(INDEX(ESPN[YEAR],MATCH(AllSources[[#This Row],[Year]]&amp;"|"&amp;AllSources[[#This Row],[Real_Team]],ESPN[YEAR]&amp;"|"&amp;ESPN[TEAM],0)),"")</f>
        <v>2019</v>
      </c>
    </row>
    <row r="663" spans="1:43" x14ac:dyDescent="0.2">
      <c r="A663">
        <v>2019</v>
      </c>
      <c r="B663">
        <v>31</v>
      </c>
      <c r="C663" t="s">
        <v>584</v>
      </c>
      <c r="D663" t="s">
        <v>583</v>
      </c>
      <c r="E663" t="e" vm="1">
        <v>#NAME?</v>
      </c>
      <c r="F663">
        <v>11</v>
      </c>
      <c r="H663" t="s">
        <v>110</v>
      </c>
      <c r="I663" t="s">
        <v>554</v>
      </c>
      <c r="J663">
        <v>17.309999999999999</v>
      </c>
      <c r="K663">
        <v>114.7</v>
      </c>
      <c r="L663">
        <v>23</v>
      </c>
      <c r="M663">
        <v>97.4</v>
      </c>
      <c r="N663">
        <v>55</v>
      </c>
      <c r="O663">
        <v>62.7</v>
      </c>
      <c r="P663">
        <v>348</v>
      </c>
      <c r="Q663">
        <v>-4.4999999999999998E-2</v>
      </c>
      <c r="R663">
        <v>285</v>
      </c>
      <c r="S663">
        <v>3.66</v>
      </c>
      <c r="T663">
        <v>82</v>
      </c>
      <c r="U663">
        <v>106.6</v>
      </c>
      <c r="V663">
        <v>76</v>
      </c>
      <c r="W663">
        <v>103</v>
      </c>
      <c r="X663">
        <v>100</v>
      </c>
      <c r="Y663">
        <v>-0.9</v>
      </c>
      <c r="Z663">
        <v>183</v>
      </c>
      <c r="AA663">
        <v>1</v>
      </c>
      <c r="AB663" t="s">
        <v>136</v>
      </c>
      <c r="AC663" t="str">
        <f t="array" ref="AC663">IFERROR(INDEX(JeffSagarin[TEAM],MATCH(AllSources[[#This Row],[Year]]&amp;"|"&amp;AllSources[[#This Row],[Real_Team]],JeffSagarin[YEAR]&amp;"|"&amp;JeffSagarin[TEAM],0)),"")</f>
        <v/>
      </c>
      <c r="AD663" t="str">
        <f t="array" ref="AD663">IFERROR(INDEX(JeffSagarin[JS_RATING],MATCH(AllSources[[#This Row],[Year]]&amp;"|"&amp;AllSources[[#This Row],[Real_Team]],JeffSagarin[YEAR]&amp;"|"&amp;JeffSagarin[TEAM],0)),"")</f>
        <v/>
      </c>
      <c r="AE663" t="str">
        <f t="array" ref="AE663">IFERROR(INDEX(JeffSagarin[JS_SOS],MATCH(AllSources[[#This Row],[Year]]&amp;"|"&amp;AllSources[[#This Row],[Real_Team]],JeffSagarin[YEAR]&amp;"|"&amp;JeffSagarin[TEAM],0)),"")</f>
        <v/>
      </c>
      <c r="AF663" t="str">
        <f t="array" ref="AF663">IFERROR(INDEX(JeffSagarin[W25],MATCH(AllSources[[#This Row],[Year]]&amp;"|"&amp;AllSources[[#This Row],[Real_Team]],JeffSagarin[YEAR]&amp;"|"&amp;JeffSagarin[TEAM],0)),"")</f>
        <v/>
      </c>
      <c r="AG663" t="str">
        <f t="array" ref="AG663">IFERROR(INDEX(JeffSagarin[W50],MATCH(AllSources[[#This Row],[Year]]&amp;"|"&amp;AllSources[[#This Row],[Real_Team]],JeffSagarin[YEAR]&amp;"|"&amp;JeffSagarin[TEAM],0)),"")</f>
        <v/>
      </c>
      <c r="AH663" t="str">
        <f t="array" ref="AH663">IFERROR(INDEX(JeffSagarin[YEAR],MATCH(AllSources[[#This Row],[Year]]&amp;"|"&amp;AllSources[[#This Row],[Real_Team]],JeffSagarin[YEAR]&amp;"|"&amp;JeffSagarin[TEAM],0)),"")</f>
        <v/>
      </c>
      <c r="AI663" t="str">
        <f t="array" ref="AI663">IFERROR(INDEX(SonnyMoore[TEAM],MATCH(AllSources[[#This Row],[Year]]&amp;"|"&amp;AllSources[[#This Row],[Real_Team]],SonnyMoore[YEAR]&amp;"|"&amp;SonnyMoore[TEAM],0)),"")</f>
        <v/>
      </c>
      <c r="AJ663" t="str">
        <f t="array" ref="AJ663">IFERROR(INDEX(SonnyMoore[SM_SOS],MATCH(AllSources[[#This Row],[Year]]&amp;"|"&amp;AllSources[[#This Row],[Real_Team]],SonnyMoore[YEAR]&amp;"|"&amp;SonnyMoore[TEAM],0)),"")</f>
        <v/>
      </c>
      <c r="AK663" t="str">
        <f t="array" ref="AK663">IFERROR(INDEX(SonnyMoore[SM_PR],MATCH(AllSources[[#This Row],[Year]]&amp;"|"&amp;AllSources[[#This Row],[Real_Team]],SonnyMoore[YEAR]&amp;"|"&amp;SonnyMoore[TEAM],0)),"")</f>
        <v/>
      </c>
      <c r="AL663" t="str">
        <f t="array" ref="AL663">IFERROR(INDEX(SonnyMoore[YEAR],MATCH(AllSources[[#This Row],[Year]]&amp;"|"&amp;AllSources[[#This Row],[Real_Team]],SonnyMoore[YEAR]&amp;"|"&amp;SonnyMoore[TEAM],0)),"")</f>
        <v/>
      </c>
      <c r="AM663" t="str">
        <f t="array" ref="AM663">IFERROR(INDEX(ESPN[TEAM],MATCH(AllSources[[#This Row],[Year]]&amp;"|"&amp;AllSources[[#This Row],[Real_Team]],ESPN[YEAR]&amp;"|"&amp;ESPN[TEAM],0)),"")</f>
        <v>Saint Mary's</v>
      </c>
      <c r="AN663">
        <f t="array" ref="AN663">IFERROR(INDEX(ESPN[BPI OFF],MATCH(AllSources[[#This Row],[Year]]&amp;"|"&amp;AllSources[[#This Row],[Real_Team]],ESPN[YEAR]&amp;"|"&amp;ESPN[TEAM],0)),"")</f>
        <v>8.4</v>
      </c>
      <c r="AO663">
        <f t="array" ref="AO663">IFERROR(INDEX(ESPN[BPI DEF],MATCH(AllSources[[#This Row],[Year]]&amp;"|"&amp;AllSources[[#This Row],[Real_Team]],ESPN[YEAR]&amp;"|"&amp;ESPN[TEAM],0)),"")</f>
        <v>1.3</v>
      </c>
      <c r="AP663">
        <f t="array" ref="AP663">IFERROR(INDEX(ESPN[BPI],MATCH(AllSources[[#This Row],[Year]]&amp;"|"&amp;AllSources[[#This Row],[Real_Team]],ESPN[YEAR]&amp;"|"&amp;ESPN[TEAM],0)),"")</f>
        <v>9.6999999999999993</v>
      </c>
      <c r="AQ663">
        <f t="array" ref="AQ663">IFERROR(INDEX(ESPN[YEAR],MATCH(AllSources[[#This Row],[Year]]&amp;"|"&amp;AllSources[[#This Row],[Real_Team]],ESPN[YEAR]&amp;"|"&amp;ESPN[TEAM],0)),"")</f>
        <v>2019</v>
      </c>
    </row>
    <row r="664" spans="1:43" x14ac:dyDescent="0.2">
      <c r="A664">
        <v>2019</v>
      </c>
      <c r="B664">
        <v>32</v>
      </c>
      <c r="C664" t="s">
        <v>1121</v>
      </c>
      <c r="D664" t="s">
        <v>1465</v>
      </c>
      <c r="E664" t="e" vm="1">
        <v>#NAME?</v>
      </c>
      <c r="F664">
        <v>9</v>
      </c>
      <c r="H664" t="s">
        <v>156</v>
      </c>
      <c r="I664" t="s">
        <v>484</v>
      </c>
      <c r="J664">
        <v>16.940000000000001</v>
      </c>
      <c r="K664">
        <v>111.1</v>
      </c>
      <c r="L664">
        <v>57</v>
      </c>
      <c r="M664">
        <v>94.1</v>
      </c>
      <c r="N664">
        <v>23</v>
      </c>
      <c r="O664">
        <v>68.599999999999994</v>
      </c>
      <c r="P664">
        <v>123</v>
      </c>
      <c r="Q664">
        <v>2.3E-2</v>
      </c>
      <c r="R664">
        <v>119</v>
      </c>
      <c r="S664">
        <v>13.27</v>
      </c>
      <c r="T664">
        <v>3</v>
      </c>
      <c r="U664">
        <v>110.3</v>
      </c>
      <c r="V664">
        <v>11</v>
      </c>
      <c r="W664">
        <v>97.1</v>
      </c>
      <c r="X664">
        <v>2</v>
      </c>
      <c r="Y664">
        <v>7.44</v>
      </c>
      <c r="Z664">
        <v>12</v>
      </c>
      <c r="AA664">
        <v>9</v>
      </c>
      <c r="AB664" t="s">
        <v>136</v>
      </c>
      <c r="AC664" t="str">
        <f t="array" ref="AC664">IFERROR(INDEX(JeffSagarin[TEAM],MATCH(AllSources[[#This Row],[Year]]&amp;"|"&amp;AllSources[[#This Row],[Real_Team]],JeffSagarin[YEAR]&amp;"|"&amp;JeffSagarin[TEAM],0)),"")</f>
        <v/>
      </c>
      <c r="AD664" t="str">
        <f t="array" ref="AD664">IFERROR(INDEX(JeffSagarin[JS_RATING],MATCH(AllSources[[#This Row],[Year]]&amp;"|"&amp;AllSources[[#This Row],[Real_Team]],JeffSagarin[YEAR]&amp;"|"&amp;JeffSagarin[TEAM],0)),"")</f>
        <v/>
      </c>
      <c r="AE664" t="str">
        <f t="array" ref="AE664">IFERROR(INDEX(JeffSagarin[JS_SOS],MATCH(AllSources[[#This Row],[Year]]&amp;"|"&amp;AllSources[[#This Row],[Real_Team]],JeffSagarin[YEAR]&amp;"|"&amp;JeffSagarin[TEAM],0)),"")</f>
        <v/>
      </c>
      <c r="AF664" t="str">
        <f t="array" ref="AF664">IFERROR(INDEX(JeffSagarin[W25],MATCH(AllSources[[#This Row],[Year]]&amp;"|"&amp;AllSources[[#This Row],[Real_Team]],JeffSagarin[YEAR]&amp;"|"&amp;JeffSagarin[TEAM],0)),"")</f>
        <v/>
      </c>
      <c r="AG664" t="str">
        <f t="array" ref="AG664">IFERROR(INDEX(JeffSagarin[W50],MATCH(AllSources[[#This Row],[Year]]&amp;"|"&amp;AllSources[[#This Row],[Real_Team]],JeffSagarin[YEAR]&amp;"|"&amp;JeffSagarin[TEAM],0)),"")</f>
        <v/>
      </c>
      <c r="AH664" t="str">
        <f t="array" ref="AH664">IFERROR(INDEX(JeffSagarin[YEAR],MATCH(AllSources[[#This Row],[Year]]&amp;"|"&amp;AllSources[[#This Row],[Real_Team]],JeffSagarin[YEAR]&amp;"|"&amp;JeffSagarin[TEAM],0)),"")</f>
        <v/>
      </c>
      <c r="AI664" t="str">
        <f t="array" ref="AI664">IFERROR(INDEX(SonnyMoore[TEAM],MATCH(AllSources[[#This Row],[Year]]&amp;"|"&amp;AllSources[[#This Row],[Real_Team]],SonnyMoore[YEAR]&amp;"|"&amp;SonnyMoore[TEAM],0)),"")</f>
        <v/>
      </c>
      <c r="AJ664" t="str">
        <f t="array" ref="AJ664">IFERROR(INDEX(SonnyMoore[SM_SOS],MATCH(AllSources[[#This Row],[Year]]&amp;"|"&amp;AllSources[[#This Row],[Real_Team]],SonnyMoore[YEAR]&amp;"|"&amp;SonnyMoore[TEAM],0)),"")</f>
        <v/>
      </c>
      <c r="AK664" t="str">
        <f t="array" ref="AK664">IFERROR(INDEX(SonnyMoore[SM_PR],MATCH(AllSources[[#This Row],[Year]]&amp;"|"&amp;AllSources[[#This Row],[Real_Team]],SonnyMoore[YEAR]&amp;"|"&amp;SonnyMoore[TEAM],0)),"")</f>
        <v/>
      </c>
      <c r="AL664" t="str">
        <f t="array" ref="AL664">IFERROR(INDEX(SonnyMoore[YEAR],MATCH(AllSources[[#This Row],[Year]]&amp;"|"&amp;AllSources[[#This Row],[Real_Team]],SonnyMoore[YEAR]&amp;"|"&amp;SonnyMoore[TEAM],0)),"")</f>
        <v/>
      </c>
      <c r="AM664" t="str">
        <f t="array" ref="AM664">IFERROR(INDEX(ESPN[TEAM],MATCH(AllSources[[#This Row],[Year]]&amp;"|"&amp;AllSources[[#This Row],[Real_Team]],ESPN[YEAR]&amp;"|"&amp;ESPN[TEAM],0)),"")</f>
        <v/>
      </c>
      <c r="AN664" t="str">
        <f t="array" ref="AN664">IFERROR(INDEX(ESPN[BPI OFF],MATCH(AllSources[[#This Row],[Year]]&amp;"|"&amp;AllSources[[#This Row],[Real_Team]],ESPN[YEAR]&amp;"|"&amp;ESPN[TEAM],0)),"")</f>
        <v/>
      </c>
      <c r="AO664" t="str">
        <f t="array" ref="AO664">IFERROR(INDEX(ESPN[BPI DEF],MATCH(AllSources[[#This Row],[Year]]&amp;"|"&amp;AllSources[[#This Row],[Real_Team]],ESPN[YEAR]&amp;"|"&amp;ESPN[TEAM],0)),"")</f>
        <v/>
      </c>
      <c r="AP664" t="str">
        <f t="array" ref="AP664">IFERROR(INDEX(ESPN[BPI],MATCH(AllSources[[#This Row],[Year]]&amp;"|"&amp;AllSources[[#This Row],[Real_Team]],ESPN[YEAR]&amp;"|"&amp;ESPN[TEAM],0)),"")</f>
        <v/>
      </c>
      <c r="AQ664" t="str">
        <f t="array" ref="AQ664">IFERROR(INDEX(ESPN[YEAR],MATCH(AllSources[[#This Row],[Year]]&amp;"|"&amp;AllSources[[#This Row],[Real_Team]],ESPN[YEAR]&amp;"|"&amp;ESPN[TEAM],0)),"")</f>
        <v/>
      </c>
    </row>
    <row r="665" spans="1:43" x14ac:dyDescent="0.2">
      <c r="A665">
        <v>2019</v>
      </c>
      <c r="B665">
        <v>33</v>
      </c>
      <c r="C665" t="s">
        <v>1122</v>
      </c>
      <c r="D665" t="s">
        <v>17</v>
      </c>
      <c r="E665" t="e" vm="1">
        <v>#NAME?</v>
      </c>
      <c r="F665">
        <v>5</v>
      </c>
      <c r="H665" t="s">
        <v>541</v>
      </c>
      <c r="I665" t="s">
        <v>531</v>
      </c>
      <c r="J665">
        <v>16.52</v>
      </c>
      <c r="K665">
        <v>113.2</v>
      </c>
      <c r="L665">
        <v>32</v>
      </c>
      <c r="M665">
        <v>96.7</v>
      </c>
      <c r="N665">
        <v>45</v>
      </c>
      <c r="O665">
        <v>68.8</v>
      </c>
      <c r="P665">
        <v>116</v>
      </c>
      <c r="Q665">
        <v>0.01</v>
      </c>
      <c r="R665">
        <v>154</v>
      </c>
      <c r="S665">
        <v>6.77</v>
      </c>
      <c r="T665">
        <v>57</v>
      </c>
      <c r="U665">
        <v>107.4</v>
      </c>
      <c r="V665">
        <v>63</v>
      </c>
      <c r="W665">
        <v>100.7</v>
      </c>
      <c r="X665">
        <v>51</v>
      </c>
      <c r="Y665">
        <v>0.28999999999999998</v>
      </c>
      <c r="Z665">
        <v>151</v>
      </c>
      <c r="AA665">
        <v>5</v>
      </c>
      <c r="AB665" t="s">
        <v>136</v>
      </c>
      <c r="AC665" t="str">
        <f t="array" ref="AC665">IFERROR(INDEX(JeffSagarin[TEAM],MATCH(AllSources[[#This Row],[Year]]&amp;"|"&amp;AllSources[[#This Row],[Real_Team]],JeffSagarin[YEAR]&amp;"|"&amp;JeffSagarin[TEAM],0)),"")</f>
        <v>Marquette</v>
      </c>
      <c r="AD665">
        <f t="array" ref="AD665">IFERROR(INDEX(JeffSagarin[JS_RATING],MATCH(AllSources[[#This Row],[Year]]&amp;"|"&amp;AllSources[[#This Row],[Real_Team]],JeffSagarin[YEAR]&amp;"|"&amp;JeffSagarin[TEAM],0)),"")</f>
        <v>85.32</v>
      </c>
      <c r="AE665">
        <f t="array" ref="AE665">IFERROR(INDEX(JeffSagarin[JS_SOS],MATCH(AllSources[[#This Row],[Year]]&amp;"|"&amp;AllSources[[#This Row],[Real_Team]],JeffSagarin[YEAR]&amp;"|"&amp;JeffSagarin[TEAM],0)),"")</f>
        <v>78.95</v>
      </c>
      <c r="AF665">
        <f t="array" ref="AF665">IFERROR(INDEX(JeffSagarin[W25],MATCH(AllSources[[#This Row],[Year]]&amp;"|"&amp;AllSources[[#This Row],[Real_Team]],JeffSagarin[YEAR]&amp;"|"&amp;JeffSagarin[TEAM],0)),"")</f>
        <v>3</v>
      </c>
      <c r="AG665">
        <f t="array" ref="AG665">IFERROR(INDEX(JeffSagarin[W50],MATCH(AllSources[[#This Row],[Year]]&amp;"|"&amp;AllSources[[#This Row],[Real_Team]],JeffSagarin[YEAR]&amp;"|"&amp;JeffSagarin[TEAM],0)),"")</f>
        <v>6</v>
      </c>
      <c r="AH665">
        <f t="array" ref="AH665">IFERROR(INDEX(JeffSagarin[YEAR],MATCH(AllSources[[#This Row],[Year]]&amp;"|"&amp;AllSources[[#This Row],[Real_Team]],JeffSagarin[YEAR]&amp;"|"&amp;JeffSagarin[TEAM],0)),"")</f>
        <v>2019</v>
      </c>
      <c r="AI665" t="str">
        <f t="array" ref="AI665">IFERROR(INDEX(SonnyMoore[TEAM],MATCH(AllSources[[#This Row],[Year]]&amp;"|"&amp;AllSources[[#This Row],[Real_Team]],SonnyMoore[YEAR]&amp;"|"&amp;SonnyMoore[TEAM],0)),"")</f>
        <v>MARQUETTE</v>
      </c>
      <c r="AJ665">
        <f t="array" ref="AJ665">IFERROR(INDEX(SonnyMoore[SM_SOS],MATCH(AllSources[[#This Row],[Year]]&amp;"|"&amp;AllSources[[#This Row],[Real_Team]],SonnyMoore[YEAR]&amp;"|"&amp;SonnyMoore[TEAM],0)),"")</f>
        <v>76.260000000000005</v>
      </c>
      <c r="AK665">
        <f t="array" ref="AK665">IFERROR(INDEX(SonnyMoore[SM_PR],MATCH(AllSources[[#This Row],[Year]]&amp;"|"&amp;AllSources[[#This Row],[Real_Team]],SonnyMoore[YEAR]&amp;"|"&amp;SonnyMoore[TEAM],0)),"")</f>
        <v>82.1</v>
      </c>
      <c r="AL665">
        <f t="array" ref="AL665">IFERROR(INDEX(SonnyMoore[YEAR],MATCH(AllSources[[#This Row],[Year]]&amp;"|"&amp;AllSources[[#This Row],[Real_Team]],SonnyMoore[YEAR]&amp;"|"&amp;SonnyMoore[TEAM],0)),"")</f>
        <v>2019</v>
      </c>
      <c r="AM665" t="str">
        <f t="array" ref="AM665">IFERROR(INDEX(ESPN[TEAM],MATCH(AllSources[[#This Row],[Year]]&amp;"|"&amp;AllSources[[#This Row],[Real_Team]],ESPN[YEAR]&amp;"|"&amp;ESPN[TEAM],0)),"")</f>
        <v>Marquette</v>
      </c>
      <c r="AN665">
        <f t="array" ref="AN665">IFERROR(INDEX(ESPN[BPI OFF],MATCH(AllSources[[#This Row],[Year]]&amp;"|"&amp;AllSources[[#This Row],[Real_Team]],ESPN[YEAR]&amp;"|"&amp;ESPN[TEAM],0)),"")</f>
        <v>7.4</v>
      </c>
      <c r="AO665">
        <f t="array" ref="AO665">IFERROR(INDEX(ESPN[BPI DEF],MATCH(AllSources[[#This Row],[Year]]&amp;"|"&amp;AllSources[[#This Row],[Real_Team]],ESPN[YEAR]&amp;"|"&amp;ESPN[TEAM],0)),"")</f>
        <v>3.9</v>
      </c>
      <c r="AP665">
        <f t="array" ref="AP665">IFERROR(INDEX(ESPN[BPI],MATCH(AllSources[[#This Row],[Year]]&amp;"|"&amp;AllSources[[#This Row],[Real_Team]],ESPN[YEAR]&amp;"|"&amp;ESPN[TEAM],0)),"")</f>
        <v>11.3</v>
      </c>
      <c r="AQ665">
        <f t="array" ref="AQ665">IFERROR(INDEX(ESPN[YEAR],MATCH(AllSources[[#This Row],[Year]]&amp;"|"&amp;AllSources[[#This Row],[Real_Team]],ESPN[YEAR]&amp;"|"&amp;ESPN[TEAM],0)),"")</f>
        <v>2019</v>
      </c>
    </row>
    <row r="666" spans="1:43" x14ac:dyDescent="0.2">
      <c r="A666">
        <v>2019</v>
      </c>
      <c r="B666">
        <v>34</v>
      </c>
      <c r="C666" t="s">
        <v>1123</v>
      </c>
      <c r="D666" t="s">
        <v>3</v>
      </c>
      <c r="E666" t="e" vm="1">
        <v>#NAME?</v>
      </c>
      <c r="F666">
        <v>9</v>
      </c>
      <c r="H666" t="s">
        <v>148</v>
      </c>
      <c r="I666" t="s">
        <v>103</v>
      </c>
      <c r="J666">
        <v>16.510000000000002</v>
      </c>
      <c r="K666">
        <v>112.1</v>
      </c>
      <c r="L666">
        <v>44</v>
      </c>
      <c r="M666">
        <v>95.6</v>
      </c>
      <c r="N666">
        <v>33</v>
      </c>
      <c r="O666">
        <v>65</v>
      </c>
      <c r="P666">
        <v>309</v>
      </c>
      <c r="Q666">
        <v>1.0999999999999999E-2</v>
      </c>
      <c r="R666">
        <v>152</v>
      </c>
      <c r="S666">
        <v>4.99</v>
      </c>
      <c r="T666">
        <v>69</v>
      </c>
      <c r="U666">
        <v>105.9</v>
      </c>
      <c r="V666">
        <v>90</v>
      </c>
      <c r="W666">
        <v>100.9</v>
      </c>
      <c r="X666">
        <v>57</v>
      </c>
      <c r="Y666">
        <v>-3.71</v>
      </c>
      <c r="Z666">
        <v>264</v>
      </c>
      <c r="AA666">
        <v>9</v>
      </c>
      <c r="AB666" t="s">
        <v>136</v>
      </c>
      <c r="AC666" t="str">
        <f t="array" ref="AC666">IFERROR(INDEX(JeffSagarin[TEAM],MATCH(AllSources[[#This Row],[Year]]&amp;"|"&amp;AllSources[[#This Row],[Real_Team]],JeffSagarin[YEAR]&amp;"|"&amp;JeffSagarin[TEAM],0)),"")</f>
        <v/>
      </c>
      <c r="AD666" t="str">
        <f t="array" ref="AD666">IFERROR(INDEX(JeffSagarin[JS_RATING],MATCH(AllSources[[#This Row],[Year]]&amp;"|"&amp;AllSources[[#This Row],[Real_Team]],JeffSagarin[YEAR]&amp;"|"&amp;JeffSagarin[TEAM],0)),"")</f>
        <v/>
      </c>
      <c r="AE666" t="str">
        <f t="array" ref="AE666">IFERROR(INDEX(JeffSagarin[JS_SOS],MATCH(AllSources[[#This Row],[Year]]&amp;"|"&amp;AllSources[[#This Row],[Real_Team]],JeffSagarin[YEAR]&amp;"|"&amp;JeffSagarin[TEAM],0)),"")</f>
        <v/>
      </c>
      <c r="AF666" t="str">
        <f t="array" ref="AF666">IFERROR(INDEX(JeffSagarin[W25],MATCH(AllSources[[#This Row],[Year]]&amp;"|"&amp;AllSources[[#This Row],[Real_Team]],JeffSagarin[YEAR]&amp;"|"&amp;JeffSagarin[TEAM],0)),"")</f>
        <v/>
      </c>
      <c r="AG666" t="str">
        <f t="array" ref="AG666">IFERROR(INDEX(JeffSagarin[W50],MATCH(AllSources[[#This Row],[Year]]&amp;"|"&amp;AllSources[[#This Row],[Real_Team]],JeffSagarin[YEAR]&amp;"|"&amp;JeffSagarin[TEAM],0)),"")</f>
        <v/>
      </c>
      <c r="AH666" t="str">
        <f t="array" ref="AH666">IFERROR(INDEX(JeffSagarin[YEAR],MATCH(AllSources[[#This Row],[Year]]&amp;"|"&amp;AllSources[[#This Row],[Real_Team]],JeffSagarin[YEAR]&amp;"|"&amp;JeffSagarin[TEAM],0)),"")</f>
        <v/>
      </c>
      <c r="AI666" t="str">
        <f t="array" ref="AI666">IFERROR(INDEX(SonnyMoore[TEAM],MATCH(AllSources[[#This Row],[Year]]&amp;"|"&amp;AllSources[[#This Row],[Real_Team]],SonnyMoore[YEAR]&amp;"|"&amp;SonnyMoore[TEAM],0)),"")</f>
        <v/>
      </c>
      <c r="AJ666" t="str">
        <f t="array" ref="AJ666">IFERROR(INDEX(SonnyMoore[SM_SOS],MATCH(AllSources[[#This Row],[Year]]&amp;"|"&amp;AllSources[[#This Row],[Real_Team]],SonnyMoore[YEAR]&amp;"|"&amp;SonnyMoore[TEAM],0)),"")</f>
        <v/>
      </c>
      <c r="AK666" t="str">
        <f t="array" ref="AK666">IFERROR(INDEX(SonnyMoore[SM_PR],MATCH(AllSources[[#This Row],[Year]]&amp;"|"&amp;AllSources[[#This Row],[Real_Team]],SonnyMoore[YEAR]&amp;"|"&amp;SonnyMoore[TEAM],0)),"")</f>
        <v/>
      </c>
      <c r="AL666" t="str">
        <f t="array" ref="AL666">IFERROR(INDEX(SonnyMoore[YEAR],MATCH(AllSources[[#This Row],[Year]]&amp;"|"&amp;AllSources[[#This Row],[Real_Team]],SonnyMoore[YEAR]&amp;"|"&amp;SonnyMoore[TEAM],0)),"")</f>
        <v/>
      </c>
      <c r="AM666" t="str">
        <f t="array" ref="AM666">IFERROR(INDEX(ESPN[TEAM],MATCH(AllSources[[#This Row],[Year]]&amp;"|"&amp;AllSources[[#This Row],[Real_Team]],ESPN[YEAR]&amp;"|"&amp;ESPN[TEAM],0)),"")</f>
        <v/>
      </c>
      <c r="AN666" t="str">
        <f t="array" ref="AN666">IFERROR(INDEX(ESPN[BPI OFF],MATCH(AllSources[[#This Row],[Year]]&amp;"|"&amp;AllSources[[#This Row],[Real_Team]],ESPN[YEAR]&amp;"|"&amp;ESPN[TEAM],0)),"")</f>
        <v/>
      </c>
      <c r="AO666" t="str">
        <f t="array" ref="AO666">IFERROR(INDEX(ESPN[BPI DEF],MATCH(AllSources[[#This Row],[Year]]&amp;"|"&amp;AllSources[[#This Row],[Real_Team]],ESPN[YEAR]&amp;"|"&amp;ESPN[TEAM],0)),"")</f>
        <v/>
      </c>
      <c r="AP666" t="str">
        <f t="array" ref="AP666">IFERROR(INDEX(ESPN[BPI],MATCH(AllSources[[#This Row],[Year]]&amp;"|"&amp;AllSources[[#This Row],[Real_Team]],ESPN[YEAR]&amp;"|"&amp;ESPN[TEAM],0)),"")</f>
        <v/>
      </c>
      <c r="AQ666" t="str">
        <f t="array" ref="AQ666">IFERROR(INDEX(ESPN[YEAR],MATCH(AllSources[[#This Row],[Year]]&amp;"|"&amp;AllSources[[#This Row],[Real_Team]],ESPN[YEAR]&amp;"|"&amp;ESPN[TEAM],0)),"")</f>
        <v/>
      </c>
    </row>
    <row r="667" spans="1:43" x14ac:dyDescent="0.2">
      <c r="A667">
        <v>2019</v>
      </c>
      <c r="B667">
        <v>35</v>
      </c>
      <c r="C667" t="s">
        <v>1124</v>
      </c>
      <c r="D667" t="s">
        <v>16</v>
      </c>
      <c r="E667" t="e" vm="1">
        <v>#NAME?</v>
      </c>
      <c r="F667">
        <v>9</v>
      </c>
      <c r="H667" t="s">
        <v>156</v>
      </c>
      <c r="I667" t="s">
        <v>484</v>
      </c>
      <c r="J667">
        <v>16.48</v>
      </c>
      <c r="K667">
        <v>115.3</v>
      </c>
      <c r="L667">
        <v>20</v>
      </c>
      <c r="M667">
        <v>98.8</v>
      </c>
      <c r="N667">
        <v>75</v>
      </c>
      <c r="O667">
        <v>65.2</v>
      </c>
      <c r="P667">
        <v>297</v>
      </c>
      <c r="Q667">
        <v>-2.9000000000000001E-2</v>
      </c>
      <c r="R667">
        <v>255</v>
      </c>
      <c r="S667">
        <v>10.49</v>
      </c>
      <c r="T667">
        <v>28</v>
      </c>
      <c r="U667">
        <v>108.8</v>
      </c>
      <c r="V667">
        <v>43</v>
      </c>
      <c r="W667">
        <v>98.3</v>
      </c>
      <c r="X667">
        <v>18</v>
      </c>
      <c r="Y667">
        <v>-4.04</v>
      </c>
      <c r="Z667">
        <v>276</v>
      </c>
      <c r="AA667">
        <v>9</v>
      </c>
      <c r="AB667" t="s">
        <v>136</v>
      </c>
      <c r="AC667" t="str">
        <f t="array" ref="AC667">IFERROR(INDEX(JeffSagarin[TEAM],MATCH(AllSources[[#This Row],[Year]]&amp;"|"&amp;AllSources[[#This Row],[Real_Team]],JeffSagarin[YEAR]&amp;"|"&amp;JeffSagarin[TEAM],0)),"")</f>
        <v>Baylor</v>
      </c>
      <c r="AD667">
        <f t="array" ref="AD667">IFERROR(INDEX(JeffSagarin[JS_RATING],MATCH(AllSources[[#This Row],[Year]]&amp;"|"&amp;AllSources[[#This Row],[Real_Team]],JeffSagarin[YEAR]&amp;"|"&amp;JeffSagarin[TEAM],0)),"")</f>
        <v>83.69</v>
      </c>
      <c r="AE667">
        <f t="array" ref="AE667">IFERROR(INDEX(JeffSagarin[JS_SOS],MATCH(AllSources[[#This Row],[Year]]&amp;"|"&amp;AllSources[[#This Row],[Real_Team]],JeffSagarin[YEAR]&amp;"|"&amp;JeffSagarin[TEAM],0)),"")</f>
        <v>81.38</v>
      </c>
      <c r="AF667">
        <f t="array" ref="AF667">IFERROR(INDEX(JeffSagarin[W25],MATCH(AllSources[[#This Row],[Year]]&amp;"|"&amp;AllSources[[#This Row],[Real_Team]],JeffSagarin[YEAR]&amp;"|"&amp;JeffSagarin[TEAM],0)),"")</f>
        <v>4</v>
      </c>
      <c r="AG667">
        <f t="array" ref="AG667">IFERROR(INDEX(JeffSagarin[W50],MATCH(AllSources[[#This Row],[Year]]&amp;"|"&amp;AllSources[[#This Row],[Real_Team]],JeffSagarin[YEAR]&amp;"|"&amp;JeffSagarin[TEAM],0)),"")</f>
        <v>9</v>
      </c>
      <c r="AH667">
        <f t="array" ref="AH667">IFERROR(INDEX(JeffSagarin[YEAR],MATCH(AllSources[[#This Row],[Year]]&amp;"|"&amp;AllSources[[#This Row],[Real_Team]],JeffSagarin[YEAR]&amp;"|"&amp;JeffSagarin[TEAM],0)),"")</f>
        <v>2019</v>
      </c>
      <c r="AI667" t="str">
        <f t="array" ref="AI667">IFERROR(INDEX(SonnyMoore[TEAM],MATCH(AllSources[[#This Row],[Year]]&amp;"|"&amp;AllSources[[#This Row],[Real_Team]],SonnyMoore[YEAR]&amp;"|"&amp;SonnyMoore[TEAM],0)),"")</f>
        <v>BAYLOR</v>
      </c>
      <c r="AJ667">
        <f t="array" ref="AJ667">IFERROR(INDEX(SonnyMoore[SM_SOS],MATCH(AllSources[[#This Row],[Year]]&amp;"|"&amp;AllSources[[#This Row],[Real_Team]],SonnyMoore[YEAR]&amp;"|"&amp;SonnyMoore[TEAM],0)),"")</f>
        <v>77.349999999999994</v>
      </c>
      <c r="AK667">
        <f t="array" ref="AK667">IFERROR(INDEX(SonnyMoore[SM_PR],MATCH(AllSources[[#This Row],[Year]]&amp;"|"&amp;AllSources[[#This Row],[Real_Team]],SonnyMoore[YEAR]&amp;"|"&amp;SonnyMoore[TEAM],0)),"")</f>
        <v>81.19</v>
      </c>
      <c r="AL667">
        <f t="array" ref="AL667">IFERROR(INDEX(SonnyMoore[YEAR],MATCH(AllSources[[#This Row],[Year]]&amp;"|"&amp;AllSources[[#This Row],[Real_Team]],SonnyMoore[YEAR]&amp;"|"&amp;SonnyMoore[TEAM],0)),"")</f>
        <v>2019</v>
      </c>
      <c r="AM667" t="str">
        <f t="array" ref="AM667">IFERROR(INDEX(ESPN[TEAM],MATCH(AllSources[[#This Row],[Year]]&amp;"|"&amp;AllSources[[#This Row],[Real_Team]],ESPN[YEAR]&amp;"|"&amp;ESPN[TEAM],0)),"")</f>
        <v>Baylor</v>
      </c>
      <c r="AN667">
        <f t="array" ref="AN667">IFERROR(INDEX(ESPN[BPI OFF],MATCH(AllSources[[#This Row],[Year]]&amp;"|"&amp;AllSources[[#This Row],[Real_Team]],ESPN[YEAR]&amp;"|"&amp;ESPN[TEAM],0)),"")</f>
        <v>6.7</v>
      </c>
      <c r="AO667">
        <f t="array" ref="AO667">IFERROR(INDEX(ESPN[BPI DEF],MATCH(AllSources[[#This Row],[Year]]&amp;"|"&amp;AllSources[[#This Row],[Real_Team]],ESPN[YEAR]&amp;"|"&amp;ESPN[TEAM],0)),"")</f>
        <v>8.8000000000000007</v>
      </c>
      <c r="AP667">
        <f t="array" ref="AP667">IFERROR(INDEX(ESPN[BPI],MATCH(AllSources[[#This Row],[Year]]&amp;"|"&amp;AllSources[[#This Row],[Real_Team]],ESPN[YEAR]&amp;"|"&amp;ESPN[TEAM],0)),"")</f>
        <v>15.5</v>
      </c>
      <c r="AQ667">
        <f t="array" ref="AQ667">IFERROR(INDEX(ESPN[YEAR],MATCH(AllSources[[#This Row],[Year]]&amp;"|"&amp;AllSources[[#This Row],[Real_Team]],ESPN[YEAR]&amp;"|"&amp;ESPN[TEAM],0)),"")</f>
        <v>2019</v>
      </c>
    </row>
    <row r="668" spans="1:43" x14ac:dyDescent="0.2">
      <c r="A668">
        <v>2019</v>
      </c>
      <c r="B668">
        <v>36</v>
      </c>
      <c r="C668" t="s">
        <v>1125</v>
      </c>
      <c r="D668" t="s">
        <v>268</v>
      </c>
      <c r="E668" t="e" vm="1">
        <v>#NAME?</v>
      </c>
      <c r="F668">
        <v>2</v>
      </c>
      <c r="H668" t="s">
        <v>105</v>
      </c>
      <c r="I668" t="s">
        <v>484</v>
      </c>
      <c r="J668">
        <v>16.14</v>
      </c>
      <c r="K668">
        <v>108</v>
      </c>
      <c r="L668">
        <v>106</v>
      </c>
      <c r="M668">
        <v>91.8</v>
      </c>
      <c r="N668">
        <v>14</v>
      </c>
      <c r="O668">
        <v>66.2</v>
      </c>
      <c r="P668">
        <v>252</v>
      </c>
      <c r="Q668">
        <v>-6.6000000000000003E-2</v>
      </c>
      <c r="R668">
        <v>320</v>
      </c>
      <c r="S668">
        <v>8.49</v>
      </c>
      <c r="T668">
        <v>45</v>
      </c>
      <c r="U668">
        <v>108.2</v>
      </c>
      <c r="V668">
        <v>53</v>
      </c>
      <c r="W668">
        <v>99.7</v>
      </c>
      <c r="X668">
        <v>40</v>
      </c>
      <c r="Y668">
        <v>0.82</v>
      </c>
      <c r="Z668">
        <v>134</v>
      </c>
      <c r="AA668">
        <v>2</v>
      </c>
      <c r="AB668" t="s">
        <v>136</v>
      </c>
      <c r="AC668" t="str">
        <f t="array" ref="AC668">IFERROR(INDEX(JeffSagarin[TEAM],MATCH(AllSources[[#This Row],[Year]]&amp;"|"&amp;AllSources[[#This Row],[Real_Team]],JeffSagarin[YEAR]&amp;"|"&amp;JeffSagarin[TEAM],0)),"")</f>
        <v>Clemson</v>
      </c>
      <c r="AD668">
        <f t="array" ref="AD668">IFERROR(INDEX(JeffSagarin[JS_RATING],MATCH(AllSources[[#This Row],[Year]]&amp;"|"&amp;AllSources[[#This Row],[Real_Team]],JeffSagarin[YEAR]&amp;"|"&amp;JeffSagarin[TEAM],0)),"")</f>
        <v>84.38</v>
      </c>
      <c r="AE668">
        <f t="array" ref="AE668">IFERROR(INDEX(JeffSagarin[JS_SOS],MATCH(AllSources[[#This Row],[Year]]&amp;"|"&amp;AllSources[[#This Row],[Real_Team]],JeffSagarin[YEAR]&amp;"|"&amp;JeffSagarin[TEAM],0)),"")</f>
        <v>79.38</v>
      </c>
      <c r="AF668">
        <f t="array" ref="AF668">IFERROR(INDEX(JeffSagarin[W25],MATCH(AllSources[[#This Row],[Year]]&amp;"|"&amp;AllSources[[#This Row],[Real_Team]],JeffSagarin[YEAR]&amp;"|"&amp;JeffSagarin[TEAM],0)),"")</f>
        <v>1</v>
      </c>
      <c r="AG668">
        <f t="array" ref="AG668">IFERROR(INDEX(JeffSagarin[W50],MATCH(AllSources[[#This Row],[Year]]&amp;"|"&amp;AllSources[[#This Row],[Real_Team]],JeffSagarin[YEAR]&amp;"|"&amp;JeffSagarin[TEAM],0)),"")</f>
        <v>2</v>
      </c>
      <c r="AH668">
        <f t="array" ref="AH668">IFERROR(INDEX(JeffSagarin[YEAR],MATCH(AllSources[[#This Row],[Year]]&amp;"|"&amp;AllSources[[#This Row],[Real_Team]],JeffSagarin[YEAR]&amp;"|"&amp;JeffSagarin[TEAM],0)),"")</f>
        <v>2019</v>
      </c>
      <c r="AI668" t="str">
        <f t="array" ref="AI668">IFERROR(INDEX(SonnyMoore[TEAM],MATCH(AllSources[[#This Row],[Year]]&amp;"|"&amp;AllSources[[#This Row],[Real_Team]],SonnyMoore[YEAR]&amp;"|"&amp;SonnyMoore[TEAM],0)),"")</f>
        <v>CLEMSON</v>
      </c>
      <c r="AJ668">
        <f t="array" ref="AJ668">IFERROR(INDEX(SonnyMoore[SM_SOS],MATCH(AllSources[[#This Row],[Year]]&amp;"|"&amp;AllSources[[#This Row],[Real_Team]],SonnyMoore[YEAR]&amp;"|"&amp;SonnyMoore[TEAM],0)),"")</f>
        <v>77.64</v>
      </c>
      <c r="AK668">
        <f t="array" ref="AK668">IFERROR(INDEX(SonnyMoore[SM_PR],MATCH(AllSources[[#This Row],[Year]]&amp;"|"&amp;AllSources[[#This Row],[Real_Team]],SonnyMoore[YEAR]&amp;"|"&amp;SonnyMoore[TEAM],0)),"")</f>
        <v>80.91</v>
      </c>
      <c r="AL668">
        <f t="array" ref="AL668">IFERROR(INDEX(SonnyMoore[YEAR],MATCH(AllSources[[#This Row],[Year]]&amp;"|"&amp;AllSources[[#This Row],[Real_Team]],SonnyMoore[YEAR]&amp;"|"&amp;SonnyMoore[TEAM],0)),"")</f>
        <v>2019</v>
      </c>
      <c r="AM668" t="str">
        <f t="array" ref="AM668">IFERROR(INDEX(ESPN[TEAM],MATCH(AllSources[[#This Row],[Year]]&amp;"|"&amp;AllSources[[#This Row],[Real_Team]],ESPN[YEAR]&amp;"|"&amp;ESPN[TEAM],0)),"")</f>
        <v>Clemson</v>
      </c>
      <c r="AN668">
        <f t="array" ref="AN668">IFERROR(INDEX(ESPN[BPI OFF],MATCH(AllSources[[#This Row],[Year]]&amp;"|"&amp;AllSources[[#This Row],[Real_Team]],ESPN[YEAR]&amp;"|"&amp;ESPN[TEAM],0)),"")</f>
        <v>1.7</v>
      </c>
      <c r="AO668">
        <f t="array" ref="AO668">IFERROR(INDEX(ESPN[BPI DEF],MATCH(AllSources[[#This Row],[Year]]&amp;"|"&amp;AllSources[[#This Row],[Real_Team]],ESPN[YEAR]&amp;"|"&amp;ESPN[TEAM],0)),"")</f>
        <v>5.7</v>
      </c>
      <c r="AP668">
        <f t="array" ref="AP668">IFERROR(INDEX(ESPN[BPI],MATCH(AllSources[[#This Row],[Year]]&amp;"|"&amp;AllSources[[#This Row],[Real_Team]],ESPN[YEAR]&amp;"|"&amp;ESPN[TEAM],0)),"")</f>
        <v>7.4</v>
      </c>
      <c r="AQ668">
        <f t="array" ref="AQ668">IFERROR(INDEX(ESPN[YEAR],MATCH(AllSources[[#This Row],[Year]]&amp;"|"&amp;AllSources[[#This Row],[Real_Team]],ESPN[YEAR]&amp;"|"&amp;ESPN[TEAM],0)),"")</f>
        <v>2019</v>
      </c>
    </row>
    <row r="669" spans="1:43" x14ac:dyDescent="0.2">
      <c r="A669">
        <v>2019</v>
      </c>
      <c r="B669">
        <v>37</v>
      </c>
      <c r="C669" t="s">
        <v>1126</v>
      </c>
      <c r="D669" t="s">
        <v>35</v>
      </c>
      <c r="E669" t="e" vm="1">
        <v>#NAME?</v>
      </c>
      <c r="F669">
        <v>10</v>
      </c>
      <c r="H669" t="s">
        <v>556</v>
      </c>
      <c r="I669" t="s">
        <v>84</v>
      </c>
      <c r="J669">
        <v>16.02</v>
      </c>
      <c r="K669">
        <v>117.4</v>
      </c>
      <c r="L669">
        <v>15</v>
      </c>
      <c r="M669">
        <v>101.3</v>
      </c>
      <c r="N669">
        <v>111</v>
      </c>
      <c r="O669">
        <v>69.5</v>
      </c>
      <c r="P669">
        <v>84</v>
      </c>
      <c r="Q669">
        <v>0.05</v>
      </c>
      <c r="R669">
        <v>63</v>
      </c>
      <c r="S669">
        <v>10.64</v>
      </c>
      <c r="T669">
        <v>26</v>
      </c>
      <c r="U669">
        <v>108.9</v>
      </c>
      <c r="V669">
        <v>42</v>
      </c>
      <c r="W669">
        <v>98.3</v>
      </c>
      <c r="X669">
        <v>16</v>
      </c>
      <c r="Y669">
        <v>-6.49</v>
      </c>
      <c r="Z669">
        <v>329</v>
      </c>
      <c r="AA669">
        <v>0</v>
      </c>
      <c r="AB669" t="s">
        <v>136</v>
      </c>
      <c r="AC669" t="str">
        <f t="array" ref="AC669">IFERROR(INDEX(JeffSagarin[TEAM],MATCH(AllSources[[#This Row],[Year]]&amp;"|"&amp;AllSources[[#This Row],[Real_Team]],JeffSagarin[YEAR]&amp;"|"&amp;JeffSagarin[TEAM],0)),"")</f>
        <v>Iowa</v>
      </c>
      <c r="AD669">
        <f t="array" ref="AD669">IFERROR(INDEX(JeffSagarin[JS_RATING],MATCH(AllSources[[#This Row],[Year]]&amp;"|"&amp;AllSources[[#This Row],[Real_Team]],JeffSagarin[YEAR]&amp;"|"&amp;JeffSagarin[TEAM],0)),"")</f>
        <v>83.94</v>
      </c>
      <c r="AE669">
        <f t="array" ref="AE669">IFERROR(INDEX(JeffSagarin[JS_SOS],MATCH(AllSources[[#This Row],[Year]]&amp;"|"&amp;AllSources[[#This Row],[Real_Team]],JeffSagarin[YEAR]&amp;"|"&amp;JeffSagarin[TEAM],0)),"")</f>
        <v>80.97</v>
      </c>
      <c r="AF669">
        <f t="array" ref="AF669">IFERROR(INDEX(JeffSagarin[W25],MATCH(AllSources[[#This Row],[Year]]&amp;"|"&amp;AllSources[[#This Row],[Real_Team]],JeffSagarin[YEAR]&amp;"|"&amp;JeffSagarin[TEAM],0)),"")</f>
        <v>3</v>
      </c>
      <c r="AG669">
        <f t="array" ref="AG669">IFERROR(INDEX(JeffSagarin[W50],MATCH(AllSources[[#This Row],[Year]]&amp;"|"&amp;AllSources[[#This Row],[Real_Team]],JeffSagarin[YEAR]&amp;"|"&amp;JeffSagarin[TEAM],0)),"")</f>
        <v>9</v>
      </c>
      <c r="AH669">
        <f t="array" ref="AH669">IFERROR(INDEX(JeffSagarin[YEAR],MATCH(AllSources[[#This Row],[Year]]&amp;"|"&amp;AllSources[[#This Row],[Real_Team]],JeffSagarin[YEAR]&amp;"|"&amp;JeffSagarin[TEAM],0)),"")</f>
        <v>2019</v>
      </c>
      <c r="AI669" t="str">
        <f t="array" ref="AI669">IFERROR(INDEX(SonnyMoore[TEAM],MATCH(AllSources[[#This Row],[Year]]&amp;"|"&amp;AllSources[[#This Row],[Real_Team]],SonnyMoore[YEAR]&amp;"|"&amp;SonnyMoore[TEAM],0)),"")</f>
        <v>IOWA</v>
      </c>
      <c r="AJ669">
        <f t="array" ref="AJ669">IFERROR(INDEX(SonnyMoore[SM_SOS],MATCH(AllSources[[#This Row],[Year]]&amp;"|"&amp;AllSources[[#This Row],[Real_Team]],SonnyMoore[YEAR]&amp;"|"&amp;SonnyMoore[TEAM],0)),"")</f>
        <v>77.08</v>
      </c>
      <c r="AK669">
        <f t="array" ref="AK669">IFERROR(INDEX(SonnyMoore[SM_PR],MATCH(AllSources[[#This Row],[Year]]&amp;"|"&amp;AllSources[[#This Row],[Real_Team]],SonnyMoore[YEAR]&amp;"|"&amp;SonnyMoore[TEAM],0)),"")</f>
        <v>82.92</v>
      </c>
      <c r="AL669">
        <f t="array" ref="AL669">IFERROR(INDEX(SonnyMoore[YEAR],MATCH(AllSources[[#This Row],[Year]]&amp;"|"&amp;AllSources[[#This Row],[Real_Team]],SonnyMoore[YEAR]&amp;"|"&amp;SonnyMoore[TEAM],0)),"")</f>
        <v>2019</v>
      </c>
      <c r="AM669" t="str">
        <f t="array" ref="AM669">IFERROR(INDEX(ESPN[TEAM],MATCH(AllSources[[#This Row],[Year]]&amp;"|"&amp;AllSources[[#This Row],[Real_Team]],ESPN[YEAR]&amp;"|"&amp;ESPN[TEAM],0)),"")</f>
        <v>Iowa</v>
      </c>
      <c r="AN669">
        <f t="array" ref="AN669">IFERROR(INDEX(ESPN[BPI OFF],MATCH(AllSources[[#This Row],[Year]]&amp;"|"&amp;AllSources[[#This Row],[Real_Team]],ESPN[YEAR]&amp;"|"&amp;ESPN[TEAM],0)),"")</f>
        <v>9.5</v>
      </c>
      <c r="AO669">
        <f t="array" ref="AO669">IFERROR(INDEX(ESPN[BPI DEF],MATCH(AllSources[[#This Row],[Year]]&amp;"|"&amp;AllSources[[#This Row],[Real_Team]],ESPN[YEAR]&amp;"|"&amp;ESPN[TEAM],0)),"")</f>
        <v>2.1</v>
      </c>
      <c r="AP669">
        <f t="array" ref="AP669">IFERROR(INDEX(ESPN[BPI],MATCH(AllSources[[#This Row],[Year]]&amp;"|"&amp;AllSources[[#This Row],[Real_Team]],ESPN[YEAR]&amp;"|"&amp;ESPN[TEAM],0)),"")</f>
        <v>11.6</v>
      </c>
      <c r="AQ669">
        <f t="array" ref="AQ669">IFERROR(INDEX(ESPN[YEAR],MATCH(AllSources[[#This Row],[Year]]&amp;"|"&amp;AllSources[[#This Row],[Real_Team]],ESPN[YEAR]&amp;"|"&amp;ESPN[TEAM],0)),"")</f>
        <v>2019</v>
      </c>
    </row>
    <row r="670" spans="1:43" x14ac:dyDescent="0.2">
      <c r="A670">
        <v>2019</v>
      </c>
      <c r="B670">
        <v>38</v>
      </c>
      <c r="C670" t="s">
        <v>1127</v>
      </c>
      <c r="D670" t="s">
        <v>1469</v>
      </c>
      <c r="E670" t="e" vm="1">
        <v>#NAME?</v>
      </c>
      <c r="F670">
        <v>8</v>
      </c>
      <c r="H670" t="s">
        <v>538</v>
      </c>
      <c r="I670" t="s">
        <v>119</v>
      </c>
      <c r="J670">
        <v>15.41</v>
      </c>
      <c r="K670">
        <v>112.6</v>
      </c>
      <c r="L670">
        <v>39</v>
      </c>
      <c r="M670">
        <v>97.2</v>
      </c>
      <c r="N670">
        <v>52</v>
      </c>
      <c r="O670">
        <v>68.099999999999994</v>
      </c>
      <c r="P670">
        <v>145</v>
      </c>
      <c r="Q670">
        <v>1.2E-2</v>
      </c>
      <c r="R670">
        <v>149</v>
      </c>
      <c r="S670">
        <v>0.02</v>
      </c>
      <c r="T670">
        <v>139</v>
      </c>
      <c r="U670">
        <v>104.5</v>
      </c>
      <c r="V670">
        <v>147</v>
      </c>
      <c r="W670">
        <v>104.4</v>
      </c>
      <c r="X670">
        <v>158</v>
      </c>
      <c r="Y670">
        <v>0.81</v>
      </c>
      <c r="Z670">
        <v>135</v>
      </c>
      <c r="AA670">
        <v>8</v>
      </c>
      <c r="AB670" t="s">
        <v>136</v>
      </c>
      <c r="AC670" t="str">
        <f t="array" ref="AC670">IFERROR(INDEX(JeffSagarin[TEAM],MATCH(AllSources[[#This Row],[Year]]&amp;"|"&amp;AllSources[[#This Row],[Real_Team]],JeffSagarin[YEAR]&amp;"|"&amp;JeffSagarin[TEAM],0)),"")</f>
        <v/>
      </c>
      <c r="AD670" t="str">
        <f t="array" ref="AD670">IFERROR(INDEX(JeffSagarin[JS_RATING],MATCH(AllSources[[#This Row],[Year]]&amp;"|"&amp;AllSources[[#This Row],[Real_Team]],JeffSagarin[YEAR]&amp;"|"&amp;JeffSagarin[TEAM],0)),"")</f>
        <v/>
      </c>
      <c r="AE670" t="str">
        <f t="array" ref="AE670">IFERROR(INDEX(JeffSagarin[JS_SOS],MATCH(AllSources[[#This Row],[Year]]&amp;"|"&amp;AllSources[[#This Row],[Real_Team]],JeffSagarin[YEAR]&amp;"|"&amp;JeffSagarin[TEAM],0)),"")</f>
        <v/>
      </c>
      <c r="AF670" t="str">
        <f t="array" ref="AF670">IFERROR(INDEX(JeffSagarin[W25],MATCH(AllSources[[#This Row],[Year]]&amp;"|"&amp;AllSources[[#This Row],[Real_Team]],JeffSagarin[YEAR]&amp;"|"&amp;JeffSagarin[TEAM],0)),"")</f>
        <v/>
      </c>
      <c r="AG670" t="str">
        <f t="array" ref="AG670">IFERROR(INDEX(JeffSagarin[W50],MATCH(AllSources[[#This Row],[Year]]&amp;"|"&amp;AllSources[[#This Row],[Real_Team]],JeffSagarin[YEAR]&amp;"|"&amp;JeffSagarin[TEAM],0)),"")</f>
        <v/>
      </c>
      <c r="AH670" t="str">
        <f t="array" ref="AH670">IFERROR(INDEX(JeffSagarin[YEAR],MATCH(AllSources[[#This Row],[Year]]&amp;"|"&amp;AllSources[[#This Row],[Real_Team]],JeffSagarin[YEAR]&amp;"|"&amp;JeffSagarin[TEAM],0)),"")</f>
        <v/>
      </c>
      <c r="AI670" t="str">
        <f t="array" ref="AI670">IFERROR(INDEX(SonnyMoore[TEAM],MATCH(AllSources[[#This Row],[Year]]&amp;"|"&amp;AllSources[[#This Row],[Real_Team]],SonnyMoore[YEAR]&amp;"|"&amp;SonnyMoore[TEAM],0)),"")</f>
        <v/>
      </c>
      <c r="AJ670" t="str">
        <f t="array" ref="AJ670">IFERROR(INDEX(SonnyMoore[SM_SOS],MATCH(AllSources[[#This Row],[Year]]&amp;"|"&amp;AllSources[[#This Row],[Real_Team]],SonnyMoore[YEAR]&amp;"|"&amp;SonnyMoore[TEAM],0)),"")</f>
        <v/>
      </c>
      <c r="AK670" t="str">
        <f t="array" ref="AK670">IFERROR(INDEX(SonnyMoore[SM_PR],MATCH(AllSources[[#This Row],[Year]]&amp;"|"&amp;AllSources[[#This Row],[Real_Team]],SonnyMoore[YEAR]&amp;"|"&amp;SonnyMoore[TEAM],0)),"")</f>
        <v/>
      </c>
      <c r="AL670" t="str">
        <f t="array" ref="AL670">IFERROR(INDEX(SonnyMoore[YEAR],MATCH(AllSources[[#This Row],[Year]]&amp;"|"&amp;AllSources[[#This Row],[Real_Team]],SonnyMoore[YEAR]&amp;"|"&amp;SonnyMoore[TEAM],0)),"")</f>
        <v/>
      </c>
      <c r="AM670" t="str">
        <f t="array" ref="AM670">IFERROR(INDEX(ESPN[TEAM],MATCH(AllSources[[#This Row],[Year]]&amp;"|"&amp;AllSources[[#This Row],[Real_Team]],ESPN[YEAR]&amp;"|"&amp;ESPN[TEAM],0)),"")</f>
        <v/>
      </c>
      <c r="AN670" t="str">
        <f t="array" ref="AN670">IFERROR(INDEX(ESPN[BPI OFF],MATCH(AllSources[[#This Row],[Year]]&amp;"|"&amp;AllSources[[#This Row],[Real_Team]],ESPN[YEAR]&amp;"|"&amp;ESPN[TEAM],0)),"")</f>
        <v/>
      </c>
      <c r="AO670" t="str">
        <f t="array" ref="AO670">IFERROR(INDEX(ESPN[BPI DEF],MATCH(AllSources[[#This Row],[Year]]&amp;"|"&amp;AllSources[[#This Row],[Real_Team]],ESPN[YEAR]&amp;"|"&amp;ESPN[TEAM],0)),"")</f>
        <v/>
      </c>
      <c r="AP670" t="str">
        <f t="array" ref="AP670">IFERROR(INDEX(ESPN[BPI],MATCH(AllSources[[#This Row],[Year]]&amp;"|"&amp;AllSources[[#This Row],[Real_Team]],ESPN[YEAR]&amp;"|"&amp;ESPN[TEAM],0)),"")</f>
        <v/>
      </c>
      <c r="AQ670" t="str">
        <f t="array" ref="AQ670">IFERROR(INDEX(ESPN[YEAR],MATCH(AllSources[[#This Row],[Year]]&amp;"|"&amp;AllSources[[#This Row],[Real_Team]],ESPN[YEAR]&amp;"|"&amp;ESPN[TEAM],0)),"")</f>
        <v/>
      </c>
    </row>
    <row r="671" spans="1:43" x14ac:dyDescent="0.2">
      <c r="A671">
        <v>2019</v>
      </c>
      <c r="B671">
        <v>39</v>
      </c>
      <c r="C671" t="s">
        <v>1128</v>
      </c>
      <c r="D671" t="s">
        <v>15</v>
      </c>
      <c r="E671" t="e" vm="1">
        <v>#NAME?</v>
      </c>
      <c r="F671">
        <v>8</v>
      </c>
      <c r="H671" t="s">
        <v>105</v>
      </c>
      <c r="I671" t="s">
        <v>484</v>
      </c>
      <c r="J671">
        <v>15.13</v>
      </c>
      <c r="K671">
        <v>110.5</v>
      </c>
      <c r="L671">
        <v>59</v>
      </c>
      <c r="M671">
        <v>95.3</v>
      </c>
      <c r="N671">
        <v>30</v>
      </c>
      <c r="O671">
        <v>66.099999999999994</v>
      </c>
      <c r="P671">
        <v>257</v>
      </c>
      <c r="Q671">
        <v>-4.0000000000000001E-3</v>
      </c>
      <c r="R671">
        <v>188</v>
      </c>
      <c r="S671">
        <v>9.4</v>
      </c>
      <c r="T671">
        <v>38</v>
      </c>
      <c r="U671">
        <v>108.6</v>
      </c>
      <c r="V671">
        <v>46</v>
      </c>
      <c r="W671">
        <v>99.2</v>
      </c>
      <c r="X671">
        <v>31</v>
      </c>
      <c r="Y671">
        <v>0.17</v>
      </c>
      <c r="Z671">
        <v>156</v>
      </c>
      <c r="AA671">
        <v>8</v>
      </c>
      <c r="AB671" t="s">
        <v>136</v>
      </c>
      <c r="AC671" t="str">
        <f t="array" ref="AC671">IFERROR(INDEX(JeffSagarin[TEAM],MATCH(AllSources[[#This Row],[Year]]&amp;"|"&amp;AllSources[[#This Row],[Real_Team]],JeffSagarin[YEAR]&amp;"|"&amp;JeffSagarin[TEAM],0)),"")</f>
        <v>Syracuse</v>
      </c>
      <c r="AD671">
        <f t="array" ref="AD671">IFERROR(INDEX(JeffSagarin[JS_RATING],MATCH(AllSources[[#This Row],[Year]]&amp;"|"&amp;AllSources[[#This Row],[Real_Team]],JeffSagarin[YEAR]&amp;"|"&amp;JeffSagarin[TEAM],0)),"")</f>
        <v>83.73</v>
      </c>
      <c r="AE671">
        <f t="array" ref="AE671">IFERROR(INDEX(JeffSagarin[JS_SOS],MATCH(AllSources[[#This Row],[Year]]&amp;"|"&amp;AllSources[[#This Row],[Real_Team]],JeffSagarin[YEAR]&amp;"|"&amp;JeffSagarin[TEAM],0)),"")</f>
        <v>80</v>
      </c>
      <c r="AF671">
        <f t="array" ref="AF671">IFERROR(INDEX(JeffSagarin[W25],MATCH(AllSources[[#This Row],[Year]]&amp;"|"&amp;AllSources[[#This Row],[Real_Team]],JeffSagarin[YEAR]&amp;"|"&amp;JeffSagarin[TEAM],0)),"")</f>
        <v>1</v>
      </c>
      <c r="AG671">
        <f t="array" ref="AG671">IFERROR(INDEX(JeffSagarin[W50],MATCH(AllSources[[#This Row],[Year]]&amp;"|"&amp;AllSources[[#This Row],[Real_Team]],JeffSagarin[YEAR]&amp;"|"&amp;JeffSagarin[TEAM],0)),"")</f>
        <v>4</v>
      </c>
      <c r="AH671">
        <f t="array" ref="AH671">IFERROR(INDEX(JeffSagarin[YEAR],MATCH(AllSources[[#This Row],[Year]]&amp;"|"&amp;AllSources[[#This Row],[Real_Team]],JeffSagarin[YEAR]&amp;"|"&amp;JeffSagarin[TEAM],0)),"")</f>
        <v>2019</v>
      </c>
      <c r="AI671" t="str">
        <f t="array" ref="AI671">IFERROR(INDEX(SonnyMoore[TEAM],MATCH(AllSources[[#This Row],[Year]]&amp;"|"&amp;AllSources[[#This Row],[Real_Team]],SonnyMoore[YEAR]&amp;"|"&amp;SonnyMoore[TEAM],0)),"")</f>
        <v>SYRACUSE</v>
      </c>
      <c r="AJ671">
        <f t="array" ref="AJ671">IFERROR(INDEX(SonnyMoore[SM_SOS],MATCH(AllSources[[#This Row],[Year]]&amp;"|"&amp;AllSources[[#This Row],[Real_Team]],SonnyMoore[YEAR]&amp;"|"&amp;SonnyMoore[TEAM],0)),"")</f>
        <v>78.94</v>
      </c>
      <c r="AK671">
        <f t="array" ref="AK671">IFERROR(INDEX(SonnyMoore[SM_PR],MATCH(AllSources[[#This Row],[Year]]&amp;"|"&amp;AllSources[[#This Row],[Real_Team]],SonnyMoore[YEAR]&amp;"|"&amp;SonnyMoore[TEAM],0)),"")</f>
        <v>81.599999999999994</v>
      </c>
      <c r="AL671">
        <f t="array" ref="AL671">IFERROR(INDEX(SonnyMoore[YEAR],MATCH(AllSources[[#This Row],[Year]]&amp;"|"&amp;AllSources[[#This Row],[Real_Team]],SonnyMoore[YEAR]&amp;"|"&amp;SonnyMoore[TEAM],0)),"")</f>
        <v>2019</v>
      </c>
      <c r="AM671" t="str">
        <f t="array" ref="AM671">IFERROR(INDEX(ESPN[TEAM],MATCH(AllSources[[#This Row],[Year]]&amp;"|"&amp;AllSources[[#This Row],[Real_Team]],ESPN[YEAR]&amp;"|"&amp;ESPN[TEAM],0)),"")</f>
        <v>Syracuse</v>
      </c>
      <c r="AN671">
        <f t="array" ref="AN671">IFERROR(INDEX(ESPN[BPI OFF],MATCH(AllSources[[#This Row],[Year]]&amp;"|"&amp;AllSources[[#This Row],[Real_Team]],ESPN[YEAR]&amp;"|"&amp;ESPN[TEAM],0)),"")</f>
        <v>6.5</v>
      </c>
      <c r="AO671">
        <f t="array" ref="AO671">IFERROR(INDEX(ESPN[BPI DEF],MATCH(AllSources[[#This Row],[Year]]&amp;"|"&amp;AllSources[[#This Row],[Real_Team]],ESPN[YEAR]&amp;"|"&amp;ESPN[TEAM],0)),"")</f>
        <v>2.7</v>
      </c>
      <c r="AP671">
        <f t="array" ref="AP671">IFERROR(INDEX(ESPN[BPI],MATCH(AllSources[[#This Row],[Year]]&amp;"|"&amp;AllSources[[#This Row],[Real_Team]],ESPN[YEAR]&amp;"|"&amp;ESPN[TEAM],0)),"")</f>
        <v>9.1999999999999993</v>
      </c>
      <c r="AQ671">
        <f t="array" ref="AQ671">IFERROR(INDEX(ESPN[YEAR],MATCH(AllSources[[#This Row],[Year]]&amp;"|"&amp;AllSources[[#This Row],[Real_Team]],ESPN[YEAR]&amp;"|"&amp;ESPN[TEAM],0)),"")</f>
        <v>2019</v>
      </c>
    </row>
    <row r="672" spans="1:43" x14ac:dyDescent="0.2">
      <c r="A672">
        <v>2019</v>
      </c>
      <c r="B672">
        <v>40</v>
      </c>
      <c r="C672" t="s">
        <v>1129</v>
      </c>
      <c r="D672" t="s">
        <v>157</v>
      </c>
      <c r="E672" t="e" vm="1">
        <v>#NAME?</v>
      </c>
      <c r="F672">
        <v>1</v>
      </c>
      <c r="H672" t="s">
        <v>156</v>
      </c>
      <c r="I672" t="s">
        <v>772</v>
      </c>
      <c r="J672">
        <v>15.04</v>
      </c>
      <c r="K672">
        <v>110.3</v>
      </c>
      <c r="L672">
        <v>64</v>
      </c>
      <c r="M672">
        <v>95.2</v>
      </c>
      <c r="N672">
        <v>29</v>
      </c>
      <c r="O672">
        <v>68.900000000000006</v>
      </c>
      <c r="P672">
        <v>107</v>
      </c>
      <c r="Q672">
        <v>0.02</v>
      </c>
      <c r="R672">
        <v>129</v>
      </c>
      <c r="S672">
        <v>9.66</v>
      </c>
      <c r="T672">
        <v>36</v>
      </c>
      <c r="U672">
        <v>109.1</v>
      </c>
      <c r="V672">
        <v>37</v>
      </c>
      <c r="W672">
        <v>99.5</v>
      </c>
      <c r="X672">
        <v>36</v>
      </c>
      <c r="Y672">
        <v>-0.99</v>
      </c>
      <c r="Z672">
        <v>187</v>
      </c>
      <c r="AA672">
        <v>1</v>
      </c>
      <c r="AB672" t="s">
        <v>136</v>
      </c>
      <c r="AC672" t="str">
        <f t="array" ref="AC672">IFERROR(INDEX(JeffSagarin[TEAM],MATCH(AllSources[[#This Row],[Year]]&amp;"|"&amp;AllSources[[#This Row],[Real_Team]],JeffSagarin[YEAR]&amp;"|"&amp;JeffSagarin[TEAM],0)),"")</f>
        <v>TCU</v>
      </c>
      <c r="AD672">
        <f t="array" ref="AD672">IFERROR(INDEX(JeffSagarin[JS_RATING],MATCH(AllSources[[#This Row],[Year]]&amp;"|"&amp;AllSources[[#This Row],[Real_Team]],JeffSagarin[YEAR]&amp;"|"&amp;JeffSagarin[TEAM],0)),"")</f>
        <v>84.12</v>
      </c>
      <c r="AE672">
        <f t="array" ref="AE672">IFERROR(INDEX(JeffSagarin[JS_SOS],MATCH(AllSources[[#This Row],[Year]]&amp;"|"&amp;AllSources[[#This Row],[Real_Team]],JeffSagarin[YEAR]&amp;"|"&amp;JeffSagarin[TEAM],0)),"")</f>
        <v>80.5</v>
      </c>
      <c r="AF672">
        <f t="array" ref="AF672">IFERROR(INDEX(JeffSagarin[W25],MATCH(AllSources[[#This Row],[Year]]&amp;"|"&amp;AllSources[[#This Row],[Real_Team]],JeffSagarin[YEAR]&amp;"|"&amp;JeffSagarin[TEAM],0)),"")</f>
        <v>5</v>
      </c>
      <c r="AG672">
        <f t="array" ref="AG672">IFERROR(INDEX(JeffSagarin[W50],MATCH(AllSources[[#This Row],[Year]]&amp;"|"&amp;AllSources[[#This Row],[Real_Team]],JeffSagarin[YEAR]&amp;"|"&amp;JeffSagarin[TEAM],0)),"")</f>
        <v>8</v>
      </c>
      <c r="AH672">
        <f t="array" ref="AH672">IFERROR(INDEX(JeffSagarin[YEAR],MATCH(AllSources[[#This Row],[Year]]&amp;"|"&amp;AllSources[[#This Row],[Real_Team]],JeffSagarin[YEAR]&amp;"|"&amp;JeffSagarin[TEAM],0)),"")</f>
        <v>2019</v>
      </c>
      <c r="AI672" t="str">
        <f t="array" ref="AI672">IFERROR(INDEX(SonnyMoore[TEAM],MATCH(AllSources[[#This Row],[Year]]&amp;"|"&amp;AllSources[[#This Row],[Real_Team]],SonnyMoore[YEAR]&amp;"|"&amp;SonnyMoore[TEAM],0)),"")</f>
        <v>TCU</v>
      </c>
      <c r="AJ672">
        <f t="array" ref="AJ672">IFERROR(INDEX(SonnyMoore[SM_SOS],MATCH(AllSources[[#This Row],[Year]]&amp;"|"&amp;AllSources[[#This Row],[Real_Team]],SonnyMoore[YEAR]&amp;"|"&amp;SonnyMoore[TEAM],0)),"")</f>
        <v>76.900000000000006</v>
      </c>
      <c r="AK672">
        <f t="array" ref="AK672">IFERROR(INDEX(SonnyMoore[SM_PR],MATCH(AllSources[[#This Row],[Year]]&amp;"|"&amp;AllSources[[#This Row],[Real_Team]],SonnyMoore[YEAR]&amp;"|"&amp;SonnyMoore[TEAM],0)),"")</f>
        <v>80.709999999999994</v>
      </c>
      <c r="AL672">
        <f t="array" ref="AL672">IFERROR(INDEX(SonnyMoore[YEAR],MATCH(AllSources[[#This Row],[Year]]&amp;"|"&amp;AllSources[[#This Row],[Real_Team]],SonnyMoore[YEAR]&amp;"|"&amp;SonnyMoore[TEAM],0)),"")</f>
        <v>2019</v>
      </c>
      <c r="AM672" t="str">
        <f t="array" ref="AM672">IFERROR(INDEX(ESPN[TEAM],MATCH(AllSources[[#This Row],[Year]]&amp;"|"&amp;AllSources[[#This Row],[Real_Team]],ESPN[YEAR]&amp;"|"&amp;ESPN[TEAM],0)),"")</f>
        <v>TCU</v>
      </c>
      <c r="AN672">
        <f t="array" ref="AN672">IFERROR(INDEX(ESPN[BPI OFF],MATCH(AllSources[[#This Row],[Year]]&amp;"|"&amp;AllSources[[#This Row],[Real_Team]],ESPN[YEAR]&amp;"|"&amp;ESPN[TEAM],0)),"")</f>
        <v>1.4</v>
      </c>
      <c r="AO672">
        <f t="array" ref="AO672">IFERROR(INDEX(ESPN[BPI DEF],MATCH(AllSources[[#This Row],[Year]]&amp;"|"&amp;AllSources[[#This Row],[Real_Team]],ESPN[YEAR]&amp;"|"&amp;ESPN[TEAM],0)),"")</f>
        <v>3.4</v>
      </c>
      <c r="AP672">
        <f t="array" ref="AP672">IFERROR(INDEX(ESPN[BPI],MATCH(AllSources[[#This Row],[Year]]&amp;"|"&amp;AllSources[[#This Row],[Real_Team]],ESPN[YEAR]&amp;"|"&amp;ESPN[TEAM],0)),"")</f>
        <v>4.7</v>
      </c>
      <c r="AQ672">
        <f t="array" ref="AQ672">IFERROR(INDEX(ESPN[YEAR],MATCH(AllSources[[#This Row],[Year]]&amp;"|"&amp;AllSources[[#This Row],[Real_Team]],ESPN[YEAR]&amp;"|"&amp;ESPN[TEAM],0)),"")</f>
        <v>2019</v>
      </c>
    </row>
    <row r="673" spans="1:43" x14ac:dyDescent="0.2">
      <c r="A673">
        <v>2019</v>
      </c>
      <c r="B673">
        <v>41</v>
      </c>
      <c r="C673" t="s">
        <v>1130</v>
      </c>
      <c r="D673" t="s">
        <v>1554</v>
      </c>
      <c r="E673" t="e" vm="1">
        <v>#NAME?</v>
      </c>
      <c r="F673">
        <v>2</v>
      </c>
      <c r="H673" t="s">
        <v>105</v>
      </c>
      <c r="I673" t="s">
        <v>55</v>
      </c>
      <c r="J673">
        <v>14.98</v>
      </c>
      <c r="K673">
        <v>113.1</v>
      </c>
      <c r="L673">
        <v>34</v>
      </c>
      <c r="M673">
        <v>98.1</v>
      </c>
      <c r="N673">
        <v>62</v>
      </c>
      <c r="O673">
        <v>71</v>
      </c>
      <c r="P673">
        <v>39</v>
      </c>
      <c r="Q673">
        <v>-4.0000000000000001E-3</v>
      </c>
      <c r="R673">
        <v>190</v>
      </c>
      <c r="S673">
        <v>5.84</v>
      </c>
      <c r="T673">
        <v>62</v>
      </c>
      <c r="U673">
        <v>106.8</v>
      </c>
      <c r="V673">
        <v>72</v>
      </c>
      <c r="W673">
        <v>101</v>
      </c>
      <c r="X673">
        <v>60</v>
      </c>
      <c r="Y673">
        <v>-12.35</v>
      </c>
      <c r="Z673">
        <v>353</v>
      </c>
      <c r="AA673">
        <v>2</v>
      </c>
      <c r="AB673" t="s">
        <v>136</v>
      </c>
      <c r="AC673" t="str">
        <f t="array" ref="AC673">IFERROR(INDEX(JeffSagarin[TEAM],MATCH(AllSources[[#This Row],[Year]]&amp;"|"&amp;AllSources[[#This Row],[Real_Team]],JeffSagarin[YEAR]&amp;"|"&amp;JeffSagarin[TEAM],0)),"")</f>
        <v/>
      </c>
      <c r="AD673" t="str">
        <f t="array" ref="AD673">IFERROR(INDEX(JeffSagarin[JS_RATING],MATCH(AllSources[[#This Row],[Year]]&amp;"|"&amp;AllSources[[#This Row],[Real_Team]],JeffSagarin[YEAR]&amp;"|"&amp;JeffSagarin[TEAM],0)),"")</f>
        <v/>
      </c>
      <c r="AE673" t="str">
        <f t="array" ref="AE673">IFERROR(INDEX(JeffSagarin[JS_SOS],MATCH(AllSources[[#This Row],[Year]]&amp;"|"&amp;AllSources[[#This Row],[Real_Team]],JeffSagarin[YEAR]&amp;"|"&amp;JeffSagarin[TEAM],0)),"")</f>
        <v/>
      </c>
      <c r="AF673" t="str">
        <f t="array" ref="AF673">IFERROR(INDEX(JeffSagarin[W25],MATCH(AllSources[[#This Row],[Year]]&amp;"|"&amp;AllSources[[#This Row],[Real_Team]],JeffSagarin[YEAR]&amp;"|"&amp;JeffSagarin[TEAM],0)),"")</f>
        <v/>
      </c>
      <c r="AG673" t="str">
        <f t="array" ref="AG673">IFERROR(INDEX(JeffSagarin[W50],MATCH(AllSources[[#This Row],[Year]]&amp;"|"&amp;AllSources[[#This Row],[Real_Team]],JeffSagarin[YEAR]&amp;"|"&amp;JeffSagarin[TEAM],0)),"")</f>
        <v/>
      </c>
      <c r="AH673" t="str">
        <f t="array" ref="AH673">IFERROR(INDEX(JeffSagarin[YEAR],MATCH(AllSources[[#This Row],[Year]]&amp;"|"&amp;AllSources[[#This Row],[Real_Team]],JeffSagarin[YEAR]&amp;"|"&amp;JeffSagarin[TEAM],0)),"")</f>
        <v/>
      </c>
      <c r="AI673" t="str">
        <f t="array" ref="AI673">IFERROR(INDEX(SonnyMoore[TEAM],MATCH(AllSources[[#This Row],[Year]]&amp;"|"&amp;AllSources[[#This Row],[Real_Team]],SonnyMoore[YEAR]&amp;"|"&amp;SonnyMoore[TEAM],0)),"")</f>
        <v/>
      </c>
      <c r="AJ673" t="str">
        <f t="array" ref="AJ673">IFERROR(INDEX(SonnyMoore[SM_SOS],MATCH(AllSources[[#This Row],[Year]]&amp;"|"&amp;AllSources[[#This Row],[Real_Team]],SonnyMoore[YEAR]&amp;"|"&amp;SonnyMoore[TEAM],0)),"")</f>
        <v/>
      </c>
      <c r="AK673" t="str">
        <f t="array" ref="AK673">IFERROR(INDEX(SonnyMoore[SM_PR],MATCH(AllSources[[#This Row],[Year]]&amp;"|"&amp;AllSources[[#This Row],[Real_Team]],SonnyMoore[YEAR]&amp;"|"&amp;SonnyMoore[TEAM],0)),"")</f>
        <v/>
      </c>
      <c r="AL673" t="str">
        <f t="array" ref="AL673">IFERROR(INDEX(SonnyMoore[YEAR],MATCH(AllSources[[#This Row],[Year]]&amp;"|"&amp;AllSources[[#This Row],[Real_Team]],SonnyMoore[YEAR]&amp;"|"&amp;SonnyMoore[TEAM],0)),"")</f>
        <v/>
      </c>
      <c r="AM673" t="str">
        <f t="array" ref="AM673">IFERROR(INDEX(ESPN[TEAM],MATCH(AllSources[[#This Row],[Year]]&amp;"|"&amp;AllSources[[#This Row],[Real_Team]],ESPN[YEAR]&amp;"|"&amp;ESPN[TEAM],0)),"")</f>
        <v/>
      </c>
      <c r="AN673" t="str">
        <f t="array" ref="AN673">IFERROR(INDEX(ESPN[BPI OFF],MATCH(AllSources[[#This Row],[Year]]&amp;"|"&amp;AllSources[[#This Row],[Real_Team]],ESPN[YEAR]&amp;"|"&amp;ESPN[TEAM],0)),"")</f>
        <v/>
      </c>
      <c r="AO673" t="str">
        <f t="array" ref="AO673">IFERROR(INDEX(ESPN[BPI DEF],MATCH(AllSources[[#This Row],[Year]]&amp;"|"&amp;AllSources[[#This Row],[Real_Team]],ESPN[YEAR]&amp;"|"&amp;ESPN[TEAM],0)),"")</f>
        <v/>
      </c>
      <c r="AP673" t="str">
        <f t="array" ref="AP673">IFERROR(INDEX(ESPN[BPI],MATCH(AllSources[[#This Row],[Year]]&amp;"|"&amp;AllSources[[#This Row],[Real_Team]],ESPN[YEAR]&amp;"|"&amp;ESPN[TEAM],0)),"")</f>
        <v/>
      </c>
      <c r="AQ673" t="str">
        <f t="array" ref="AQ673">IFERROR(INDEX(ESPN[YEAR],MATCH(AllSources[[#This Row],[Year]]&amp;"|"&amp;AllSources[[#This Row],[Real_Team]],ESPN[YEAR]&amp;"|"&amp;ESPN[TEAM],0)),"")</f>
        <v/>
      </c>
    </row>
    <row r="674" spans="1:43" x14ac:dyDescent="0.2">
      <c r="A674">
        <v>2019</v>
      </c>
      <c r="B674">
        <v>42</v>
      </c>
      <c r="C674" t="s">
        <v>1131</v>
      </c>
      <c r="D674" t="s">
        <v>2</v>
      </c>
      <c r="E674" t="e" vm="1">
        <v>#NAME?</v>
      </c>
      <c r="F674">
        <v>8</v>
      </c>
      <c r="H674" t="s">
        <v>532</v>
      </c>
      <c r="I674" t="s">
        <v>651</v>
      </c>
      <c r="J674">
        <v>14.89</v>
      </c>
      <c r="K674">
        <v>104.3</v>
      </c>
      <c r="L674">
        <v>177</v>
      </c>
      <c r="M674">
        <v>89.5</v>
      </c>
      <c r="N674">
        <v>7</v>
      </c>
      <c r="O674">
        <v>68.400000000000006</v>
      </c>
      <c r="P674">
        <v>136</v>
      </c>
      <c r="Q674">
        <v>7.0000000000000001E-3</v>
      </c>
      <c r="R674">
        <v>164</v>
      </c>
      <c r="S674">
        <v>1.37</v>
      </c>
      <c r="T674">
        <v>105</v>
      </c>
      <c r="U674">
        <v>105.2</v>
      </c>
      <c r="V674">
        <v>120</v>
      </c>
      <c r="W674">
        <v>103.8</v>
      </c>
      <c r="X674">
        <v>123</v>
      </c>
      <c r="Y674">
        <v>3.6</v>
      </c>
      <c r="Z674">
        <v>67</v>
      </c>
      <c r="AA674">
        <v>8</v>
      </c>
      <c r="AB674" t="s">
        <v>136</v>
      </c>
      <c r="AC674" t="str">
        <f t="array" ref="AC674">IFERROR(INDEX(JeffSagarin[TEAM],MATCH(AllSources[[#This Row],[Year]]&amp;"|"&amp;AllSources[[#This Row],[Real_Team]],JeffSagarin[YEAR]&amp;"|"&amp;JeffSagarin[TEAM],0)),"")</f>
        <v/>
      </c>
      <c r="AD674" t="str">
        <f t="array" ref="AD674">IFERROR(INDEX(JeffSagarin[JS_RATING],MATCH(AllSources[[#This Row],[Year]]&amp;"|"&amp;AllSources[[#This Row],[Real_Team]],JeffSagarin[YEAR]&amp;"|"&amp;JeffSagarin[TEAM],0)),"")</f>
        <v/>
      </c>
      <c r="AE674" t="str">
        <f t="array" ref="AE674">IFERROR(INDEX(JeffSagarin[JS_SOS],MATCH(AllSources[[#This Row],[Year]]&amp;"|"&amp;AllSources[[#This Row],[Real_Team]],JeffSagarin[YEAR]&amp;"|"&amp;JeffSagarin[TEAM],0)),"")</f>
        <v/>
      </c>
      <c r="AF674" t="str">
        <f t="array" ref="AF674">IFERROR(INDEX(JeffSagarin[W25],MATCH(AllSources[[#This Row],[Year]]&amp;"|"&amp;AllSources[[#This Row],[Real_Team]],JeffSagarin[YEAR]&amp;"|"&amp;JeffSagarin[TEAM],0)),"")</f>
        <v/>
      </c>
      <c r="AG674" t="str">
        <f t="array" ref="AG674">IFERROR(INDEX(JeffSagarin[W50],MATCH(AllSources[[#This Row],[Year]]&amp;"|"&amp;AllSources[[#This Row],[Real_Team]],JeffSagarin[YEAR]&amp;"|"&amp;JeffSagarin[TEAM],0)),"")</f>
        <v/>
      </c>
      <c r="AH674" t="str">
        <f t="array" ref="AH674">IFERROR(INDEX(JeffSagarin[YEAR],MATCH(AllSources[[#This Row],[Year]]&amp;"|"&amp;AllSources[[#This Row],[Real_Team]],JeffSagarin[YEAR]&amp;"|"&amp;JeffSagarin[TEAM],0)),"")</f>
        <v/>
      </c>
      <c r="AI674" t="str">
        <f t="array" ref="AI674">IFERROR(INDEX(SonnyMoore[TEAM],MATCH(AllSources[[#This Row],[Year]]&amp;"|"&amp;AllSources[[#This Row],[Real_Team]],SonnyMoore[YEAR]&amp;"|"&amp;SonnyMoore[TEAM],0)),"")</f>
        <v>VCU</v>
      </c>
      <c r="AJ674">
        <f t="array" ref="AJ674">IFERROR(INDEX(SonnyMoore[SM_SOS],MATCH(AllSources[[#This Row],[Year]]&amp;"|"&amp;AllSources[[#This Row],[Real_Team]],SonnyMoore[YEAR]&amp;"|"&amp;SonnyMoore[TEAM],0)),"")</f>
        <v>72.34</v>
      </c>
      <c r="AK674">
        <f t="array" ref="AK674">IFERROR(INDEX(SonnyMoore[SM_PR],MATCH(AllSources[[#This Row],[Year]]&amp;"|"&amp;AllSources[[#This Row],[Real_Team]],SonnyMoore[YEAR]&amp;"|"&amp;SonnyMoore[TEAM],0)),"")</f>
        <v>79.64</v>
      </c>
      <c r="AL674">
        <f t="array" ref="AL674">IFERROR(INDEX(SonnyMoore[YEAR],MATCH(AllSources[[#This Row],[Year]]&amp;"|"&amp;AllSources[[#This Row],[Real_Team]],SonnyMoore[YEAR]&amp;"|"&amp;SonnyMoore[TEAM],0)),"")</f>
        <v>2019</v>
      </c>
      <c r="AM674" t="str">
        <f t="array" ref="AM674">IFERROR(INDEX(ESPN[TEAM],MATCH(AllSources[[#This Row],[Year]]&amp;"|"&amp;AllSources[[#This Row],[Real_Team]],ESPN[YEAR]&amp;"|"&amp;ESPN[TEAM],0)),"")</f>
        <v>VCU</v>
      </c>
      <c r="AN674">
        <f t="array" ref="AN674">IFERROR(INDEX(ESPN[BPI OFF],MATCH(AllSources[[#This Row],[Year]]&amp;"|"&amp;AllSources[[#This Row],[Real_Team]],ESPN[YEAR]&amp;"|"&amp;ESPN[TEAM],0)),"")</f>
        <v>2.1</v>
      </c>
      <c r="AO674">
        <f t="array" ref="AO674">IFERROR(INDEX(ESPN[BPI DEF],MATCH(AllSources[[#This Row],[Year]]&amp;"|"&amp;AllSources[[#This Row],[Real_Team]],ESPN[YEAR]&amp;"|"&amp;ESPN[TEAM],0)),"")</f>
        <v>5.7</v>
      </c>
      <c r="AP674">
        <f t="array" ref="AP674">IFERROR(INDEX(ESPN[BPI],MATCH(AllSources[[#This Row],[Year]]&amp;"|"&amp;AllSources[[#This Row],[Real_Team]],ESPN[YEAR]&amp;"|"&amp;ESPN[TEAM],0)),"")</f>
        <v>7.8</v>
      </c>
      <c r="AQ674">
        <f t="array" ref="AQ674">IFERROR(INDEX(ESPN[YEAR],MATCH(AllSources[[#This Row],[Year]]&amp;"|"&amp;AllSources[[#This Row],[Real_Team]],ESPN[YEAR]&amp;"|"&amp;ESPN[TEAM],0)),"")</f>
        <v>2019</v>
      </c>
    </row>
    <row r="675" spans="1:43" x14ac:dyDescent="0.2">
      <c r="A675">
        <v>2019</v>
      </c>
      <c r="B675">
        <v>44</v>
      </c>
      <c r="C675" t="s">
        <v>1132</v>
      </c>
      <c r="D675" t="s">
        <v>253</v>
      </c>
      <c r="E675" t="e" vm="1">
        <v>#NAME?</v>
      </c>
      <c r="F675">
        <v>11</v>
      </c>
      <c r="H675" t="s">
        <v>556</v>
      </c>
      <c r="I675" t="s">
        <v>724</v>
      </c>
      <c r="J675">
        <v>14.66</v>
      </c>
      <c r="K675">
        <v>109.1</v>
      </c>
      <c r="L675">
        <v>84</v>
      </c>
      <c r="M675">
        <v>94.4</v>
      </c>
      <c r="N675">
        <v>25</v>
      </c>
      <c r="O675">
        <v>65.8</v>
      </c>
      <c r="P675">
        <v>274</v>
      </c>
      <c r="Q675">
        <v>1.2999999999999999E-2</v>
      </c>
      <c r="R675">
        <v>147</v>
      </c>
      <c r="S675">
        <v>11.68</v>
      </c>
      <c r="T675">
        <v>17</v>
      </c>
      <c r="U675">
        <v>110.4</v>
      </c>
      <c r="V675">
        <v>8</v>
      </c>
      <c r="W675">
        <v>98.8</v>
      </c>
      <c r="X675">
        <v>24</v>
      </c>
      <c r="Y675">
        <v>-2.95</v>
      </c>
      <c r="Z675">
        <v>246</v>
      </c>
      <c r="AA675">
        <v>1</v>
      </c>
      <c r="AB675" t="s">
        <v>136</v>
      </c>
      <c r="AC675" t="str">
        <f t="array" ref="AC675">IFERROR(INDEX(JeffSagarin[TEAM],MATCH(AllSources[[#This Row],[Year]]&amp;"|"&amp;AllSources[[#This Row],[Real_Team]],JeffSagarin[YEAR]&amp;"|"&amp;JeffSagarin[TEAM],0)),"")</f>
        <v/>
      </c>
      <c r="AD675" t="str">
        <f t="array" ref="AD675">IFERROR(INDEX(JeffSagarin[JS_RATING],MATCH(AllSources[[#This Row],[Year]]&amp;"|"&amp;AllSources[[#This Row],[Real_Team]],JeffSagarin[YEAR]&amp;"|"&amp;JeffSagarin[TEAM],0)),"")</f>
        <v/>
      </c>
      <c r="AE675" t="str">
        <f t="array" ref="AE675">IFERROR(INDEX(JeffSagarin[JS_SOS],MATCH(AllSources[[#This Row],[Year]]&amp;"|"&amp;AllSources[[#This Row],[Real_Team]],JeffSagarin[YEAR]&amp;"|"&amp;JeffSagarin[TEAM],0)),"")</f>
        <v/>
      </c>
      <c r="AF675" t="str">
        <f t="array" ref="AF675">IFERROR(INDEX(JeffSagarin[W25],MATCH(AllSources[[#This Row],[Year]]&amp;"|"&amp;AllSources[[#This Row],[Real_Team]],JeffSagarin[YEAR]&amp;"|"&amp;JeffSagarin[TEAM],0)),"")</f>
        <v/>
      </c>
      <c r="AG675" t="str">
        <f t="array" ref="AG675">IFERROR(INDEX(JeffSagarin[W50],MATCH(AllSources[[#This Row],[Year]]&amp;"|"&amp;AllSources[[#This Row],[Real_Team]],JeffSagarin[YEAR]&amp;"|"&amp;JeffSagarin[TEAM],0)),"")</f>
        <v/>
      </c>
      <c r="AH675" t="str">
        <f t="array" ref="AH675">IFERROR(INDEX(JeffSagarin[YEAR],MATCH(AllSources[[#This Row],[Year]]&amp;"|"&amp;AllSources[[#This Row],[Real_Team]],JeffSagarin[YEAR]&amp;"|"&amp;JeffSagarin[TEAM],0)),"")</f>
        <v/>
      </c>
      <c r="AI675" t="str">
        <f t="array" ref="AI675">IFERROR(INDEX(SonnyMoore[TEAM],MATCH(AllSources[[#This Row],[Year]]&amp;"|"&amp;AllSources[[#This Row],[Real_Team]],SonnyMoore[YEAR]&amp;"|"&amp;SonnyMoore[TEAM],0)),"")</f>
        <v>OHIO ST.</v>
      </c>
      <c r="AJ675">
        <f t="array" ref="AJ675">IFERROR(INDEX(SonnyMoore[SM_SOS],MATCH(AllSources[[#This Row],[Year]]&amp;"|"&amp;AllSources[[#This Row],[Real_Team]],SonnyMoore[YEAR]&amp;"|"&amp;SonnyMoore[TEAM],0)),"")</f>
        <v>78.06</v>
      </c>
      <c r="AK675">
        <f t="array" ref="AK675">IFERROR(INDEX(SonnyMoore[SM_PR],MATCH(AllSources[[#This Row],[Year]]&amp;"|"&amp;AllSources[[#This Row],[Real_Team]],SonnyMoore[YEAR]&amp;"|"&amp;SonnyMoore[TEAM],0)),"")</f>
        <v>80.11</v>
      </c>
      <c r="AL675">
        <f t="array" ref="AL675">IFERROR(INDEX(SonnyMoore[YEAR],MATCH(AllSources[[#This Row],[Year]]&amp;"|"&amp;AllSources[[#This Row],[Real_Team]],SonnyMoore[YEAR]&amp;"|"&amp;SonnyMoore[TEAM],0)),"")</f>
        <v>2019</v>
      </c>
      <c r="AM675" t="str">
        <f t="array" ref="AM675">IFERROR(INDEX(ESPN[TEAM],MATCH(AllSources[[#This Row],[Year]]&amp;"|"&amp;AllSources[[#This Row],[Real_Team]],ESPN[YEAR]&amp;"|"&amp;ESPN[TEAM],0)),"")</f>
        <v/>
      </c>
      <c r="AN675" t="str">
        <f t="array" ref="AN675">IFERROR(INDEX(ESPN[BPI OFF],MATCH(AllSources[[#This Row],[Year]]&amp;"|"&amp;AllSources[[#This Row],[Real_Team]],ESPN[YEAR]&amp;"|"&amp;ESPN[TEAM],0)),"")</f>
        <v/>
      </c>
      <c r="AO675" t="str">
        <f t="array" ref="AO675">IFERROR(INDEX(ESPN[BPI DEF],MATCH(AllSources[[#This Row],[Year]]&amp;"|"&amp;AllSources[[#This Row],[Real_Team]],ESPN[YEAR]&amp;"|"&amp;ESPN[TEAM],0)),"")</f>
        <v/>
      </c>
      <c r="AP675" t="str">
        <f t="array" ref="AP675">IFERROR(INDEX(ESPN[BPI],MATCH(AllSources[[#This Row],[Year]]&amp;"|"&amp;AllSources[[#This Row],[Real_Team]],ESPN[YEAR]&amp;"|"&amp;ESPN[TEAM],0)),"")</f>
        <v/>
      </c>
      <c r="AQ675" t="str">
        <f t="array" ref="AQ675">IFERROR(INDEX(ESPN[YEAR],MATCH(AllSources[[#This Row],[Year]]&amp;"|"&amp;AllSources[[#This Row],[Real_Team]],ESPN[YEAR]&amp;"|"&amp;ESPN[TEAM],0)),"")</f>
        <v/>
      </c>
    </row>
    <row r="676" spans="1:43" x14ac:dyDescent="0.2">
      <c r="A676">
        <v>2019</v>
      </c>
      <c r="B676">
        <v>45</v>
      </c>
      <c r="C676" t="s">
        <v>1133</v>
      </c>
      <c r="D676" t="s">
        <v>954</v>
      </c>
      <c r="E676" t="e" vm="1">
        <v>#NAME?</v>
      </c>
      <c r="F676">
        <v>5</v>
      </c>
      <c r="H676" t="s">
        <v>511</v>
      </c>
      <c r="I676" t="s">
        <v>610</v>
      </c>
      <c r="J676">
        <v>14.55</v>
      </c>
      <c r="K676">
        <v>111.7</v>
      </c>
      <c r="L676">
        <v>50</v>
      </c>
      <c r="M676">
        <v>97.2</v>
      </c>
      <c r="N676">
        <v>49</v>
      </c>
      <c r="O676">
        <v>73.3</v>
      </c>
      <c r="P676">
        <v>12</v>
      </c>
      <c r="Q676">
        <v>-1.2999999999999999E-2</v>
      </c>
      <c r="R676">
        <v>220</v>
      </c>
      <c r="S676">
        <v>0.08</v>
      </c>
      <c r="T676">
        <v>136</v>
      </c>
      <c r="U676">
        <v>103.9</v>
      </c>
      <c r="V676">
        <v>178</v>
      </c>
      <c r="W676">
        <v>103.8</v>
      </c>
      <c r="X676">
        <v>122</v>
      </c>
      <c r="Y676">
        <v>6.56</v>
      </c>
      <c r="Z676">
        <v>19</v>
      </c>
      <c r="AA676">
        <v>5</v>
      </c>
      <c r="AB676" t="s">
        <v>136</v>
      </c>
      <c r="AC676" t="str">
        <f t="array" ref="AC676">IFERROR(INDEX(JeffSagarin[TEAM],MATCH(AllSources[[#This Row],[Year]]&amp;"|"&amp;AllSources[[#This Row],[Real_Team]],JeffSagarin[YEAR]&amp;"|"&amp;JeffSagarin[TEAM],0)),"")</f>
        <v>Lipscomb</v>
      </c>
      <c r="AD676">
        <f t="array" ref="AD676">IFERROR(INDEX(JeffSagarin[JS_RATING],MATCH(AllSources[[#This Row],[Year]]&amp;"|"&amp;AllSources[[#This Row],[Real_Team]],JeffSagarin[YEAR]&amp;"|"&amp;JeffSagarin[TEAM],0)),"")</f>
        <v>80.709999999999994</v>
      </c>
      <c r="AE676">
        <f t="array" ref="AE676">IFERROR(INDEX(JeffSagarin[JS_SOS],MATCH(AllSources[[#This Row],[Year]]&amp;"|"&amp;AllSources[[#This Row],[Real_Team]],JeffSagarin[YEAR]&amp;"|"&amp;JeffSagarin[TEAM],0)),"")</f>
        <v>71.540000000000006</v>
      </c>
      <c r="AF676">
        <f t="array" ref="AF676">IFERROR(INDEX(JeffSagarin[W25],MATCH(AllSources[[#This Row],[Year]]&amp;"|"&amp;AllSources[[#This Row],[Real_Team]],JeffSagarin[YEAR]&amp;"|"&amp;JeffSagarin[TEAM],0)),"")</f>
        <v>0</v>
      </c>
      <c r="AG676">
        <f t="array" ref="AG676">IFERROR(INDEX(JeffSagarin[W50],MATCH(AllSources[[#This Row],[Year]]&amp;"|"&amp;AllSources[[#This Row],[Real_Team]],JeffSagarin[YEAR]&amp;"|"&amp;JeffSagarin[TEAM],0)),"")</f>
        <v>2</v>
      </c>
      <c r="AH676">
        <f t="array" ref="AH676">IFERROR(INDEX(JeffSagarin[YEAR],MATCH(AllSources[[#This Row],[Year]]&amp;"|"&amp;AllSources[[#This Row],[Real_Team]],JeffSagarin[YEAR]&amp;"|"&amp;JeffSagarin[TEAM],0)),"")</f>
        <v>2019</v>
      </c>
      <c r="AI676" t="str">
        <f t="array" ref="AI676">IFERROR(INDEX(SonnyMoore[TEAM],MATCH(AllSources[[#This Row],[Year]]&amp;"|"&amp;AllSources[[#This Row],[Real_Team]],SonnyMoore[YEAR]&amp;"|"&amp;SonnyMoore[TEAM],0)),"")</f>
        <v>LIPSCOMB</v>
      </c>
      <c r="AJ676">
        <f t="array" ref="AJ676">IFERROR(INDEX(SonnyMoore[SM_SOS],MATCH(AllSources[[#This Row],[Year]]&amp;"|"&amp;AllSources[[#This Row],[Real_Team]],SonnyMoore[YEAR]&amp;"|"&amp;SonnyMoore[TEAM],0)),"")</f>
        <v>67.260000000000005</v>
      </c>
      <c r="AK676">
        <f t="array" ref="AK676">IFERROR(INDEX(SonnyMoore[SM_PR],MATCH(AllSources[[#This Row],[Year]]&amp;"|"&amp;AllSources[[#This Row],[Real_Team]],SonnyMoore[YEAR]&amp;"|"&amp;SonnyMoore[TEAM],0)),"")</f>
        <v>80.28</v>
      </c>
      <c r="AL676">
        <f t="array" ref="AL676">IFERROR(INDEX(SonnyMoore[YEAR],MATCH(AllSources[[#This Row],[Year]]&amp;"|"&amp;AllSources[[#This Row],[Real_Team]],SonnyMoore[YEAR]&amp;"|"&amp;SonnyMoore[TEAM],0)),"")</f>
        <v>2019</v>
      </c>
      <c r="AM676" t="str">
        <f t="array" ref="AM676">IFERROR(INDEX(ESPN[TEAM],MATCH(AllSources[[#This Row],[Year]]&amp;"|"&amp;AllSources[[#This Row],[Real_Team]],ESPN[YEAR]&amp;"|"&amp;ESPN[TEAM],0)),"")</f>
        <v/>
      </c>
      <c r="AN676" t="str">
        <f t="array" ref="AN676">IFERROR(INDEX(ESPN[BPI OFF],MATCH(AllSources[[#This Row],[Year]]&amp;"|"&amp;AllSources[[#This Row],[Real_Team]],ESPN[YEAR]&amp;"|"&amp;ESPN[TEAM],0)),"")</f>
        <v/>
      </c>
      <c r="AO676" t="str">
        <f t="array" ref="AO676">IFERROR(INDEX(ESPN[BPI DEF],MATCH(AllSources[[#This Row],[Year]]&amp;"|"&amp;AllSources[[#This Row],[Real_Team]],ESPN[YEAR]&amp;"|"&amp;ESPN[TEAM],0)),"")</f>
        <v/>
      </c>
      <c r="AP676" t="str">
        <f t="array" ref="AP676">IFERROR(INDEX(ESPN[BPI],MATCH(AllSources[[#This Row],[Year]]&amp;"|"&amp;AllSources[[#This Row],[Real_Team]],ESPN[YEAR]&amp;"|"&amp;ESPN[TEAM],0)),"")</f>
        <v/>
      </c>
      <c r="AQ676" t="str">
        <f t="array" ref="AQ676">IFERROR(INDEX(ESPN[YEAR],MATCH(AllSources[[#This Row],[Year]]&amp;"|"&amp;AllSources[[#This Row],[Real_Team]],ESPN[YEAR]&amp;"|"&amp;ESPN[TEAM],0)),"")</f>
        <v/>
      </c>
    </row>
    <row r="677" spans="1:43" x14ac:dyDescent="0.2">
      <c r="A677">
        <v>2019</v>
      </c>
      <c r="B677">
        <v>46</v>
      </c>
      <c r="C677" t="s">
        <v>1134</v>
      </c>
      <c r="D677" t="s">
        <v>12</v>
      </c>
      <c r="E677" t="e" vm="1">
        <v>#NAME?</v>
      </c>
      <c r="F677">
        <v>10</v>
      </c>
      <c r="H677" t="s">
        <v>556</v>
      </c>
      <c r="I677" t="s">
        <v>144</v>
      </c>
      <c r="J677">
        <v>14.35</v>
      </c>
      <c r="K677">
        <v>111.4</v>
      </c>
      <c r="L677">
        <v>52</v>
      </c>
      <c r="M677">
        <v>97</v>
      </c>
      <c r="N677">
        <v>48</v>
      </c>
      <c r="O677">
        <v>67.400000000000006</v>
      </c>
      <c r="P677">
        <v>186</v>
      </c>
      <c r="Q677">
        <v>8.5999999999999993E-2</v>
      </c>
      <c r="R677">
        <v>15</v>
      </c>
      <c r="S677">
        <v>12.18</v>
      </c>
      <c r="T677">
        <v>12</v>
      </c>
      <c r="U677">
        <v>110.2</v>
      </c>
      <c r="V677">
        <v>15</v>
      </c>
      <c r="W677">
        <v>98</v>
      </c>
      <c r="X677">
        <v>13</v>
      </c>
      <c r="Y677">
        <v>-2.91</v>
      </c>
      <c r="Z677">
        <v>244</v>
      </c>
      <c r="AA677">
        <v>0</v>
      </c>
      <c r="AB677" t="s">
        <v>136</v>
      </c>
      <c r="AC677" t="str">
        <f t="array" ref="AC677">IFERROR(INDEX(JeffSagarin[TEAM],MATCH(AllSources[[#This Row],[Year]]&amp;"|"&amp;AllSources[[#This Row],[Real_Team]],JeffSagarin[YEAR]&amp;"|"&amp;JeffSagarin[TEAM],0)),"")</f>
        <v>Minnesota</v>
      </c>
      <c r="AD677">
        <f t="array" ref="AD677">IFERROR(INDEX(JeffSagarin[JS_RATING],MATCH(AllSources[[#This Row],[Year]]&amp;"|"&amp;AllSources[[#This Row],[Real_Team]],JeffSagarin[YEAR]&amp;"|"&amp;JeffSagarin[TEAM],0)),"")</f>
        <v>83.14</v>
      </c>
      <c r="AE677">
        <f t="array" ref="AE677">IFERROR(INDEX(JeffSagarin[JS_SOS],MATCH(AllSources[[#This Row],[Year]]&amp;"|"&amp;AllSources[[#This Row],[Real_Team]],JeffSagarin[YEAR]&amp;"|"&amp;JeffSagarin[TEAM],0)),"")</f>
        <v>81.75</v>
      </c>
      <c r="AF677">
        <f t="array" ref="AF677">IFERROR(INDEX(JeffSagarin[W25],MATCH(AllSources[[#This Row],[Year]]&amp;"|"&amp;AllSources[[#This Row],[Real_Team]],JeffSagarin[YEAR]&amp;"|"&amp;JeffSagarin[TEAM],0)),"")</f>
        <v>3</v>
      </c>
      <c r="AG677">
        <f t="array" ref="AG677">IFERROR(INDEX(JeffSagarin[W50],MATCH(AllSources[[#This Row],[Year]]&amp;"|"&amp;AllSources[[#This Row],[Real_Team]],JeffSagarin[YEAR]&amp;"|"&amp;JeffSagarin[TEAM],0)),"")</f>
        <v>10</v>
      </c>
      <c r="AH677">
        <f t="array" ref="AH677">IFERROR(INDEX(JeffSagarin[YEAR],MATCH(AllSources[[#This Row],[Year]]&amp;"|"&amp;AllSources[[#This Row],[Real_Team]],JeffSagarin[YEAR]&amp;"|"&amp;JeffSagarin[TEAM],0)),"")</f>
        <v>2019</v>
      </c>
      <c r="AI677" t="str">
        <f t="array" ref="AI677">IFERROR(INDEX(SonnyMoore[TEAM],MATCH(AllSources[[#This Row],[Year]]&amp;"|"&amp;AllSources[[#This Row],[Real_Team]],SonnyMoore[YEAR]&amp;"|"&amp;SonnyMoore[TEAM],0)),"")</f>
        <v>MINNESOTA</v>
      </c>
      <c r="AJ677">
        <f t="array" ref="AJ677">IFERROR(INDEX(SonnyMoore[SM_SOS],MATCH(AllSources[[#This Row],[Year]]&amp;"|"&amp;AllSources[[#This Row],[Real_Team]],SonnyMoore[YEAR]&amp;"|"&amp;SonnyMoore[TEAM],0)),"")</f>
        <v>78.77</v>
      </c>
      <c r="AK677">
        <f t="array" ref="AK677">IFERROR(INDEX(SonnyMoore[SM_PR],MATCH(AllSources[[#This Row],[Year]]&amp;"|"&amp;AllSources[[#This Row],[Real_Team]],SonnyMoore[YEAR]&amp;"|"&amp;SonnyMoore[TEAM],0)),"")</f>
        <v>79.72</v>
      </c>
      <c r="AL677">
        <f t="array" ref="AL677">IFERROR(INDEX(SonnyMoore[YEAR],MATCH(AllSources[[#This Row],[Year]]&amp;"|"&amp;AllSources[[#This Row],[Real_Team]],SonnyMoore[YEAR]&amp;"|"&amp;SonnyMoore[TEAM],0)),"")</f>
        <v>2019</v>
      </c>
      <c r="AM677" t="str">
        <f t="array" ref="AM677">IFERROR(INDEX(ESPN[TEAM],MATCH(AllSources[[#This Row],[Year]]&amp;"|"&amp;AllSources[[#This Row],[Real_Team]],ESPN[YEAR]&amp;"|"&amp;ESPN[TEAM],0)),"")</f>
        <v>Minnesota</v>
      </c>
      <c r="AN677">
        <f t="array" ref="AN677">IFERROR(INDEX(ESPN[BPI OFF],MATCH(AllSources[[#This Row],[Year]]&amp;"|"&amp;AllSources[[#This Row],[Real_Team]],ESPN[YEAR]&amp;"|"&amp;ESPN[TEAM],0)),"")</f>
        <v>5.6</v>
      </c>
      <c r="AO677">
        <f t="array" ref="AO677">IFERROR(INDEX(ESPN[BPI DEF],MATCH(AllSources[[#This Row],[Year]]&amp;"|"&amp;AllSources[[#This Row],[Real_Team]],ESPN[YEAR]&amp;"|"&amp;ESPN[TEAM],0)),"")</f>
        <v>5.5</v>
      </c>
      <c r="AP677">
        <f t="array" ref="AP677">IFERROR(INDEX(ESPN[BPI],MATCH(AllSources[[#This Row],[Year]]&amp;"|"&amp;AllSources[[#This Row],[Real_Team]],ESPN[YEAR]&amp;"|"&amp;ESPN[TEAM],0)),"")</f>
        <v>11.1</v>
      </c>
      <c r="AQ677">
        <f t="array" ref="AQ677">IFERROR(INDEX(ESPN[YEAR],MATCH(AllSources[[#This Row],[Year]]&amp;"|"&amp;AllSources[[#This Row],[Real_Team]],ESPN[YEAR]&amp;"|"&amp;ESPN[TEAM],0)),"")</f>
        <v>2019</v>
      </c>
    </row>
    <row r="678" spans="1:43" x14ac:dyDescent="0.2">
      <c r="A678">
        <v>2019</v>
      </c>
      <c r="B678">
        <v>47</v>
      </c>
      <c r="C678" t="s">
        <v>1135</v>
      </c>
      <c r="D678" t="s">
        <v>79</v>
      </c>
      <c r="E678" t="e" vm="1">
        <v>#NAME?</v>
      </c>
      <c r="F678">
        <v>4</v>
      </c>
      <c r="H678" t="s">
        <v>556</v>
      </c>
      <c r="I678" t="s">
        <v>1136</v>
      </c>
      <c r="J678">
        <v>14.35</v>
      </c>
      <c r="K678">
        <v>113.5</v>
      </c>
      <c r="L678">
        <v>30</v>
      </c>
      <c r="M678">
        <v>99.1</v>
      </c>
      <c r="N678">
        <v>79</v>
      </c>
      <c r="O678">
        <v>66.400000000000006</v>
      </c>
      <c r="P678">
        <v>238</v>
      </c>
      <c r="Q678">
        <v>-4.5999999999999999E-2</v>
      </c>
      <c r="R678">
        <v>288</v>
      </c>
      <c r="S678">
        <v>12.55</v>
      </c>
      <c r="T678">
        <v>9</v>
      </c>
      <c r="U678">
        <v>109.7</v>
      </c>
      <c r="V678">
        <v>22</v>
      </c>
      <c r="W678">
        <v>97.2</v>
      </c>
      <c r="X678">
        <v>4</v>
      </c>
      <c r="Y678">
        <v>-0.17</v>
      </c>
      <c r="Z678">
        <v>168</v>
      </c>
      <c r="AA678">
        <v>4</v>
      </c>
      <c r="AB678" t="s">
        <v>136</v>
      </c>
      <c r="AC678" t="str">
        <f t="array" ref="AC678">IFERROR(INDEX(JeffSagarin[TEAM],MATCH(AllSources[[#This Row],[Year]]&amp;"|"&amp;AllSources[[#This Row],[Real_Team]],JeffSagarin[YEAR]&amp;"|"&amp;JeffSagarin[TEAM],0)),"")</f>
        <v>Nebraska</v>
      </c>
      <c r="AD678">
        <f t="array" ref="AD678">IFERROR(INDEX(JeffSagarin[JS_RATING],MATCH(AllSources[[#This Row],[Year]]&amp;"|"&amp;AllSources[[#This Row],[Real_Team]],JeffSagarin[YEAR]&amp;"|"&amp;JeffSagarin[TEAM],0)),"")</f>
        <v>83.79</v>
      </c>
      <c r="AE678">
        <f t="array" ref="AE678">IFERROR(INDEX(JeffSagarin[JS_SOS],MATCH(AllSources[[#This Row],[Year]]&amp;"|"&amp;AllSources[[#This Row],[Real_Team]],JeffSagarin[YEAR]&amp;"|"&amp;JeffSagarin[TEAM],0)),"")</f>
        <v>82.12</v>
      </c>
      <c r="AF678">
        <f t="array" ref="AF678">IFERROR(INDEX(JeffSagarin[W25],MATCH(AllSources[[#This Row],[Year]]&amp;"|"&amp;AllSources[[#This Row],[Real_Team]],JeffSagarin[YEAR]&amp;"|"&amp;JeffSagarin[TEAM],0)),"")</f>
        <v>0</v>
      </c>
      <c r="AG678">
        <f t="array" ref="AG678">IFERROR(INDEX(JeffSagarin[W50],MATCH(AllSources[[#This Row],[Year]]&amp;"|"&amp;AllSources[[#This Row],[Real_Team]],JeffSagarin[YEAR]&amp;"|"&amp;JeffSagarin[TEAM],0)),"")</f>
        <v>7</v>
      </c>
      <c r="AH678">
        <f t="array" ref="AH678">IFERROR(INDEX(JeffSagarin[YEAR],MATCH(AllSources[[#This Row],[Year]]&amp;"|"&amp;AllSources[[#This Row],[Real_Team]],JeffSagarin[YEAR]&amp;"|"&amp;JeffSagarin[TEAM],0)),"")</f>
        <v>2019</v>
      </c>
      <c r="AI678" t="str">
        <f t="array" ref="AI678">IFERROR(INDEX(SonnyMoore[TEAM],MATCH(AllSources[[#This Row],[Year]]&amp;"|"&amp;AllSources[[#This Row],[Real_Team]],SonnyMoore[YEAR]&amp;"|"&amp;SonnyMoore[TEAM],0)),"")</f>
        <v>NEBRASKA</v>
      </c>
      <c r="AJ678">
        <f t="array" ref="AJ678">IFERROR(INDEX(SonnyMoore[SM_SOS],MATCH(AllSources[[#This Row],[Year]]&amp;"|"&amp;AllSources[[#This Row],[Real_Team]],SonnyMoore[YEAR]&amp;"|"&amp;SonnyMoore[TEAM],0)),"")</f>
        <v>76.33</v>
      </c>
      <c r="AK678">
        <f t="array" ref="AK678">IFERROR(INDEX(SonnyMoore[SM_PR],MATCH(AllSources[[#This Row],[Year]]&amp;"|"&amp;AllSources[[#This Row],[Real_Team]],SonnyMoore[YEAR]&amp;"|"&amp;SonnyMoore[TEAM],0)),"")</f>
        <v>79.08</v>
      </c>
      <c r="AL678">
        <f t="array" ref="AL678">IFERROR(INDEX(SonnyMoore[YEAR],MATCH(AllSources[[#This Row],[Year]]&amp;"|"&amp;AllSources[[#This Row],[Real_Team]],SonnyMoore[YEAR]&amp;"|"&amp;SonnyMoore[TEAM],0)),"")</f>
        <v>2019</v>
      </c>
      <c r="AM678" t="str">
        <f t="array" ref="AM678">IFERROR(INDEX(ESPN[TEAM],MATCH(AllSources[[#This Row],[Year]]&amp;"|"&amp;AllSources[[#This Row],[Real_Team]],ESPN[YEAR]&amp;"|"&amp;ESPN[TEAM],0)),"")</f>
        <v/>
      </c>
      <c r="AN678" t="str">
        <f t="array" ref="AN678">IFERROR(INDEX(ESPN[BPI OFF],MATCH(AllSources[[#This Row],[Year]]&amp;"|"&amp;AllSources[[#This Row],[Real_Team]],ESPN[YEAR]&amp;"|"&amp;ESPN[TEAM],0)),"")</f>
        <v/>
      </c>
      <c r="AO678" t="str">
        <f t="array" ref="AO678">IFERROR(INDEX(ESPN[BPI DEF],MATCH(AllSources[[#This Row],[Year]]&amp;"|"&amp;AllSources[[#This Row],[Real_Team]],ESPN[YEAR]&amp;"|"&amp;ESPN[TEAM],0)),"")</f>
        <v/>
      </c>
      <c r="AP678" t="str">
        <f t="array" ref="AP678">IFERROR(INDEX(ESPN[BPI],MATCH(AllSources[[#This Row],[Year]]&amp;"|"&amp;AllSources[[#This Row],[Real_Team]],ESPN[YEAR]&amp;"|"&amp;ESPN[TEAM],0)),"")</f>
        <v/>
      </c>
      <c r="AQ678" t="str">
        <f t="array" ref="AQ678">IFERROR(INDEX(ESPN[YEAR],MATCH(AllSources[[#This Row],[Year]]&amp;"|"&amp;AllSources[[#This Row],[Real_Team]],ESPN[YEAR]&amp;"|"&amp;ESPN[TEAM],0)),"")</f>
        <v/>
      </c>
    </row>
    <row r="679" spans="1:43" x14ac:dyDescent="0.2">
      <c r="A679">
        <v>2019</v>
      </c>
      <c r="B679">
        <v>48</v>
      </c>
      <c r="C679" t="s">
        <v>1137</v>
      </c>
      <c r="D679" t="s">
        <v>41</v>
      </c>
      <c r="E679" t="e" vm="1">
        <v>#NAME?</v>
      </c>
      <c r="F679">
        <v>9</v>
      </c>
      <c r="H679" t="s">
        <v>137</v>
      </c>
      <c r="I679" t="s">
        <v>100</v>
      </c>
      <c r="J679">
        <v>14.28</v>
      </c>
      <c r="K679">
        <v>107.7</v>
      </c>
      <c r="L679">
        <v>110</v>
      </c>
      <c r="M679">
        <v>93.5</v>
      </c>
      <c r="N679">
        <v>18</v>
      </c>
      <c r="O679">
        <v>66</v>
      </c>
      <c r="P679">
        <v>262</v>
      </c>
      <c r="Q679">
        <v>8.7999999999999995E-2</v>
      </c>
      <c r="R679">
        <v>13</v>
      </c>
      <c r="S679">
        <v>6.06</v>
      </c>
      <c r="T679">
        <v>61</v>
      </c>
      <c r="U679">
        <v>107.6</v>
      </c>
      <c r="V679">
        <v>62</v>
      </c>
      <c r="W679">
        <v>101.5</v>
      </c>
      <c r="X679">
        <v>64</v>
      </c>
      <c r="Y679">
        <v>2.73</v>
      </c>
      <c r="Z679">
        <v>93</v>
      </c>
      <c r="AA679">
        <v>9</v>
      </c>
      <c r="AB679" t="s">
        <v>136</v>
      </c>
      <c r="AC679" t="str">
        <f t="array" ref="AC679">IFERROR(INDEX(JeffSagarin[TEAM],MATCH(AllSources[[#This Row],[Year]]&amp;"|"&amp;AllSources[[#This Row],[Real_Team]],JeffSagarin[YEAR]&amp;"|"&amp;JeffSagarin[TEAM],0)),"")</f>
        <v>Washington</v>
      </c>
      <c r="AD679">
        <f t="array" ref="AD679">IFERROR(INDEX(JeffSagarin[JS_RATING],MATCH(AllSources[[#This Row],[Year]]&amp;"|"&amp;AllSources[[#This Row],[Real_Team]],JeffSagarin[YEAR]&amp;"|"&amp;JeffSagarin[TEAM],0)),"")</f>
        <v>82.84</v>
      </c>
      <c r="AE679">
        <f t="array" ref="AE679">IFERROR(INDEX(JeffSagarin[JS_SOS],MATCH(AllSources[[#This Row],[Year]]&amp;"|"&amp;AllSources[[#This Row],[Real_Team]],JeffSagarin[YEAR]&amp;"|"&amp;JeffSagarin[TEAM],0)),"")</f>
        <v>77.38</v>
      </c>
      <c r="AF679">
        <f t="array" ref="AF679">IFERROR(INDEX(JeffSagarin[W25],MATCH(AllSources[[#This Row],[Year]]&amp;"|"&amp;AllSources[[#This Row],[Real_Team]],JeffSagarin[YEAR]&amp;"|"&amp;JeffSagarin[TEAM],0)),"")</f>
        <v>0</v>
      </c>
      <c r="AG679">
        <f t="array" ref="AG679">IFERROR(INDEX(JeffSagarin[W50],MATCH(AllSources[[#This Row],[Year]]&amp;"|"&amp;AllSources[[#This Row],[Real_Team]],JeffSagarin[YEAR]&amp;"|"&amp;JeffSagarin[TEAM],0)),"")</f>
        <v>2</v>
      </c>
      <c r="AH679">
        <f t="array" ref="AH679">IFERROR(INDEX(JeffSagarin[YEAR],MATCH(AllSources[[#This Row],[Year]]&amp;"|"&amp;AllSources[[#This Row],[Real_Team]],JeffSagarin[YEAR]&amp;"|"&amp;JeffSagarin[TEAM],0)),"")</f>
        <v>2019</v>
      </c>
      <c r="AI679" t="str">
        <f t="array" ref="AI679">IFERROR(INDEX(SonnyMoore[TEAM],MATCH(AllSources[[#This Row],[Year]]&amp;"|"&amp;AllSources[[#This Row],[Real_Team]],SonnyMoore[YEAR]&amp;"|"&amp;SonnyMoore[TEAM],0)),"")</f>
        <v>WASHINGTON</v>
      </c>
      <c r="AJ679">
        <f t="array" ref="AJ679">IFERROR(INDEX(SonnyMoore[SM_SOS],MATCH(AllSources[[#This Row],[Year]]&amp;"|"&amp;AllSources[[#This Row],[Real_Team]],SonnyMoore[YEAR]&amp;"|"&amp;SonnyMoore[TEAM],0)),"")</f>
        <v>75.94</v>
      </c>
      <c r="AK679">
        <f t="array" ref="AK679">IFERROR(INDEX(SonnyMoore[SM_PR],MATCH(AllSources[[#This Row],[Year]]&amp;"|"&amp;AllSources[[#This Row],[Real_Team]],SonnyMoore[YEAR]&amp;"|"&amp;SonnyMoore[TEAM],0)),"")</f>
        <v>80.430000000000007</v>
      </c>
      <c r="AL679">
        <f t="array" ref="AL679">IFERROR(INDEX(SonnyMoore[YEAR],MATCH(AllSources[[#This Row],[Year]]&amp;"|"&amp;AllSources[[#This Row],[Real_Team]],SonnyMoore[YEAR]&amp;"|"&amp;SonnyMoore[TEAM],0)),"")</f>
        <v>2019</v>
      </c>
      <c r="AM679" t="str">
        <f t="array" ref="AM679">IFERROR(INDEX(ESPN[TEAM],MATCH(AllSources[[#This Row],[Year]]&amp;"|"&amp;AllSources[[#This Row],[Real_Team]],ESPN[YEAR]&amp;"|"&amp;ESPN[TEAM],0)),"")</f>
        <v>Washington</v>
      </c>
      <c r="AN679">
        <f t="array" ref="AN679">IFERROR(INDEX(ESPN[BPI OFF],MATCH(AllSources[[#This Row],[Year]]&amp;"|"&amp;AllSources[[#This Row],[Real_Team]],ESPN[YEAR]&amp;"|"&amp;ESPN[TEAM],0)),"")</f>
        <v>1.7</v>
      </c>
      <c r="AO679">
        <f t="array" ref="AO679">IFERROR(INDEX(ESPN[BPI DEF],MATCH(AllSources[[#This Row],[Year]]&amp;"|"&amp;AllSources[[#This Row],[Real_Team]],ESPN[YEAR]&amp;"|"&amp;ESPN[TEAM],0)),"")</f>
        <v>5.4</v>
      </c>
      <c r="AP679">
        <f t="array" ref="AP679">IFERROR(INDEX(ESPN[BPI],MATCH(AllSources[[#This Row],[Year]]&amp;"|"&amp;AllSources[[#This Row],[Real_Team]],ESPN[YEAR]&amp;"|"&amp;ESPN[TEAM],0)),"")</f>
        <v>7</v>
      </c>
      <c r="AQ679">
        <f t="array" ref="AQ679">IFERROR(INDEX(ESPN[YEAR],MATCH(AllSources[[#This Row],[Year]]&amp;"|"&amp;AllSources[[#This Row],[Real_Team]],ESPN[YEAR]&amp;"|"&amp;ESPN[TEAM],0)),"")</f>
        <v>2019</v>
      </c>
    </row>
    <row r="680" spans="1:43" x14ac:dyDescent="0.2">
      <c r="A680">
        <v>2019</v>
      </c>
      <c r="B680">
        <v>49</v>
      </c>
      <c r="C680" t="s">
        <v>551</v>
      </c>
      <c r="D680" t="s">
        <v>8</v>
      </c>
      <c r="E680" t="e" vm="1">
        <v>#NAME?</v>
      </c>
      <c r="F680">
        <v>11</v>
      </c>
      <c r="H680" t="s">
        <v>77</v>
      </c>
      <c r="I680" t="s">
        <v>1138</v>
      </c>
      <c r="J680">
        <v>14.09</v>
      </c>
      <c r="K680">
        <v>115.6</v>
      </c>
      <c r="L680">
        <v>18</v>
      </c>
      <c r="M680">
        <v>101.5</v>
      </c>
      <c r="N680">
        <v>117</v>
      </c>
      <c r="O680">
        <v>71.3</v>
      </c>
      <c r="P680">
        <v>34</v>
      </c>
      <c r="Q680">
        <v>2.5000000000000001E-2</v>
      </c>
      <c r="R680">
        <v>113</v>
      </c>
      <c r="S680">
        <v>-1.98</v>
      </c>
      <c r="T680">
        <v>194</v>
      </c>
      <c r="U680">
        <v>103.6</v>
      </c>
      <c r="V680">
        <v>183</v>
      </c>
      <c r="W680">
        <v>105.6</v>
      </c>
      <c r="X680">
        <v>198</v>
      </c>
      <c r="Y680">
        <v>3.78</v>
      </c>
      <c r="Z680">
        <v>63</v>
      </c>
      <c r="AA680">
        <v>1</v>
      </c>
      <c r="AB680" t="s">
        <v>136</v>
      </c>
      <c r="AC680" t="str">
        <f t="array" ref="AC680">IFERROR(INDEX(JeffSagarin[TEAM],MATCH(AllSources[[#This Row],[Year]]&amp;"|"&amp;AllSources[[#This Row],[Real_Team]],JeffSagarin[YEAR]&amp;"|"&amp;JeffSagarin[TEAM],0)),"")</f>
        <v>Belmont</v>
      </c>
      <c r="AD680">
        <f t="array" ref="AD680">IFERROR(INDEX(JeffSagarin[JS_RATING],MATCH(AllSources[[#This Row],[Year]]&amp;"|"&amp;AllSources[[#This Row],[Real_Team]],JeffSagarin[YEAR]&amp;"|"&amp;JeffSagarin[TEAM],0)),"")</f>
        <v>81.459999999999994</v>
      </c>
      <c r="AE680">
        <f t="array" ref="AE680">IFERROR(INDEX(JeffSagarin[JS_SOS],MATCH(AllSources[[#This Row],[Year]]&amp;"|"&amp;AllSources[[#This Row],[Real_Team]],JeffSagarin[YEAR]&amp;"|"&amp;JeffSagarin[TEAM],0)),"")</f>
        <v>70.73</v>
      </c>
      <c r="AF680">
        <f t="array" ref="AF680">IFERROR(INDEX(JeffSagarin[W25],MATCH(AllSources[[#This Row],[Year]]&amp;"|"&amp;AllSources[[#This Row],[Real_Team]],JeffSagarin[YEAR]&amp;"|"&amp;JeffSagarin[TEAM],0)),"")</f>
        <v>0</v>
      </c>
      <c r="AG680">
        <f t="array" ref="AG680">IFERROR(INDEX(JeffSagarin[W50],MATCH(AllSources[[#This Row],[Year]]&amp;"|"&amp;AllSources[[#This Row],[Real_Team]],JeffSagarin[YEAR]&amp;"|"&amp;JeffSagarin[TEAM],0)),"")</f>
        <v>0</v>
      </c>
      <c r="AH680">
        <f t="array" ref="AH680">IFERROR(INDEX(JeffSagarin[YEAR],MATCH(AllSources[[#This Row],[Year]]&amp;"|"&amp;AllSources[[#This Row],[Real_Team]],JeffSagarin[YEAR]&amp;"|"&amp;JeffSagarin[TEAM],0)),"")</f>
        <v>2019</v>
      </c>
      <c r="AI680" t="str">
        <f t="array" ref="AI680">IFERROR(INDEX(SonnyMoore[TEAM],MATCH(AllSources[[#This Row],[Year]]&amp;"|"&amp;AllSources[[#This Row],[Real_Team]],SonnyMoore[YEAR]&amp;"|"&amp;SonnyMoore[TEAM],0)),"")</f>
        <v>BELMONT</v>
      </c>
      <c r="AJ680">
        <f t="array" ref="AJ680">IFERROR(INDEX(SonnyMoore[SM_SOS],MATCH(AllSources[[#This Row],[Year]]&amp;"|"&amp;AllSources[[#This Row],[Real_Team]],SonnyMoore[YEAR]&amp;"|"&amp;SonnyMoore[TEAM],0)),"")</f>
        <v>69.180000000000007</v>
      </c>
      <c r="AK680">
        <f t="array" ref="AK680">IFERROR(INDEX(SonnyMoore[SM_PR],MATCH(AllSources[[#This Row],[Year]]&amp;"|"&amp;AllSources[[#This Row],[Real_Team]],SonnyMoore[YEAR]&amp;"|"&amp;SonnyMoore[TEAM],0)),"")</f>
        <v>81</v>
      </c>
      <c r="AL680">
        <f t="array" ref="AL680">IFERROR(INDEX(SonnyMoore[YEAR],MATCH(AllSources[[#This Row],[Year]]&amp;"|"&amp;AllSources[[#This Row],[Real_Team]],SonnyMoore[YEAR]&amp;"|"&amp;SonnyMoore[TEAM],0)),"")</f>
        <v>2019</v>
      </c>
      <c r="AM680" t="str">
        <f t="array" ref="AM680">IFERROR(INDEX(ESPN[TEAM],MATCH(AllSources[[#This Row],[Year]]&amp;"|"&amp;AllSources[[#This Row],[Real_Team]],ESPN[YEAR]&amp;"|"&amp;ESPN[TEAM],0)),"")</f>
        <v>Belmont</v>
      </c>
      <c r="AN680">
        <f t="array" ref="AN680">IFERROR(INDEX(ESPN[BPI OFF],MATCH(AllSources[[#This Row],[Year]]&amp;"|"&amp;AllSources[[#This Row],[Real_Team]],ESPN[YEAR]&amp;"|"&amp;ESPN[TEAM],0)),"")</f>
        <v>3.6</v>
      </c>
      <c r="AO680">
        <f t="array" ref="AO680">IFERROR(INDEX(ESPN[BPI DEF],MATCH(AllSources[[#This Row],[Year]]&amp;"|"&amp;AllSources[[#This Row],[Real_Team]],ESPN[YEAR]&amp;"|"&amp;ESPN[TEAM],0)),"")</f>
        <v>2.6</v>
      </c>
      <c r="AP680">
        <f t="array" ref="AP680">IFERROR(INDEX(ESPN[BPI],MATCH(AllSources[[#This Row],[Year]]&amp;"|"&amp;AllSources[[#This Row],[Real_Team]],ESPN[YEAR]&amp;"|"&amp;ESPN[TEAM],0)),"")</f>
        <v>6.2</v>
      </c>
      <c r="AQ680">
        <f t="array" ref="AQ680">IFERROR(INDEX(ESPN[YEAR],MATCH(AllSources[[#This Row],[Year]]&amp;"|"&amp;AllSources[[#This Row],[Real_Team]],ESPN[YEAR]&amp;"|"&amp;ESPN[TEAM],0)),"")</f>
        <v>2019</v>
      </c>
    </row>
    <row r="681" spans="1:43" x14ac:dyDescent="0.2">
      <c r="A681">
        <v>2019</v>
      </c>
      <c r="B681">
        <v>50</v>
      </c>
      <c r="C681" t="s">
        <v>1139</v>
      </c>
      <c r="D681" t="s">
        <v>28</v>
      </c>
      <c r="E681" t="e" vm="1">
        <v>#NAME?</v>
      </c>
      <c r="F681">
        <v>8</v>
      </c>
      <c r="H681" t="s">
        <v>60</v>
      </c>
      <c r="I681" t="s">
        <v>131</v>
      </c>
      <c r="J681">
        <v>13.98</v>
      </c>
      <c r="K681">
        <v>113.2</v>
      </c>
      <c r="L681">
        <v>33</v>
      </c>
      <c r="M681">
        <v>99.2</v>
      </c>
      <c r="N681">
        <v>80</v>
      </c>
      <c r="O681">
        <v>68.5</v>
      </c>
      <c r="P681">
        <v>131</v>
      </c>
      <c r="Q681">
        <v>-7.0000000000000001E-3</v>
      </c>
      <c r="R681">
        <v>203</v>
      </c>
      <c r="S681">
        <v>8.69</v>
      </c>
      <c r="T681">
        <v>43</v>
      </c>
      <c r="U681">
        <v>109.1</v>
      </c>
      <c r="V681">
        <v>38</v>
      </c>
      <c r="W681">
        <v>100.4</v>
      </c>
      <c r="X681">
        <v>49</v>
      </c>
      <c r="Y681">
        <v>-1.1100000000000001</v>
      </c>
      <c r="Z681">
        <v>191</v>
      </c>
      <c r="AA681">
        <v>8</v>
      </c>
      <c r="AB681" t="s">
        <v>136</v>
      </c>
      <c r="AC681" t="str">
        <f t="array" ref="AC681">IFERROR(INDEX(JeffSagarin[TEAM],MATCH(AllSources[[#This Row],[Year]]&amp;"|"&amp;AllSources[[#This Row],[Real_Team]],JeffSagarin[YEAR]&amp;"|"&amp;JeffSagarin[TEAM],0)),"")</f>
        <v>Mississippi</v>
      </c>
      <c r="AD681">
        <f t="array" ref="AD681">IFERROR(INDEX(JeffSagarin[JS_RATING],MATCH(AllSources[[#This Row],[Year]]&amp;"|"&amp;AllSources[[#This Row],[Real_Team]],JeffSagarin[YEAR]&amp;"|"&amp;JeffSagarin[TEAM],0)),"")</f>
        <v>82.16</v>
      </c>
      <c r="AE681">
        <f t="array" ref="AE681">IFERROR(INDEX(JeffSagarin[JS_SOS],MATCH(AllSources[[#This Row],[Year]]&amp;"|"&amp;AllSources[[#This Row],[Real_Team]],JeffSagarin[YEAR]&amp;"|"&amp;JeffSagarin[TEAM],0)),"")</f>
        <v>79.88</v>
      </c>
      <c r="AF681">
        <f t="array" ref="AF681">IFERROR(INDEX(JeffSagarin[W25],MATCH(AllSources[[#This Row],[Year]]&amp;"|"&amp;AllSources[[#This Row],[Real_Team]],JeffSagarin[YEAR]&amp;"|"&amp;JeffSagarin[TEAM],0)),"")</f>
        <v>3</v>
      </c>
      <c r="AG681">
        <f t="array" ref="AG681">IFERROR(INDEX(JeffSagarin[W50],MATCH(AllSources[[#This Row],[Year]]&amp;"|"&amp;AllSources[[#This Row],[Real_Team]],JeffSagarin[YEAR]&amp;"|"&amp;JeffSagarin[TEAM],0)),"")</f>
        <v>5</v>
      </c>
      <c r="AH681">
        <f t="array" ref="AH681">IFERROR(INDEX(JeffSagarin[YEAR],MATCH(AllSources[[#This Row],[Year]]&amp;"|"&amp;AllSources[[#This Row],[Real_Team]],JeffSagarin[YEAR]&amp;"|"&amp;JeffSagarin[TEAM],0)),"")</f>
        <v>2019</v>
      </c>
      <c r="AI681" t="str">
        <f t="array" ref="AI681">IFERROR(INDEX(SonnyMoore[TEAM],MATCH(AllSources[[#This Row],[Year]]&amp;"|"&amp;AllSources[[#This Row],[Real_Team]],SonnyMoore[YEAR]&amp;"|"&amp;SonnyMoore[TEAM],0)),"")</f>
        <v>MISSISSIPPI</v>
      </c>
      <c r="AJ681">
        <f t="array" ref="AJ681">IFERROR(INDEX(SonnyMoore[SM_SOS],MATCH(AllSources[[#This Row],[Year]]&amp;"|"&amp;AllSources[[#This Row],[Real_Team]],SonnyMoore[YEAR]&amp;"|"&amp;SonnyMoore[TEAM],0)),"")</f>
        <v>76.010000000000005</v>
      </c>
      <c r="AK681">
        <f t="array" ref="AK681">IFERROR(INDEX(SonnyMoore[SM_PR],MATCH(AllSources[[#This Row],[Year]]&amp;"|"&amp;AllSources[[#This Row],[Real_Team]],SonnyMoore[YEAR]&amp;"|"&amp;SonnyMoore[TEAM],0)),"")</f>
        <v>78.34</v>
      </c>
      <c r="AL681">
        <f t="array" ref="AL681">IFERROR(INDEX(SonnyMoore[YEAR],MATCH(AllSources[[#This Row],[Year]]&amp;"|"&amp;AllSources[[#This Row],[Real_Team]],SonnyMoore[YEAR]&amp;"|"&amp;SonnyMoore[TEAM],0)),"")</f>
        <v>2019</v>
      </c>
      <c r="AM681" t="str">
        <f t="array" ref="AM681">IFERROR(INDEX(ESPN[TEAM],MATCH(AllSources[[#This Row],[Year]]&amp;"|"&amp;AllSources[[#This Row],[Real_Team]],ESPN[YEAR]&amp;"|"&amp;ESPN[TEAM],0)),"")</f>
        <v/>
      </c>
      <c r="AN681" t="str">
        <f t="array" ref="AN681">IFERROR(INDEX(ESPN[BPI OFF],MATCH(AllSources[[#This Row],[Year]]&amp;"|"&amp;AllSources[[#This Row],[Real_Team]],ESPN[YEAR]&amp;"|"&amp;ESPN[TEAM],0)),"")</f>
        <v/>
      </c>
      <c r="AO681" t="str">
        <f t="array" ref="AO681">IFERROR(INDEX(ESPN[BPI DEF],MATCH(AllSources[[#This Row],[Year]]&amp;"|"&amp;AllSources[[#This Row],[Real_Team]],ESPN[YEAR]&amp;"|"&amp;ESPN[TEAM],0)),"")</f>
        <v/>
      </c>
      <c r="AP681" t="str">
        <f t="array" ref="AP681">IFERROR(INDEX(ESPN[BPI],MATCH(AllSources[[#This Row],[Year]]&amp;"|"&amp;AllSources[[#This Row],[Real_Team]],ESPN[YEAR]&amp;"|"&amp;ESPN[TEAM],0)),"")</f>
        <v/>
      </c>
      <c r="AQ681" t="str">
        <f t="array" ref="AQ681">IFERROR(INDEX(ESPN[YEAR],MATCH(AllSources[[#This Row],[Year]]&amp;"|"&amp;AllSources[[#This Row],[Real_Team]],ESPN[YEAR]&amp;"|"&amp;ESPN[TEAM],0)),"")</f>
        <v/>
      </c>
    </row>
    <row r="682" spans="1:43" x14ac:dyDescent="0.2">
      <c r="A682">
        <v>2019</v>
      </c>
      <c r="B682">
        <v>51</v>
      </c>
      <c r="C682" t="s">
        <v>1140</v>
      </c>
      <c r="D682" t="s">
        <v>275</v>
      </c>
      <c r="E682" t="e" vm="1">
        <v>#NAME?</v>
      </c>
      <c r="F682">
        <v>12</v>
      </c>
      <c r="H682" t="s">
        <v>77</v>
      </c>
      <c r="I682" t="s">
        <v>1141</v>
      </c>
      <c r="J682">
        <v>13.83</v>
      </c>
      <c r="K682">
        <v>112.5</v>
      </c>
      <c r="L682">
        <v>41</v>
      </c>
      <c r="M682">
        <v>98.6</v>
      </c>
      <c r="N682">
        <v>73</v>
      </c>
      <c r="O682">
        <v>69.400000000000006</v>
      </c>
      <c r="P682">
        <v>89</v>
      </c>
      <c r="Q682">
        <v>5.3999999999999999E-2</v>
      </c>
      <c r="R682">
        <v>54</v>
      </c>
      <c r="S682">
        <v>-3.32</v>
      </c>
      <c r="T682">
        <v>233</v>
      </c>
      <c r="U682">
        <v>103.1</v>
      </c>
      <c r="V682">
        <v>222</v>
      </c>
      <c r="W682">
        <v>106.4</v>
      </c>
      <c r="X682">
        <v>228</v>
      </c>
      <c r="Y682">
        <v>-1.1299999999999999</v>
      </c>
      <c r="Z682">
        <v>192</v>
      </c>
      <c r="AA682">
        <v>2</v>
      </c>
      <c r="AB682" t="s">
        <v>136</v>
      </c>
      <c r="AC682" t="str">
        <f t="array" ref="AC682">IFERROR(INDEX(JeffSagarin[TEAM],MATCH(AllSources[[#This Row],[Year]]&amp;"|"&amp;AllSources[[#This Row],[Real_Team]],JeffSagarin[YEAR]&amp;"|"&amp;JeffSagarin[TEAM],0)),"")</f>
        <v/>
      </c>
      <c r="AD682" t="str">
        <f t="array" ref="AD682">IFERROR(INDEX(JeffSagarin[JS_RATING],MATCH(AllSources[[#This Row],[Year]]&amp;"|"&amp;AllSources[[#This Row],[Real_Team]],JeffSagarin[YEAR]&amp;"|"&amp;JeffSagarin[TEAM],0)),"")</f>
        <v/>
      </c>
      <c r="AE682" t="str">
        <f t="array" ref="AE682">IFERROR(INDEX(JeffSagarin[JS_SOS],MATCH(AllSources[[#This Row],[Year]]&amp;"|"&amp;AllSources[[#This Row],[Real_Team]],JeffSagarin[YEAR]&amp;"|"&amp;JeffSagarin[TEAM],0)),"")</f>
        <v/>
      </c>
      <c r="AF682" t="str">
        <f t="array" ref="AF682">IFERROR(INDEX(JeffSagarin[W25],MATCH(AllSources[[#This Row],[Year]]&amp;"|"&amp;AllSources[[#This Row],[Real_Team]],JeffSagarin[YEAR]&amp;"|"&amp;JeffSagarin[TEAM],0)),"")</f>
        <v/>
      </c>
      <c r="AG682" t="str">
        <f t="array" ref="AG682">IFERROR(INDEX(JeffSagarin[W50],MATCH(AllSources[[#This Row],[Year]]&amp;"|"&amp;AllSources[[#This Row],[Real_Team]],JeffSagarin[YEAR]&amp;"|"&amp;JeffSagarin[TEAM],0)),"")</f>
        <v/>
      </c>
      <c r="AH682" t="str">
        <f t="array" ref="AH682">IFERROR(INDEX(JeffSagarin[YEAR],MATCH(AllSources[[#This Row],[Year]]&amp;"|"&amp;AllSources[[#This Row],[Real_Team]],JeffSagarin[YEAR]&amp;"|"&amp;JeffSagarin[TEAM],0)),"")</f>
        <v/>
      </c>
      <c r="AI682" t="str">
        <f t="array" ref="AI682">IFERROR(INDEX(SonnyMoore[TEAM],MATCH(AllSources[[#This Row],[Year]]&amp;"|"&amp;AllSources[[#This Row],[Real_Team]],SonnyMoore[YEAR]&amp;"|"&amp;SonnyMoore[TEAM],0)),"")</f>
        <v>MURRAY ST.</v>
      </c>
      <c r="AJ682">
        <f t="array" ref="AJ682">IFERROR(INDEX(SonnyMoore[SM_SOS],MATCH(AllSources[[#This Row],[Year]]&amp;"|"&amp;AllSources[[#This Row],[Real_Team]],SonnyMoore[YEAR]&amp;"|"&amp;SonnyMoore[TEAM],0)),"")</f>
        <v>67.930000000000007</v>
      </c>
      <c r="AK682">
        <f t="array" ref="AK682">IFERROR(INDEX(SonnyMoore[SM_PR],MATCH(AllSources[[#This Row],[Year]]&amp;"|"&amp;AllSources[[#This Row],[Real_Team]],SonnyMoore[YEAR]&amp;"|"&amp;SonnyMoore[TEAM],0)),"")</f>
        <v>80.430000000000007</v>
      </c>
      <c r="AL682">
        <f t="array" ref="AL682">IFERROR(INDEX(SonnyMoore[YEAR],MATCH(AllSources[[#This Row],[Year]]&amp;"|"&amp;AllSources[[#This Row],[Real_Team]],SonnyMoore[YEAR]&amp;"|"&amp;SonnyMoore[TEAM],0)),"")</f>
        <v>2019</v>
      </c>
      <c r="AM682" t="str">
        <f t="array" ref="AM682">IFERROR(INDEX(ESPN[TEAM],MATCH(AllSources[[#This Row],[Year]]&amp;"|"&amp;AllSources[[#This Row],[Real_Team]],ESPN[YEAR]&amp;"|"&amp;ESPN[TEAM],0)),"")</f>
        <v/>
      </c>
      <c r="AN682" t="str">
        <f t="array" ref="AN682">IFERROR(INDEX(ESPN[BPI OFF],MATCH(AllSources[[#This Row],[Year]]&amp;"|"&amp;AllSources[[#This Row],[Real_Team]],ESPN[YEAR]&amp;"|"&amp;ESPN[TEAM],0)),"")</f>
        <v/>
      </c>
      <c r="AO682" t="str">
        <f t="array" ref="AO682">IFERROR(INDEX(ESPN[BPI DEF],MATCH(AllSources[[#This Row],[Year]]&amp;"|"&amp;AllSources[[#This Row],[Real_Team]],ESPN[YEAR]&amp;"|"&amp;ESPN[TEAM],0)),"")</f>
        <v/>
      </c>
      <c r="AP682" t="str">
        <f t="array" ref="AP682">IFERROR(INDEX(ESPN[BPI],MATCH(AllSources[[#This Row],[Year]]&amp;"|"&amp;AllSources[[#This Row],[Real_Team]],ESPN[YEAR]&amp;"|"&amp;ESPN[TEAM],0)),"")</f>
        <v/>
      </c>
      <c r="AQ682" t="str">
        <f t="array" ref="AQ682">IFERROR(INDEX(ESPN[YEAR],MATCH(AllSources[[#This Row],[Year]]&amp;"|"&amp;AllSources[[#This Row],[Real_Team]],ESPN[YEAR]&amp;"|"&amp;ESPN[TEAM],0)),"")</f>
        <v/>
      </c>
    </row>
    <row r="683" spans="1:43" x14ac:dyDescent="0.2">
      <c r="A683">
        <v>2019</v>
      </c>
      <c r="B683">
        <v>52</v>
      </c>
      <c r="C683" t="s">
        <v>619</v>
      </c>
      <c r="D683" t="s">
        <v>102</v>
      </c>
      <c r="E683" t="e" vm="1">
        <v>#NAME?</v>
      </c>
      <c r="F683">
        <v>1</v>
      </c>
      <c r="H683" t="s">
        <v>556</v>
      </c>
      <c r="I683" t="s">
        <v>106</v>
      </c>
      <c r="J683">
        <v>13.73</v>
      </c>
      <c r="K683">
        <v>109.1</v>
      </c>
      <c r="L683">
        <v>82</v>
      </c>
      <c r="M683">
        <v>95.4</v>
      </c>
      <c r="N683">
        <v>32</v>
      </c>
      <c r="O683">
        <v>66.900000000000006</v>
      </c>
      <c r="P683">
        <v>215</v>
      </c>
      <c r="Q683">
        <v>-3.4000000000000002E-2</v>
      </c>
      <c r="R683">
        <v>262</v>
      </c>
      <c r="S683">
        <v>10.62</v>
      </c>
      <c r="T683">
        <v>27</v>
      </c>
      <c r="U683">
        <v>109.4</v>
      </c>
      <c r="V683">
        <v>28</v>
      </c>
      <c r="W683">
        <v>98.8</v>
      </c>
      <c r="X683">
        <v>25</v>
      </c>
      <c r="Y683">
        <v>-1.57</v>
      </c>
      <c r="Z683">
        <v>207</v>
      </c>
      <c r="AA683">
        <v>1</v>
      </c>
      <c r="AB683" t="s">
        <v>136</v>
      </c>
      <c r="AC683" t="str">
        <f t="array" ref="AC683">IFERROR(INDEX(JeffSagarin[TEAM],MATCH(AllSources[[#This Row],[Year]]&amp;"|"&amp;AllSources[[#This Row],[Real_Team]],JeffSagarin[YEAR]&amp;"|"&amp;JeffSagarin[TEAM],0)),"")</f>
        <v>Indiana</v>
      </c>
      <c r="AD683">
        <f t="array" ref="AD683">IFERROR(INDEX(JeffSagarin[JS_RATING],MATCH(AllSources[[#This Row],[Year]]&amp;"|"&amp;AllSources[[#This Row],[Real_Team]],JeffSagarin[YEAR]&amp;"|"&amp;JeffSagarin[TEAM],0)),"")</f>
        <v>83.86</v>
      </c>
      <c r="AE683">
        <f t="array" ref="AE683">IFERROR(INDEX(JeffSagarin[JS_SOS],MATCH(AllSources[[#This Row],[Year]]&amp;"|"&amp;AllSources[[#This Row],[Real_Team]],JeffSagarin[YEAR]&amp;"|"&amp;JeffSagarin[TEAM],0)),"")</f>
        <v>80.92</v>
      </c>
      <c r="AF683">
        <f t="array" ref="AF683">IFERROR(INDEX(JeffSagarin[W25],MATCH(AllSources[[#This Row],[Year]]&amp;"|"&amp;AllSources[[#This Row],[Real_Team]],JeffSagarin[YEAR]&amp;"|"&amp;JeffSagarin[TEAM],0)),"")</f>
        <v>3</v>
      </c>
      <c r="AG683">
        <f t="array" ref="AG683">IFERROR(INDEX(JeffSagarin[W50],MATCH(AllSources[[#This Row],[Year]]&amp;"|"&amp;AllSources[[#This Row],[Real_Team]],JeffSagarin[YEAR]&amp;"|"&amp;JeffSagarin[TEAM],0)),"")</f>
        <v>7</v>
      </c>
      <c r="AH683">
        <f t="array" ref="AH683">IFERROR(INDEX(JeffSagarin[YEAR],MATCH(AllSources[[#This Row],[Year]]&amp;"|"&amp;AllSources[[#This Row],[Real_Team]],JeffSagarin[YEAR]&amp;"|"&amp;JeffSagarin[TEAM],0)),"")</f>
        <v>2019</v>
      </c>
      <c r="AI683" t="str">
        <f t="array" ref="AI683">IFERROR(INDEX(SonnyMoore[TEAM],MATCH(AllSources[[#This Row],[Year]]&amp;"|"&amp;AllSources[[#This Row],[Real_Team]],SonnyMoore[YEAR]&amp;"|"&amp;SonnyMoore[TEAM],0)),"")</f>
        <v>INDIANA</v>
      </c>
      <c r="AJ683">
        <f t="array" ref="AJ683">IFERROR(INDEX(SonnyMoore[SM_SOS],MATCH(AllSources[[#This Row],[Year]]&amp;"|"&amp;AllSources[[#This Row],[Real_Team]],SonnyMoore[YEAR]&amp;"|"&amp;SonnyMoore[TEAM],0)),"")</f>
        <v>77.73</v>
      </c>
      <c r="AK683">
        <f t="array" ref="AK683">IFERROR(INDEX(SonnyMoore[SM_PR],MATCH(AllSources[[#This Row],[Year]]&amp;"|"&amp;AllSources[[#This Row],[Real_Team]],SonnyMoore[YEAR]&amp;"|"&amp;SonnyMoore[TEAM],0)),"")</f>
        <v>79.88</v>
      </c>
      <c r="AL683">
        <f t="array" ref="AL683">IFERROR(INDEX(SonnyMoore[YEAR],MATCH(AllSources[[#This Row],[Year]]&amp;"|"&amp;AllSources[[#This Row],[Real_Team]],SonnyMoore[YEAR]&amp;"|"&amp;SonnyMoore[TEAM],0)),"")</f>
        <v>2019</v>
      </c>
      <c r="AM683" t="str">
        <f t="array" ref="AM683">IFERROR(INDEX(ESPN[TEAM],MATCH(AllSources[[#This Row],[Year]]&amp;"|"&amp;AllSources[[#This Row],[Real_Team]],ESPN[YEAR]&amp;"|"&amp;ESPN[TEAM],0)),"")</f>
        <v>Indiana</v>
      </c>
      <c r="AN683">
        <f t="array" ref="AN683">IFERROR(INDEX(ESPN[BPI OFF],MATCH(AllSources[[#This Row],[Year]]&amp;"|"&amp;AllSources[[#This Row],[Real_Team]],ESPN[YEAR]&amp;"|"&amp;ESPN[TEAM],0)),"")</f>
        <v>4.5999999999999996</v>
      </c>
      <c r="AO683">
        <f t="array" ref="AO683">IFERROR(INDEX(ESPN[BPI DEF],MATCH(AllSources[[#This Row],[Year]]&amp;"|"&amp;AllSources[[#This Row],[Real_Team]],ESPN[YEAR]&amp;"|"&amp;ESPN[TEAM],0)),"")</f>
        <v>5.7</v>
      </c>
      <c r="AP683">
        <f t="array" ref="AP683">IFERROR(INDEX(ESPN[BPI],MATCH(AllSources[[#This Row],[Year]]&amp;"|"&amp;AllSources[[#This Row],[Real_Team]],ESPN[YEAR]&amp;"|"&amp;ESPN[TEAM],0)),"")</f>
        <v>10.3</v>
      </c>
      <c r="AQ683">
        <f t="array" ref="AQ683">IFERROR(INDEX(ESPN[YEAR],MATCH(AllSources[[#This Row],[Year]]&amp;"|"&amp;AllSources[[#This Row],[Real_Team]],ESPN[YEAR]&amp;"|"&amp;ESPN[TEAM],0)),"")</f>
        <v>2019</v>
      </c>
    </row>
    <row r="684" spans="1:43" x14ac:dyDescent="0.2">
      <c r="A684">
        <v>2019</v>
      </c>
      <c r="B684">
        <v>53</v>
      </c>
      <c r="C684" t="s">
        <v>1142</v>
      </c>
      <c r="D684" t="s">
        <v>197</v>
      </c>
      <c r="E684" t="e" vm="1">
        <v>#NAME?</v>
      </c>
      <c r="F684">
        <v>12</v>
      </c>
      <c r="H684" t="s">
        <v>89</v>
      </c>
      <c r="I684" t="s">
        <v>152</v>
      </c>
      <c r="J684">
        <v>13.62</v>
      </c>
      <c r="K684">
        <v>113</v>
      </c>
      <c r="L684">
        <v>35</v>
      </c>
      <c r="M684">
        <v>99.3</v>
      </c>
      <c r="N684">
        <v>84</v>
      </c>
      <c r="O684">
        <v>65.900000000000006</v>
      </c>
      <c r="P684">
        <v>269</v>
      </c>
      <c r="Q684">
        <v>4.2000000000000003E-2</v>
      </c>
      <c r="R684">
        <v>79</v>
      </c>
      <c r="S684">
        <v>-3.44</v>
      </c>
      <c r="T684">
        <v>236</v>
      </c>
      <c r="U684">
        <v>102.8</v>
      </c>
      <c r="V684">
        <v>235</v>
      </c>
      <c r="W684">
        <v>106.2</v>
      </c>
      <c r="X684">
        <v>222</v>
      </c>
      <c r="Y684">
        <v>-3.22</v>
      </c>
      <c r="Z684">
        <v>254</v>
      </c>
      <c r="AA684">
        <v>2</v>
      </c>
      <c r="AB684" t="s">
        <v>136</v>
      </c>
      <c r="AC684" t="str">
        <f t="array" ref="AC684">IFERROR(INDEX(JeffSagarin[TEAM],MATCH(AllSources[[#This Row],[Year]]&amp;"|"&amp;AllSources[[#This Row],[Real_Team]],JeffSagarin[YEAR]&amp;"|"&amp;JeffSagarin[TEAM],0)),"")</f>
        <v/>
      </c>
      <c r="AD684" t="str">
        <f t="array" ref="AD684">IFERROR(INDEX(JeffSagarin[JS_RATING],MATCH(AllSources[[#This Row],[Year]]&amp;"|"&amp;AllSources[[#This Row],[Real_Team]],JeffSagarin[YEAR]&amp;"|"&amp;JeffSagarin[TEAM],0)),"")</f>
        <v/>
      </c>
      <c r="AE684" t="str">
        <f t="array" ref="AE684">IFERROR(INDEX(JeffSagarin[JS_SOS],MATCH(AllSources[[#This Row],[Year]]&amp;"|"&amp;AllSources[[#This Row],[Real_Team]],JeffSagarin[YEAR]&amp;"|"&amp;JeffSagarin[TEAM],0)),"")</f>
        <v/>
      </c>
      <c r="AF684" t="str">
        <f t="array" ref="AF684">IFERROR(INDEX(JeffSagarin[W25],MATCH(AllSources[[#This Row],[Year]]&amp;"|"&amp;AllSources[[#This Row],[Real_Team]],JeffSagarin[YEAR]&amp;"|"&amp;JeffSagarin[TEAM],0)),"")</f>
        <v/>
      </c>
      <c r="AG684" t="str">
        <f t="array" ref="AG684">IFERROR(INDEX(JeffSagarin[W50],MATCH(AllSources[[#This Row],[Year]]&amp;"|"&amp;AllSources[[#This Row],[Real_Team]],JeffSagarin[YEAR]&amp;"|"&amp;JeffSagarin[TEAM],0)),"")</f>
        <v/>
      </c>
      <c r="AH684" t="str">
        <f t="array" ref="AH684">IFERROR(INDEX(JeffSagarin[YEAR],MATCH(AllSources[[#This Row],[Year]]&amp;"|"&amp;AllSources[[#This Row],[Real_Team]],JeffSagarin[YEAR]&amp;"|"&amp;JeffSagarin[TEAM],0)),"")</f>
        <v/>
      </c>
      <c r="AI684" t="str">
        <f t="array" ref="AI684">IFERROR(INDEX(SonnyMoore[TEAM],MATCH(AllSources[[#This Row],[Year]]&amp;"|"&amp;AllSources[[#This Row],[Real_Team]],SonnyMoore[YEAR]&amp;"|"&amp;SonnyMoore[TEAM],0)),"")</f>
        <v>NEW MEXICO ST.</v>
      </c>
      <c r="AJ684">
        <f t="array" ref="AJ684">IFERROR(INDEX(SonnyMoore[SM_SOS],MATCH(AllSources[[#This Row],[Year]]&amp;"|"&amp;AllSources[[#This Row],[Real_Team]],SonnyMoore[YEAR]&amp;"|"&amp;SonnyMoore[TEAM],0)),"")</f>
        <v>63.99</v>
      </c>
      <c r="AK684">
        <f t="array" ref="AK684">IFERROR(INDEX(SonnyMoore[SM_PR],MATCH(AllSources[[#This Row],[Year]]&amp;"|"&amp;AllSources[[#This Row],[Real_Team]],SonnyMoore[YEAR]&amp;"|"&amp;SonnyMoore[TEAM],0)),"")</f>
        <v>77.86</v>
      </c>
      <c r="AL684">
        <f t="array" ref="AL684">IFERROR(INDEX(SonnyMoore[YEAR],MATCH(AllSources[[#This Row],[Year]]&amp;"|"&amp;AllSources[[#This Row],[Real_Team]],SonnyMoore[YEAR]&amp;"|"&amp;SonnyMoore[TEAM],0)),"")</f>
        <v>2019</v>
      </c>
      <c r="AM684" t="str">
        <f t="array" ref="AM684">IFERROR(INDEX(ESPN[TEAM],MATCH(AllSources[[#This Row],[Year]]&amp;"|"&amp;AllSources[[#This Row],[Real_Team]],ESPN[YEAR]&amp;"|"&amp;ESPN[TEAM],0)),"")</f>
        <v/>
      </c>
      <c r="AN684" t="str">
        <f t="array" ref="AN684">IFERROR(INDEX(ESPN[BPI OFF],MATCH(AllSources[[#This Row],[Year]]&amp;"|"&amp;AllSources[[#This Row],[Real_Team]],ESPN[YEAR]&amp;"|"&amp;ESPN[TEAM],0)),"")</f>
        <v/>
      </c>
      <c r="AO684" t="str">
        <f t="array" ref="AO684">IFERROR(INDEX(ESPN[BPI DEF],MATCH(AllSources[[#This Row],[Year]]&amp;"|"&amp;AllSources[[#This Row],[Real_Team]],ESPN[YEAR]&amp;"|"&amp;ESPN[TEAM],0)),"")</f>
        <v/>
      </c>
      <c r="AP684" t="str">
        <f t="array" ref="AP684">IFERROR(INDEX(ESPN[BPI],MATCH(AllSources[[#This Row],[Year]]&amp;"|"&amp;AllSources[[#This Row],[Real_Team]],ESPN[YEAR]&amp;"|"&amp;ESPN[TEAM],0)),"")</f>
        <v/>
      </c>
      <c r="AQ684" t="str">
        <f t="array" ref="AQ684">IFERROR(INDEX(ESPN[YEAR],MATCH(AllSources[[#This Row],[Year]]&amp;"|"&amp;AllSources[[#This Row],[Real_Team]],ESPN[YEAR]&amp;"|"&amp;ESPN[TEAM],0)),"")</f>
        <v/>
      </c>
    </row>
    <row r="685" spans="1:43" x14ac:dyDescent="0.2">
      <c r="A685">
        <v>2019</v>
      </c>
      <c r="B685">
        <v>54</v>
      </c>
      <c r="C685" t="s">
        <v>765</v>
      </c>
      <c r="D685" t="s">
        <v>212</v>
      </c>
      <c r="E685" t="e" vm="1">
        <v>#NAME?</v>
      </c>
      <c r="F685">
        <v>5</v>
      </c>
      <c r="H685" t="s">
        <v>60</v>
      </c>
      <c r="I685" t="s">
        <v>1143</v>
      </c>
      <c r="J685">
        <v>12.92</v>
      </c>
      <c r="K685">
        <v>110.1</v>
      </c>
      <c r="L685">
        <v>66</v>
      </c>
      <c r="M685">
        <v>97.2</v>
      </c>
      <c r="N685">
        <v>53</v>
      </c>
      <c r="O685">
        <v>70.400000000000006</v>
      </c>
      <c r="P685">
        <v>57</v>
      </c>
      <c r="Q685">
        <v>-4.8000000000000001E-2</v>
      </c>
      <c r="R685">
        <v>291</v>
      </c>
      <c r="S685">
        <v>8.48</v>
      </c>
      <c r="T685">
        <v>46</v>
      </c>
      <c r="U685">
        <v>108.2</v>
      </c>
      <c r="V685">
        <v>52</v>
      </c>
      <c r="W685">
        <v>99.7</v>
      </c>
      <c r="X685">
        <v>41</v>
      </c>
      <c r="Y685">
        <v>0.09</v>
      </c>
      <c r="Z685">
        <v>159</v>
      </c>
      <c r="AA685">
        <v>5</v>
      </c>
      <c r="AB685" t="s">
        <v>136</v>
      </c>
      <c r="AC685" t="str">
        <f t="array" ref="AC685">IFERROR(INDEX(JeffSagarin[TEAM],MATCH(AllSources[[#This Row],[Year]]&amp;"|"&amp;AllSources[[#This Row],[Real_Team]],JeffSagarin[YEAR]&amp;"|"&amp;JeffSagarin[TEAM],0)),"")</f>
        <v>Arkansas</v>
      </c>
      <c r="AD685">
        <f t="array" ref="AD685">IFERROR(INDEX(JeffSagarin[JS_RATING],MATCH(AllSources[[#This Row],[Year]]&amp;"|"&amp;AllSources[[#This Row],[Real_Team]],JeffSagarin[YEAR]&amp;"|"&amp;JeffSagarin[TEAM],0)),"")</f>
        <v>82.25</v>
      </c>
      <c r="AE685">
        <f t="array" ref="AE685">IFERROR(INDEX(JeffSagarin[JS_SOS],MATCH(AllSources[[#This Row],[Year]]&amp;"|"&amp;AllSources[[#This Row],[Real_Team]],JeffSagarin[YEAR]&amp;"|"&amp;JeffSagarin[TEAM],0)),"")</f>
        <v>79.510000000000005</v>
      </c>
      <c r="AF685">
        <f t="array" ref="AF685">IFERROR(INDEX(JeffSagarin[W25],MATCH(AllSources[[#This Row],[Year]]&amp;"|"&amp;AllSources[[#This Row],[Real_Team]],JeffSagarin[YEAR]&amp;"|"&amp;JeffSagarin[TEAM],0)),"")</f>
        <v>1</v>
      </c>
      <c r="AG685">
        <f t="array" ref="AG685">IFERROR(INDEX(JeffSagarin[W50],MATCH(AllSources[[#This Row],[Year]]&amp;"|"&amp;AllSources[[#This Row],[Real_Team]],JeffSagarin[YEAR]&amp;"|"&amp;JeffSagarin[TEAM],0)),"")</f>
        <v>3</v>
      </c>
      <c r="AH685">
        <f t="array" ref="AH685">IFERROR(INDEX(JeffSagarin[YEAR],MATCH(AllSources[[#This Row],[Year]]&amp;"|"&amp;AllSources[[#This Row],[Real_Team]],JeffSagarin[YEAR]&amp;"|"&amp;JeffSagarin[TEAM],0)),"")</f>
        <v>2019</v>
      </c>
      <c r="AI685" t="str">
        <f t="array" ref="AI685">IFERROR(INDEX(SonnyMoore[TEAM],MATCH(AllSources[[#This Row],[Year]]&amp;"|"&amp;AllSources[[#This Row],[Real_Team]],SonnyMoore[YEAR]&amp;"|"&amp;SonnyMoore[TEAM],0)),"")</f>
        <v>ARKANSAS</v>
      </c>
      <c r="AJ685">
        <f t="array" ref="AJ685">IFERROR(INDEX(SonnyMoore[SM_SOS],MATCH(AllSources[[#This Row],[Year]]&amp;"|"&amp;AllSources[[#This Row],[Real_Team]],SonnyMoore[YEAR]&amp;"|"&amp;SonnyMoore[TEAM],0)),"")</f>
        <v>76.459999999999994</v>
      </c>
      <c r="AK685">
        <f t="array" ref="AK685">IFERROR(INDEX(SonnyMoore[SM_PR],MATCH(AllSources[[#This Row],[Year]]&amp;"|"&amp;AllSources[[#This Row],[Real_Team]],SonnyMoore[YEAR]&amp;"|"&amp;SonnyMoore[TEAM],0)),"")</f>
        <v>79.06</v>
      </c>
      <c r="AL685">
        <f t="array" ref="AL685">IFERROR(INDEX(SonnyMoore[YEAR],MATCH(AllSources[[#This Row],[Year]]&amp;"|"&amp;AllSources[[#This Row],[Real_Team]],SonnyMoore[YEAR]&amp;"|"&amp;SonnyMoore[TEAM],0)),"")</f>
        <v>2019</v>
      </c>
      <c r="AM685" t="str">
        <f t="array" ref="AM685">IFERROR(INDEX(ESPN[TEAM],MATCH(AllSources[[#This Row],[Year]]&amp;"|"&amp;AllSources[[#This Row],[Real_Team]],ESPN[YEAR]&amp;"|"&amp;ESPN[TEAM],0)),"")</f>
        <v>Arkansas</v>
      </c>
      <c r="AN685">
        <f t="array" ref="AN685">IFERROR(INDEX(ESPN[BPI OFF],MATCH(AllSources[[#This Row],[Year]]&amp;"|"&amp;AllSources[[#This Row],[Real_Team]],ESPN[YEAR]&amp;"|"&amp;ESPN[TEAM],0)),"")</f>
        <v>4</v>
      </c>
      <c r="AO685">
        <f t="array" ref="AO685">IFERROR(INDEX(ESPN[BPI DEF],MATCH(AllSources[[#This Row],[Year]]&amp;"|"&amp;AllSources[[#This Row],[Real_Team]],ESPN[YEAR]&amp;"|"&amp;ESPN[TEAM],0)),"")</f>
        <v>4.9000000000000004</v>
      </c>
      <c r="AP685">
        <f t="array" ref="AP685">IFERROR(INDEX(ESPN[BPI],MATCH(AllSources[[#This Row],[Year]]&amp;"|"&amp;AllSources[[#This Row],[Real_Team]],ESPN[YEAR]&amp;"|"&amp;ESPN[TEAM],0)),"")</f>
        <v>8.9</v>
      </c>
      <c r="AQ685">
        <f t="array" ref="AQ685">IFERROR(INDEX(ESPN[YEAR],MATCH(AllSources[[#This Row],[Year]]&amp;"|"&amp;AllSources[[#This Row],[Real_Team]],ESPN[YEAR]&amp;"|"&amp;ESPN[TEAM],0)),"")</f>
        <v>2019</v>
      </c>
    </row>
    <row r="686" spans="1:43" x14ac:dyDescent="0.2">
      <c r="A686">
        <v>2019</v>
      </c>
      <c r="B686">
        <v>55</v>
      </c>
      <c r="C686" t="s">
        <v>1144</v>
      </c>
      <c r="D686" t="s">
        <v>247</v>
      </c>
      <c r="E686" t="e" vm="1">
        <v>#NAME?</v>
      </c>
      <c r="F686">
        <v>2</v>
      </c>
      <c r="H686" t="s">
        <v>541</v>
      </c>
      <c r="I686" t="s">
        <v>724</v>
      </c>
      <c r="J686">
        <v>12.67</v>
      </c>
      <c r="K686">
        <v>112</v>
      </c>
      <c r="L686">
        <v>47</v>
      </c>
      <c r="M686">
        <v>99.3</v>
      </c>
      <c r="N686">
        <v>83</v>
      </c>
      <c r="O686">
        <v>68.7</v>
      </c>
      <c r="P686">
        <v>118</v>
      </c>
      <c r="Q686">
        <v>-3.4000000000000002E-2</v>
      </c>
      <c r="R686">
        <v>261</v>
      </c>
      <c r="S686">
        <v>8.07</v>
      </c>
      <c r="T686">
        <v>48</v>
      </c>
      <c r="U686">
        <v>109</v>
      </c>
      <c r="V686">
        <v>41</v>
      </c>
      <c r="W686">
        <v>100.9</v>
      </c>
      <c r="X686">
        <v>58</v>
      </c>
      <c r="Y686">
        <v>5.14</v>
      </c>
      <c r="Z686">
        <v>38</v>
      </c>
      <c r="AA686">
        <v>2</v>
      </c>
      <c r="AB686" t="s">
        <v>136</v>
      </c>
      <c r="AC686" t="str">
        <f t="array" ref="AC686">IFERROR(INDEX(JeffSagarin[TEAM],MATCH(AllSources[[#This Row],[Year]]&amp;"|"&amp;AllSources[[#This Row],[Real_Team]],JeffSagarin[YEAR]&amp;"|"&amp;JeffSagarin[TEAM],0)),"")</f>
        <v>Creighton</v>
      </c>
      <c r="AD686">
        <f t="array" ref="AD686">IFERROR(INDEX(JeffSagarin[JS_RATING],MATCH(AllSources[[#This Row],[Year]]&amp;"|"&amp;AllSources[[#This Row],[Real_Team]],JeffSagarin[YEAR]&amp;"|"&amp;JeffSagarin[TEAM],0)),"")</f>
        <v>82.27</v>
      </c>
      <c r="AE686">
        <f t="array" ref="AE686">IFERROR(INDEX(JeffSagarin[JS_SOS],MATCH(AllSources[[#This Row],[Year]]&amp;"|"&amp;AllSources[[#This Row],[Real_Team]],JeffSagarin[YEAR]&amp;"|"&amp;JeffSagarin[TEAM],0)),"")</f>
        <v>79.75</v>
      </c>
      <c r="AF686">
        <f t="array" ref="AF686">IFERROR(INDEX(JeffSagarin[W25],MATCH(AllSources[[#This Row],[Year]]&amp;"|"&amp;AllSources[[#This Row],[Real_Team]],JeffSagarin[YEAR]&amp;"|"&amp;JeffSagarin[TEAM],0)),"")</f>
        <v>0</v>
      </c>
      <c r="AG686">
        <f t="array" ref="AG686">IFERROR(INDEX(JeffSagarin[W50],MATCH(AllSources[[#This Row],[Year]]&amp;"|"&amp;AllSources[[#This Row],[Real_Team]],JeffSagarin[YEAR]&amp;"|"&amp;JeffSagarin[TEAM],0)),"")</f>
        <v>2</v>
      </c>
      <c r="AH686">
        <f t="array" ref="AH686">IFERROR(INDEX(JeffSagarin[YEAR],MATCH(AllSources[[#This Row],[Year]]&amp;"|"&amp;AllSources[[#This Row],[Real_Team]],JeffSagarin[YEAR]&amp;"|"&amp;JeffSagarin[TEAM],0)),"")</f>
        <v>2019</v>
      </c>
      <c r="AI686" t="str">
        <f t="array" ref="AI686">IFERROR(INDEX(SonnyMoore[TEAM],MATCH(AllSources[[#This Row],[Year]]&amp;"|"&amp;AllSources[[#This Row],[Real_Team]],SonnyMoore[YEAR]&amp;"|"&amp;SonnyMoore[TEAM],0)),"")</f>
        <v>CREIGHTON</v>
      </c>
      <c r="AJ686">
        <f t="array" ref="AJ686">IFERROR(INDEX(SonnyMoore[SM_SOS],MATCH(AllSources[[#This Row],[Year]]&amp;"|"&amp;AllSources[[#This Row],[Real_Team]],SonnyMoore[YEAR]&amp;"|"&amp;SonnyMoore[TEAM],0)),"")</f>
        <v>75.790000000000006</v>
      </c>
      <c r="AK686">
        <f t="array" ref="AK686">IFERROR(INDEX(SonnyMoore[SM_PR],MATCH(AllSources[[#This Row],[Year]]&amp;"|"&amp;AllSources[[#This Row],[Real_Team]],SonnyMoore[YEAR]&amp;"|"&amp;SonnyMoore[TEAM],0)),"")</f>
        <v>79.41</v>
      </c>
      <c r="AL686">
        <f t="array" ref="AL686">IFERROR(INDEX(SonnyMoore[YEAR],MATCH(AllSources[[#This Row],[Year]]&amp;"|"&amp;AllSources[[#This Row],[Real_Team]],SonnyMoore[YEAR]&amp;"|"&amp;SonnyMoore[TEAM],0)),"")</f>
        <v>2019</v>
      </c>
      <c r="AM686" t="str">
        <f t="array" ref="AM686">IFERROR(INDEX(ESPN[TEAM],MATCH(AllSources[[#This Row],[Year]]&amp;"|"&amp;AllSources[[#This Row],[Real_Team]],ESPN[YEAR]&amp;"|"&amp;ESPN[TEAM],0)),"")</f>
        <v>Creighton</v>
      </c>
      <c r="AN686">
        <f t="array" ref="AN686">IFERROR(INDEX(ESPN[BPI OFF],MATCH(AllSources[[#This Row],[Year]]&amp;"|"&amp;AllSources[[#This Row],[Real_Team]],ESPN[YEAR]&amp;"|"&amp;ESPN[TEAM],0)),"")</f>
        <v>9.4</v>
      </c>
      <c r="AO686">
        <f t="array" ref="AO686">IFERROR(INDEX(ESPN[BPI DEF],MATCH(AllSources[[#This Row],[Year]]&amp;"|"&amp;AllSources[[#This Row],[Real_Team]],ESPN[YEAR]&amp;"|"&amp;ESPN[TEAM],0)),"")</f>
        <v>2.6</v>
      </c>
      <c r="AP686">
        <f t="array" ref="AP686">IFERROR(INDEX(ESPN[BPI],MATCH(AllSources[[#This Row],[Year]]&amp;"|"&amp;AllSources[[#This Row],[Real_Team]],ESPN[YEAR]&amp;"|"&amp;ESPN[TEAM],0)),"")</f>
        <v>12</v>
      </c>
      <c r="AQ686">
        <f t="array" ref="AQ686">IFERROR(INDEX(ESPN[YEAR],MATCH(AllSources[[#This Row],[Year]]&amp;"|"&amp;AllSources[[#This Row],[Real_Team]],ESPN[YEAR]&amp;"|"&amp;ESPN[TEAM],0)),"")</f>
        <v>2019</v>
      </c>
    </row>
    <row r="687" spans="1:43" x14ac:dyDescent="0.2">
      <c r="A687">
        <v>2019</v>
      </c>
      <c r="B687">
        <v>56</v>
      </c>
      <c r="C687" t="s">
        <v>1145</v>
      </c>
      <c r="D687" t="s">
        <v>236</v>
      </c>
      <c r="E687" t="e" vm="1">
        <v>#NAME?</v>
      </c>
      <c r="F687">
        <v>3</v>
      </c>
      <c r="H687" t="s">
        <v>148</v>
      </c>
      <c r="I687" t="s">
        <v>144</v>
      </c>
      <c r="J687">
        <v>11.78</v>
      </c>
      <c r="K687">
        <v>109.2</v>
      </c>
      <c r="L687">
        <v>81</v>
      </c>
      <c r="M687">
        <v>97.4</v>
      </c>
      <c r="N687">
        <v>54</v>
      </c>
      <c r="O687">
        <v>74.2</v>
      </c>
      <c r="P687">
        <v>7</v>
      </c>
      <c r="Q687">
        <v>-3.2000000000000001E-2</v>
      </c>
      <c r="R687">
        <v>258</v>
      </c>
      <c r="S687">
        <v>4.41</v>
      </c>
      <c r="T687">
        <v>77</v>
      </c>
      <c r="U687">
        <v>106</v>
      </c>
      <c r="V687">
        <v>86</v>
      </c>
      <c r="W687">
        <v>101.6</v>
      </c>
      <c r="X687">
        <v>65</v>
      </c>
      <c r="Y687">
        <v>0.01</v>
      </c>
      <c r="Z687">
        <v>162</v>
      </c>
      <c r="AA687">
        <v>3</v>
      </c>
      <c r="AB687" t="s">
        <v>136</v>
      </c>
      <c r="AC687" t="str">
        <f t="array" ref="AC687">IFERROR(INDEX(JeffSagarin[TEAM],MATCH(AllSources[[#This Row],[Year]]&amp;"|"&amp;AllSources[[#This Row],[Real_Team]],JeffSagarin[YEAR]&amp;"|"&amp;JeffSagarin[TEAM],0)),"")</f>
        <v>Memphis</v>
      </c>
      <c r="AD687">
        <f t="array" ref="AD687">IFERROR(INDEX(JeffSagarin[JS_RATING],MATCH(AllSources[[#This Row],[Year]]&amp;"|"&amp;AllSources[[#This Row],[Real_Team]],JeffSagarin[YEAR]&amp;"|"&amp;JeffSagarin[TEAM],0)),"")</f>
        <v>81.23</v>
      </c>
      <c r="AE687">
        <f t="array" ref="AE687">IFERROR(INDEX(JeffSagarin[JS_SOS],MATCH(AllSources[[#This Row],[Year]]&amp;"|"&amp;AllSources[[#This Row],[Real_Team]],JeffSagarin[YEAR]&amp;"|"&amp;JeffSagarin[TEAM],0)),"")</f>
        <v>76.3</v>
      </c>
      <c r="AF687">
        <f t="array" ref="AF687">IFERROR(INDEX(JeffSagarin[W25],MATCH(AllSources[[#This Row],[Year]]&amp;"|"&amp;AllSources[[#This Row],[Real_Team]],JeffSagarin[YEAR]&amp;"|"&amp;JeffSagarin[TEAM],0)),"")</f>
        <v>0</v>
      </c>
      <c r="AG687">
        <f t="array" ref="AG687">IFERROR(INDEX(JeffSagarin[W50],MATCH(AllSources[[#This Row],[Year]]&amp;"|"&amp;AllSources[[#This Row],[Real_Team]],JeffSagarin[YEAR]&amp;"|"&amp;JeffSagarin[TEAM],0)),"")</f>
        <v>2</v>
      </c>
      <c r="AH687">
        <f t="array" ref="AH687">IFERROR(INDEX(JeffSagarin[YEAR],MATCH(AllSources[[#This Row],[Year]]&amp;"|"&amp;AllSources[[#This Row],[Real_Team]],JeffSagarin[YEAR]&amp;"|"&amp;JeffSagarin[TEAM],0)),"")</f>
        <v>2019</v>
      </c>
      <c r="AI687" t="str">
        <f t="array" ref="AI687">IFERROR(INDEX(SonnyMoore[TEAM],MATCH(AllSources[[#This Row],[Year]]&amp;"|"&amp;AllSources[[#This Row],[Real_Team]],SonnyMoore[YEAR]&amp;"|"&amp;SonnyMoore[TEAM],0)),"")</f>
        <v>MEMPHIS</v>
      </c>
      <c r="AJ687">
        <f t="array" ref="AJ687">IFERROR(INDEX(SonnyMoore[SM_SOS],MATCH(AllSources[[#This Row],[Year]]&amp;"|"&amp;AllSources[[#This Row],[Real_Team]],SonnyMoore[YEAR]&amp;"|"&amp;SonnyMoore[TEAM],0)),"")</f>
        <v>74.28</v>
      </c>
      <c r="AK687">
        <f t="array" ref="AK687">IFERROR(INDEX(SonnyMoore[SM_PR],MATCH(AllSources[[#This Row],[Year]]&amp;"|"&amp;AllSources[[#This Row],[Real_Team]],SonnyMoore[YEAR]&amp;"|"&amp;SonnyMoore[TEAM],0)),"")</f>
        <v>79</v>
      </c>
      <c r="AL687">
        <f t="array" ref="AL687">IFERROR(INDEX(SonnyMoore[YEAR],MATCH(AllSources[[#This Row],[Year]]&amp;"|"&amp;AllSources[[#This Row],[Real_Team]],SonnyMoore[YEAR]&amp;"|"&amp;SonnyMoore[TEAM],0)),"")</f>
        <v>2019</v>
      </c>
      <c r="AM687" t="str">
        <f t="array" ref="AM687">IFERROR(INDEX(ESPN[TEAM],MATCH(AllSources[[#This Row],[Year]]&amp;"|"&amp;AllSources[[#This Row],[Real_Team]],ESPN[YEAR]&amp;"|"&amp;ESPN[TEAM],0)),"")</f>
        <v>Memphis</v>
      </c>
      <c r="AN687">
        <f t="array" ref="AN687">IFERROR(INDEX(ESPN[BPI OFF],MATCH(AllSources[[#This Row],[Year]]&amp;"|"&amp;AllSources[[#This Row],[Real_Team]],ESPN[YEAR]&amp;"|"&amp;ESPN[TEAM],0)),"")</f>
        <v>-0.9</v>
      </c>
      <c r="AO687">
        <f t="array" ref="AO687">IFERROR(INDEX(ESPN[BPI DEF],MATCH(AllSources[[#This Row],[Year]]&amp;"|"&amp;AllSources[[#This Row],[Real_Team]],ESPN[YEAR]&amp;"|"&amp;ESPN[TEAM],0)),"")</f>
        <v>8.6999999999999993</v>
      </c>
      <c r="AP687">
        <f t="array" ref="AP687">IFERROR(INDEX(ESPN[BPI],MATCH(AllSources[[#This Row],[Year]]&amp;"|"&amp;AllSources[[#This Row],[Real_Team]],ESPN[YEAR]&amp;"|"&amp;ESPN[TEAM],0)),"")</f>
        <v>7.9</v>
      </c>
      <c r="AQ687">
        <f t="array" ref="AQ687">IFERROR(INDEX(ESPN[YEAR],MATCH(AllSources[[#This Row],[Year]]&amp;"|"&amp;AllSources[[#This Row],[Real_Team]],ESPN[YEAR]&amp;"|"&amp;ESPN[TEAM],0)),"")</f>
        <v>2019</v>
      </c>
    </row>
    <row r="688" spans="1:43" x14ac:dyDescent="0.2">
      <c r="A688">
        <v>2019</v>
      </c>
      <c r="B688">
        <v>57</v>
      </c>
      <c r="C688" t="s">
        <v>1146</v>
      </c>
      <c r="D688" t="s">
        <v>212</v>
      </c>
      <c r="E688" t="e" vm="1">
        <v>#NAME?</v>
      </c>
      <c r="F688">
        <v>11</v>
      </c>
      <c r="H688" t="s">
        <v>137</v>
      </c>
      <c r="I688" t="s">
        <v>125</v>
      </c>
      <c r="J688">
        <v>11.55</v>
      </c>
      <c r="K688">
        <v>109.7</v>
      </c>
      <c r="L688">
        <v>73</v>
      </c>
      <c r="M688">
        <v>98.2</v>
      </c>
      <c r="N688">
        <v>64</v>
      </c>
      <c r="O688">
        <v>70.8</v>
      </c>
      <c r="P688">
        <v>47</v>
      </c>
      <c r="Q688">
        <v>5.0999999999999997E-2</v>
      </c>
      <c r="R688">
        <v>59</v>
      </c>
      <c r="S688">
        <v>5.56</v>
      </c>
      <c r="T688">
        <v>65</v>
      </c>
      <c r="U688">
        <v>107.3</v>
      </c>
      <c r="V688">
        <v>64</v>
      </c>
      <c r="W688">
        <v>101.7</v>
      </c>
      <c r="X688">
        <v>66</v>
      </c>
      <c r="Y688">
        <v>1.55</v>
      </c>
      <c r="Z688">
        <v>112</v>
      </c>
      <c r="AA688">
        <v>1</v>
      </c>
      <c r="AB688" t="s">
        <v>136</v>
      </c>
      <c r="AC688" t="str">
        <f t="array" ref="AC688">IFERROR(INDEX(JeffSagarin[TEAM],MATCH(AllSources[[#This Row],[Year]]&amp;"|"&amp;AllSources[[#This Row],[Real_Team]],JeffSagarin[YEAR]&amp;"|"&amp;JeffSagarin[TEAM],0)),"")</f>
        <v>Arkansas</v>
      </c>
      <c r="AD688">
        <f t="array" ref="AD688">IFERROR(INDEX(JeffSagarin[JS_RATING],MATCH(AllSources[[#This Row],[Year]]&amp;"|"&amp;AllSources[[#This Row],[Real_Team]],JeffSagarin[YEAR]&amp;"|"&amp;JeffSagarin[TEAM],0)),"")</f>
        <v>82.25</v>
      </c>
      <c r="AE688">
        <f t="array" ref="AE688">IFERROR(INDEX(JeffSagarin[JS_SOS],MATCH(AllSources[[#This Row],[Year]]&amp;"|"&amp;AllSources[[#This Row],[Real_Team]],JeffSagarin[YEAR]&amp;"|"&amp;JeffSagarin[TEAM],0)),"")</f>
        <v>79.510000000000005</v>
      </c>
      <c r="AF688">
        <f t="array" ref="AF688">IFERROR(INDEX(JeffSagarin[W25],MATCH(AllSources[[#This Row],[Year]]&amp;"|"&amp;AllSources[[#This Row],[Real_Team]],JeffSagarin[YEAR]&amp;"|"&amp;JeffSagarin[TEAM],0)),"")</f>
        <v>1</v>
      </c>
      <c r="AG688">
        <f t="array" ref="AG688">IFERROR(INDEX(JeffSagarin[W50],MATCH(AllSources[[#This Row],[Year]]&amp;"|"&amp;AllSources[[#This Row],[Real_Team]],JeffSagarin[YEAR]&amp;"|"&amp;JeffSagarin[TEAM],0)),"")</f>
        <v>3</v>
      </c>
      <c r="AH688">
        <f t="array" ref="AH688">IFERROR(INDEX(JeffSagarin[YEAR],MATCH(AllSources[[#This Row],[Year]]&amp;"|"&amp;AllSources[[#This Row],[Real_Team]],JeffSagarin[YEAR]&amp;"|"&amp;JeffSagarin[TEAM],0)),"")</f>
        <v>2019</v>
      </c>
      <c r="AI688" t="str">
        <f t="array" ref="AI688">IFERROR(INDEX(SonnyMoore[TEAM],MATCH(AllSources[[#This Row],[Year]]&amp;"|"&amp;AllSources[[#This Row],[Real_Team]],SonnyMoore[YEAR]&amp;"|"&amp;SonnyMoore[TEAM],0)),"")</f>
        <v>ARKANSAS</v>
      </c>
      <c r="AJ688">
        <f t="array" ref="AJ688">IFERROR(INDEX(SonnyMoore[SM_SOS],MATCH(AllSources[[#This Row],[Year]]&amp;"|"&amp;AllSources[[#This Row],[Real_Team]],SonnyMoore[YEAR]&amp;"|"&amp;SonnyMoore[TEAM],0)),"")</f>
        <v>76.459999999999994</v>
      </c>
      <c r="AK688">
        <f t="array" ref="AK688">IFERROR(INDEX(SonnyMoore[SM_PR],MATCH(AllSources[[#This Row],[Year]]&amp;"|"&amp;AllSources[[#This Row],[Real_Team]],SonnyMoore[YEAR]&amp;"|"&amp;SonnyMoore[TEAM],0)),"")</f>
        <v>79.06</v>
      </c>
      <c r="AL688">
        <f t="array" ref="AL688">IFERROR(INDEX(SonnyMoore[YEAR],MATCH(AllSources[[#This Row],[Year]]&amp;"|"&amp;AllSources[[#This Row],[Real_Team]],SonnyMoore[YEAR]&amp;"|"&amp;SonnyMoore[TEAM],0)),"")</f>
        <v>2019</v>
      </c>
      <c r="AM688" t="str">
        <f t="array" ref="AM688">IFERROR(INDEX(ESPN[TEAM],MATCH(AllSources[[#This Row],[Year]]&amp;"|"&amp;AllSources[[#This Row],[Real_Team]],ESPN[YEAR]&amp;"|"&amp;ESPN[TEAM],0)),"")</f>
        <v>Arkansas</v>
      </c>
      <c r="AN688">
        <f t="array" ref="AN688">IFERROR(INDEX(ESPN[BPI OFF],MATCH(AllSources[[#This Row],[Year]]&amp;"|"&amp;AllSources[[#This Row],[Real_Team]],ESPN[YEAR]&amp;"|"&amp;ESPN[TEAM],0)),"")</f>
        <v>4</v>
      </c>
      <c r="AO688">
        <f t="array" ref="AO688">IFERROR(INDEX(ESPN[BPI DEF],MATCH(AllSources[[#This Row],[Year]]&amp;"|"&amp;AllSources[[#This Row],[Real_Team]],ESPN[YEAR]&amp;"|"&amp;ESPN[TEAM],0)),"")</f>
        <v>4.9000000000000004</v>
      </c>
      <c r="AP688">
        <f t="array" ref="AP688">IFERROR(INDEX(ESPN[BPI],MATCH(AllSources[[#This Row],[Year]]&amp;"|"&amp;AllSources[[#This Row],[Real_Team]],ESPN[YEAR]&amp;"|"&amp;ESPN[TEAM],0)),"")</f>
        <v>8.9</v>
      </c>
      <c r="AQ688">
        <f t="array" ref="AQ688">IFERROR(INDEX(ESPN[YEAR],MATCH(AllSources[[#This Row],[Year]]&amp;"|"&amp;AllSources[[#This Row],[Real_Team]],ESPN[YEAR]&amp;"|"&amp;ESPN[TEAM],0)),"")</f>
        <v>2019</v>
      </c>
    </row>
    <row r="689" spans="1:43" x14ac:dyDescent="0.2">
      <c r="A689">
        <v>2019</v>
      </c>
      <c r="B689">
        <v>58</v>
      </c>
      <c r="C689" t="s">
        <v>1147</v>
      </c>
      <c r="D689" t="s">
        <v>4</v>
      </c>
      <c r="E689" t="e" vm="1">
        <v>#NAME?</v>
      </c>
      <c r="F689">
        <v>12</v>
      </c>
      <c r="H689" t="s">
        <v>511</v>
      </c>
      <c r="I689" t="s">
        <v>599</v>
      </c>
      <c r="J689">
        <v>11.54</v>
      </c>
      <c r="K689">
        <v>111.1</v>
      </c>
      <c r="L689">
        <v>54</v>
      </c>
      <c r="M689">
        <v>99.6</v>
      </c>
      <c r="N689">
        <v>87</v>
      </c>
      <c r="O689">
        <v>62.3</v>
      </c>
      <c r="P689">
        <v>349</v>
      </c>
      <c r="Q689">
        <v>8.9999999999999993E-3</v>
      </c>
      <c r="R689">
        <v>158</v>
      </c>
      <c r="S689">
        <v>-3.27</v>
      </c>
      <c r="T689">
        <v>230</v>
      </c>
      <c r="U689">
        <v>102.5</v>
      </c>
      <c r="V689">
        <v>245</v>
      </c>
      <c r="W689">
        <v>105.8</v>
      </c>
      <c r="X689">
        <v>203</v>
      </c>
      <c r="Y689">
        <v>-3.2</v>
      </c>
      <c r="Z689">
        <v>252</v>
      </c>
      <c r="AA689">
        <v>2</v>
      </c>
      <c r="AB689" t="s">
        <v>136</v>
      </c>
      <c r="AC689" t="str">
        <f t="array" ref="AC689">IFERROR(INDEX(JeffSagarin[TEAM],MATCH(AllSources[[#This Row],[Year]]&amp;"|"&amp;AllSources[[#This Row],[Real_Team]],JeffSagarin[YEAR]&amp;"|"&amp;JeffSagarin[TEAM],0)),"")</f>
        <v/>
      </c>
      <c r="AD689" t="str">
        <f t="array" ref="AD689">IFERROR(INDEX(JeffSagarin[JS_RATING],MATCH(AllSources[[#This Row],[Year]]&amp;"|"&amp;AllSources[[#This Row],[Real_Team]],JeffSagarin[YEAR]&amp;"|"&amp;JeffSagarin[TEAM],0)),"")</f>
        <v/>
      </c>
      <c r="AE689" t="str">
        <f t="array" ref="AE689">IFERROR(INDEX(JeffSagarin[JS_SOS],MATCH(AllSources[[#This Row],[Year]]&amp;"|"&amp;AllSources[[#This Row],[Real_Team]],JeffSagarin[YEAR]&amp;"|"&amp;JeffSagarin[TEAM],0)),"")</f>
        <v/>
      </c>
      <c r="AF689" t="str">
        <f t="array" ref="AF689">IFERROR(INDEX(JeffSagarin[W25],MATCH(AllSources[[#This Row],[Year]]&amp;"|"&amp;AllSources[[#This Row],[Real_Team]],JeffSagarin[YEAR]&amp;"|"&amp;JeffSagarin[TEAM],0)),"")</f>
        <v/>
      </c>
      <c r="AG689" t="str">
        <f t="array" ref="AG689">IFERROR(INDEX(JeffSagarin[W50],MATCH(AllSources[[#This Row],[Year]]&amp;"|"&amp;AllSources[[#This Row],[Real_Team]],JeffSagarin[YEAR]&amp;"|"&amp;JeffSagarin[TEAM],0)),"")</f>
        <v/>
      </c>
      <c r="AH689" t="str">
        <f t="array" ref="AH689">IFERROR(INDEX(JeffSagarin[YEAR],MATCH(AllSources[[#This Row],[Year]]&amp;"|"&amp;AllSources[[#This Row],[Real_Team]],JeffSagarin[YEAR]&amp;"|"&amp;JeffSagarin[TEAM],0)),"")</f>
        <v/>
      </c>
      <c r="AI689" t="str">
        <f t="array" ref="AI689">IFERROR(INDEX(SonnyMoore[TEAM],MATCH(AllSources[[#This Row],[Year]]&amp;"|"&amp;AllSources[[#This Row],[Real_Team]],SonnyMoore[YEAR]&amp;"|"&amp;SonnyMoore[TEAM],0)),"")</f>
        <v>LIBERTY</v>
      </c>
      <c r="AJ689">
        <f t="array" ref="AJ689">IFERROR(INDEX(SonnyMoore[SM_SOS],MATCH(AllSources[[#This Row],[Year]]&amp;"|"&amp;AllSources[[#This Row],[Real_Team]],SonnyMoore[YEAR]&amp;"|"&amp;SonnyMoore[TEAM],0)),"")</f>
        <v>64.73</v>
      </c>
      <c r="AK689">
        <f t="array" ref="AK689">IFERROR(INDEX(SonnyMoore[SM_PR],MATCH(AllSources[[#This Row],[Year]]&amp;"|"&amp;AllSources[[#This Row],[Real_Team]],SonnyMoore[YEAR]&amp;"|"&amp;SonnyMoore[TEAM],0)),"")</f>
        <v>76.260000000000005</v>
      </c>
      <c r="AL689">
        <f t="array" ref="AL689">IFERROR(INDEX(SonnyMoore[YEAR],MATCH(AllSources[[#This Row],[Year]]&amp;"|"&amp;AllSources[[#This Row],[Real_Team]],SonnyMoore[YEAR]&amp;"|"&amp;SonnyMoore[TEAM],0)),"")</f>
        <v>2019</v>
      </c>
      <c r="AM689" t="str">
        <f t="array" ref="AM689">IFERROR(INDEX(ESPN[TEAM],MATCH(AllSources[[#This Row],[Year]]&amp;"|"&amp;AllSources[[#This Row],[Real_Team]],ESPN[YEAR]&amp;"|"&amp;ESPN[TEAM],0)),"")</f>
        <v>Liberty</v>
      </c>
      <c r="AN689">
        <f t="array" ref="AN689">IFERROR(INDEX(ESPN[BPI OFF],MATCH(AllSources[[#This Row],[Year]]&amp;"|"&amp;AllSources[[#This Row],[Real_Team]],ESPN[YEAR]&amp;"|"&amp;ESPN[TEAM],0)),"")</f>
        <v>3.8</v>
      </c>
      <c r="AO689">
        <f t="array" ref="AO689">IFERROR(INDEX(ESPN[BPI DEF],MATCH(AllSources[[#This Row],[Year]]&amp;"|"&amp;AllSources[[#This Row],[Real_Team]],ESPN[YEAR]&amp;"|"&amp;ESPN[TEAM],0)),"")</f>
        <v>4.5999999999999996</v>
      </c>
      <c r="AP689">
        <f t="array" ref="AP689">IFERROR(INDEX(ESPN[BPI],MATCH(AllSources[[#This Row],[Year]]&amp;"|"&amp;AllSources[[#This Row],[Real_Team]],ESPN[YEAR]&amp;"|"&amp;ESPN[TEAM],0)),"")</f>
        <v>8.4</v>
      </c>
      <c r="AQ689">
        <f t="array" ref="AQ689">IFERROR(INDEX(ESPN[YEAR],MATCH(AllSources[[#This Row],[Year]]&amp;"|"&amp;AllSources[[#This Row],[Real_Team]],ESPN[YEAR]&amp;"|"&amp;ESPN[TEAM],0)),"")</f>
        <v>2019</v>
      </c>
    </row>
    <row r="690" spans="1:43" x14ac:dyDescent="0.2">
      <c r="A690">
        <v>2019</v>
      </c>
      <c r="B690">
        <v>59</v>
      </c>
      <c r="C690" t="s">
        <v>1148</v>
      </c>
      <c r="D690" t="s">
        <v>85</v>
      </c>
      <c r="E690" t="e" vm="1">
        <v>#NAME?</v>
      </c>
      <c r="F690">
        <v>3</v>
      </c>
      <c r="H690" t="s">
        <v>489</v>
      </c>
      <c r="I690" t="s">
        <v>651</v>
      </c>
      <c r="J690">
        <v>11.52</v>
      </c>
      <c r="K690">
        <v>108.9</v>
      </c>
      <c r="L690">
        <v>89</v>
      </c>
      <c r="M690">
        <v>97.4</v>
      </c>
      <c r="N690">
        <v>57</v>
      </c>
      <c r="O690">
        <v>66.599999999999994</v>
      </c>
      <c r="P690">
        <v>230</v>
      </c>
      <c r="Q690">
        <v>1.6E-2</v>
      </c>
      <c r="R690">
        <v>142</v>
      </c>
      <c r="S690">
        <v>-1.18</v>
      </c>
      <c r="T690">
        <v>169</v>
      </c>
      <c r="U690">
        <v>105.2</v>
      </c>
      <c r="V690">
        <v>122</v>
      </c>
      <c r="W690">
        <v>106.4</v>
      </c>
      <c r="X690">
        <v>227</v>
      </c>
      <c r="Y690">
        <v>-2.58</v>
      </c>
      <c r="Z690">
        <v>236</v>
      </c>
      <c r="AA690">
        <v>3</v>
      </c>
      <c r="AB690" t="s">
        <v>136</v>
      </c>
      <c r="AC690" t="str">
        <f t="array" ref="AC690">IFERROR(INDEX(JeffSagarin[TEAM],MATCH(AllSources[[#This Row],[Year]]&amp;"|"&amp;AllSources[[#This Row],[Real_Team]],JeffSagarin[YEAR]&amp;"|"&amp;JeffSagarin[TEAM],0)),"")</f>
        <v>Furman</v>
      </c>
      <c r="AD690">
        <f t="array" ref="AD690">IFERROR(INDEX(JeffSagarin[JS_RATING],MATCH(AllSources[[#This Row],[Year]]&amp;"|"&amp;AllSources[[#This Row],[Real_Team]],JeffSagarin[YEAR]&amp;"|"&amp;JeffSagarin[TEAM],0)),"")</f>
        <v>78.5</v>
      </c>
      <c r="AE690">
        <f t="array" ref="AE690">IFERROR(INDEX(JeffSagarin[JS_SOS],MATCH(AllSources[[#This Row],[Year]]&amp;"|"&amp;AllSources[[#This Row],[Real_Team]],JeffSagarin[YEAR]&amp;"|"&amp;JeffSagarin[TEAM],0)),"")</f>
        <v>70.84</v>
      </c>
      <c r="AF690">
        <f t="array" ref="AF690">IFERROR(INDEX(JeffSagarin[W25],MATCH(AllSources[[#This Row],[Year]]&amp;"|"&amp;AllSources[[#This Row],[Real_Team]],JeffSagarin[YEAR]&amp;"|"&amp;JeffSagarin[TEAM],0)),"")</f>
        <v>1</v>
      </c>
      <c r="AG690">
        <f t="array" ref="AG690">IFERROR(INDEX(JeffSagarin[W50],MATCH(AllSources[[#This Row],[Year]]&amp;"|"&amp;AllSources[[#This Row],[Real_Team]],JeffSagarin[YEAR]&amp;"|"&amp;JeffSagarin[TEAM],0)),"")</f>
        <v>1</v>
      </c>
      <c r="AH690">
        <f t="array" ref="AH690">IFERROR(INDEX(JeffSagarin[YEAR],MATCH(AllSources[[#This Row],[Year]]&amp;"|"&amp;AllSources[[#This Row],[Real_Team]],JeffSagarin[YEAR]&amp;"|"&amp;JeffSagarin[TEAM],0)),"")</f>
        <v>2019</v>
      </c>
      <c r="AI690" t="str">
        <f t="array" ref="AI690">IFERROR(INDEX(SonnyMoore[TEAM],MATCH(AllSources[[#This Row],[Year]]&amp;"|"&amp;AllSources[[#This Row],[Real_Team]],SonnyMoore[YEAR]&amp;"|"&amp;SonnyMoore[TEAM],0)),"")</f>
        <v>FURMAN</v>
      </c>
      <c r="AJ690">
        <f t="array" ref="AJ690">IFERROR(INDEX(SonnyMoore[SM_SOS],MATCH(AllSources[[#This Row],[Year]]&amp;"|"&amp;AllSources[[#This Row],[Real_Team]],SonnyMoore[YEAR]&amp;"|"&amp;SonnyMoore[TEAM],0)),"")</f>
        <v>69.33</v>
      </c>
      <c r="AK690">
        <f t="array" ref="AK690">IFERROR(INDEX(SonnyMoore[SM_PR],MATCH(AllSources[[#This Row],[Year]]&amp;"|"&amp;AllSources[[#This Row],[Real_Team]],SonnyMoore[YEAR]&amp;"|"&amp;SonnyMoore[TEAM],0)),"")</f>
        <v>78.900000000000006</v>
      </c>
      <c r="AL690">
        <f t="array" ref="AL690">IFERROR(INDEX(SonnyMoore[YEAR],MATCH(AllSources[[#This Row],[Year]]&amp;"|"&amp;AllSources[[#This Row],[Real_Team]],SonnyMoore[YEAR]&amp;"|"&amp;SonnyMoore[TEAM],0)),"")</f>
        <v>2019</v>
      </c>
      <c r="AM690" t="str">
        <f t="array" ref="AM690">IFERROR(INDEX(ESPN[TEAM],MATCH(AllSources[[#This Row],[Year]]&amp;"|"&amp;AllSources[[#This Row],[Real_Team]],ESPN[YEAR]&amp;"|"&amp;ESPN[TEAM],0)),"")</f>
        <v>Furman</v>
      </c>
      <c r="AN690">
        <f t="array" ref="AN690">IFERROR(INDEX(ESPN[BPI OFF],MATCH(AllSources[[#This Row],[Year]]&amp;"|"&amp;AllSources[[#This Row],[Real_Team]],ESPN[YEAR]&amp;"|"&amp;ESPN[TEAM],0)),"")</f>
        <v>4</v>
      </c>
      <c r="AO690">
        <f t="array" ref="AO690">IFERROR(INDEX(ESPN[BPI DEF],MATCH(AllSources[[#This Row],[Year]]&amp;"|"&amp;AllSources[[#This Row],[Real_Team]],ESPN[YEAR]&amp;"|"&amp;ESPN[TEAM],0)),"")</f>
        <v>2.8</v>
      </c>
      <c r="AP690">
        <f t="array" ref="AP690">IFERROR(INDEX(ESPN[BPI],MATCH(AllSources[[#This Row],[Year]]&amp;"|"&amp;AllSources[[#This Row],[Real_Team]],ESPN[YEAR]&amp;"|"&amp;ESPN[TEAM],0)),"")</f>
        <v>6.8</v>
      </c>
      <c r="AQ690">
        <f t="array" ref="AQ690">IFERROR(INDEX(ESPN[YEAR],MATCH(AllSources[[#This Row],[Year]]&amp;"|"&amp;AllSources[[#This Row],[Real_Team]],ESPN[YEAR]&amp;"|"&amp;ESPN[TEAM],0)),"")</f>
        <v>2019</v>
      </c>
    </row>
    <row r="691" spans="1:43" x14ac:dyDescent="0.2">
      <c r="A691">
        <v>2019</v>
      </c>
      <c r="B691">
        <v>60</v>
      </c>
      <c r="C691" t="s">
        <v>1149</v>
      </c>
      <c r="D691" t="s">
        <v>48</v>
      </c>
      <c r="E691" t="e" vm="1">
        <v>#NAME?</v>
      </c>
      <c r="F691">
        <v>10</v>
      </c>
      <c r="H691" t="s">
        <v>541</v>
      </c>
      <c r="I691" t="s">
        <v>484</v>
      </c>
      <c r="J691">
        <v>11.5</v>
      </c>
      <c r="K691">
        <v>109</v>
      </c>
      <c r="L691">
        <v>87</v>
      </c>
      <c r="M691">
        <v>97.5</v>
      </c>
      <c r="N691">
        <v>60</v>
      </c>
      <c r="O691">
        <v>69.099999999999994</v>
      </c>
      <c r="P691">
        <v>100</v>
      </c>
      <c r="Q691">
        <v>2.3E-2</v>
      </c>
      <c r="R691">
        <v>120</v>
      </c>
      <c r="S691">
        <v>8.5399999999999991</v>
      </c>
      <c r="T691">
        <v>44</v>
      </c>
      <c r="U691">
        <v>109.2</v>
      </c>
      <c r="V691">
        <v>36</v>
      </c>
      <c r="W691">
        <v>100.7</v>
      </c>
      <c r="X691">
        <v>52</v>
      </c>
      <c r="Y691">
        <v>3.58</v>
      </c>
      <c r="Z691">
        <v>68</v>
      </c>
      <c r="AA691">
        <v>0</v>
      </c>
      <c r="AB691" t="s">
        <v>136</v>
      </c>
      <c r="AC691" t="str">
        <f t="array" ref="AC691">IFERROR(INDEX(JeffSagarin[TEAM],MATCH(AllSources[[#This Row],[Year]]&amp;"|"&amp;AllSources[[#This Row],[Real_Team]],JeffSagarin[YEAR]&amp;"|"&amp;JeffSagarin[TEAM],0)),"")</f>
        <v>Seton Hall</v>
      </c>
      <c r="AD691">
        <f t="array" ref="AD691">IFERROR(INDEX(JeffSagarin[JS_RATING],MATCH(AllSources[[#This Row],[Year]]&amp;"|"&amp;AllSources[[#This Row],[Real_Team]],JeffSagarin[YEAR]&amp;"|"&amp;JeffSagarin[TEAM],0)),"")</f>
        <v>81.73</v>
      </c>
      <c r="AE691">
        <f t="array" ref="AE691">IFERROR(INDEX(JeffSagarin[JS_SOS],MATCH(AllSources[[#This Row],[Year]]&amp;"|"&amp;AllSources[[#This Row],[Real_Team]],JeffSagarin[YEAR]&amp;"|"&amp;JeffSagarin[TEAM],0)),"")</f>
        <v>80.08</v>
      </c>
      <c r="AF691">
        <f t="array" ref="AF691">IFERROR(INDEX(JeffSagarin[W25],MATCH(AllSources[[#This Row],[Year]]&amp;"|"&amp;AllSources[[#This Row],[Real_Team]],JeffSagarin[YEAR]&amp;"|"&amp;JeffSagarin[TEAM],0)),"")</f>
        <v>2</v>
      </c>
      <c r="AG691">
        <f t="array" ref="AG691">IFERROR(INDEX(JeffSagarin[W50],MATCH(AllSources[[#This Row],[Year]]&amp;"|"&amp;AllSources[[#This Row],[Real_Team]],JeffSagarin[YEAR]&amp;"|"&amp;JeffSagarin[TEAM],0)),"")</f>
        <v>7</v>
      </c>
      <c r="AH691">
        <f t="array" ref="AH691">IFERROR(INDEX(JeffSagarin[YEAR],MATCH(AllSources[[#This Row],[Year]]&amp;"|"&amp;AllSources[[#This Row],[Real_Team]],JeffSagarin[YEAR]&amp;"|"&amp;JeffSagarin[TEAM],0)),"")</f>
        <v>2019</v>
      </c>
      <c r="AI691" t="str">
        <f t="array" ref="AI691">IFERROR(INDEX(SonnyMoore[TEAM],MATCH(AllSources[[#This Row],[Year]]&amp;"|"&amp;AllSources[[#This Row],[Real_Team]],SonnyMoore[YEAR]&amp;"|"&amp;SonnyMoore[TEAM],0)),"")</f>
        <v>SETON HALL</v>
      </c>
      <c r="AJ691">
        <f t="array" ref="AJ691">IFERROR(INDEX(SonnyMoore[SM_SOS],MATCH(AllSources[[#This Row],[Year]]&amp;"|"&amp;AllSources[[#This Row],[Real_Team]],SonnyMoore[YEAR]&amp;"|"&amp;SonnyMoore[TEAM],0)),"")</f>
        <v>77.739999999999995</v>
      </c>
      <c r="AK691">
        <f t="array" ref="AK691">IFERROR(INDEX(SonnyMoore[SM_PR],MATCH(AllSources[[#This Row],[Year]]&amp;"|"&amp;AllSources[[#This Row],[Real_Team]],SonnyMoore[YEAR]&amp;"|"&amp;SonnyMoore[TEAM],0)),"")</f>
        <v>78.959999999999994</v>
      </c>
      <c r="AL691">
        <f t="array" ref="AL691">IFERROR(INDEX(SonnyMoore[YEAR],MATCH(AllSources[[#This Row],[Year]]&amp;"|"&amp;AllSources[[#This Row],[Real_Team]],SonnyMoore[YEAR]&amp;"|"&amp;SonnyMoore[TEAM],0)),"")</f>
        <v>2019</v>
      </c>
      <c r="AM691" t="str">
        <f t="array" ref="AM691">IFERROR(INDEX(ESPN[TEAM],MATCH(AllSources[[#This Row],[Year]]&amp;"|"&amp;AllSources[[#This Row],[Real_Team]],ESPN[YEAR]&amp;"|"&amp;ESPN[TEAM],0)),"")</f>
        <v>Seton Hall</v>
      </c>
      <c r="AN691">
        <f t="array" ref="AN691">IFERROR(INDEX(ESPN[BPI OFF],MATCH(AllSources[[#This Row],[Year]]&amp;"|"&amp;AllSources[[#This Row],[Real_Team]],ESPN[YEAR]&amp;"|"&amp;ESPN[TEAM],0)),"")</f>
        <v>6.2</v>
      </c>
      <c r="AO691">
        <f t="array" ref="AO691">IFERROR(INDEX(ESPN[BPI DEF],MATCH(AllSources[[#This Row],[Year]]&amp;"|"&amp;AllSources[[#This Row],[Real_Team]],ESPN[YEAR]&amp;"|"&amp;ESPN[TEAM],0)),"")</f>
        <v>6</v>
      </c>
      <c r="AP691">
        <f t="array" ref="AP691">IFERROR(INDEX(ESPN[BPI],MATCH(AllSources[[#This Row],[Year]]&amp;"|"&amp;AllSources[[#This Row],[Real_Team]],ESPN[YEAR]&amp;"|"&amp;ESPN[TEAM],0)),"")</f>
        <v>12.1</v>
      </c>
      <c r="AQ691">
        <f t="array" ref="AQ691">IFERROR(INDEX(ESPN[YEAR],MATCH(AllSources[[#This Row],[Year]]&amp;"|"&amp;AllSources[[#This Row],[Real_Team]],ESPN[YEAR]&amp;"|"&amp;ESPN[TEAM],0)),"")</f>
        <v>2019</v>
      </c>
    </row>
    <row r="692" spans="1:43" x14ac:dyDescent="0.2">
      <c r="A692">
        <v>2019</v>
      </c>
      <c r="B692">
        <v>61</v>
      </c>
      <c r="C692" t="s">
        <v>1150</v>
      </c>
      <c r="D692" t="s">
        <v>254</v>
      </c>
      <c r="E692" t="e" vm="1">
        <v>#NAME?</v>
      </c>
      <c r="F692">
        <v>6</v>
      </c>
      <c r="H692" t="s">
        <v>528</v>
      </c>
      <c r="I692" t="s">
        <v>651</v>
      </c>
      <c r="J692">
        <v>11.29</v>
      </c>
      <c r="K692">
        <v>109.8</v>
      </c>
      <c r="L692">
        <v>70</v>
      </c>
      <c r="M692">
        <v>98.5</v>
      </c>
      <c r="N692">
        <v>69</v>
      </c>
      <c r="O692">
        <v>67.8</v>
      </c>
      <c r="P692">
        <v>165</v>
      </c>
      <c r="Q692">
        <v>4.3999999999999997E-2</v>
      </c>
      <c r="R692">
        <v>76</v>
      </c>
      <c r="S692">
        <v>0.7</v>
      </c>
      <c r="T692">
        <v>122</v>
      </c>
      <c r="U692">
        <v>104.9</v>
      </c>
      <c r="V692">
        <v>130</v>
      </c>
      <c r="W692">
        <v>104.2</v>
      </c>
      <c r="X692">
        <v>141</v>
      </c>
      <c r="Y692">
        <v>-4.05</v>
      </c>
      <c r="Z692">
        <v>277</v>
      </c>
      <c r="AA692">
        <v>6</v>
      </c>
      <c r="AB692" t="s">
        <v>136</v>
      </c>
      <c r="AC692" t="str">
        <f t="array" ref="AC692">IFERROR(INDEX(JeffSagarin[TEAM],MATCH(AllSources[[#This Row],[Year]]&amp;"|"&amp;AllSources[[#This Row],[Real_Team]],JeffSagarin[YEAR]&amp;"|"&amp;JeffSagarin[TEAM],0)),"")</f>
        <v>Toledo</v>
      </c>
      <c r="AD692">
        <f t="array" ref="AD692">IFERROR(INDEX(JeffSagarin[JS_RATING],MATCH(AllSources[[#This Row],[Year]]&amp;"|"&amp;AllSources[[#This Row],[Real_Team]],JeffSagarin[YEAR]&amp;"|"&amp;JeffSagarin[TEAM],0)),"")</f>
        <v>78.91</v>
      </c>
      <c r="AE692">
        <f t="array" ref="AE692">IFERROR(INDEX(JeffSagarin[JS_SOS],MATCH(AllSources[[#This Row],[Year]]&amp;"|"&amp;AllSources[[#This Row],[Real_Team]],JeffSagarin[YEAR]&amp;"|"&amp;JeffSagarin[TEAM],0)),"")</f>
        <v>72.819999999999993</v>
      </c>
      <c r="AF692">
        <f t="array" ref="AF692">IFERROR(INDEX(JeffSagarin[W25],MATCH(AllSources[[#This Row],[Year]]&amp;"|"&amp;AllSources[[#This Row],[Real_Team]],JeffSagarin[YEAR]&amp;"|"&amp;JeffSagarin[TEAM],0)),"")</f>
        <v>0</v>
      </c>
      <c r="AG692">
        <f t="array" ref="AG692">IFERROR(INDEX(JeffSagarin[W50],MATCH(AllSources[[#This Row],[Year]]&amp;"|"&amp;AllSources[[#This Row],[Real_Team]],JeffSagarin[YEAR]&amp;"|"&amp;JeffSagarin[TEAM],0)),"")</f>
        <v>0</v>
      </c>
      <c r="AH692">
        <f t="array" ref="AH692">IFERROR(INDEX(JeffSagarin[YEAR],MATCH(AllSources[[#This Row],[Year]]&amp;"|"&amp;AllSources[[#This Row],[Real_Team]],JeffSagarin[YEAR]&amp;"|"&amp;JeffSagarin[TEAM],0)),"")</f>
        <v>2019</v>
      </c>
      <c r="AI692" t="str">
        <f t="array" ref="AI692">IFERROR(INDEX(SonnyMoore[TEAM],MATCH(AllSources[[#This Row],[Year]]&amp;"|"&amp;AllSources[[#This Row],[Real_Team]],SonnyMoore[YEAR]&amp;"|"&amp;SonnyMoore[TEAM],0)),"")</f>
        <v>TOLEDO</v>
      </c>
      <c r="AJ692">
        <f t="array" ref="AJ692">IFERROR(INDEX(SonnyMoore[SM_SOS],MATCH(AllSources[[#This Row],[Year]]&amp;"|"&amp;AllSources[[#This Row],[Real_Team]],SonnyMoore[YEAR]&amp;"|"&amp;SonnyMoore[TEAM],0)),"")</f>
        <v>70.25</v>
      </c>
      <c r="AK692">
        <f t="array" ref="AK692">IFERROR(INDEX(SonnyMoore[SM_PR],MATCH(AllSources[[#This Row],[Year]]&amp;"|"&amp;AllSources[[#This Row],[Real_Team]],SonnyMoore[YEAR]&amp;"|"&amp;SonnyMoore[TEAM],0)),"")</f>
        <v>77.14</v>
      </c>
      <c r="AL692">
        <f t="array" ref="AL692">IFERROR(INDEX(SonnyMoore[YEAR],MATCH(AllSources[[#This Row],[Year]]&amp;"|"&amp;AllSources[[#This Row],[Real_Team]],SonnyMoore[YEAR]&amp;"|"&amp;SonnyMoore[TEAM],0)),"")</f>
        <v>2019</v>
      </c>
      <c r="AM692" t="str">
        <f t="array" ref="AM692">IFERROR(INDEX(ESPN[TEAM],MATCH(AllSources[[#This Row],[Year]]&amp;"|"&amp;AllSources[[#This Row],[Real_Team]],ESPN[YEAR]&amp;"|"&amp;ESPN[TEAM],0)),"")</f>
        <v/>
      </c>
      <c r="AN692" t="str">
        <f t="array" ref="AN692">IFERROR(INDEX(ESPN[BPI OFF],MATCH(AllSources[[#This Row],[Year]]&amp;"|"&amp;AllSources[[#This Row],[Real_Team]],ESPN[YEAR]&amp;"|"&amp;ESPN[TEAM],0)),"")</f>
        <v/>
      </c>
      <c r="AO692" t="str">
        <f t="array" ref="AO692">IFERROR(INDEX(ESPN[BPI DEF],MATCH(AllSources[[#This Row],[Year]]&amp;"|"&amp;AllSources[[#This Row],[Real_Team]],ESPN[YEAR]&amp;"|"&amp;ESPN[TEAM],0)),"")</f>
        <v/>
      </c>
      <c r="AP692" t="str">
        <f t="array" ref="AP692">IFERROR(INDEX(ESPN[BPI],MATCH(AllSources[[#This Row],[Year]]&amp;"|"&amp;AllSources[[#This Row],[Real_Team]],ESPN[YEAR]&amp;"|"&amp;ESPN[TEAM],0)),"")</f>
        <v/>
      </c>
      <c r="AQ692" t="str">
        <f t="array" ref="AQ692">IFERROR(INDEX(ESPN[YEAR],MATCH(AllSources[[#This Row],[Year]]&amp;"|"&amp;AllSources[[#This Row],[Real_Team]],ESPN[YEAR]&amp;"|"&amp;ESPN[TEAM],0)),"")</f>
        <v/>
      </c>
    </row>
    <row r="693" spans="1:43" x14ac:dyDescent="0.2">
      <c r="A693">
        <v>2019</v>
      </c>
      <c r="B693">
        <v>62</v>
      </c>
      <c r="C693" t="s">
        <v>1151</v>
      </c>
      <c r="D693" t="s">
        <v>219</v>
      </c>
      <c r="E693" t="e" vm="1">
        <v>#NAME?</v>
      </c>
      <c r="F693">
        <v>5</v>
      </c>
      <c r="H693" t="s">
        <v>532</v>
      </c>
      <c r="I693" t="s">
        <v>65</v>
      </c>
      <c r="J693">
        <v>11.27</v>
      </c>
      <c r="K693">
        <v>112.1</v>
      </c>
      <c r="L693">
        <v>43</v>
      </c>
      <c r="M693">
        <v>100.8</v>
      </c>
      <c r="N693">
        <v>103</v>
      </c>
      <c r="O693">
        <v>64.7</v>
      </c>
      <c r="P693">
        <v>322</v>
      </c>
      <c r="Q693">
        <v>-4.7E-2</v>
      </c>
      <c r="R693">
        <v>289</v>
      </c>
      <c r="S693">
        <v>1.24</v>
      </c>
      <c r="T693">
        <v>108</v>
      </c>
      <c r="U693">
        <v>104.4</v>
      </c>
      <c r="V693">
        <v>153</v>
      </c>
      <c r="W693">
        <v>103.1</v>
      </c>
      <c r="X693">
        <v>103</v>
      </c>
      <c r="Y693">
        <v>1.49</v>
      </c>
      <c r="Z693">
        <v>114</v>
      </c>
      <c r="AA693">
        <v>5</v>
      </c>
      <c r="AB693" t="s">
        <v>136</v>
      </c>
      <c r="AC693" t="str">
        <f t="array" ref="AC693">IFERROR(INDEX(JeffSagarin[TEAM],MATCH(AllSources[[#This Row],[Year]]&amp;"|"&amp;AllSources[[#This Row],[Real_Team]],JeffSagarin[YEAR]&amp;"|"&amp;JeffSagarin[TEAM],0)),"")</f>
        <v>Dayton</v>
      </c>
      <c r="AD693">
        <f t="array" ref="AD693">IFERROR(INDEX(JeffSagarin[JS_RATING],MATCH(AllSources[[#This Row],[Year]]&amp;"|"&amp;AllSources[[#This Row],[Real_Team]],JeffSagarin[YEAR]&amp;"|"&amp;JeffSagarin[TEAM],0)),"")</f>
        <v>79.45</v>
      </c>
      <c r="AE693">
        <f t="array" ref="AE693">IFERROR(INDEX(JeffSagarin[JS_SOS],MATCH(AllSources[[#This Row],[Year]]&amp;"|"&amp;AllSources[[#This Row],[Real_Team]],JeffSagarin[YEAR]&amp;"|"&amp;JeffSagarin[TEAM],0)),"")</f>
        <v>73.87</v>
      </c>
      <c r="AF693">
        <f t="array" ref="AF693">IFERROR(INDEX(JeffSagarin[W25],MATCH(AllSources[[#This Row],[Year]]&amp;"|"&amp;AllSources[[#This Row],[Real_Team]],JeffSagarin[YEAR]&amp;"|"&amp;JeffSagarin[TEAM],0)),"")</f>
        <v>0</v>
      </c>
      <c r="AG693">
        <f t="array" ref="AG693">IFERROR(INDEX(JeffSagarin[W50],MATCH(AllSources[[#This Row],[Year]]&amp;"|"&amp;AllSources[[#This Row],[Real_Team]],JeffSagarin[YEAR]&amp;"|"&amp;JeffSagarin[TEAM],0)),"")</f>
        <v>0</v>
      </c>
      <c r="AH693">
        <f t="array" ref="AH693">IFERROR(INDEX(JeffSagarin[YEAR],MATCH(AllSources[[#This Row],[Year]]&amp;"|"&amp;AllSources[[#This Row],[Real_Team]],JeffSagarin[YEAR]&amp;"|"&amp;JeffSagarin[TEAM],0)),"")</f>
        <v>2019</v>
      </c>
      <c r="AI693" t="str">
        <f t="array" ref="AI693">IFERROR(INDEX(SonnyMoore[TEAM],MATCH(AllSources[[#This Row],[Year]]&amp;"|"&amp;AllSources[[#This Row],[Real_Team]],SonnyMoore[YEAR]&amp;"|"&amp;SonnyMoore[TEAM],0)),"")</f>
        <v>DAYTON</v>
      </c>
      <c r="AJ693">
        <f t="array" ref="AJ693">IFERROR(INDEX(SonnyMoore[SM_SOS],MATCH(AllSources[[#This Row],[Year]]&amp;"|"&amp;AllSources[[#This Row],[Real_Team]],SonnyMoore[YEAR]&amp;"|"&amp;SonnyMoore[TEAM],0)),"")</f>
        <v>72.489999999999995</v>
      </c>
      <c r="AK693">
        <f t="array" ref="AK693">IFERROR(INDEX(SonnyMoore[SM_PR],MATCH(AllSources[[#This Row],[Year]]&amp;"|"&amp;AllSources[[#This Row],[Real_Team]],SonnyMoore[YEAR]&amp;"|"&amp;SonnyMoore[TEAM],0)),"")</f>
        <v>78.16</v>
      </c>
      <c r="AL693">
        <f t="array" ref="AL693">IFERROR(INDEX(SonnyMoore[YEAR],MATCH(AllSources[[#This Row],[Year]]&amp;"|"&amp;AllSources[[#This Row],[Real_Team]],SonnyMoore[YEAR]&amp;"|"&amp;SonnyMoore[TEAM],0)),"")</f>
        <v>2019</v>
      </c>
      <c r="AM693" t="str">
        <f t="array" ref="AM693">IFERROR(INDEX(ESPN[TEAM],MATCH(AllSources[[#This Row],[Year]]&amp;"|"&amp;AllSources[[#This Row],[Real_Team]],ESPN[YEAR]&amp;"|"&amp;ESPN[TEAM],0)),"")</f>
        <v>Dayton</v>
      </c>
      <c r="AN693">
        <f t="array" ref="AN693">IFERROR(INDEX(ESPN[BPI OFF],MATCH(AllSources[[#This Row],[Year]]&amp;"|"&amp;AllSources[[#This Row],[Real_Team]],ESPN[YEAR]&amp;"|"&amp;ESPN[TEAM],0)),"")</f>
        <v>10.4</v>
      </c>
      <c r="AO693">
        <f t="array" ref="AO693">IFERROR(INDEX(ESPN[BPI DEF],MATCH(AllSources[[#This Row],[Year]]&amp;"|"&amp;AllSources[[#This Row],[Real_Team]],ESPN[YEAR]&amp;"|"&amp;ESPN[TEAM],0)),"")</f>
        <v>5.3</v>
      </c>
      <c r="AP693">
        <f t="array" ref="AP693">IFERROR(INDEX(ESPN[BPI],MATCH(AllSources[[#This Row],[Year]]&amp;"|"&amp;AllSources[[#This Row],[Real_Team]],ESPN[YEAR]&amp;"|"&amp;ESPN[TEAM],0)),"")</f>
        <v>15.8</v>
      </c>
      <c r="AQ693">
        <f t="array" ref="AQ693">IFERROR(INDEX(ESPN[YEAR],MATCH(AllSources[[#This Row],[Year]]&amp;"|"&amp;AllSources[[#This Row],[Real_Team]],ESPN[YEAR]&amp;"|"&amp;ESPN[TEAM],0)),"")</f>
        <v>2019</v>
      </c>
    </row>
    <row r="694" spans="1:43" x14ac:dyDescent="0.2">
      <c r="A694">
        <v>2019</v>
      </c>
      <c r="B694">
        <v>63</v>
      </c>
      <c r="C694" t="s">
        <v>1152</v>
      </c>
      <c r="D694" t="s">
        <v>1487</v>
      </c>
      <c r="E694" t="e" vm="1">
        <v>#NAME?</v>
      </c>
      <c r="F694">
        <v>4</v>
      </c>
      <c r="H694" t="s">
        <v>137</v>
      </c>
      <c r="I694" t="s">
        <v>94</v>
      </c>
      <c r="J694">
        <v>10.75</v>
      </c>
      <c r="K694">
        <v>106.8</v>
      </c>
      <c r="L694">
        <v>131</v>
      </c>
      <c r="M694">
        <v>96.1</v>
      </c>
      <c r="N694">
        <v>39</v>
      </c>
      <c r="O694">
        <v>68.099999999999994</v>
      </c>
      <c r="P694">
        <v>147</v>
      </c>
      <c r="Q694">
        <v>-2.8000000000000001E-2</v>
      </c>
      <c r="R694">
        <v>254</v>
      </c>
      <c r="S694">
        <v>2.29</v>
      </c>
      <c r="T694">
        <v>95</v>
      </c>
      <c r="U694">
        <v>106</v>
      </c>
      <c r="V694">
        <v>87</v>
      </c>
      <c r="W694">
        <v>103.7</v>
      </c>
      <c r="X694">
        <v>116</v>
      </c>
      <c r="Y694">
        <v>-4.96</v>
      </c>
      <c r="Z694">
        <v>300</v>
      </c>
      <c r="AA694">
        <v>4</v>
      </c>
      <c r="AB694" t="s">
        <v>136</v>
      </c>
      <c r="AC694" t="str">
        <f t="array" ref="AC694">IFERROR(INDEX(JeffSagarin[TEAM],MATCH(AllSources[[#This Row],[Year]]&amp;"|"&amp;AllSources[[#This Row],[Real_Team]],JeffSagarin[YEAR]&amp;"|"&amp;JeffSagarin[TEAM],0)),"")</f>
        <v/>
      </c>
      <c r="AD694" t="str">
        <f t="array" ref="AD694">IFERROR(INDEX(JeffSagarin[JS_RATING],MATCH(AllSources[[#This Row],[Year]]&amp;"|"&amp;AllSources[[#This Row],[Real_Team]],JeffSagarin[YEAR]&amp;"|"&amp;JeffSagarin[TEAM],0)),"")</f>
        <v/>
      </c>
      <c r="AE694" t="str">
        <f t="array" ref="AE694">IFERROR(INDEX(JeffSagarin[JS_SOS],MATCH(AllSources[[#This Row],[Year]]&amp;"|"&amp;AllSources[[#This Row],[Real_Team]],JeffSagarin[YEAR]&amp;"|"&amp;JeffSagarin[TEAM],0)),"")</f>
        <v/>
      </c>
      <c r="AF694" t="str">
        <f t="array" ref="AF694">IFERROR(INDEX(JeffSagarin[W25],MATCH(AllSources[[#This Row],[Year]]&amp;"|"&amp;AllSources[[#This Row],[Real_Team]],JeffSagarin[YEAR]&amp;"|"&amp;JeffSagarin[TEAM],0)),"")</f>
        <v/>
      </c>
      <c r="AG694" t="str">
        <f t="array" ref="AG694">IFERROR(INDEX(JeffSagarin[W50],MATCH(AllSources[[#This Row],[Year]]&amp;"|"&amp;AllSources[[#This Row],[Real_Team]],JeffSagarin[YEAR]&amp;"|"&amp;JeffSagarin[TEAM],0)),"")</f>
        <v/>
      </c>
      <c r="AH694" t="str">
        <f t="array" ref="AH694">IFERROR(INDEX(JeffSagarin[YEAR],MATCH(AllSources[[#This Row],[Year]]&amp;"|"&amp;AllSources[[#This Row],[Real_Team]],JeffSagarin[YEAR]&amp;"|"&amp;JeffSagarin[TEAM],0)),"")</f>
        <v/>
      </c>
      <c r="AI694" t="str">
        <f t="array" ref="AI694">IFERROR(INDEX(SonnyMoore[TEAM],MATCH(AllSources[[#This Row],[Year]]&amp;"|"&amp;AllSources[[#This Row],[Real_Team]],SonnyMoore[YEAR]&amp;"|"&amp;SonnyMoore[TEAM],0)),"")</f>
        <v/>
      </c>
      <c r="AJ694" t="str">
        <f t="array" ref="AJ694">IFERROR(INDEX(SonnyMoore[SM_SOS],MATCH(AllSources[[#This Row],[Year]]&amp;"|"&amp;AllSources[[#This Row],[Real_Team]],SonnyMoore[YEAR]&amp;"|"&amp;SonnyMoore[TEAM],0)),"")</f>
        <v/>
      </c>
      <c r="AK694" t="str">
        <f t="array" ref="AK694">IFERROR(INDEX(SonnyMoore[SM_PR],MATCH(AllSources[[#This Row],[Year]]&amp;"|"&amp;AllSources[[#This Row],[Real_Team]],SonnyMoore[YEAR]&amp;"|"&amp;SonnyMoore[TEAM],0)),"")</f>
        <v/>
      </c>
      <c r="AL694" t="str">
        <f t="array" ref="AL694">IFERROR(INDEX(SonnyMoore[YEAR],MATCH(AllSources[[#This Row],[Year]]&amp;"|"&amp;AllSources[[#This Row],[Real_Team]],SonnyMoore[YEAR]&amp;"|"&amp;SonnyMoore[TEAM],0)),"")</f>
        <v/>
      </c>
      <c r="AM694" t="str">
        <f t="array" ref="AM694">IFERROR(INDEX(ESPN[TEAM],MATCH(AllSources[[#This Row],[Year]]&amp;"|"&amp;AllSources[[#This Row],[Real_Team]],ESPN[YEAR]&amp;"|"&amp;ESPN[TEAM],0)),"")</f>
        <v/>
      </c>
      <c r="AN694" t="str">
        <f t="array" ref="AN694">IFERROR(INDEX(ESPN[BPI OFF],MATCH(AllSources[[#This Row],[Year]]&amp;"|"&amp;AllSources[[#This Row],[Real_Team]],ESPN[YEAR]&amp;"|"&amp;ESPN[TEAM],0)),"")</f>
        <v/>
      </c>
      <c r="AO694" t="str">
        <f t="array" ref="AO694">IFERROR(INDEX(ESPN[BPI DEF],MATCH(AllSources[[#This Row],[Year]]&amp;"|"&amp;AllSources[[#This Row],[Real_Team]],ESPN[YEAR]&amp;"|"&amp;ESPN[TEAM],0)),"")</f>
        <v/>
      </c>
      <c r="AP694" t="str">
        <f t="array" ref="AP694">IFERROR(INDEX(ESPN[BPI],MATCH(AllSources[[#This Row],[Year]]&amp;"|"&amp;AllSources[[#This Row],[Real_Team]],ESPN[YEAR]&amp;"|"&amp;ESPN[TEAM],0)),"")</f>
        <v/>
      </c>
      <c r="AQ694" t="str">
        <f t="array" ref="AQ694">IFERROR(INDEX(ESPN[YEAR],MATCH(AllSources[[#This Row],[Year]]&amp;"|"&amp;AllSources[[#This Row],[Real_Team]],ESPN[YEAR]&amp;"|"&amp;ESPN[TEAM],0)),"")</f>
        <v/>
      </c>
    </row>
    <row r="695" spans="1:43" x14ac:dyDescent="0.2">
      <c r="A695">
        <v>2019</v>
      </c>
      <c r="B695">
        <v>64</v>
      </c>
      <c r="C695" t="s">
        <v>1153</v>
      </c>
      <c r="D695" t="s">
        <v>59</v>
      </c>
      <c r="E695" t="e" vm="1">
        <v>#NAME?</v>
      </c>
      <c r="F695">
        <v>1</v>
      </c>
      <c r="H695" t="s">
        <v>60</v>
      </c>
      <c r="I695" t="s">
        <v>1143</v>
      </c>
      <c r="J695">
        <v>10.68</v>
      </c>
      <c r="K695">
        <v>108.2</v>
      </c>
      <c r="L695">
        <v>103</v>
      </c>
      <c r="M695">
        <v>97.5</v>
      </c>
      <c r="N695">
        <v>58</v>
      </c>
      <c r="O695">
        <v>68.7</v>
      </c>
      <c r="P695">
        <v>117</v>
      </c>
      <c r="Q695">
        <v>2.4E-2</v>
      </c>
      <c r="R695">
        <v>114</v>
      </c>
      <c r="S695">
        <v>10.1</v>
      </c>
      <c r="T695">
        <v>33</v>
      </c>
      <c r="U695">
        <v>109.7</v>
      </c>
      <c r="V695">
        <v>24</v>
      </c>
      <c r="W695">
        <v>99.6</v>
      </c>
      <c r="X695">
        <v>37</v>
      </c>
      <c r="Y695">
        <v>3.89</v>
      </c>
      <c r="Z695">
        <v>62</v>
      </c>
      <c r="AA695">
        <v>1</v>
      </c>
      <c r="AB695" t="s">
        <v>136</v>
      </c>
      <c r="AC695" t="str">
        <f t="array" ref="AC695">IFERROR(INDEX(JeffSagarin[TEAM],MATCH(AllSources[[#This Row],[Year]]&amp;"|"&amp;AllSources[[#This Row],[Real_Team]],JeffSagarin[YEAR]&amp;"|"&amp;JeffSagarin[TEAM],0)),"")</f>
        <v>Alabama</v>
      </c>
      <c r="AD695">
        <f t="array" ref="AD695">IFERROR(INDEX(JeffSagarin[JS_RATING],MATCH(AllSources[[#This Row],[Year]]&amp;"|"&amp;AllSources[[#This Row],[Real_Team]],JeffSagarin[YEAR]&amp;"|"&amp;JeffSagarin[TEAM],0)),"")</f>
        <v>81.010000000000005</v>
      </c>
      <c r="AE695">
        <f t="array" ref="AE695">IFERROR(INDEX(JeffSagarin[JS_SOS],MATCH(AllSources[[#This Row],[Year]]&amp;"|"&amp;AllSources[[#This Row],[Real_Team]],JeffSagarin[YEAR]&amp;"|"&amp;JeffSagarin[TEAM],0)),"")</f>
        <v>80.430000000000007</v>
      </c>
      <c r="AF695">
        <f t="array" ref="AF695">IFERROR(INDEX(JeffSagarin[W25],MATCH(AllSources[[#This Row],[Year]]&amp;"|"&amp;AllSources[[#This Row],[Real_Team]],JeffSagarin[YEAR]&amp;"|"&amp;JeffSagarin[TEAM],0)),"")</f>
        <v>2</v>
      </c>
      <c r="AG695">
        <f t="array" ref="AG695">IFERROR(INDEX(JeffSagarin[W50],MATCH(AllSources[[#This Row],[Year]]&amp;"|"&amp;AllSources[[#This Row],[Real_Team]],JeffSagarin[YEAR]&amp;"|"&amp;JeffSagarin[TEAM],0)),"")</f>
        <v>5</v>
      </c>
      <c r="AH695">
        <f t="array" ref="AH695">IFERROR(INDEX(JeffSagarin[YEAR],MATCH(AllSources[[#This Row],[Year]]&amp;"|"&amp;AllSources[[#This Row],[Real_Team]],JeffSagarin[YEAR]&amp;"|"&amp;JeffSagarin[TEAM],0)),"")</f>
        <v>2019</v>
      </c>
      <c r="AI695" t="str">
        <f t="array" ref="AI695">IFERROR(INDEX(SonnyMoore[TEAM],MATCH(AllSources[[#This Row],[Year]]&amp;"|"&amp;AllSources[[#This Row],[Real_Team]],SonnyMoore[YEAR]&amp;"|"&amp;SonnyMoore[TEAM],0)),"")</f>
        <v>ALABAMA</v>
      </c>
      <c r="AJ695">
        <f t="array" ref="AJ695">IFERROR(INDEX(SonnyMoore[SM_SOS],MATCH(AllSources[[#This Row],[Year]]&amp;"|"&amp;AllSources[[#This Row],[Real_Team]],SonnyMoore[YEAR]&amp;"|"&amp;SonnyMoore[TEAM],0)),"")</f>
        <v>77.5</v>
      </c>
      <c r="AK695">
        <f t="array" ref="AK695">IFERROR(INDEX(SonnyMoore[SM_PR],MATCH(AllSources[[#This Row],[Year]]&amp;"|"&amp;AllSources[[#This Row],[Real_Team]],SonnyMoore[YEAR]&amp;"|"&amp;SonnyMoore[TEAM],0)),"")</f>
        <v>77.39</v>
      </c>
      <c r="AL695">
        <f t="array" ref="AL695">IFERROR(INDEX(SonnyMoore[YEAR],MATCH(AllSources[[#This Row],[Year]]&amp;"|"&amp;AllSources[[#This Row],[Real_Team]],SonnyMoore[YEAR]&amp;"|"&amp;SonnyMoore[TEAM],0)),"")</f>
        <v>2019</v>
      </c>
      <c r="AM695" t="str">
        <f t="array" ref="AM695">IFERROR(INDEX(ESPN[TEAM],MATCH(AllSources[[#This Row],[Year]]&amp;"|"&amp;AllSources[[#This Row],[Real_Team]],ESPN[YEAR]&amp;"|"&amp;ESPN[TEAM],0)),"")</f>
        <v>Alabama</v>
      </c>
      <c r="AN695">
        <f t="array" ref="AN695">IFERROR(INDEX(ESPN[BPI OFF],MATCH(AllSources[[#This Row],[Year]]&amp;"|"&amp;AllSources[[#This Row],[Real_Team]],ESPN[YEAR]&amp;"|"&amp;ESPN[TEAM],0)),"")</f>
        <v>5.2</v>
      </c>
      <c r="AO695">
        <f t="array" ref="AO695">IFERROR(INDEX(ESPN[BPI DEF],MATCH(AllSources[[#This Row],[Year]]&amp;"|"&amp;AllSources[[#This Row],[Real_Team]],ESPN[YEAR]&amp;"|"&amp;ESPN[TEAM],0)),"")</f>
        <v>2.1</v>
      </c>
      <c r="AP695">
        <f t="array" ref="AP695">IFERROR(INDEX(ESPN[BPI],MATCH(AllSources[[#This Row],[Year]]&amp;"|"&amp;AllSources[[#This Row],[Real_Team]],ESPN[YEAR]&amp;"|"&amp;ESPN[TEAM],0)),"")</f>
        <v>7.3</v>
      </c>
      <c r="AQ695">
        <f t="array" ref="AQ695">IFERROR(INDEX(ESPN[YEAR],MATCH(AllSources[[#This Row],[Year]]&amp;"|"&amp;AllSources[[#This Row],[Real_Team]],ESPN[YEAR]&amp;"|"&amp;ESPN[TEAM],0)),"")</f>
        <v>2019</v>
      </c>
    </row>
    <row r="696" spans="1:43" x14ac:dyDescent="0.2">
      <c r="A696">
        <v>2019</v>
      </c>
      <c r="B696">
        <v>65</v>
      </c>
      <c r="C696" t="s">
        <v>1154</v>
      </c>
      <c r="D696" t="s">
        <v>453</v>
      </c>
      <c r="E696" t="e" vm="1">
        <v>#NAME?</v>
      </c>
      <c r="F696">
        <v>3</v>
      </c>
      <c r="H696" t="s">
        <v>541</v>
      </c>
      <c r="I696" t="s">
        <v>106</v>
      </c>
      <c r="J696">
        <v>10.6</v>
      </c>
      <c r="K696">
        <v>111.1</v>
      </c>
      <c r="L696">
        <v>56</v>
      </c>
      <c r="M696">
        <v>100.5</v>
      </c>
      <c r="N696">
        <v>102</v>
      </c>
      <c r="O696">
        <v>65.2</v>
      </c>
      <c r="P696">
        <v>302</v>
      </c>
      <c r="Q696">
        <v>-4.0000000000000001E-3</v>
      </c>
      <c r="R696">
        <v>192</v>
      </c>
      <c r="S696">
        <v>7.48</v>
      </c>
      <c r="T696">
        <v>55</v>
      </c>
      <c r="U696">
        <v>108.7</v>
      </c>
      <c r="V696">
        <v>45</v>
      </c>
      <c r="W696">
        <v>101.2</v>
      </c>
      <c r="X696">
        <v>61</v>
      </c>
      <c r="Y696">
        <v>1.04</v>
      </c>
      <c r="Z696">
        <v>124</v>
      </c>
      <c r="AA696">
        <v>3</v>
      </c>
      <c r="AB696" t="s">
        <v>136</v>
      </c>
      <c r="AC696" t="str">
        <f t="array" ref="AC696">IFERROR(INDEX(JeffSagarin[TEAM],MATCH(AllSources[[#This Row],[Year]]&amp;"|"&amp;AllSources[[#This Row],[Real_Team]],JeffSagarin[YEAR]&amp;"|"&amp;JeffSagarin[TEAM],0)),"")</f>
        <v/>
      </c>
      <c r="AD696" t="str">
        <f t="array" ref="AD696">IFERROR(INDEX(JeffSagarin[JS_RATING],MATCH(AllSources[[#This Row],[Year]]&amp;"|"&amp;AllSources[[#This Row],[Real_Team]],JeffSagarin[YEAR]&amp;"|"&amp;JeffSagarin[TEAM],0)),"")</f>
        <v/>
      </c>
      <c r="AE696" t="str">
        <f t="array" ref="AE696">IFERROR(INDEX(JeffSagarin[JS_SOS],MATCH(AllSources[[#This Row],[Year]]&amp;"|"&amp;AllSources[[#This Row],[Real_Team]],JeffSagarin[YEAR]&amp;"|"&amp;JeffSagarin[TEAM],0)),"")</f>
        <v/>
      </c>
      <c r="AF696" t="str">
        <f t="array" ref="AF696">IFERROR(INDEX(JeffSagarin[W25],MATCH(AllSources[[#This Row],[Year]]&amp;"|"&amp;AllSources[[#This Row],[Real_Team]],JeffSagarin[YEAR]&amp;"|"&amp;JeffSagarin[TEAM],0)),"")</f>
        <v/>
      </c>
      <c r="AG696" t="str">
        <f t="array" ref="AG696">IFERROR(INDEX(JeffSagarin[W50],MATCH(AllSources[[#This Row],[Year]]&amp;"|"&amp;AllSources[[#This Row],[Real_Team]],JeffSagarin[YEAR]&amp;"|"&amp;JeffSagarin[TEAM],0)),"")</f>
        <v/>
      </c>
      <c r="AH696" t="str">
        <f t="array" ref="AH696">IFERROR(INDEX(JeffSagarin[YEAR],MATCH(AllSources[[#This Row],[Year]]&amp;"|"&amp;AllSources[[#This Row],[Real_Team]],JeffSagarin[YEAR]&amp;"|"&amp;JeffSagarin[TEAM],0)),"")</f>
        <v/>
      </c>
      <c r="AI696" t="str">
        <f t="array" ref="AI696">IFERROR(INDEX(SonnyMoore[TEAM],MATCH(AllSources[[#This Row],[Year]]&amp;"|"&amp;AllSources[[#This Row],[Real_Team]],SonnyMoore[YEAR]&amp;"|"&amp;SonnyMoore[TEAM],0)),"")</f>
        <v>XAVIER</v>
      </c>
      <c r="AJ696">
        <f t="array" ref="AJ696">IFERROR(INDEX(SonnyMoore[SM_SOS],MATCH(AllSources[[#This Row],[Year]]&amp;"|"&amp;AllSources[[#This Row],[Real_Team]],SonnyMoore[YEAR]&amp;"|"&amp;SonnyMoore[TEAM],0)),"")</f>
        <v>76.53</v>
      </c>
      <c r="AK696">
        <f t="array" ref="AK696">IFERROR(INDEX(SonnyMoore[SM_PR],MATCH(AllSources[[#This Row],[Year]]&amp;"|"&amp;AllSources[[#This Row],[Real_Team]],SonnyMoore[YEAR]&amp;"|"&amp;SonnyMoore[TEAM],0)),"")</f>
        <v>78.39</v>
      </c>
      <c r="AL696">
        <f t="array" ref="AL696">IFERROR(INDEX(SonnyMoore[YEAR],MATCH(AllSources[[#This Row],[Year]]&amp;"|"&amp;AllSources[[#This Row],[Real_Team]],SonnyMoore[YEAR]&amp;"|"&amp;SonnyMoore[TEAM],0)),"")</f>
        <v>2019</v>
      </c>
      <c r="AM696" t="str">
        <f t="array" ref="AM696">IFERROR(INDEX(ESPN[TEAM],MATCH(AllSources[[#This Row],[Year]]&amp;"|"&amp;AllSources[[#This Row],[Real_Team]],ESPN[YEAR]&amp;"|"&amp;ESPN[TEAM],0)),"")</f>
        <v>Xavier</v>
      </c>
      <c r="AN696">
        <f t="array" ref="AN696">IFERROR(INDEX(ESPN[BPI OFF],MATCH(AllSources[[#This Row],[Year]]&amp;"|"&amp;AllSources[[#This Row],[Real_Team]],ESPN[YEAR]&amp;"|"&amp;ESPN[TEAM],0)),"")</f>
        <v>2.5</v>
      </c>
      <c r="AO696">
        <f t="array" ref="AO696">IFERROR(INDEX(ESPN[BPI DEF],MATCH(AllSources[[#This Row],[Year]]&amp;"|"&amp;AllSources[[#This Row],[Real_Team]],ESPN[YEAR]&amp;"|"&amp;ESPN[TEAM],0)),"")</f>
        <v>6.1</v>
      </c>
      <c r="AP696">
        <f t="array" ref="AP696">IFERROR(INDEX(ESPN[BPI],MATCH(AllSources[[#This Row],[Year]]&amp;"|"&amp;AllSources[[#This Row],[Real_Team]],ESPN[YEAR]&amp;"|"&amp;ESPN[TEAM],0)),"")</f>
        <v>8.6</v>
      </c>
      <c r="AQ696">
        <f t="array" ref="AQ696">IFERROR(INDEX(ESPN[YEAR],MATCH(AllSources[[#This Row],[Year]]&amp;"|"&amp;AllSources[[#This Row],[Real_Team]],ESPN[YEAR]&amp;"|"&amp;ESPN[TEAM],0)),"")</f>
        <v>2019</v>
      </c>
    </row>
    <row r="697" spans="1:43" x14ac:dyDescent="0.2">
      <c r="A697">
        <v>2019</v>
      </c>
      <c r="B697">
        <v>66</v>
      </c>
      <c r="C697" t="s">
        <v>1155</v>
      </c>
      <c r="D697" t="s">
        <v>249</v>
      </c>
      <c r="E697" t="e" vm="1">
        <v>#NAME?</v>
      </c>
      <c r="F697">
        <v>6</v>
      </c>
      <c r="H697" t="s">
        <v>148</v>
      </c>
      <c r="I697" t="s">
        <v>888</v>
      </c>
      <c r="J697">
        <v>10.1</v>
      </c>
      <c r="K697">
        <v>106.6</v>
      </c>
      <c r="L697">
        <v>135</v>
      </c>
      <c r="M697">
        <v>96.5</v>
      </c>
      <c r="N697">
        <v>44</v>
      </c>
      <c r="O697">
        <v>68.3</v>
      </c>
      <c r="P697">
        <v>142</v>
      </c>
      <c r="Q697">
        <v>3.5999999999999997E-2</v>
      </c>
      <c r="R697">
        <v>90</v>
      </c>
      <c r="S697">
        <v>6.24</v>
      </c>
      <c r="T697">
        <v>59</v>
      </c>
      <c r="U697">
        <v>107</v>
      </c>
      <c r="V697">
        <v>68</v>
      </c>
      <c r="W697">
        <v>100.7</v>
      </c>
      <c r="X697">
        <v>54</v>
      </c>
      <c r="Y697">
        <v>3.07</v>
      </c>
      <c r="Z697">
        <v>90</v>
      </c>
      <c r="AA697">
        <v>6</v>
      </c>
      <c r="AB697" t="s">
        <v>136</v>
      </c>
      <c r="AC697" t="str">
        <f t="array" ref="AC697">IFERROR(INDEX(JeffSagarin[TEAM],MATCH(AllSources[[#This Row],[Year]]&amp;"|"&amp;AllSources[[#This Row],[Real_Team]],JeffSagarin[YEAR]&amp;"|"&amp;JeffSagarin[TEAM],0)),"")</f>
        <v/>
      </c>
      <c r="AD697" t="str">
        <f t="array" ref="AD697">IFERROR(INDEX(JeffSagarin[JS_RATING],MATCH(AllSources[[#This Row],[Year]]&amp;"|"&amp;AllSources[[#This Row],[Real_Team]],JeffSagarin[YEAR]&amp;"|"&amp;JeffSagarin[TEAM],0)),"")</f>
        <v/>
      </c>
      <c r="AE697" t="str">
        <f t="array" ref="AE697">IFERROR(INDEX(JeffSagarin[JS_SOS],MATCH(AllSources[[#This Row],[Year]]&amp;"|"&amp;AllSources[[#This Row],[Real_Team]],JeffSagarin[YEAR]&amp;"|"&amp;JeffSagarin[TEAM],0)),"")</f>
        <v/>
      </c>
      <c r="AF697" t="str">
        <f t="array" ref="AF697">IFERROR(INDEX(JeffSagarin[W25],MATCH(AllSources[[#This Row],[Year]]&amp;"|"&amp;AllSources[[#This Row],[Real_Team]],JeffSagarin[YEAR]&amp;"|"&amp;JeffSagarin[TEAM],0)),"")</f>
        <v/>
      </c>
      <c r="AG697" t="str">
        <f t="array" ref="AG697">IFERROR(INDEX(JeffSagarin[W50],MATCH(AllSources[[#This Row],[Year]]&amp;"|"&amp;AllSources[[#This Row],[Real_Team]],JeffSagarin[YEAR]&amp;"|"&amp;JeffSagarin[TEAM],0)),"")</f>
        <v/>
      </c>
      <c r="AH697" t="str">
        <f t="array" ref="AH697">IFERROR(INDEX(JeffSagarin[YEAR],MATCH(AllSources[[#This Row],[Year]]&amp;"|"&amp;AllSources[[#This Row],[Real_Team]],JeffSagarin[YEAR]&amp;"|"&amp;JeffSagarin[TEAM],0)),"")</f>
        <v/>
      </c>
      <c r="AI697" t="str">
        <f t="array" ref="AI697">IFERROR(INDEX(SonnyMoore[TEAM],MATCH(AllSources[[#This Row],[Year]]&amp;"|"&amp;AllSources[[#This Row],[Real_Team]],SonnyMoore[YEAR]&amp;"|"&amp;SonnyMoore[TEAM],0)),"")</f>
        <v>WICHITA ST.</v>
      </c>
      <c r="AJ697">
        <f t="array" ref="AJ697">IFERROR(INDEX(SonnyMoore[SM_SOS],MATCH(AllSources[[#This Row],[Year]]&amp;"|"&amp;AllSources[[#This Row],[Real_Team]],SonnyMoore[YEAR]&amp;"|"&amp;SonnyMoore[TEAM],0)),"")</f>
        <v>74.66</v>
      </c>
      <c r="AK697">
        <f t="array" ref="AK697">IFERROR(INDEX(SonnyMoore[SM_PR],MATCH(AllSources[[#This Row],[Year]]&amp;"|"&amp;AllSources[[#This Row],[Real_Team]],SonnyMoore[YEAR]&amp;"|"&amp;SonnyMoore[TEAM],0)),"")</f>
        <v>76.28</v>
      </c>
      <c r="AL697">
        <f t="array" ref="AL697">IFERROR(INDEX(SonnyMoore[YEAR],MATCH(AllSources[[#This Row],[Year]]&amp;"|"&amp;AllSources[[#This Row],[Real_Team]],SonnyMoore[YEAR]&amp;"|"&amp;SonnyMoore[TEAM],0)),"")</f>
        <v>2019</v>
      </c>
      <c r="AM697" t="str">
        <f t="array" ref="AM697">IFERROR(INDEX(ESPN[TEAM],MATCH(AllSources[[#This Row],[Year]]&amp;"|"&amp;AllSources[[#This Row],[Real_Team]],ESPN[YEAR]&amp;"|"&amp;ESPN[TEAM],0)),"")</f>
        <v/>
      </c>
      <c r="AN697" t="str">
        <f t="array" ref="AN697">IFERROR(INDEX(ESPN[BPI OFF],MATCH(AllSources[[#This Row],[Year]]&amp;"|"&amp;AllSources[[#This Row],[Real_Team]],ESPN[YEAR]&amp;"|"&amp;ESPN[TEAM],0)),"")</f>
        <v/>
      </c>
      <c r="AO697" t="str">
        <f t="array" ref="AO697">IFERROR(INDEX(ESPN[BPI DEF],MATCH(AllSources[[#This Row],[Year]]&amp;"|"&amp;AllSources[[#This Row],[Real_Team]],ESPN[YEAR]&amp;"|"&amp;ESPN[TEAM],0)),"")</f>
        <v/>
      </c>
      <c r="AP697" t="str">
        <f t="array" ref="AP697">IFERROR(INDEX(ESPN[BPI],MATCH(AllSources[[#This Row],[Year]]&amp;"|"&amp;AllSources[[#This Row],[Real_Team]],ESPN[YEAR]&amp;"|"&amp;ESPN[TEAM],0)),"")</f>
        <v/>
      </c>
      <c r="AQ697" t="str">
        <f t="array" ref="AQ697">IFERROR(INDEX(ESPN[YEAR],MATCH(AllSources[[#This Row],[Year]]&amp;"|"&amp;AllSources[[#This Row],[Real_Team]],ESPN[YEAR]&amp;"|"&amp;ESPN[TEAM],0)),"")</f>
        <v/>
      </c>
    </row>
    <row r="698" spans="1:43" x14ac:dyDescent="0.2">
      <c r="A698">
        <v>2019</v>
      </c>
      <c r="B698">
        <v>69</v>
      </c>
      <c r="C698" t="s">
        <v>1157</v>
      </c>
      <c r="D698" t="s">
        <v>117</v>
      </c>
      <c r="E698" t="e" vm="1">
        <v>#NAME?</v>
      </c>
      <c r="F698">
        <v>11</v>
      </c>
      <c r="H698" t="s">
        <v>148</v>
      </c>
      <c r="I698" t="s">
        <v>87</v>
      </c>
      <c r="J698">
        <v>9.7200000000000006</v>
      </c>
      <c r="K698">
        <v>109.2</v>
      </c>
      <c r="L698">
        <v>80</v>
      </c>
      <c r="M698">
        <v>99.5</v>
      </c>
      <c r="N698">
        <v>85</v>
      </c>
      <c r="O698">
        <v>68.900000000000006</v>
      </c>
      <c r="P698">
        <v>110</v>
      </c>
      <c r="Q698">
        <v>6.4000000000000001E-2</v>
      </c>
      <c r="R698">
        <v>35</v>
      </c>
      <c r="S698">
        <v>4.55</v>
      </c>
      <c r="T698">
        <v>74</v>
      </c>
      <c r="U698">
        <v>106.3</v>
      </c>
      <c r="V698">
        <v>77</v>
      </c>
      <c r="W698">
        <v>101.8</v>
      </c>
      <c r="X698">
        <v>68</v>
      </c>
      <c r="Y698">
        <v>-1.07</v>
      </c>
      <c r="Z698">
        <v>188</v>
      </c>
      <c r="AA698">
        <v>1</v>
      </c>
      <c r="AB698" t="s">
        <v>136</v>
      </c>
      <c r="AC698" t="str">
        <f t="array" ref="AC698">IFERROR(INDEX(JeffSagarin[TEAM],MATCH(AllSources[[#This Row],[Year]]&amp;"|"&amp;AllSources[[#This Row],[Real_Team]],JeffSagarin[YEAR]&amp;"|"&amp;JeffSagarin[TEAM],0)),"")</f>
        <v>Temple</v>
      </c>
      <c r="AD698">
        <f t="array" ref="AD698">IFERROR(INDEX(JeffSagarin[JS_RATING],MATCH(AllSources[[#This Row],[Year]]&amp;"|"&amp;AllSources[[#This Row],[Real_Team]],JeffSagarin[YEAR]&amp;"|"&amp;JeffSagarin[TEAM],0)),"")</f>
        <v>79.42</v>
      </c>
      <c r="AE698">
        <f t="array" ref="AE698">IFERROR(INDEX(JeffSagarin[JS_SOS],MATCH(AllSources[[#This Row],[Year]]&amp;"|"&amp;AllSources[[#This Row],[Real_Team]],JeffSagarin[YEAR]&amp;"|"&amp;JeffSagarin[TEAM],0)),"")</f>
        <v>76.209999999999994</v>
      </c>
      <c r="AF698">
        <f t="array" ref="AF698">IFERROR(INDEX(JeffSagarin[W25],MATCH(AllSources[[#This Row],[Year]]&amp;"|"&amp;AllSources[[#This Row],[Real_Team]],JeffSagarin[YEAR]&amp;"|"&amp;JeffSagarin[TEAM],0)),"")</f>
        <v>1</v>
      </c>
      <c r="AG698">
        <f t="array" ref="AG698">IFERROR(INDEX(JeffSagarin[W50],MATCH(AllSources[[#This Row],[Year]]&amp;"|"&amp;AllSources[[#This Row],[Real_Team]],JeffSagarin[YEAR]&amp;"|"&amp;JeffSagarin[TEAM],0)),"")</f>
        <v>2</v>
      </c>
      <c r="AH698">
        <f t="array" ref="AH698">IFERROR(INDEX(JeffSagarin[YEAR],MATCH(AllSources[[#This Row],[Year]]&amp;"|"&amp;AllSources[[#This Row],[Real_Team]],JeffSagarin[YEAR]&amp;"|"&amp;JeffSagarin[TEAM],0)),"")</f>
        <v>2019</v>
      </c>
      <c r="AI698" t="str">
        <f t="array" ref="AI698">IFERROR(INDEX(SonnyMoore[TEAM],MATCH(AllSources[[#This Row],[Year]]&amp;"|"&amp;AllSources[[#This Row],[Real_Team]],SonnyMoore[YEAR]&amp;"|"&amp;SonnyMoore[TEAM],0)),"")</f>
        <v>TEMPLE</v>
      </c>
      <c r="AJ698">
        <f t="array" ref="AJ698">IFERROR(INDEX(SonnyMoore[SM_SOS],MATCH(AllSources[[#This Row],[Year]]&amp;"|"&amp;AllSources[[#This Row],[Real_Team]],SonnyMoore[YEAR]&amp;"|"&amp;SonnyMoore[TEAM],0)),"")</f>
        <v>74.489999999999995</v>
      </c>
      <c r="AK698">
        <f t="array" ref="AK698">IFERROR(INDEX(SonnyMoore[SM_PR],MATCH(AllSources[[#This Row],[Year]]&amp;"|"&amp;AllSources[[#This Row],[Real_Team]],SonnyMoore[YEAR]&amp;"|"&amp;SonnyMoore[TEAM],0)),"")</f>
        <v>77.38</v>
      </c>
      <c r="AL698">
        <f t="array" ref="AL698">IFERROR(INDEX(SonnyMoore[YEAR],MATCH(AllSources[[#This Row],[Year]]&amp;"|"&amp;AllSources[[#This Row],[Real_Team]],SonnyMoore[YEAR]&amp;"|"&amp;SonnyMoore[TEAM],0)),"")</f>
        <v>2019</v>
      </c>
      <c r="AM698" t="str">
        <f t="array" ref="AM698">IFERROR(INDEX(ESPN[TEAM],MATCH(AllSources[[#This Row],[Year]]&amp;"|"&amp;AllSources[[#This Row],[Real_Team]],ESPN[YEAR]&amp;"|"&amp;ESPN[TEAM],0)),"")</f>
        <v/>
      </c>
      <c r="AN698" t="str">
        <f t="array" ref="AN698">IFERROR(INDEX(ESPN[BPI OFF],MATCH(AllSources[[#This Row],[Year]]&amp;"|"&amp;AllSources[[#This Row],[Real_Team]],ESPN[YEAR]&amp;"|"&amp;ESPN[TEAM],0)),"")</f>
        <v/>
      </c>
      <c r="AO698" t="str">
        <f t="array" ref="AO698">IFERROR(INDEX(ESPN[BPI DEF],MATCH(AllSources[[#This Row],[Year]]&amp;"|"&amp;AllSources[[#This Row],[Real_Team]],ESPN[YEAR]&amp;"|"&amp;ESPN[TEAM],0)),"")</f>
        <v/>
      </c>
      <c r="AP698" t="str">
        <f t="array" ref="AP698">IFERROR(INDEX(ESPN[BPI],MATCH(AllSources[[#This Row],[Year]]&amp;"|"&amp;AllSources[[#This Row],[Real_Team]],ESPN[YEAR]&amp;"|"&amp;ESPN[TEAM],0)),"")</f>
        <v/>
      </c>
      <c r="AQ698" t="str">
        <f t="array" ref="AQ698">IFERROR(INDEX(ESPN[YEAR],MATCH(AllSources[[#This Row],[Year]]&amp;"|"&amp;AllSources[[#This Row],[Real_Team]],ESPN[YEAR]&amp;"|"&amp;ESPN[TEAM],0)),"")</f>
        <v/>
      </c>
    </row>
    <row r="699" spans="1:43" x14ac:dyDescent="0.2">
      <c r="A699">
        <v>2019</v>
      </c>
      <c r="B699">
        <v>72</v>
      </c>
      <c r="C699" t="s">
        <v>1158</v>
      </c>
      <c r="D699" t="s">
        <v>232</v>
      </c>
      <c r="E699" t="e" vm="1">
        <v>#NAME?</v>
      </c>
      <c r="F699">
        <v>5</v>
      </c>
      <c r="H699" t="s">
        <v>541</v>
      </c>
      <c r="I699" t="s">
        <v>113</v>
      </c>
      <c r="J699">
        <v>9.24</v>
      </c>
      <c r="K699">
        <v>111.3</v>
      </c>
      <c r="L699">
        <v>53</v>
      </c>
      <c r="M699">
        <v>102.1</v>
      </c>
      <c r="N699">
        <v>123</v>
      </c>
      <c r="O699">
        <v>66</v>
      </c>
      <c r="P699">
        <v>263</v>
      </c>
      <c r="Q699">
        <v>-4.2999999999999997E-2</v>
      </c>
      <c r="R699">
        <v>280</v>
      </c>
      <c r="S699">
        <v>7.74</v>
      </c>
      <c r="T699">
        <v>53</v>
      </c>
      <c r="U699">
        <v>108.6</v>
      </c>
      <c r="V699">
        <v>47</v>
      </c>
      <c r="W699">
        <v>100.8</v>
      </c>
      <c r="X699">
        <v>56</v>
      </c>
      <c r="Y699">
        <v>3.3</v>
      </c>
      <c r="Z699">
        <v>80</v>
      </c>
      <c r="AA699">
        <v>5</v>
      </c>
      <c r="AB699" t="s">
        <v>136</v>
      </c>
      <c r="AC699" t="str">
        <f t="array" ref="AC699">IFERROR(INDEX(JeffSagarin[TEAM],MATCH(AllSources[[#This Row],[Year]]&amp;"|"&amp;AllSources[[#This Row],[Real_Team]],JeffSagarin[YEAR]&amp;"|"&amp;JeffSagarin[TEAM],0)),"")</f>
        <v>Butler</v>
      </c>
      <c r="AD699">
        <f t="array" ref="AD699">IFERROR(INDEX(JeffSagarin[JS_RATING],MATCH(AllSources[[#This Row],[Year]]&amp;"|"&amp;AllSources[[#This Row],[Real_Team]],JeffSagarin[YEAR]&amp;"|"&amp;JeffSagarin[TEAM],0)),"")</f>
        <v>80.790000000000006</v>
      </c>
      <c r="AE699">
        <f t="array" ref="AE699">IFERROR(INDEX(JeffSagarin[JS_SOS],MATCH(AllSources[[#This Row],[Year]]&amp;"|"&amp;AllSources[[#This Row],[Real_Team]],JeffSagarin[YEAR]&amp;"|"&amp;JeffSagarin[TEAM],0)),"")</f>
        <v>79.41</v>
      </c>
      <c r="AF699">
        <f t="array" ref="AF699">IFERROR(INDEX(JeffSagarin[W25],MATCH(AllSources[[#This Row],[Year]]&amp;"|"&amp;AllSources[[#This Row],[Real_Team]],JeffSagarin[YEAR]&amp;"|"&amp;JeffSagarin[TEAM],0)),"")</f>
        <v>1</v>
      </c>
      <c r="AG699">
        <f t="array" ref="AG699">IFERROR(INDEX(JeffSagarin[W50],MATCH(AllSources[[#This Row],[Year]]&amp;"|"&amp;AllSources[[#This Row],[Real_Team]],JeffSagarin[YEAR]&amp;"|"&amp;JeffSagarin[TEAM],0)),"")</f>
        <v>3</v>
      </c>
      <c r="AH699">
        <f t="array" ref="AH699">IFERROR(INDEX(JeffSagarin[YEAR],MATCH(AllSources[[#This Row],[Year]]&amp;"|"&amp;AllSources[[#This Row],[Real_Team]],JeffSagarin[YEAR]&amp;"|"&amp;JeffSagarin[TEAM],0)),"")</f>
        <v>2019</v>
      </c>
      <c r="AI699" t="str">
        <f t="array" ref="AI699">IFERROR(INDEX(SonnyMoore[TEAM],MATCH(AllSources[[#This Row],[Year]]&amp;"|"&amp;AllSources[[#This Row],[Real_Team]],SonnyMoore[YEAR]&amp;"|"&amp;SonnyMoore[TEAM],0)),"")</f>
        <v>BUTLER</v>
      </c>
      <c r="AJ699">
        <f t="array" ref="AJ699">IFERROR(INDEX(SonnyMoore[SM_SOS],MATCH(AllSources[[#This Row],[Year]]&amp;"|"&amp;AllSources[[#This Row],[Real_Team]],SonnyMoore[YEAR]&amp;"|"&amp;SonnyMoore[TEAM],0)),"")</f>
        <v>76.34</v>
      </c>
      <c r="AK699">
        <f t="array" ref="AK699">IFERROR(INDEX(SonnyMoore[SM_PR],MATCH(AllSources[[#This Row],[Year]]&amp;"|"&amp;AllSources[[#This Row],[Real_Team]],SonnyMoore[YEAR]&amp;"|"&amp;SonnyMoore[TEAM],0)),"")</f>
        <v>76.8</v>
      </c>
      <c r="AL699">
        <f t="array" ref="AL699">IFERROR(INDEX(SonnyMoore[YEAR],MATCH(AllSources[[#This Row],[Year]]&amp;"|"&amp;AllSources[[#This Row],[Real_Team]],SonnyMoore[YEAR]&amp;"|"&amp;SonnyMoore[TEAM],0)),"")</f>
        <v>2019</v>
      </c>
      <c r="AM699" t="str">
        <f t="array" ref="AM699">IFERROR(INDEX(ESPN[TEAM],MATCH(AllSources[[#This Row],[Year]]&amp;"|"&amp;AllSources[[#This Row],[Real_Team]],ESPN[YEAR]&amp;"|"&amp;ESPN[TEAM],0)),"")</f>
        <v>Butler</v>
      </c>
      <c r="AN699">
        <f t="array" ref="AN699">IFERROR(INDEX(ESPN[BPI OFF],MATCH(AllSources[[#This Row],[Year]]&amp;"|"&amp;AllSources[[#This Row],[Real_Team]],ESPN[YEAR]&amp;"|"&amp;ESPN[TEAM],0)),"")</f>
        <v>6.1</v>
      </c>
      <c r="AO699">
        <f t="array" ref="AO699">IFERROR(INDEX(ESPN[BPI DEF],MATCH(AllSources[[#This Row],[Year]]&amp;"|"&amp;AllSources[[#This Row],[Real_Team]],ESPN[YEAR]&amp;"|"&amp;ESPN[TEAM],0)),"")</f>
        <v>5.6</v>
      </c>
      <c r="AP699">
        <f t="array" ref="AP699">IFERROR(INDEX(ESPN[BPI],MATCH(AllSources[[#This Row],[Year]]&amp;"|"&amp;AllSources[[#This Row],[Real_Team]],ESPN[YEAR]&amp;"|"&amp;ESPN[TEAM],0)),"")</f>
        <v>11.8</v>
      </c>
      <c r="AQ699">
        <f t="array" ref="AQ699">IFERROR(INDEX(ESPN[YEAR],MATCH(AllSources[[#This Row],[Year]]&amp;"|"&amp;AllSources[[#This Row],[Real_Team]],ESPN[YEAR]&amp;"|"&amp;ESPN[TEAM],0)),"")</f>
        <v>2019</v>
      </c>
    </row>
    <row r="700" spans="1:43" x14ac:dyDescent="0.2">
      <c r="A700">
        <v>2019</v>
      </c>
      <c r="B700">
        <v>73</v>
      </c>
      <c r="C700" t="s">
        <v>744</v>
      </c>
      <c r="D700" t="s">
        <v>255</v>
      </c>
      <c r="E700" t="e" vm="1">
        <v>#NAME?</v>
      </c>
      <c r="F700">
        <v>13</v>
      </c>
      <c r="H700" t="s">
        <v>506</v>
      </c>
      <c r="I700" t="s">
        <v>608</v>
      </c>
      <c r="J700">
        <v>9.16</v>
      </c>
      <c r="K700">
        <v>107.4</v>
      </c>
      <c r="L700">
        <v>118</v>
      </c>
      <c r="M700">
        <v>98.2</v>
      </c>
      <c r="N700">
        <v>65</v>
      </c>
      <c r="O700">
        <v>65.3</v>
      </c>
      <c r="P700">
        <v>293</v>
      </c>
      <c r="Q700">
        <v>0.11</v>
      </c>
      <c r="R700">
        <v>8</v>
      </c>
      <c r="S700">
        <v>-3.28</v>
      </c>
      <c r="T700">
        <v>231</v>
      </c>
      <c r="U700">
        <v>102.5</v>
      </c>
      <c r="V700">
        <v>243</v>
      </c>
      <c r="W700">
        <v>105.8</v>
      </c>
      <c r="X700">
        <v>204</v>
      </c>
      <c r="Y700">
        <v>1.25</v>
      </c>
      <c r="Z700">
        <v>117</v>
      </c>
      <c r="AA700">
        <v>3</v>
      </c>
      <c r="AB700" t="s">
        <v>136</v>
      </c>
      <c r="AC700" t="str">
        <f t="array" ref="AC700">IFERROR(INDEX(JeffSagarin[TEAM],MATCH(AllSources[[#This Row],[Year]]&amp;"|"&amp;AllSources[[#This Row],[Real_Team]],JeffSagarin[YEAR]&amp;"|"&amp;JeffSagarin[TEAM],0)),"")</f>
        <v>UC Irvine</v>
      </c>
      <c r="AD700">
        <f t="array" ref="AD700">IFERROR(INDEX(JeffSagarin[JS_RATING],MATCH(AllSources[[#This Row],[Year]]&amp;"|"&amp;AllSources[[#This Row],[Real_Team]],JeffSagarin[YEAR]&amp;"|"&amp;JeffSagarin[TEAM],0)),"")</f>
        <v>78.459999999999994</v>
      </c>
      <c r="AE700">
        <f t="array" ref="AE700">IFERROR(INDEX(JeffSagarin[JS_SOS],MATCH(AllSources[[#This Row],[Year]]&amp;"|"&amp;AllSources[[#This Row],[Real_Team]],JeffSagarin[YEAR]&amp;"|"&amp;JeffSagarin[TEAM],0)),"")</f>
        <v>70.31</v>
      </c>
      <c r="AF700">
        <f t="array" ref="AF700">IFERROR(INDEX(JeffSagarin[W25],MATCH(AllSources[[#This Row],[Year]]&amp;"|"&amp;AllSources[[#This Row],[Real_Team]],JeffSagarin[YEAR]&amp;"|"&amp;JeffSagarin[TEAM],0)),"")</f>
        <v>1</v>
      </c>
      <c r="AG700">
        <f t="array" ref="AG700">IFERROR(INDEX(JeffSagarin[W50],MATCH(AllSources[[#This Row],[Year]]&amp;"|"&amp;AllSources[[#This Row],[Real_Team]],JeffSagarin[YEAR]&amp;"|"&amp;JeffSagarin[TEAM],0)),"")</f>
        <v>2</v>
      </c>
      <c r="AH700">
        <f t="array" ref="AH700">IFERROR(INDEX(JeffSagarin[YEAR],MATCH(AllSources[[#This Row],[Year]]&amp;"|"&amp;AllSources[[#This Row],[Real_Team]],JeffSagarin[YEAR]&amp;"|"&amp;JeffSagarin[TEAM],0)),"")</f>
        <v>2019</v>
      </c>
      <c r="AI700" t="str">
        <f t="array" ref="AI700">IFERROR(INDEX(SonnyMoore[TEAM],MATCH(AllSources[[#This Row],[Year]]&amp;"|"&amp;AllSources[[#This Row],[Real_Team]],SonnyMoore[YEAR]&amp;"|"&amp;SonnyMoore[TEAM],0)),"")</f>
        <v/>
      </c>
      <c r="AJ700" t="str">
        <f t="array" ref="AJ700">IFERROR(INDEX(SonnyMoore[SM_SOS],MATCH(AllSources[[#This Row],[Year]]&amp;"|"&amp;AllSources[[#This Row],[Real_Team]],SonnyMoore[YEAR]&amp;"|"&amp;SonnyMoore[TEAM],0)),"")</f>
        <v/>
      </c>
      <c r="AK700" t="str">
        <f t="array" ref="AK700">IFERROR(INDEX(SonnyMoore[SM_PR],MATCH(AllSources[[#This Row],[Year]]&amp;"|"&amp;AllSources[[#This Row],[Real_Team]],SonnyMoore[YEAR]&amp;"|"&amp;SonnyMoore[TEAM],0)),"")</f>
        <v/>
      </c>
      <c r="AL700" t="str">
        <f t="array" ref="AL700">IFERROR(INDEX(SonnyMoore[YEAR],MATCH(AllSources[[#This Row],[Year]]&amp;"|"&amp;AllSources[[#This Row],[Real_Team]],SonnyMoore[YEAR]&amp;"|"&amp;SonnyMoore[TEAM],0)),"")</f>
        <v/>
      </c>
      <c r="AM700" t="str">
        <f t="array" ref="AM700">IFERROR(INDEX(ESPN[TEAM],MATCH(AllSources[[#This Row],[Year]]&amp;"|"&amp;AllSources[[#This Row],[Real_Team]],ESPN[YEAR]&amp;"|"&amp;ESPN[TEAM],0)),"")</f>
        <v/>
      </c>
      <c r="AN700" t="str">
        <f t="array" ref="AN700">IFERROR(INDEX(ESPN[BPI OFF],MATCH(AllSources[[#This Row],[Year]]&amp;"|"&amp;AllSources[[#This Row],[Real_Team]],ESPN[YEAR]&amp;"|"&amp;ESPN[TEAM],0)),"")</f>
        <v/>
      </c>
      <c r="AO700" t="str">
        <f t="array" ref="AO700">IFERROR(INDEX(ESPN[BPI DEF],MATCH(AllSources[[#This Row],[Year]]&amp;"|"&amp;AllSources[[#This Row],[Real_Team]],ESPN[YEAR]&amp;"|"&amp;ESPN[TEAM],0)),"")</f>
        <v/>
      </c>
      <c r="AP700" t="str">
        <f t="array" ref="AP700">IFERROR(INDEX(ESPN[BPI],MATCH(AllSources[[#This Row],[Year]]&amp;"|"&amp;AllSources[[#This Row],[Real_Team]],ESPN[YEAR]&amp;"|"&amp;ESPN[TEAM],0)),"")</f>
        <v/>
      </c>
      <c r="AQ700" t="str">
        <f t="array" ref="AQ700">IFERROR(INDEX(ESPN[YEAR],MATCH(AllSources[[#This Row],[Year]]&amp;"|"&amp;AllSources[[#This Row],[Real_Team]],ESPN[YEAR]&amp;"|"&amp;ESPN[TEAM],0)),"")</f>
        <v/>
      </c>
    </row>
    <row r="701" spans="1:43" x14ac:dyDescent="0.2">
      <c r="A701">
        <v>2019</v>
      </c>
      <c r="B701">
        <v>76</v>
      </c>
      <c r="C701" t="s">
        <v>899</v>
      </c>
      <c r="D701" t="s">
        <v>20</v>
      </c>
      <c r="E701" t="e" vm="1">
        <v>#NAME?</v>
      </c>
      <c r="F701">
        <v>13</v>
      </c>
      <c r="H701" t="s">
        <v>496</v>
      </c>
      <c r="I701" t="s">
        <v>63</v>
      </c>
      <c r="J701">
        <v>8.86</v>
      </c>
      <c r="K701">
        <v>108.5</v>
      </c>
      <c r="L701">
        <v>97</v>
      </c>
      <c r="M701">
        <v>99.6</v>
      </c>
      <c r="N701">
        <v>88</v>
      </c>
      <c r="O701">
        <v>65.5</v>
      </c>
      <c r="P701">
        <v>285</v>
      </c>
      <c r="Q701">
        <v>4.2999999999999997E-2</v>
      </c>
      <c r="R701">
        <v>77</v>
      </c>
      <c r="S701">
        <v>-5.55</v>
      </c>
      <c r="T701">
        <v>281</v>
      </c>
      <c r="U701">
        <v>100.7</v>
      </c>
      <c r="V701">
        <v>311</v>
      </c>
      <c r="W701">
        <v>106.2</v>
      </c>
      <c r="X701">
        <v>221</v>
      </c>
      <c r="Y701">
        <v>3.2</v>
      </c>
      <c r="Z701">
        <v>85</v>
      </c>
      <c r="AA701">
        <v>3</v>
      </c>
      <c r="AB701" t="s">
        <v>136</v>
      </c>
      <c r="AC701" t="str">
        <f t="array" ref="AC701">IFERROR(INDEX(JeffSagarin[TEAM],MATCH(AllSources[[#This Row],[Year]]&amp;"|"&amp;AllSources[[#This Row],[Real_Team]],JeffSagarin[YEAR]&amp;"|"&amp;JeffSagarin[TEAM],0)),"")</f>
        <v>Vermont</v>
      </c>
      <c r="AD701">
        <f t="array" ref="AD701">IFERROR(INDEX(JeffSagarin[JS_RATING],MATCH(AllSources[[#This Row],[Year]]&amp;"|"&amp;AllSources[[#This Row],[Real_Team]],JeffSagarin[YEAR]&amp;"|"&amp;JeffSagarin[TEAM],0)),"")</f>
        <v>78.31</v>
      </c>
      <c r="AE701">
        <f t="array" ref="AE701">IFERROR(INDEX(JeffSagarin[JS_SOS],MATCH(AllSources[[#This Row],[Year]]&amp;"|"&amp;AllSources[[#This Row],[Real_Team]],JeffSagarin[YEAR]&amp;"|"&amp;JeffSagarin[TEAM],0)),"")</f>
        <v>68.680000000000007</v>
      </c>
      <c r="AF701">
        <f t="array" ref="AF701">IFERROR(INDEX(JeffSagarin[W25],MATCH(AllSources[[#This Row],[Year]]&amp;"|"&amp;AllSources[[#This Row],[Real_Team]],JeffSagarin[YEAR]&amp;"|"&amp;JeffSagarin[TEAM],0)),"")</f>
        <v>0</v>
      </c>
      <c r="AG701">
        <f t="array" ref="AG701">IFERROR(INDEX(JeffSagarin[W50],MATCH(AllSources[[#This Row],[Year]]&amp;"|"&amp;AllSources[[#This Row],[Real_Team]],JeffSagarin[YEAR]&amp;"|"&amp;JeffSagarin[TEAM],0)),"")</f>
        <v>0</v>
      </c>
      <c r="AH701">
        <f t="array" ref="AH701">IFERROR(INDEX(JeffSagarin[YEAR],MATCH(AllSources[[#This Row],[Year]]&amp;"|"&amp;AllSources[[#This Row],[Real_Team]],JeffSagarin[YEAR]&amp;"|"&amp;JeffSagarin[TEAM],0)),"")</f>
        <v>2019</v>
      </c>
      <c r="AI701" t="str">
        <f t="array" ref="AI701">IFERROR(INDEX(SonnyMoore[TEAM],MATCH(AllSources[[#This Row],[Year]]&amp;"|"&amp;AllSources[[#This Row],[Real_Team]],SonnyMoore[YEAR]&amp;"|"&amp;SonnyMoore[TEAM],0)),"")</f>
        <v>VERMONT</v>
      </c>
      <c r="AJ701">
        <f t="array" ref="AJ701">IFERROR(INDEX(SonnyMoore[SM_SOS],MATCH(AllSources[[#This Row],[Year]]&amp;"|"&amp;AllSources[[#This Row],[Real_Team]],SonnyMoore[YEAR]&amp;"|"&amp;SonnyMoore[TEAM],0)),"")</f>
        <v>69.260000000000005</v>
      </c>
      <c r="AK701">
        <f t="array" ref="AK701">IFERROR(INDEX(SonnyMoore[SM_PR],MATCH(AllSources[[#This Row],[Year]]&amp;"|"&amp;AllSources[[#This Row],[Real_Team]],SonnyMoore[YEAR]&amp;"|"&amp;SonnyMoore[TEAM],0)),"")</f>
        <v>79.319999999999993</v>
      </c>
      <c r="AL701">
        <f t="array" ref="AL701">IFERROR(INDEX(SonnyMoore[YEAR],MATCH(AllSources[[#This Row],[Year]]&amp;"|"&amp;AllSources[[#This Row],[Real_Team]],SonnyMoore[YEAR]&amp;"|"&amp;SonnyMoore[TEAM],0)),"")</f>
        <v>2019</v>
      </c>
      <c r="AM701" t="str">
        <f t="array" ref="AM701">IFERROR(INDEX(ESPN[TEAM],MATCH(AllSources[[#This Row],[Year]]&amp;"|"&amp;AllSources[[#This Row],[Real_Team]],ESPN[YEAR]&amp;"|"&amp;ESPN[TEAM],0)),"")</f>
        <v>Vermont</v>
      </c>
      <c r="AN701">
        <f t="array" ref="AN701">IFERROR(INDEX(ESPN[BPI OFF],MATCH(AllSources[[#This Row],[Year]]&amp;"|"&amp;AllSources[[#This Row],[Real_Team]],ESPN[YEAR]&amp;"|"&amp;ESPN[TEAM],0)),"")</f>
        <v>3.6</v>
      </c>
      <c r="AO701">
        <f t="array" ref="AO701">IFERROR(INDEX(ESPN[BPI DEF],MATCH(AllSources[[#This Row],[Year]]&amp;"|"&amp;AllSources[[#This Row],[Real_Team]],ESPN[YEAR]&amp;"|"&amp;ESPN[TEAM],0)),"")</f>
        <v>4.9000000000000004</v>
      </c>
      <c r="AP701">
        <f t="array" ref="AP701">IFERROR(INDEX(ESPN[BPI],MATCH(AllSources[[#This Row],[Year]]&amp;"|"&amp;AllSources[[#This Row],[Real_Team]],ESPN[YEAR]&amp;"|"&amp;ESPN[TEAM],0)),"")</f>
        <v>8.5</v>
      </c>
      <c r="AQ701">
        <f t="array" ref="AQ701">IFERROR(INDEX(ESPN[YEAR],MATCH(AllSources[[#This Row],[Year]]&amp;"|"&amp;AllSources[[#This Row],[Real_Team]],ESPN[YEAR]&amp;"|"&amp;ESPN[TEAM],0)),"")</f>
        <v>2019</v>
      </c>
    </row>
    <row r="702" spans="1:43" x14ac:dyDescent="0.2">
      <c r="A702">
        <v>2019</v>
      </c>
      <c r="B702">
        <v>77</v>
      </c>
      <c r="C702" t="s">
        <v>1159</v>
      </c>
      <c r="D702" t="s">
        <v>10</v>
      </c>
      <c r="E702" t="e" vm="1">
        <v>#NAME?</v>
      </c>
      <c r="F702">
        <v>14</v>
      </c>
      <c r="H702" t="s">
        <v>133</v>
      </c>
      <c r="I702" t="s">
        <v>745</v>
      </c>
      <c r="J702">
        <v>8.7899999999999991</v>
      </c>
      <c r="K702">
        <v>111.6</v>
      </c>
      <c r="L702">
        <v>51</v>
      </c>
      <c r="M702">
        <v>102.8</v>
      </c>
      <c r="N702">
        <v>141</v>
      </c>
      <c r="O702">
        <v>71</v>
      </c>
      <c r="P702">
        <v>41</v>
      </c>
      <c r="Q702">
        <v>4.1000000000000002E-2</v>
      </c>
      <c r="R702">
        <v>80</v>
      </c>
      <c r="S702">
        <v>-1.1000000000000001</v>
      </c>
      <c r="T702">
        <v>167</v>
      </c>
      <c r="U702">
        <v>103</v>
      </c>
      <c r="V702">
        <v>224</v>
      </c>
      <c r="W702">
        <v>104.2</v>
      </c>
      <c r="X702">
        <v>140</v>
      </c>
      <c r="Y702">
        <v>-2.09</v>
      </c>
      <c r="Z702">
        <v>222</v>
      </c>
      <c r="AA702">
        <v>4</v>
      </c>
      <c r="AB702" t="s">
        <v>136</v>
      </c>
      <c r="AC702" t="str">
        <f t="array" ref="AC702">IFERROR(INDEX(JeffSagarin[TEAM],MATCH(AllSources[[#This Row],[Year]]&amp;"|"&amp;AllSources[[#This Row],[Real_Team]],JeffSagarin[YEAR]&amp;"|"&amp;JeffSagarin[TEAM],0)),"")</f>
        <v>Yale</v>
      </c>
      <c r="AD702">
        <f t="array" ref="AD702">IFERROR(INDEX(JeffSagarin[JS_RATING],MATCH(AllSources[[#This Row],[Year]]&amp;"|"&amp;AllSources[[#This Row],[Real_Team]],JeffSagarin[YEAR]&amp;"|"&amp;JeffSagarin[TEAM],0)),"")</f>
        <v>77.8</v>
      </c>
      <c r="AE702">
        <f t="array" ref="AE702">IFERROR(INDEX(JeffSagarin[JS_SOS],MATCH(AllSources[[#This Row],[Year]]&amp;"|"&amp;AllSources[[#This Row],[Real_Team]],JeffSagarin[YEAR]&amp;"|"&amp;JeffSagarin[TEAM],0)),"")</f>
        <v>71.64</v>
      </c>
      <c r="AF702">
        <f t="array" ref="AF702">IFERROR(INDEX(JeffSagarin[W25],MATCH(AllSources[[#This Row],[Year]]&amp;"|"&amp;AllSources[[#This Row],[Real_Team]],JeffSagarin[YEAR]&amp;"|"&amp;JeffSagarin[TEAM],0)),"")</f>
        <v>0</v>
      </c>
      <c r="AG702">
        <f t="array" ref="AG702">IFERROR(INDEX(JeffSagarin[W50],MATCH(AllSources[[#This Row],[Year]]&amp;"|"&amp;AllSources[[#This Row],[Real_Team]],JeffSagarin[YEAR]&amp;"|"&amp;JeffSagarin[TEAM],0)),"")</f>
        <v>0</v>
      </c>
      <c r="AH702">
        <f t="array" ref="AH702">IFERROR(INDEX(JeffSagarin[YEAR],MATCH(AllSources[[#This Row],[Year]]&amp;"|"&amp;AllSources[[#This Row],[Real_Team]],JeffSagarin[YEAR]&amp;"|"&amp;JeffSagarin[TEAM],0)),"")</f>
        <v>2019</v>
      </c>
      <c r="AI702" t="str">
        <f t="array" ref="AI702">IFERROR(INDEX(SonnyMoore[TEAM],MATCH(AllSources[[#This Row],[Year]]&amp;"|"&amp;AllSources[[#This Row],[Real_Team]],SonnyMoore[YEAR]&amp;"|"&amp;SonnyMoore[TEAM],0)),"")</f>
        <v>YALE</v>
      </c>
      <c r="AJ702">
        <f t="array" ref="AJ702">IFERROR(INDEX(SonnyMoore[SM_SOS],MATCH(AllSources[[#This Row],[Year]]&amp;"|"&amp;AllSources[[#This Row],[Real_Team]],SonnyMoore[YEAR]&amp;"|"&amp;SonnyMoore[TEAM],0)),"")</f>
        <v>68.27</v>
      </c>
      <c r="AK702">
        <f t="array" ref="AK702">IFERROR(INDEX(SonnyMoore[SM_PR],MATCH(AllSources[[#This Row],[Year]]&amp;"|"&amp;AllSources[[#This Row],[Real_Team]],SonnyMoore[YEAR]&amp;"|"&amp;SonnyMoore[TEAM],0)),"")</f>
        <v>75.56</v>
      </c>
      <c r="AL702">
        <f t="array" ref="AL702">IFERROR(INDEX(SonnyMoore[YEAR],MATCH(AllSources[[#This Row],[Year]]&amp;"|"&amp;AllSources[[#This Row],[Real_Team]],SonnyMoore[YEAR]&amp;"|"&amp;SonnyMoore[TEAM],0)),"")</f>
        <v>2019</v>
      </c>
      <c r="AM702" t="str">
        <f t="array" ref="AM702">IFERROR(INDEX(ESPN[TEAM],MATCH(AllSources[[#This Row],[Year]]&amp;"|"&amp;AllSources[[#This Row],[Real_Team]],ESPN[YEAR]&amp;"|"&amp;ESPN[TEAM],0)),"")</f>
        <v>Yale</v>
      </c>
      <c r="AN702">
        <f t="array" ref="AN702">IFERROR(INDEX(ESPN[BPI OFF],MATCH(AllSources[[#This Row],[Year]]&amp;"|"&amp;AllSources[[#This Row],[Real_Team]],ESPN[YEAR]&amp;"|"&amp;ESPN[TEAM],0)),"")</f>
        <v>4.5</v>
      </c>
      <c r="AO702">
        <f t="array" ref="AO702">IFERROR(INDEX(ESPN[BPI DEF],MATCH(AllSources[[#This Row],[Year]]&amp;"|"&amp;AllSources[[#This Row],[Real_Team]],ESPN[YEAR]&amp;"|"&amp;ESPN[TEAM],0)),"")</f>
        <v>3.9</v>
      </c>
      <c r="AP702">
        <f t="array" ref="AP702">IFERROR(INDEX(ESPN[BPI],MATCH(AllSources[[#This Row],[Year]]&amp;"|"&amp;AllSources[[#This Row],[Real_Team]],ESPN[YEAR]&amp;"|"&amp;ESPN[TEAM],0)),"")</f>
        <v>8.4</v>
      </c>
      <c r="AQ702">
        <f t="array" ref="AQ702">IFERROR(INDEX(ESPN[YEAR],MATCH(AllSources[[#This Row],[Year]]&amp;"|"&amp;AllSources[[#This Row],[Real_Team]],ESPN[YEAR]&amp;"|"&amp;ESPN[TEAM],0)),"")</f>
        <v>2019</v>
      </c>
    </row>
    <row r="703" spans="1:43" x14ac:dyDescent="0.2">
      <c r="A703">
        <v>2019</v>
      </c>
      <c r="B703">
        <v>79</v>
      </c>
      <c r="C703" t="s">
        <v>1160</v>
      </c>
      <c r="D703" t="s">
        <v>75</v>
      </c>
      <c r="E703" t="e" vm="1">
        <v>#NAME?</v>
      </c>
      <c r="F703">
        <v>4</v>
      </c>
      <c r="H703" t="s">
        <v>541</v>
      </c>
      <c r="I703" t="s">
        <v>1143</v>
      </c>
      <c r="J703">
        <v>8.65</v>
      </c>
      <c r="K703">
        <v>105</v>
      </c>
      <c r="L703">
        <v>164</v>
      </c>
      <c r="M703">
        <v>96.3</v>
      </c>
      <c r="N703">
        <v>41</v>
      </c>
      <c r="O703">
        <v>67.900000000000006</v>
      </c>
      <c r="P703">
        <v>158</v>
      </c>
      <c r="Q703">
        <v>-1.7999999999999999E-2</v>
      </c>
      <c r="R703">
        <v>231</v>
      </c>
      <c r="S703">
        <v>6.14</v>
      </c>
      <c r="T703">
        <v>60</v>
      </c>
      <c r="U703">
        <v>108.5</v>
      </c>
      <c r="V703">
        <v>48</v>
      </c>
      <c r="W703">
        <v>102.4</v>
      </c>
      <c r="X703">
        <v>84</v>
      </c>
      <c r="Y703">
        <v>-2.58</v>
      </c>
      <c r="Z703">
        <v>237</v>
      </c>
      <c r="AA703">
        <v>4</v>
      </c>
      <c r="AB703" t="s">
        <v>136</v>
      </c>
      <c r="AC703" t="str">
        <f t="array" ref="AC703">IFERROR(INDEX(JeffSagarin[TEAM],MATCH(AllSources[[#This Row],[Year]]&amp;"|"&amp;AllSources[[#This Row],[Real_Team]],JeffSagarin[YEAR]&amp;"|"&amp;JeffSagarin[TEAM],0)),"")</f>
        <v>Providence</v>
      </c>
      <c r="AD703">
        <f t="array" ref="AD703">IFERROR(INDEX(JeffSagarin[JS_RATING],MATCH(AllSources[[#This Row],[Year]]&amp;"|"&amp;AllSources[[#This Row],[Real_Team]],JeffSagarin[YEAR]&amp;"|"&amp;JeffSagarin[TEAM],0)),"")</f>
        <v>80.05</v>
      </c>
      <c r="AE703">
        <f t="array" ref="AE703">IFERROR(INDEX(JeffSagarin[JS_SOS],MATCH(AllSources[[#This Row],[Year]]&amp;"|"&amp;AllSources[[#This Row],[Real_Team]],JeffSagarin[YEAR]&amp;"|"&amp;JeffSagarin[TEAM],0)),"")</f>
        <v>78.64</v>
      </c>
      <c r="AF703">
        <f t="array" ref="AF703">IFERROR(INDEX(JeffSagarin[W25],MATCH(AllSources[[#This Row],[Year]]&amp;"|"&amp;AllSources[[#This Row],[Real_Team]],JeffSagarin[YEAR]&amp;"|"&amp;JeffSagarin[TEAM],0)),"")</f>
        <v>1</v>
      </c>
      <c r="AG703">
        <f t="array" ref="AG703">IFERROR(INDEX(JeffSagarin[W50],MATCH(AllSources[[#This Row],[Year]]&amp;"|"&amp;AllSources[[#This Row],[Real_Team]],JeffSagarin[YEAR]&amp;"|"&amp;JeffSagarin[TEAM],0)),"")</f>
        <v>1</v>
      </c>
      <c r="AH703">
        <f t="array" ref="AH703">IFERROR(INDEX(JeffSagarin[YEAR],MATCH(AllSources[[#This Row],[Year]]&amp;"|"&amp;AllSources[[#This Row],[Real_Team]],JeffSagarin[YEAR]&amp;"|"&amp;JeffSagarin[TEAM],0)),"")</f>
        <v>2019</v>
      </c>
      <c r="AI703" t="str">
        <f t="array" ref="AI703">IFERROR(INDEX(SonnyMoore[TEAM],MATCH(AllSources[[#This Row],[Year]]&amp;"|"&amp;AllSources[[#This Row],[Real_Team]],SonnyMoore[YEAR]&amp;"|"&amp;SonnyMoore[TEAM],0)),"")</f>
        <v>PROVIDENCE</v>
      </c>
      <c r="AJ703">
        <f t="array" ref="AJ703">IFERROR(INDEX(SonnyMoore[SM_SOS],MATCH(AllSources[[#This Row],[Year]]&amp;"|"&amp;AllSources[[#This Row],[Real_Team]],SonnyMoore[YEAR]&amp;"|"&amp;SonnyMoore[TEAM],0)),"")</f>
        <v>76.16</v>
      </c>
      <c r="AK703">
        <f t="array" ref="AK703">IFERROR(INDEX(SonnyMoore[SM_PR],MATCH(AllSources[[#This Row],[Year]]&amp;"|"&amp;AllSources[[#This Row],[Real_Team]],SonnyMoore[YEAR]&amp;"|"&amp;SonnyMoore[TEAM],0)),"")</f>
        <v>77.25</v>
      </c>
      <c r="AL703">
        <f t="array" ref="AL703">IFERROR(INDEX(SonnyMoore[YEAR],MATCH(AllSources[[#This Row],[Year]]&amp;"|"&amp;AllSources[[#This Row],[Real_Team]],SonnyMoore[YEAR]&amp;"|"&amp;SonnyMoore[TEAM],0)),"")</f>
        <v>2019</v>
      </c>
      <c r="AM703" t="str">
        <f t="array" ref="AM703">IFERROR(INDEX(ESPN[TEAM],MATCH(AllSources[[#This Row],[Year]]&amp;"|"&amp;AllSources[[#This Row],[Real_Team]],ESPN[YEAR]&amp;"|"&amp;ESPN[TEAM],0)),"")</f>
        <v>Providence</v>
      </c>
      <c r="AN703">
        <f t="array" ref="AN703">IFERROR(INDEX(ESPN[BPI OFF],MATCH(AllSources[[#This Row],[Year]]&amp;"|"&amp;AllSources[[#This Row],[Real_Team]],ESPN[YEAR]&amp;"|"&amp;ESPN[TEAM],0)),"")</f>
        <v>3.5</v>
      </c>
      <c r="AO703">
        <f t="array" ref="AO703">IFERROR(INDEX(ESPN[BPI DEF],MATCH(AllSources[[#This Row],[Year]]&amp;"|"&amp;AllSources[[#This Row],[Real_Team]],ESPN[YEAR]&amp;"|"&amp;ESPN[TEAM],0)),"")</f>
        <v>5.8</v>
      </c>
      <c r="AP703">
        <f t="array" ref="AP703">IFERROR(INDEX(ESPN[BPI],MATCH(AllSources[[#This Row],[Year]]&amp;"|"&amp;AllSources[[#This Row],[Real_Team]],ESPN[YEAR]&amp;"|"&amp;ESPN[TEAM],0)),"")</f>
        <v>9.3000000000000007</v>
      </c>
      <c r="AQ703">
        <f t="array" ref="AQ703">IFERROR(INDEX(ESPN[YEAR],MATCH(AllSources[[#This Row],[Year]]&amp;"|"&amp;AllSources[[#This Row],[Real_Team]],ESPN[YEAR]&amp;"|"&amp;ESPN[TEAM],0)),"")</f>
        <v>2019</v>
      </c>
    </row>
    <row r="704" spans="1:43" x14ac:dyDescent="0.2">
      <c r="A704">
        <v>2019</v>
      </c>
      <c r="B704">
        <v>85</v>
      </c>
      <c r="C704" t="s">
        <v>1162</v>
      </c>
      <c r="D704" t="s">
        <v>1495</v>
      </c>
      <c r="E704" t="e" vm="1">
        <v>#NAME?</v>
      </c>
      <c r="F704">
        <v>4</v>
      </c>
      <c r="H704" t="s">
        <v>532</v>
      </c>
      <c r="I704" t="s">
        <v>531</v>
      </c>
      <c r="J704">
        <v>7.78</v>
      </c>
      <c r="K704">
        <v>108.2</v>
      </c>
      <c r="L704">
        <v>102</v>
      </c>
      <c r="M704">
        <v>100.4</v>
      </c>
      <c r="N704">
        <v>98</v>
      </c>
      <c r="O704">
        <v>64.7</v>
      </c>
      <c r="P704">
        <v>319</v>
      </c>
      <c r="Q704">
        <v>5.3999999999999999E-2</v>
      </c>
      <c r="R704">
        <v>55</v>
      </c>
      <c r="S704">
        <v>0.66</v>
      </c>
      <c r="T704">
        <v>123</v>
      </c>
      <c r="U704">
        <v>104.6</v>
      </c>
      <c r="V704">
        <v>142</v>
      </c>
      <c r="W704">
        <v>103.9</v>
      </c>
      <c r="X704">
        <v>128</v>
      </c>
      <c r="Y704">
        <v>2.06</v>
      </c>
      <c r="Z704">
        <v>101</v>
      </c>
      <c r="AA704">
        <v>4</v>
      </c>
      <c r="AB704" t="s">
        <v>136</v>
      </c>
      <c r="AC704" t="str">
        <f t="array" ref="AC704">IFERROR(INDEX(JeffSagarin[TEAM],MATCH(AllSources[[#This Row],[Year]]&amp;"|"&amp;AllSources[[#This Row],[Real_Team]],JeffSagarin[YEAR]&amp;"|"&amp;JeffSagarin[TEAM],0)),"")</f>
        <v/>
      </c>
      <c r="AD704" t="str">
        <f t="array" ref="AD704">IFERROR(INDEX(JeffSagarin[JS_RATING],MATCH(AllSources[[#This Row],[Year]]&amp;"|"&amp;AllSources[[#This Row],[Real_Team]],JeffSagarin[YEAR]&amp;"|"&amp;JeffSagarin[TEAM],0)),"")</f>
        <v/>
      </c>
      <c r="AE704" t="str">
        <f t="array" ref="AE704">IFERROR(INDEX(JeffSagarin[JS_SOS],MATCH(AllSources[[#This Row],[Year]]&amp;"|"&amp;AllSources[[#This Row],[Real_Team]],JeffSagarin[YEAR]&amp;"|"&amp;JeffSagarin[TEAM],0)),"")</f>
        <v/>
      </c>
      <c r="AF704" t="str">
        <f t="array" ref="AF704">IFERROR(INDEX(JeffSagarin[W25],MATCH(AllSources[[#This Row],[Year]]&amp;"|"&amp;AllSources[[#This Row],[Real_Team]],JeffSagarin[YEAR]&amp;"|"&amp;JeffSagarin[TEAM],0)),"")</f>
        <v/>
      </c>
      <c r="AG704" t="str">
        <f t="array" ref="AG704">IFERROR(INDEX(JeffSagarin[W50],MATCH(AllSources[[#This Row],[Year]]&amp;"|"&amp;AllSources[[#This Row],[Real_Team]],JeffSagarin[YEAR]&amp;"|"&amp;JeffSagarin[TEAM],0)),"")</f>
        <v/>
      </c>
      <c r="AH704" t="str">
        <f t="array" ref="AH704">IFERROR(INDEX(JeffSagarin[YEAR],MATCH(AllSources[[#This Row],[Year]]&amp;"|"&amp;AllSources[[#This Row],[Real_Team]],JeffSagarin[YEAR]&amp;"|"&amp;JeffSagarin[TEAM],0)),"")</f>
        <v/>
      </c>
      <c r="AI704" t="str">
        <f t="array" ref="AI704">IFERROR(INDEX(SonnyMoore[TEAM],MATCH(AllSources[[#This Row],[Year]]&amp;"|"&amp;AllSources[[#This Row],[Real_Team]],SonnyMoore[YEAR]&amp;"|"&amp;SonnyMoore[TEAM],0)),"")</f>
        <v/>
      </c>
      <c r="AJ704" t="str">
        <f t="array" ref="AJ704">IFERROR(INDEX(SonnyMoore[SM_SOS],MATCH(AllSources[[#This Row],[Year]]&amp;"|"&amp;AllSources[[#This Row],[Real_Team]],SonnyMoore[YEAR]&amp;"|"&amp;SonnyMoore[TEAM],0)),"")</f>
        <v/>
      </c>
      <c r="AK704" t="str">
        <f t="array" ref="AK704">IFERROR(INDEX(SonnyMoore[SM_PR],MATCH(AllSources[[#This Row],[Year]]&amp;"|"&amp;AllSources[[#This Row],[Real_Team]],SonnyMoore[YEAR]&amp;"|"&amp;SonnyMoore[TEAM],0)),"")</f>
        <v/>
      </c>
      <c r="AL704" t="str">
        <f t="array" ref="AL704">IFERROR(INDEX(SonnyMoore[YEAR],MATCH(AllSources[[#This Row],[Year]]&amp;"|"&amp;AllSources[[#This Row],[Real_Team]],SonnyMoore[YEAR]&amp;"|"&amp;SonnyMoore[TEAM],0)),"")</f>
        <v/>
      </c>
      <c r="AM704" t="str">
        <f t="array" ref="AM704">IFERROR(INDEX(ESPN[TEAM],MATCH(AllSources[[#This Row],[Year]]&amp;"|"&amp;AllSources[[#This Row],[Real_Team]],ESPN[YEAR]&amp;"|"&amp;ESPN[TEAM],0)),"")</f>
        <v/>
      </c>
      <c r="AN704" t="str">
        <f t="array" ref="AN704">IFERROR(INDEX(ESPN[BPI OFF],MATCH(AllSources[[#This Row],[Year]]&amp;"|"&amp;AllSources[[#This Row],[Real_Team]],ESPN[YEAR]&amp;"|"&amp;ESPN[TEAM],0)),"")</f>
        <v/>
      </c>
      <c r="AO704" t="str">
        <f t="array" ref="AO704">IFERROR(INDEX(ESPN[BPI DEF],MATCH(AllSources[[#This Row],[Year]]&amp;"|"&amp;AllSources[[#This Row],[Real_Team]],ESPN[YEAR]&amp;"|"&amp;ESPN[TEAM],0)),"")</f>
        <v/>
      </c>
      <c r="AP704" t="str">
        <f t="array" ref="AP704">IFERROR(INDEX(ESPN[BPI],MATCH(AllSources[[#This Row],[Year]]&amp;"|"&amp;AllSources[[#This Row],[Real_Team]],ESPN[YEAR]&amp;"|"&amp;ESPN[TEAM],0)),"")</f>
        <v/>
      </c>
      <c r="AQ704" t="str">
        <f t="array" ref="AQ704">IFERROR(INDEX(ESPN[YEAR],MATCH(AllSources[[#This Row],[Year]]&amp;"|"&amp;AllSources[[#This Row],[Real_Team]],ESPN[YEAR]&amp;"|"&amp;ESPN[TEAM],0)),"")</f>
        <v/>
      </c>
    </row>
    <row r="705" spans="1:43" x14ac:dyDescent="0.2">
      <c r="A705">
        <v>2019</v>
      </c>
      <c r="B705">
        <v>87</v>
      </c>
      <c r="C705" t="s">
        <v>1163</v>
      </c>
      <c r="D705" t="s">
        <v>116</v>
      </c>
      <c r="E705" t="e" vm="1">
        <v>#NAME?</v>
      </c>
      <c r="F705">
        <v>1</v>
      </c>
      <c r="H705" t="s">
        <v>489</v>
      </c>
      <c r="I705" t="s">
        <v>599</v>
      </c>
      <c r="J705">
        <v>7.63</v>
      </c>
      <c r="K705">
        <v>106.4</v>
      </c>
      <c r="L705">
        <v>141</v>
      </c>
      <c r="M705">
        <v>98.8</v>
      </c>
      <c r="N705">
        <v>74</v>
      </c>
      <c r="O705">
        <v>67.8</v>
      </c>
      <c r="P705">
        <v>159</v>
      </c>
      <c r="Q705">
        <v>0.16700000000000001</v>
      </c>
      <c r="R705">
        <v>1</v>
      </c>
      <c r="S705">
        <v>-0.37</v>
      </c>
      <c r="T705">
        <v>149</v>
      </c>
      <c r="U705">
        <v>105.7</v>
      </c>
      <c r="V705">
        <v>95</v>
      </c>
      <c r="W705">
        <v>106</v>
      </c>
      <c r="X705">
        <v>214</v>
      </c>
      <c r="Y705">
        <v>-3.22</v>
      </c>
      <c r="Z705">
        <v>253</v>
      </c>
      <c r="AA705">
        <v>1</v>
      </c>
      <c r="AB705" t="s">
        <v>136</v>
      </c>
      <c r="AC705" t="str">
        <f t="array" ref="AC705">IFERROR(INDEX(JeffSagarin[TEAM],MATCH(AllSources[[#This Row],[Year]]&amp;"|"&amp;AllSources[[#This Row],[Real_Team]],JeffSagarin[YEAR]&amp;"|"&amp;JeffSagarin[TEAM],0)),"")</f>
        <v/>
      </c>
      <c r="AD705" t="str">
        <f t="array" ref="AD705">IFERROR(INDEX(JeffSagarin[JS_RATING],MATCH(AllSources[[#This Row],[Year]]&amp;"|"&amp;AllSources[[#This Row],[Real_Team]],JeffSagarin[YEAR]&amp;"|"&amp;JeffSagarin[TEAM],0)),"")</f>
        <v/>
      </c>
      <c r="AE705" t="str">
        <f t="array" ref="AE705">IFERROR(INDEX(JeffSagarin[JS_SOS],MATCH(AllSources[[#This Row],[Year]]&amp;"|"&amp;AllSources[[#This Row],[Real_Team]],JeffSagarin[YEAR]&amp;"|"&amp;JeffSagarin[TEAM],0)),"")</f>
        <v/>
      </c>
      <c r="AF705" t="str">
        <f t="array" ref="AF705">IFERROR(INDEX(JeffSagarin[W25],MATCH(AllSources[[#This Row],[Year]]&amp;"|"&amp;AllSources[[#This Row],[Real_Team]],JeffSagarin[YEAR]&amp;"|"&amp;JeffSagarin[TEAM],0)),"")</f>
        <v/>
      </c>
      <c r="AG705" t="str">
        <f t="array" ref="AG705">IFERROR(INDEX(JeffSagarin[W50],MATCH(AllSources[[#This Row],[Year]]&amp;"|"&amp;AllSources[[#This Row],[Real_Team]],JeffSagarin[YEAR]&amp;"|"&amp;JeffSagarin[TEAM],0)),"")</f>
        <v/>
      </c>
      <c r="AH705" t="str">
        <f t="array" ref="AH705">IFERROR(INDEX(JeffSagarin[YEAR],MATCH(AllSources[[#This Row],[Year]]&amp;"|"&amp;AllSources[[#This Row],[Real_Team]],JeffSagarin[YEAR]&amp;"|"&amp;JeffSagarin[TEAM],0)),"")</f>
        <v/>
      </c>
      <c r="AI705" t="str">
        <f t="array" ref="AI705">IFERROR(INDEX(SonnyMoore[TEAM],MATCH(AllSources[[#This Row],[Year]]&amp;"|"&amp;AllSources[[#This Row],[Real_Team]],SonnyMoore[YEAR]&amp;"|"&amp;SonnyMoore[TEAM],0)),"")</f>
        <v/>
      </c>
      <c r="AJ705" t="str">
        <f t="array" ref="AJ705">IFERROR(INDEX(SonnyMoore[SM_SOS],MATCH(AllSources[[#This Row],[Year]]&amp;"|"&amp;AllSources[[#This Row],[Real_Team]],SonnyMoore[YEAR]&amp;"|"&amp;SonnyMoore[TEAM],0)),"")</f>
        <v/>
      </c>
      <c r="AK705" t="str">
        <f t="array" ref="AK705">IFERROR(INDEX(SonnyMoore[SM_PR],MATCH(AllSources[[#This Row],[Year]]&amp;"|"&amp;AllSources[[#This Row],[Real_Team]],SonnyMoore[YEAR]&amp;"|"&amp;SonnyMoore[TEAM],0)),"")</f>
        <v/>
      </c>
      <c r="AL705" t="str">
        <f t="array" ref="AL705">IFERROR(INDEX(SonnyMoore[YEAR],MATCH(AllSources[[#This Row],[Year]]&amp;"|"&amp;AllSources[[#This Row],[Real_Team]],SonnyMoore[YEAR]&amp;"|"&amp;SonnyMoore[TEAM],0)),"")</f>
        <v/>
      </c>
      <c r="AM705" t="str">
        <f t="array" ref="AM705">IFERROR(INDEX(ESPN[TEAM],MATCH(AllSources[[#This Row],[Year]]&amp;"|"&amp;AllSources[[#This Row],[Real_Team]],ESPN[YEAR]&amp;"|"&amp;ESPN[TEAM],0)),"")</f>
        <v>UNC Greensboro</v>
      </c>
      <c r="AN705">
        <f t="array" ref="AN705">IFERROR(INDEX(ESPN[BPI OFF],MATCH(AllSources[[#This Row],[Year]]&amp;"|"&amp;AllSources[[#This Row],[Real_Team]],ESPN[YEAR]&amp;"|"&amp;ESPN[TEAM],0)),"")</f>
        <v>1.3</v>
      </c>
      <c r="AO705">
        <f t="array" ref="AO705">IFERROR(INDEX(ESPN[BPI DEF],MATCH(AllSources[[#This Row],[Year]]&amp;"|"&amp;AllSources[[#This Row],[Real_Team]],ESPN[YEAR]&amp;"|"&amp;ESPN[TEAM],0)),"")</f>
        <v>5.8</v>
      </c>
      <c r="AP705">
        <f t="array" ref="AP705">IFERROR(INDEX(ESPN[BPI],MATCH(AllSources[[#This Row],[Year]]&amp;"|"&amp;AllSources[[#This Row],[Real_Team]],ESPN[YEAR]&amp;"|"&amp;ESPN[TEAM],0)),"")</f>
        <v>7.1</v>
      </c>
      <c r="AQ705">
        <f t="array" ref="AQ705">IFERROR(INDEX(ESPN[YEAR],MATCH(AllSources[[#This Row],[Year]]&amp;"|"&amp;AllSources[[#This Row],[Real_Team]],ESPN[YEAR]&amp;"|"&amp;ESPN[TEAM],0)),"")</f>
        <v>2019</v>
      </c>
    </row>
    <row r="706" spans="1:43" x14ac:dyDescent="0.2">
      <c r="A706">
        <v>2019</v>
      </c>
      <c r="B706">
        <v>88</v>
      </c>
      <c r="C706" t="s">
        <v>1164</v>
      </c>
      <c r="D706" t="s">
        <v>112</v>
      </c>
      <c r="E706" t="e" vm="1">
        <v>#NAME?</v>
      </c>
      <c r="F706">
        <v>11</v>
      </c>
      <c r="H706" t="s">
        <v>541</v>
      </c>
      <c r="I706" t="s">
        <v>585</v>
      </c>
      <c r="J706">
        <v>7.61</v>
      </c>
      <c r="K706">
        <v>108.6</v>
      </c>
      <c r="L706">
        <v>92</v>
      </c>
      <c r="M706">
        <v>101</v>
      </c>
      <c r="N706">
        <v>106</v>
      </c>
      <c r="O706">
        <v>70.8</v>
      </c>
      <c r="P706">
        <v>46</v>
      </c>
      <c r="Q706">
        <v>0.06</v>
      </c>
      <c r="R706">
        <v>44</v>
      </c>
      <c r="S706">
        <v>5</v>
      </c>
      <c r="T706">
        <v>68</v>
      </c>
      <c r="U706">
        <v>106.9</v>
      </c>
      <c r="V706">
        <v>70</v>
      </c>
      <c r="W706">
        <v>101.9</v>
      </c>
      <c r="X706">
        <v>71</v>
      </c>
      <c r="Y706">
        <v>-6.49</v>
      </c>
      <c r="Z706">
        <v>330</v>
      </c>
      <c r="AA706">
        <v>1</v>
      </c>
      <c r="AB706" t="s">
        <v>136</v>
      </c>
      <c r="AC706" t="str">
        <f t="array" ref="AC706">IFERROR(INDEX(JeffSagarin[TEAM],MATCH(AllSources[[#This Row],[Year]]&amp;"|"&amp;AllSources[[#This Row],[Real_Team]],JeffSagarin[YEAR]&amp;"|"&amp;JeffSagarin[TEAM],0)),"")</f>
        <v>St. John's</v>
      </c>
      <c r="AD706">
        <f t="array" ref="AD706">IFERROR(INDEX(JeffSagarin[JS_RATING],MATCH(AllSources[[#This Row],[Year]]&amp;"|"&amp;AllSources[[#This Row],[Real_Team]],JeffSagarin[YEAR]&amp;"|"&amp;JeffSagarin[TEAM],0)),"")</f>
        <v>79.31</v>
      </c>
      <c r="AE706">
        <f t="array" ref="AE706">IFERROR(INDEX(JeffSagarin[JS_SOS],MATCH(AllSources[[#This Row],[Year]]&amp;"|"&amp;AllSources[[#This Row],[Real_Team]],JeffSagarin[YEAR]&amp;"|"&amp;JeffSagarin[TEAM],0)),"")</f>
        <v>77.64</v>
      </c>
      <c r="AF706">
        <f t="array" ref="AF706">IFERROR(INDEX(JeffSagarin[W25],MATCH(AllSources[[#This Row],[Year]]&amp;"|"&amp;AllSources[[#This Row],[Real_Team]],JeffSagarin[YEAR]&amp;"|"&amp;JeffSagarin[TEAM],0)),"")</f>
        <v>1</v>
      </c>
      <c r="AG706">
        <f t="array" ref="AG706">IFERROR(INDEX(JeffSagarin[W50],MATCH(AllSources[[#This Row],[Year]]&amp;"|"&amp;AllSources[[#This Row],[Real_Team]],JeffSagarin[YEAR]&amp;"|"&amp;JeffSagarin[TEAM],0)),"")</f>
        <v>5</v>
      </c>
      <c r="AH706">
        <f t="array" ref="AH706">IFERROR(INDEX(JeffSagarin[YEAR],MATCH(AllSources[[#This Row],[Year]]&amp;"|"&amp;AllSources[[#This Row],[Real_Team]],JeffSagarin[YEAR]&amp;"|"&amp;JeffSagarin[TEAM],0)),"")</f>
        <v>2019</v>
      </c>
      <c r="AI706" t="str">
        <f t="array" ref="AI706">IFERROR(INDEX(SonnyMoore[TEAM],MATCH(AllSources[[#This Row],[Year]]&amp;"|"&amp;AllSources[[#This Row],[Real_Team]],SonnyMoore[YEAR]&amp;"|"&amp;SonnyMoore[TEAM],0)),"")</f>
        <v>ST. JOHN'S</v>
      </c>
      <c r="AJ706">
        <f t="array" ref="AJ706">IFERROR(INDEX(SonnyMoore[SM_SOS],MATCH(AllSources[[#This Row],[Year]]&amp;"|"&amp;AllSources[[#This Row],[Real_Team]],SonnyMoore[YEAR]&amp;"|"&amp;SonnyMoore[TEAM],0)),"")</f>
        <v>75.459999999999994</v>
      </c>
      <c r="AK706">
        <f t="array" ref="AK706">IFERROR(INDEX(SonnyMoore[SM_PR],MATCH(AllSources[[#This Row],[Year]]&amp;"|"&amp;AllSources[[#This Row],[Real_Team]],SonnyMoore[YEAR]&amp;"|"&amp;SonnyMoore[TEAM],0)),"")</f>
        <v>77.41</v>
      </c>
      <c r="AL706">
        <f t="array" ref="AL706">IFERROR(INDEX(SonnyMoore[YEAR],MATCH(AllSources[[#This Row],[Year]]&amp;"|"&amp;AllSources[[#This Row],[Real_Team]],SonnyMoore[YEAR]&amp;"|"&amp;SonnyMoore[TEAM],0)),"")</f>
        <v>2019</v>
      </c>
      <c r="AM706" t="str">
        <f t="array" ref="AM706">IFERROR(INDEX(ESPN[TEAM],MATCH(AllSources[[#This Row],[Year]]&amp;"|"&amp;AllSources[[#This Row],[Real_Team]],ESPN[YEAR]&amp;"|"&amp;ESPN[TEAM],0)),"")</f>
        <v>St. John's</v>
      </c>
      <c r="AN706">
        <f t="array" ref="AN706">IFERROR(INDEX(ESPN[BPI OFF],MATCH(AllSources[[#This Row],[Year]]&amp;"|"&amp;AllSources[[#This Row],[Real_Team]],ESPN[YEAR]&amp;"|"&amp;ESPN[TEAM],0)),"")</f>
        <v>1.7</v>
      </c>
      <c r="AO706">
        <f t="array" ref="AO706">IFERROR(INDEX(ESPN[BPI DEF],MATCH(AllSources[[#This Row],[Year]]&amp;"|"&amp;AllSources[[#This Row],[Real_Team]],ESPN[YEAR]&amp;"|"&amp;ESPN[TEAM],0)),"")</f>
        <v>4.5999999999999996</v>
      </c>
      <c r="AP706">
        <f t="array" ref="AP706">IFERROR(INDEX(ESPN[BPI],MATCH(AllSources[[#This Row],[Year]]&amp;"|"&amp;AllSources[[#This Row],[Real_Team]],ESPN[YEAR]&amp;"|"&amp;ESPN[TEAM],0)),"")</f>
        <v>6.3</v>
      </c>
      <c r="AQ706">
        <f t="array" ref="AQ706">IFERROR(INDEX(ESPN[YEAR],MATCH(AllSources[[#This Row],[Year]]&amp;"|"&amp;AllSources[[#This Row],[Real_Team]],ESPN[YEAR]&amp;"|"&amp;ESPN[TEAM],0)),"")</f>
        <v>2019</v>
      </c>
    </row>
    <row r="707" spans="1:43" x14ac:dyDescent="0.2">
      <c r="A707">
        <v>2019</v>
      </c>
      <c r="B707">
        <v>89</v>
      </c>
      <c r="C707" t="s">
        <v>1165</v>
      </c>
      <c r="D707" t="s">
        <v>45</v>
      </c>
      <c r="E707" t="e" vm="1">
        <v>#NAME?</v>
      </c>
      <c r="F707">
        <v>13</v>
      </c>
      <c r="H707" t="s">
        <v>127</v>
      </c>
      <c r="I707" t="s">
        <v>125</v>
      </c>
      <c r="J707">
        <v>7.59</v>
      </c>
      <c r="K707">
        <v>111</v>
      </c>
      <c r="L707">
        <v>58</v>
      </c>
      <c r="M707">
        <v>103.4</v>
      </c>
      <c r="N707">
        <v>151</v>
      </c>
      <c r="O707">
        <v>66.2</v>
      </c>
      <c r="P707">
        <v>253</v>
      </c>
      <c r="Q707">
        <v>0.05</v>
      </c>
      <c r="R707">
        <v>61</v>
      </c>
      <c r="S707">
        <v>-0.63</v>
      </c>
      <c r="T707">
        <v>157</v>
      </c>
      <c r="U707">
        <v>106.3</v>
      </c>
      <c r="V707">
        <v>78</v>
      </c>
      <c r="W707">
        <v>106.9</v>
      </c>
      <c r="X707">
        <v>259</v>
      </c>
      <c r="Y707">
        <v>6.45</v>
      </c>
      <c r="Z707">
        <v>23</v>
      </c>
      <c r="AA707">
        <v>3</v>
      </c>
      <c r="AB707" t="s">
        <v>136</v>
      </c>
      <c r="AC707" t="str">
        <f t="array" ref="AC707">IFERROR(INDEX(JeffSagarin[TEAM],MATCH(AllSources[[#This Row],[Year]]&amp;"|"&amp;AllSources[[#This Row],[Real_Team]],JeffSagarin[YEAR]&amp;"|"&amp;JeffSagarin[TEAM],0)),"")</f>
        <v>Northeastern</v>
      </c>
      <c r="AD707">
        <f t="array" ref="AD707">IFERROR(INDEX(JeffSagarin[JS_RATING],MATCH(AllSources[[#This Row],[Year]]&amp;"|"&amp;AllSources[[#This Row],[Real_Team]],JeffSagarin[YEAR]&amp;"|"&amp;JeffSagarin[TEAM],0)),"")</f>
        <v>77.17</v>
      </c>
      <c r="AE707">
        <f t="array" ref="AE707">IFERROR(INDEX(JeffSagarin[JS_SOS],MATCH(AllSources[[#This Row],[Year]]&amp;"|"&amp;AllSources[[#This Row],[Real_Team]],JeffSagarin[YEAR]&amp;"|"&amp;JeffSagarin[TEAM],0)),"")</f>
        <v>72.2</v>
      </c>
      <c r="AF707">
        <f t="array" ref="AF707">IFERROR(INDEX(JeffSagarin[W25],MATCH(AllSources[[#This Row],[Year]]&amp;"|"&amp;AllSources[[#This Row],[Real_Team]],JeffSagarin[YEAR]&amp;"|"&amp;JeffSagarin[TEAM],0)),"")</f>
        <v>0</v>
      </c>
      <c r="AG707">
        <f t="array" ref="AG707">IFERROR(INDEX(JeffSagarin[W50],MATCH(AllSources[[#This Row],[Year]]&amp;"|"&amp;AllSources[[#This Row],[Real_Team]],JeffSagarin[YEAR]&amp;"|"&amp;JeffSagarin[TEAM],0)),"")</f>
        <v>0</v>
      </c>
      <c r="AH707">
        <f t="array" ref="AH707">IFERROR(INDEX(JeffSagarin[YEAR],MATCH(AllSources[[#This Row],[Year]]&amp;"|"&amp;AllSources[[#This Row],[Real_Team]],JeffSagarin[YEAR]&amp;"|"&amp;JeffSagarin[TEAM],0)),"")</f>
        <v>2019</v>
      </c>
      <c r="AI707" t="str">
        <f t="array" ref="AI707">IFERROR(INDEX(SonnyMoore[TEAM],MATCH(AllSources[[#This Row],[Year]]&amp;"|"&amp;AllSources[[#This Row],[Real_Team]],SonnyMoore[YEAR]&amp;"|"&amp;SonnyMoore[TEAM],0)),"")</f>
        <v/>
      </c>
      <c r="AJ707" t="str">
        <f t="array" ref="AJ707">IFERROR(INDEX(SonnyMoore[SM_SOS],MATCH(AllSources[[#This Row],[Year]]&amp;"|"&amp;AllSources[[#This Row],[Real_Team]],SonnyMoore[YEAR]&amp;"|"&amp;SonnyMoore[TEAM],0)),"")</f>
        <v/>
      </c>
      <c r="AK707" t="str">
        <f t="array" ref="AK707">IFERROR(INDEX(SonnyMoore[SM_PR],MATCH(AllSources[[#This Row],[Year]]&amp;"|"&amp;AllSources[[#This Row],[Real_Team]],SonnyMoore[YEAR]&amp;"|"&amp;SonnyMoore[TEAM],0)),"")</f>
        <v/>
      </c>
      <c r="AL707" t="str">
        <f t="array" ref="AL707">IFERROR(INDEX(SonnyMoore[YEAR],MATCH(AllSources[[#This Row],[Year]]&amp;"|"&amp;AllSources[[#This Row],[Real_Team]],SonnyMoore[YEAR]&amp;"|"&amp;SonnyMoore[TEAM],0)),"")</f>
        <v/>
      </c>
      <c r="AM707" t="str">
        <f t="array" ref="AM707">IFERROR(INDEX(ESPN[TEAM],MATCH(AllSources[[#This Row],[Year]]&amp;"|"&amp;AllSources[[#This Row],[Real_Team]],ESPN[YEAR]&amp;"|"&amp;ESPN[TEAM],0)),"")</f>
        <v/>
      </c>
      <c r="AN707" t="str">
        <f t="array" ref="AN707">IFERROR(INDEX(ESPN[BPI OFF],MATCH(AllSources[[#This Row],[Year]]&amp;"|"&amp;AllSources[[#This Row],[Real_Team]],ESPN[YEAR]&amp;"|"&amp;ESPN[TEAM],0)),"")</f>
        <v/>
      </c>
      <c r="AO707" t="str">
        <f t="array" ref="AO707">IFERROR(INDEX(ESPN[BPI DEF],MATCH(AllSources[[#This Row],[Year]]&amp;"|"&amp;AllSources[[#This Row],[Real_Team]],ESPN[YEAR]&amp;"|"&amp;ESPN[TEAM],0)),"")</f>
        <v/>
      </c>
      <c r="AP707" t="str">
        <f t="array" ref="AP707">IFERROR(INDEX(ESPN[BPI],MATCH(AllSources[[#This Row],[Year]]&amp;"|"&amp;AllSources[[#This Row],[Real_Team]],ESPN[YEAR]&amp;"|"&amp;ESPN[TEAM],0)),"")</f>
        <v/>
      </c>
      <c r="AQ707" t="str">
        <f t="array" ref="AQ707">IFERROR(INDEX(ESPN[YEAR],MATCH(AllSources[[#This Row],[Year]]&amp;"|"&amp;AllSources[[#This Row],[Real_Team]],ESPN[YEAR]&amp;"|"&amp;ESPN[TEAM],0)),"")</f>
        <v/>
      </c>
    </row>
    <row r="708" spans="1:43" x14ac:dyDescent="0.2">
      <c r="A708">
        <v>2019</v>
      </c>
      <c r="B708">
        <v>90</v>
      </c>
      <c r="C708" t="s">
        <v>1166</v>
      </c>
      <c r="D708" t="s">
        <v>1498</v>
      </c>
      <c r="E708" t="e" vm="1">
        <v>#NAME?</v>
      </c>
      <c r="F708">
        <v>6</v>
      </c>
      <c r="H708" t="s">
        <v>110</v>
      </c>
      <c r="I708" t="s">
        <v>74</v>
      </c>
      <c r="J708">
        <v>7.58</v>
      </c>
      <c r="K708">
        <v>105.9</v>
      </c>
      <c r="L708">
        <v>147</v>
      </c>
      <c r="M708">
        <v>98.3</v>
      </c>
      <c r="N708">
        <v>67</v>
      </c>
      <c r="O708">
        <v>66.900000000000006</v>
      </c>
      <c r="P708">
        <v>213</v>
      </c>
      <c r="Q708">
        <v>-6.0000000000000001E-3</v>
      </c>
      <c r="R708">
        <v>199</v>
      </c>
      <c r="S708">
        <v>3.27</v>
      </c>
      <c r="T708">
        <v>88</v>
      </c>
      <c r="U708">
        <v>106.1</v>
      </c>
      <c r="V708">
        <v>82</v>
      </c>
      <c r="W708">
        <v>102.8</v>
      </c>
      <c r="X708">
        <v>96</v>
      </c>
      <c r="Y708">
        <v>-0.09</v>
      </c>
      <c r="Z708">
        <v>165</v>
      </c>
      <c r="AA708">
        <v>6</v>
      </c>
      <c r="AB708" t="s">
        <v>136</v>
      </c>
      <c r="AC708" t="str">
        <f t="array" ref="AC708">IFERROR(INDEX(JeffSagarin[TEAM],MATCH(AllSources[[#This Row],[Year]]&amp;"|"&amp;AllSources[[#This Row],[Real_Team]],JeffSagarin[YEAR]&amp;"|"&amp;JeffSagarin[TEAM],0)),"")</f>
        <v/>
      </c>
      <c r="AD708" t="str">
        <f t="array" ref="AD708">IFERROR(INDEX(JeffSagarin[JS_RATING],MATCH(AllSources[[#This Row],[Year]]&amp;"|"&amp;AllSources[[#This Row],[Real_Team]],JeffSagarin[YEAR]&amp;"|"&amp;JeffSagarin[TEAM],0)),"")</f>
        <v/>
      </c>
      <c r="AE708" t="str">
        <f t="array" ref="AE708">IFERROR(INDEX(JeffSagarin[JS_SOS],MATCH(AllSources[[#This Row],[Year]]&amp;"|"&amp;AllSources[[#This Row],[Real_Team]],JeffSagarin[YEAR]&amp;"|"&amp;JeffSagarin[TEAM],0)),"")</f>
        <v/>
      </c>
      <c r="AF708" t="str">
        <f t="array" ref="AF708">IFERROR(INDEX(JeffSagarin[W25],MATCH(AllSources[[#This Row],[Year]]&amp;"|"&amp;AllSources[[#This Row],[Real_Team]],JeffSagarin[YEAR]&amp;"|"&amp;JeffSagarin[TEAM],0)),"")</f>
        <v/>
      </c>
      <c r="AG708" t="str">
        <f t="array" ref="AG708">IFERROR(INDEX(JeffSagarin[W50],MATCH(AllSources[[#This Row],[Year]]&amp;"|"&amp;AllSources[[#This Row],[Real_Team]],JeffSagarin[YEAR]&amp;"|"&amp;JeffSagarin[TEAM],0)),"")</f>
        <v/>
      </c>
      <c r="AH708" t="str">
        <f t="array" ref="AH708">IFERROR(INDEX(JeffSagarin[YEAR],MATCH(AllSources[[#This Row],[Year]]&amp;"|"&amp;AllSources[[#This Row],[Real_Team]],JeffSagarin[YEAR]&amp;"|"&amp;JeffSagarin[TEAM],0)),"")</f>
        <v/>
      </c>
      <c r="AI708" t="str">
        <f t="array" ref="AI708">IFERROR(INDEX(SonnyMoore[TEAM],MATCH(AllSources[[#This Row],[Year]]&amp;"|"&amp;AllSources[[#This Row],[Real_Team]],SonnyMoore[YEAR]&amp;"|"&amp;SonnyMoore[TEAM],0)),"")</f>
        <v/>
      </c>
      <c r="AJ708" t="str">
        <f t="array" ref="AJ708">IFERROR(INDEX(SonnyMoore[SM_SOS],MATCH(AllSources[[#This Row],[Year]]&amp;"|"&amp;AllSources[[#This Row],[Real_Team]],SonnyMoore[YEAR]&amp;"|"&amp;SonnyMoore[TEAM],0)),"")</f>
        <v/>
      </c>
      <c r="AK708" t="str">
        <f t="array" ref="AK708">IFERROR(INDEX(SonnyMoore[SM_PR],MATCH(AllSources[[#This Row],[Year]]&amp;"|"&amp;AllSources[[#This Row],[Real_Team]],SonnyMoore[YEAR]&amp;"|"&amp;SonnyMoore[TEAM],0)),"")</f>
        <v/>
      </c>
      <c r="AL708" t="str">
        <f t="array" ref="AL708">IFERROR(INDEX(SonnyMoore[YEAR],MATCH(AllSources[[#This Row],[Year]]&amp;"|"&amp;AllSources[[#This Row],[Real_Team]],SonnyMoore[YEAR]&amp;"|"&amp;SonnyMoore[TEAM],0)),"")</f>
        <v/>
      </c>
      <c r="AM708" t="str">
        <f t="array" ref="AM708">IFERROR(INDEX(ESPN[TEAM],MATCH(AllSources[[#This Row],[Year]]&amp;"|"&amp;AllSources[[#This Row],[Real_Team]],ESPN[YEAR]&amp;"|"&amp;ESPN[TEAM],0)),"")</f>
        <v/>
      </c>
      <c r="AN708" t="str">
        <f t="array" ref="AN708">IFERROR(INDEX(ESPN[BPI OFF],MATCH(AllSources[[#This Row],[Year]]&amp;"|"&amp;AllSources[[#This Row],[Real_Team]],ESPN[YEAR]&amp;"|"&amp;ESPN[TEAM],0)),"")</f>
        <v/>
      </c>
      <c r="AO708" t="str">
        <f t="array" ref="AO708">IFERROR(INDEX(ESPN[BPI DEF],MATCH(AllSources[[#This Row],[Year]]&amp;"|"&amp;AllSources[[#This Row],[Real_Team]],ESPN[YEAR]&amp;"|"&amp;ESPN[TEAM],0)),"")</f>
        <v/>
      </c>
      <c r="AP708" t="str">
        <f t="array" ref="AP708">IFERROR(INDEX(ESPN[BPI],MATCH(AllSources[[#This Row],[Year]]&amp;"|"&amp;AllSources[[#This Row],[Real_Team]],ESPN[YEAR]&amp;"|"&amp;ESPN[TEAM],0)),"")</f>
        <v/>
      </c>
      <c r="AQ708" t="str">
        <f t="array" ref="AQ708">IFERROR(INDEX(ESPN[YEAR],MATCH(AllSources[[#This Row],[Year]]&amp;"|"&amp;AllSources[[#This Row],[Real_Team]],ESPN[YEAR]&amp;"|"&amp;ESPN[TEAM],0)),"")</f>
        <v/>
      </c>
    </row>
    <row r="709" spans="1:43" x14ac:dyDescent="0.2">
      <c r="A709">
        <v>2019</v>
      </c>
      <c r="B709">
        <v>92</v>
      </c>
      <c r="C709" t="s">
        <v>1167</v>
      </c>
      <c r="D709" t="s">
        <v>272</v>
      </c>
      <c r="E709" t="e" vm="1">
        <v>#NAME?</v>
      </c>
      <c r="F709">
        <v>7</v>
      </c>
      <c r="H709" t="s">
        <v>514</v>
      </c>
      <c r="I709" t="s">
        <v>103</v>
      </c>
      <c r="J709">
        <v>7.46</v>
      </c>
      <c r="K709">
        <v>112.7</v>
      </c>
      <c r="L709">
        <v>37</v>
      </c>
      <c r="M709">
        <v>105.3</v>
      </c>
      <c r="N709">
        <v>183</v>
      </c>
      <c r="O709">
        <v>71</v>
      </c>
      <c r="P709">
        <v>40</v>
      </c>
      <c r="Q709">
        <v>-3.4000000000000002E-2</v>
      </c>
      <c r="R709">
        <v>263</v>
      </c>
      <c r="S709">
        <v>-5.84</v>
      </c>
      <c r="T709">
        <v>287</v>
      </c>
      <c r="U709">
        <v>102.5</v>
      </c>
      <c r="V709">
        <v>252</v>
      </c>
      <c r="W709">
        <v>108.3</v>
      </c>
      <c r="X709">
        <v>324</v>
      </c>
      <c r="Y709">
        <v>-4.58</v>
      </c>
      <c r="Z709">
        <v>294</v>
      </c>
      <c r="AA709">
        <v>7</v>
      </c>
      <c r="AB709" t="s">
        <v>136</v>
      </c>
      <c r="AC709" t="str">
        <f t="array" ref="AC709">IFERROR(INDEX(JeffSagarin[TEAM],MATCH(AllSources[[#This Row],[Year]]&amp;"|"&amp;AllSources[[#This Row],[Real_Team]],JeffSagarin[YEAR]&amp;"|"&amp;JeffSagarin[TEAM],0)),"")</f>
        <v/>
      </c>
      <c r="AD709" t="str">
        <f t="array" ref="AD709">IFERROR(INDEX(JeffSagarin[JS_RATING],MATCH(AllSources[[#This Row],[Year]]&amp;"|"&amp;AllSources[[#This Row],[Real_Team]],JeffSagarin[YEAR]&amp;"|"&amp;JeffSagarin[TEAM],0)),"")</f>
        <v/>
      </c>
      <c r="AE709" t="str">
        <f t="array" ref="AE709">IFERROR(INDEX(JeffSagarin[JS_SOS],MATCH(AllSources[[#This Row],[Year]]&amp;"|"&amp;AllSources[[#This Row],[Real_Team]],JeffSagarin[YEAR]&amp;"|"&amp;JeffSagarin[TEAM],0)),"")</f>
        <v/>
      </c>
      <c r="AF709" t="str">
        <f t="array" ref="AF709">IFERROR(INDEX(JeffSagarin[W25],MATCH(AllSources[[#This Row],[Year]]&amp;"|"&amp;AllSources[[#This Row],[Real_Team]],JeffSagarin[YEAR]&amp;"|"&amp;JeffSagarin[TEAM],0)),"")</f>
        <v/>
      </c>
      <c r="AG709" t="str">
        <f t="array" ref="AG709">IFERROR(INDEX(JeffSagarin[W50],MATCH(AllSources[[#This Row],[Year]]&amp;"|"&amp;AllSources[[#This Row],[Real_Team]],JeffSagarin[YEAR]&amp;"|"&amp;JeffSagarin[TEAM],0)),"")</f>
        <v/>
      </c>
      <c r="AH709" t="str">
        <f t="array" ref="AH709">IFERROR(INDEX(JeffSagarin[YEAR],MATCH(AllSources[[#This Row],[Year]]&amp;"|"&amp;AllSources[[#This Row],[Real_Team]],JeffSagarin[YEAR]&amp;"|"&amp;JeffSagarin[TEAM],0)),"")</f>
        <v/>
      </c>
      <c r="AI709" t="str">
        <f t="array" ref="AI709">IFERROR(INDEX(SonnyMoore[TEAM],MATCH(AllSources[[#This Row],[Year]]&amp;"|"&amp;AllSources[[#This Row],[Real_Team]],SonnyMoore[YEAR]&amp;"|"&amp;SonnyMoore[TEAM],0)),"")</f>
        <v>SOUTH DAKOTA ST.</v>
      </c>
      <c r="AJ709">
        <f t="array" ref="AJ709">IFERROR(INDEX(SonnyMoore[SM_SOS],MATCH(AllSources[[#This Row],[Year]]&amp;"|"&amp;AllSources[[#This Row],[Real_Team]],SonnyMoore[YEAR]&amp;"|"&amp;SonnyMoore[TEAM],0)),"")</f>
        <v>66.69</v>
      </c>
      <c r="AK709">
        <f t="array" ref="AK709">IFERROR(INDEX(SonnyMoore[SM_PR],MATCH(AllSources[[#This Row],[Year]]&amp;"|"&amp;AllSources[[#This Row],[Real_Team]],SonnyMoore[YEAR]&amp;"|"&amp;SonnyMoore[TEAM],0)),"")</f>
        <v>76.47</v>
      </c>
      <c r="AL709">
        <f t="array" ref="AL709">IFERROR(INDEX(SonnyMoore[YEAR],MATCH(AllSources[[#This Row],[Year]]&amp;"|"&amp;AllSources[[#This Row],[Real_Team]],SonnyMoore[YEAR]&amp;"|"&amp;SonnyMoore[TEAM],0)),"")</f>
        <v>2019</v>
      </c>
      <c r="AM709" t="str">
        <f t="array" ref="AM709">IFERROR(INDEX(ESPN[TEAM],MATCH(AllSources[[#This Row],[Year]]&amp;"|"&amp;AllSources[[#This Row],[Real_Team]],ESPN[YEAR]&amp;"|"&amp;ESPN[TEAM],0)),"")</f>
        <v/>
      </c>
      <c r="AN709" t="str">
        <f t="array" ref="AN709">IFERROR(INDEX(ESPN[BPI OFF],MATCH(AllSources[[#This Row],[Year]]&amp;"|"&amp;AllSources[[#This Row],[Real_Team]],ESPN[YEAR]&amp;"|"&amp;ESPN[TEAM],0)),"")</f>
        <v/>
      </c>
      <c r="AO709" t="str">
        <f t="array" ref="AO709">IFERROR(INDEX(ESPN[BPI DEF],MATCH(AllSources[[#This Row],[Year]]&amp;"|"&amp;AllSources[[#This Row],[Real_Team]],ESPN[YEAR]&amp;"|"&amp;ESPN[TEAM],0)),"")</f>
        <v/>
      </c>
      <c r="AP709" t="str">
        <f t="array" ref="AP709">IFERROR(INDEX(ESPN[BPI],MATCH(AllSources[[#This Row],[Year]]&amp;"|"&amp;AllSources[[#This Row],[Real_Team]],ESPN[YEAR]&amp;"|"&amp;ESPN[TEAM],0)),"")</f>
        <v/>
      </c>
      <c r="AQ709" t="str">
        <f t="array" ref="AQ709">IFERROR(INDEX(ESPN[YEAR],MATCH(AllSources[[#This Row],[Year]]&amp;"|"&amp;AllSources[[#This Row],[Real_Team]],ESPN[YEAR]&amp;"|"&amp;ESPN[TEAM],0)),"")</f>
        <v/>
      </c>
    </row>
    <row r="710" spans="1:43" x14ac:dyDescent="0.2">
      <c r="A710">
        <v>2019</v>
      </c>
      <c r="B710">
        <v>93</v>
      </c>
      <c r="C710" t="s">
        <v>1168</v>
      </c>
      <c r="D710" t="s">
        <v>276</v>
      </c>
      <c r="E710" t="e" vm="1">
        <v>#NAME?</v>
      </c>
      <c r="F710">
        <v>7</v>
      </c>
      <c r="H710" t="s">
        <v>127</v>
      </c>
      <c r="I710" t="s">
        <v>81</v>
      </c>
      <c r="J710">
        <v>7.37</v>
      </c>
      <c r="K710">
        <v>116.4</v>
      </c>
      <c r="L710">
        <v>17</v>
      </c>
      <c r="M710">
        <v>109</v>
      </c>
      <c r="N710">
        <v>262</v>
      </c>
      <c r="O710">
        <v>67.5</v>
      </c>
      <c r="P710">
        <v>181</v>
      </c>
      <c r="Q710">
        <v>1.7000000000000001E-2</v>
      </c>
      <c r="R710">
        <v>139</v>
      </c>
      <c r="S710">
        <v>-5.59</v>
      </c>
      <c r="T710">
        <v>285</v>
      </c>
      <c r="U710">
        <v>102.4</v>
      </c>
      <c r="V710">
        <v>255</v>
      </c>
      <c r="W710">
        <v>108</v>
      </c>
      <c r="X710">
        <v>314</v>
      </c>
      <c r="Y710">
        <v>-6.41</v>
      </c>
      <c r="Z710">
        <v>327</v>
      </c>
      <c r="AA710">
        <v>7</v>
      </c>
      <c r="AB710" t="s">
        <v>136</v>
      </c>
      <c r="AC710" t="str">
        <f t="array" ref="AC710">IFERROR(INDEX(JeffSagarin[TEAM],MATCH(AllSources[[#This Row],[Year]]&amp;"|"&amp;AllSources[[#This Row],[Real_Team]],JeffSagarin[YEAR]&amp;"|"&amp;JeffSagarin[TEAM],0)),"")</f>
        <v/>
      </c>
      <c r="AD710" t="str">
        <f t="array" ref="AD710">IFERROR(INDEX(JeffSagarin[JS_RATING],MATCH(AllSources[[#This Row],[Year]]&amp;"|"&amp;AllSources[[#This Row],[Real_Team]],JeffSagarin[YEAR]&amp;"|"&amp;JeffSagarin[TEAM],0)),"")</f>
        <v/>
      </c>
      <c r="AE710" t="str">
        <f t="array" ref="AE710">IFERROR(INDEX(JeffSagarin[JS_SOS],MATCH(AllSources[[#This Row],[Year]]&amp;"|"&amp;AllSources[[#This Row],[Real_Team]],JeffSagarin[YEAR]&amp;"|"&amp;JeffSagarin[TEAM],0)),"")</f>
        <v/>
      </c>
      <c r="AF710" t="str">
        <f t="array" ref="AF710">IFERROR(INDEX(JeffSagarin[W25],MATCH(AllSources[[#This Row],[Year]]&amp;"|"&amp;AllSources[[#This Row],[Real_Team]],JeffSagarin[YEAR]&amp;"|"&amp;JeffSagarin[TEAM],0)),"")</f>
        <v/>
      </c>
      <c r="AG710" t="str">
        <f t="array" ref="AG710">IFERROR(INDEX(JeffSagarin[W50],MATCH(AllSources[[#This Row],[Year]]&amp;"|"&amp;AllSources[[#This Row],[Real_Team]],JeffSagarin[YEAR]&amp;"|"&amp;JeffSagarin[TEAM],0)),"")</f>
        <v/>
      </c>
      <c r="AH710" t="str">
        <f t="array" ref="AH710">IFERROR(INDEX(JeffSagarin[YEAR],MATCH(AllSources[[#This Row],[Year]]&amp;"|"&amp;AllSources[[#This Row],[Real_Team]],JeffSagarin[YEAR]&amp;"|"&amp;JeffSagarin[TEAM],0)),"")</f>
        <v/>
      </c>
      <c r="AI710" t="str">
        <f t="array" ref="AI710">IFERROR(INDEX(SonnyMoore[TEAM],MATCH(AllSources[[#This Row],[Year]]&amp;"|"&amp;AllSources[[#This Row],[Real_Team]],SonnyMoore[YEAR]&amp;"|"&amp;SonnyMoore[TEAM],0)),"")</f>
        <v>HOFSTRA</v>
      </c>
      <c r="AJ710">
        <f t="array" ref="AJ710">IFERROR(INDEX(SonnyMoore[SM_SOS],MATCH(AllSources[[#This Row],[Year]]&amp;"|"&amp;AllSources[[#This Row],[Real_Team]],SonnyMoore[YEAR]&amp;"|"&amp;SonnyMoore[TEAM],0)),"")</f>
        <v>67.11</v>
      </c>
      <c r="AK710">
        <f t="array" ref="AK710">IFERROR(INDEX(SonnyMoore[SM_PR],MATCH(AllSources[[#This Row],[Year]]&amp;"|"&amp;AllSources[[#This Row],[Real_Team]],SonnyMoore[YEAR]&amp;"|"&amp;SonnyMoore[TEAM],0)),"")</f>
        <v>76.89</v>
      </c>
      <c r="AL710">
        <f t="array" ref="AL710">IFERROR(INDEX(SonnyMoore[YEAR],MATCH(AllSources[[#This Row],[Year]]&amp;"|"&amp;AllSources[[#This Row],[Real_Team]],SonnyMoore[YEAR]&amp;"|"&amp;SonnyMoore[TEAM],0)),"")</f>
        <v>2019</v>
      </c>
      <c r="AM710" t="str">
        <f t="array" ref="AM710">IFERROR(INDEX(ESPN[TEAM],MATCH(AllSources[[#This Row],[Year]]&amp;"|"&amp;AllSources[[#This Row],[Real_Team]],ESPN[YEAR]&amp;"|"&amp;ESPN[TEAM],0)),"")</f>
        <v/>
      </c>
      <c r="AN710" t="str">
        <f t="array" ref="AN710">IFERROR(INDEX(ESPN[BPI OFF],MATCH(AllSources[[#This Row],[Year]]&amp;"|"&amp;AllSources[[#This Row],[Real_Team]],ESPN[YEAR]&amp;"|"&amp;ESPN[TEAM],0)),"")</f>
        <v/>
      </c>
      <c r="AO710" t="str">
        <f t="array" ref="AO710">IFERROR(INDEX(ESPN[BPI DEF],MATCH(AllSources[[#This Row],[Year]]&amp;"|"&amp;AllSources[[#This Row],[Real_Team]],ESPN[YEAR]&amp;"|"&amp;ESPN[TEAM],0)),"")</f>
        <v/>
      </c>
      <c r="AP710" t="str">
        <f t="array" ref="AP710">IFERROR(INDEX(ESPN[BPI],MATCH(AllSources[[#This Row],[Year]]&amp;"|"&amp;AllSources[[#This Row],[Real_Team]],ESPN[YEAR]&amp;"|"&amp;ESPN[TEAM],0)),"")</f>
        <v/>
      </c>
      <c r="AQ710" t="str">
        <f t="array" ref="AQ710">IFERROR(INDEX(ESPN[YEAR],MATCH(AllSources[[#This Row],[Year]]&amp;"|"&amp;AllSources[[#This Row],[Real_Team]],ESPN[YEAR]&amp;"|"&amp;ESPN[TEAM],0)),"")</f>
        <v/>
      </c>
    </row>
    <row r="711" spans="1:43" x14ac:dyDescent="0.2">
      <c r="A711">
        <v>2019</v>
      </c>
      <c r="B711">
        <v>96</v>
      </c>
      <c r="C711" t="s">
        <v>1169</v>
      </c>
      <c r="D711" t="s">
        <v>98</v>
      </c>
      <c r="E711" t="e" vm="1">
        <v>#NAME?</v>
      </c>
      <c r="F711">
        <v>14</v>
      </c>
      <c r="H711" t="s">
        <v>525</v>
      </c>
      <c r="I711" t="s">
        <v>96</v>
      </c>
      <c r="J711">
        <v>7.14</v>
      </c>
      <c r="K711">
        <v>109.4</v>
      </c>
      <c r="L711">
        <v>76</v>
      </c>
      <c r="M711">
        <v>102.3</v>
      </c>
      <c r="N711">
        <v>130</v>
      </c>
      <c r="O711">
        <v>68.2</v>
      </c>
      <c r="P711">
        <v>143</v>
      </c>
      <c r="Q711">
        <v>-1E-3</v>
      </c>
      <c r="R711">
        <v>182</v>
      </c>
      <c r="S711">
        <v>-3.37</v>
      </c>
      <c r="T711">
        <v>234</v>
      </c>
      <c r="U711">
        <v>103.6</v>
      </c>
      <c r="V711">
        <v>186</v>
      </c>
      <c r="W711">
        <v>107</v>
      </c>
      <c r="X711">
        <v>262</v>
      </c>
      <c r="Y711">
        <v>-2.57</v>
      </c>
      <c r="Z711">
        <v>235</v>
      </c>
      <c r="AA711">
        <v>4</v>
      </c>
      <c r="AB711" t="s">
        <v>136</v>
      </c>
      <c r="AC711" t="str">
        <f t="array" ref="AC711">IFERROR(INDEX(JeffSagarin[TEAM],MATCH(AllSources[[#This Row],[Year]]&amp;"|"&amp;AllSources[[#This Row],[Real_Team]],JeffSagarin[YEAR]&amp;"|"&amp;JeffSagarin[TEAM],0)),"")</f>
        <v/>
      </c>
      <c r="AD711" t="str">
        <f t="array" ref="AD711">IFERROR(INDEX(JeffSagarin[JS_RATING],MATCH(AllSources[[#This Row],[Year]]&amp;"|"&amp;AllSources[[#This Row],[Real_Team]],JeffSagarin[YEAR]&amp;"|"&amp;JeffSagarin[TEAM],0)),"")</f>
        <v/>
      </c>
      <c r="AE711" t="str">
        <f t="array" ref="AE711">IFERROR(INDEX(JeffSagarin[JS_SOS],MATCH(AllSources[[#This Row],[Year]]&amp;"|"&amp;AllSources[[#This Row],[Real_Team]],JeffSagarin[YEAR]&amp;"|"&amp;JeffSagarin[TEAM],0)),"")</f>
        <v/>
      </c>
      <c r="AF711" t="str">
        <f t="array" ref="AF711">IFERROR(INDEX(JeffSagarin[W25],MATCH(AllSources[[#This Row],[Year]]&amp;"|"&amp;AllSources[[#This Row],[Real_Team]],JeffSagarin[YEAR]&amp;"|"&amp;JeffSagarin[TEAM],0)),"")</f>
        <v/>
      </c>
      <c r="AG711" t="str">
        <f t="array" ref="AG711">IFERROR(INDEX(JeffSagarin[W50],MATCH(AllSources[[#This Row],[Year]]&amp;"|"&amp;AllSources[[#This Row],[Real_Team]],JeffSagarin[YEAR]&amp;"|"&amp;JeffSagarin[TEAM],0)),"")</f>
        <v/>
      </c>
      <c r="AH711" t="str">
        <f t="array" ref="AH711">IFERROR(INDEX(JeffSagarin[YEAR],MATCH(AllSources[[#This Row],[Year]]&amp;"|"&amp;AllSources[[#This Row],[Real_Team]],JeffSagarin[YEAR]&amp;"|"&amp;JeffSagarin[TEAM],0)),"")</f>
        <v/>
      </c>
      <c r="AI711" t="str">
        <f t="array" ref="AI711">IFERROR(INDEX(SonnyMoore[TEAM],MATCH(AllSources[[#This Row],[Year]]&amp;"|"&amp;AllSources[[#This Row],[Real_Team]],SonnyMoore[YEAR]&amp;"|"&amp;SonnyMoore[TEAM],0)),"")</f>
        <v>NORTHERN KENTUCKY</v>
      </c>
      <c r="AJ711">
        <f t="array" ref="AJ711">IFERROR(INDEX(SonnyMoore[SM_SOS],MATCH(AllSources[[#This Row],[Year]]&amp;"|"&amp;AllSources[[#This Row],[Real_Team]],SonnyMoore[YEAR]&amp;"|"&amp;SonnyMoore[TEAM],0)),"")</f>
        <v>68.47</v>
      </c>
      <c r="AK711">
        <f t="array" ref="AK711">IFERROR(INDEX(SonnyMoore[SM_PR],MATCH(AllSources[[#This Row],[Year]]&amp;"|"&amp;AllSources[[#This Row],[Real_Team]],SonnyMoore[YEAR]&amp;"|"&amp;SonnyMoore[TEAM],0)),"")</f>
        <v>77.11</v>
      </c>
      <c r="AL711">
        <f t="array" ref="AL711">IFERROR(INDEX(SonnyMoore[YEAR],MATCH(AllSources[[#This Row],[Year]]&amp;"|"&amp;AllSources[[#This Row],[Real_Team]],SonnyMoore[YEAR]&amp;"|"&amp;SonnyMoore[TEAM],0)),"")</f>
        <v>2019</v>
      </c>
      <c r="AM711" t="str">
        <f t="array" ref="AM711">IFERROR(INDEX(ESPN[TEAM],MATCH(AllSources[[#This Row],[Year]]&amp;"|"&amp;AllSources[[#This Row],[Real_Team]],ESPN[YEAR]&amp;"|"&amp;ESPN[TEAM],0)),"")</f>
        <v/>
      </c>
      <c r="AN711" t="str">
        <f t="array" ref="AN711">IFERROR(INDEX(ESPN[BPI OFF],MATCH(AllSources[[#This Row],[Year]]&amp;"|"&amp;AllSources[[#This Row],[Real_Team]],ESPN[YEAR]&amp;"|"&amp;ESPN[TEAM],0)),"")</f>
        <v/>
      </c>
      <c r="AO711" t="str">
        <f t="array" ref="AO711">IFERROR(INDEX(ESPN[BPI DEF],MATCH(AllSources[[#This Row],[Year]]&amp;"|"&amp;AllSources[[#This Row],[Real_Team]],ESPN[YEAR]&amp;"|"&amp;ESPN[TEAM],0)),"")</f>
        <v/>
      </c>
      <c r="AP711" t="str">
        <f t="array" ref="AP711">IFERROR(INDEX(ESPN[BPI],MATCH(AllSources[[#This Row],[Year]]&amp;"|"&amp;AllSources[[#This Row],[Real_Team]],ESPN[YEAR]&amp;"|"&amp;ESPN[TEAM],0)),"")</f>
        <v/>
      </c>
      <c r="AQ711" t="str">
        <f t="array" ref="AQ711">IFERROR(INDEX(ESPN[YEAR],MATCH(AllSources[[#This Row],[Year]]&amp;"|"&amp;AllSources[[#This Row],[Real_Team]],ESPN[YEAR]&amp;"|"&amp;ESPN[TEAM],0)),"")</f>
        <v/>
      </c>
    </row>
    <row r="712" spans="1:43" x14ac:dyDescent="0.2">
      <c r="A712">
        <v>2019</v>
      </c>
      <c r="B712">
        <v>100</v>
      </c>
      <c r="C712" t="s">
        <v>1170</v>
      </c>
      <c r="D712" t="s">
        <v>246</v>
      </c>
      <c r="E712" t="e" vm="1">
        <v>#NAME?</v>
      </c>
      <c r="F712">
        <v>3</v>
      </c>
      <c r="H712" t="s">
        <v>541</v>
      </c>
      <c r="I712" t="s">
        <v>727</v>
      </c>
      <c r="J712">
        <v>6.45</v>
      </c>
      <c r="K712">
        <v>108.9</v>
      </c>
      <c r="L712">
        <v>90</v>
      </c>
      <c r="M712">
        <v>102.5</v>
      </c>
      <c r="N712">
        <v>133</v>
      </c>
      <c r="O712">
        <v>71.900000000000006</v>
      </c>
      <c r="P712">
        <v>25</v>
      </c>
      <c r="Q712">
        <v>0.04</v>
      </c>
      <c r="R712">
        <v>83</v>
      </c>
      <c r="S712">
        <v>4.9800000000000004</v>
      </c>
      <c r="T712">
        <v>70</v>
      </c>
      <c r="U712">
        <v>107.7</v>
      </c>
      <c r="V712">
        <v>61</v>
      </c>
      <c r="W712">
        <v>102.7</v>
      </c>
      <c r="X712">
        <v>90</v>
      </c>
      <c r="Y712">
        <v>-4.53</v>
      </c>
      <c r="Z712">
        <v>292</v>
      </c>
      <c r="AA712">
        <v>3</v>
      </c>
      <c r="AB712" t="s">
        <v>136</v>
      </c>
      <c r="AC712" t="str">
        <f t="array" ref="AC712">IFERROR(INDEX(JeffSagarin[TEAM],MATCH(AllSources[[#This Row],[Year]]&amp;"|"&amp;AllSources[[#This Row],[Real_Team]],JeffSagarin[YEAR]&amp;"|"&amp;JeffSagarin[TEAM],0)),"")</f>
        <v>Georgetown</v>
      </c>
      <c r="AD712">
        <f t="array" ref="AD712">IFERROR(INDEX(JeffSagarin[JS_RATING],MATCH(AllSources[[#This Row],[Year]]&amp;"|"&amp;AllSources[[#This Row],[Real_Team]],JeffSagarin[YEAR]&amp;"|"&amp;JeffSagarin[TEAM],0)),"")</f>
        <v>78.3</v>
      </c>
      <c r="AE712">
        <f t="array" ref="AE712">IFERROR(INDEX(JeffSagarin[JS_SOS],MATCH(AllSources[[#This Row],[Year]]&amp;"|"&amp;AllSources[[#This Row],[Real_Team]],JeffSagarin[YEAR]&amp;"|"&amp;JeffSagarin[TEAM],0)),"")</f>
        <v>77.28</v>
      </c>
      <c r="AF712">
        <f t="array" ref="AF712">IFERROR(INDEX(JeffSagarin[W25],MATCH(AllSources[[#This Row],[Year]]&amp;"|"&amp;AllSources[[#This Row],[Real_Team]],JeffSagarin[YEAR]&amp;"|"&amp;JeffSagarin[TEAM],0)),"")</f>
        <v>1</v>
      </c>
      <c r="AG712">
        <f t="array" ref="AG712">IFERROR(INDEX(JeffSagarin[W50],MATCH(AllSources[[#This Row],[Year]]&amp;"|"&amp;AllSources[[#This Row],[Real_Team]],JeffSagarin[YEAR]&amp;"|"&amp;JeffSagarin[TEAM],0)),"")</f>
        <v>2</v>
      </c>
      <c r="AH712">
        <f t="array" ref="AH712">IFERROR(INDEX(JeffSagarin[YEAR],MATCH(AllSources[[#This Row],[Year]]&amp;"|"&amp;AllSources[[#This Row],[Real_Team]],JeffSagarin[YEAR]&amp;"|"&amp;JeffSagarin[TEAM],0)),"")</f>
        <v>2019</v>
      </c>
      <c r="AI712" t="str">
        <f t="array" ref="AI712">IFERROR(INDEX(SonnyMoore[TEAM],MATCH(AllSources[[#This Row],[Year]]&amp;"|"&amp;AllSources[[#This Row],[Real_Team]],SonnyMoore[YEAR]&amp;"|"&amp;SonnyMoore[TEAM],0)),"")</f>
        <v>GEORGETOWN</v>
      </c>
      <c r="AJ712">
        <f t="array" ref="AJ712">IFERROR(INDEX(SonnyMoore[SM_SOS],MATCH(AllSources[[#This Row],[Year]]&amp;"|"&amp;AllSources[[#This Row],[Real_Team]],SonnyMoore[YEAR]&amp;"|"&amp;SonnyMoore[TEAM],0)),"")</f>
        <v>74.5</v>
      </c>
      <c r="AK712">
        <f t="array" ref="AK712">IFERROR(INDEX(SonnyMoore[SM_PR],MATCH(AllSources[[#This Row],[Year]]&amp;"|"&amp;AllSources[[#This Row],[Real_Team]],SonnyMoore[YEAR]&amp;"|"&amp;SonnyMoore[TEAM],0)),"")</f>
        <v>75.709999999999994</v>
      </c>
      <c r="AL712">
        <f t="array" ref="AL712">IFERROR(INDEX(SonnyMoore[YEAR],MATCH(AllSources[[#This Row],[Year]]&amp;"|"&amp;AllSources[[#This Row],[Real_Team]],SonnyMoore[YEAR]&amp;"|"&amp;SonnyMoore[TEAM],0)),"")</f>
        <v>2019</v>
      </c>
      <c r="AM712" t="str">
        <f t="array" ref="AM712">IFERROR(INDEX(ESPN[TEAM],MATCH(AllSources[[#This Row],[Year]]&amp;"|"&amp;AllSources[[#This Row],[Real_Team]],ESPN[YEAR]&amp;"|"&amp;ESPN[TEAM],0)),"")</f>
        <v>Georgetown</v>
      </c>
      <c r="AN712">
        <f t="array" ref="AN712">IFERROR(INDEX(ESPN[BPI OFF],MATCH(AllSources[[#This Row],[Year]]&amp;"|"&amp;AllSources[[#This Row],[Real_Team]],ESPN[YEAR]&amp;"|"&amp;ESPN[TEAM],0)),"")</f>
        <v>5.0999999999999996</v>
      </c>
      <c r="AO712">
        <f t="array" ref="AO712">IFERROR(INDEX(ESPN[BPI DEF],MATCH(AllSources[[#This Row],[Year]]&amp;"|"&amp;AllSources[[#This Row],[Real_Team]],ESPN[YEAR]&amp;"|"&amp;ESPN[TEAM],0)),"")</f>
        <v>1.4</v>
      </c>
      <c r="AP712">
        <f t="array" ref="AP712">IFERROR(INDEX(ESPN[BPI],MATCH(AllSources[[#This Row],[Year]]&amp;"|"&amp;AllSources[[#This Row],[Real_Team]],ESPN[YEAR]&amp;"|"&amp;ESPN[TEAM],0)),"")</f>
        <v>6.5</v>
      </c>
      <c r="AQ712">
        <f t="array" ref="AQ712">IFERROR(INDEX(ESPN[YEAR],MATCH(AllSources[[#This Row],[Year]]&amp;"|"&amp;AllSources[[#This Row],[Real_Team]],ESPN[YEAR]&amp;"|"&amp;ESPN[TEAM],0)),"")</f>
        <v>2019</v>
      </c>
    </row>
    <row r="713" spans="1:43" x14ac:dyDescent="0.2">
      <c r="A713">
        <v>2019</v>
      </c>
      <c r="B713">
        <v>106</v>
      </c>
      <c r="C713" t="s">
        <v>1171</v>
      </c>
      <c r="D713" t="s">
        <v>6</v>
      </c>
      <c r="E713" t="e" vm="1">
        <v>#NAME?</v>
      </c>
      <c r="F713">
        <v>13</v>
      </c>
      <c r="H713" t="s">
        <v>532</v>
      </c>
      <c r="I713" t="s">
        <v>94</v>
      </c>
      <c r="J713">
        <v>6.02</v>
      </c>
      <c r="K713">
        <v>102.2</v>
      </c>
      <c r="L713">
        <v>214</v>
      </c>
      <c r="M713">
        <v>96.2</v>
      </c>
      <c r="N713">
        <v>40</v>
      </c>
      <c r="O713">
        <v>66.400000000000006</v>
      </c>
      <c r="P713">
        <v>239</v>
      </c>
      <c r="Q713">
        <v>4.3999999999999997E-2</v>
      </c>
      <c r="R713">
        <v>74</v>
      </c>
      <c r="S713">
        <v>0.49</v>
      </c>
      <c r="T713">
        <v>126</v>
      </c>
      <c r="U713">
        <v>104.4</v>
      </c>
      <c r="V713">
        <v>150</v>
      </c>
      <c r="W713">
        <v>103.9</v>
      </c>
      <c r="X713">
        <v>129</v>
      </c>
      <c r="Y713">
        <v>-1.44</v>
      </c>
      <c r="Z713">
        <v>200</v>
      </c>
      <c r="AA713">
        <v>3</v>
      </c>
      <c r="AB713" t="s">
        <v>136</v>
      </c>
      <c r="AC713" t="str">
        <f t="array" ref="AC713">IFERROR(INDEX(JeffSagarin[TEAM],MATCH(AllSources[[#This Row],[Year]]&amp;"|"&amp;AllSources[[#This Row],[Real_Team]],JeffSagarin[YEAR]&amp;"|"&amp;JeffSagarin[TEAM],0)),"")</f>
        <v/>
      </c>
      <c r="AD713" t="str">
        <f t="array" ref="AD713">IFERROR(INDEX(JeffSagarin[JS_RATING],MATCH(AllSources[[#This Row],[Year]]&amp;"|"&amp;AllSources[[#This Row],[Real_Team]],JeffSagarin[YEAR]&amp;"|"&amp;JeffSagarin[TEAM],0)),"")</f>
        <v/>
      </c>
      <c r="AE713" t="str">
        <f t="array" ref="AE713">IFERROR(INDEX(JeffSagarin[JS_SOS],MATCH(AllSources[[#This Row],[Year]]&amp;"|"&amp;AllSources[[#This Row],[Real_Team]],JeffSagarin[YEAR]&amp;"|"&amp;JeffSagarin[TEAM],0)),"")</f>
        <v/>
      </c>
      <c r="AF713" t="str">
        <f t="array" ref="AF713">IFERROR(INDEX(JeffSagarin[W25],MATCH(AllSources[[#This Row],[Year]]&amp;"|"&amp;AllSources[[#This Row],[Real_Team]],JeffSagarin[YEAR]&amp;"|"&amp;JeffSagarin[TEAM],0)),"")</f>
        <v/>
      </c>
      <c r="AG713" t="str">
        <f t="array" ref="AG713">IFERROR(INDEX(JeffSagarin[W50],MATCH(AllSources[[#This Row],[Year]]&amp;"|"&amp;AllSources[[#This Row],[Real_Team]],JeffSagarin[YEAR]&amp;"|"&amp;JeffSagarin[TEAM],0)),"")</f>
        <v/>
      </c>
      <c r="AH713" t="str">
        <f t="array" ref="AH713">IFERROR(INDEX(JeffSagarin[YEAR],MATCH(AllSources[[#This Row],[Year]]&amp;"|"&amp;AllSources[[#This Row],[Real_Team]],JeffSagarin[YEAR]&amp;"|"&amp;JeffSagarin[TEAM],0)),"")</f>
        <v/>
      </c>
      <c r="AI713" t="str">
        <f t="array" ref="AI713">IFERROR(INDEX(SonnyMoore[TEAM],MATCH(AllSources[[#This Row],[Year]]&amp;"|"&amp;AllSources[[#This Row],[Real_Team]],SonnyMoore[YEAR]&amp;"|"&amp;SonnyMoore[TEAM],0)),"")</f>
        <v/>
      </c>
      <c r="AJ713" t="str">
        <f t="array" ref="AJ713">IFERROR(INDEX(SonnyMoore[SM_SOS],MATCH(AllSources[[#This Row],[Year]]&amp;"|"&amp;AllSources[[#This Row],[Real_Team]],SonnyMoore[YEAR]&amp;"|"&amp;SonnyMoore[TEAM],0)),"")</f>
        <v/>
      </c>
      <c r="AK713" t="str">
        <f t="array" ref="AK713">IFERROR(INDEX(SonnyMoore[SM_PR],MATCH(AllSources[[#This Row],[Year]]&amp;"|"&amp;AllSources[[#This Row],[Real_Team]],SonnyMoore[YEAR]&amp;"|"&amp;SonnyMoore[TEAM],0)),"")</f>
        <v/>
      </c>
      <c r="AL713" t="str">
        <f t="array" ref="AL713">IFERROR(INDEX(SonnyMoore[YEAR],MATCH(AllSources[[#This Row],[Year]]&amp;"|"&amp;AllSources[[#This Row],[Real_Team]],SonnyMoore[YEAR]&amp;"|"&amp;SonnyMoore[TEAM],0)),"")</f>
        <v/>
      </c>
      <c r="AM713" t="str">
        <f t="array" ref="AM713">IFERROR(INDEX(ESPN[TEAM],MATCH(AllSources[[#This Row],[Year]]&amp;"|"&amp;AllSources[[#This Row],[Real_Team]],ESPN[YEAR]&amp;"|"&amp;ESPN[TEAM],0)),"")</f>
        <v>Saint Louis</v>
      </c>
      <c r="AN713">
        <f t="array" ref="AN713">IFERROR(INDEX(ESPN[BPI OFF],MATCH(AllSources[[#This Row],[Year]]&amp;"|"&amp;AllSources[[#This Row],[Real_Team]],ESPN[YEAR]&amp;"|"&amp;ESPN[TEAM],0)),"")</f>
        <v>1.4</v>
      </c>
      <c r="AO713">
        <f t="array" ref="AO713">IFERROR(INDEX(ESPN[BPI DEF],MATCH(AllSources[[#This Row],[Year]]&amp;"|"&amp;AllSources[[#This Row],[Real_Team]],ESPN[YEAR]&amp;"|"&amp;ESPN[TEAM],0)),"")</f>
        <v>4.0999999999999996</v>
      </c>
      <c r="AP713">
        <f t="array" ref="AP713">IFERROR(INDEX(ESPN[BPI],MATCH(AllSources[[#This Row],[Year]]&amp;"|"&amp;AllSources[[#This Row],[Real_Team]],ESPN[YEAR]&amp;"|"&amp;ESPN[TEAM],0)),"")</f>
        <v>5.5</v>
      </c>
      <c r="AQ713">
        <f t="array" ref="AQ713">IFERROR(INDEX(ESPN[YEAR],MATCH(AllSources[[#This Row],[Year]]&amp;"|"&amp;AllSources[[#This Row],[Real_Team]],ESPN[YEAR]&amp;"|"&amp;ESPN[TEAM],0)),"")</f>
        <v>2019</v>
      </c>
    </row>
    <row r="714" spans="1:43" x14ac:dyDescent="0.2">
      <c r="A714">
        <v>2019</v>
      </c>
      <c r="B714">
        <v>113</v>
      </c>
      <c r="C714" t="s">
        <v>1173</v>
      </c>
      <c r="D714" t="s">
        <v>33</v>
      </c>
      <c r="E714" t="e" vm="1">
        <v>#NAME?</v>
      </c>
      <c r="F714">
        <v>14</v>
      </c>
      <c r="H714" t="s">
        <v>560</v>
      </c>
      <c r="I714" t="s">
        <v>96</v>
      </c>
      <c r="J714">
        <v>5.45</v>
      </c>
      <c r="K714">
        <v>101.4</v>
      </c>
      <c r="L714">
        <v>238</v>
      </c>
      <c r="M714">
        <v>96</v>
      </c>
      <c r="N714">
        <v>38</v>
      </c>
      <c r="O714">
        <v>64.5</v>
      </c>
      <c r="P714">
        <v>324</v>
      </c>
      <c r="Q714">
        <v>5.8000000000000003E-2</v>
      </c>
      <c r="R714">
        <v>49</v>
      </c>
      <c r="S714">
        <v>-2.15</v>
      </c>
      <c r="T714">
        <v>203</v>
      </c>
      <c r="U714">
        <v>102.5</v>
      </c>
      <c r="V714">
        <v>244</v>
      </c>
      <c r="W714">
        <v>104.7</v>
      </c>
      <c r="X714">
        <v>165</v>
      </c>
      <c r="Y714">
        <v>-6.06</v>
      </c>
      <c r="Z714">
        <v>322</v>
      </c>
      <c r="AA714">
        <v>4</v>
      </c>
      <c r="AB714" t="s">
        <v>136</v>
      </c>
      <c r="AC714" t="str">
        <f t="array" ref="AC714">IFERROR(INDEX(JeffSagarin[TEAM],MATCH(AllSources[[#This Row],[Year]]&amp;"|"&amp;AllSources[[#This Row],[Real_Team]],JeffSagarin[YEAR]&amp;"|"&amp;JeffSagarin[TEAM],0)),"")</f>
        <v/>
      </c>
      <c r="AD714" t="str">
        <f t="array" ref="AD714">IFERROR(INDEX(JeffSagarin[JS_RATING],MATCH(AllSources[[#This Row],[Year]]&amp;"|"&amp;AllSources[[#This Row],[Real_Team]],JeffSagarin[YEAR]&amp;"|"&amp;JeffSagarin[TEAM],0)),"")</f>
        <v/>
      </c>
      <c r="AE714" t="str">
        <f t="array" ref="AE714">IFERROR(INDEX(JeffSagarin[JS_SOS],MATCH(AllSources[[#This Row],[Year]]&amp;"|"&amp;AllSources[[#This Row],[Real_Team]],JeffSagarin[YEAR]&amp;"|"&amp;JeffSagarin[TEAM],0)),"")</f>
        <v/>
      </c>
      <c r="AF714" t="str">
        <f t="array" ref="AF714">IFERROR(INDEX(JeffSagarin[W25],MATCH(AllSources[[#This Row],[Year]]&amp;"|"&amp;AllSources[[#This Row],[Real_Team]],JeffSagarin[YEAR]&amp;"|"&amp;JeffSagarin[TEAM],0)),"")</f>
        <v/>
      </c>
      <c r="AG714" t="str">
        <f t="array" ref="AG714">IFERROR(INDEX(JeffSagarin[W50],MATCH(AllSources[[#This Row],[Year]]&amp;"|"&amp;AllSources[[#This Row],[Real_Team]],JeffSagarin[YEAR]&amp;"|"&amp;JeffSagarin[TEAM],0)),"")</f>
        <v/>
      </c>
      <c r="AH714" t="str">
        <f t="array" ref="AH714">IFERROR(INDEX(JeffSagarin[YEAR],MATCH(AllSources[[#This Row],[Year]]&amp;"|"&amp;AllSources[[#This Row],[Real_Team]],JeffSagarin[YEAR]&amp;"|"&amp;JeffSagarin[TEAM],0)),"")</f>
        <v/>
      </c>
      <c r="AI714" t="str">
        <f t="array" ref="AI714">IFERROR(INDEX(SonnyMoore[TEAM],MATCH(AllSources[[#This Row],[Year]]&amp;"|"&amp;AllSources[[#This Row],[Real_Team]],SonnyMoore[YEAR]&amp;"|"&amp;SonnyMoore[TEAM],0)),"")</f>
        <v/>
      </c>
      <c r="AJ714" t="str">
        <f t="array" ref="AJ714">IFERROR(INDEX(SonnyMoore[SM_SOS],MATCH(AllSources[[#This Row],[Year]]&amp;"|"&amp;AllSources[[#This Row],[Real_Team]],SonnyMoore[YEAR]&amp;"|"&amp;SonnyMoore[TEAM],0)),"")</f>
        <v/>
      </c>
      <c r="AK714" t="str">
        <f t="array" ref="AK714">IFERROR(INDEX(SonnyMoore[SM_PR],MATCH(AllSources[[#This Row],[Year]]&amp;"|"&amp;AllSources[[#This Row],[Real_Team]],SonnyMoore[YEAR]&amp;"|"&amp;SonnyMoore[TEAM],0)),"")</f>
        <v/>
      </c>
      <c r="AL714" t="str">
        <f t="array" ref="AL714">IFERROR(INDEX(SonnyMoore[YEAR],MATCH(AllSources[[#This Row],[Year]]&amp;"|"&amp;AllSources[[#This Row],[Real_Team]],SonnyMoore[YEAR]&amp;"|"&amp;SonnyMoore[TEAM],0)),"")</f>
        <v/>
      </c>
      <c r="AM714" t="str">
        <f t="array" ref="AM714">IFERROR(INDEX(ESPN[TEAM],MATCH(AllSources[[#This Row],[Year]]&amp;"|"&amp;AllSources[[#This Row],[Real_Team]],ESPN[YEAR]&amp;"|"&amp;ESPN[TEAM],0)),"")</f>
        <v/>
      </c>
      <c r="AN714" t="str">
        <f t="array" ref="AN714">IFERROR(INDEX(ESPN[BPI OFF],MATCH(AllSources[[#This Row],[Year]]&amp;"|"&amp;AllSources[[#This Row],[Real_Team]],ESPN[YEAR]&amp;"|"&amp;ESPN[TEAM],0)),"")</f>
        <v/>
      </c>
      <c r="AO714" t="str">
        <f t="array" ref="AO714">IFERROR(INDEX(ESPN[BPI DEF],MATCH(AllSources[[#This Row],[Year]]&amp;"|"&amp;AllSources[[#This Row],[Real_Team]],ESPN[YEAR]&amp;"|"&amp;ESPN[TEAM],0)),"")</f>
        <v/>
      </c>
      <c r="AP714" t="str">
        <f t="array" ref="AP714">IFERROR(INDEX(ESPN[BPI],MATCH(AllSources[[#This Row],[Year]]&amp;"|"&amp;AllSources[[#This Row],[Real_Team]],ESPN[YEAR]&amp;"|"&amp;ESPN[TEAM],0)),"")</f>
        <v/>
      </c>
      <c r="AQ714" t="str">
        <f t="array" ref="AQ714">IFERROR(INDEX(ESPN[YEAR],MATCH(AllSources[[#This Row],[Year]]&amp;"|"&amp;AllSources[[#This Row],[Real_Team]],ESPN[YEAR]&amp;"|"&amp;ESPN[TEAM],0)),"")</f>
        <v/>
      </c>
    </row>
    <row r="715" spans="1:43" x14ac:dyDescent="0.2">
      <c r="A715">
        <v>2019</v>
      </c>
      <c r="B715">
        <v>114</v>
      </c>
      <c r="C715" t="s">
        <v>1174</v>
      </c>
      <c r="D715" t="s">
        <v>203</v>
      </c>
      <c r="E715" t="e" vm="1">
        <v>#NAME?</v>
      </c>
      <c r="F715">
        <v>6</v>
      </c>
      <c r="H715" t="s">
        <v>133</v>
      </c>
      <c r="I715" t="s">
        <v>635</v>
      </c>
      <c r="J715">
        <v>5.32</v>
      </c>
      <c r="K715">
        <v>105.7</v>
      </c>
      <c r="L715">
        <v>150</v>
      </c>
      <c r="M715">
        <v>100.4</v>
      </c>
      <c r="N715">
        <v>99</v>
      </c>
      <c r="O715">
        <v>67.3</v>
      </c>
      <c r="P715">
        <v>193</v>
      </c>
      <c r="Q715">
        <v>4.8000000000000001E-2</v>
      </c>
      <c r="R715">
        <v>66</v>
      </c>
      <c r="S715">
        <v>2.5</v>
      </c>
      <c r="T715">
        <v>93</v>
      </c>
      <c r="U715">
        <v>105.4</v>
      </c>
      <c r="V715">
        <v>107</v>
      </c>
      <c r="W715">
        <v>102.9</v>
      </c>
      <c r="X715">
        <v>99</v>
      </c>
      <c r="Y715">
        <v>3.4</v>
      </c>
      <c r="Z715">
        <v>75</v>
      </c>
      <c r="AA715">
        <v>6</v>
      </c>
      <c r="AB715" t="s">
        <v>136</v>
      </c>
      <c r="AC715" t="str">
        <f t="array" ref="AC715">IFERROR(INDEX(JeffSagarin[TEAM],MATCH(AllSources[[#This Row],[Year]]&amp;"|"&amp;AllSources[[#This Row],[Real_Team]],JeffSagarin[YEAR]&amp;"|"&amp;JeffSagarin[TEAM],0)),"")</f>
        <v/>
      </c>
      <c r="AD715" t="str">
        <f t="array" ref="AD715">IFERROR(INDEX(JeffSagarin[JS_RATING],MATCH(AllSources[[#This Row],[Year]]&amp;"|"&amp;AllSources[[#This Row],[Real_Team]],JeffSagarin[YEAR]&amp;"|"&amp;JeffSagarin[TEAM],0)),"")</f>
        <v/>
      </c>
      <c r="AE715" t="str">
        <f t="array" ref="AE715">IFERROR(INDEX(JeffSagarin[JS_SOS],MATCH(AllSources[[#This Row],[Year]]&amp;"|"&amp;AllSources[[#This Row],[Real_Team]],JeffSagarin[YEAR]&amp;"|"&amp;JeffSagarin[TEAM],0)),"")</f>
        <v/>
      </c>
      <c r="AF715" t="str">
        <f t="array" ref="AF715">IFERROR(INDEX(JeffSagarin[W25],MATCH(AllSources[[#This Row],[Year]]&amp;"|"&amp;AllSources[[#This Row],[Real_Team]],JeffSagarin[YEAR]&amp;"|"&amp;JeffSagarin[TEAM],0)),"")</f>
        <v/>
      </c>
      <c r="AG715" t="str">
        <f t="array" ref="AG715">IFERROR(INDEX(JeffSagarin[W50],MATCH(AllSources[[#This Row],[Year]]&amp;"|"&amp;AllSources[[#This Row],[Real_Team]],JeffSagarin[YEAR]&amp;"|"&amp;JeffSagarin[TEAM],0)),"")</f>
        <v/>
      </c>
      <c r="AH715" t="str">
        <f t="array" ref="AH715">IFERROR(INDEX(JeffSagarin[YEAR],MATCH(AllSources[[#This Row],[Year]]&amp;"|"&amp;AllSources[[#This Row],[Real_Team]],JeffSagarin[YEAR]&amp;"|"&amp;JeffSagarin[TEAM],0)),"")</f>
        <v/>
      </c>
      <c r="AI715" t="str">
        <f t="array" ref="AI715">IFERROR(INDEX(SonnyMoore[TEAM],MATCH(AllSources[[#This Row],[Year]]&amp;"|"&amp;AllSources[[#This Row],[Real_Team]],SonnyMoore[YEAR]&amp;"|"&amp;SonnyMoore[TEAM],0)),"")</f>
        <v/>
      </c>
      <c r="AJ715" t="str">
        <f t="array" ref="AJ715">IFERROR(INDEX(SonnyMoore[SM_SOS],MATCH(AllSources[[#This Row],[Year]]&amp;"|"&amp;AllSources[[#This Row],[Real_Team]],SonnyMoore[YEAR]&amp;"|"&amp;SonnyMoore[TEAM],0)),"")</f>
        <v/>
      </c>
      <c r="AK715" t="str">
        <f t="array" ref="AK715">IFERROR(INDEX(SonnyMoore[SM_PR],MATCH(AllSources[[#This Row],[Year]]&amp;"|"&amp;AllSources[[#This Row],[Real_Team]],SonnyMoore[YEAR]&amp;"|"&amp;SonnyMoore[TEAM],0)),"")</f>
        <v/>
      </c>
      <c r="AL715" t="str">
        <f t="array" ref="AL715">IFERROR(INDEX(SonnyMoore[YEAR],MATCH(AllSources[[#This Row],[Year]]&amp;"|"&amp;AllSources[[#This Row],[Real_Team]],SonnyMoore[YEAR]&amp;"|"&amp;SonnyMoore[TEAM],0)),"")</f>
        <v/>
      </c>
      <c r="AM715" t="str">
        <f t="array" ref="AM715">IFERROR(INDEX(ESPN[TEAM],MATCH(AllSources[[#This Row],[Year]]&amp;"|"&amp;AllSources[[#This Row],[Real_Team]],ESPN[YEAR]&amp;"|"&amp;ESPN[TEAM],0)),"")</f>
        <v>Harvard</v>
      </c>
      <c r="AN715">
        <f t="array" ref="AN715">IFERROR(INDEX(ESPN[BPI OFF],MATCH(AllSources[[#This Row],[Year]]&amp;"|"&amp;AllSources[[#This Row],[Real_Team]],ESPN[YEAR]&amp;"|"&amp;ESPN[TEAM],0)),"")</f>
        <v>2.2000000000000002</v>
      </c>
      <c r="AO715">
        <f t="array" ref="AO715">IFERROR(INDEX(ESPN[BPI DEF],MATCH(AllSources[[#This Row],[Year]]&amp;"|"&amp;AllSources[[#This Row],[Real_Team]],ESPN[YEAR]&amp;"|"&amp;ESPN[TEAM],0)),"")</f>
        <v>2.7</v>
      </c>
      <c r="AP715">
        <f t="array" ref="AP715">IFERROR(INDEX(ESPN[BPI],MATCH(AllSources[[#This Row],[Year]]&amp;"|"&amp;AllSources[[#This Row],[Real_Team]],ESPN[YEAR]&amp;"|"&amp;ESPN[TEAM],0)),"")</f>
        <v>4.9000000000000004</v>
      </c>
      <c r="AQ715">
        <f t="array" ref="AQ715">IFERROR(INDEX(ESPN[YEAR],MATCH(AllSources[[#This Row],[Year]]&amp;"|"&amp;AllSources[[#This Row],[Real_Team]],ESPN[YEAR]&amp;"|"&amp;ESPN[TEAM],0)),"")</f>
        <v>2019</v>
      </c>
    </row>
    <row r="716" spans="1:43" x14ac:dyDescent="0.2">
      <c r="A716">
        <v>2019</v>
      </c>
      <c r="B716">
        <v>117</v>
      </c>
      <c r="C716" t="s">
        <v>1175</v>
      </c>
      <c r="D716" t="s">
        <v>960</v>
      </c>
      <c r="E716" t="e" vm="1">
        <v>#NAME?</v>
      </c>
      <c r="F716">
        <v>7</v>
      </c>
      <c r="H716" t="s">
        <v>525</v>
      </c>
      <c r="I716" t="s">
        <v>76</v>
      </c>
      <c r="J716">
        <v>5.0199999999999996</v>
      </c>
      <c r="K716">
        <v>107.1</v>
      </c>
      <c r="L716">
        <v>122</v>
      </c>
      <c r="M716">
        <v>102</v>
      </c>
      <c r="N716">
        <v>122</v>
      </c>
      <c r="O716">
        <v>65.2</v>
      </c>
      <c r="P716">
        <v>305</v>
      </c>
      <c r="Q716">
        <v>-0.04</v>
      </c>
      <c r="R716">
        <v>275</v>
      </c>
      <c r="S716">
        <v>-1.35</v>
      </c>
      <c r="T716">
        <v>175</v>
      </c>
      <c r="U716">
        <v>105.1</v>
      </c>
      <c r="V716">
        <v>123</v>
      </c>
      <c r="W716">
        <v>106.5</v>
      </c>
      <c r="X716">
        <v>232</v>
      </c>
      <c r="Y716">
        <v>2.95</v>
      </c>
      <c r="Z716">
        <v>91</v>
      </c>
      <c r="AA716">
        <v>7</v>
      </c>
      <c r="AB716" t="s">
        <v>136</v>
      </c>
      <c r="AC716" t="str">
        <f t="array" ref="AC716">IFERROR(INDEX(JeffSagarin[TEAM],MATCH(AllSources[[#This Row],[Year]]&amp;"|"&amp;AllSources[[#This Row],[Real_Team]],JeffSagarin[YEAR]&amp;"|"&amp;JeffSagarin[TEAM],0)),"")</f>
        <v/>
      </c>
      <c r="AD716" t="str">
        <f t="array" ref="AD716">IFERROR(INDEX(JeffSagarin[JS_RATING],MATCH(AllSources[[#This Row],[Year]]&amp;"|"&amp;AllSources[[#This Row],[Real_Team]],JeffSagarin[YEAR]&amp;"|"&amp;JeffSagarin[TEAM],0)),"")</f>
        <v/>
      </c>
      <c r="AE716" t="str">
        <f t="array" ref="AE716">IFERROR(INDEX(JeffSagarin[JS_SOS],MATCH(AllSources[[#This Row],[Year]]&amp;"|"&amp;AllSources[[#This Row],[Real_Team]],JeffSagarin[YEAR]&amp;"|"&amp;JeffSagarin[TEAM],0)),"")</f>
        <v/>
      </c>
      <c r="AF716" t="str">
        <f t="array" ref="AF716">IFERROR(INDEX(JeffSagarin[W25],MATCH(AllSources[[#This Row],[Year]]&amp;"|"&amp;AllSources[[#This Row],[Real_Team]],JeffSagarin[YEAR]&amp;"|"&amp;JeffSagarin[TEAM],0)),"")</f>
        <v/>
      </c>
      <c r="AG716" t="str">
        <f t="array" ref="AG716">IFERROR(INDEX(JeffSagarin[W50],MATCH(AllSources[[#This Row],[Year]]&amp;"|"&amp;AllSources[[#This Row],[Real_Team]],JeffSagarin[YEAR]&amp;"|"&amp;JeffSagarin[TEAM],0)),"")</f>
        <v/>
      </c>
      <c r="AH716" t="str">
        <f t="array" ref="AH716">IFERROR(INDEX(JeffSagarin[YEAR],MATCH(AllSources[[#This Row],[Year]]&amp;"|"&amp;AllSources[[#This Row],[Real_Team]],JeffSagarin[YEAR]&amp;"|"&amp;JeffSagarin[TEAM],0)),"")</f>
        <v/>
      </c>
      <c r="AI716" t="str">
        <f t="array" ref="AI716">IFERROR(INDEX(SonnyMoore[TEAM],MATCH(AllSources[[#This Row],[Year]]&amp;"|"&amp;AllSources[[#This Row],[Real_Team]],SonnyMoore[YEAR]&amp;"|"&amp;SonnyMoore[TEAM],0)),"")</f>
        <v/>
      </c>
      <c r="AJ716" t="str">
        <f t="array" ref="AJ716">IFERROR(INDEX(SonnyMoore[SM_SOS],MATCH(AllSources[[#This Row],[Year]]&amp;"|"&amp;AllSources[[#This Row],[Real_Team]],SonnyMoore[YEAR]&amp;"|"&amp;SonnyMoore[TEAM],0)),"")</f>
        <v/>
      </c>
      <c r="AK716" t="str">
        <f t="array" ref="AK716">IFERROR(INDEX(SonnyMoore[SM_PR],MATCH(AllSources[[#This Row],[Year]]&amp;"|"&amp;AllSources[[#This Row],[Real_Team]],SonnyMoore[YEAR]&amp;"|"&amp;SonnyMoore[TEAM],0)),"")</f>
        <v/>
      </c>
      <c r="AL716" t="str">
        <f t="array" ref="AL716">IFERROR(INDEX(SonnyMoore[YEAR],MATCH(AllSources[[#This Row],[Year]]&amp;"|"&amp;AllSources[[#This Row],[Real_Team]],SonnyMoore[YEAR]&amp;"|"&amp;SonnyMoore[TEAM],0)),"")</f>
        <v/>
      </c>
      <c r="AM716" t="str">
        <f t="array" ref="AM716">IFERROR(INDEX(ESPN[TEAM],MATCH(AllSources[[#This Row],[Year]]&amp;"|"&amp;AllSources[[#This Row],[Real_Team]],ESPN[YEAR]&amp;"|"&amp;ESPN[TEAM],0)),"")</f>
        <v/>
      </c>
      <c r="AN716" t="str">
        <f t="array" ref="AN716">IFERROR(INDEX(ESPN[BPI OFF],MATCH(AllSources[[#This Row],[Year]]&amp;"|"&amp;AllSources[[#This Row],[Real_Team]],ESPN[YEAR]&amp;"|"&amp;ESPN[TEAM],0)),"")</f>
        <v/>
      </c>
      <c r="AO716" t="str">
        <f t="array" ref="AO716">IFERROR(INDEX(ESPN[BPI DEF],MATCH(AllSources[[#This Row],[Year]]&amp;"|"&amp;AllSources[[#This Row],[Real_Team]],ESPN[YEAR]&amp;"|"&amp;ESPN[TEAM],0)),"")</f>
        <v/>
      </c>
      <c r="AP716" t="str">
        <f t="array" ref="AP716">IFERROR(INDEX(ESPN[BPI],MATCH(AllSources[[#This Row],[Year]]&amp;"|"&amp;AllSources[[#This Row],[Real_Team]],ESPN[YEAR]&amp;"|"&amp;ESPN[TEAM],0)),"")</f>
        <v/>
      </c>
      <c r="AQ716" t="str">
        <f t="array" ref="AQ716">IFERROR(INDEX(ESPN[YEAR],MATCH(AllSources[[#This Row],[Year]]&amp;"|"&amp;AllSources[[#This Row],[Real_Team]],ESPN[YEAR]&amp;"|"&amp;ESPN[TEAM],0)),"")</f>
        <v/>
      </c>
    </row>
    <row r="717" spans="1:43" x14ac:dyDescent="0.2">
      <c r="A717">
        <v>2019</v>
      </c>
      <c r="B717">
        <v>124</v>
      </c>
      <c r="C717" t="s">
        <v>747</v>
      </c>
      <c r="D717" t="s">
        <v>262</v>
      </c>
      <c r="E717" t="e" vm="1">
        <v>#NAME?</v>
      </c>
      <c r="F717">
        <v>14</v>
      </c>
      <c r="H717" t="s">
        <v>491</v>
      </c>
      <c r="I717" t="s">
        <v>531</v>
      </c>
      <c r="J717">
        <v>4.8499999999999996</v>
      </c>
      <c r="K717">
        <v>107.7</v>
      </c>
      <c r="L717">
        <v>111</v>
      </c>
      <c r="M717">
        <v>102.8</v>
      </c>
      <c r="N717">
        <v>143</v>
      </c>
      <c r="O717">
        <v>70</v>
      </c>
      <c r="P717">
        <v>69</v>
      </c>
      <c r="Q717">
        <v>0.14299999999999999</v>
      </c>
      <c r="R717">
        <v>2</v>
      </c>
      <c r="S717">
        <v>1.0900000000000001</v>
      </c>
      <c r="T717">
        <v>115</v>
      </c>
      <c r="U717">
        <v>105.2</v>
      </c>
      <c r="V717">
        <v>121</v>
      </c>
      <c r="W717">
        <v>104.1</v>
      </c>
      <c r="X717">
        <v>137</v>
      </c>
      <c r="Y717">
        <v>3.5</v>
      </c>
      <c r="Z717">
        <v>70</v>
      </c>
      <c r="AA717">
        <v>4</v>
      </c>
      <c r="AB717" t="s">
        <v>136</v>
      </c>
      <c r="AC717" t="str">
        <f t="array" ref="AC717">IFERROR(INDEX(JeffSagarin[TEAM],MATCH(AllSources[[#This Row],[Year]]&amp;"|"&amp;AllSources[[#This Row],[Real_Team]],JeffSagarin[YEAR]&amp;"|"&amp;JeffSagarin[TEAM],0)),"")</f>
        <v/>
      </c>
      <c r="AD717" t="str">
        <f t="array" ref="AD717">IFERROR(INDEX(JeffSagarin[JS_RATING],MATCH(AllSources[[#This Row],[Year]]&amp;"|"&amp;AllSources[[#This Row],[Real_Team]],JeffSagarin[YEAR]&amp;"|"&amp;JeffSagarin[TEAM],0)),"")</f>
        <v/>
      </c>
      <c r="AE717" t="str">
        <f t="array" ref="AE717">IFERROR(INDEX(JeffSagarin[JS_SOS],MATCH(AllSources[[#This Row],[Year]]&amp;"|"&amp;AllSources[[#This Row],[Real_Team]],JeffSagarin[YEAR]&amp;"|"&amp;JeffSagarin[TEAM],0)),"")</f>
        <v/>
      </c>
      <c r="AF717" t="str">
        <f t="array" ref="AF717">IFERROR(INDEX(JeffSagarin[W25],MATCH(AllSources[[#This Row],[Year]]&amp;"|"&amp;AllSources[[#This Row],[Real_Team]],JeffSagarin[YEAR]&amp;"|"&amp;JeffSagarin[TEAM],0)),"")</f>
        <v/>
      </c>
      <c r="AG717" t="str">
        <f t="array" ref="AG717">IFERROR(INDEX(JeffSagarin[W50],MATCH(AllSources[[#This Row],[Year]]&amp;"|"&amp;AllSources[[#This Row],[Real_Team]],JeffSagarin[YEAR]&amp;"|"&amp;JeffSagarin[TEAM],0)),"")</f>
        <v/>
      </c>
      <c r="AH717" t="str">
        <f t="array" ref="AH717">IFERROR(INDEX(JeffSagarin[YEAR],MATCH(AllSources[[#This Row],[Year]]&amp;"|"&amp;AllSources[[#This Row],[Real_Team]],JeffSagarin[YEAR]&amp;"|"&amp;JeffSagarin[TEAM],0)),"")</f>
        <v/>
      </c>
      <c r="AI717" t="str">
        <f t="array" ref="AI717">IFERROR(INDEX(SonnyMoore[TEAM],MATCH(AllSources[[#This Row],[Year]]&amp;"|"&amp;AllSources[[#This Row],[Real_Team]],SonnyMoore[YEAR]&amp;"|"&amp;SonnyMoore[TEAM],0)),"")</f>
        <v/>
      </c>
      <c r="AJ717" t="str">
        <f t="array" ref="AJ717">IFERROR(INDEX(SonnyMoore[SM_SOS],MATCH(AllSources[[#This Row],[Year]]&amp;"|"&amp;AllSources[[#This Row],[Real_Team]],SonnyMoore[YEAR]&amp;"|"&amp;SonnyMoore[TEAM],0)),"")</f>
        <v/>
      </c>
      <c r="AK717" t="str">
        <f t="array" ref="AK717">IFERROR(INDEX(SonnyMoore[SM_PR],MATCH(AllSources[[#This Row],[Year]]&amp;"|"&amp;AllSources[[#This Row],[Real_Team]],SonnyMoore[YEAR]&amp;"|"&amp;SonnyMoore[TEAM],0)),"")</f>
        <v/>
      </c>
      <c r="AL717" t="str">
        <f t="array" ref="AL717">IFERROR(INDEX(SonnyMoore[YEAR],MATCH(AllSources[[#This Row],[Year]]&amp;"|"&amp;AllSources[[#This Row],[Real_Team]],SonnyMoore[YEAR]&amp;"|"&amp;SonnyMoore[TEAM],0)),"")</f>
        <v/>
      </c>
      <c r="AM717" t="str">
        <f t="array" ref="AM717">IFERROR(INDEX(ESPN[TEAM],MATCH(AllSources[[#This Row],[Year]]&amp;"|"&amp;AllSources[[#This Row],[Real_Team]],ESPN[YEAR]&amp;"|"&amp;ESPN[TEAM],0)),"")</f>
        <v/>
      </c>
      <c r="AN717" t="str">
        <f t="array" ref="AN717">IFERROR(INDEX(ESPN[BPI OFF],MATCH(AllSources[[#This Row],[Year]]&amp;"|"&amp;AllSources[[#This Row],[Real_Team]],ESPN[YEAR]&amp;"|"&amp;ESPN[TEAM],0)),"")</f>
        <v/>
      </c>
      <c r="AO717" t="str">
        <f t="array" ref="AO717">IFERROR(INDEX(ESPN[BPI DEF],MATCH(AllSources[[#This Row],[Year]]&amp;"|"&amp;AllSources[[#This Row],[Real_Team]],ESPN[YEAR]&amp;"|"&amp;ESPN[TEAM],0)),"")</f>
        <v/>
      </c>
      <c r="AP717" t="str">
        <f t="array" ref="AP717">IFERROR(INDEX(ESPN[BPI],MATCH(AllSources[[#This Row],[Year]]&amp;"|"&amp;AllSources[[#This Row],[Real_Team]],ESPN[YEAR]&amp;"|"&amp;ESPN[TEAM],0)),"")</f>
        <v/>
      </c>
      <c r="AQ717" t="str">
        <f t="array" ref="AQ717">IFERROR(INDEX(ESPN[YEAR],MATCH(AllSources[[#This Row],[Year]]&amp;"|"&amp;AllSources[[#This Row],[Real_Team]],ESPN[YEAR]&amp;"|"&amp;ESPN[TEAM],0)),"")</f>
        <v/>
      </c>
    </row>
    <row r="718" spans="1:43" x14ac:dyDescent="0.2">
      <c r="A718">
        <v>2019</v>
      </c>
      <c r="B718">
        <v>126</v>
      </c>
      <c r="C718" t="s">
        <v>1176</v>
      </c>
      <c r="D718" t="s">
        <v>37</v>
      </c>
      <c r="E718" t="e" vm="1">
        <v>#NAME?</v>
      </c>
      <c r="F718">
        <v>15</v>
      </c>
      <c r="H718" t="s">
        <v>535</v>
      </c>
      <c r="I718" t="s">
        <v>111</v>
      </c>
      <c r="J718">
        <v>4.5999999999999996</v>
      </c>
      <c r="K718">
        <v>110.5</v>
      </c>
      <c r="L718">
        <v>60</v>
      </c>
      <c r="M718">
        <v>105.9</v>
      </c>
      <c r="N718">
        <v>201</v>
      </c>
      <c r="O718">
        <v>66.400000000000006</v>
      </c>
      <c r="P718">
        <v>237</v>
      </c>
      <c r="Q718">
        <v>1.2E-2</v>
      </c>
      <c r="R718">
        <v>148</v>
      </c>
      <c r="S718">
        <v>-3.83</v>
      </c>
      <c r="T718">
        <v>250</v>
      </c>
      <c r="U718">
        <v>102.4</v>
      </c>
      <c r="V718">
        <v>254</v>
      </c>
      <c r="W718">
        <v>106.3</v>
      </c>
      <c r="X718">
        <v>223</v>
      </c>
      <c r="Y718">
        <v>0.84</v>
      </c>
      <c r="Z718">
        <v>131</v>
      </c>
      <c r="AA718">
        <v>5</v>
      </c>
      <c r="AB718" t="s">
        <v>136</v>
      </c>
      <c r="AC718" t="str">
        <f t="array" ref="AC718">IFERROR(INDEX(JeffSagarin[TEAM],MATCH(AllSources[[#This Row],[Year]]&amp;"|"&amp;AllSources[[#This Row],[Real_Team]],JeffSagarin[YEAR]&amp;"|"&amp;JeffSagarin[TEAM],0)),"")</f>
        <v/>
      </c>
      <c r="AD718" t="str">
        <f t="array" ref="AD718">IFERROR(INDEX(JeffSagarin[JS_RATING],MATCH(AllSources[[#This Row],[Year]]&amp;"|"&amp;AllSources[[#This Row],[Real_Team]],JeffSagarin[YEAR]&amp;"|"&amp;JeffSagarin[TEAM],0)),"")</f>
        <v/>
      </c>
      <c r="AE718" t="str">
        <f t="array" ref="AE718">IFERROR(INDEX(JeffSagarin[JS_SOS],MATCH(AllSources[[#This Row],[Year]]&amp;"|"&amp;AllSources[[#This Row],[Real_Team]],JeffSagarin[YEAR]&amp;"|"&amp;JeffSagarin[TEAM],0)),"")</f>
        <v/>
      </c>
      <c r="AF718" t="str">
        <f t="array" ref="AF718">IFERROR(INDEX(JeffSagarin[W25],MATCH(AllSources[[#This Row],[Year]]&amp;"|"&amp;AllSources[[#This Row],[Real_Team]],JeffSagarin[YEAR]&amp;"|"&amp;JeffSagarin[TEAM],0)),"")</f>
        <v/>
      </c>
      <c r="AG718" t="str">
        <f t="array" ref="AG718">IFERROR(INDEX(JeffSagarin[W50],MATCH(AllSources[[#This Row],[Year]]&amp;"|"&amp;AllSources[[#This Row],[Real_Team]],JeffSagarin[YEAR]&amp;"|"&amp;JeffSagarin[TEAM],0)),"")</f>
        <v/>
      </c>
      <c r="AH718" t="str">
        <f t="array" ref="AH718">IFERROR(INDEX(JeffSagarin[YEAR],MATCH(AllSources[[#This Row],[Year]]&amp;"|"&amp;AllSources[[#This Row],[Real_Team]],JeffSagarin[YEAR]&amp;"|"&amp;JeffSagarin[TEAM],0)),"")</f>
        <v/>
      </c>
      <c r="AI718" t="str">
        <f t="array" ref="AI718">IFERROR(INDEX(SonnyMoore[TEAM],MATCH(AllSources[[#This Row],[Year]]&amp;"|"&amp;AllSources[[#This Row],[Real_Team]],SonnyMoore[YEAR]&amp;"|"&amp;SonnyMoore[TEAM],0)),"")</f>
        <v/>
      </c>
      <c r="AJ718" t="str">
        <f t="array" ref="AJ718">IFERROR(INDEX(SonnyMoore[SM_SOS],MATCH(AllSources[[#This Row],[Year]]&amp;"|"&amp;AllSources[[#This Row],[Real_Team]],SonnyMoore[YEAR]&amp;"|"&amp;SonnyMoore[TEAM],0)),"")</f>
        <v/>
      </c>
      <c r="AK718" t="str">
        <f t="array" ref="AK718">IFERROR(INDEX(SonnyMoore[SM_PR],MATCH(AllSources[[#This Row],[Year]]&amp;"|"&amp;AllSources[[#This Row],[Real_Team]],SonnyMoore[YEAR]&amp;"|"&amp;SonnyMoore[TEAM],0)),"")</f>
        <v/>
      </c>
      <c r="AL718" t="str">
        <f t="array" ref="AL718">IFERROR(INDEX(SonnyMoore[YEAR],MATCH(AllSources[[#This Row],[Year]]&amp;"|"&amp;AllSources[[#This Row],[Real_Team]],SonnyMoore[YEAR]&amp;"|"&amp;SonnyMoore[TEAM],0)),"")</f>
        <v/>
      </c>
      <c r="AM718" t="str">
        <f t="array" ref="AM718">IFERROR(INDEX(ESPN[TEAM],MATCH(AllSources[[#This Row],[Year]]&amp;"|"&amp;AllSources[[#This Row],[Real_Team]],ESPN[YEAR]&amp;"|"&amp;ESPN[TEAM],0)),"")</f>
        <v/>
      </c>
      <c r="AN718" t="str">
        <f t="array" ref="AN718">IFERROR(INDEX(ESPN[BPI OFF],MATCH(AllSources[[#This Row],[Year]]&amp;"|"&amp;AllSources[[#This Row],[Real_Team]],ESPN[YEAR]&amp;"|"&amp;ESPN[TEAM],0)),"")</f>
        <v/>
      </c>
      <c r="AO718" t="str">
        <f t="array" ref="AO718">IFERROR(INDEX(ESPN[BPI DEF],MATCH(AllSources[[#This Row],[Year]]&amp;"|"&amp;AllSources[[#This Row],[Real_Team]],ESPN[YEAR]&amp;"|"&amp;ESPN[TEAM],0)),"")</f>
        <v/>
      </c>
      <c r="AP718" t="str">
        <f t="array" ref="AP718">IFERROR(INDEX(ESPN[BPI],MATCH(AllSources[[#This Row],[Year]]&amp;"|"&amp;AllSources[[#This Row],[Real_Team]],ESPN[YEAR]&amp;"|"&amp;ESPN[TEAM],0)),"")</f>
        <v/>
      </c>
      <c r="AQ718" t="str">
        <f t="array" ref="AQ718">IFERROR(INDEX(ESPN[YEAR],MATCH(AllSources[[#This Row],[Year]]&amp;"|"&amp;AllSources[[#This Row],[Real_Team]],ESPN[YEAR]&amp;"|"&amp;ESPN[TEAM],0)),"")</f>
        <v/>
      </c>
    </row>
    <row r="719" spans="1:43" x14ac:dyDescent="0.2">
      <c r="A719">
        <v>2019</v>
      </c>
      <c r="B719">
        <v>131</v>
      </c>
      <c r="C719" t="s">
        <v>1177</v>
      </c>
      <c r="D719" t="s">
        <v>980</v>
      </c>
      <c r="E719" t="e" vm="1">
        <v>#NAME?</v>
      </c>
      <c r="F719">
        <v>7</v>
      </c>
      <c r="H719" t="s">
        <v>590</v>
      </c>
      <c r="I719" t="s">
        <v>484</v>
      </c>
      <c r="J719">
        <v>4.18</v>
      </c>
      <c r="K719">
        <v>104.2</v>
      </c>
      <c r="L719">
        <v>180</v>
      </c>
      <c r="M719">
        <v>100</v>
      </c>
      <c r="N719">
        <v>97</v>
      </c>
      <c r="O719">
        <v>62.7</v>
      </c>
      <c r="P719">
        <v>346</v>
      </c>
      <c r="Q719">
        <v>-1.9E-2</v>
      </c>
      <c r="R719">
        <v>233</v>
      </c>
      <c r="S719">
        <v>-1.58</v>
      </c>
      <c r="T719">
        <v>181</v>
      </c>
      <c r="U719">
        <v>102.5</v>
      </c>
      <c r="V719">
        <v>249</v>
      </c>
      <c r="W719">
        <v>104.1</v>
      </c>
      <c r="X719">
        <v>134</v>
      </c>
      <c r="Y719">
        <v>-1.81</v>
      </c>
      <c r="Z719">
        <v>214</v>
      </c>
      <c r="AA719">
        <v>7</v>
      </c>
      <c r="AB719" t="s">
        <v>136</v>
      </c>
      <c r="AC719" t="str">
        <f t="array" ref="AC719">IFERROR(INDEX(JeffSagarin[TEAM],MATCH(AllSources[[#This Row],[Year]]&amp;"|"&amp;AllSources[[#This Row],[Real_Team]],JeffSagarin[YEAR]&amp;"|"&amp;JeffSagarin[TEAM],0)),"")</f>
        <v/>
      </c>
      <c r="AD719" t="str">
        <f t="array" ref="AD719">IFERROR(INDEX(JeffSagarin[JS_RATING],MATCH(AllSources[[#This Row],[Year]]&amp;"|"&amp;AllSources[[#This Row],[Real_Team]],JeffSagarin[YEAR]&amp;"|"&amp;JeffSagarin[TEAM],0)),"")</f>
        <v/>
      </c>
      <c r="AE719" t="str">
        <f t="array" ref="AE719">IFERROR(INDEX(JeffSagarin[JS_SOS],MATCH(AllSources[[#This Row],[Year]]&amp;"|"&amp;AllSources[[#This Row],[Real_Team]],JeffSagarin[YEAR]&amp;"|"&amp;JeffSagarin[TEAM],0)),"")</f>
        <v/>
      </c>
      <c r="AF719" t="str">
        <f t="array" ref="AF719">IFERROR(INDEX(JeffSagarin[W25],MATCH(AllSources[[#This Row],[Year]]&amp;"|"&amp;AllSources[[#This Row],[Real_Team]],JeffSagarin[YEAR]&amp;"|"&amp;JeffSagarin[TEAM],0)),"")</f>
        <v/>
      </c>
      <c r="AG719" t="str">
        <f t="array" ref="AG719">IFERROR(INDEX(JeffSagarin[W50],MATCH(AllSources[[#This Row],[Year]]&amp;"|"&amp;AllSources[[#This Row],[Real_Team]],JeffSagarin[YEAR]&amp;"|"&amp;JeffSagarin[TEAM],0)),"")</f>
        <v/>
      </c>
      <c r="AH719" t="str">
        <f t="array" ref="AH719">IFERROR(INDEX(JeffSagarin[YEAR],MATCH(AllSources[[#This Row],[Year]]&amp;"|"&amp;AllSources[[#This Row],[Real_Team]],JeffSagarin[YEAR]&amp;"|"&amp;JeffSagarin[TEAM],0)),"")</f>
        <v/>
      </c>
      <c r="AI719" t="str">
        <f t="array" ref="AI719">IFERROR(INDEX(SonnyMoore[TEAM],MATCH(AllSources[[#This Row],[Year]]&amp;"|"&amp;AllSources[[#This Row],[Real_Team]],SonnyMoore[YEAR]&amp;"|"&amp;SonnyMoore[TEAM],0)),"")</f>
        <v/>
      </c>
      <c r="AJ719" t="str">
        <f t="array" ref="AJ719">IFERROR(INDEX(SonnyMoore[SM_SOS],MATCH(AllSources[[#This Row],[Year]]&amp;"|"&amp;AllSources[[#This Row],[Real_Team]],SonnyMoore[YEAR]&amp;"|"&amp;SonnyMoore[TEAM],0)),"")</f>
        <v/>
      </c>
      <c r="AK719" t="str">
        <f t="array" ref="AK719">IFERROR(INDEX(SonnyMoore[SM_PR],MATCH(AllSources[[#This Row],[Year]]&amp;"|"&amp;AllSources[[#This Row],[Real_Team]],SonnyMoore[YEAR]&amp;"|"&amp;SonnyMoore[TEAM],0)),"")</f>
        <v/>
      </c>
      <c r="AL719" t="str">
        <f t="array" ref="AL719">IFERROR(INDEX(SonnyMoore[YEAR],MATCH(AllSources[[#This Row],[Year]]&amp;"|"&amp;AllSources[[#This Row],[Real_Team]],SonnyMoore[YEAR]&amp;"|"&amp;SonnyMoore[TEAM],0)),"")</f>
        <v/>
      </c>
      <c r="AM719" t="str">
        <f t="array" ref="AM719">IFERROR(INDEX(ESPN[TEAM],MATCH(AllSources[[#This Row],[Year]]&amp;"|"&amp;AllSources[[#This Row],[Real_Team]],ESPN[YEAR]&amp;"|"&amp;ESPN[TEAM],0)),"")</f>
        <v/>
      </c>
      <c r="AN719" t="str">
        <f t="array" ref="AN719">IFERROR(INDEX(ESPN[BPI OFF],MATCH(AllSources[[#This Row],[Year]]&amp;"|"&amp;AllSources[[#This Row],[Real_Team]],ESPN[YEAR]&amp;"|"&amp;ESPN[TEAM],0)),"")</f>
        <v/>
      </c>
      <c r="AO719" t="str">
        <f t="array" ref="AO719">IFERROR(INDEX(ESPN[BPI DEF],MATCH(AllSources[[#This Row],[Year]]&amp;"|"&amp;AllSources[[#This Row],[Real_Team]],ESPN[YEAR]&amp;"|"&amp;ESPN[TEAM],0)),"")</f>
        <v/>
      </c>
      <c r="AP719" t="str">
        <f t="array" ref="AP719">IFERROR(INDEX(ESPN[BPI],MATCH(AllSources[[#This Row],[Year]]&amp;"|"&amp;AllSources[[#This Row],[Real_Team]],ESPN[YEAR]&amp;"|"&amp;ESPN[TEAM],0)),"")</f>
        <v/>
      </c>
      <c r="AQ719" t="str">
        <f t="array" ref="AQ719">IFERROR(INDEX(ESPN[YEAR],MATCH(AllSources[[#This Row],[Year]]&amp;"|"&amp;AllSources[[#This Row],[Real_Team]],ESPN[YEAR]&amp;"|"&amp;ESPN[TEAM],0)),"")</f>
        <v/>
      </c>
    </row>
    <row r="720" spans="1:43" x14ac:dyDescent="0.2">
      <c r="A720">
        <v>2019</v>
      </c>
      <c r="B720">
        <v>137</v>
      </c>
      <c r="C720" t="s">
        <v>1178</v>
      </c>
      <c r="D720" t="s">
        <v>26</v>
      </c>
      <c r="E720" t="e" vm="1">
        <v>#NAME?</v>
      </c>
      <c r="F720">
        <v>15</v>
      </c>
      <c r="H720" t="s">
        <v>498</v>
      </c>
      <c r="I720" t="s">
        <v>96</v>
      </c>
      <c r="J720">
        <v>3.53</v>
      </c>
      <c r="K720">
        <v>107.4</v>
      </c>
      <c r="L720">
        <v>114</v>
      </c>
      <c r="M720">
        <v>103.9</v>
      </c>
      <c r="N720">
        <v>155</v>
      </c>
      <c r="O720">
        <v>66.900000000000006</v>
      </c>
      <c r="P720">
        <v>220</v>
      </c>
      <c r="Q720">
        <v>5.8999999999999997E-2</v>
      </c>
      <c r="R720">
        <v>45</v>
      </c>
      <c r="S720">
        <v>-6.07</v>
      </c>
      <c r="T720">
        <v>288</v>
      </c>
      <c r="U720">
        <v>102.4</v>
      </c>
      <c r="V720">
        <v>259</v>
      </c>
      <c r="W720">
        <v>108.4</v>
      </c>
      <c r="X720">
        <v>328</v>
      </c>
      <c r="Y720">
        <v>4.03</v>
      </c>
      <c r="Z720">
        <v>58</v>
      </c>
      <c r="AA720">
        <v>5</v>
      </c>
      <c r="AB720" t="s">
        <v>136</v>
      </c>
      <c r="AC720" t="str">
        <f t="array" ref="AC720">IFERROR(INDEX(JeffSagarin[TEAM],MATCH(AllSources[[#This Row],[Year]]&amp;"|"&amp;AllSources[[#This Row],[Real_Team]],JeffSagarin[YEAR]&amp;"|"&amp;JeffSagarin[TEAM],0)),"")</f>
        <v/>
      </c>
      <c r="AD720" t="str">
        <f t="array" ref="AD720">IFERROR(INDEX(JeffSagarin[JS_RATING],MATCH(AllSources[[#This Row],[Year]]&amp;"|"&amp;AllSources[[#This Row],[Real_Team]],JeffSagarin[YEAR]&amp;"|"&amp;JeffSagarin[TEAM],0)),"")</f>
        <v/>
      </c>
      <c r="AE720" t="str">
        <f t="array" ref="AE720">IFERROR(INDEX(JeffSagarin[JS_SOS],MATCH(AllSources[[#This Row],[Year]]&amp;"|"&amp;AllSources[[#This Row],[Real_Team]],JeffSagarin[YEAR]&amp;"|"&amp;JeffSagarin[TEAM],0)),"")</f>
        <v/>
      </c>
      <c r="AF720" t="str">
        <f t="array" ref="AF720">IFERROR(INDEX(JeffSagarin[W25],MATCH(AllSources[[#This Row],[Year]]&amp;"|"&amp;AllSources[[#This Row],[Real_Team]],JeffSagarin[YEAR]&amp;"|"&amp;JeffSagarin[TEAM],0)),"")</f>
        <v/>
      </c>
      <c r="AG720" t="str">
        <f t="array" ref="AG720">IFERROR(INDEX(JeffSagarin[W50],MATCH(AllSources[[#This Row],[Year]]&amp;"|"&amp;AllSources[[#This Row],[Real_Team]],JeffSagarin[YEAR]&amp;"|"&amp;JeffSagarin[TEAM],0)),"")</f>
        <v/>
      </c>
      <c r="AH720" t="str">
        <f t="array" ref="AH720">IFERROR(INDEX(JeffSagarin[YEAR],MATCH(AllSources[[#This Row],[Year]]&amp;"|"&amp;AllSources[[#This Row],[Real_Team]],JeffSagarin[YEAR]&amp;"|"&amp;JeffSagarin[TEAM],0)),"")</f>
        <v/>
      </c>
      <c r="AI720" t="str">
        <f t="array" ref="AI720">IFERROR(INDEX(SonnyMoore[TEAM],MATCH(AllSources[[#This Row],[Year]]&amp;"|"&amp;AllSources[[#This Row],[Real_Team]],SonnyMoore[YEAR]&amp;"|"&amp;SonnyMoore[TEAM],0)),"")</f>
        <v>MONTANA</v>
      </c>
      <c r="AJ720">
        <f t="array" ref="AJ720">IFERROR(INDEX(SonnyMoore[SM_SOS],MATCH(AllSources[[#This Row],[Year]]&amp;"|"&amp;AllSources[[#This Row],[Real_Team]],SonnyMoore[YEAR]&amp;"|"&amp;SonnyMoore[TEAM],0)),"")</f>
        <v>68.430000000000007</v>
      </c>
      <c r="AK720">
        <f t="array" ref="AK720">IFERROR(INDEX(SonnyMoore[SM_PR],MATCH(AllSources[[#This Row],[Year]]&amp;"|"&amp;AllSources[[#This Row],[Real_Team]],SonnyMoore[YEAR]&amp;"|"&amp;SonnyMoore[TEAM],0)),"")</f>
        <v>75.569999999999993</v>
      </c>
      <c r="AL720">
        <f t="array" ref="AL720">IFERROR(INDEX(SonnyMoore[YEAR],MATCH(AllSources[[#This Row],[Year]]&amp;"|"&amp;AllSources[[#This Row],[Real_Team]],SonnyMoore[YEAR]&amp;"|"&amp;SonnyMoore[TEAM],0)),"")</f>
        <v>2019</v>
      </c>
      <c r="AM720" t="str">
        <f t="array" ref="AM720">IFERROR(INDEX(ESPN[TEAM],MATCH(AllSources[[#This Row],[Year]]&amp;"|"&amp;AllSources[[#This Row],[Real_Team]],ESPN[YEAR]&amp;"|"&amp;ESPN[TEAM],0)),"")</f>
        <v/>
      </c>
      <c r="AN720" t="str">
        <f t="array" ref="AN720">IFERROR(INDEX(ESPN[BPI OFF],MATCH(AllSources[[#This Row],[Year]]&amp;"|"&amp;AllSources[[#This Row],[Real_Team]],ESPN[YEAR]&amp;"|"&amp;ESPN[TEAM],0)),"")</f>
        <v/>
      </c>
      <c r="AO720" t="str">
        <f t="array" ref="AO720">IFERROR(INDEX(ESPN[BPI DEF],MATCH(AllSources[[#This Row],[Year]]&amp;"|"&amp;AllSources[[#This Row],[Real_Team]],ESPN[YEAR]&amp;"|"&amp;ESPN[TEAM],0)),"")</f>
        <v/>
      </c>
      <c r="AP720" t="str">
        <f t="array" ref="AP720">IFERROR(INDEX(ESPN[BPI],MATCH(AllSources[[#This Row],[Year]]&amp;"|"&amp;AllSources[[#This Row],[Real_Team]],ESPN[YEAR]&amp;"|"&amp;ESPN[TEAM],0)),"")</f>
        <v/>
      </c>
      <c r="AQ720" t="str">
        <f t="array" ref="AQ720">IFERROR(INDEX(ESPN[YEAR],MATCH(AllSources[[#This Row],[Year]]&amp;"|"&amp;AllSources[[#This Row],[Real_Team]],ESPN[YEAR]&amp;"|"&amp;ESPN[TEAM],0)),"")</f>
        <v/>
      </c>
    </row>
    <row r="721" spans="1:43" x14ac:dyDescent="0.2">
      <c r="A721">
        <v>2019</v>
      </c>
      <c r="B721">
        <v>152</v>
      </c>
      <c r="C721" t="s">
        <v>1179</v>
      </c>
      <c r="D721" t="s">
        <v>1045</v>
      </c>
      <c r="E721" t="e" vm="1">
        <v>#NAME?</v>
      </c>
      <c r="F721">
        <v>15</v>
      </c>
      <c r="H721" t="s">
        <v>501</v>
      </c>
      <c r="I721" t="s">
        <v>63</v>
      </c>
      <c r="J721">
        <v>1.35</v>
      </c>
      <c r="K721">
        <v>103.4</v>
      </c>
      <c r="L721">
        <v>196</v>
      </c>
      <c r="M721">
        <v>102</v>
      </c>
      <c r="N721">
        <v>121</v>
      </c>
      <c r="O721">
        <v>66.099999999999994</v>
      </c>
      <c r="P721">
        <v>256</v>
      </c>
      <c r="Q721">
        <v>0.123</v>
      </c>
      <c r="R721">
        <v>5</v>
      </c>
      <c r="S721">
        <v>-8.67</v>
      </c>
      <c r="T721">
        <v>341</v>
      </c>
      <c r="U721">
        <v>100</v>
      </c>
      <c r="V721">
        <v>326</v>
      </c>
      <c r="W721">
        <v>108.7</v>
      </c>
      <c r="X721">
        <v>336</v>
      </c>
      <c r="Y721">
        <v>-4.75</v>
      </c>
      <c r="Z721">
        <v>295</v>
      </c>
      <c r="AA721">
        <v>5</v>
      </c>
      <c r="AB721" t="s">
        <v>136</v>
      </c>
      <c r="AC721" t="str">
        <f t="array" ref="AC721">IFERROR(INDEX(JeffSagarin[TEAM],MATCH(AllSources[[#This Row],[Year]]&amp;"|"&amp;AllSources[[#This Row],[Real_Team]],JeffSagarin[YEAR]&amp;"|"&amp;JeffSagarin[TEAM],0)),"")</f>
        <v/>
      </c>
      <c r="AD721" t="str">
        <f t="array" ref="AD721">IFERROR(INDEX(JeffSagarin[JS_RATING],MATCH(AllSources[[#This Row],[Year]]&amp;"|"&amp;AllSources[[#This Row],[Real_Team]],JeffSagarin[YEAR]&amp;"|"&amp;JeffSagarin[TEAM],0)),"")</f>
        <v/>
      </c>
      <c r="AE721" t="str">
        <f t="array" ref="AE721">IFERROR(INDEX(JeffSagarin[JS_SOS],MATCH(AllSources[[#This Row],[Year]]&amp;"|"&amp;AllSources[[#This Row],[Real_Team]],JeffSagarin[YEAR]&amp;"|"&amp;JeffSagarin[TEAM],0)),"")</f>
        <v/>
      </c>
      <c r="AF721" t="str">
        <f t="array" ref="AF721">IFERROR(INDEX(JeffSagarin[W25],MATCH(AllSources[[#This Row],[Year]]&amp;"|"&amp;AllSources[[#This Row],[Real_Team]],JeffSagarin[YEAR]&amp;"|"&amp;JeffSagarin[TEAM],0)),"")</f>
        <v/>
      </c>
      <c r="AG721" t="str">
        <f t="array" ref="AG721">IFERROR(INDEX(JeffSagarin[W50],MATCH(AllSources[[#This Row],[Year]]&amp;"|"&amp;AllSources[[#This Row],[Real_Team]],JeffSagarin[YEAR]&amp;"|"&amp;JeffSagarin[TEAM],0)),"")</f>
        <v/>
      </c>
      <c r="AH721" t="str">
        <f t="array" ref="AH721">IFERROR(INDEX(JeffSagarin[YEAR],MATCH(AllSources[[#This Row],[Year]]&amp;"|"&amp;AllSources[[#This Row],[Real_Team]],JeffSagarin[YEAR]&amp;"|"&amp;JeffSagarin[TEAM],0)),"")</f>
        <v/>
      </c>
      <c r="AI721" t="str">
        <f t="array" ref="AI721">IFERROR(INDEX(SonnyMoore[TEAM],MATCH(AllSources[[#This Row],[Year]]&amp;"|"&amp;AllSources[[#This Row],[Real_Team]],SonnyMoore[YEAR]&amp;"|"&amp;SonnyMoore[TEAM],0)),"")</f>
        <v/>
      </c>
      <c r="AJ721" t="str">
        <f t="array" ref="AJ721">IFERROR(INDEX(SonnyMoore[SM_SOS],MATCH(AllSources[[#This Row],[Year]]&amp;"|"&amp;AllSources[[#This Row],[Real_Team]],SonnyMoore[YEAR]&amp;"|"&amp;SonnyMoore[TEAM],0)),"")</f>
        <v/>
      </c>
      <c r="AK721" t="str">
        <f t="array" ref="AK721">IFERROR(INDEX(SonnyMoore[SM_PR],MATCH(AllSources[[#This Row],[Year]]&amp;"|"&amp;AllSources[[#This Row],[Real_Team]],SonnyMoore[YEAR]&amp;"|"&amp;SonnyMoore[TEAM],0)),"")</f>
        <v/>
      </c>
      <c r="AL721" t="str">
        <f t="array" ref="AL721">IFERROR(INDEX(SonnyMoore[YEAR],MATCH(AllSources[[#This Row],[Year]]&amp;"|"&amp;AllSources[[#This Row],[Real_Team]],SonnyMoore[YEAR]&amp;"|"&amp;SonnyMoore[TEAM],0)),"")</f>
        <v/>
      </c>
      <c r="AM721" t="str">
        <f t="array" ref="AM721">IFERROR(INDEX(ESPN[TEAM],MATCH(AllSources[[#This Row],[Year]]&amp;"|"&amp;AllSources[[#This Row],[Real_Team]],ESPN[YEAR]&amp;"|"&amp;ESPN[TEAM],0)),"")</f>
        <v/>
      </c>
      <c r="AN721" t="str">
        <f t="array" ref="AN721">IFERROR(INDEX(ESPN[BPI OFF],MATCH(AllSources[[#This Row],[Year]]&amp;"|"&amp;AllSources[[#This Row],[Real_Team]],ESPN[YEAR]&amp;"|"&amp;ESPN[TEAM],0)),"")</f>
        <v/>
      </c>
      <c r="AO721" t="str">
        <f t="array" ref="AO721">IFERROR(INDEX(ESPN[BPI DEF],MATCH(AllSources[[#This Row],[Year]]&amp;"|"&amp;AllSources[[#This Row],[Real_Team]],ESPN[YEAR]&amp;"|"&amp;ESPN[TEAM],0)),"")</f>
        <v/>
      </c>
      <c r="AP721" t="str">
        <f t="array" ref="AP721">IFERROR(INDEX(ESPN[BPI],MATCH(AllSources[[#This Row],[Year]]&amp;"|"&amp;AllSources[[#This Row],[Real_Team]],ESPN[YEAR]&amp;"|"&amp;ESPN[TEAM],0)),"")</f>
        <v/>
      </c>
      <c r="AQ721" t="str">
        <f t="array" ref="AQ721">IFERROR(INDEX(ESPN[YEAR],MATCH(AllSources[[#This Row],[Year]]&amp;"|"&amp;AllSources[[#This Row],[Real_Team]],ESPN[YEAR]&amp;"|"&amp;ESPN[TEAM],0)),"")</f>
        <v/>
      </c>
    </row>
    <row r="722" spans="1:43" x14ac:dyDescent="0.2">
      <c r="A722">
        <v>2019</v>
      </c>
      <c r="B722">
        <v>161</v>
      </c>
      <c r="C722" t="s">
        <v>1180</v>
      </c>
      <c r="D722" t="s">
        <v>13</v>
      </c>
      <c r="E722" t="e" vm="1">
        <v>#NAME?</v>
      </c>
      <c r="F722">
        <v>15</v>
      </c>
      <c r="H722" t="s">
        <v>590</v>
      </c>
      <c r="I722" t="s">
        <v>724</v>
      </c>
      <c r="J722">
        <v>0.09</v>
      </c>
      <c r="K722">
        <v>101.5</v>
      </c>
      <c r="L722">
        <v>234</v>
      </c>
      <c r="M722">
        <v>101.4</v>
      </c>
      <c r="N722">
        <v>113</v>
      </c>
      <c r="O722">
        <v>65.3</v>
      </c>
      <c r="P722">
        <v>292</v>
      </c>
      <c r="Q722">
        <v>3.5000000000000003E-2</v>
      </c>
      <c r="R722">
        <v>93</v>
      </c>
      <c r="S722">
        <v>-1.66</v>
      </c>
      <c r="T722">
        <v>183</v>
      </c>
      <c r="U722">
        <v>102.6</v>
      </c>
      <c r="V722">
        <v>242</v>
      </c>
      <c r="W722">
        <v>104.3</v>
      </c>
      <c r="X722">
        <v>147</v>
      </c>
      <c r="Y722">
        <v>-3.94</v>
      </c>
      <c r="Z722">
        <v>272</v>
      </c>
      <c r="AA722">
        <v>5</v>
      </c>
      <c r="AB722" t="s">
        <v>136</v>
      </c>
      <c r="AC722" t="str">
        <f t="array" ref="AC722">IFERROR(INDEX(JeffSagarin[TEAM],MATCH(AllSources[[#This Row],[Year]]&amp;"|"&amp;AllSources[[#This Row],[Real_Team]],JeffSagarin[YEAR]&amp;"|"&amp;JeffSagarin[TEAM],0)),"")</f>
        <v/>
      </c>
      <c r="AD722" t="str">
        <f t="array" ref="AD722">IFERROR(INDEX(JeffSagarin[JS_RATING],MATCH(AllSources[[#This Row],[Year]]&amp;"|"&amp;AllSources[[#This Row],[Real_Team]],JeffSagarin[YEAR]&amp;"|"&amp;JeffSagarin[TEAM],0)),"")</f>
        <v/>
      </c>
      <c r="AE722" t="str">
        <f t="array" ref="AE722">IFERROR(INDEX(JeffSagarin[JS_SOS],MATCH(AllSources[[#This Row],[Year]]&amp;"|"&amp;AllSources[[#This Row],[Real_Team]],JeffSagarin[YEAR]&amp;"|"&amp;JeffSagarin[TEAM],0)),"")</f>
        <v/>
      </c>
      <c r="AF722" t="str">
        <f t="array" ref="AF722">IFERROR(INDEX(JeffSagarin[W25],MATCH(AllSources[[#This Row],[Year]]&amp;"|"&amp;AllSources[[#This Row],[Real_Team]],JeffSagarin[YEAR]&amp;"|"&amp;JeffSagarin[TEAM],0)),"")</f>
        <v/>
      </c>
      <c r="AG722" t="str">
        <f t="array" ref="AG722">IFERROR(INDEX(JeffSagarin[W50],MATCH(AllSources[[#This Row],[Year]]&amp;"|"&amp;AllSources[[#This Row],[Real_Team]],JeffSagarin[YEAR]&amp;"|"&amp;JeffSagarin[TEAM],0)),"")</f>
        <v/>
      </c>
      <c r="AH722" t="str">
        <f t="array" ref="AH722">IFERROR(INDEX(JeffSagarin[YEAR],MATCH(AllSources[[#This Row],[Year]]&amp;"|"&amp;AllSources[[#This Row],[Real_Team]],JeffSagarin[YEAR]&amp;"|"&amp;JeffSagarin[TEAM],0)),"")</f>
        <v/>
      </c>
      <c r="AI722" t="str">
        <f t="array" ref="AI722">IFERROR(INDEX(SonnyMoore[TEAM],MATCH(AllSources[[#This Row],[Year]]&amp;"|"&amp;AllSources[[#This Row],[Real_Team]],SonnyMoore[YEAR]&amp;"|"&amp;SonnyMoore[TEAM],0)),"")</f>
        <v/>
      </c>
      <c r="AJ722" t="str">
        <f t="array" ref="AJ722">IFERROR(INDEX(SonnyMoore[SM_SOS],MATCH(AllSources[[#This Row],[Year]]&amp;"|"&amp;AllSources[[#This Row],[Real_Team]],SonnyMoore[YEAR]&amp;"|"&amp;SonnyMoore[TEAM],0)),"")</f>
        <v/>
      </c>
      <c r="AK722" t="str">
        <f t="array" ref="AK722">IFERROR(INDEX(SonnyMoore[SM_PR],MATCH(AllSources[[#This Row],[Year]]&amp;"|"&amp;AllSources[[#This Row],[Real_Team]],SonnyMoore[YEAR]&amp;"|"&amp;SonnyMoore[TEAM],0)),"")</f>
        <v/>
      </c>
      <c r="AL722" t="str">
        <f t="array" ref="AL722">IFERROR(INDEX(SonnyMoore[YEAR],MATCH(AllSources[[#This Row],[Year]]&amp;"|"&amp;AllSources[[#This Row],[Real_Team]],SonnyMoore[YEAR]&amp;"|"&amp;SonnyMoore[TEAM],0)),"")</f>
        <v/>
      </c>
      <c r="AM722" t="str">
        <f t="array" ref="AM722">IFERROR(INDEX(ESPN[TEAM],MATCH(AllSources[[#This Row],[Year]]&amp;"|"&amp;AllSources[[#This Row],[Real_Team]],ESPN[YEAR]&amp;"|"&amp;ESPN[TEAM],0)),"")</f>
        <v/>
      </c>
      <c r="AN722" t="str">
        <f t="array" ref="AN722">IFERROR(INDEX(ESPN[BPI OFF],MATCH(AllSources[[#This Row],[Year]]&amp;"|"&amp;AllSources[[#This Row],[Real_Team]],ESPN[YEAR]&amp;"|"&amp;ESPN[TEAM],0)),"")</f>
        <v/>
      </c>
      <c r="AO722" t="str">
        <f t="array" ref="AO722">IFERROR(INDEX(ESPN[BPI DEF],MATCH(AllSources[[#This Row],[Year]]&amp;"|"&amp;AllSources[[#This Row],[Real_Team]],ESPN[YEAR]&amp;"|"&amp;ESPN[TEAM],0)),"")</f>
        <v/>
      </c>
      <c r="AP722" t="str">
        <f t="array" ref="AP722">IFERROR(INDEX(ESPN[BPI],MATCH(AllSources[[#This Row],[Year]]&amp;"|"&amp;AllSources[[#This Row],[Real_Team]],ESPN[YEAR]&amp;"|"&amp;ESPN[TEAM],0)),"")</f>
        <v/>
      </c>
      <c r="AQ722" t="str">
        <f t="array" ref="AQ722">IFERROR(INDEX(ESPN[YEAR],MATCH(AllSources[[#This Row],[Year]]&amp;"|"&amp;AllSources[[#This Row],[Real_Team]],ESPN[YEAR]&amp;"|"&amp;ESPN[TEAM],0)),"")</f>
        <v/>
      </c>
    </row>
    <row r="723" spans="1:43" x14ac:dyDescent="0.2">
      <c r="A723">
        <v>2019</v>
      </c>
      <c r="B723">
        <v>163</v>
      </c>
      <c r="C723" t="s">
        <v>1181</v>
      </c>
      <c r="D723" t="s">
        <v>1044</v>
      </c>
      <c r="E723" t="e" vm="1">
        <v>#NAME?</v>
      </c>
      <c r="F723">
        <v>16</v>
      </c>
      <c r="H723" t="s">
        <v>476</v>
      </c>
      <c r="I723" t="s">
        <v>84</v>
      </c>
      <c r="J723">
        <v>-0.04</v>
      </c>
      <c r="K723">
        <v>107.8</v>
      </c>
      <c r="L723">
        <v>109</v>
      </c>
      <c r="M723">
        <v>107.8</v>
      </c>
      <c r="N723">
        <v>245</v>
      </c>
      <c r="O723">
        <v>67.400000000000006</v>
      </c>
      <c r="P723">
        <v>189</v>
      </c>
      <c r="Q723">
        <v>7.0000000000000007E-2</v>
      </c>
      <c r="R723">
        <v>29</v>
      </c>
      <c r="S723">
        <v>-3.55</v>
      </c>
      <c r="T723">
        <v>239</v>
      </c>
      <c r="U723">
        <v>103.2</v>
      </c>
      <c r="V723">
        <v>210</v>
      </c>
      <c r="W723">
        <v>106.8</v>
      </c>
      <c r="X723">
        <v>248</v>
      </c>
      <c r="Y723">
        <v>-4.07</v>
      </c>
      <c r="Z723">
        <v>278</v>
      </c>
      <c r="AA723">
        <v>6</v>
      </c>
      <c r="AB723" t="s">
        <v>136</v>
      </c>
      <c r="AC723" t="str">
        <f t="array" ref="AC723">IFERROR(INDEX(JeffSagarin[TEAM],MATCH(AllSources[[#This Row],[Year]]&amp;"|"&amp;AllSources[[#This Row],[Real_Team]],JeffSagarin[YEAR]&amp;"|"&amp;JeffSagarin[TEAM],0)),"")</f>
        <v/>
      </c>
      <c r="AD723" t="str">
        <f t="array" ref="AD723">IFERROR(INDEX(JeffSagarin[JS_RATING],MATCH(AllSources[[#This Row],[Year]]&amp;"|"&amp;AllSources[[#This Row],[Real_Team]],JeffSagarin[YEAR]&amp;"|"&amp;JeffSagarin[TEAM],0)),"")</f>
        <v/>
      </c>
      <c r="AE723" t="str">
        <f t="array" ref="AE723">IFERROR(INDEX(JeffSagarin[JS_SOS],MATCH(AllSources[[#This Row],[Year]]&amp;"|"&amp;AllSources[[#This Row],[Real_Team]],JeffSagarin[YEAR]&amp;"|"&amp;JeffSagarin[TEAM],0)),"")</f>
        <v/>
      </c>
      <c r="AF723" t="str">
        <f t="array" ref="AF723">IFERROR(INDEX(JeffSagarin[W25],MATCH(AllSources[[#This Row],[Year]]&amp;"|"&amp;AllSources[[#This Row],[Real_Team]],JeffSagarin[YEAR]&amp;"|"&amp;JeffSagarin[TEAM],0)),"")</f>
        <v/>
      </c>
      <c r="AG723" t="str">
        <f t="array" ref="AG723">IFERROR(INDEX(JeffSagarin[W50],MATCH(AllSources[[#This Row],[Year]]&amp;"|"&amp;AllSources[[#This Row],[Real_Team]],JeffSagarin[YEAR]&amp;"|"&amp;JeffSagarin[TEAM],0)),"")</f>
        <v/>
      </c>
      <c r="AH723" t="str">
        <f t="array" ref="AH723">IFERROR(INDEX(JeffSagarin[YEAR],MATCH(AllSources[[#This Row],[Year]]&amp;"|"&amp;AllSources[[#This Row],[Real_Team]],JeffSagarin[YEAR]&amp;"|"&amp;JeffSagarin[TEAM],0)),"")</f>
        <v/>
      </c>
      <c r="AI723" t="str">
        <f t="array" ref="AI723">IFERROR(INDEX(SonnyMoore[TEAM],MATCH(AllSources[[#This Row],[Year]]&amp;"|"&amp;AllSources[[#This Row],[Real_Team]],SonnyMoore[YEAR]&amp;"|"&amp;SonnyMoore[TEAM],0)),"")</f>
        <v/>
      </c>
      <c r="AJ723" t="str">
        <f t="array" ref="AJ723">IFERROR(INDEX(SonnyMoore[SM_SOS],MATCH(AllSources[[#This Row],[Year]]&amp;"|"&amp;AllSources[[#This Row],[Real_Team]],SonnyMoore[YEAR]&amp;"|"&amp;SonnyMoore[TEAM],0)),"")</f>
        <v/>
      </c>
      <c r="AK723" t="str">
        <f t="array" ref="AK723">IFERROR(INDEX(SonnyMoore[SM_PR],MATCH(AllSources[[#This Row],[Year]]&amp;"|"&amp;AllSources[[#This Row],[Real_Team]],SonnyMoore[YEAR]&amp;"|"&amp;SonnyMoore[TEAM],0)),"")</f>
        <v/>
      </c>
      <c r="AL723" t="str">
        <f t="array" ref="AL723">IFERROR(INDEX(SonnyMoore[YEAR],MATCH(AllSources[[#This Row],[Year]]&amp;"|"&amp;AllSources[[#This Row],[Real_Team]],SonnyMoore[YEAR]&amp;"|"&amp;SonnyMoore[TEAM],0)),"")</f>
        <v/>
      </c>
      <c r="AM723" t="str">
        <f t="array" ref="AM723">IFERROR(INDEX(ESPN[TEAM],MATCH(AllSources[[#This Row],[Year]]&amp;"|"&amp;AllSources[[#This Row],[Real_Team]],ESPN[YEAR]&amp;"|"&amp;ESPN[TEAM],0)),"")</f>
        <v/>
      </c>
      <c r="AN723" t="str">
        <f t="array" ref="AN723">IFERROR(INDEX(ESPN[BPI OFF],MATCH(AllSources[[#This Row],[Year]]&amp;"|"&amp;AllSources[[#This Row],[Real_Team]],ESPN[YEAR]&amp;"|"&amp;ESPN[TEAM],0)),"")</f>
        <v/>
      </c>
      <c r="AO723" t="str">
        <f t="array" ref="AO723">IFERROR(INDEX(ESPN[BPI DEF],MATCH(AllSources[[#This Row],[Year]]&amp;"|"&amp;AllSources[[#This Row],[Real_Team]],ESPN[YEAR]&amp;"|"&amp;ESPN[TEAM],0)),"")</f>
        <v/>
      </c>
      <c r="AP723" t="str">
        <f t="array" ref="AP723">IFERROR(INDEX(ESPN[BPI],MATCH(AllSources[[#This Row],[Year]]&amp;"|"&amp;AllSources[[#This Row],[Real_Team]],ESPN[YEAR]&amp;"|"&amp;ESPN[TEAM],0)),"")</f>
        <v/>
      </c>
      <c r="AQ723" t="str">
        <f t="array" ref="AQ723">IFERROR(INDEX(ESPN[YEAR],MATCH(AllSources[[#This Row],[Year]]&amp;"|"&amp;AllSources[[#This Row],[Real_Team]],ESPN[YEAR]&amp;"|"&amp;ESPN[TEAM],0)),"")</f>
        <v/>
      </c>
    </row>
    <row r="724" spans="1:43" x14ac:dyDescent="0.2">
      <c r="A724">
        <v>2019</v>
      </c>
      <c r="B724">
        <v>176</v>
      </c>
      <c r="C724" t="s">
        <v>1185</v>
      </c>
      <c r="D724" t="s">
        <v>462</v>
      </c>
      <c r="E724" t="e" vm="1">
        <v>#NAME?</v>
      </c>
      <c r="F724">
        <v>8</v>
      </c>
      <c r="H724" t="s">
        <v>501</v>
      </c>
      <c r="I724" t="s">
        <v>65</v>
      </c>
      <c r="J724">
        <v>-1.0900000000000001</v>
      </c>
      <c r="K724">
        <v>106.1</v>
      </c>
      <c r="L724">
        <v>145</v>
      </c>
      <c r="M724">
        <v>107.2</v>
      </c>
      <c r="N724">
        <v>229</v>
      </c>
      <c r="O724">
        <v>66.3</v>
      </c>
      <c r="P724">
        <v>249</v>
      </c>
      <c r="Q724">
        <v>2.1999999999999999E-2</v>
      </c>
      <c r="R724">
        <v>124</v>
      </c>
      <c r="S724">
        <v>-5.57</v>
      </c>
      <c r="T724">
        <v>284</v>
      </c>
      <c r="U724">
        <v>101</v>
      </c>
      <c r="V724">
        <v>302</v>
      </c>
      <c r="W724">
        <v>106.6</v>
      </c>
      <c r="X724">
        <v>238</v>
      </c>
      <c r="Y724">
        <v>3.15</v>
      </c>
      <c r="Z724">
        <v>86</v>
      </c>
      <c r="AA724">
        <v>8</v>
      </c>
      <c r="AB724" t="s">
        <v>136</v>
      </c>
      <c r="AC724" t="str">
        <f t="array" ref="AC724">IFERROR(INDEX(JeffSagarin[TEAM],MATCH(AllSources[[#This Row],[Year]]&amp;"|"&amp;AllSources[[#This Row],[Real_Team]],JeffSagarin[YEAR]&amp;"|"&amp;JeffSagarin[TEAM],0)),"")</f>
        <v/>
      </c>
      <c r="AD724" t="str">
        <f t="array" ref="AD724">IFERROR(INDEX(JeffSagarin[JS_RATING],MATCH(AllSources[[#This Row],[Year]]&amp;"|"&amp;AllSources[[#This Row],[Real_Team]],JeffSagarin[YEAR]&amp;"|"&amp;JeffSagarin[TEAM],0)),"")</f>
        <v/>
      </c>
      <c r="AE724" t="str">
        <f t="array" ref="AE724">IFERROR(INDEX(JeffSagarin[JS_SOS],MATCH(AllSources[[#This Row],[Year]]&amp;"|"&amp;AllSources[[#This Row],[Real_Team]],JeffSagarin[YEAR]&amp;"|"&amp;JeffSagarin[TEAM],0)),"")</f>
        <v/>
      </c>
      <c r="AF724" t="str">
        <f t="array" ref="AF724">IFERROR(INDEX(JeffSagarin[W25],MATCH(AllSources[[#This Row],[Year]]&amp;"|"&amp;AllSources[[#This Row],[Real_Team]],JeffSagarin[YEAR]&amp;"|"&amp;JeffSagarin[TEAM],0)),"")</f>
        <v/>
      </c>
      <c r="AG724" t="str">
        <f t="array" ref="AG724">IFERROR(INDEX(JeffSagarin[W50],MATCH(AllSources[[#This Row],[Year]]&amp;"|"&amp;AllSources[[#This Row],[Real_Team]],JeffSagarin[YEAR]&amp;"|"&amp;JeffSagarin[TEAM],0)),"")</f>
        <v/>
      </c>
      <c r="AH724" t="str">
        <f t="array" ref="AH724">IFERROR(INDEX(JeffSagarin[YEAR],MATCH(AllSources[[#This Row],[Year]]&amp;"|"&amp;AllSources[[#This Row],[Real_Team]],JeffSagarin[YEAR]&amp;"|"&amp;JeffSagarin[TEAM],0)),"")</f>
        <v/>
      </c>
      <c r="AI724" t="str">
        <f t="array" ref="AI724">IFERROR(INDEX(SonnyMoore[TEAM],MATCH(AllSources[[#This Row],[Year]]&amp;"|"&amp;AllSources[[#This Row],[Real_Team]],SonnyMoore[YEAR]&amp;"|"&amp;SonnyMoore[TEAM],0)),"")</f>
        <v/>
      </c>
      <c r="AJ724" t="str">
        <f t="array" ref="AJ724">IFERROR(INDEX(SonnyMoore[SM_SOS],MATCH(AllSources[[#This Row],[Year]]&amp;"|"&amp;AllSources[[#This Row],[Real_Team]],SonnyMoore[YEAR]&amp;"|"&amp;SonnyMoore[TEAM],0)),"")</f>
        <v/>
      </c>
      <c r="AK724" t="str">
        <f t="array" ref="AK724">IFERROR(INDEX(SonnyMoore[SM_PR],MATCH(AllSources[[#This Row],[Year]]&amp;"|"&amp;AllSources[[#This Row],[Real_Team]],SonnyMoore[YEAR]&amp;"|"&amp;SonnyMoore[TEAM],0)),"")</f>
        <v/>
      </c>
      <c r="AL724" t="str">
        <f t="array" ref="AL724">IFERROR(INDEX(SonnyMoore[YEAR],MATCH(AllSources[[#This Row],[Year]]&amp;"|"&amp;AllSources[[#This Row],[Real_Team]],SonnyMoore[YEAR]&amp;"|"&amp;SonnyMoore[TEAM],0)),"")</f>
        <v/>
      </c>
      <c r="AM724" t="str">
        <f t="array" ref="AM724">IFERROR(INDEX(ESPN[TEAM],MATCH(AllSources[[#This Row],[Year]]&amp;"|"&amp;AllSources[[#This Row],[Real_Team]],ESPN[YEAR]&amp;"|"&amp;ESPN[TEAM],0)),"")</f>
        <v/>
      </c>
      <c r="AN724" t="str">
        <f t="array" ref="AN724">IFERROR(INDEX(ESPN[BPI OFF],MATCH(AllSources[[#This Row],[Year]]&amp;"|"&amp;AllSources[[#This Row],[Real_Team]],ESPN[YEAR]&amp;"|"&amp;ESPN[TEAM],0)),"")</f>
        <v/>
      </c>
      <c r="AO724" t="str">
        <f t="array" ref="AO724">IFERROR(INDEX(ESPN[BPI DEF],MATCH(AllSources[[#This Row],[Year]]&amp;"|"&amp;AllSources[[#This Row],[Real_Team]],ESPN[YEAR]&amp;"|"&amp;ESPN[TEAM],0)),"")</f>
        <v/>
      </c>
      <c r="AP724" t="str">
        <f t="array" ref="AP724">IFERROR(INDEX(ESPN[BPI],MATCH(AllSources[[#This Row],[Year]]&amp;"|"&amp;AllSources[[#This Row],[Real_Team]],ESPN[YEAR]&amp;"|"&amp;ESPN[TEAM],0)),"")</f>
        <v/>
      </c>
      <c r="AQ724" t="str">
        <f t="array" ref="AQ724">IFERROR(INDEX(ESPN[YEAR],MATCH(AllSources[[#This Row],[Year]]&amp;"|"&amp;AllSources[[#This Row],[Real_Team]],ESPN[YEAR]&amp;"|"&amp;ESPN[TEAM],0)),"")</f>
        <v/>
      </c>
    </row>
    <row r="725" spans="1:43" x14ac:dyDescent="0.2">
      <c r="A725">
        <v>2019</v>
      </c>
      <c r="B725">
        <v>181</v>
      </c>
      <c r="C725" t="s">
        <v>1186</v>
      </c>
      <c r="D725" t="s">
        <v>1450</v>
      </c>
      <c r="E725" t="e" vm="1">
        <v>#NAME?</v>
      </c>
      <c r="F725">
        <v>8</v>
      </c>
      <c r="H725" t="s">
        <v>476</v>
      </c>
      <c r="I725" t="s">
        <v>131</v>
      </c>
      <c r="J725">
        <v>-1.49</v>
      </c>
      <c r="K725">
        <v>108.3</v>
      </c>
      <c r="L725">
        <v>101</v>
      </c>
      <c r="M725">
        <v>109.8</v>
      </c>
      <c r="N725">
        <v>278</v>
      </c>
      <c r="O725">
        <v>65.7</v>
      </c>
      <c r="P725">
        <v>281</v>
      </c>
      <c r="Q725">
        <v>2.3E-2</v>
      </c>
      <c r="R725">
        <v>118</v>
      </c>
      <c r="S725">
        <v>-3.79</v>
      </c>
      <c r="T725">
        <v>248</v>
      </c>
      <c r="U725">
        <v>103.6</v>
      </c>
      <c r="V725">
        <v>193</v>
      </c>
      <c r="W725">
        <v>107.4</v>
      </c>
      <c r="X725">
        <v>277</v>
      </c>
      <c r="Y725">
        <v>-2.06</v>
      </c>
      <c r="Z725">
        <v>221</v>
      </c>
      <c r="AA725">
        <v>8</v>
      </c>
      <c r="AB725" t="s">
        <v>136</v>
      </c>
      <c r="AC725" t="str">
        <f t="array" ref="AC725">IFERROR(INDEX(JeffSagarin[TEAM],MATCH(AllSources[[#This Row],[Year]]&amp;"|"&amp;AllSources[[#This Row],[Real_Team]],JeffSagarin[YEAR]&amp;"|"&amp;JeffSagarin[TEAM],0)),"")</f>
        <v/>
      </c>
      <c r="AD725" t="str">
        <f t="array" ref="AD725">IFERROR(INDEX(JeffSagarin[JS_RATING],MATCH(AllSources[[#This Row],[Year]]&amp;"|"&amp;AllSources[[#This Row],[Real_Team]],JeffSagarin[YEAR]&amp;"|"&amp;JeffSagarin[TEAM],0)),"")</f>
        <v/>
      </c>
      <c r="AE725" t="str">
        <f t="array" ref="AE725">IFERROR(INDEX(JeffSagarin[JS_SOS],MATCH(AllSources[[#This Row],[Year]]&amp;"|"&amp;AllSources[[#This Row],[Real_Team]],JeffSagarin[YEAR]&amp;"|"&amp;JeffSagarin[TEAM],0)),"")</f>
        <v/>
      </c>
      <c r="AF725" t="str">
        <f t="array" ref="AF725">IFERROR(INDEX(JeffSagarin[W25],MATCH(AllSources[[#This Row],[Year]]&amp;"|"&amp;AllSources[[#This Row],[Real_Team]],JeffSagarin[YEAR]&amp;"|"&amp;JeffSagarin[TEAM],0)),"")</f>
        <v/>
      </c>
      <c r="AG725" s="9" t="str">
        <f t="array" ref="AG725">IFERROR(INDEX(JeffSagarin[W50],MATCH(AllSources[[#This Row],[Year]]&amp;"|"&amp;AllSources[[#This Row],[Real_Team]],JeffSagarin[YEAR]&amp;"|"&amp;JeffSagarin[TEAM],0)),"")</f>
        <v/>
      </c>
      <c r="AH725" t="str">
        <f t="array" ref="AH725">IFERROR(INDEX(JeffSagarin[YEAR],MATCH(AllSources[[#This Row],[Year]]&amp;"|"&amp;AllSources[[#This Row],[Real_Team]],JeffSagarin[YEAR]&amp;"|"&amp;JeffSagarin[TEAM],0)),"")</f>
        <v/>
      </c>
      <c r="AI725" t="str">
        <f t="array" ref="AI725">IFERROR(INDEX(SonnyMoore[TEAM],MATCH(AllSources[[#This Row],[Year]]&amp;"|"&amp;AllSources[[#This Row],[Real_Team]],SonnyMoore[YEAR]&amp;"|"&amp;SonnyMoore[TEAM],0)),"")</f>
        <v/>
      </c>
      <c r="AJ725" t="str">
        <f t="array" ref="AJ725">IFERROR(INDEX(SonnyMoore[SM_SOS],MATCH(AllSources[[#This Row],[Year]]&amp;"|"&amp;AllSources[[#This Row],[Real_Team]],SonnyMoore[YEAR]&amp;"|"&amp;SonnyMoore[TEAM],0)),"")</f>
        <v/>
      </c>
      <c r="AK725" t="str">
        <f t="array" ref="AK725">IFERROR(INDEX(SonnyMoore[SM_PR],MATCH(AllSources[[#This Row],[Year]]&amp;"|"&amp;AllSources[[#This Row],[Real_Team]],SonnyMoore[YEAR]&amp;"|"&amp;SonnyMoore[TEAM],0)),"")</f>
        <v/>
      </c>
      <c r="AL725" t="str">
        <f t="array" ref="AL725">IFERROR(INDEX(SonnyMoore[YEAR],MATCH(AllSources[[#This Row],[Year]]&amp;"|"&amp;AllSources[[#This Row],[Real_Team]],SonnyMoore[YEAR]&amp;"|"&amp;SonnyMoore[TEAM],0)),"")</f>
        <v/>
      </c>
      <c r="AM725" t="str">
        <f t="array" ref="AM725">IFERROR(INDEX(ESPN[TEAM],MATCH(AllSources[[#This Row],[Year]]&amp;"|"&amp;AllSources[[#This Row],[Real_Team]],ESPN[YEAR]&amp;"|"&amp;ESPN[TEAM],0)),"")</f>
        <v/>
      </c>
      <c r="AN725" t="str">
        <f t="array" ref="AN725">IFERROR(INDEX(ESPN[BPI OFF],MATCH(AllSources[[#This Row],[Year]]&amp;"|"&amp;AllSources[[#This Row],[Real_Team]],ESPN[YEAR]&amp;"|"&amp;ESPN[TEAM],0)),"")</f>
        <v/>
      </c>
      <c r="AO725" t="str">
        <f t="array" ref="AO725">IFERROR(INDEX(ESPN[BPI DEF],MATCH(AllSources[[#This Row],[Year]]&amp;"|"&amp;AllSources[[#This Row],[Real_Team]],ESPN[YEAR]&amp;"|"&amp;ESPN[TEAM],0)),"")</f>
        <v/>
      </c>
      <c r="AP725" t="str">
        <f t="array" ref="AP725">IFERROR(INDEX(ESPN[BPI],MATCH(AllSources[[#This Row],[Year]]&amp;"|"&amp;AllSources[[#This Row],[Real_Team]],ESPN[YEAR]&amp;"|"&amp;ESPN[TEAM],0)),"")</f>
        <v/>
      </c>
      <c r="AQ725" t="str">
        <f t="array" ref="AQ725">IFERROR(INDEX(ESPN[YEAR],MATCH(AllSources[[#This Row],[Year]]&amp;"|"&amp;AllSources[[#This Row],[Real_Team]],ESPN[YEAR]&amp;"|"&amp;ESPN[TEAM],0)),"")</f>
        <v/>
      </c>
    </row>
    <row r="726" spans="1:43" x14ac:dyDescent="0.2">
      <c r="A726">
        <v>2019</v>
      </c>
      <c r="B726">
        <v>198</v>
      </c>
      <c r="C726" t="s">
        <v>1187</v>
      </c>
      <c r="D726" t="s">
        <v>39</v>
      </c>
      <c r="E726" t="e" vm="1">
        <v>#NAME?</v>
      </c>
      <c r="F726">
        <v>16</v>
      </c>
      <c r="H726" t="s">
        <v>520</v>
      </c>
      <c r="I726" t="s">
        <v>93</v>
      </c>
      <c r="J726">
        <v>-2.88</v>
      </c>
      <c r="K726">
        <v>106.9</v>
      </c>
      <c r="L726">
        <v>129</v>
      </c>
      <c r="M726">
        <v>109.7</v>
      </c>
      <c r="N726">
        <v>276</v>
      </c>
      <c r="O726">
        <v>70.599999999999994</v>
      </c>
      <c r="P726">
        <v>51</v>
      </c>
      <c r="Q726">
        <v>-2.4E-2</v>
      </c>
      <c r="R726">
        <v>245</v>
      </c>
      <c r="S726">
        <v>-6.27</v>
      </c>
      <c r="T726">
        <v>290</v>
      </c>
      <c r="U726">
        <v>100.5</v>
      </c>
      <c r="V726">
        <v>314</v>
      </c>
      <c r="W726">
        <v>106.8</v>
      </c>
      <c r="X726">
        <v>251</v>
      </c>
      <c r="Y726">
        <v>0.44</v>
      </c>
      <c r="Z726">
        <v>144</v>
      </c>
      <c r="AA726">
        <v>6</v>
      </c>
      <c r="AB726" t="s">
        <v>136</v>
      </c>
      <c r="AC726" t="str">
        <f t="array" ref="AC726">IFERROR(INDEX(JeffSagarin[TEAM],MATCH(AllSources[[#This Row],[Year]]&amp;"|"&amp;AllSources[[#This Row],[Real_Team]],JeffSagarin[YEAR]&amp;"|"&amp;JeffSagarin[TEAM],0)),"")</f>
        <v/>
      </c>
      <c r="AD726" t="str">
        <f t="array" ref="AD726">IFERROR(INDEX(JeffSagarin[JS_RATING],MATCH(AllSources[[#This Row],[Year]]&amp;"|"&amp;AllSources[[#This Row],[Real_Team]],JeffSagarin[YEAR]&amp;"|"&amp;JeffSagarin[TEAM],0)),"")</f>
        <v/>
      </c>
      <c r="AE726" t="str">
        <f t="array" ref="AE726">IFERROR(INDEX(JeffSagarin[JS_SOS],MATCH(AllSources[[#This Row],[Year]]&amp;"|"&amp;AllSources[[#This Row],[Real_Team]],JeffSagarin[YEAR]&amp;"|"&amp;JeffSagarin[TEAM],0)),"")</f>
        <v/>
      </c>
      <c r="AF726" t="str">
        <f t="array" ref="AF726">IFERROR(INDEX(JeffSagarin[W25],MATCH(AllSources[[#This Row],[Year]]&amp;"|"&amp;AllSources[[#This Row],[Real_Team]],JeffSagarin[YEAR]&amp;"|"&amp;JeffSagarin[TEAM],0)),"")</f>
        <v/>
      </c>
      <c r="AG726" s="9" t="str">
        <f t="array" ref="AG726">IFERROR(INDEX(JeffSagarin[W50],MATCH(AllSources[[#This Row],[Year]]&amp;"|"&amp;AllSources[[#This Row],[Real_Team]],JeffSagarin[YEAR]&amp;"|"&amp;JeffSagarin[TEAM],0)),"")</f>
        <v/>
      </c>
      <c r="AH726" t="str">
        <f t="array" ref="AH726">IFERROR(INDEX(JeffSagarin[YEAR],MATCH(AllSources[[#This Row],[Year]]&amp;"|"&amp;AllSources[[#This Row],[Real_Team]],JeffSagarin[YEAR]&amp;"|"&amp;JeffSagarin[TEAM],0)),"")</f>
        <v/>
      </c>
      <c r="AI726" t="str">
        <f t="array" ref="AI726">IFERROR(INDEX(SonnyMoore[TEAM],MATCH(AllSources[[#This Row],[Year]]&amp;"|"&amp;AllSources[[#This Row],[Real_Team]],SonnyMoore[YEAR]&amp;"|"&amp;SonnyMoore[TEAM],0)),"")</f>
        <v/>
      </c>
      <c r="AJ726" t="str">
        <f t="array" ref="AJ726">IFERROR(INDEX(SonnyMoore[SM_SOS],MATCH(AllSources[[#This Row],[Year]]&amp;"|"&amp;AllSources[[#This Row],[Real_Team]],SonnyMoore[YEAR]&amp;"|"&amp;SonnyMoore[TEAM],0)),"")</f>
        <v/>
      </c>
      <c r="AK726" t="str">
        <f t="array" ref="AK726">IFERROR(INDEX(SonnyMoore[SM_PR],MATCH(AllSources[[#This Row],[Year]]&amp;"|"&amp;AllSources[[#This Row],[Real_Team]],SonnyMoore[YEAR]&amp;"|"&amp;SonnyMoore[TEAM],0)),"")</f>
        <v/>
      </c>
      <c r="AL726" t="str">
        <f t="array" ref="AL726">IFERROR(INDEX(SonnyMoore[YEAR],MATCH(AllSources[[#This Row],[Year]]&amp;"|"&amp;AllSources[[#This Row],[Real_Team]],SonnyMoore[YEAR]&amp;"|"&amp;SonnyMoore[TEAM],0)),"")</f>
        <v/>
      </c>
      <c r="AM726" t="str">
        <f t="array" ref="AM726">IFERROR(INDEX(ESPN[TEAM],MATCH(AllSources[[#This Row],[Year]]&amp;"|"&amp;AllSources[[#This Row],[Real_Team]],ESPN[YEAR]&amp;"|"&amp;ESPN[TEAM],0)),"")</f>
        <v/>
      </c>
      <c r="AN726" t="str">
        <f t="array" ref="AN726">IFERROR(INDEX(ESPN[BPI OFF],MATCH(AllSources[[#This Row],[Year]]&amp;"|"&amp;AllSources[[#This Row],[Real_Team]],ESPN[YEAR]&amp;"|"&amp;ESPN[TEAM],0)),"")</f>
        <v/>
      </c>
      <c r="AO726" t="str">
        <f t="array" ref="AO726">IFERROR(INDEX(ESPN[BPI DEF],MATCH(AllSources[[#This Row],[Year]]&amp;"|"&amp;AllSources[[#This Row],[Real_Team]],ESPN[YEAR]&amp;"|"&amp;ESPN[TEAM],0)),"")</f>
        <v/>
      </c>
      <c r="AP726" t="str">
        <f t="array" ref="AP726">IFERROR(INDEX(ESPN[BPI],MATCH(AllSources[[#This Row],[Year]]&amp;"|"&amp;AllSources[[#This Row],[Real_Team]],ESPN[YEAR]&amp;"|"&amp;ESPN[TEAM],0)),"")</f>
        <v/>
      </c>
      <c r="AQ726" t="str">
        <f t="array" ref="AQ726">IFERROR(INDEX(ESPN[YEAR],MATCH(AllSources[[#This Row],[Year]]&amp;"|"&amp;AllSources[[#This Row],[Real_Team]],ESPN[YEAR]&amp;"|"&amp;ESPN[TEAM],0)),"")</f>
        <v/>
      </c>
    </row>
    <row r="727" spans="1:43" x14ac:dyDescent="0.2">
      <c r="A727">
        <v>2019</v>
      </c>
      <c r="B727">
        <v>202</v>
      </c>
      <c r="C727" t="s">
        <v>1188</v>
      </c>
      <c r="D727" t="s">
        <v>1</v>
      </c>
      <c r="E727" t="e" vm="1">
        <v>#NAME?</v>
      </c>
      <c r="F727">
        <v>16</v>
      </c>
      <c r="H727" t="s">
        <v>514</v>
      </c>
      <c r="I727" t="s">
        <v>106</v>
      </c>
      <c r="J727">
        <v>-3.2</v>
      </c>
      <c r="K727">
        <v>107.4</v>
      </c>
      <c r="L727">
        <v>117</v>
      </c>
      <c r="M727">
        <v>110.6</v>
      </c>
      <c r="N727">
        <v>292</v>
      </c>
      <c r="O727">
        <v>65</v>
      </c>
      <c r="P727">
        <v>312</v>
      </c>
      <c r="Q727">
        <v>6.4000000000000001E-2</v>
      </c>
      <c r="R727">
        <v>34</v>
      </c>
      <c r="S727">
        <v>-2.85</v>
      </c>
      <c r="T727">
        <v>217</v>
      </c>
      <c r="U727">
        <v>104.8</v>
      </c>
      <c r="V727">
        <v>138</v>
      </c>
      <c r="W727">
        <v>107.6</v>
      </c>
      <c r="X727">
        <v>292</v>
      </c>
      <c r="Y727">
        <v>3.23</v>
      </c>
      <c r="Z727">
        <v>84</v>
      </c>
      <c r="AA727">
        <v>6</v>
      </c>
      <c r="AB727" t="s">
        <v>136</v>
      </c>
      <c r="AC727" t="str">
        <f t="array" ref="AC727">IFERROR(INDEX(JeffSagarin[TEAM],MATCH(AllSources[[#This Row],[Year]]&amp;"|"&amp;AllSources[[#This Row],[Real_Team]],JeffSagarin[YEAR]&amp;"|"&amp;JeffSagarin[TEAM],0)),"")</f>
        <v/>
      </c>
      <c r="AD727" t="str">
        <f t="array" ref="AD727">IFERROR(INDEX(JeffSagarin[JS_RATING],MATCH(AllSources[[#This Row],[Year]]&amp;"|"&amp;AllSources[[#This Row],[Real_Team]],JeffSagarin[YEAR]&amp;"|"&amp;JeffSagarin[TEAM],0)),"")</f>
        <v/>
      </c>
      <c r="AE727" t="str">
        <f t="array" ref="AE727">IFERROR(INDEX(JeffSagarin[JS_SOS],MATCH(AllSources[[#This Row],[Year]]&amp;"|"&amp;AllSources[[#This Row],[Real_Team]],JeffSagarin[YEAR]&amp;"|"&amp;JeffSagarin[TEAM],0)),"")</f>
        <v/>
      </c>
      <c r="AF727" t="str">
        <f t="array" ref="AF727">IFERROR(INDEX(JeffSagarin[W25],MATCH(AllSources[[#This Row],[Year]]&amp;"|"&amp;AllSources[[#This Row],[Real_Team]],JeffSagarin[YEAR]&amp;"|"&amp;JeffSagarin[TEAM],0)),"")</f>
        <v/>
      </c>
      <c r="AG727" s="9" t="str">
        <f t="array" ref="AG727">IFERROR(INDEX(JeffSagarin[W50],MATCH(AllSources[[#This Row],[Year]]&amp;"|"&amp;AllSources[[#This Row],[Real_Team]],JeffSagarin[YEAR]&amp;"|"&amp;JeffSagarin[TEAM],0)),"")</f>
        <v/>
      </c>
      <c r="AH727" t="str">
        <f t="array" ref="AH727">IFERROR(INDEX(JeffSagarin[YEAR],MATCH(AllSources[[#This Row],[Year]]&amp;"|"&amp;AllSources[[#This Row],[Real_Team]],JeffSagarin[YEAR]&amp;"|"&amp;JeffSagarin[TEAM],0)),"")</f>
        <v/>
      </c>
      <c r="AI727" t="str">
        <f t="array" ref="AI727">IFERROR(INDEX(SonnyMoore[TEAM],MATCH(AllSources[[#This Row],[Year]]&amp;"|"&amp;AllSources[[#This Row],[Real_Team]],SonnyMoore[YEAR]&amp;"|"&amp;SonnyMoore[TEAM],0)),"")</f>
        <v/>
      </c>
      <c r="AJ727" t="str">
        <f t="array" ref="AJ727">IFERROR(INDEX(SonnyMoore[SM_SOS],MATCH(AllSources[[#This Row],[Year]]&amp;"|"&amp;AllSources[[#This Row],[Real_Team]],SonnyMoore[YEAR]&amp;"|"&amp;SonnyMoore[TEAM],0)),"")</f>
        <v/>
      </c>
      <c r="AK727" t="str">
        <f t="array" ref="AK727">IFERROR(INDEX(SonnyMoore[SM_PR],MATCH(AllSources[[#This Row],[Year]]&amp;"|"&amp;AllSources[[#This Row],[Real_Team]],SonnyMoore[YEAR]&amp;"|"&amp;SonnyMoore[TEAM],0)),"")</f>
        <v/>
      </c>
      <c r="AL727" t="str">
        <f t="array" ref="AL727">IFERROR(INDEX(SonnyMoore[YEAR],MATCH(AllSources[[#This Row],[Year]]&amp;"|"&amp;AllSources[[#This Row],[Real_Team]],SonnyMoore[YEAR]&amp;"|"&amp;SonnyMoore[TEAM],0)),"")</f>
        <v/>
      </c>
      <c r="AM727" t="str">
        <f t="array" ref="AM727">IFERROR(INDEX(ESPN[TEAM],MATCH(AllSources[[#This Row],[Year]]&amp;"|"&amp;AllSources[[#This Row],[Real_Team]],ESPN[YEAR]&amp;"|"&amp;ESPN[TEAM],0)),"")</f>
        <v/>
      </c>
      <c r="AN727" t="str">
        <f t="array" ref="AN727">IFERROR(INDEX(ESPN[BPI OFF],MATCH(AllSources[[#This Row],[Year]]&amp;"|"&amp;AllSources[[#This Row],[Real_Team]],ESPN[YEAR]&amp;"|"&amp;ESPN[TEAM],0)),"")</f>
        <v/>
      </c>
      <c r="AO727" t="str">
        <f t="array" ref="AO727">IFERROR(INDEX(ESPN[BPI DEF],MATCH(AllSources[[#This Row],[Year]]&amp;"|"&amp;AllSources[[#This Row],[Real_Team]],ESPN[YEAR]&amp;"|"&amp;ESPN[TEAM],0)),"")</f>
        <v/>
      </c>
      <c r="AP727" t="str">
        <f t="array" ref="AP727">IFERROR(INDEX(ESPN[BPI],MATCH(AllSources[[#This Row],[Year]]&amp;"|"&amp;AllSources[[#This Row],[Real_Team]],ESPN[YEAR]&amp;"|"&amp;ESPN[TEAM],0)),"")</f>
        <v/>
      </c>
      <c r="AQ727" t="str">
        <f t="array" ref="AQ727">IFERROR(INDEX(ESPN[YEAR],MATCH(AllSources[[#This Row],[Year]]&amp;"|"&amp;AllSources[[#This Row],[Real_Team]],ESPN[YEAR]&amp;"|"&amp;ESPN[TEAM],0)),"")</f>
        <v/>
      </c>
    </row>
    <row r="728" spans="1:43" x14ac:dyDescent="0.2">
      <c r="A728">
        <v>2019</v>
      </c>
      <c r="B728">
        <v>209</v>
      </c>
      <c r="C728" t="s">
        <v>1189</v>
      </c>
      <c r="D728" t="s">
        <v>1043</v>
      </c>
      <c r="E728" t="e" vm="1">
        <v>#NAME?</v>
      </c>
      <c r="F728">
        <v>16</v>
      </c>
      <c r="H728" t="s">
        <v>494</v>
      </c>
      <c r="I728" t="s">
        <v>505</v>
      </c>
      <c r="J728">
        <v>-4.13</v>
      </c>
      <c r="K728">
        <v>102.1</v>
      </c>
      <c r="L728">
        <v>219</v>
      </c>
      <c r="M728">
        <v>106.2</v>
      </c>
      <c r="N728">
        <v>210</v>
      </c>
      <c r="O728">
        <v>71.099999999999994</v>
      </c>
      <c r="P728">
        <v>38</v>
      </c>
      <c r="Q728">
        <v>6.0999999999999999E-2</v>
      </c>
      <c r="R728">
        <v>39</v>
      </c>
      <c r="S728">
        <v>-7.85</v>
      </c>
      <c r="T728">
        <v>331</v>
      </c>
      <c r="U728">
        <v>98.8</v>
      </c>
      <c r="V728">
        <v>343</v>
      </c>
      <c r="W728">
        <v>106.7</v>
      </c>
      <c r="X728">
        <v>243</v>
      </c>
      <c r="Y728">
        <v>6.15</v>
      </c>
      <c r="Z728">
        <v>26</v>
      </c>
      <c r="AA728">
        <v>6</v>
      </c>
      <c r="AB728" t="s">
        <v>136</v>
      </c>
      <c r="AC728" t="str">
        <f t="array" ref="AC728">IFERROR(INDEX(JeffSagarin[TEAM],MATCH(AllSources[[#This Row],[Year]]&amp;"|"&amp;AllSources[[#This Row],[Real_Team]],JeffSagarin[YEAR]&amp;"|"&amp;JeffSagarin[TEAM],0)),"")</f>
        <v/>
      </c>
      <c r="AD728" t="str">
        <f t="array" ref="AD728">IFERROR(INDEX(JeffSagarin[JS_RATING],MATCH(AllSources[[#This Row],[Year]]&amp;"|"&amp;AllSources[[#This Row],[Real_Team]],JeffSagarin[YEAR]&amp;"|"&amp;JeffSagarin[TEAM],0)),"")</f>
        <v/>
      </c>
      <c r="AE728" t="str">
        <f t="array" ref="AE728">IFERROR(INDEX(JeffSagarin[JS_SOS],MATCH(AllSources[[#This Row],[Year]]&amp;"|"&amp;AllSources[[#This Row],[Real_Team]],JeffSagarin[YEAR]&amp;"|"&amp;JeffSagarin[TEAM],0)),"")</f>
        <v/>
      </c>
      <c r="AF728" t="str">
        <f t="array" ref="AF728">IFERROR(INDEX(JeffSagarin[W25],MATCH(AllSources[[#This Row],[Year]]&amp;"|"&amp;AllSources[[#This Row],[Real_Team]],JeffSagarin[YEAR]&amp;"|"&amp;JeffSagarin[TEAM],0)),"")</f>
        <v/>
      </c>
      <c r="AG728" s="9" t="str">
        <f t="array" ref="AG728">IFERROR(INDEX(JeffSagarin[W50],MATCH(AllSources[[#This Row],[Year]]&amp;"|"&amp;AllSources[[#This Row],[Real_Team]],JeffSagarin[YEAR]&amp;"|"&amp;JeffSagarin[TEAM],0)),"")</f>
        <v/>
      </c>
      <c r="AH728" t="str">
        <f t="array" ref="AH728">IFERROR(INDEX(JeffSagarin[YEAR],MATCH(AllSources[[#This Row],[Year]]&amp;"|"&amp;AllSources[[#This Row],[Real_Team]],JeffSagarin[YEAR]&amp;"|"&amp;JeffSagarin[TEAM],0)),"")</f>
        <v/>
      </c>
      <c r="AI728" t="str">
        <f t="array" ref="AI728">IFERROR(INDEX(SonnyMoore[TEAM],MATCH(AllSources[[#This Row],[Year]]&amp;"|"&amp;AllSources[[#This Row],[Real_Team]],SonnyMoore[YEAR]&amp;"|"&amp;SonnyMoore[TEAM],0)),"")</f>
        <v/>
      </c>
      <c r="AJ728" t="str">
        <f t="array" ref="AJ728">IFERROR(INDEX(SonnyMoore[SM_SOS],MATCH(AllSources[[#This Row],[Year]]&amp;"|"&amp;AllSources[[#This Row],[Real_Team]],SonnyMoore[YEAR]&amp;"|"&amp;SonnyMoore[TEAM],0)),"")</f>
        <v/>
      </c>
      <c r="AK728" t="str">
        <f t="array" ref="AK728">IFERROR(INDEX(SonnyMoore[SM_PR],MATCH(AllSources[[#This Row],[Year]]&amp;"|"&amp;AllSources[[#This Row],[Real_Team]],SonnyMoore[YEAR]&amp;"|"&amp;SonnyMoore[TEAM],0)),"")</f>
        <v/>
      </c>
      <c r="AL728" t="str">
        <f t="array" ref="AL728">IFERROR(INDEX(SonnyMoore[YEAR],MATCH(AllSources[[#This Row],[Year]]&amp;"|"&amp;AllSources[[#This Row],[Real_Team]],SonnyMoore[YEAR]&amp;"|"&amp;SonnyMoore[TEAM],0)),"")</f>
        <v/>
      </c>
      <c r="AM728" t="str">
        <f t="array" ref="AM728">IFERROR(INDEX(ESPN[TEAM],MATCH(AllSources[[#This Row],[Year]]&amp;"|"&amp;AllSources[[#This Row],[Real_Team]],ESPN[YEAR]&amp;"|"&amp;ESPN[TEAM],0)),"")</f>
        <v/>
      </c>
      <c r="AN728" t="str">
        <f t="array" ref="AN728">IFERROR(INDEX(ESPN[BPI OFF],MATCH(AllSources[[#This Row],[Year]]&amp;"|"&amp;AllSources[[#This Row],[Real_Team]],ESPN[YEAR]&amp;"|"&amp;ESPN[TEAM],0)),"")</f>
        <v/>
      </c>
      <c r="AO728" t="str">
        <f t="array" ref="AO728">IFERROR(INDEX(ESPN[BPI DEF],MATCH(AllSources[[#This Row],[Year]]&amp;"|"&amp;AllSources[[#This Row],[Real_Team]],ESPN[YEAR]&amp;"|"&amp;ESPN[TEAM],0)),"")</f>
        <v/>
      </c>
      <c r="AP728" t="str">
        <f t="array" ref="AP728">IFERROR(INDEX(ESPN[BPI],MATCH(AllSources[[#This Row],[Year]]&amp;"|"&amp;AllSources[[#This Row],[Real_Team]],ESPN[YEAR]&amp;"|"&amp;ESPN[TEAM],0)),"")</f>
        <v/>
      </c>
      <c r="AQ728" t="str">
        <f t="array" ref="AQ728">IFERROR(INDEX(ESPN[YEAR],MATCH(AllSources[[#This Row],[Year]]&amp;"|"&amp;AllSources[[#This Row],[Real_Team]],ESPN[YEAR]&amp;"|"&amp;ESPN[TEAM],0)),"")</f>
        <v/>
      </c>
    </row>
    <row r="729" spans="1:43" x14ac:dyDescent="0.2">
      <c r="A729">
        <v>2019</v>
      </c>
      <c r="B729">
        <v>211</v>
      </c>
      <c r="C729" t="s">
        <v>805</v>
      </c>
      <c r="D729" t="s">
        <v>804</v>
      </c>
      <c r="E729" t="e" vm="1">
        <v>#NAME?</v>
      </c>
      <c r="F729">
        <v>16</v>
      </c>
      <c r="H729" t="s">
        <v>485</v>
      </c>
      <c r="I729" t="s">
        <v>76</v>
      </c>
      <c r="J729">
        <v>-4.22</v>
      </c>
      <c r="K729">
        <v>106.5</v>
      </c>
      <c r="L729">
        <v>139</v>
      </c>
      <c r="M729">
        <v>110.7</v>
      </c>
      <c r="N729">
        <v>295</v>
      </c>
      <c r="O729">
        <v>66.8</v>
      </c>
      <c r="P729">
        <v>223</v>
      </c>
      <c r="Q729">
        <v>0.04</v>
      </c>
      <c r="R729">
        <v>81</v>
      </c>
      <c r="S729">
        <v>-8.16</v>
      </c>
      <c r="T729">
        <v>338</v>
      </c>
      <c r="U729">
        <v>99.5</v>
      </c>
      <c r="V729">
        <v>335</v>
      </c>
      <c r="W729">
        <v>107.7</v>
      </c>
      <c r="X729">
        <v>296</v>
      </c>
      <c r="Y729">
        <v>-1.86</v>
      </c>
      <c r="Z729">
        <v>215</v>
      </c>
      <c r="AA729">
        <v>6</v>
      </c>
      <c r="AB729" t="s">
        <v>136</v>
      </c>
      <c r="AC729" t="str">
        <f t="array" ref="AC729">IFERROR(INDEX(JeffSagarin[TEAM],MATCH(AllSources[[#This Row],[Year]]&amp;"|"&amp;AllSources[[#This Row],[Real_Team]],JeffSagarin[YEAR]&amp;"|"&amp;JeffSagarin[TEAM],0)),"")</f>
        <v/>
      </c>
      <c r="AD729" t="str">
        <f t="array" ref="AD729">IFERROR(INDEX(JeffSagarin[JS_RATING],MATCH(AllSources[[#This Row],[Year]]&amp;"|"&amp;AllSources[[#This Row],[Real_Team]],JeffSagarin[YEAR]&amp;"|"&amp;JeffSagarin[TEAM],0)),"")</f>
        <v/>
      </c>
      <c r="AE729" t="str">
        <f t="array" ref="AE729">IFERROR(INDEX(JeffSagarin[JS_SOS],MATCH(AllSources[[#This Row],[Year]]&amp;"|"&amp;AllSources[[#This Row],[Real_Team]],JeffSagarin[YEAR]&amp;"|"&amp;JeffSagarin[TEAM],0)),"")</f>
        <v/>
      </c>
      <c r="AF729" t="str">
        <f t="array" ref="AF729">IFERROR(INDEX(JeffSagarin[W25],MATCH(AllSources[[#This Row],[Year]]&amp;"|"&amp;AllSources[[#This Row],[Real_Team]],JeffSagarin[YEAR]&amp;"|"&amp;JeffSagarin[TEAM],0)),"")</f>
        <v/>
      </c>
      <c r="AG729" s="9" t="str">
        <f t="array" ref="AG729">IFERROR(INDEX(JeffSagarin[W50],MATCH(AllSources[[#This Row],[Year]]&amp;"|"&amp;AllSources[[#This Row],[Real_Team]],JeffSagarin[YEAR]&amp;"|"&amp;JeffSagarin[TEAM],0)),"")</f>
        <v/>
      </c>
      <c r="AH729" t="str">
        <f t="array" ref="AH729">IFERROR(INDEX(JeffSagarin[YEAR],MATCH(AllSources[[#This Row],[Year]]&amp;"|"&amp;AllSources[[#This Row],[Real_Team]],JeffSagarin[YEAR]&amp;"|"&amp;JeffSagarin[TEAM],0)),"")</f>
        <v/>
      </c>
      <c r="AI729" t="str">
        <f t="array" ref="AI729">IFERROR(INDEX(SonnyMoore[TEAM],MATCH(AllSources[[#This Row],[Year]]&amp;"|"&amp;AllSources[[#This Row],[Real_Team]],SonnyMoore[YEAR]&amp;"|"&amp;SonnyMoore[TEAM],0)),"")</f>
        <v/>
      </c>
      <c r="AJ729" t="str">
        <f t="array" ref="AJ729">IFERROR(INDEX(SonnyMoore[SM_SOS],MATCH(AllSources[[#This Row],[Year]]&amp;"|"&amp;AllSources[[#This Row],[Real_Team]],SonnyMoore[YEAR]&amp;"|"&amp;SonnyMoore[TEAM],0)),"")</f>
        <v/>
      </c>
      <c r="AK729" t="str">
        <f t="array" ref="AK729">IFERROR(INDEX(SonnyMoore[SM_PR],MATCH(AllSources[[#This Row],[Year]]&amp;"|"&amp;AllSources[[#This Row],[Real_Team]],SonnyMoore[YEAR]&amp;"|"&amp;SonnyMoore[TEAM],0)),"")</f>
        <v/>
      </c>
      <c r="AL729" t="str">
        <f t="array" ref="AL729">IFERROR(INDEX(SonnyMoore[YEAR],MATCH(AllSources[[#This Row],[Year]]&amp;"|"&amp;AllSources[[#This Row],[Real_Team]],SonnyMoore[YEAR]&amp;"|"&amp;SonnyMoore[TEAM],0)),"")</f>
        <v/>
      </c>
      <c r="AM729" t="str">
        <f t="array" ref="AM729">IFERROR(INDEX(ESPN[TEAM],MATCH(AllSources[[#This Row],[Year]]&amp;"|"&amp;AllSources[[#This Row],[Real_Team]],ESPN[YEAR]&amp;"|"&amp;ESPN[TEAM],0)),"")</f>
        <v/>
      </c>
      <c r="AN729" t="str">
        <f t="array" ref="AN729">IFERROR(INDEX(ESPN[BPI OFF],MATCH(AllSources[[#This Row],[Year]]&amp;"|"&amp;AllSources[[#This Row],[Real_Team]],ESPN[YEAR]&amp;"|"&amp;ESPN[TEAM],0)),"")</f>
        <v/>
      </c>
      <c r="AO729" t="str">
        <f t="array" ref="AO729">IFERROR(INDEX(ESPN[BPI DEF],MATCH(AllSources[[#This Row],[Year]]&amp;"|"&amp;AllSources[[#This Row],[Real_Team]],ESPN[YEAR]&amp;"|"&amp;ESPN[TEAM],0)),"")</f>
        <v/>
      </c>
      <c r="AP729" t="str">
        <f t="array" ref="AP729">IFERROR(INDEX(ESPN[BPI],MATCH(AllSources[[#This Row],[Year]]&amp;"|"&amp;AllSources[[#This Row],[Real_Team]],ESPN[YEAR]&amp;"|"&amp;ESPN[TEAM],0)),"")</f>
        <v/>
      </c>
      <c r="AQ729" t="str">
        <f t="array" ref="AQ729">IFERROR(INDEX(ESPN[YEAR],MATCH(AllSources[[#This Row],[Year]]&amp;"|"&amp;AllSources[[#This Row],[Real_Team]],ESPN[YEAR]&amp;"|"&amp;ESPN[TEAM],0)),"")</f>
        <v/>
      </c>
    </row>
    <row r="730" spans="1:43" x14ac:dyDescent="0.2">
      <c r="A730">
        <v>2019</v>
      </c>
      <c r="B730">
        <v>244</v>
      </c>
      <c r="C730" t="s">
        <v>1190</v>
      </c>
      <c r="D730" t="s">
        <v>1443</v>
      </c>
      <c r="E730" t="e" vm="1">
        <v>#NAME?</v>
      </c>
      <c r="F730">
        <v>8</v>
      </c>
      <c r="H730" t="s">
        <v>480</v>
      </c>
      <c r="I730" t="s">
        <v>144</v>
      </c>
      <c r="J730">
        <v>-7.23</v>
      </c>
      <c r="K730">
        <v>98.5</v>
      </c>
      <c r="L730">
        <v>284</v>
      </c>
      <c r="M730">
        <v>105.7</v>
      </c>
      <c r="N730">
        <v>196</v>
      </c>
      <c r="O730">
        <v>69.2</v>
      </c>
      <c r="P730">
        <v>98</v>
      </c>
      <c r="Q730">
        <v>5.8999999999999997E-2</v>
      </c>
      <c r="R730">
        <v>46</v>
      </c>
      <c r="S730">
        <v>-9.6</v>
      </c>
      <c r="T730">
        <v>347</v>
      </c>
      <c r="U730">
        <v>98</v>
      </c>
      <c r="V730">
        <v>348</v>
      </c>
      <c r="W730">
        <v>107.6</v>
      </c>
      <c r="X730">
        <v>287</v>
      </c>
      <c r="Y730">
        <v>1.35</v>
      </c>
      <c r="Z730">
        <v>116</v>
      </c>
      <c r="AA730">
        <v>8</v>
      </c>
      <c r="AB730" t="s">
        <v>136</v>
      </c>
      <c r="AC730" t="str">
        <f t="array" ref="AC730">IFERROR(INDEX(JeffSagarin[TEAM],MATCH(AllSources[[#This Row],[Year]]&amp;"|"&amp;AllSources[[#This Row],[Real_Team]],JeffSagarin[YEAR]&amp;"|"&amp;JeffSagarin[TEAM],0)),"")</f>
        <v/>
      </c>
      <c r="AD730" t="str">
        <f t="array" ref="AD730">IFERROR(INDEX(JeffSagarin[JS_RATING],MATCH(AllSources[[#This Row],[Year]]&amp;"|"&amp;AllSources[[#This Row],[Real_Team]],JeffSagarin[YEAR]&amp;"|"&amp;JeffSagarin[TEAM],0)),"")</f>
        <v/>
      </c>
      <c r="AE730" t="str">
        <f t="array" ref="AE730">IFERROR(INDEX(JeffSagarin[JS_SOS],MATCH(AllSources[[#This Row],[Year]]&amp;"|"&amp;AllSources[[#This Row],[Real_Team]],JeffSagarin[YEAR]&amp;"|"&amp;JeffSagarin[TEAM],0)),"")</f>
        <v/>
      </c>
      <c r="AF730" t="str">
        <f t="array" ref="AF730">IFERROR(INDEX(JeffSagarin[W25],MATCH(AllSources[[#This Row],[Year]]&amp;"|"&amp;AllSources[[#This Row],[Real_Team]],JeffSagarin[YEAR]&amp;"|"&amp;JeffSagarin[TEAM],0)),"")</f>
        <v/>
      </c>
      <c r="AG730" s="9" t="str">
        <f t="array" ref="AG730">IFERROR(INDEX(JeffSagarin[W50],MATCH(AllSources[[#This Row],[Year]]&amp;"|"&amp;AllSources[[#This Row],[Real_Team]],JeffSagarin[YEAR]&amp;"|"&amp;JeffSagarin[TEAM],0)),"")</f>
        <v/>
      </c>
      <c r="AH730" t="str">
        <f t="array" ref="AH730">IFERROR(INDEX(JeffSagarin[YEAR],MATCH(AllSources[[#This Row],[Year]]&amp;"|"&amp;AllSources[[#This Row],[Real_Team]],JeffSagarin[YEAR]&amp;"|"&amp;JeffSagarin[TEAM],0)),"")</f>
        <v/>
      </c>
      <c r="AI730" t="str">
        <f t="array" ref="AI730">IFERROR(INDEX(SonnyMoore[TEAM],MATCH(AllSources[[#This Row],[Year]]&amp;"|"&amp;AllSources[[#This Row],[Real_Team]],SonnyMoore[YEAR]&amp;"|"&amp;SonnyMoore[TEAM],0)),"")</f>
        <v/>
      </c>
      <c r="AJ730" t="str">
        <f t="array" ref="AJ730">IFERROR(INDEX(SonnyMoore[SM_SOS],MATCH(AllSources[[#This Row],[Year]]&amp;"|"&amp;AllSources[[#This Row],[Real_Team]],SonnyMoore[YEAR]&amp;"|"&amp;SonnyMoore[TEAM],0)),"")</f>
        <v/>
      </c>
      <c r="AK730" t="str">
        <f t="array" ref="AK730">IFERROR(INDEX(SonnyMoore[SM_PR],MATCH(AllSources[[#This Row],[Year]]&amp;"|"&amp;AllSources[[#This Row],[Real_Team]],SonnyMoore[YEAR]&amp;"|"&amp;SonnyMoore[TEAM],0)),"")</f>
        <v/>
      </c>
      <c r="AL730" t="str">
        <f t="array" ref="AL730">IFERROR(INDEX(SonnyMoore[YEAR],MATCH(AllSources[[#This Row],[Year]]&amp;"|"&amp;AllSources[[#This Row],[Real_Team]],SonnyMoore[YEAR]&amp;"|"&amp;SonnyMoore[TEAM],0)),"")</f>
        <v/>
      </c>
      <c r="AM730" t="str">
        <f t="array" ref="AM730">IFERROR(INDEX(ESPN[TEAM],MATCH(AllSources[[#This Row],[Year]]&amp;"|"&amp;AllSources[[#This Row],[Real_Team]],ESPN[YEAR]&amp;"|"&amp;ESPN[TEAM],0)),"")</f>
        <v/>
      </c>
      <c r="AN730" t="str">
        <f t="array" ref="AN730">IFERROR(INDEX(ESPN[BPI OFF],MATCH(AllSources[[#This Row],[Year]]&amp;"|"&amp;AllSources[[#This Row],[Real_Team]],ESPN[YEAR]&amp;"|"&amp;ESPN[TEAM],0)),"")</f>
        <v/>
      </c>
      <c r="AO730" t="str">
        <f t="array" ref="AO730">IFERROR(INDEX(ESPN[BPI DEF],MATCH(AllSources[[#This Row],[Year]]&amp;"|"&amp;AllSources[[#This Row],[Real_Team]],ESPN[YEAR]&amp;"|"&amp;ESPN[TEAM],0)),"")</f>
        <v/>
      </c>
      <c r="AP730" t="str">
        <f t="array" ref="AP730">IFERROR(INDEX(ESPN[BPI],MATCH(AllSources[[#This Row],[Year]]&amp;"|"&amp;AllSources[[#This Row],[Real_Team]],ESPN[YEAR]&amp;"|"&amp;ESPN[TEAM],0)),"")</f>
        <v/>
      </c>
      <c r="AQ730" t="str">
        <f t="array" ref="AQ730">IFERROR(INDEX(ESPN[YEAR],MATCH(AllSources[[#This Row],[Year]]&amp;"|"&amp;AllSources[[#This Row],[Real_Team]],ESPN[YEAR]&amp;"|"&amp;ESPN[TEAM],0)),"")</f>
        <v/>
      </c>
    </row>
    <row r="731" spans="1:43" x14ac:dyDescent="0.2">
      <c r="A731">
        <v>2019</v>
      </c>
      <c r="B731">
        <v>261</v>
      </c>
      <c r="C731" t="s">
        <v>1191</v>
      </c>
      <c r="D731" t="s">
        <v>1557</v>
      </c>
      <c r="E731" t="e" vm="1">
        <v>#NAME?</v>
      </c>
      <c r="F731">
        <v>8</v>
      </c>
      <c r="H731" t="s">
        <v>485</v>
      </c>
      <c r="I731" t="s">
        <v>82</v>
      </c>
      <c r="J731">
        <v>-8.0399999999999991</v>
      </c>
      <c r="K731">
        <v>105.5</v>
      </c>
      <c r="L731">
        <v>155</v>
      </c>
      <c r="M731">
        <v>113.5</v>
      </c>
      <c r="N731">
        <v>332</v>
      </c>
      <c r="O731">
        <v>68.400000000000006</v>
      </c>
      <c r="P731">
        <v>137</v>
      </c>
      <c r="Q731">
        <v>8.3000000000000004E-2</v>
      </c>
      <c r="R731">
        <v>20</v>
      </c>
      <c r="S731">
        <v>-7.34</v>
      </c>
      <c r="T731">
        <v>317</v>
      </c>
      <c r="U731">
        <v>101.1</v>
      </c>
      <c r="V731">
        <v>301</v>
      </c>
      <c r="W731">
        <v>108.4</v>
      </c>
      <c r="X731">
        <v>326</v>
      </c>
      <c r="Y731">
        <v>6.49</v>
      </c>
      <c r="Z731">
        <v>21</v>
      </c>
      <c r="AA731">
        <v>8</v>
      </c>
      <c r="AB731" t="s">
        <v>136</v>
      </c>
      <c r="AC731" t="str">
        <f t="array" ref="AC731">IFERROR(INDEX(JeffSagarin[TEAM],MATCH(AllSources[[#This Row],[Year]]&amp;"|"&amp;AllSources[[#This Row],[Real_Team]],JeffSagarin[YEAR]&amp;"|"&amp;JeffSagarin[TEAM],0)),"")</f>
        <v/>
      </c>
      <c r="AD731" t="str">
        <f t="array" ref="AD731">IFERROR(INDEX(JeffSagarin[JS_RATING],MATCH(AllSources[[#This Row],[Year]]&amp;"|"&amp;AllSources[[#This Row],[Real_Team]],JeffSagarin[YEAR]&amp;"|"&amp;JeffSagarin[TEAM],0)),"")</f>
        <v/>
      </c>
      <c r="AE731" t="str">
        <f t="array" ref="AE731">IFERROR(INDEX(JeffSagarin[JS_SOS],MATCH(AllSources[[#This Row],[Year]]&amp;"|"&amp;AllSources[[#This Row],[Real_Team]],JeffSagarin[YEAR]&amp;"|"&amp;JeffSagarin[TEAM],0)),"")</f>
        <v/>
      </c>
      <c r="AF731" t="str">
        <f t="array" ref="AF731">IFERROR(INDEX(JeffSagarin[W25],MATCH(AllSources[[#This Row],[Year]]&amp;"|"&amp;AllSources[[#This Row],[Real_Team]],JeffSagarin[YEAR]&amp;"|"&amp;JeffSagarin[TEAM],0)),"")</f>
        <v/>
      </c>
      <c r="AG731" s="9" t="str">
        <f t="array" ref="AG731">IFERROR(INDEX(JeffSagarin[W50],MATCH(AllSources[[#This Row],[Year]]&amp;"|"&amp;AllSources[[#This Row],[Real_Team]],JeffSagarin[YEAR]&amp;"|"&amp;JeffSagarin[TEAM],0)),"")</f>
        <v/>
      </c>
      <c r="AH731" t="str">
        <f t="array" ref="AH731">IFERROR(INDEX(JeffSagarin[YEAR],MATCH(AllSources[[#This Row],[Year]]&amp;"|"&amp;AllSources[[#This Row],[Real_Team]],JeffSagarin[YEAR]&amp;"|"&amp;JeffSagarin[TEAM],0)),"")</f>
        <v/>
      </c>
      <c r="AI731" t="str">
        <f t="array" ref="AI731">IFERROR(INDEX(SonnyMoore[TEAM],MATCH(AllSources[[#This Row],[Year]]&amp;"|"&amp;AllSources[[#This Row],[Real_Team]],SonnyMoore[YEAR]&amp;"|"&amp;SonnyMoore[TEAM],0)),"")</f>
        <v/>
      </c>
      <c r="AJ731" t="str">
        <f t="array" ref="AJ731">IFERROR(INDEX(SonnyMoore[SM_SOS],MATCH(AllSources[[#This Row],[Year]]&amp;"|"&amp;AllSources[[#This Row],[Real_Team]],SonnyMoore[YEAR]&amp;"|"&amp;SonnyMoore[TEAM],0)),"")</f>
        <v/>
      </c>
      <c r="AK731" t="str">
        <f t="array" ref="AK731">IFERROR(INDEX(SonnyMoore[SM_PR],MATCH(AllSources[[#This Row],[Year]]&amp;"|"&amp;AllSources[[#This Row],[Real_Team]],SonnyMoore[YEAR]&amp;"|"&amp;SonnyMoore[TEAM],0)),"")</f>
        <v/>
      </c>
      <c r="AL731" t="str">
        <f t="array" ref="AL731">IFERROR(INDEX(SonnyMoore[YEAR],MATCH(AllSources[[#This Row],[Year]]&amp;"|"&amp;AllSources[[#This Row],[Real_Team]],SonnyMoore[YEAR]&amp;"|"&amp;SonnyMoore[TEAM],0)),"")</f>
        <v/>
      </c>
      <c r="AM731" t="str">
        <f t="array" ref="AM731">IFERROR(INDEX(ESPN[TEAM],MATCH(AllSources[[#This Row],[Year]]&amp;"|"&amp;AllSources[[#This Row],[Real_Team]],ESPN[YEAR]&amp;"|"&amp;ESPN[TEAM],0)),"")</f>
        <v/>
      </c>
      <c r="AN731" t="str">
        <f t="array" ref="AN731">IFERROR(INDEX(ESPN[BPI OFF],MATCH(AllSources[[#This Row],[Year]]&amp;"|"&amp;AllSources[[#This Row],[Real_Team]],ESPN[YEAR]&amp;"|"&amp;ESPN[TEAM],0)),"")</f>
        <v/>
      </c>
      <c r="AO731" t="str">
        <f t="array" ref="AO731">IFERROR(INDEX(ESPN[BPI DEF],MATCH(AllSources[[#This Row],[Year]]&amp;"|"&amp;AllSources[[#This Row],[Real_Team]],ESPN[YEAR]&amp;"|"&amp;ESPN[TEAM],0)),"")</f>
        <v/>
      </c>
      <c r="AP731" t="str">
        <f t="array" ref="AP731">IFERROR(INDEX(ESPN[BPI],MATCH(AllSources[[#This Row],[Year]]&amp;"|"&amp;AllSources[[#This Row],[Real_Team]],ESPN[YEAR]&amp;"|"&amp;ESPN[TEAM],0)),"")</f>
        <v/>
      </c>
      <c r="AQ731" t="str">
        <f t="array" ref="AQ731">IFERROR(INDEX(ESPN[YEAR],MATCH(AllSources[[#This Row],[Year]]&amp;"|"&amp;AllSources[[#This Row],[Real_Team]],ESPN[YEAR]&amp;"|"&amp;ESPN[TEAM],0)),"")</f>
        <v/>
      </c>
    </row>
    <row r="732" spans="1:43" x14ac:dyDescent="0.2">
      <c r="A732">
        <v>2019</v>
      </c>
      <c r="B732">
        <v>303</v>
      </c>
      <c r="C732" t="s">
        <v>882</v>
      </c>
      <c r="D732" t="s">
        <v>451</v>
      </c>
      <c r="E732" t="e" vm="1">
        <v>#NAME?</v>
      </c>
      <c r="F732">
        <v>16</v>
      </c>
      <c r="H732" t="s">
        <v>480</v>
      </c>
      <c r="I732" t="s">
        <v>1143</v>
      </c>
      <c r="J732">
        <v>-11.55</v>
      </c>
      <c r="K732">
        <v>97.8</v>
      </c>
      <c r="L732">
        <v>295</v>
      </c>
      <c r="M732">
        <v>109.3</v>
      </c>
      <c r="N732">
        <v>267</v>
      </c>
      <c r="O732">
        <v>65.3</v>
      </c>
      <c r="P732">
        <v>291</v>
      </c>
      <c r="Q732">
        <v>-8.0000000000000002E-3</v>
      </c>
      <c r="R732">
        <v>206</v>
      </c>
      <c r="S732">
        <v>-11.84</v>
      </c>
      <c r="T732">
        <v>352</v>
      </c>
      <c r="U732">
        <v>97</v>
      </c>
      <c r="V732">
        <v>353</v>
      </c>
      <c r="W732">
        <v>108.9</v>
      </c>
      <c r="X732">
        <v>343</v>
      </c>
      <c r="Y732">
        <v>1.19</v>
      </c>
      <c r="Z732">
        <v>120</v>
      </c>
      <c r="AA732">
        <v>6</v>
      </c>
      <c r="AB732" t="s">
        <v>136</v>
      </c>
      <c r="AC732" t="str">
        <f t="array" ref="AC732">IFERROR(INDEX(JeffSagarin[TEAM],MATCH(AllSources[[#This Row],[Year]]&amp;"|"&amp;AllSources[[#This Row],[Real_Team]],JeffSagarin[YEAR]&amp;"|"&amp;JeffSagarin[TEAM],0)),"")</f>
        <v/>
      </c>
      <c r="AD732" t="str">
        <f t="array" ref="AD732">IFERROR(INDEX(JeffSagarin[JS_RATING],MATCH(AllSources[[#This Row],[Year]]&amp;"|"&amp;AllSources[[#This Row],[Real_Team]],JeffSagarin[YEAR]&amp;"|"&amp;JeffSagarin[TEAM],0)),"")</f>
        <v/>
      </c>
      <c r="AE732" t="str">
        <f t="array" ref="AE732">IFERROR(INDEX(JeffSagarin[JS_SOS],MATCH(AllSources[[#This Row],[Year]]&amp;"|"&amp;AllSources[[#This Row],[Real_Team]],JeffSagarin[YEAR]&amp;"|"&amp;JeffSagarin[TEAM],0)),"")</f>
        <v/>
      </c>
      <c r="AF732" t="str">
        <f t="array" ref="AF732">IFERROR(INDEX(JeffSagarin[W25],MATCH(AllSources[[#This Row],[Year]]&amp;"|"&amp;AllSources[[#This Row],[Real_Team]],JeffSagarin[YEAR]&amp;"|"&amp;JeffSagarin[TEAM],0)),"")</f>
        <v/>
      </c>
      <c r="AG732" s="9" t="str">
        <f t="array" ref="AG732">IFERROR(INDEX(JeffSagarin[W50],MATCH(AllSources[[#This Row],[Year]]&amp;"|"&amp;AllSources[[#This Row],[Real_Team]],JeffSagarin[YEAR]&amp;"|"&amp;JeffSagarin[TEAM],0)),"")</f>
        <v/>
      </c>
      <c r="AH732" t="str">
        <f t="array" ref="AH732">IFERROR(INDEX(JeffSagarin[YEAR],MATCH(AllSources[[#This Row],[Year]]&amp;"|"&amp;AllSources[[#This Row],[Real_Team]],JeffSagarin[YEAR]&amp;"|"&amp;JeffSagarin[TEAM],0)),"")</f>
        <v/>
      </c>
      <c r="AI732" t="str">
        <f t="array" ref="AI732">IFERROR(INDEX(SonnyMoore[TEAM],MATCH(AllSources[[#This Row],[Year]]&amp;"|"&amp;AllSources[[#This Row],[Real_Team]],SonnyMoore[YEAR]&amp;"|"&amp;SonnyMoore[TEAM],0)),"")</f>
        <v/>
      </c>
      <c r="AJ732" t="str">
        <f t="array" ref="AJ732">IFERROR(INDEX(SonnyMoore[SM_SOS],MATCH(AllSources[[#This Row],[Year]]&amp;"|"&amp;AllSources[[#This Row],[Real_Team]],SonnyMoore[YEAR]&amp;"|"&amp;SonnyMoore[TEAM],0)),"")</f>
        <v/>
      </c>
      <c r="AK732" t="str">
        <f t="array" ref="AK732">IFERROR(INDEX(SonnyMoore[SM_PR],MATCH(AllSources[[#This Row],[Year]]&amp;"|"&amp;AllSources[[#This Row],[Real_Team]],SonnyMoore[YEAR]&amp;"|"&amp;SonnyMoore[TEAM],0)),"")</f>
        <v/>
      </c>
      <c r="AL732" t="str">
        <f t="array" ref="AL732">IFERROR(INDEX(SonnyMoore[YEAR],MATCH(AllSources[[#This Row],[Year]]&amp;"|"&amp;AllSources[[#This Row],[Real_Team]],SonnyMoore[YEAR]&amp;"|"&amp;SonnyMoore[TEAM],0)),"")</f>
        <v/>
      </c>
      <c r="AM732" t="str">
        <f t="array" ref="AM732">IFERROR(INDEX(ESPN[TEAM],MATCH(AllSources[[#This Row],[Year]]&amp;"|"&amp;AllSources[[#This Row],[Real_Team]],ESPN[YEAR]&amp;"|"&amp;ESPN[TEAM],0)),"")</f>
        <v/>
      </c>
      <c r="AN732" t="str">
        <f t="array" ref="AN732">IFERROR(INDEX(ESPN[BPI OFF],MATCH(AllSources[[#This Row],[Year]]&amp;"|"&amp;AllSources[[#This Row],[Real_Team]],ESPN[YEAR]&amp;"|"&amp;ESPN[TEAM],0)),"")</f>
        <v/>
      </c>
      <c r="AO732" t="str">
        <f t="array" ref="AO732">IFERROR(INDEX(ESPN[BPI DEF],MATCH(AllSources[[#This Row],[Year]]&amp;"|"&amp;AllSources[[#This Row],[Real_Team]],ESPN[YEAR]&amp;"|"&amp;ESPN[TEAM],0)),"")</f>
        <v/>
      </c>
      <c r="AP732" t="str">
        <f t="array" ref="AP732">IFERROR(INDEX(ESPN[BPI],MATCH(AllSources[[#This Row],[Year]]&amp;"|"&amp;AllSources[[#This Row],[Real_Team]],ESPN[YEAR]&amp;"|"&amp;ESPN[TEAM],0)),"")</f>
        <v/>
      </c>
      <c r="AQ732" t="str">
        <f t="array" ref="AQ732">IFERROR(INDEX(ESPN[YEAR],MATCH(AllSources[[#This Row],[Year]]&amp;"|"&amp;AllSources[[#This Row],[Real_Team]],ESPN[YEAR]&amp;"|"&amp;ESPN[TEAM],0)),"")</f>
        <v/>
      </c>
    </row>
    <row r="733" spans="1:43" x14ac:dyDescent="0.2">
      <c r="A733">
        <v>2020</v>
      </c>
      <c r="B733">
        <v>1</v>
      </c>
      <c r="C733" t="s">
        <v>1192</v>
      </c>
      <c r="D733" t="s">
        <v>43</v>
      </c>
      <c r="E733" t="e" vm="1">
        <v>#NAME?</v>
      </c>
      <c r="F733">
        <v>1</v>
      </c>
      <c r="H733" t="s">
        <v>156</v>
      </c>
      <c r="I733" t="s">
        <v>1260</v>
      </c>
      <c r="J733">
        <v>30.23</v>
      </c>
      <c r="K733">
        <v>115.8</v>
      </c>
      <c r="L733">
        <v>8</v>
      </c>
      <c r="M733">
        <v>85.5</v>
      </c>
      <c r="N733">
        <v>2</v>
      </c>
      <c r="O733">
        <v>67.3</v>
      </c>
      <c r="P733">
        <v>233</v>
      </c>
      <c r="Q733">
        <v>0.04</v>
      </c>
      <c r="R733">
        <v>79</v>
      </c>
      <c r="S733">
        <v>12.66</v>
      </c>
      <c r="T733">
        <v>2</v>
      </c>
      <c r="U733">
        <v>107.4</v>
      </c>
      <c r="V733">
        <v>26</v>
      </c>
      <c r="W733">
        <v>94.7</v>
      </c>
      <c r="X733">
        <v>1</v>
      </c>
      <c r="Y733">
        <v>9.58</v>
      </c>
      <c r="Z733">
        <v>10</v>
      </c>
      <c r="AA733">
        <v>1</v>
      </c>
      <c r="AB733" t="s">
        <v>136</v>
      </c>
      <c r="AC733" t="str">
        <f t="array" ref="AC733">IFERROR(INDEX(JeffSagarin[TEAM],MATCH(AllSources[[#This Row],[Year]]&amp;"|"&amp;AllSources[[#This Row],[Real_Team]],JeffSagarin[YEAR]&amp;"|"&amp;JeffSagarin[TEAM],0)),"")</f>
        <v>Kansas</v>
      </c>
      <c r="AD733">
        <f t="array" ref="AD733">IFERROR(INDEX(JeffSagarin[JS_RATING],MATCH(AllSources[[#This Row],[Year]]&amp;"|"&amp;AllSources[[#This Row],[Real_Team]],JeffSagarin[YEAR]&amp;"|"&amp;JeffSagarin[TEAM],0)),"")</f>
        <v>88.85</v>
      </c>
      <c r="AE733">
        <f t="array" ref="AE733">IFERROR(INDEX(JeffSagarin[JS_SOS],MATCH(AllSources[[#This Row],[Year]]&amp;"|"&amp;AllSources[[#This Row],[Real_Team]],JeffSagarin[YEAR]&amp;"|"&amp;JeffSagarin[TEAM],0)),"")</f>
        <v>83.58</v>
      </c>
      <c r="AF733">
        <f t="array" ref="AF733">IFERROR(INDEX(JeffSagarin[W25],MATCH(AllSources[[#This Row],[Year]]&amp;"|"&amp;AllSources[[#This Row],[Real_Team]],JeffSagarin[YEAR]&amp;"|"&amp;JeffSagarin[TEAM],0)),"")</f>
        <v>8</v>
      </c>
      <c r="AG733" s="9">
        <f t="array" ref="AG733">IFERROR(INDEX(JeffSagarin[W50],MATCH(AllSources[[#This Row],[Year]]&amp;"|"&amp;AllSources[[#This Row],[Real_Team]],JeffSagarin[YEAR]&amp;"|"&amp;JeffSagarin[TEAM],0)),"")</f>
        <v>15</v>
      </c>
      <c r="AH733">
        <f t="array" ref="AH733">IFERROR(INDEX(JeffSagarin[YEAR],MATCH(AllSources[[#This Row],[Year]]&amp;"|"&amp;AllSources[[#This Row],[Real_Team]],JeffSagarin[YEAR]&amp;"|"&amp;JeffSagarin[TEAM],0)),"")</f>
        <v>2020</v>
      </c>
      <c r="AI733" t="str">
        <f t="array" ref="AI733">IFERROR(INDEX(SonnyMoore[TEAM],MATCH(AllSources[[#This Row],[Year]]&amp;"|"&amp;AllSources[[#This Row],[Real_Team]],SonnyMoore[YEAR]&amp;"|"&amp;SonnyMoore[TEAM],0)),"")</f>
        <v>KANSAS</v>
      </c>
      <c r="AJ733">
        <f t="array" ref="AJ733">IFERROR(INDEX(SonnyMoore[SM_SOS],MATCH(AllSources[[#This Row],[Year]]&amp;"|"&amp;AllSources[[#This Row],[Real_Team]],SonnyMoore[YEAR]&amp;"|"&amp;SonnyMoore[TEAM],0)),"")</f>
        <v>79.5</v>
      </c>
      <c r="AK733">
        <f t="array" ref="AK733">IFERROR(INDEX(SonnyMoore[SM_PR],MATCH(AllSources[[#This Row],[Year]]&amp;"|"&amp;AllSources[[#This Row],[Real_Team]],SonnyMoore[YEAR]&amp;"|"&amp;SonnyMoore[TEAM],0)),"")</f>
        <v>84.61</v>
      </c>
      <c r="AL733">
        <f t="array" ref="AL733">IFERROR(INDEX(SonnyMoore[YEAR],MATCH(AllSources[[#This Row],[Year]]&amp;"|"&amp;AllSources[[#This Row],[Real_Team]],SonnyMoore[YEAR]&amp;"|"&amp;SonnyMoore[TEAM],0)),"")</f>
        <v>2020</v>
      </c>
      <c r="AM733" t="str">
        <f t="array" ref="AM733">IFERROR(INDEX(ESPN[TEAM],MATCH(AllSources[[#This Row],[Year]]&amp;"|"&amp;AllSources[[#This Row],[Real_Team]],ESPN[YEAR]&amp;"|"&amp;ESPN[TEAM],0)),"")</f>
        <v>Kansas</v>
      </c>
      <c r="AN733">
        <f t="array" ref="AN733">IFERROR(INDEX(ESPN[BPI OFF],MATCH(AllSources[[#This Row],[Year]]&amp;"|"&amp;AllSources[[#This Row],[Real_Team]],ESPN[YEAR]&amp;"|"&amp;ESPN[TEAM],0)),"")</f>
        <v>5.3</v>
      </c>
      <c r="AO733">
        <f t="array" ref="AO733">IFERROR(INDEX(ESPN[BPI DEF],MATCH(AllSources[[#This Row],[Year]]&amp;"|"&amp;AllSources[[#This Row],[Real_Team]],ESPN[YEAR]&amp;"|"&amp;ESPN[TEAM],0)),"")</f>
        <v>6.7</v>
      </c>
      <c r="AP733">
        <f t="array" ref="AP733">IFERROR(INDEX(ESPN[BPI],MATCH(AllSources[[#This Row],[Year]]&amp;"|"&amp;AllSources[[#This Row],[Real_Team]],ESPN[YEAR]&amp;"|"&amp;ESPN[TEAM],0)),"")</f>
        <v>12</v>
      </c>
      <c r="AQ733">
        <f t="array" ref="AQ733">IFERROR(INDEX(ESPN[YEAR],MATCH(AllSources[[#This Row],[Year]]&amp;"|"&amp;AllSources[[#This Row],[Real_Team]],ESPN[YEAR]&amp;"|"&amp;ESPN[TEAM],0)),"")</f>
        <v>2020</v>
      </c>
    </row>
    <row r="734" spans="1:43" x14ac:dyDescent="0.2">
      <c r="A734">
        <v>2020</v>
      </c>
      <c r="B734">
        <v>2</v>
      </c>
      <c r="C734" t="s">
        <v>1193</v>
      </c>
      <c r="D734" t="s">
        <v>14</v>
      </c>
      <c r="E734" t="e" vm="1">
        <v>#NAME?</v>
      </c>
      <c r="F734">
        <v>1</v>
      </c>
      <c r="H734" t="s">
        <v>110</v>
      </c>
      <c r="I734" t="s">
        <v>1261</v>
      </c>
      <c r="J734">
        <v>26.95</v>
      </c>
      <c r="K734">
        <v>121.3</v>
      </c>
      <c r="L734">
        <v>1</v>
      </c>
      <c r="M734">
        <v>94.4</v>
      </c>
      <c r="N734">
        <v>43</v>
      </c>
      <c r="O734">
        <v>71.900000000000006</v>
      </c>
      <c r="P734">
        <v>35</v>
      </c>
      <c r="Q734">
        <v>0.05</v>
      </c>
      <c r="R734">
        <v>50</v>
      </c>
      <c r="S734">
        <v>2.42</v>
      </c>
      <c r="T734">
        <v>109</v>
      </c>
      <c r="U734">
        <v>103.5</v>
      </c>
      <c r="V734">
        <v>115</v>
      </c>
      <c r="W734">
        <v>101</v>
      </c>
      <c r="X734">
        <v>99</v>
      </c>
      <c r="Y734">
        <v>-2.09</v>
      </c>
      <c r="Z734">
        <v>245</v>
      </c>
      <c r="AA734">
        <v>1</v>
      </c>
      <c r="AB734" t="s">
        <v>136</v>
      </c>
      <c r="AC734" t="str">
        <f t="array" ref="AC734">IFERROR(INDEX(JeffSagarin[TEAM],MATCH(AllSources[[#This Row],[Year]]&amp;"|"&amp;AllSources[[#This Row],[Real_Team]],JeffSagarin[YEAR]&amp;"|"&amp;JeffSagarin[TEAM],0)),"")</f>
        <v>Gonzaga</v>
      </c>
      <c r="AD734">
        <f t="array" ref="AD734">IFERROR(INDEX(JeffSagarin[JS_RATING],MATCH(AllSources[[#This Row],[Year]]&amp;"|"&amp;AllSources[[#This Row],[Real_Team]],JeffSagarin[YEAR]&amp;"|"&amp;JeffSagarin[TEAM],0)),"")</f>
        <v>95.23</v>
      </c>
      <c r="AE734">
        <f t="array" ref="AE734">IFERROR(INDEX(JeffSagarin[JS_SOS],MATCH(AllSources[[#This Row],[Year]]&amp;"|"&amp;AllSources[[#This Row],[Real_Team]],JeffSagarin[YEAR]&amp;"|"&amp;JeffSagarin[TEAM],0)),"")</f>
        <v>75.819999999999993</v>
      </c>
      <c r="AF734">
        <f t="array" ref="AF734">IFERROR(INDEX(JeffSagarin[W25],MATCH(AllSources[[#This Row],[Year]]&amp;"|"&amp;AllSources[[#This Row],[Real_Team]],JeffSagarin[YEAR]&amp;"|"&amp;JeffSagarin[TEAM],0)),"")</f>
        <v>2</v>
      </c>
      <c r="AG734" s="9">
        <f t="array" ref="AG734">IFERROR(INDEX(JeffSagarin[W50],MATCH(AllSources[[#This Row],[Year]]&amp;"|"&amp;AllSources[[#This Row],[Real_Team]],JeffSagarin[YEAR]&amp;"|"&amp;JeffSagarin[TEAM],0)),"")</f>
        <v>7</v>
      </c>
      <c r="AH734">
        <f t="array" ref="AH734">IFERROR(INDEX(JeffSagarin[YEAR],MATCH(AllSources[[#This Row],[Year]]&amp;"|"&amp;AllSources[[#This Row],[Real_Team]],JeffSagarin[YEAR]&amp;"|"&amp;JeffSagarin[TEAM],0)),"")</f>
        <v>2020</v>
      </c>
      <c r="AI734" t="str">
        <f t="array" ref="AI734">IFERROR(INDEX(SonnyMoore[TEAM],MATCH(AllSources[[#This Row],[Year]]&amp;"|"&amp;AllSources[[#This Row],[Real_Team]],SonnyMoore[YEAR]&amp;"|"&amp;SonnyMoore[TEAM],0)),"")</f>
        <v>GONZAGA</v>
      </c>
      <c r="AJ734">
        <f t="array" ref="AJ734">IFERROR(INDEX(SonnyMoore[SM_SOS],MATCH(AllSources[[#This Row],[Year]]&amp;"|"&amp;AllSources[[#This Row],[Real_Team]],SonnyMoore[YEAR]&amp;"|"&amp;SonnyMoore[TEAM],0)),"")</f>
        <v>74.72</v>
      </c>
      <c r="AK734">
        <f t="array" ref="AK734">IFERROR(INDEX(SonnyMoore[SM_PR],MATCH(AllSources[[#This Row],[Year]]&amp;"|"&amp;AllSources[[#This Row],[Real_Team]],SonnyMoore[YEAR]&amp;"|"&amp;SonnyMoore[TEAM],0)),"")</f>
        <v>95.99</v>
      </c>
      <c r="AL734">
        <f t="array" ref="AL734">IFERROR(INDEX(SonnyMoore[YEAR],MATCH(AllSources[[#This Row],[Year]]&amp;"|"&amp;AllSources[[#This Row],[Real_Team]],SonnyMoore[YEAR]&amp;"|"&amp;SonnyMoore[TEAM],0)),"")</f>
        <v>2020</v>
      </c>
      <c r="AM734" t="str">
        <f t="array" ref="AM734">IFERROR(INDEX(ESPN[TEAM],MATCH(AllSources[[#This Row],[Year]]&amp;"|"&amp;AllSources[[#This Row],[Real_Team]],ESPN[YEAR]&amp;"|"&amp;ESPN[TEAM],0)),"")</f>
        <v>Gonzaga</v>
      </c>
      <c r="AN734">
        <f t="array" ref="AN734">IFERROR(INDEX(ESPN[BPI OFF],MATCH(AllSources[[#This Row],[Year]]&amp;"|"&amp;AllSources[[#This Row],[Real_Team]],ESPN[YEAR]&amp;"|"&amp;ESPN[TEAM],0)),"")</f>
        <v>15</v>
      </c>
      <c r="AO734">
        <f t="array" ref="AO734">IFERROR(INDEX(ESPN[BPI DEF],MATCH(AllSources[[#This Row],[Year]]&amp;"|"&amp;AllSources[[#This Row],[Real_Team]],ESPN[YEAR]&amp;"|"&amp;ESPN[TEAM],0)),"")</f>
        <v>6.3</v>
      </c>
      <c r="AP734">
        <f t="array" ref="AP734">IFERROR(INDEX(ESPN[BPI],MATCH(AllSources[[#This Row],[Year]]&amp;"|"&amp;AllSources[[#This Row],[Real_Team]],ESPN[YEAR]&amp;"|"&amp;ESPN[TEAM],0)),"")</f>
        <v>21.3</v>
      </c>
      <c r="AQ734">
        <f t="array" ref="AQ734">IFERROR(INDEX(ESPN[YEAR],MATCH(AllSources[[#This Row],[Year]]&amp;"|"&amp;AllSources[[#This Row],[Real_Team]],ESPN[YEAR]&amp;"|"&amp;ESPN[TEAM],0)),"")</f>
        <v>2020</v>
      </c>
    </row>
    <row r="735" spans="1:43" x14ac:dyDescent="0.2">
      <c r="A735">
        <v>2020</v>
      </c>
      <c r="B735">
        <v>3</v>
      </c>
      <c r="C735" t="s">
        <v>1194</v>
      </c>
      <c r="D735" t="s">
        <v>16</v>
      </c>
      <c r="E735" t="e" vm="1">
        <v>#NAME?</v>
      </c>
      <c r="F735">
        <v>1</v>
      </c>
      <c r="H735" t="s">
        <v>156</v>
      </c>
      <c r="I735" t="s">
        <v>1262</v>
      </c>
      <c r="J735">
        <v>25.49</v>
      </c>
      <c r="K735">
        <v>113.5</v>
      </c>
      <c r="L735">
        <v>17</v>
      </c>
      <c r="M735">
        <v>88.1</v>
      </c>
      <c r="N735">
        <v>4</v>
      </c>
      <c r="O735">
        <v>66.2</v>
      </c>
      <c r="P735">
        <v>277</v>
      </c>
      <c r="Q735">
        <v>1.6E-2</v>
      </c>
      <c r="R735">
        <v>144</v>
      </c>
      <c r="S735">
        <v>10.199999999999999</v>
      </c>
      <c r="T735">
        <v>27</v>
      </c>
      <c r="U735">
        <v>106.4</v>
      </c>
      <c r="V735">
        <v>39</v>
      </c>
      <c r="W735">
        <v>96.2</v>
      </c>
      <c r="X735">
        <v>11</v>
      </c>
      <c r="Y735">
        <v>1.38</v>
      </c>
      <c r="Z735">
        <v>132</v>
      </c>
      <c r="AA735">
        <v>1</v>
      </c>
      <c r="AB735" t="s">
        <v>136</v>
      </c>
      <c r="AC735" t="str">
        <f t="array" ref="AC735">IFERROR(INDEX(JeffSagarin[TEAM],MATCH(AllSources[[#This Row],[Year]]&amp;"|"&amp;AllSources[[#This Row],[Real_Team]],JeffSagarin[YEAR]&amp;"|"&amp;JeffSagarin[TEAM],0)),"")</f>
        <v>Baylor</v>
      </c>
      <c r="AD735">
        <f t="array" ref="AD735">IFERROR(INDEX(JeffSagarin[JS_RATING],MATCH(AllSources[[#This Row],[Year]]&amp;"|"&amp;AllSources[[#This Row],[Real_Team]],JeffSagarin[YEAR]&amp;"|"&amp;JeffSagarin[TEAM],0)),"")</f>
        <v>83.69</v>
      </c>
      <c r="AE735">
        <f t="array" ref="AE735">IFERROR(INDEX(JeffSagarin[JS_SOS],MATCH(AllSources[[#This Row],[Year]]&amp;"|"&amp;AllSources[[#This Row],[Real_Team]],JeffSagarin[YEAR]&amp;"|"&amp;JeffSagarin[TEAM],0)),"")</f>
        <v>81.38</v>
      </c>
      <c r="AF735">
        <f t="array" ref="AF735">IFERROR(INDEX(JeffSagarin[W25],MATCH(AllSources[[#This Row],[Year]]&amp;"|"&amp;AllSources[[#This Row],[Real_Team]],JeffSagarin[YEAR]&amp;"|"&amp;JeffSagarin[TEAM],0)),"")</f>
        <v>4</v>
      </c>
      <c r="AG735" s="9">
        <f t="array" ref="AG735">IFERROR(INDEX(JeffSagarin[W50],MATCH(AllSources[[#This Row],[Year]]&amp;"|"&amp;AllSources[[#This Row],[Real_Team]],JeffSagarin[YEAR]&amp;"|"&amp;JeffSagarin[TEAM],0)),"")</f>
        <v>9</v>
      </c>
      <c r="AH735">
        <f t="array" ref="AH735">IFERROR(INDEX(JeffSagarin[YEAR],MATCH(AllSources[[#This Row],[Year]]&amp;"|"&amp;AllSources[[#This Row],[Real_Team]],JeffSagarin[YEAR]&amp;"|"&amp;JeffSagarin[TEAM],0)),"")</f>
        <v>2020</v>
      </c>
      <c r="AI735" t="str">
        <f t="array" ref="AI735">IFERROR(INDEX(SonnyMoore[TEAM],MATCH(AllSources[[#This Row],[Year]]&amp;"|"&amp;AllSources[[#This Row],[Real_Team]],SonnyMoore[YEAR]&amp;"|"&amp;SonnyMoore[TEAM],0)),"")</f>
        <v>BAYLOR</v>
      </c>
      <c r="AJ735">
        <f t="array" ref="AJ735">IFERROR(INDEX(SonnyMoore[SM_SOS],MATCH(AllSources[[#This Row],[Year]]&amp;"|"&amp;AllSources[[#This Row],[Real_Team]],SonnyMoore[YEAR]&amp;"|"&amp;SonnyMoore[TEAM],0)),"")</f>
        <v>77.349999999999994</v>
      </c>
      <c r="AK735">
        <f t="array" ref="AK735">IFERROR(INDEX(SonnyMoore[SM_PR],MATCH(AllSources[[#This Row],[Year]]&amp;"|"&amp;AllSources[[#This Row],[Real_Team]],SonnyMoore[YEAR]&amp;"|"&amp;SonnyMoore[TEAM],0)),"")</f>
        <v>81.19</v>
      </c>
      <c r="AL735">
        <f t="array" ref="AL735">IFERROR(INDEX(SonnyMoore[YEAR],MATCH(AllSources[[#This Row],[Year]]&amp;"|"&amp;AllSources[[#This Row],[Real_Team]],SonnyMoore[YEAR]&amp;"|"&amp;SonnyMoore[TEAM],0)),"")</f>
        <v>2020</v>
      </c>
      <c r="AM735" t="str">
        <f t="array" ref="AM735">IFERROR(INDEX(ESPN[TEAM],MATCH(AllSources[[#This Row],[Year]]&amp;"|"&amp;AllSources[[#This Row],[Real_Team]],ESPN[YEAR]&amp;"|"&amp;ESPN[TEAM],0)),"")</f>
        <v>Baylor</v>
      </c>
      <c r="AN735">
        <f t="array" ref="AN735">IFERROR(INDEX(ESPN[BPI OFF],MATCH(AllSources[[#This Row],[Year]]&amp;"|"&amp;AllSources[[#This Row],[Real_Team]],ESPN[YEAR]&amp;"|"&amp;ESPN[TEAM],0)),"")</f>
        <v>13.9</v>
      </c>
      <c r="AO735">
        <f t="array" ref="AO735">IFERROR(INDEX(ESPN[BPI DEF],MATCH(AllSources[[#This Row],[Year]]&amp;"|"&amp;AllSources[[#This Row],[Real_Team]],ESPN[YEAR]&amp;"|"&amp;ESPN[TEAM],0)),"")</f>
        <v>6.8</v>
      </c>
      <c r="AP735">
        <f t="array" ref="AP735">IFERROR(INDEX(ESPN[BPI],MATCH(AllSources[[#This Row],[Year]]&amp;"|"&amp;AllSources[[#This Row],[Real_Team]],ESPN[YEAR]&amp;"|"&amp;ESPN[TEAM],0)),"")</f>
        <v>20.7</v>
      </c>
      <c r="AQ735">
        <f t="array" ref="AQ735">IFERROR(INDEX(ESPN[YEAR],MATCH(AllSources[[#This Row],[Year]]&amp;"|"&amp;AllSources[[#This Row],[Real_Team]],ESPN[YEAR]&amp;"|"&amp;ESPN[TEAM],0)),"")</f>
        <v>2020</v>
      </c>
    </row>
    <row r="736" spans="1:43" x14ac:dyDescent="0.2">
      <c r="A736">
        <v>2020</v>
      </c>
      <c r="B736">
        <v>4</v>
      </c>
      <c r="C736" t="s">
        <v>1195</v>
      </c>
      <c r="D736" t="s">
        <v>219</v>
      </c>
      <c r="E736" t="e" vm="1">
        <v>#NAME?</v>
      </c>
      <c r="F736">
        <v>1</v>
      </c>
      <c r="H736" t="s">
        <v>532</v>
      </c>
      <c r="I736" t="s">
        <v>1263</v>
      </c>
      <c r="J736">
        <v>24.93</v>
      </c>
      <c r="K736">
        <v>119.1</v>
      </c>
      <c r="L736">
        <v>2</v>
      </c>
      <c r="M736">
        <v>94.1</v>
      </c>
      <c r="N736">
        <v>38</v>
      </c>
      <c r="O736">
        <v>67.599999999999994</v>
      </c>
      <c r="P736">
        <v>220</v>
      </c>
      <c r="Q736">
        <v>2E-3</v>
      </c>
      <c r="R736">
        <v>180</v>
      </c>
      <c r="S736">
        <v>2.74</v>
      </c>
      <c r="T736">
        <v>105</v>
      </c>
      <c r="U736">
        <v>104.1</v>
      </c>
      <c r="V736">
        <v>103</v>
      </c>
      <c r="W736">
        <v>101.3</v>
      </c>
      <c r="X736">
        <v>105</v>
      </c>
      <c r="Y736">
        <v>-0.74</v>
      </c>
      <c r="Z736">
        <v>203</v>
      </c>
      <c r="AA736">
        <v>1</v>
      </c>
      <c r="AB736" t="s">
        <v>136</v>
      </c>
      <c r="AC736" t="str">
        <f t="array" ref="AC736">IFERROR(INDEX(JeffSagarin[TEAM],MATCH(AllSources[[#This Row],[Year]]&amp;"|"&amp;AllSources[[#This Row],[Real_Team]],JeffSagarin[YEAR]&amp;"|"&amp;JeffSagarin[TEAM],0)),"")</f>
        <v>Dayton</v>
      </c>
      <c r="AD736">
        <f t="array" ref="AD736">IFERROR(INDEX(JeffSagarin[JS_RATING],MATCH(AllSources[[#This Row],[Year]]&amp;"|"&amp;AllSources[[#This Row],[Real_Team]],JeffSagarin[YEAR]&amp;"|"&amp;JeffSagarin[TEAM],0)),"")</f>
        <v>79.45</v>
      </c>
      <c r="AE736">
        <f t="array" ref="AE736">IFERROR(INDEX(JeffSagarin[JS_SOS],MATCH(AllSources[[#This Row],[Year]]&amp;"|"&amp;AllSources[[#This Row],[Real_Team]],JeffSagarin[YEAR]&amp;"|"&amp;JeffSagarin[TEAM],0)),"")</f>
        <v>73.87</v>
      </c>
      <c r="AF736">
        <f t="array" ref="AF736">IFERROR(INDEX(JeffSagarin[W25],MATCH(AllSources[[#This Row],[Year]]&amp;"|"&amp;AllSources[[#This Row],[Real_Team]],JeffSagarin[YEAR]&amp;"|"&amp;JeffSagarin[TEAM],0)),"")</f>
        <v>0</v>
      </c>
      <c r="AG736" s="9">
        <f t="array" ref="AG736">IFERROR(INDEX(JeffSagarin[W50],MATCH(AllSources[[#This Row],[Year]]&amp;"|"&amp;AllSources[[#This Row],[Real_Team]],JeffSagarin[YEAR]&amp;"|"&amp;JeffSagarin[TEAM],0)),"")</f>
        <v>0</v>
      </c>
      <c r="AH736">
        <f t="array" ref="AH736">IFERROR(INDEX(JeffSagarin[YEAR],MATCH(AllSources[[#This Row],[Year]]&amp;"|"&amp;AllSources[[#This Row],[Real_Team]],JeffSagarin[YEAR]&amp;"|"&amp;JeffSagarin[TEAM],0)),"")</f>
        <v>2020</v>
      </c>
      <c r="AI736" t="str">
        <f t="array" ref="AI736">IFERROR(INDEX(SonnyMoore[TEAM],MATCH(AllSources[[#This Row],[Year]]&amp;"|"&amp;AllSources[[#This Row],[Real_Team]],SonnyMoore[YEAR]&amp;"|"&amp;SonnyMoore[TEAM],0)),"")</f>
        <v>DAYTON</v>
      </c>
      <c r="AJ736">
        <f t="array" ref="AJ736">IFERROR(INDEX(SonnyMoore[SM_SOS],MATCH(AllSources[[#This Row],[Year]]&amp;"|"&amp;AllSources[[#This Row],[Real_Team]],SonnyMoore[YEAR]&amp;"|"&amp;SonnyMoore[TEAM],0)),"")</f>
        <v>72.489999999999995</v>
      </c>
      <c r="AK736">
        <f t="array" ref="AK736">IFERROR(INDEX(SonnyMoore[SM_PR],MATCH(AllSources[[#This Row],[Year]]&amp;"|"&amp;AllSources[[#This Row],[Real_Team]],SonnyMoore[YEAR]&amp;"|"&amp;SonnyMoore[TEAM],0)),"")</f>
        <v>78.16</v>
      </c>
      <c r="AL736">
        <f t="array" ref="AL736">IFERROR(INDEX(SonnyMoore[YEAR],MATCH(AllSources[[#This Row],[Year]]&amp;"|"&amp;AllSources[[#This Row],[Real_Team]],SonnyMoore[YEAR]&amp;"|"&amp;SonnyMoore[TEAM],0)),"")</f>
        <v>2020</v>
      </c>
      <c r="AM736" t="str">
        <f t="array" ref="AM736">IFERROR(INDEX(ESPN[TEAM],MATCH(AllSources[[#This Row],[Year]]&amp;"|"&amp;AllSources[[#This Row],[Real_Team]],ESPN[YEAR]&amp;"|"&amp;ESPN[TEAM],0)),"")</f>
        <v/>
      </c>
      <c r="AN736" t="str">
        <f t="array" ref="AN736">IFERROR(INDEX(ESPN[BPI OFF],MATCH(AllSources[[#This Row],[Year]]&amp;"|"&amp;AllSources[[#This Row],[Real_Team]],ESPN[YEAR]&amp;"|"&amp;ESPN[TEAM],0)),"")</f>
        <v/>
      </c>
      <c r="AO736" t="str">
        <f t="array" ref="AO736">IFERROR(INDEX(ESPN[BPI DEF],MATCH(AllSources[[#This Row],[Year]]&amp;"|"&amp;AllSources[[#This Row],[Real_Team]],ESPN[YEAR]&amp;"|"&amp;ESPN[TEAM],0)),"")</f>
        <v/>
      </c>
      <c r="AP736" t="str">
        <f t="array" ref="AP736">IFERROR(INDEX(ESPN[BPI],MATCH(AllSources[[#This Row],[Year]]&amp;"|"&amp;AllSources[[#This Row],[Real_Team]],ESPN[YEAR]&amp;"|"&amp;ESPN[TEAM],0)),"")</f>
        <v/>
      </c>
      <c r="AQ736" t="str">
        <f t="array" ref="AQ736">IFERROR(INDEX(ESPN[YEAR],MATCH(AllSources[[#This Row],[Year]]&amp;"|"&amp;AllSources[[#This Row],[Real_Team]],ESPN[YEAR]&amp;"|"&amp;ESPN[TEAM],0)),"")</f>
        <v/>
      </c>
    </row>
    <row r="737" spans="1:43" x14ac:dyDescent="0.2">
      <c r="A737">
        <v>2020</v>
      </c>
      <c r="B737">
        <v>5</v>
      </c>
      <c r="C737" t="s">
        <v>1196</v>
      </c>
      <c r="D737" t="s">
        <v>0</v>
      </c>
      <c r="E737" t="e" vm="1">
        <v>#NAME?</v>
      </c>
      <c r="F737">
        <v>3</v>
      </c>
      <c r="H737" t="s">
        <v>105</v>
      </c>
      <c r="I737" t="s">
        <v>1264</v>
      </c>
      <c r="J737">
        <v>24.62</v>
      </c>
      <c r="K737">
        <v>115.7</v>
      </c>
      <c r="L737">
        <v>9</v>
      </c>
      <c r="M737">
        <v>91.1</v>
      </c>
      <c r="N737">
        <v>12</v>
      </c>
      <c r="O737">
        <v>72</v>
      </c>
      <c r="P737">
        <v>34</v>
      </c>
      <c r="Q737">
        <v>-8.9999999999999993E-3</v>
      </c>
      <c r="R737">
        <v>209</v>
      </c>
      <c r="S737">
        <v>7.28</v>
      </c>
      <c r="T737">
        <v>54</v>
      </c>
      <c r="U737">
        <v>106</v>
      </c>
      <c r="V737">
        <v>53</v>
      </c>
      <c r="W737">
        <v>98.7</v>
      </c>
      <c r="X737">
        <v>58</v>
      </c>
      <c r="Y737">
        <v>2.6</v>
      </c>
      <c r="Z737">
        <v>85</v>
      </c>
      <c r="AA737">
        <v>3</v>
      </c>
      <c r="AB737" t="s">
        <v>136</v>
      </c>
      <c r="AC737" t="str">
        <f t="array" ref="AC737">IFERROR(INDEX(JeffSagarin[TEAM],MATCH(AllSources[[#This Row],[Year]]&amp;"|"&amp;AllSources[[#This Row],[Real_Team]],JeffSagarin[YEAR]&amp;"|"&amp;JeffSagarin[TEAM],0)),"")</f>
        <v>Duke</v>
      </c>
      <c r="AD737">
        <f t="array" ref="AD737">IFERROR(INDEX(JeffSagarin[JS_RATING],MATCH(AllSources[[#This Row],[Year]]&amp;"|"&amp;AllSources[[#This Row],[Real_Team]],JeffSagarin[YEAR]&amp;"|"&amp;JeffSagarin[TEAM],0)),"")</f>
        <v>95.95</v>
      </c>
      <c r="AE737">
        <f t="array" ref="AE737">IFERROR(INDEX(JeffSagarin[JS_SOS],MATCH(AllSources[[#This Row],[Year]]&amp;"|"&amp;AllSources[[#This Row],[Real_Team]],JeffSagarin[YEAR]&amp;"|"&amp;JeffSagarin[TEAM],0)),"")</f>
        <v>82.54</v>
      </c>
      <c r="AF737">
        <f t="array" ref="AF737">IFERROR(INDEX(JeffSagarin[W25],MATCH(AllSources[[#This Row],[Year]]&amp;"|"&amp;AllSources[[#This Row],[Real_Team]],JeffSagarin[YEAR]&amp;"|"&amp;JeffSagarin[TEAM],0)),"")</f>
        <v>9</v>
      </c>
      <c r="AG737" s="9">
        <f t="array" ref="AG737">IFERROR(INDEX(JeffSagarin[W50],MATCH(AllSources[[#This Row],[Year]]&amp;"|"&amp;AllSources[[#This Row],[Real_Team]],JeffSagarin[YEAR]&amp;"|"&amp;JeffSagarin[TEAM],0)),"")</f>
        <v>16</v>
      </c>
      <c r="AH737">
        <f t="array" ref="AH737">IFERROR(INDEX(JeffSagarin[YEAR],MATCH(AllSources[[#This Row],[Year]]&amp;"|"&amp;AllSources[[#This Row],[Real_Team]],JeffSagarin[YEAR]&amp;"|"&amp;JeffSagarin[TEAM],0)),"")</f>
        <v>2020</v>
      </c>
      <c r="AI737" t="str">
        <f t="array" ref="AI737">IFERROR(INDEX(SonnyMoore[TEAM],MATCH(AllSources[[#This Row],[Year]]&amp;"|"&amp;AllSources[[#This Row],[Real_Team]],SonnyMoore[YEAR]&amp;"|"&amp;SonnyMoore[TEAM],0)),"")</f>
        <v>DUKE</v>
      </c>
      <c r="AJ737">
        <f t="array" ref="AJ737">IFERROR(INDEX(SonnyMoore[SM_SOS],MATCH(AllSources[[#This Row],[Year]]&amp;"|"&amp;AllSources[[#This Row],[Real_Team]],SonnyMoore[YEAR]&amp;"|"&amp;SonnyMoore[TEAM],0)),"")</f>
        <v>80.47</v>
      </c>
      <c r="AK737">
        <f t="array" ref="AK737">IFERROR(INDEX(SonnyMoore[SM_PR],MATCH(AllSources[[#This Row],[Year]]&amp;"|"&amp;AllSources[[#This Row],[Real_Team]],SonnyMoore[YEAR]&amp;"|"&amp;SonnyMoore[TEAM],0)),"")</f>
        <v>94.53</v>
      </c>
      <c r="AL737">
        <f t="array" ref="AL737">IFERROR(INDEX(SonnyMoore[YEAR],MATCH(AllSources[[#This Row],[Year]]&amp;"|"&amp;AllSources[[#This Row],[Real_Team]],SonnyMoore[YEAR]&amp;"|"&amp;SonnyMoore[TEAM],0)),"")</f>
        <v>2020</v>
      </c>
      <c r="AM737" t="str">
        <f t="array" ref="AM737">IFERROR(INDEX(ESPN[TEAM],MATCH(AllSources[[#This Row],[Year]]&amp;"|"&amp;AllSources[[#This Row],[Real_Team]],ESPN[YEAR]&amp;"|"&amp;ESPN[TEAM],0)),"")</f>
        <v>Duke</v>
      </c>
      <c r="AN737">
        <f t="array" ref="AN737">IFERROR(INDEX(ESPN[BPI OFF],MATCH(AllSources[[#This Row],[Year]]&amp;"|"&amp;AllSources[[#This Row],[Real_Team]],ESPN[YEAR]&amp;"|"&amp;ESPN[TEAM],0)),"")</f>
        <v>7.7</v>
      </c>
      <c r="AO737">
        <f t="array" ref="AO737">IFERROR(INDEX(ESPN[BPI DEF],MATCH(AllSources[[#This Row],[Year]]&amp;"|"&amp;AllSources[[#This Row],[Real_Team]],ESPN[YEAR]&amp;"|"&amp;ESPN[TEAM],0)),"")</f>
        <v>3.4</v>
      </c>
      <c r="AP737">
        <f t="array" ref="AP737">IFERROR(INDEX(ESPN[BPI],MATCH(AllSources[[#This Row],[Year]]&amp;"|"&amp;AllSources[[#This Row],[Real_Team]],ESPN[YEAR]&amp;"|"&amp;ESPN[TEAM],0)),"")</f>
        <v>11.1</v>
      </c>
      <c r="AQ737">
        <f t="array" ref="AQ737">IFERROR(INDEX(ESPN[YEAR],MATCH(AllSources[[#This Row],[Year]]&amp;"|"&amp;AllSources[[#This Row],[Real_Team]],ESPN[YEAR]&amp;"|"&amp;ESPN[TEAM],0)),"")</f>
        <v>2020</v>
      </c>
    </row>
    <row r="738" spans="1:43" x14ac:dyDescent="0.2">
      <c r="A738">
        <v>2020</v>
      </c>
      <c r="B738">
        <v>6</v>
      </c>
      <c r="C738" t="s">
        <v>1197</v>
      </c>
      <c r="D738" t="s">
        <v>234</v>
      </c>
      <c r="E738" t="e" vm="1">
        <v>#NAME?</v>
      </c>
      <c r="F738">
        <v>2</v>
      </c>
      <c r="H738" t="s">
        <v>538</v>
      </c>
      <c r="I738" t="s">
        <v>1265</v>
      </c>
      <c r="J738">
        <v>24.48</v>
      </c>
      <c r="K738">
        <v>115.1</v>
      </c>
      <c r="L738">
        <v>11</v>
      </c>
      <c r="M738">
        <v>90.6</v>
      </c>
      <c r="N738">
        <v>10</v>
      </c>
      <c r="O738">
        <v>64.599999999999994</v>
      </c>
      <c r="P738">
        <v>332</v>
      </c>
      <c r="Q738">
        <v>-8.0000000000000002E-3</v>
      </c>
      <c r="R738">
        <v>204</v>
      </c>
      <c r="S738">
        <v>2.98</v>
      </c>
      <c r="T738">
        <v>101</v>
      </c>
      <c r="U738">
        <v>105.3</v>
      </c>
      <c r="V738">
        <v>76</v>
      </c>
      <c r="W738">
        <v>102.3</v>
      </c>
      <c r="X738">
        <v>136</v>
      </c>
      <c r="Y738">
        <v>-1.8</v>
      </c>
      <c r="Z738">
        <v>239</v>
      </c>
      <c r="AA738">
        <v>2</v>
      </c>
      <c r="AB738" t="s">
        <v>136</v>
      </c>
      <c r="AC738" t="str">
        <f t="array" ref="AC738">IFERROR(INDEX(JeffSagarin[TEAM],MATCH(AllSources[[#This Row],[Year]]&amp;"|"&amp;AllSources[[#This Row],[Real_Team]],JeffSagarin[YEAR]&amp;"|"&amp;JeffSagarin[TEAM],0)),"")</f>
        <v/>
      </c>
      <c r="AD738" t="str">
        <f t="array" ref="AD738">IFERROR(INDEX(JeffSagarin[JS_RATING],MATCH(AllSources[[#This Row],[Year]]&amp;"|"&amp;AllSources[[#This Row],[Real_Team]],JeffSagarin[YEAR]&amp;"|"&amp;JeffSagarin[TEAM],0)),"")</f>
        <v/>
      </c>
      <c r="AE738" t="str">
        <f t="array" ref="AE738">IFERROR(INDEX(JeffSagarin[JS_SOS],MATCH(AllSources[[#This Row],[Year]]&amp;"|"&amp;AllSources[[#This Row],[Real_Team]],JeffSagarin[YEAR]&amp;"|"&amp;JeffSagarin[TEAM],0)),"")</f>
        <v/>
      </c>
      <c r="AF738" t="str">
        <f t="array" ref="AF738">IFERROR(INDEX(JeffSagarin[W25],MATCH(AllSources[[#This Row],[Year]]&amp;"|"&amp;AllSources[[#This Row],[Real_Team]],JeffSagarin[YEAR]&amp;"|"&amp;JeffSagarin[TEAM],0)),"")</f>
        <v/>
      </c>
      <c r="AG738" s="9" t="str">
        <f t="array" ref="AG738">IFERROR(INDEX(JeffSagarin[W50],MATCH(AllSources[[#This Row],[Year]]&amp;"|"&amp;AllSources[[#This Row],[Real_Team]],JeffSagarin[YEAR]&amp;"|"&amp;JeffSagarin[TEAM],0)),"")</f>
        <v/>
      </c>
      <c r="AH738" t="str">
        <f t="array" ref="AH738">IFERROR(INDEX(JeffSagarin[YEAR],MATCH(AllSources[[#This Row],[Year]]&amp;"|"&amp;AllSources[[#This Row],[Real_Team]],JeffSagarin[YEAR]&amp;"|"&amp;JeffSagarin[TEAM],0)),"")</f>
        <v/>
      </c>
      <c r="AI738" t="str">
        <f t="array" ref="AI738">IFERROR(INDEX(SonnyMoore[TEAM],MATCH(AllSources[[#This Row],[Year]]&amp;"|"&amp;AllSources[[#This Row],[Real_Team]],SonnyMoore[YEAR]&amp;"|"&amp;SonnyMoore[TEAM],0)),"")</f>
        <v>SAN DIEGO ST.</v>
      </c>
      <c r="AJ738">
        <f t="array" ref="AJ738">IFERROR(INDEX(SonnyMoore[SM_SOS],MATCH(AllSources[[#This Row],[Year]]&amp;"|"&amp;AllSources[[#This Row],[Real_Team]],SonnyMoore[YEAR]&amp;"|"&amp;SonnyMoore[TEAM],0)),"")</f>
        <v>71.13</v>
      </c>
      <c r="AK738">
        <f t="array" ref="AK738">IFERROR(INDEX(SonnyMoore[SM_PR],MATCH(AllSources[[#This Row],[Year]]&amp;"|"&amp;AllSources[[#This Row],[Real_Team]],SonnyMoore[YEAR]&amp;"|"&amp;SonnyMoore[TEAM],0)),"")</f>
        <v>75.900000000000006</v>
      </c>
      <c r="AL738">
        <f t="array" ref="AL738">IFERROR(INDEX(SonnyMoore[YEAR],MATCH(AllSources[[#This Row],[Year]]&amp;"|"&amp;AllSources[[#This Row],[Real_Team]],SonnyMoore[YEAR]&amp;"|"&amp;SonnyMoore[TEAM],0)),"")</f>
        <v>2020</v>
      </c>
      <c r="AM738" t="str">
        <f t="array" ref="AM738">IFERROR(INDEX(ESPN[TEAM],MATCH(AllSources[[#This Row],[Year]]&amp;"|"&amp;AllSources[[#This Row],[Real_Team]],ESPN[YEAR]&amp;"|"&amp;ESPN[TEAM],0)),"")</f>
        <v/>
      </c>
      <c r="AN738" t="str">
        <f t="array" ref="AN738">IFERROR(INDEX(ESPN[BPI OFF],MATCH(AllSources[[#This Row],[Year]]&amp;"|"&amp;AllSources[[#This Row],[Real_Team]],ESPN[YEAR]&amp;"|"&amp;ESPN[TEAM],0)),"")</f>
        <v/>
      </c>
      <c r="AO738" t="str">
        <f t="array" ref="AO738">IFERROR(INDEX(ESPN[BPI DEF],MATCH(AllSources[[#This Row],[Year]]&amp;"|"&amp;AllSources[[#This Row],[Real_Team]],ESPN[YEAR]&amp;"|"&amp;ESPN[TEAM],0)),"")</f>
        <v/>
      </c>
      <c r="AP738" t="str">
        <f t="array" ref="AP738">IFERROR(INDEX(ESPN[BPI],MATCH(AllSources[[#This Row],[Year]]&amp;"|"&amp;AllSources[[#This Row],[Real_Team]],ESPN[YEAR]&amp;"|"&amp;ESPN[TEAM],0)),"")</f>
        <v/>
      </c>
      <c r="AQ738" t="str">
        <f t="array" ref="AQ738">IFERROR(INDEX(ESPN[YEAR],MATCH(AllSources[[#This Row],[Year]]&amp;"|"&amp;AllSources[[#This Row],[Real_Team]],ESPN[YEAR]&amp;"|"&amp;ESPN[TEAM],0)),"")</f>
        <v/>
      </c>
    </row>
    <row r="739" spans="1:43" x14ac:dyDescent="0.2">
      <c r="A739">
        <v>2020</v>
      </c>
      <c r="B739">
        <v>7</v>
      </c>
      <c r="C739" t="s">
        <v>1198</v>
      </c>
      <c r="D739" t="s">
        <v>252</v>
      </c>
      <c r="E739" t="e" vm="1">
        <v>#NAME?</v>
      </c>
      <c r="F739">
        <v>3</v>
      </c>
      <c r="H739" t="s">
        <v>556</v>
      </c>
      <c r="I739" t="s">
        <v>1266</v>
      </c>
      <c r="J739">
        <v>24.03</v>
      </c>
      <c r="K739">
        <v>115.2</v>
      </c>
      <c r="L739">
        <v>10</v>
      </c>
      <c r="M739">
        <v>91.2</v>
      </c>
      <c r="N739">
        <v>13</v>
      </c>
      <c r="O739">
        <v>69.099999999999994</v>
      </c>
      <c r="P739">
        <v>130</v>
      </c>
      <c r="Q739">
        <v>-1.2E-2</v>
      </c>
      <c r="R739">
        <v>217</v>
      </c>
      <c r="S739">
        <v>12.04</v>
      </c>
      <c r="T739">
        <v>7</v>
      </c>
      <c r="U739">
        <v>108.6</v>
      </c>
      <c r="V739">
        <v>5</v>
      </c>
      <c r="W739">
        <v>96.5</v>
      </c>
      <c r="X739">
        <v>14</v>
      </c>
      <c r="Y739">
        <v>1.83</v>
      </c>
      <c r="Z739">
        <v>109</v>
      </c>
      <c r="AA739">
        <v>3</v>
      </c>
      <c r="AB739" t="s">
        <v>136</v>
      </c>
      <c r="AC739" t="str">
        <f t="array" ref="AC739">IFERROR(INDEX(JeffSagarin[TEAM],MATCH(AllSources[[#This Row],[Year]]&amp;"|"&amp;AllSources[[#This Row],[Real_Team]],JeffSagarin[YEAR]&amp;"|"&amp;JeffSagarin[TEAM],0)),"")</f>
        <v/>
      </c>
      <c r="AD739" t="str">
        <f t="array" ref="AD739">IFERROR(INDEX(JeffSagarin[JS_RATING],MATCH(AllSources[[#This Row],[Year]]&amp;"|"&amp;AllSources[[#This Row],[Real_Team]],JeffSagarin[YEAR]&amp;"|"&amp;JeffSagarin[TEAM],0)),"")</f>
        <v/>
      </c>
      <c r="AE739" t="str">
        <f t="array" ref="AE739">IFERROR(INDEX(JeffSagarin[JS_SOS],MATCH(AllSources[[#This Row],[Year]]&amp;"|"&amp;AllSources[[#This Row],[Real_Team]],JeffSagarin[YEAR]&amp;"|"&amp;JeffSagarin[TEAM],0)),"")</f>
        <v/>
      </c>
      <c r="AF739" t="str">
        <f t="array" ref="AF739">IFERROR(INDEX(JeffSagarin[W25],MATCH(AllSources[[#This Row],[Year]]&amp;"|"&amp;AllSources[[#This Row],[Real_Team]],JeffSagarin[YEAR]&amp;"|"&amp;JeffSagarin[TEAM],0)),"")</f>
        <v/>
      </c>
      <c r="AG739" s="9" t="str">
        <f t="array" ref="AG739">IFERROR(INDEX(JeffSagarin[W50],MATCH(AllSources[[#This Row],[Year]]&amp;"|"&amp;AllSources[[#This Row],[Real_Team]],JeffSagarin[YEAR]&amp;"|"&amp;JeffSagarin[TEAM],0)),"")</f>
        <v/>
      </c>
      <c r="AH739" t="str">
        <f t="array" ref="AH739">IFERROR(INDEX(JeffSagarin[YEAR],MATCH(AllSources[[#This Row],[Year]]&amp;"|"&amp;AllSources[[#This Row],[Real_Team]],JeffSagarin[YEAR]&amp;"|"&amp;JeffSagarin[TEAM],0)),"")</f>
        <v/>
      </c>
      <c r="AI739" t="str">
        <f t="array" ref="AI739">IFERROR(INDEX(SonnyMoore[TEAM],MATCH(AllSources[[#This Row],[Year]]&amp;"|"&amp;AllSources[[#This Row],[Real_Team]],SonnyMoore[YEAR]&amp;"|"&amp;SonnyMoore[TEAM],0)),"")</f>
        <v>MICHIGAN ST.</v>
      </c>
      <c r="AJ739">
        <f t="array" ref="AJ739">IFERROR(INDEX(SonnyMoore[SM_SOS],MATCH(AllSources[[#This Row],[Year]]&amp;"|"&amp;AllSources[[#This Row],[Real_Team]],SonnyMoore[YEAR]&amp;"|"&amp;SonnyMoore[TEAM],0)),"")</f>
        <v>79.69</v>
      </c>
      <c r="AK739">
        <f t="array" ref="AK739">IFERROR(INDEX(SonnyMoore[SM_PR],MATCH(AllSources[[#This Row],[Year]]&amp;"|"&amp;AllSources[[#This Row],[Real_Team]],SonnyMoore[YEAR]&amp;"|"&amp;SonnyMoore[TEAM],0)),"")</f>
        <v>92.98</v>
      </c>
      <c r="AL739">
        <f t="array" ref="AL739">IFERROR(INDEX(SonnyMoore[YEAR],MATCH(AllSources[[#This Row],[Year]]&amp;"|"&amp;AllSources[[#This Row],[Real_Team]],SonnyMoore[YEAR]&amp;"|"&amp;SonnyMoore[TEAM],0)),"")</f>
        <v>2020</v>
      </c>
      <c r="AM739" t="str">
        <f t="array" ref="AM739">IFERROR(INDEX(ESPN[TEAM],MATCH(AllSources[[#This Row],[Year]]&amp;"|"&amp;AllSources[[#This Row],[Real_Team]],ESPN[YEAR]&amp;"|"&amp;ESPN[TEAM],0)),"")</f>
        <v/>
      </c>
      <c r="AN739" t="str">
        <f t="array" ref="AN739">IFERROR(INDEX(ESPN[BPI OFF],MATCH(AllSources[[#This Row],[Year]]&amp;"|"&amp;AllSources[[#This Row],[Real_Team]],ESPN[YEAR]&amp;"|"&amp;ESPN[TEAM],0)),"")</f>
        <v/>
      </c>
      <c r="AO739" t="str">
        <f t="array" ref="AO739">IFERROR(INDEX(ESPN[BPI DEF],MATCH(AllSources[[#This Row],[Year]]&amp;"|"&amp;AllSources[[#This Row],[Real_Team]],ESPN[YEAR]&amp;"|"&amp;ESPN[TEAM],0)),"")</f>
        <v/>
      </c>
      <c r="AP739" t="str">
        <f t="array" ref="AP739">IFERROR(INDEX(ESPN[BPI],MATCH(AllSources[[#This Row],[Year]]&amp;"|"&amp;AllSources[[#This Row],[Real_Team]],ESPN[YEAR]&amp;"|"&amp;ESPN[TEAM],0)),"")</f>
        <v/>
      </c>
      <c r="AQ739" t="str">
        <f t="array" ref="AQ739">IFERROR(INDEX(ESPN[YEAR],MATCH(AllSources[[#This Row],[Year]]&amp;"|"&amp;AllSources[[#This Row],[Real_Team]],ESPN[YEAR]&amp;"|"&amp;ESPN[TEAM],0)),"")</f>
        <v/>
      </c>
    </row>
    <row r="740" spans="1:43" x14ac:dyDescent="0.2">
      <c r="A740">
        <v>2020</v>
      </c>
      <c r="B740">
        <v>8</v>
      </c>
      <c r="C740" t="s">
        <v>1199</v>
      </c>
      <c r="D740" t="s">
        <v>253</v>
      </c>
      <c r="E740" t="e" vm="1">
        <v>#NAME?</v>
      </c>
      <c r="F740">
        <v>5</v>
      </c>
      <c r="H740" t="s">
        <v>556</v>
      </c>
      <c r="I740" t="s">
        <v>1156</v>
      </c>
      <c r="J740">
        <v>22.23</v>
      </c>
      <c r="K740">
        <v>114.3</v>
      </c>
      <c r="L740">
        <v>13</v>
      </c>
      <c r="M740">
        <v>92</v>
      </c>
      <c r="N740">
        <v>19</v>
      </c>
      <c r="O740">
        <v>66.2</v>
      </c>
      <c r="P740">
        <v>280</v>
      </c>
      <c r="Q740">
        <v>-3.7999999999999999E-2</v>
      </c>
      <c r="R740">
        <v>280</v>
      </c>
      <c r="S740">
        <v>11.1</v>
      </c>
      <c r="T740">
        <v>16</v>
      </c>
      <c r="U740">
        <v>108</v>
      </c>
      <c r="V740">
        <v>15</v>
      </c>
      <c r="W740">
        <v>96.9</v>
      </c>
      <c r="X740">
        <v>20</v>
      </c>
      <c r="Y740">
        <v>-1.31</v>
      </c>
      <c r="Z740">
        <v>225</v>
      </c>
      <c r="AA740">
        <v>5</v>
      </c>
      <c r="AB740" t="s">
        <v>136</v>
      </c>
      <c r="AC740" t="str">
        <f t="array" ref="AC740">IFERROR(INDEX(JeffSagarin[TEAM],MATCH(AllSources[[#This Row],[Year]]&amp;"|"&amp;AllSources[[#This Row],[Real_Team]],JeffSagarin[YEAR]&amp;"|"&amp;JeffSagarin[TEAM],0)),"")</f>
        <v/>
      </c>
      <c r="AD740" t="str">
        <f t="array" ref="AD740">IFERROR(INDEX(JeffSagarin[JS_RATING],MATCH(AllSources[[#This Row],[Year]]&amp;"|"&amp;AllSources[[#This Row],[Real_Team]],JeffSagarin[YEAR]&amp;"|"&amp;JeffSagarin[TEAM],0)),"")</f>
        <v/>
      </c>
      <c r="AE740" t="str">
        <f t="array" ref="AE740">IFERROR(INDEX(JeffSagarin[JS_SOS],MATCH(AllSources[[#This Row],[Year]]&amp;"|"&amp;AllSources[[#This Row],[Real_Team]],JeffSagarin[YEAR]&amp;"|"&amp;JeffSagarin[TEAM],0)),"")</f>
        <v/>
      </c>
      <c r="AF740" t="str">
        <f t="array" ref="AF740">IFERROR(INDEX(JeffSagarin[W25],MATCH(AllSources[[#This Row],[Year]]&amp;"|"&amp;AllSources[[#This Row],[Real_Team]],JeffSagarin[YEAR]&amp;"|"&amp;JeffSagarin[TEAM],0)),"")</f>
        <v/>
      </c>
      <c r="AG740" s="9" t="str">
        <f t="array" ref="AG740">IFERROR(INDEX(JeffSagarin[W50],MATCH(AllSources[[#This Row],[Year]]&amp;"|"&amp;AllSources[[#This Row],[Real_Team]],JeffSagarin[YEAR]&amp;"|"&amp;JeffSagarin[TEAM],0)),"")</f>
        <v/>
      </c>
      <c r="AH740" t="str">
        <f t="array" ref="AH740">IFERROR(INDEX(JeffSagarin[YEAR],MATCH(AllSources[[#This Row],[Year]]&amp;"|"&amp;AllSources[[#This Row],[Real_Team]],JeffSagarin[YEAR]&amp;"|"&amp;JeffSagarin[TEAM],0)),"")</f>
        <v/>
      </c>
      <c r="AI740" t="str">
        <f t="array" ref="AI740">IFERROR(INDEX(SonnyMoore[TEAM],MATCH(AllSources[[#This Row],[Year]]&amp;"|"&amp;AllSources[[#This Row],[Real_Team]],SonnyMoore[YEAR]&amp;"|"&amp;SonnyMoore[TEAM],0)),"")</f>
        <v>OHIO ST.</v>
      </c>
      <c r="AJ740">
        <f t="array" ref="AJ740">IFERROR(INDEX(SonnyMoore[SM_SOS],MATCH(AllSources[[#This Row],[Year]]&amp;"|"&amp;AllSources[[#This Row],[Real_Team]],SonnyMoore[YEAR]&amp;"|"&amp;SonnyMoore[TEAM],0)),"")</f>
        <v>78.06</v>
      </c>
      <c r="AK740">
        <f t="array" ref="AK740">IFERROR(INDEX(SonnyMoore[SM_PR],MATCH(AllSources[[#This Row],[Year]]&amp;"|"&amp;AllSources[[#This Row],[Real_Team]],SonnyMoore[YEAR]&amp;"|"&amp;SonnyMoore[TEAM],0)),"")</f>
        <v>80.11</v>
      </c>
      <c r="AL740">
        <f t="array" ref="AL740">IFERROR(INDEX(SonnyMoore[YEAR],MATCH(AllSources[[#This Row],[Year]]&amp;"|"&amp;AllSources[[#This Row],[Real_Team]],SonnyMoore[YEAR]&amp;"|"&amp;SonnyMoore[TEAM],0)),"")</f>
        <v>2020</v>
      </c>
      <c r="AM740" t="str">
        <f t="array" ref="AM740">IFERROR(INDEX(ESPN[TEAM],MATCH(AllSources[[#This Row],[Year]]&amp;"|"&amp;AllSources[[#This Row],[Real_Team]],ESPN[YEAR]&amp;"|"&amp;ESPN[TEAM],0)),"")</f>
        <v/>
      </c>
      <c r="AN740" t="str">
        <f t="array" ref="AN740">IFERROR(INDEX(ESPN[BPI OFF],MATCH(AllSources[[#This Row],[Year]]&amp;"|"&amp;AllSources[[#This Row],[Real_Team]],ESPN[YEAR]&amp;"|"&amp;ESPN[TEAM],0)),"")</f>
        <v/>
      </c>
      <c r="AO740" t="str">
        <f t="array" ref="AO740">IFERROR(INDEX(ESPN[BPI DEF],MATCH(AllSources[[#This Row],[Year]]&amp;"|"&amp;AllSources[[#This Row],[Real_Team]],ESPN[YEAR]&amp;"|"&amp;ESPN[TEAM],0)),"")</f>
        <v/>
      </c>
      <c r="AP740" t="str">
        <f t="array" ref="AP740">IFERROR(INDEX(ESPN[BPI],MATCH(AllSources[[#This Row],[Year]]&amp;"|"&amp;AllSources[[#This Row],[Real_Team]],ESPN[YEAR]&amp;"|"&amp;ESPN[TEAM],0)),"")</f>
        <v/>
      </c>
      <c r="AQ740" t="str">
        <f t="array" ref="AQ740">IFERROR(INDEX(ESPN[YEAR],MATCH(AllSources[[#This Row],[Year]]&amp;"|"&amp;AllSources[[#This Row],[Real_Team]],ESPN[YEAR]&amp;"|"&amp;ESPN[TEAM],0)),"")</f>
        <v/>
      </c>
    </row>
    <row r="741" spans="1:43" x14ac:dyDescent="0.2">
      <c r="A741">
        <v>2020</v>
      </c>
      <c r="B741">
        <v>9</v>
      </c>
      <c r="C741" t="s">
        <v>1200</v>
      </c>
      <c r="D741" t="s">
        <v>11</v>
      </c>
      <c r="E741" t="e" vm="1">
        <v>#NAME?</v>
      </c>
      <c r="F741">
        <v>4</v>
      </c>
      <c r="H741" t="s">
        <v>105</v>
      </c>
      <c r="I741" t="s">
        <v>1267</v>
      </c>
      <c r="J741">
        <v>21.36</v>
      </c>
      <c r="K741">
        <v>114.5</v>
      </c>
      <c r="L741">
        <v>12</v>
      </c>
      <c r="M741">
        <v>93.1</v>
      </c>
      <c r="N741">
        <v>30</v>
      </c>
      <c r="O741">
        <v>67.099999999999994</v>
      </c>
      <c r="P741">
        <v>242</v>
      </c>
      <c r="Q741">
        <v>-3.0000000000000001E-3</v>
      </c>
      <c r="R741">
        <v>193</v>
      </c>
      <c r="S741">
        <v>7.1</v>
      </c>
      <c r="T741">
        <v>58</v>
      </c>
      <c r="U741">
        <v>105.3</v>
      </c>
      <c r="V741">
        <v>75</v>
      </c>
      <c r="W741">
        <v>98.2</v>
      </c>
      <c r="X741">
        <v>48</v>
      </c>
      <c r="Y741">
        <v>-1.0900000000000001</v>
      </c>
      <c r="Z741">
        <v>216</v>
      </c>
      <c r="AA741">
        <v>4</v>
      </c>
      <c r="AB741" t="s">
        <v>136</v>
      </c>
      <c r="AC741" t="str">
        <f t="array" ref="AC741">IFERROR(INDEX(JeffSagarin[TEAM],MATCH(AllSources[[#This Row],[Year]]&amp;"|"&amp;AllSources[[#This Row],[Real_Team]],JeffSagarin[YEAR]&amp;"|"&amp;JeffSagarin[TEAM],0)),"")</f>
        <v>Louisville</v>
      </c>
      <c r="AD741">
        <f t="array" ref="AD741">IFERROR(INDEX(JeffSagarin[JS_RATING],MATCH(AllSources[[#This Row],[Year]]&amp;"|"&amp;AllSources[[#This Row],[Real_Team]],JeffSagarin[YEAR]&amp;"|"&amp;JeffSagarin[TEAM],0)),"")</f>
        <v>85.44</v>
      </c>
      <c r="AE741">
        <f t="array" ref="AE741">IFERROR(INDEX(JeffSagarin[JS_SOS],MATCH(AllSources[[#This Row],[Year]]&amp;"|"&amp;AllSources[[#This Row],[Real_Team]],JeffSagarin[YEAR]&amp;"|"&amp;JeffSagarin[TEAM],0)),"")</f>
        <v>82.03</v>
      </c>
      <c r="AF741">
        <f t="array" ref="AF741">IFERROR(INDEX(JeffSagarin[W25],MATCH(AllSources[[#This Row],[Year]]&amp;"|"&amp;AllSources[[#This Row],[Real_Team]],JeffSagarin[YEAR]&amp;"|"&amp;JeffSagarin[TEAM],0)),"")</f>
        <v>3</v>
      </c>
      <c r="AG741" s="9">
        <f t="array" ref="AG741">IFERROR(INDEX(JeffSagarin[W50],MATCH(AllSources[[#This Row],[Year]]&amp;"|"&amp;AllSources[[#This Row],[Real_Team]],JeffSagarin[YEAR]&amp;"|"&amp;JeffSagarin[TEAM],0)),"")</f>
        <v>5</v>
      </c>
      <c r="AH741">
        <f t="array" ref="AH741">IFERROR(INDEX(JeffSagarin[YEAR],MATCH(AllSources[[#This Row],[Year]]&amp;"|"&amp;AllSources[[#This Row],[Real_Team]],JeffSagarin[YEAR]&amp;"|"&amp;JeffSagarin[TEAM],0)),"")</f>
        <v>2020</v>
      </c>
      <c r="AI741" t="str">
        <f t="array" ref="AI741">IFERROR(INDEX(SonnyMoore[TEAM],MATCH(AllSources[[#This Row],[Year]]&amp;"|"&amp;AllSources[[#This Row],[Real_Team]],SonnyMoore[YEAR]&amp;"|"&amp;SonnyMoore[TEAM],0)),"")</f>
        <v>LOUISVILLE</v>
      </c>
      <c r="AJ741">
        <f t="array" ref="AJ741">IFERROR(INDEX(SonnyMoore[SM_SOS],MATCH(AllSources[[#This Row],[Year]]&amp;"|"&amp;AllSources[[#This Row],[Real_Team]],SonnyMoore[YEAR]&amp;"|"&amp;SonnyMoore[TEAM],0)),"")</f>
        <v>79.5</v>
      </c>
      <c r="AK741">
        <f t="array" ref="AK741">IFERROR(INDEX(SonnyMoore[SM_PR],MATCH(AllSources[[#This Row],[Year]]&amp;"|"&amp;AllSources[[#This Row],[Real_Team]],SonnyMoore[YEAR]&amp;"|"&amp;SonnyMoore[TEAM],0)),"")</f>
        <v>83.8</v>
      </c>
      <c r="AL741">
        <f t="array" ref="AL741">IFERROR(INDEX(SonnyMoore[YEAR],MATCH(AllSources[[#This Row],[Year]]&amp;"|"&amp;AllSources[[#This Row],[Real_Team]],SonnyMoore[YEAR]&amp;"|"&amp;SonnyMoore[TEAM],0)),"")</f>
        <v>2020</v>
      </c>
      <c r="AM741" t="str">
        <f t="array" ref="AM741">IFERROR(INDEX(ESPN[TEAM],MATCH(AllSources[[#This Row],[Year]]&amp;"|"&amp;AllSources[[#This Row],[Real_Team]],ESPN[YEAR]&amp;"|"&amp;ESPN[TEAM],0)),"")</f>
        <v/>
      </c>
      <c r="AN741" t="str">
        <f t="array" ref="AN741">IFERROR(INDEX(ESPN[BPI OFF],MATCH(AllSources[[#This Row],[Year]]&amp;"|"&amp;AllSources[[#This Row],[Real_Team]],ESPN[YEAR]&amp;"|"&amp;ESPN[TEAM],0)),"")</f>
        <v/>
      </c>
      <c r="AO741" t="str">
        <f t="array" ref="AO741">IFERROR(INDEX(ESPN[BPI DEF],MATCH(AllSources[[#This Row],[Year]]&amp;"|"&amp;AllSources[[#This Row],[Real_Team]],ESPN[YEAR]&amp;"|"&amp;ESPN[TEAM],0)),"")</f>
        <v/>
      </c>
      <c r="AP741" t="str">
        <f t="array" ref="AP741">IFERROR(INDEX(ESPN[BPI],MATCH(AllSources[[#This Row],[Year]]&amp;"|"&amp;AllSources[[#This Row],[Real_Team]],ESPN[YEAR]&amp;"|"&amp;ESPN[TEAM],0)),"")</f>
        <v/>
      </c>
      <c r="AQ741" t="str">
        <f t="array" ref="AQ741">IFERROR(INDEX(ESPN[YEAR],MATCH(AllSources[[#This Row],[Year]]&amp;"|"&amp;AllSources[[#This Row],[Real_Team]],ESPN[YEAR]&amp;"|"&amp;ESPN[TEAM],0)),"")</f>
        <v/>
      </c>
    </row>
    <row r="742" spans="1:43" x14ac:dyDescent="0.2">
      <c r="A742">
        <v>2020</v>
      </c>
      <c r="B742">
        <v>10</v>
      </c>
      <c r="C742" t="s">
        <v>1201</v>
      </c>
      <c r="D742" t="s">
        <v>266</v>
      </c>
      <c r="E742" t="e" vm="1">
        <v>#NAME?</v>
      </c>
      <c r="F742">
        <v>6</v>
      </c>
      <c r="H742" t="s">
        <v>156</v>
      </c>
      <c r="I742" t="s">
        <v>1156</v>
      </c>
      <c r="J742">
        <v>21.26</v>
      </c>
      <c r="K742">
        <v>108.3</v>
      </c>
      <c r="L742">
        <v>67</v>
      </c>
      <c r="M742">
        <v>87.1</v>
      </c>
      <c r="N742">
        <v>3</v>
      </c>
      <c r="O742">
        <v>69.400000000000006</v>
      </c>
      <c r="P742">
        <v>112</v>
      </c>
      <c r="Q742">
        <v>-2.8000000000000001E-2</v>
      </c>
      <c r="R742">
        <v>260</v>
      </c>
      <c r="S742">
        <v>11.28</v>
      </c>
      <c r="T742">
        <v>15</v>
      </c>
      <c r="U742">
        <v>107.2</v>
      </c>
      <c r="V742">
        <v>27</v>
      </c>
      <c r="W742">
        <v>95.9</v>
      </c>
      <c r="X742">
        <v>8</v>
      </c>
      <c r="Y742">
        <v>5.8</v>
      </c>
      <c r="Z742">
        <v>32</v>
      </c>
      <c r="AA742">
        <v>6</v>
      </c>
      <c r="AB742" t="s">
        <v>136</v>
      </c>
      <c r="AC742" t="str">
        <f t="array" ref="AC742">IFERROR(INDEX(JeffSagarin[TEAM],MATCH(AllSources[[#This Row],[Year]]&amp;"|"&amp;AllSources[[#This Row],[Real_Team]],JeffSagarin[YEAR]&amp;"|"&amp;JeffSagarin[TEAM],0)),"")</f>
        <v>West Virginia</v>
      </c>
      <c r="AD742">
        <f t="array" ref="AD742">IFERROR(INDEX(JeffSagarin[JS_RATING],MATCH(AllSources[[#This Row],[Year]]&amp;"|"&amp;AllSources[[#This Row],[Real_Team]],JeffSagarin[YEAR]&amp;"|"&amp;JeffSagarin[TEAM],0)),"")</f>
        <v>79.16</v>
      </c>
      <c r="AE742">
        <f t="array" ref="AE742">IFERROR(INDEX(JeffSagarin[JS_SOS],MATCH(AllSources[[#This Row],[Year]]&amp;"|"&amp;AllSources[[#This Row],[Real_Team]],JeffSagarin[YEAR]&amp;"|"&amp;JeffSagarin[TEAM],0)),"")</f>
        <v>81.739999999999995</v>
      </c>
      <c r="AF742">
        <f t="array" ref="AF742">IFERROR(INDEX(JeffSagarin[W25],MATCH(AllSources[[#This Row],[Year]]&amp;"|"&amp;AllSources[[#This Row],[Real_Team]],JeffSagarin[YEAR]&amp;"|"&amp;JeffSagarin[TEAM],0)),"")</f>
        <v>3</v>
      </c>
      <c r="AG742" s="9">
        <f t="array" ref="AG742">IFERROR(INDEX(JeffSagarin[W50],MATCH(AllSources[[#This Row],[Year]]&amp;"|"&amp;AllSources[[#This Row],[Real_Team]],JeffSagarin[YEAR]&amp;"|"&amp;JeffSagarin[TEAM],0)),"")</f>
        <v>6</v>
      </c>
      <c r="AH742">
        <f t="array" ref="AH742">IFERROR(INDEX(JeffSagarin[YEAR],MATCH(AllSources[[#This Row],[Year]]&amp;"|"&amp;AllSources[[#This Row],[Real_Team]],JeffSagarin[YEAR]&amp;"|"&amp;JeffSagarin[TEAM],0)),"")</f>
        <v>2020</v>
      </c>
      <c r="AI742" t="str">
        <f t="array" ref="AI742">IFERROR(INDEX(SonnyMoore[TEAM],MATCH(AllSources[[#This Row],[Year]]&amp;"|"&amp;AllSources[[#This Row],[Real_Team]],SonnyMoore[YEAR]&amp;"|"&amp;SonnyMoore[TEAM],0)),"")</f>
        <v/>
      </c>
      <c r="AJ742" t="str">
        <f t="array" ref="AJ742">IFERROR(INDEX(SonnyMoore[SM_SOS],MATCH(AllSources[[#This Row],[Year]]&amp;"|"&amp;AllSources[[#This Row],[Real_Team]],SonnyMoore[YEAR]&amp;"|"&amp;SonnyMoore[TEAM],0)),"")</f>
        <v/>
      </c>
      <c r="AK742" t="str">
        <f t="array" ref="AK742">IFERROR(INDEX(SonnyMoore[SM_PR],MATCH(AllSources[[#This Row],[Year]]&amp;"|"&amp;AllSources[[#This Row],[Real_Team]],SonnyMoore[YEAR]&amp;"|"&amp;SonnyMoore[TEAM],0)),"")</f>
        <v/>
      </c>
      <c r="AL742" t="str">
        <f t="array" ref="AL742">IFERROR(INDEX(SonnyMoore[YEAR],MATCH(AllSources[[#This Row],[Year]]&amp;"|"&amp;AllSources[[#This Row],[Real_Team]],SonnyMoore[YEAR]&amp;"|"&amp;SonnyMoore[TEAM],0)),"")</f>
        <v/>
      </c>
      <c r="AM742" t="str">
        <f t="array" ref="AM742">IFERROR(INDEX(ESPN[TEAM],MATCH(AllSources[[#This Row],[Year]]&amp;"|"&amp;AllSources[[#This Row],[Real_Team]],ESPN[YEAR]&amp;"|"&amp;ESPN[TEAM],0)),"")</f>
        <v>West Virginia</v>
      </c>
      <c r="AN742">
        <f t="array" ref="AN742">IFERROR(INDEX(ESPN[BPI OFF],MATCH(AllSources[[#This Row],[Year]]&amp;"|"&amp;AllSources[[#This Row],[Real_Team]],ESPN[YEAR]&amp;"|"&amp;ESPN[TEAM],0)),"")</f>
        <v>8.1</v>
      </c>
      <c r="AO742">
        <f t="array" ref="AO742">IFERROR(INDEX(ESPN[BPI DEF],MATCH(AllSources[[#This Row],[Year]]&amp;"|"&amp;AllSources[[#This Row],[Real_Team]],ESPN[YEAR]&amp;"|"&amp;ESPN[TEAM],0)),"")</f>
        <v>3.9</v>
      </c>
      <c r="AP742">
        <f t="array" ref="AP742">IFERROR(INDEX(ESPN[BPI],MATCH(AllSources[[#This Row],[Year]]&amp;"|"&amp;AllSources[[#This Row],[Real_Team]],ESPN[YEAR]&amp;"|"&amp;ESPN[TEAM],0)),"")</f>
        <v>12</v>
      </c>
      <c r="AQ742">
        <f t="array" ref="AQ742">IFERROR(INDEX(ESPN[YEAR],MATCH(AllSources[[#This Row],[Year]]&amp;"|"&amp;AllSources[[#This Row],[Real_Team]],ESPN[YEAR]&amp;"|"&amp;ESPN[TEAM],0)),"")</f>
        <v>2020</v>
      </c>
    </row>
    <row r="743" spans="1:43" x14ac:dyDescent="0.2">
      <c r="A743">
        <v>2020</v>
      </c>
      <c r="B743">
        <v>11</v>
      </c>
      <c r="C743" t="s">
        <v>1202</v>
      </c>
      <c r="D743" t="s">
        <v>7</v>
      </c>
      <c r="E743" t="e" vm="1">
        <v>#NAME?</v>
      </c>
      <c r="F743">
        <v>3</v>
      </c>
      <c r="H743" t="s">
        <v>556</v>
      </c>
      <c r="I743" t="s">
        <v>1267</v>
      </c>
      <c r="J743">
        <v>21.12</v>
      </c>
      <c r="K743">
        <v>113.5</v>
      </c>
      <c r="L743">
        <v>18</v>
      </c>
      <c r="M743">
        <v>92.4</v>
      </c>
      <c r="N743">
        <v>22</v>
      </c>
      <c r="O743">
        <v>67</v>
      </c>
      <c r="P743">
        <v>245</v>
      </c>
      <c r="Q743">
        <v>3.6999999999999998E-2</v>
      </c>
      <c r="R743">
        <v>87</v>
      </c>
      <c r="S743">
        <v>11.35</v>
      </c>
      <c r="T743">
        <v>13</v>
      </c>
      <c r="U743">
        <v>107.9</v>
      </c>
      <c r="V743">
        <v>16</v>
      </c>
      <c r="W743">
        <v>96.6</v>
      </c>
      <c r="X743">
        <v>15</v>
      </c>
      <c r="Y743">
        <v>-0.44</v>
      </c>
      <c r="Z743">
        <v>192</v>
      </c>
      <c r="AA743">
        <v>3</v>
      </c>
      <c r="AB743" t="s">
        <v>136</v>
      </c>
      <c r="AC743" t="str">
        <f t="array" ref="AC743">IFERROR(INDEX(JeffSagarin[TEAM],MATCH(AllSources[[#This Row],[Year]]&amp;"|"&amp;AllSources[[#This Row],[Real_Team]],JeffSagarin[YEAR]&amp;"|"&amp;JeffSagarin[TEAM],0)),"")</f>
        <v>Maryland</v>
      </c>
      <c r="AD743">
        <f t="array" ref="AD743">IFERROR(INDEX(JeffSagarin[JS_RATING],MATCH(AllSources[[#This Row],[Year]]&amp;"|"&amp;AllSources[[#This Row],[Real_Team]],JeffSagarin[YEAR]&amp;"|"&amp;JeffSagarin[TEAM],0)),"")</f>
        <v>85.48</v>
      </c>
      <c r="AE743">
        <f t="array" ref="AE743">IFERROR(INDEX(JeffSagarin[JS_SOS],MATCH(AllSources[[#This Row],[Year]]&amp;"|"&amp;AllSources[[#This Row],[Real_Team]],JeffSagarin[YEAR]&amp;"|"&amp;JeffSagarin[TEAM],0)),"")</f>
        <v>80.97</v>
      </c>
      <c r="AF743">
        <f t="array" ref="AF743">IFERROR(INDEX(JeffSagarin[W25],MATCH(AllSources[[#This Row],[Year]]&amp;"|"&amp;AllSources[[#This Row],[Real_Team]],JeffSagarin[YEAR]&amp;"|"&amp;JeffSagarin[TEAM],0)),"")</f>
        <v>2</v>
      </c>
      <c r="AG743" s="9">
        <f t="array" ref="AG743">IFERROR(INDEX(JeffSagarin[W50],MATCH(AllSources[[#This Row],[Year]]&amp;"|"&amp;AllSources[[#This Row],[Real_Team]],JeffSagarin[YEAR]&amp;"|"&amp;JeffSagarin[TEAM],0)),"")</f>
        <v>11</v>
      </c>
      <c r="AH743">
        <f t="array" ref="AH743">IFERROR(INDEX(JeffSagarin[YEAR],MATCH(AllSources[[#This Row],[Year]]&amp;"|"&amp;AllSources[[#This Row],[Real_Team]],JeffSagarin[YEAR]&amp;"|"&amp;JeffSagarin[TEAM],0)),"")</f>
        <v>2020</v>
      </c>
      <c r="AI743" t="str">
        <f t="array" ref="AI743">IFERROR(INDEX(SonnyMoore[TEAM],MATCH(AllSources[[#This Row],[Year]]&amp;"|"&amp;AllSources[[#This Row],[Real_Team]],SonnyMoore[YEAR]&amp;"|"&amp;SonnyMoore[TEAM],0)),"")</f>
        <v>MARYLAND</v>
      </c>
      <c r="AJ743">
        <f t="array" ref="AJ743">IFERROR(INDEX(SonnyMoore[SM_SOS],MATCH(AllSources[[#This Row],[Year]]&amp;"|"&amp;AllSources[[#This Row],[Real_Team]],SonnyMoore[YEAR]&amp;"|"&amp;SonnyMoore[TEAM],0)),"")</f>
        <v>78.34</v>
      </c>
      <c r="AK743">
        <f t="array" ref="AK743">IFERROR(INDEX(SonnyMoore[SM_PR],MATCH(AllSources[[#This Row],[Year]]&amp;"|"&amp;AllSources[[#This Row],[Real_Team]],SonnyMoore[YEAR]&amp;"|"&amp;SonnyMoore[TEAM],0)),"")</f>
        <v>83.75</v>
      </c>
      <c r="AL743">
        <f t="array" ref="AL743">IFERROR(INDEX(SonnyMoore[YEAR],MATCH(AllSources[[#This Row],[Year]]&amp;"|"&amp;AllSources[[#This Row],[Real_Team]],SonnyMoore[YEAR]&amp;"|"&amp;SonnyMoore[TEAM],0)),"")</f>
        <v>2020</v>
      </c>
      <c r="AM743" t="str">
        <f t="array" ref="AM743">IFERROR(INDEX(ESPN[TEAM],MATCH(AllSources[[#This Row],[Year]]&amp;"|"&amp;AllSources[[#This Row],[Real_Team]],ESPN[YEAR]&amp;"|"&amp;ESPN[TEAM],0)),"")</f>
        <v>Maryland</v>
      </c>
      <c r="AN743">
        <f t="array" ref="AN743">IFERROR(INDEX(ESPN[BPI OFF],MATCH(AllSources[[#This Row],[Year]]&amp;"|"&amp;AllSources[[#This Row],[Real_Team]],ESPN[YEAR]&amp;"|"&amp;ESPN[TEAM],0)),"")</f>
        <v>6</v>
      </c>
      <c r="AO743">
        <f t="array" ref="AO743">IFERROR(INDEX(ESPN[BPI DEF],MATCH(AllSources[[#This Row],[Year]]&amp;"|"&amp;AllSources[[#This Row],[Real_Team]],ESPN[YEAR]&amp;"|"&amp;ESPN[TEAM],0)),"")</f>
        <v>3.8</v>
      </c>
      <c r="AP743">
        <f t="array" ref="AP743">IFERROR(INDEX(ESPN[BPI],MATCH(AllSources[[#This Row],[Year]]&amp;"|"&amp;AllSources[[#This Row],[Real_Team]],ESPN[YEAR]&amp;"|"&amp;ESPN[TEAM],0)),"")</f>
        <v>9.6999999999999993</v>
      </c>
      <c r="AQ743">
        <f t="array" ref="AQ743">IFERROR(INDEX(ESPN[YEAR],MATCH(AllSources[[#This Row],[Year]]&amp;"|"&amp;AllSources[[#This Row],[Real_Team]],ESPN[YEAR]&amp;"|"&amp;ESPN[TEAM],0)),"")</f>
        <v>2020</v>
      </c>
    </row>
    <row r="744" spans="1:43" x14ac:dyDescent="0.2">
      <c r="A744">
        <v>2020</v>
      </c>
      <c r="B744">
        <v>12</v>
      </c>
      <c r="C744" t="s">
        <v>1203</v>
      </c>
      <c r="D744" t="s">
        <v>247</v>
      </c>
      <c r="E744" t="e" vm="1">
        <v>#NAME?</v>
      </c>
      <c r="F744">
        <v>2</v>
      </c>
      <c r="H744" t="s">
        <v>541</v>
      </c>
      <c r="I744" t="s">
        <v>1267</v>
      </c>
      <c r="J744">
        <v>20.93</v>
      </c>
      <c r="K744">
        <v>118.2</v>
      </c>
      <c r="L744">
        <v>3</v>
      </c>
      <c r="M744">
        <v>97.3</v>
      </c>
      <c r="N744">
        <v>78</v>
      </c>
      <c r="O744">
        <v>68.3</v>
      </c>
      <c r="P744">
        <v>178</v>
      </c>
      <c r="Q744">
        <v>7.1999999999999995E-2</v>
      </c>
      <c r="R744">
        <v>23</v>
      </c>
      <c r="S744">
        <v>10.72</v>
      </c>
      <c r="T744">
        <v>21</v>
      </c>
      <c r="U744">
        <v>107.9</v>
      </c>
      <c r="V744">
        <v>18</v>
      </c>
      <c r="W744">
        <v>97.2</v>
      </c>
      <c r="X744">
        <v>22</v>
      </c>
      <c r="Y744">
        <v>2.69</v>
      </c>
      <c r="Z744">
        <v>81</v>
      </c>
      <c r="AA744">
        <v>2</v>
      </c>
      <c r="AB744" t="s">
        <v>136</v>
      </c>
      <c r="AC744" t="str">
        <f t="array" ref="AC744">IFERROR(INDEX(JeffSagarin[TEAM],MATCH(AllSources[[#This Row],[Year]]&amp;"|"&amp;AllSources[[#This Row],[Real_Team]],JeffSagarin[YEAR]&amp;"|"&amp;JeffSagarin[TEAM],0)),"")</f>
        <v>Creighton</v>
      </c>
      <c r="AD744">
        <f t="array" ref="AD744">IFERROR(INDEX(JeffSagarin[JS_RATING],MATCH(AllSources[[#This Row],[Year]]&amp;"|"&amp;AllSources[[#This Row],[Real_Team]],JeffSagarin[YEAR]&amp;"|"&amp;JeffSagarin[TEAM],0)),"")</f>
        <v>82.27</v>
      </c>
      <c r="AE744">
        <f t="array" ref="AE744">IFERROR(INDEX(JeffSagarin[JS_SOS],MATCH(AllSources[[#This Row],[Year]]&amp;"|"&amp;AllSources[[#This Row],[Real_Team]],JeffSagarin[YEAR]&amp;"|"&amp;JeffSagarin[TEAM],0)),"")</f>
        <v>79.75</v>
      </c>
      <c r="AF744">
        <f t="array" ref="AF744">IFERROR(INDEX(JeffSagarin[W25],MATCH(AllSources[[#This Row],[Year]]&amp;"|"&amp;AllSources[[#This Row],[Real_Team]],JeffSagarin[YEAR]&amp;"|"&amp;JeffSagarin[TEAM],0)),"")</f>
        <v>0</v>
      </c>
      <c r="AG744" s="9">
        <f t="array" ref="AG744">IFERROR(INDEX(JeffSagarin[W50],MATCH(AllSources[[#This Row],[Year]]&amp;"|"&amp;AllSources[[#This Row],[Real_Team]],JeffSagarin[YEAR]&amp;"|"&amp;JeffSagarin[TEAM],0)),"")</f>
        <v>2</v>
      </c>
      <c r="AH744">
        <f t="array" ref="AH744">IFERROR(INDEX(JeffSagarin[YEAR],MATCH(AllSources[[#This Row],[Year]]&amp;"|"&amp;AllSources[[#This Row],[Real_Team]],JeffSagarin[YEAR]&amp;"|"&amp;JeffSagarin[TEAM],0)),"")</f>
        <v>2020</v>
      </c>
      <c r="AI744" t="str">
        <f t="array" ref="AI744">IFERROR(INDEX(SonnyMoore[TEAM],MATCH(AllSources[[#This Row],[Year]]&amp;"|"&amp;AllSources[[#This Row],[Real_Team]],SonnyMoore[YEAR]&amp;"|"&amp;SonnyMoore[TEAM],0)),"")</f>
        <v>CREIGHTON</v>
      </c>
      <c r="AJ744">
        <f t="array" ref="AJ744">IFERROR(INDEX(SonnyMoore[SM_SOS],MATCH(AllSources[[#This Row],[Year]]&amp;"|"&amp;AllSources[[#This Row],[Real_Team]],SonnyMoore[YEAR]&amp;"|"&amp;SonnyMoore[TEAM],0)),"")</f>
        <v>75.790000000000006</v>
      </c>
      <c r="AK744">
        <f t="array" ref="AK744">IFERROR(INDEX(SonnyMoore[SM_PR],MATCH(AllSources[[#This Row],[Year]]&amp;"|"&amp;AllSources[[#This Row],[Real_Team]],SonnyMoore[YEAR]&amp;"|"&amp;SonnyMoore[TEAM],0)),"")</f>
        <v>79.41</v>
      </c>
      <c r="AL744">
        <f t="array" ref="AL744">IFERROR(INDEX(SonnyMoore[YEAR],MATCH(AllSources[[#This Row],[Year]]&amp;"|"&amp;AllSources[[#This Row],[Real_Team]],SonnyMoore[YEAR]&amp;"|"&amp;SonnyMoore[TEAM],0)),"")</f>
        <v>2020</v>
      </c>
      <c r="AM744" t="str">
        <f t="array" ref="AM744">IFERROR(INDEX(ESPN[TEAM],MATCH(AllSources[[#This Row],[Year]]&amp;"|"&amp;AllSources[[#This Row],[Real_Team]],ESPN[YEAR]&amp;"|"&amp;ESPN[TEAM],0)),"")</f>
        <v>Creighton</v>
      </c>
      <c r="AN744">
        <f t="array" ref="AN744">IFERROR(INDEX(ESPN[BPI OFF],MATCH(AllSources[[#This Row],[Year]]&amp;"|"&amp;AllSources[[#This Row],[Real_Team]],ESPN[YEAR]&amp;"|"&amp;ESPN[TEAM],0)),"")</f>
        <v>8</v>
      </c>
      <c r="AO744">
        <f t="array" ref="AO744">IFERROR(INDEX(ESPN[BPI DEF],MATCH(AllSources[[#This Row],[Year]]&amp;"|"&amp;AllSources[[#This Row],[Real_Team]],ESPN[YEAR]&amp;"|"&amp;ESPN[TEAM],0)),"")</f>
        <v>5</v>
      </c>
      <c r="AP744">
        <f t="array" ref="AP744">IFERROR(INDEX(ESPN[BPI],MATCH(AllSources[[#This Row],[Year]]&amp;"|"&amp;AllSources[[#This Row],[Real_Team]],ESPN[YEAR]&amp;"|"&amp;ESPN[TEAM],0)),"")</f>
        <v>13.1</v>
      </c>
      <c r="AQ744">
        <f t="array" ref="AQ744">IFERROR(INDEX(ESPN[YEAR],MATCH(AllSources[[#This Row],[Year]]&amp;"|"&amp;AllSources[[#This Row],[Real_Team]],ESPN[YEAR]&amp;"|"&amp;ESPN[TEAM],0)),"")</f>
        <v>2020</v>
      </c>
    </row>
    <row r="745" spans="1:43" x14ac:dyDescent="0.2">
      <c r="A745">
        <v>2020</v>
      </c>
      <c r="B745">
        <v>13</v>
      </c>
      <c r="C745" t="s">
        <v>1204</v>
      </c>
      <c r="D745" t="s">
        <v>109</v>
      </c>
      <c r="E745" t="e" vm="1">
        <v>#NAME?</v>
      </c>
      <c r="F745">
        <v>5</v>
      </c>
      <c r="H745" t="s">
        <v>110</v>
      </c>
      <c r="I745" t="s">
        <v>758</v>
      </c>
      <c r="J745">
        <v>20.68</v>
      </c>
      <c r="K745">
        <v>116.3</v>
      </c>
      <c r="L745">
        <v>7</v>
      </c>
      <c r="M745">
        <v>95.6</v>
      </c>
      <c r="N745">
        <v>60</v>
      </c>
      <c r="O745">
        <v>69.5</v>
      </c>
      <c r="P745">
        <v>108</v>
      </c>
      <c r="Q745">
        <v>-2.8000000000000001E-2</v>
      </c>
      <c r="R745">
        <v>259</v>
      </c>
      <c r="S745">
        <v>6.06</v>
      </c>
      <c r="T745">
        <v>74</v>
      </c>
      <c r="U745">
        <v>106</v>
      </c>
      <c r="V745">
        <v>49</v>
      </c>
      <c r="W745">
        <v>100</v>
      </c>
      <c r="X745">
        <v>86</v>
      </c>
      <c r="Y745">
        <v>7.4</v>
      </c>
      <c r="Z745">
        <v>20</v>
      </c>
      <c r="AA745">
        <v>5</v>
      </c>
      <c r="AB745" t="s">
        <v>136</v>
      </c>
      <c r="AC745" t="str">
        <f t="array" ref="AC745">IFERROR(INDEX(JeffSagarin[TEAM],MATCH(AllSources[[#This Row],[Year]]&amp;"|"&amp;AllSources[[#This Row],[Real_Team]],JeffSagarin[YEAR]&amp;"|"&amp;JeffSagarin[TEAM],0)),"")</f>
        <v>BYU</v>
      </c>
      <c r="AD745">
        <f t="array" ref="AD745">IFERROR(INDEX(JeffSagarin[JS_RATING],MATCH(AllSources[[#This Row],[Year]]&amp;"|"&amp;AllSources[[#This Row],[Real_Team]],JeffSagarin[YEAR]&amp;"|"&amp;JeffSagarin[TEAM],0)),"")</f>
        <v>78.23</v>
      </c>
      <c r="AE745">
        <f t="array" ref="AE745">IFERROR(INDEX(JeffSagarin[JS_SOS],MATCH(AllSources[[#This Row],[Year]]&amp;"|"&amp;AllSources[[#This Row],[Real_Team]],JeffSagarin[YEAR]&amp;"|"&amp;JeffSagarin[TEAM],0)),"")</f>
        <v>75.17</v>
      </c>
      <c r="AF745">
        <f t="array" ref="AF745">IFERROR(INDEX(JeffSagarin[W25],MATCH(AllSources[[#This Row],[Year]]&amp;"|"&amp;AllSources[[#This Row],[Real_Team]],JeffSagarin[YEAR]&amp;"|"&amp;JeffSagarin[TEAM],0)),"")</f>
        <v>0</v>
      </c>
      <c r="AG745" s="9">
        <f t="array" ref="AG745">IFERROR(INDEX(JeffSagarin[W50],MATCH(AllSources[[#This Row],[Year]]&amp;"|"&amp;AllSources[[#This Row],[Real_Team]],JeffSagarin[YEAR]&amp;"|"&amp;JeffSagarin[TEAM],0)),"")</f>
        <v>2</v>
      </c>
      <c r="AH745">
        <f t="array" ref="AH745">IFERROR(INDEX(JeffSagarin[YEAR],MATCH(AllSources[[#This Row],[Year]]&amp;"|"&amp;AllSources[[#This Row],[Real_Team]],JeffSagarin[YEAR]&amp;"|"&amp;JeffSagarin[TEAM],0)),"")</f>
        <v>2020</v>
      </c>
      <c r="AI745" t="str">
        <f t="array" ref="AI745">IFERROR(INDEX(SonnyMoore[TEAM],MATCH(AllSources[[#This Row],[Year]]&amp;"|"&amp;AllSources[[#This Row],[Real_Team]],SonnyMoore[YEAR]&amp;"|"&amp;SonnyMoore[TEAM],0)),"")</f>
        <v>BYU</v>
      </c>
      <c r="AJ745">
        <f t="array" ref="AJ745">IFERROR(INDEX(SonnyMoore[SM_SOS],MATCH(AllSources[[#This Row],[Year]]&amp;"|"&amp;AllSources[[#This Row],[Real_Team]],SonnyMoore[YEAR]&amp;"|"&amp;SonnyMoore[TEAM],0)),"")</f>
        <v>73.45</v>
      </c>
      <c r="AK745">
        <f t="array" ref="AK745">IFERROR(INDEX(SonnyMoore[SM_PR],MATCH(AllSources[[#This Row],[Year]]&amp;"|"&amp;AllSources[[#This Row],[Real_Team]],SonnyMoore[YEAR]&amp;"|"&amp;SonnyMoore[TEAM],0)),"")</f>
        <v>75.45</v>
      </c>
      <c r="AL745">
        <f t="array" ref="AL745">IFERROR(INDEX(SonnyMoore[YEAR],MATCH(AllSources[[#This Row],[Year]]&amp;"|"&amp;AllSources[[#This Row],[Real_Team]],SonnyMoore[YEAR]&amp;"|"&amp;SonnyMoore[TEAM],0)),"")</f>
        <v>2020</v>
      </c>
      <c r="AM745" t="str">
        <f t="array" ref="AM745">IFERROR(INDEX(ESPN[TEAM],MATCH(AllSources[[#This Row],[Year]]&amp;"|"&amp;AllSources[[#This Row],[Real_Team]],ESPN[YEAR]&amp;"|"&amp;ESPN[TEAM],0)),"")</f>
        <v>BYU</v>
      </c>
      <c r="AN745">
        <f t="array" ref="AN745">IFERROR(INDEX(ESPN[BPI OFF],MATCH(AllSources[[#This Row],[Year]]&amp;"|"&amp;AllSources[[#This Row],[Real_Team]],ESPN[YEAR]&amp;"|"&amp;ESPN[TEAM],0)),"")</f>
        <v>6.6</v>
      </c>
      <c r="AO745">
        <f t="array" ref="AO745">IFERROR(INDEX(ESPN[BPI DEF],MATCH(AllSources[[#This Row],[Year]]&amp;"|"&amp;AllSources[[#This Row],[Real_Team]],ESPN[YEAR]&amp;"|"&amp;ESPN[TEAM],0)),"")</f>
        <v>4.5</v>
      </c>
      <c r="AP745">
        <f t="array" ref="AP745">IFERROR(INDEX(ESPN[BPI],MATCH(AllSources[[#This Row],[Year]]&amp;"|"&amp;AllSources[[#This Row],[Real_Team]],ESPN[YEAR]&amp;"|"&amp;ESPN[TEAM],0)),"")</f>
        <v>11.1</v>
      </c>
      <c r="AQ745">
        <f t="array" ref="AQ745">IFERROR(INDEX(ESPN[YEAR],MATCH(AllSources[[#This Row],[Year]]&amp;"|"&amp;AllSources[[#This Row],[Real_Team]],ESPN[YEAR]&amp;"|"&amp;ESPN[TEAM],0)),"")</f>
        <v>2020</v>
      </c>
    </row>
    <row r="746" spans="1:43" x14ac:dyDescent="0.2">
      <c r="A746">
        <v>2020</v>
      </c>
      <c r="B746">
        <v>14</v>
      </c>
      <c r="C746" t="s">
        <v>1205</v>
      </c>
      <c r="D746" t="s">
        <v>46</v>
      </c>
      <c r="E746" t="e" vm="1">
        <v>#NAME?</v>
      </c>
      <c r="F746">
        <v>7</v>
      </c>
      <c r="H746" t="s">
        <v>148</v>
      </c>
      <c r="I746" t="s">
        <v>1268</v>
      </c>
      <c r="J746">
        <v>20.39</v>
      </c>
      <c r="K746">
        <v>112.7</v>
      </c>
      <c r="L746">
        <v>22</v>
      </c>
      <c r="M746">
        <v>92.3</v>
      </c>
      <c r="N746">
        <v>21</v>
      </c>
      <c r="O746">
        <v>65.7</v>
      </c>
      <c r="P746">
        <v>300</v>
      </c>
      <c r="Q746">
        <v>-5.1999999999999998E-2</v>
      </c>
      <c r="R746">
        <v>308</v>
      </c>
      <c r="S746">
        <v>6.33</v>
      </c>
      <c r="T746">
        <v>68</v>
      </c>
      <c r="U746">
        <v>104.2</v>
      </c>
      <c r="V746">
        <v>99</v>
      </c>
      <c r="W746">
        <v>97.9</v>
      </c>
      <c r="X746">
        <v>38</v>
      </c>
      <c r="Y746">
        <v>2.56</v>
      </c>
      <c r="Z746">
        <v>88</v>
      </c>
      <c r="AA746">
        <v>7</v>
      </c>
      <c r="AB746" t="s">
        <v>136</v>
      </c>
      <c r="AC746" t="str">
        <f t="array" ref="AC746">IFERROR(INDEX(JeffSagarin[TEAM],MATCH(AllSources[[#This Row],[Year]]&amp;"|"&amp;AllSources[[#This Row],[Real_Team]],JeffSagarin[YEAR]&amp;"|"&amp;JeffSagarin[TEAM],0)),"")</f>
        <v>Houston</v>
      </c>
      <c r="AD746">
        <f t="array" ref="AD746">IFERROR(INDEX(JeffSagarin[JS_RATING],MATCH(AllSources[[#This Row],[Year]]&amp;"|"&amp;AllSources[[#This Row],[Real_Team]],JeffSagarin[YEAR]&amp;"|"&amp;JeffSagarin[TEAM],0)),"")</f>
        <v>88.72</v>
      </c>
      <c r="AE746">
        <f t="array" ref="AE746">IFERROR(INDEX(JeffSagarin[JS_SOS],MATCH(AllSources[[#This Row],[Year]]&amp;"|"&amp;AllSources[[#This Row],[Real_Team]],JeffSagarin[YEAR]&amp;"|"&amp;JeffSagarin[TEAM],0)),"")</f>
        <v>76.489999999999995</v>
      </c>
      <c r="AF746">
        <f t="array" ref="AF746">IFERROR(INDEX(JeffSagarin[W25],MATCH(AllSources[[#This Row],[Year]]&amp;"|"&amp;AllSources[[#This Row],[Real_Team]],JeffSagarin[YEAR]&amp;"|"&amp;JeffSagarin[TEAM],0)),"")</f>
        <v>3</v>
      </c>
      <c r="AG746" s="9">
        <f t="array" ref="AG746">IFERROR(INDEX(JeffSagarin[W50],MATCH(AllSources[[#This Row],[Year]]&amp;"|"&amp;AllSources[[#This Row],[Real_Team]],JeffSagarin[YEAR]&amp;"|"&amp;JeffSagarin[TEAM],0)),"")</f>
        <v>7</v>
      </c>
      <c r="AH746">
        <f t="array" ref="AH746">IFERROR(INDEX(JeffSagarin[YEAR],MATCH(AllSources[[#This Row],[Year]]&amp;"|"&amp;AllSources[[#This Row],[Real_Team]],JeffSagarin[YEAR]&amp;"|"&amp;JeffSagarin[TEAM],0)),"")</f>
        <v>2020</v>
      </c>
      <c r="AI746" t="str">
        <f t="array" ref="AI746">IFERROR(INDEX(SonnyMoore[TEAM],MATCH(AllSources[[#This Row],[Year]]&amp;"|"&amp;AllSources[[#This Row],[Real_Team]],SonnyMoore[YEAR]&amp;"|"&amp;SonnyMoore[TEAM],0)),"")</f>
        <v>HOUSTON</v>
      </c>
      <c r="AJ746">
        <f t="array" ref="AJ746">IFERROR(INDEX(SonnyMoore[SM_SOS],MATCH(AllSources[[#This Row],[Year]]&amp;"|"&amp;AllSources[[#This Row],[Real_Team]],SonnyMoore[YEAR]&amp;"|"&amp;SonnyMoore[TEAM],0)),"")</f>
        <v>73.73</v>
      </c>
      <c r="AK746">
        <f t="array" ref="AK746">IFERROR(INDEX(SonnyMoore[SM_PR],MATCH(AllSources[[#This Row],[Year]]&amp;"|"&amp;AllSources[[#This Row],[Real_Team]],SonnyMoore[YEAR]&amp;"|"&amp;SonnyMoore[TEAM],0)),"")</f>
        <v>88.25</v>
      </c>
      <c r="AL746">
        <f t="array" ref="AL746">IFERROR(INDEX(SonnyMoore[YEAR],MATCH(AllSources[[#This Row],[Year]]&amp;"|"&amp;AllSources[[#This Row],[Real_Team]],SonnyMoore[YEAR]&amp;"|"&amp;SonnyMoore[TEAM],0)),"")</f>
        <v>2020</v>
      </c>
      <c r="AM746" t="str">
        <f t="array" ref="AM746">IFERROR(INDEX(ESPN[TEAM],MATCH(AllSources[[#This Row],[Year]]&amp;"|"&amp;AllSources[[#This Row],[Real_Team]],ESPN[YEAR]&amp;"|"&amp;ESPN[TEAM],0)),"")</f>
        <v>Houston</v>
      </c>
      <c r="AN746">
        <f t="array" ref="AN746">IFERROR(INDEX(ESPN[BPI OFF],MATCH(AllSources[[#This Row],[Year]]&amp;"|"&amp;AllSources[[#This Row],[Real_Team]],ESPN[YEAR]&amp;"|"&amp;ESPN[TEAM],0)),"")</f>
        <v>9.9</v>
      </c>
      <c r="AO746">
        <f t="array" ref="AO746">IFERROR(INDEX(ESPN[BPI DEF],MATCH(AllSources[[#This Row],[Year]]&amp;"|"&amp;AllSources[[#This Row],[Real_Team]],ESPN[YEAR]&amp;"|"&amp;ESPN[TEAM],0)),"")</f>
        <v>8.4</v>
      </c>
      <c r="AP746">
        <f t="array" ref="AP746">IFERROR(INDEX(ESPN[BPI],MATCH(AllSources[[#This Row],[Year]]&amp;"|"&amp;AllSources[[#This Row],[Real_Team]],ESPN[YEAR]&amp;"|"&amp;ESPN[TEAM],0)),"")</f>
        <v>18.3</v>
      </c>
      <c r="AQ746">
        <f t="array" ref="AQ746">IFERROR(INDEX(ESPN[YEAR],MATCH(AllSources[[#This Row],[Year]]&amp;"|"&amp;AllSources[[#This Row],[Real_Team]],ESPN[YEAR]&amp;"|"&amp;ESPN[TEAM],0)),"")</f>
        <v>2020</v>
      </c>
    </row>
    <row r="747" spans="1:43" x14ac:dyDescent="0.2">
      <c r="A747">
        <v>2020</v>
      </c>
      <c r="B747">
        <v>15</v>
      </c>
      <c r="C747" t="s">
        <v>1206</v>
      </c>
      <c r="D747" t="s">
        <v>270</v>
      </c>
      <c r="E747" t="e" vm="1">
        <v>#NAME?</v>
      </c>
      <c r="F747">
        <v>2</v>
      </c>
      <c r="H747" t="s">
        <v>105</v>
      </c>
      <c r="I747" t="s">
        <v>1269</v>
      </c>
      <c r="J747">
        <v>20.22</v>
      </c>
      <c r="K747">
        <v>111.7</v>
      </c>
      <c r="L747">
        <v>32</v>
      </c>
      <c r="M747">
        <v>91.5</v>
      </c>
      <c r="N747">
        <v>15</v>
      </c>
      <c r="O747">
        <v>69.900000000000006</v>
      </c>
      <c r="P747">
        <v>89</v>
      </c>
      <c r="Q747">
        <v>6.5000000000000002E-2</v>
      </c>
      <c r="R747">
        <v>37</v>
      </c>
      <c r="S747">
        <v>7.96</v>
      </c>
      <c r="T747">
        <v>48</v>
      </c>
      <c r="U747">
        <v>106.3</v>
      </c>
      <c r="V747">
        <v>44</v>
      </c>
      <c r="W747">
        <v>98.4</v>
      </c>
      <c r="X747">
        <v>53</v>
      </c>
      <c r="Y747">
        <v>1.22</v>
      </c>
      <c r="Z747">
        <v>140</v>
      </c>
      <c r="AA747">
        <v>2</v>
      </c>
      <c r="AB747" t="s">
        <v>136</v>
      </c>
      <c r="AC747" t="str">
        <f t="array" ref="AC747">IFERROR(INDEX(JeffSagarin[TEAM],MATCH(AllSources[[#This Row],[Year]]&amp;"|"&amp;AllSources[[#This Row],[Real_Team]],JeffSagarin[YEAR]&amp;"|"&amp;JeffSagarin[TEAM],0)),"")</f>
        <v/>
      </c>
      <c r="AD747" t="str">
        <f t="array" ref="AD747">IFERROR(INDEX(JeffSagarin[JS_RATING],MATCH(AllSources[[#This Row],[Year]]&amp;"|"&amp;AllSources[[#This Row],[Real_Team]],JeffSagarin[YEAR]&amp;"|"&amp;JeffSagarin[TEAM],0)),"")</f>
        <v/>
      </c>
      <c r="AE747" t="str">
        <f t="array" ref="AE747">IFERROR(INDEX(JeffSagarin[JS_SOS],MATCH(AllSources[[#This Row],[Year]]&amp;"|"&amp;AllSources[[#This Row],[Real_Team]],JeffSagarin[YEAR]&amp;"|"&amp;JeffSagarin[TEAM],0)),"")</f>
        <v/>
      </c>
      <c r="AF747" t="str">
        <f t="array" ref="AF747">IFERROR(INDEX(JeffSagarin[W25],MATCH(AllSources[[#This Row],[Year]]&amp;"|"&amp;AllSources[[#This Row],[Real_Team]],JeffSagarin[YEAR]&amp;"|"&amp;JeffSagarin[TEAM],0)),"")</f>
        <v/>
      </c>
      <c r="AG747" s="9" t="str">
        <f t="array" ref="AG747">IFERROR(INDEX(JeffSagarin[W50],MATCH(AllSources[[#This Row],[Year]]&amp;"|"&amp;AllSources[[#This Row],[Real_Team]],JeffSagarin[YEAR]&amp;"|"&amp;JeffSagarin[TEAM],0)),"")</f>
        <v/>
      </c>
      <c r="AH747" t="str">
        <f t="array" ref="AH747">IFERROR(INDEX(JeffSagarin[YEAR],MATCH(AllSources[[#This Row],[Year]]&amp;"|"&amp;AllSources[[#This Row],[Real_Team]],JeffSagarin[YEAR]&amp;"|"&amp;JeffSagarin[TEAM],0)),"")</f>
        <v/>
      </c>
      <c r="AI747" t="str">
        <f t="array" ref="AI747">IFERROR(INDEX(SonnyMoore[TEAM],MATCH(AllSources[[#This Row],[Year]]&amp;"|"&amp;AllSources[[#This Row],[Real_Team]],SonnyMoore[YEAR]&amp;"|"&amp;SonnyMoore[TEAM],0)),"")</f>
        <v>FLORIDA ST.</v>
      </c>
      <c r="AJ747">
        <f t="array" ref="AJ747">IFERROR(INDEX(SonnyMoore[SM_SOS],MATCH(AllSources[[#This Row],[Year]]&amp;"|"&amp;AllSources[[#This Row],[Real_Team]],SonnyMoore[YEAR]&amp;"|"&amp;SonnyMoore[TEAM],0)),"")</f>
        <v>79.72</v>
      </c>
      <c r="AK747">
        <f t="array" ref="AK747">IFERROR(INDEX(SonnyMoore[SM_PR],MATCH(AllSources[[#This Row],[Year]]&amp;"|"&amp;AllSources[[#This Row],[Real_Team]],SonnyMoore[YEAR]&amp;"|"&amp;SonnyMoore[TEAM],0)),"")</f>
        <v>88.41</v>
      </c>
      <c r="AL747">
        <f t="array" ref="AL747">IFERROR(INDEX(SonnyMoore[YEAR],MATCH(AllSources[[#This Row],[Year]]&amp;"|"&amp;AllSources[[#This Row],[Real_Team]],SonnyMoore[YEAR]&amp;"|"&amp;SonnyMoore[TEAM],0)),"")</f>
        <v>2020</v>
      </c>
      <c r="AM747" t="str">
        <f t="array" ref="AM747">IFERROR(INDEX(ESPN[TEAM],MATCH(AllSources[[#This Row],[Year]]&amp;"|"&amp;AllSources[[#This Row],[Real_Team]],ESPN[YEAR]&amp;"|"&amp;ESPN[TEAM],0)),"")</f>
        <v/>
      </c>
      <c r="AN747" t="str">
        <f t="array" ref="AN747">IFERROR(INDEX(ESPN[BPI OFF],MATCH(AllSources[[#This Row],[Year]]&amp;"|"&amp;AllSources[[#This Row],[Real_Team]],ESPN[YEAR]&amp;"|"&amp;ESPN[TEAM],0)),"")</f>
        <v/>
      </c>
      <c r="AO747" t="str">
        <f t="array" ref="AO747">IFERROR(INDEX(ESPN[BPI DEF],MATCH(AllSources[[#This Row],[Year]]&amp;"|"&amp;AllSources[[#This Row],[Real_Team]],ESPN[YEAR]&amp;"|"&amp;ESPN[TEAM],0)),"")</f>
        <v/>
      </c>
      <c r="AP747" t="str">
        <f t="array" ref="AP747">IFERROR(INDEX(ESPN[BPI],MATCH(AllSources[[#This Row],[Year]]&amp;"|"&amp;AllSources[[#This Row],[Real_Team]],ESPN[YEAR]&amp;"|"&amp;ESPN[TEAM],0)),"")</f>
        <v/>
      </c>
      <c r="AQ747" t="str">
        <f t="array" ref="AQ747">IFERROR(INDEX(ESPN[YEAR],MATCH(AllSources[[#This Row],[Year]]&amp;"|"&amp;AllSources[[#This Row],[Real_Team]],ESPN[YEAR]&amp;"|"&amp;ESPN[TEAM],0)),"")</f>
        <v/>
      </c>
    </row>
    <row r="748" spans="1:43" x14ac:dyDescent="0.2">
      <c r="A748">
        <v>2020</v>
      </c>
      <c r="B748">
        <v>16</v>
      </c>
      <c r="C748" t="s">
        <v>1207</v>
      </c>
      <c r="D748" t="s">
        <v>25</v>
      </c>
      <c r="E748" t="e" vm="1">
        <v>#NAME?</v>
      </c>
      <c r="F748">
        <v>6</v>
      </c>
      <c r="H748" t="s">
        <v>556</v>
      </c>
      <c r="I748" t="s">
        <v>635</v>
      </c>
      <c r="J748">
        <v>20.12</v>
      </c>
      <c r="K748">
        <v>113.2</v>
      </c>
      <c r="L748">
        <v>20</v>
      </c>
      <c r="M748">
        <v>93</v>
      </c>
      <c r="N748">
        <v>28</v>
      </c>
      <c r="O748">
        <v>68.7</v>
      </c>
      <c r="P748">
        <v>150</v>
      </c>
      <c r="Q748">
        <v>-4.8000000000000001E-2</v>
      </c>
      <c r="R748">
        <v>301</v>
      </c>
      <c r="S748">
        <v>12.79</v>
      </c>
      <c r="T748">
        <v>1</v>
      </c>
      <c r="U748">
        <v>110.2</v>
      </c>
      <c r="V748">
        <v>1</v>
      </c>
      <c r="W748">
        <v>97.4</v>
      </c>
      <c r="X748">
        <v>27</v>
      </c>
      <c r="Y748">
        <v>2</v>
      </c>
      <c r="Z748">
        <v>105</v>
      </c>
      <c r="AA748">
        <v>6</v>
      </c>
      <c r="AB748" t="s">
        <v>136</v>
      </c>
      <c r="AC748" t="str">
        <f t="array" ref="AC748">IFERROR(INDEX(JeffSagarin[TEAM],MATCH(AllSources[[#This Row],[Year]]&amp;"|"&amp;AllSources[[#This Row],[Real_Team]],JeffSagarin[YEAR]&amp;"|"&amp;JeffSagarin[TEAM],0)),"")</f>
        <v>Michigan</v>
      </c>
      <c r="AD748">
        <f t="array" ref="AD748">IFERROR(INDEX(JeffSagarin[JS_RATING],MATCH(AllSources[[#This Row],[Year]]&amp;"|"&amp;AllSources[[#This Row],[Real_Team]],JeffSagarin[YEAR]&amp;"|"&amp;JeffSagarin[TEAM],0)),"")</f>
        <v>90.82</v>
      </c>
      <c r="AE748">
        <f t="array" ref="AE748">IFERROR(INDEX(JeffSagarin[JS_SOS],MATCH(AllSources[[#This Row],[Year]]&amp;"|"&amp;AllSources[[#This Row],[Real_Team]],JeffSagarin[YEAR]&amp;"|"&amp;JeffSagarin[TEAM],0)),"")</f>
        <v>81.59</v>
      </c>
      <c r="AF748">
        <f t="array" ref="AF748">IFERROR(INDEX(JeffSagarin[W25],MATCH(AllSources[[#This Row],[Year]]&amp;"|"&amp;AllSources[[#This Row],[Real_Team]],JeffSagarin[YEAR]&amp;"|"&amp;JeffSagarin[TEAM],0)),"")</f>
        <v>5</v>
      </c>
      <c r="AG748" s="9">
        <f t="array" ref="AG748">IFERROR(INDEX(JeffSagarin[W50],MATCH(AllSources[[#This Row],[Year]]&amp;"|"&amp;AllSources[[#This Row],[Real_Team]],JeffSagarin[YEAR]&amp;"|"&amp;JeffSagarin[TEAM],0)),"")</f>
        <v>16</v>
      </c>
      <c r="AH748">
        <f t="array" ref="AH748">IFERROR(INDEX(JeffSagarin[YEAR],MATCH(AllSources[[#This Row],[Year]]&amp;"|"&amp;AllSources[[#This Row],[Real_Team]],JeffSagarin[YEAR]&amp;"|"&amp;JeffSagarin[TEAM],0)),"")</f>
        <v>2020</v>
      </c>
      <c r="AI748" t="str">
        <f t="array" ref="AI748">IFERROR(INDEX(SonnyMoore[TEAM],MATCH(AllSources[[#This Row],[Year]]&amp;"|"&amp;AllSources[[#This Row],[Real_Team]],SonnyMoore[YEAR]&amp;"|"&amp;SonnyMoore[TEAM],0)),"")</f>
        <v>MICHIGAN</v>
      </c>
      <c r="AJ748">
        <f t="array" ref="AJ748">IFERROR(INDEX(SonnyMoore[SM_SOS],MATCH(AllSources[[#This Row],[Year]]&amp;"|"&amp;AllSources[[#This Row],[Real_Team]],SonnyMoore[YEAR]&amp;"|"&amp;SonnyMoore[TEAM],0)),"")</f>
        <v>78.14</v>
      </c>
      <c r="AK748">
        <f t="array" ref="AK748">IFERROR(INDEX(SonnyMoore[SM_PR],MATCH(AllSources[[#This Row],[Year]]&amp;"|"&amp;AllSources[[#This Row],[Real_Team]],SonnyMoore[YEAR]&amp;"|"&amp;SonnyMoore[TEAM],0)),"")</f>
        <v>89.03</v>
      </c>
      <c r="AL748">
        <f t="array" ref="AL748">IFERROR(INDEX(SonnyMoore[YEAR],MATCH(AllSources[[#This Row],[Year]]&amp;"|"&amp;AllSources[[#This Row],[Real_Team]],SonnyMoore[YEAR]&amp;"|"&amp;SonnyMoore[TEAM],0)),"")</f>
        <v>2020</v>
      </c>
      <c r="AM748" t="str">
        <f t="array" ref="AM748">IFERROR(INDEX(ESPN[TEAM],MATCH(AllSources[[#This Row],[Year]]&amp;"|"&amp;AllSources[[#This Row],[Real_Team]],ESPN[YEAR]&amp;"|"&amp;ESPN[TEAM],0)),"")</f>
        <v>Michigan</v>
      </c>
      <c r="AN748">
        <f t="array" ref="AN748">IFERROR(INDEX(ESPN[BPI OFF],MATCH(AllSources[[#This Row],[Year]]&amp;"|"&amp;AllSources[[#This Row],[Real_Team]],ESPN[YEAR]&amp;"|"&amp;ESPN[TEAM],0)),"")</f>
        <v>9.6999999999999993</v>
      </c>
      <c r="AO748">
        <f t="array" ref="AO748">IFERROR(INDEX(ESPN[BPI DEF],MATCH(AllSources[[#This Row],[Year]]&amp;"|"&amp;AllSources[[#This Row],[Real_Team]],ESPN[YEAR]&amp;"|"&amp;ESPN[TEAM],0)),"")</f>
        <v>7.7</v>
      </c>
      <c r="AP748">
        <f t="array" ref="AP748">IFERROR(INDEX(ESPN[BPI],MATCH(AllSources[[#This Row],[Year]]&amp;"|"&amp;AllSources[[#This Row],[Real_Team]],ESPN[YEAR]&amp;"|"&amp;ESPN[TEAM],0)),"")</f>
        <v>17.399999999999999</v>
      </c>
      <c r="AQ748">
        <f t="array" ref="AQ748">IFERROR(INDEX(ESPN[YEAR],MATCH(AllSources[[#This Row],[Year]]&amp;"|"&amp;AllSources[[#This Row],[Real_Team]],ESPN[YEAR]&amp;"|"&amp;ESPN[TEAM],0)),"")</f>
        <v>2020</v>
      </c>
    </row>
    <row r="749" spans="1:43" x14ac:dyDescent="0.2">
      <c r="A749">
        <v>2020</v>
      </c>
      <c r="B749">
        <v>17</v>
      </c>
      <c r="C749" t="s">
        <v>1208</v>
      </c>
      <c r="D749" t="s">
        <v>1455</v>
      </c>
      <c r="E749" t="e" vm="1">
        <v>#NAME?</v>
      </c>
      <c r="F749">
        <v>4</v>
      </c>
      <c r="H749" t="s">
        <v>137</v>
      </c>
      <c r="I749" t="s">
        <v>1267</v>
      </c>
      <c r="J749">
        <v>20</v>
      </c>
      <c r="K749">
        <v>117.1</v>
      </c>
      <c r="L749">
        <v>6</v>
      </c>
      <c r="M749">
        <v>97.1</v>
      </c>
      <c r="N749">
        <v>76</v>
      </c>
      <c r="O749">
        <v>65</v>
      </c>
      <c r="P749">
        <v>319</v>
      </c>
      <c r="Q749">
        <v>2.3E-2</v>
      </c>
      <c r="R749">
        <v>120</v>
      </c>
      <c r="S749">
        <v>8.15</v>
      </c>
      <c r="T749">
        <v>42</v>
      </c>
      <c r="U749">
        <v>105.6</v>
      </c>
      <c r="V749">
        <v>62</v>
      </c>
      <c r="W749">
        <v>97.4</v>
      </c>
      <c r="X749">
        <v>30</v>
      </c>
      <c r="Y749">
        <v>4.1100000000000003</v>
      </c>
      <c r="Z749">
        <v>54</v>
      </c>
      <c r="AA749">
        <v>4</v>
      </c>
      <c r="AB749" t="s">
        <v>136</v>
      </c>
      <c r="AC749" t="str">
        <f t="array" ref="AC749">IFERROR(INDEX(JeffSagarin[TEAM],MATCH(AllSources[[#This Row],[Year]]&amp;"|"&amp;AllSources[[#This Row],[Real_Team]],JeffSagarin[YEAR]&amp;"|"&amp;JeffSagarin[TEAM],0)),"")</f>
        <v/>
      </c>
      <c r="AD749" t="str">
        <f t="array" ref="AD749">IFERROR(INDEX(JeffSagarin[JS_RATING],MATCH(AllSources[[#This Row],[Year]]&amp;"|"&amp;AllSources[[#This Row],[Real_Team]],JeffSagarin[YEAR]&amp;"|"&amp;JeffSagarin[TEAM],0)),"")</f>
        <v/>
      </c>
      <c r="AE749" t="str">
        <f t="array" ref="AE749">IFERROR(INDEX(JeffSagarin[JS_SOS],MATCH(AllSources[[#This Row],[Year]]&amp;"|"&amp;AllSources[[#This Row],[Real_Team]],JeffSagarin[YEAR]&amp;"|"&amp;JeffSagarin[TEAM],0)),"")</f>
        <v/>
      </c>
      <c r="AF749" t="str">
        <f t="array" ref="AF749">IFERROR(INDEX(JeffSagarin[W25],MATCH(AllSources[[#This Row],[Year]]&amp;"|"&amp;AllSources[[#This Row],[Real_Team]],JeffSagarin[YEAR]&amp;"|"&amp;JeffSagarin[TEAM],0)),"")</f>
        <v/>
      </c>
      <c r="AG749" s="9" t="str">
        <f t="array" ref="AG749">IFERROR(INDEX(JeffSagarin[W50],MATCH(AllSources[[#This Row],[Year]]&amp;"|"&amp;AllSources[[#This Row],[Real_Team]],JeffSagarin[YEAR]&amp;"|"&amp;JeffSagarin[TEAM],0)),"")</f>
        <v/>
      </c>
      <c r="AH749" t="str">
        <f t="array" ref="AH749">IFERROR(INDEX(JeffSagarin[YEAR],MATCH(AllSources[[#This Row],[Year]]&amp;"|"&amp;AllSources[[#This Row],[Real_Team]],JeffSagarin[YEAR]&amp;"|"&amp;JeffSagarin[TEAM],0)),"")</f>
        <v/>
      </c>
      <c r="AI749" t="str">
        <f t="array" ref="AI749">IFERROR(INDEX(SonnyMoore[TEAM],MATCH(AllSources[[#This Row],[Year]]&amp;"|"&amp;AllSources[[#This Row],[Real_Team]],SonnyMoore[YEAR]&amp;"|"&amp;SonnyMoore[TEAM],0)),"")</f>
        <v/>
      </c>
      <c r="AJ749" t="str">
        <f t="array" ref="AJ749">IFERROR(INDEX(SonnyMoore[SM_SOS],MATCH(AllSources[[#This Row],[Year]]&amp;"|"&amp;AllSources[[#This Row],[Real_Team]],SonnyMoore[YEAR]&amp;"|"&amp;SonnyMoore[TEAM],0)),"")</f>
        <v/>
      </c>
      <c r="AK749" t="str">
        <f t="array" ref="AK749">IFERROR(INDEX(SonnyMoore[SM_PR],MATCH(AllSources[[#This Row],[Year]]&amp;"|"&amp;AllSources[[#This Row],[Real_Team]],SonnyMoore[YEAR]&amp;"|"&amp;SonnyMoore[TEAM],0)),"")</f>
        <v/>
      </c>
      <c r="AL749" t="str">
        <f t="array" ref="AL749">IFERROR(INDEX(SonnyMoore[YEAR],MATCH(AllSources[[#This Row],[Year]]&amp;"|"&amp;AllSources[[#This Row],[Real_Team]],SonnyMoore[YEAR]&amp;"|"&amp;SonnyMoore[TEAM],0)),"")</f>
        <v/>
      </c>
      <c r="AM749" t="str">
        <f t="array" ref="AM749">IFERROR(INDEX(ESPN[TEAM],MATCH(AllSources[[#This Row],[Year]]&amp;"|"&amp;AllSources[[#This Row],[Real_Team]],ESPN[YEAR]&amp;"|"&amp;ESPN[TEAM],0)),"")</f>
        <v/>
      </c>
      <c r="AN749" t="str">
        <f t="array" ref="AN749">IFERROR(INDEX(ESPN[BPI OFF],MATCH(AllSources[[#This Row],[Year]]&amp;"|"&amp;AllSources[[#This Row],[Real_Team]],ESPN[YEAR]&amp;"|"&amp;ESPN[TEAM],0)),"")</f>
        <v/>
      </c>
      <c r="AO749" t="str">
        <f t="array" ref="AO749">IFERROR(INDEX(ESPN[BPI DEF],MATCH(AllSources[[#This Row],[Year]]&amp;"|"&amp;AllSources[[#This Row],[Real_Team]],ESPN[YEAR]&amp;"|"&amp;ESPN[TEAM],0)),"")</f>
        <v/>
      </c>
      <c r="AP749" t="str">
        <f t="array" ref="AP749">IFERROR(INDEX(ESPN[BPI],MATCH(AllSources[[#This Row],[Year]]&amp;"|"&amp;AllSources[[#This Row],[Real_Team]],ESPN[YEAR]&amp;"|"&amp;ESPN[TEAM],0)),"")</f>
        <v/>
      </c>
      <c r="AQ749" t="str">
        <f t="array" ref="AQ749">IFERROR(INDEX(ESPN[YEAR],MATCH(AllSources[[#This Row],[Year]]&amp;"|"&amp;AllSources[[#This Row],[Real_Team]],ESPN[YEAR]&amp;"|"&amp;ESPN[TEAM],0)),"")</f>
        <v/>
      </c>
    </row>
    <row r="750" spans="1:43" x14ac:dyDescent="0.2">
      <c r="A750">
        <v>2020</v>
      </c>
      <c r="B750">
        <v>18</v>
      </c>
      <c r="C750" t="s">
        <v>1209</v>
      </c>
      <c r="D750" t="s">
        <v>31</v>
      </c>
      <c r="E750" t="e" vm="1">
        <v>#NAME?</v>
      </c>
      <c r="F750">
        <v>2</v>
      </c>
      <c r="H750" t="s">
        <v>541</v>
      </c>
      <c r="I750" t="s">
        <v>1267</v>
      </c>
      <c r="J750">
        <v>19.98</v>
      </c>
      <c r="K750">
        <v>113.9</v>
      </c>
      <c r="L750">
        <v>15</v>
      </c>
      <c r="M750">
        <v>94</v>
      </c>
      <c r="N750">
        <v>36</v>
      </c>
      <c r="O750">
        <v>66.2</v>
      </c>
      <c r="P750">
        <v>275</v>
      </c>
      <c r="Q750">
        <v>8.2000000000000003E-2</v>
      </c>
      <c r="R750">
        <v>16</v>
      </c>
      <c r="S750">
        <v>10.88</v>
      </c>
      <c r="T750">
        <v>17</v>
      </c>
      <c r="U750">
        <v>108.2</v>
      </c>
      <c r="V750">
        <v>10</v>
      </c>
      <c r="W750">
        <v>97.3</v>
      </c>
      <c r="X750">
        <v>25</v>
      </c>
      <c r="Y750">
        <v>4.22</v>
      </c>
      <c r="Z750">
        <v>51</v>
      </c>
      <c r="AA750">
        <v>2</v>
      </c>
      <c r="AB750" t="s">
        <v>136</v>
      </c>
      <c r="AC750" t="str">
        <f t="array" ref="AC750">IFERROR(INDEX(JeffSagarin[TEAM],MATCH(AllSources[[#This Row],[Year]]&amp;"|"&amp;AllSources[[#This Row],[Real_Team]],JeffSagarin[YEAR]&amp;"|"&amp;JeffSagarin[TEAM],0)),"")</f>
        <v>Villanova</v>
      </c>
      <c r="AD750">
        <f t="array" ref="AD750">IFERROR(INDEX(JeffSagarin[JS_RATING],MATCH(AllSources[[#This Row],[Year]]&amp;"|"&amp;AllSources[[#This Row],[Real_Team]],JeffSagarin[YEAR]&amp;"|"&amp;JeffSagarin[TEAM],0)),"")</f>
        <v>86.85</v>
      </c>
      <c r="AE750">
        <f t="array" ref="AE750">IFERROR(INDEX(JeffSagarin[JS_SOS],MATCH(AllSources[[#This Row],[Year]]&amp;"|"&amp;AllSources[[#This Row],[Real_Team]],JeffSagarin[YEAR]&amp;"|"&amp;JeffSagarin[TEAM],0)),"")</f>
        <v>79.53</v>
      </c>
      <c r="AF750">
        <f t="array" ref="AF750">IFERROR(INDEX(JeffSagarin[W25],MATCH(AllSources[[#This Row],[Year]]&amp;"|"&amp;AllSources[[#This Row],[Real_Team]],JeffSagarin[YEAR]&amp;"|"&amp;JeffSagarin[TEAM],0)),"")</f>
        <v>1</v>
      </c>
      <c r="AG750" s="9">
        <f t="array" ref="AG750">IFERROR(INDEX(JeffSagarin[W50],MATCH(AllSources[[#This Row],[Year]]&amp;"|"&amp;AllSources[[#This Row],[Real_Team]],JeffSagarin[YEAR]&amp;"|"&amp;JeffSagarin[TEAM],0)),"")</f>
        <v>5</v>
      </c>
      <c r="AH750">
        <f t="array" ref="AH750">IFERROR(INDEX(JeffSagarin[YEAR],MATCH(AllSources[[#This Row],[Year]]&amp;"|"&amp;AllSources[[#This Row],[Real_Team]],JeffSagarin[YEAR]&amp;"|"&amp;JeffSagarin[TEAM],0)),"")</f>
        <v>2020</v>
      </c>
      <c r="AI750" t="str">
        <f t="array" ref="AI750">IFERROR(INDEX(SonnyMoore[TEAM],MATCH(AllSources[[#This Row],[Year]]&amp;"|"&amp;AllSources[[#This Row],[Real_Team]],SonnyMoore[YEAR]&amp;"|"&amp;SonnyMoore[TEAM],0)),"")</f>
        <v>VILLANOVA</v>
      </c>
      <c r="AJ750">
        <f t="array" ref="AJ750">IFERROR(INDEX(SonnyMoore[SM_SOS],MATCH(AllSources[[#This Row],[Year]]&amp;"|"&amp;AllSources[[#This Row],[Real_Team]],SonnyMoore[YEAR]&amp;"|"&amp;SonnyMoore[TEAM],0)),"")</f>
        <v>77.569999999999993</v>
      </c>
      <c r="AK750">
        <f t="array" ref="AK750">IFERROR(INDEX(SonnyMoore[SM_PR],MATCH(AllSources[[#This Row],[Year]]&amp;"|"&amp;AllSources[[#This Row],[Real_Team]],SonnyMoore[YEAR]&amp;"|"&amp;SonnyMoore[TEAM],0)),"")</f>
        <v>82.08</v>
      </c>
      <c r="AL750">
        <f t="array" ref="AL750">IFERROR(INDEX(SonnyMoore[YEAR],MATCH(AllSources[[#This Row],[Year]]&amp;"|"&amp;AllSources[[#This Row],[Real_Team]],SonnyMoore[YEAR]&amp;"|"&amp;SonnyMoore[TEAM],0)),"")</f>
        <v>2020</v>
      </c>
      <c r="AM750" t="str">
        <f t="array" ref="AM750">IFERROR(INDEX(ESPN[TEAM],MATCH(AllSources[[#This Row],[Year]]&amp;"|"&amp;AllSources[[#This Row],[Real_Team]],ESPN[YEAR]&amp;"|"&amp;ESPN[TEAM],0)),"")</f>
        <v>Villanova</v>
      </c>
      <c r="AN750">
        <f t="array" ref="AN750">IFERROR(INDEX(ESPN[BPI OFF],MATCH(AllSources[[#This Row],[Year]]&amp;"|"&amp;AllSources[[#This Row],[Real_Team]],ESPN[YEAR]&amp;"|"&amp;ESPN[TEAM],0)),"")</f>
        <v>10.9</v>
      </c>
      <c r="AO750">
        <f t="array" ref="AO750">IFERROR(INDEX(ESPN[BPI DEF],MATCH(AllSources[[#This Row],[Year]]&amp;"|"&amp;AllSources[[#This Row],[Real_Team]],ESPN[YEAR]&amp;"|"&amp;ESPN[TEAM],0)),"")</f>
        <v>4.2</v>
      </c>
      <c r="AP750">
        <f t="array" ref="AP750">IFERROR(INDEX(ESPN[BPI],MATCH(AllSources[[#This Row],[Year]]&amp;"|"&amp;AllSources[[#This Row],[Real_Team]],ESPN[YEAR]&amp;"|"&amp;ESPN[TEAM],0)),"")</f>
        <v>15.1</v>
      </c>
      <c r="AQ750">
        <f t="array" ref="AQ750">IFERROR(INDEX(ESPN[YEAR],MATCH(AllSources[[#This Row],[Year]]&amp;"|"&amp;AllSources[[#This Row],[Real_Team]],ESPN[YEAR]&amp;"|"&amp;ESPN[TEAM],0)),"")</f>
        <v>2020</v>
      </c>
    </row>
    <row r="751" spans="1:43" x14ac:dyDescent="0.2">
      <c r="A751">
        <v>2020</v>
      </c>
      <c r="B751">
        <v>19</v>
      </c>
      <c r="C751" t="s">
        <v>1210</v>
      </c>
      <c r="D751" t="s">
        <v>248</v>
      </c>
      <c r="E751" t="e" vm="1">
        <v>#NAME?</v>
      </c>
      <c r="F751">
        <v>7</v>
      </c>
      <c r="H751" t="s">
        <v>137</v>
      </c>
      <c r="I751" t="s">
        <v>115</v>
      </c>
      <c r="J751">
        <v>19.600000000000001</v>
      </c>
      <c r="K751">
        <v>111</v>
      </c>
      <c r="L751">
        <v>35</v>
      </c>
      <c r="M751">
        <v>91.4</v>
      </c>
      <c r="N751">
        <v>14</v>
      </c>
      <c r="O751">
        <v>69.3</v>
      </c>
      <c r="P751">
        <v>115</v>
      </c>
      <c r="Q751">
        <v>-7.6999999999999999E-2</v>
      </c>
      <c r="R751">
        <v>327</v>
      </c>
      <c r="S751">
        <v>7.72</v>
      </c>
      <c r="T751">
        <v>50</v>
      </c>
      <c r="U751">
        <v>106.5</v>
      </c>
      <c r="V751">
        <v>38</v>
      </c>
      <c r="W751">
        <v>98.8</v>
      </c>
      <c r="X751">
        <v>62</v>
      </c>
      <c r="Y751">
        <v>2.41</v>
      </c>
      <c r="Z751">
        <v>92</v>
      </c>
      <c r="AA751">
        <v>7</v>
      </c>
      <c r="AB751" t="s">
        <v>136</v>
      </c>
      <c r="AC751" t="str">
        <f t="array" ref="AC751">IFERROR(INDEX(JeffSagarin[TEAM],MATCH(AllSources[[#This Row],[Year]]&amp;"|"&amp;AllSources[[#This Row],[Real_Team]],JeffSagarin[YEAR]&amp;"|"&amp;JeffSagarin[TEAM],0)),"")</f>
        <v>Arizona</v>
      </c>
      <c r="AD751">
        <f t="array" ref="AD751">IFERROR(INDEX(JeffSagarin[JS_RATING],MATCH(AllSources[[#This Row],[Year]]&amp;"|"&amp;AllSources[[#This Row],[Real_Team]],JeffSagarin[YEAR]&amp;"|"&amp;JeffSagarin[TEAM],0)),"")</f>
        <v>79.180000000000007</v>
      </c>
      <c r="AE751">
        <f t="array" ref="AE751">IFERROR(INDEX(JeffSagarin[JS_SOS],MATCH(AllSources[[#This Row],[Year]]&amp;"|"&amp;AllSources[[#This Row],[Real_Team]],JeffSagarin[YEAR]&amp;"|"&amp;JeffSagarin[TEAM],0)),"")</f>
        <v>77.459999999999994</v>
      </c>
      <c r="AF751">
        <f t="array" ref="AF751">IFERROR(INDEX(JeffSagarin[W25],MATCH(AllSources[[#This Row],[Year]]&amp;"|"&amp;AllSources[[#This Row],[Real_Team]],JeffSagarin[YEAR]&amp;"|"&amp;JeffSagarin[TEAM],0)),"")</f>
        <v>1</v>
      </c>
      <c r="AG751" s="9">
        <f t="array" ref="AG751">IFERROR(INDEX(JeffSagarin[W50],MATCH(AllSources[[#This Row],[Year]]&amp;"|"&amp;AllSources[[#This Row],[Real_Team]],JeffSagarin[YEAR]&amp;"|"&amp;JeffSagarin[TEAM],0)),"")</f>
        <v>1</v>
      </c>
      <c r="AH751">
        <f t="array" ref="AH751">IFERROR(INDEX(JeffSagarin[YEAR],MATCH(AllSources[[#This Row],[Year]]&amp;"|"&amp;AllSources[[#This Row],[Real_Team]],JeffSagarin[YEAR]&amp;"|"&amp;JeffSagarin[TEAM],0)),"")</f>
        <v>2020</v>
      </c>
      <c r="AI751" t="str">
        <f t="array" ref="AI751">IFERROR(INDEX(SonnyMoore[TEAM],MATCH(AllSources[[#This Row],[Year]]&amp;"|"&amp;AllSources[[#This Row],[Real_Team]],SonnyMoore[YEAR]&amp;"|"&amp;SonnyMoore[TEAM],0)),"")</f>
        <v>ARIZONA</v>
      </c>
      <c r="AJ751">
        <f t="array" ref="AJ751">IFERROR(INDEX(SonnyMoore[SM_SOS],MATCH(AllSources[[#This Row],[Year]]&amp;"|"&amp;AllSources[[#This Row],[Real_Team]],SonnyMoore[YEAR]&amp;"|"&amp;SonnyMoore[TEAM],0)),"")</f>
        <v>74.31</v>
      </c>
      <c r="AK751">
        <f t="array" ref="AK751">IFERROR(INDEX(SonnyMoore[SM_PR],MATCH(AllSources[[#This Row],[Year]]&amp;"|"&amp;AllSources[[#This Row],[Real_Team]],SonnyMoore[YEAR]&amp;"|"&amp;SonnyMoore[TEAM],0)),"")</f>
        <v>75.45</v>
      </c>
      <c r="AL751">
        <f t="array" ref="AL751">IFERROR(INDEX(SonnyMoore[YEAR],MATCH(AllSources[[#This Row],[Year]]&amp;"|"&amp;AllSources[[#This Row],[Real_Team]],SonnyMoore[YEAR]&amp;"|"&amp;SonnyMoore[TEAM],0)),"")</f>
        <v>2020</v>
      </c>
      <c r="AM751" t="str">
        <f t="array" ref="AM751">IFERROR(INDEX(ESPN[TEAM],MATCH(AllSources[[#This Row],[Year]]&amp;"|"&amp;AllSources[[#This Row],[Real_Team]],ESPN[YEAR]&amp;"|"&amp;ESPN[TEAM],0)),"")</f>
        <v>Arizona</v>
      </c>
      <c r="AN751">
        <f t="array" ref="AN751">IFERROR(INDEX(ESPN[BPI OFF],MATCH(AllSources[[#This Row],[Year]]&amp;"|"&amp;AllSources[[#This Row],[Real_Team]],ESPN[YEAR]&amp;"|"&amp;ESPN[TEAM],0)),"")</f>
        <v>6.3</v>
      </c>
      <c r="AO751">
        <f t="array" ref="AO751">IFERROR(INDEX(ESPN[BPI DEF],MATCH(AllSources[[#This Row],[Year]]&amp;"|"&amp;AllSources[[#This Row],[Real_Team]],ESPN[YEAR]&amp;"|"&amp;ESPN[TEAM],0)),"")</f>
        <v>3.4</v>
      </c>
      <c r="AP751">
        <f t="array" ref="AP751">IFERROR(INDEX(ESPN[BPI],MATCH(AllSources[[#This Row],[Year]]&amp;"|"&amp;AllSources[[#This Row],[Real_Team]],ESPN[YEAR]&amp;"|"&amp;ESPN[TEAM],0)),"")</f>
        <v>9.6999999999999993</v>
      </c>
      <c r="AQ751">
        <f t="array" ref="AQ751">IFERROR(INDEX(ESPN[YEAR],MATCH(AllSources[[#This Row],[Year]]&amp;"|"&amp;AllSources[[#This Row],[Real_Team]],ESPN[YEAR]&amp;"|"&amp;ESPN[TEAM],0)),"")</f>
        <v>2020</v>
      </c>
    </row>
    <row r="752" spans="1:43" x14ac:dyDescent="0.2">
      <c r="A752">
        <v>2020</v>
      </c>
      <c r="B752">
        <v>20</v>
      </c>
      <c r="C752" t="s">
        <v>1211</v>
      </c>
      <c r="D752" t="s">
        <v>48</v>
      </c>
      <c r="E752" t="e" vm="1">
        <v>#NAME?</v>
      </c>
      <c r="F752">
        <v>3</v>
      </c>
      <c r="H752" t="s">
        <v>541</v>
      </c>
      <c r="I752" t="s">
        <v>1270</v>
      </c>
      <c r="J752">
        <v>19.54</v>
      </c>
      <c r="K752">
        <v>112.3</v>
      </c>
      <c r="L752">
        <v>29</v>
      </c>
      <c r="M752">
        <v>92.7</v>
      </c>
      <c r="N752">
        <v>25</v>
      </c>
      <c r="O752">
        <v>69.8</v>
      </c>
      <c r="P752">
        <v>93</v>
      </c>
      <c r="Q752">
        <v>6.0000000000000001E-3</v>
      </c>
      <c r="R752">
        <v>169</v>
      </c>
      <c r="S752">
        <v>11.48</v>
      </c>
      <c r="T752">
        <v>12</v>
      </c>
      <c r="U752">
        <v>108.4</v>
      </c>
      <c r="V752">
        <v>7</v>
      </c>
      <c r="W752">
        <v>96.9</v>
      </c>
      <c r="X752">
        <v>19</v>
      </c>
      <c r="Y752">
        <v>4.8600000000000003</v>
      </c>
      <c r="Z752">
        <v>41</v>
      </c>
      <c r="AA752">
        <v>3</v>
      </c>
      <c r="AB752" t="s">
        <v>136</v>
      </c>
      <c r="AC752" t="str">
        <f t="array" ref="AC752">IFERROR(INDEX(JeffSagarin[TEAM],MATCH(AllSources[[#This Row],[Year]]&amp;"|"&amp;AllSources[[#This Row],[Real_Team]],JeffSagarin[YEAR]&amp;"|"&amp;JeffSagarin[TEAM],0)),"")</f>
        <v>Seton Hall</v>
      </c>
      <c r="AD752">
        <f t="array" ref="AD752">IFERROR(INDEX(JeffSagarin[JS_RATING],MATCH(AllSources[[#This Row],[Year]]&amp;"|"&amp;AllSources[[#This Row],[Real_Team]],JeffSagarin[YEAR]&amp;"|"&amp;JeffSagarin[TEAM],0)),"")</f>
        <v>81.73</v>
      </c>
      <c r="AE752">
        <f t="array" ref="AE752">IFERROR(INDEX(JeffSagarin[JS_SOS],MATCH(AllSources[[#This Row],[Year]]&amp;"|"&amp;AllSources[[#This Row],[Real_Team]],JeffSagarin[YEAR]&amp;"|"&amp;JeffSagarin[TEAM],0)),"")</f>
        <v>80.08</v>
      </c>
      <c r="AF752">
        <f t="array" ref="AF752">IFERROR(INDEX(JeffSagarin[W25],MATCH(AllSources[[#This Row],[Year]]&amp;"|"&amp;AllSources[[#This Row],[Real_Team]],JeffSagarin[YEAR]&amp;"|"&amp;JeffSagarin[TEAM],0)),"")</f>
        <v>2</v>
      </c>
      <c r="AG752" s="9">
        <f t="array" ref="AG752">IFERROR(INDEX(JeffSagarin[W50],MATCH(AllSources[[#This Row],[Year]]&amp;"|"&amp;AllSources[[#This Row],[Real_Team]],JeffSagarin[YEAR]&amp;"|"&amp;JeffSagarin[TEAM],0)),"")</f>
        <v>7</v>
      </c>
      <c r="AH752">
        <f t="array" ref="AH752">IFERROR(INDEX(JeffSagarin[YEAR],MATCH(AllSources[[#This Row],[Year]]&amp;"|"&amp;AllSources[[#This Row],[Real_Team]],JeffSagarin[YEAR]&amp;"|"&amp;JeffSagarin[TEAM],0)),"")</f>
        <v>2020</v>
      </c>
      <c r="AI752" t="str">
        <f t="array" ref="AI752">IFERROR(INDEX(SonnyMoore[TEAM],MATCH(AllSources[[#This Row],[Year]]&amp;"|"&amp;AllSources[[#This Row],[Real_Team]],SonnyMoore[YEAR]&amp;"|"&amp;SonnyMoore[TEAM],0)),"")</f>
        <v>SETON HALL</v>
      </c>
      <c r="AJ752">
        <f t="array" ref="AJ752">IFERROR(INDEX(SonnyMoore[SM_SOS],MATCH(AllSources[[#This Row],[Year]]&amp;"|"&amp;AllSources[[#This Row],[Real_Team]],SonnyMoore[YEAR]&amp;"|"&amp;SonnyMoore[TEAM],0)),"")</f>
        <v>77.739999999999995</v>
      </c>
      <c r="AK752">
        <f t="array" ref="AK752">IFERROR(INDEX(SonnyMoore[SM_PR],MATCH(AllSources[[#This Row],[Year]]&amp;"|"&amp;AllSources[[#This Row],[Real_Team]],SonnyMoore[YEAR]&amp;"|"&amp;SonnyMoore[TEAM],0)),"")</f>
        <v>78.959999999999994</v>
      </c>
      <c r="AL752">
        <f t="array" ref="AL752">IFERROR(INDEX(SonnyMoore[YEAR],MATCH(AllSources[[#This Row],[Year]]&amp;"|"&amp;AllSources[[#This Row],[Real_Team]],SonnyMoore[YEAR]&amp;"|"&amp;SonnyMoore[TEAM],0)),"")</f>
        <v>2020</v>
      </c>
      <c r="AM752" t="str">
        <f t="array" ref="AM752">IFERROR(INDEX(ESPN[TEAM],MATCH(AllSources[[#This Row],[Year]]&amp;"|"&amp;AllSources[[#This Row],[Real_Team]],ESPN[YEAR]&amp;"|"&amp;ESPN[TEAM],0)),"")</f>
        <v>Seton Hall</v>
      </c>
      <c r="AN752">
        <f t="array" ref="AN752">IFERROR(INDEX(ESPN[BPI OFF],MATCH(AllSources[[#This Row],[Year]]&amp;"|"&amp;AllSources[[#This Row],[Real_Team]],ESPN[YEAR]&amp;"|"&amp;ESPN[TEAM],0)),"")</f>
        <v>4.7</v>
      </c>
      <c r="AO752">
        <f t="array" ref="AO752">IFERROR(INDEX(ESPN[BPI DEF],MATCH(AllSources[[#This Row],[Year]]&amp;"|"&amp;AllSources[[#This Row],[Real_Team]],ESPN[YEAR]&amp;"|"&amp;ESPN[TEAM],0)),"")</f>
        <v>4.0999999999999996</v>
      </c>
      <c r="AP752">
        <f t="array" ref="AP752">IFERROR(INDEX(ESPN[BPI],MATCH(AllSources[[#This Row],[Year]]&amp;"|"&amp;AllSources[[#This Row],[Real_Team]],ESPN[YEAR]&amp;"|"&amp;ESPN[TEAM],0)),"")</f>
        <v>8.8000000000000007</v>
      </c>
      <c r="AQ752">
        <f t="array" ref="AQ752">IFERROR(INDEX(ESPN[YEAR],MATCH(AllSources[[#This Row],[Year]]&amp;"|"&amp;AllSources[[#This Row],[Real_Team]],ESPN[YEAR]&amp;"|"&amp;ESPN[TEAM],0)),"")</f>
        <v>2020</v>
      </c>
    </row>
    <row r="753" spans="1:43" x14ac:dyDescent="0.2">
      <c r="A753">
        <v>2020</v>
      </c>
      <c r="B753">
        <v>21</v>
      </c>
      <c r="C753" t="s">
        <v>1212</v>
      </c>
      <c r="D753" t="s">
        <v>22</v>
      </c>
      <c r="E753" t="e" vm="1">
        <v>#NAME?</v>
      </c>
      <c r="F753">
        <v>10</v>
      </c>
      <c r="H753" t="s">
        <v>156</v>
      </c>
      <c r="I753" t="s">
        <v>1161</v>
      </c>
      <c r="J753">
        <v>19.28</v>
      </c>
      <c r="K753">
        <v>109.8</v>
      </c>
      <c r="L753">
        <v>47</v>
      </c>
      <c r="M753">
        <v>90.5</v>
      </c>
      <c r="N753">
        <v>9</v>
      </c>
      <c r="O753">
        <v>67.3</v>
      </c>
      <c r="P753">
        <v>236</v>
      </c>
      <c r="Q753">
        <v>-0.113</v>
      </c>
      <c r="R753">
        <v>346</v>
      </c>
      <c r="S753">
        <v>8.74</v>
      </c>
      <c r="T753">
        <v>37</v>
      </c>
      <c r="U753">
        <v>106</v>
      </c>
      <c r="V753">
        <v>51</v>
      </c>
      <c r="W753">
        <v>97.3</v>
      </c>
      <c r="X753">
        <v>24</v>
      </c>
      <c r="Y753">
        <v>-3.87</v>
      </c>
      <c r="Z753">
        <v>296</v>
      </c>
      <c r="AA753">
        <v>0</v>
      </c>
      <c r="AB753" t="s">
        <v>136</v>
      </c>
      <c r="AC753" t="str">
        <f t="array" ref="AC753">IFERROR(INDEX(JeffSagarin[TEAM],MATCH(AllSources[[#This Row],[Year]]&amp;"|"&amp;AllSources[[#This Row],[Real_Team]],JeffSagarin[YEAR]&amp;"|"&amp;JeffSagarin[TEAM],0)),"")</f>
        <v>Texas Tech</v>
      </c>
      <c r="AD753">
        <f t="array" ref="AD753">IFERROR(INDEX(JeffSagarin[JS_RATING],MATCH(AllSources[[#This Row],[Year]]&amp;"|"&amp;AllSources[[#This Row],[Real_Team]],JeffSagarin[YEAR]&amp;"|"&amp;JeffSagarin[TEAM],0)),"")</f>
        <v>91.79</v>
      </c>
      <c r="AE753">
        <f t="array" ref="AE753">IFERROR(INDEX(JeffSagarin[JS_SOS],MATCH(AllSources[[#This Row],[Year]]&amp;"|"&amp;AllSources[[#This Row],[Real_Team]],JeffSagarin[YEAR]&amp;"|"&amp;JeffSagarin[TEAM],0)),"")</f>
        <v>81.63</v>
      </c>
      <c r="AF753">
        <f t="array" ref="AF753">IFERROR(INDEX(JeffSagarin[W25],MATCH(AllSources[[#This Row],[Year]]&amp;"|"&amp;AllSources[[#This Row],[Real_Team]],JeffSagarin[YEAR]&amp;"|"&amp;JeffSagarin[TEAM],0)),"")</f>
        <v>8</v>
      </c>
      <c r="AG753" s="9">
        <f t="array" ref="AG753">IFERROR(INDEX(JeffSagarin[W50],MATCH(AllSources[[#This Row],[Year]]&amp;"|"&amp;AllSources[[#This Row],[Real_Team]],JeffSagarin[YEAR]&amp;"|"&amp;JeffSagarin[TEAM],0)),"")</f>
        <v>16</v>
      </c>
      <c r="AH753">
        <f t="array" ref="AH753">IFERROR(INDEX(JeffSagarin[YEAR],MATCH(AllSources[[#This Row],[Year]]&amp;"|"&amp;AllSources[[#This Row],[Real_Team]],JeffSagarin[YEAR]&amp;"|"&amp;JeffSagarin[TEAM],0)),"")</f>
        <v>2020</v>
      </c>
      <c r="AI753" t="str">
        <f t="array" ref="AI753">IFERROR(INDEX(SonnyMoore[TEAM],MATCH(AllSources[[#This Row],[Year]]&amp;"|"&amp;AllSources[[#This Row],[Real_Team]],SonnyMoore[YEAR]&amp;"|"&amp;SonnyMoore[TEAM],0)),"")</f>
        <v>TEXAS TECH</v>
      </c>
      <c r="AJ753">
        <f t="array" ref="AJ753">IFERROR(INDEX(SonnyMoore[SM_SOS],MATCH(AllSources[[#This Row],[Year]]&amp;"|"&amp;AllSources[[#This Row],[Real_Team]],SonnyMoore[YEAR]&amp;"|"&amp;SonnyMoore[TEAM],0)),"")</f>
        <v>78.27</v>
      </c>
      <c r="AK753">
        <f t="array" ref="AK753">IFERROR(INDEX(SonnyMoore[SM_PR],MATCH(AllSources[[#This Row],[Year]]&amp;"|"&amp;AllSources[[#This Row],[Real_Team]],SonnyMoore[YEAR]&amp;"|"&amp;SonnyMoore[TEAM],0)),"")</f>
        <v>93.63</v>
      </c>
      <c r="AL753">
        <f t="array" ref="AL753">IFERROR(INDEX(SonnyMoore[YEAR],MATCH(AllSources[[#This Row],[Year]]&amp;"|"&amp;AllSources[[#This Row],[Real_Team]],SonnyMoore[YEAR]&amp;"|"&amp;SonnyMoore[TEAM],0)),"")</f>
        <v>2020</v>
      </c>
      <c r="AM753" t="str">
        <f t="array" ref="AM753">IFERROR(INDEX(ESPN[TEAM],MATCH(AllSources[[#This Row],[Year]]&amp;"|"&amp;AllSources[[#This Row],[Real_Team]],ESPN[YEAR]&amp;"|"&amp;ESPN[TEAM],0)),"")</f>
        <v>Texas Tech</v>
      </c>
      <c r="AN753">
        <f t="array" ref="AN753">IFERROR(INDEX(ESPN[BPI OFF],MATCH(AllSources[[#This Row],[Year]]&amp;"|"&amp;AllSources[[#This Row],[Real_Team]],ESPN[YEAR]&amp;"|"&amp;ESPN[TEAM],0)),"")</f>
        <v>6.5</v>
      </c>
      <c r="AO753">
        <f t="array" ref="AO753">IFERROR(INDEX(ESPN[BPI DEF],MATCH(AllSources[[#This Row],[Year]]&amp;"|"&amp;AllSources[[#This Row],[Real_Team]],ESPN[YEAR]&amp;"|"&amp;ESPN[TEAM],0)),"")</f>
        <v>7.9</v>
      </c>
      <c r="AP753">
        <f t="array" ref="AP753">IFERROR(INDEX(ESPN[BPI],MATCH(AllSources[[#This Row],[Year]]&amp;"|"&amp;AllSources[[#This Row],[Real_Team]],ESPN[YEAR]&amp;"|"&amp;ESPN[TEAM],0)),"")</f>
        <v>14.4</v>
      </c>
      <c r="AQ753">
        <f t="array" ref="AQ753">IFERROR(INDEX(ESPN[YEAR],MATCH(AllSources[[#This Row],[Year]]&amp;"|"&amp;AllSources[[#This Row],[Real_Team]],ESPN[YEAR]&amp;"|"&amp;ESPN[TEAM],0)),"")</f>
        <v>2020</v>
      </c>
    </row>
    <row r="754" spans="1:43" x14ac:dyDescent="0.2">
      <c r="A754">
        <v>2020</v>
      </c>
      <c r="B754">
        <v>22</v>
      </c>
      <c r="C754" t="s">
        <v>1213</v>
      </c>
      <c r="D754" t="s">
        <v>80</v>
      </c>
      <c r="E754" t="e" vm="1">
        <v>#NAME?</v>
      </c>
      <c r="F754">
        <v>4</v>
      </c>
      <c r="H754" t="s">
        <v>556</v>
      </c>
      <c r="I754" t="s">
        <v>1156</v>
      </c>
      <c r="J754">
        <v>18.95</v>
      </c>
      <c r="K754">
        <v>110.8</v>
      </c>
      <c r="L754">
        <v>40</v>
      </c>
      <c r="M754">
        <v>91.9</v>
      </c>
      <c r="N754">
        <v>17</v>
      </c>
      <c r="O754">
        <v>63.7</v>
      </c>
      <c r="P754">
        <v>342</v>
      </c>
      <c r="Q754">
        <v>3.1E-2</v>
      </c>
      <c r="R754">
        <v>102</v>
      </c>
      <c r="S754">
        <v>11.74</v>
      </c>
      <c r="T754">
        <v>10</v>
      </c>
      <c r="U754">
        <v>108.7</v>
      </c>
      <c r="V754">
        <v>2</v>
      </c>
      <c r="W754">
        <v>96.9</v>
      </c>
      <c r="X754">
        <v>21</v>
      </c>
      <c r="Y754">
        <v>1.61</v>
      </c>
      <c r="Z754">
        <v>120</v>
      </c>
      <c r="AA754">
        <v>4</v>
      </c>
      <c r="AB754" t="s">
        <v>136</v>
      </c>
      <c r="AC754" t="str">
        <f t="array" ref="AC754">IFERROR(INDEX(JeffSagarin[TEAM],MATCH(AllSources[[#This Row],[Year]]&amp;"|"&amp;AllSources[[#This Row],[Real_Team]],JeffSagarin[YEAR]&amp;"|"&amp;JeffSagarin[TEAM],0)),"")</f>
        <v>Wisconsin</v>
      </c>
      <c r="AD754">
        <f t="array" ref="AD754">IFERROR(INDEX(JeffSagarin[JS_RATING],MATCH(AllSources[[#This Row],[Year]]&amp;"|"&amp;AllSources[[#This Row],[Real_Team]],JeffSagarin[YEAR]&amp;"|"&amp;JeffSagarin[TEAM],0)),"")</f>
        <v>87.22</v>
      </c>
      <c r="AE754">
        <f t="array" ref="AE754">IFERROR(INDEX(JeffSagarin[JS_SOS],MATCH(AllSources[[#This Row],[Year]]&amp;"|"&amp;AllSources[[#This Row],[Real_Team]],JeffSagarin[YEAR]&amp;"|"&amp;JeffSagarin[TEAM],0)),"")</f>
        <v>82.69</v>
      </c>
      <c r="AF754">
        <f t="array" ref="AF754">IFERROR(INDEX(JeffSagarin[W25],MATCH(AllSources[[#This Row],[Year]]&amp;"|"&amp;AllSources[[#This Row],[Real_Team]],JeffSagarin[YEAR]&amp;"|"&amp;JeffSagarin[TEAM],0)),"")</f>
        <v>1</v>
      </c>
      <c r="AG754" s="9">
        <f t="array" ref="AG754">IFERROR(INDEX(JeffSagarin[W50],MATCH(AllSources[[#This Row],[Year]]&amp;"|"&amp;AllSources[[#This Row],[Real_Team]],JeffSagarin[YEAR]&amp;"|"&amp;JeffSagarin[TEAM],0)),"")</f>
        <v>12</v>
      </c>
      <c r="AH754">
        <f t="array" ref="AH754">IFERROR(INDEX(JeffSagarin[YEAR],MATCH(AllSources[[#This Row],[Year]]&amp;"|"&amp;AllSources[[#This Row],[Real_Team]],JeffSagarin[YEAR]&amp;"|"&amp;JeffSagarin[TEAM],0)),"")</f>
        <v>2020</v>
      </c>
      <c r="AI754" t="str">
        <f t="array" ref="AI754">IFERROR(INDEX(SonnyMoore[TEAM],MATCH(AllSources[[#This Row],[Year]]&amp;"|"&amp;AllSources[[#This Row],[Real_Team]],SonnyMoore[YEAR]&amp;"|"&amp;SonnyMoore[TEAM],0)),"")</f>
        <v>WISCONSIN</v>
      </c>
      <c r="AJ754">
        <f t="array" ref="AJ754">IFERROR(INDEX(SonnyMoore[SM_SOS],MATCH(AllSources[[#This Row],[Year]]&amp;"|"&amp;AllSources[[#This Row],[Real_Team]],SonnyMoore[YEAR]&amp;"|"&amp;SonnyMoore[TEAM],0)),"")</f>
        <v>78.31</v>
      </c>
      <c r="AK754">
        <f t="array" ref="AK754">IFERROR(INDEX(SonnyMoore[SM_PR],MATCH(AllSources[[#This Row],[Year]]&amp;"|"&amp;AllSources[[#This Row],[Real_Team]],SonnyMoore[YEAR]&amp;"|"&amp;SonnyMoore[TEAM],0)),"")</f>
        <v>83.03</v>
      </c>
      <c r="AL754">
        <f t="array" ref="AL754">IFERROR(INDEX(SonnyMoore[YEAR],MATCH(AllSources[[#This Row],[Year]]&amp;"|"&amp;AllSources[[#This Row],[Real_Team]],SonnyMoore[YEAR]&amp;"|"&amp;SonnyMoore[TEAM],0)),"")</f>
        <v>2020</v>
      </c>
      <c r="AM754" t="str">
        <f t="array" ref="AM754">IFERROR(INDEX(ESPN[TEAM],MATCH(AllSources[[#This Row],[Year]]&amp;"|"&amp;AllSources[[#This Row],[Real_Team]],ESPN[YEAR]&amp;"|"&amp;ESPN[TEAM],0)),"")</f>
        <v>Wisconsin</v>
      </c>
      <c r="AN754">
        <f t="array" ref="AN754">IFERROR(INDEX(ESPN[BPI OFF],MATCH(AllSources[[#This Row],[Year]]&amp;"|"&amp;AllSources[[#This Row],[Real_Team]],ESPN[YEAR]&amp;"|"&amp;ESPN[TEAM],0)),"")</f>
        <v>6</v>
      </c>
      <c r="AO754">
        <f t="array" ref="AO754">IFERROR(INDEX(ESPN[BPI DEF],MATCH(AllSources[[#This Row],[Year]]&amp;"|"&amp;AllSources[[#This Row],[Real_Team]],ESPN[YEAR]&amp;"|"&amp;ESPN[TEAM],0)),"")</f>
        <v>7.2</v>
      </c>
      <c r="AP754">
        <f t="array" ref="AP754">IFERROR(INDEX(ESPN[BPI],MATCH(AllSources[[#This Row],[Year]]&amp;"|"&amp;AllSources[[#This Row],[Real_Team]],ESPN[YEAR]&amp;"|"&amp;ESPN[TEAM],0)),"")</f>
        <v>13.2</v>
      </c>
      <c r="AQ754">
        <f t="array" ref="AQ754">IFERROR(INDEX(ESPN[YEAR],MATCH(AllSources[[#This Row],[Year]]&amp;"|"&amp;AllSources[[#This Row],[Real_Team]],ESPN[YEAR]&amp;"|"&amp;ESPN[TEAM],0)),"")</f>
        <v>2020</v>
      </c>
    </row>
    <row r="755" spans="1:43" x14ac:dyDescent="0.2">
      <c r="A755">
        <v>2020</v>
      </c>
      <c r="B755">
        <v>23</v>
      </c>
      <c r="C755" t="s">
        <v>1214</v>
      </c>
      <c r="D755" t="s">
        <v>35</v>
      </c>
      <c r="E755" t="e" vm="1">
        <v>#NAME?</v>
      </c>
      <c r="F755">
        <v>6</v>
      </c>
      <c r="H755" t="s">
        <v>556</v>
      </c>
      <c r="I755" t="s">
        <v>1183</v>
      </c>
      <c r="J755">
        <v>18.649999999999999</v>
      </c>
      <c r="K755">
        <v>117.3</v>
      </c>
      <c r="L755">
        <v>5</v>
      </c>
      <c r="M755">
        <v>98.6</v>
      </c>
      <c r="N755">
        <v>97</v>
      </c>
      <c r="O755">
        <v>70.2</v>
      </c>
      <c r="P755">
        <v>77</v>
      </c>
      <c r="Q755">
        <v>5.0000000000000001E-3</v>
      </c>
      <c r="R755">
        <v>172</v>
      </c>
      <c r="S755">
        <v>12.28</v>
      </c>
      <c r="T755">
        <v>4</v>
      </c>
      <c r="U755">
        <v>108.6</v>
      </c>
      <c r="V755">
        <v>3</v>
      </c>
      <c r="W755">
        <v>96.3</v>
      </c>
      <c r="X755">
        <v>13</v>
      </c>
      <c r="Y755">
        <v>2.4</v>
      </c>
      <c r="Z755">
        <v>93</v>
      </c>
      <c r="AA755">
        <v>6</v>
      </c>
      <c r="AB755" t="s">
        <v>136</v>
      </c>
      <c r="AC755" t="str">
        <f t="array" ref="AC755">IFERROR(INDEX(JeffSagarin[TEAM],MATCH(AllSources[[#This Row],[Year]]&amp;"|"&amp;AllSources[[#This Row],[Real_Team]],JeffSagarin[YEAR]&amp;"|"&amp;JeffSagarin[TEAM],0)),"")</f>
        <v>Iowa</v>
      </c>
      <c r="AD755">
        <f t="array" ref="AD755">IFERROR(INDEX(JeffSagarin[JS_RATING],MATCH(AllSources[[#This Row],[Year]]&amp;"|"&amp;AllSources[[#This Row],[Real_Team]],JeffSagarin[YEAR]&amp;"|"&amp;JeffSagarin[TEAM],0)),"")</f>
        <v>83.94</v>
      </c>
      <c r="AE755">
        <f t="array" ref="AE755">IFERROR(INDEX(JeffSagarin[JS_SOS],MATCH(AllSources[[#This Row],[Year]]&amp;"|"&amp;AllSources[[#This Row],[Real_Team]],JeffSagarin[YEAR]&amp;"|"&amp;JeffSagarin[TEAM],0)),"")</f>
        <v>80.97</v>
      </c>
      <c r="AF755">
        <f t="array" ref="AF755">IFERROR(INDEX(JeffSagarin[W25],MATCH(AllSources[[#This Row],[Year]]&amp;"|"&amp;AllSources[[#This Row],[Real_Team]],JeffSagarin[YEAR]&amp;"|"&amp;JeffSagarin[TEAM],0)),"")</f>
        <v>3</v>
      </c>
      <c r="AG755" s="9">
        <f t="array" ref="AG755">IFERROR(INDEX(JeffSagarin[W50],MATCH(AllSources[[#This Row],[Year]]&amp;"|"&amp;AllSources[[#This Row],[Real_Team]],JeffSagarin[YEAR]&amp;"|"&amp;JeffSagarin[TEAM],0)),"")</f>
        <v>9</v>
      </c>
      <c r="AH755">
        <f t="array" ref="AH755">IFERROR(INDEX(JeffSagarin[YEAR],MATCH(AllSources[[#This Row],[Year]]&amp;"|"&amp;AllSources[[#This Row],[Real_Team]],JeffSagarin[YEAR]&amp;"|"&amp;JeffSagarin[TEAM],0)),"")</f>
        <v>2020</v>
      </c>
      <c r="AI755" t="str">
        <f t="array" ref="AI755">IFERROR(INDEX(SonnyMoore[TEAM],MATCH(AllSources[[#This Row],[Year]]&amp;"|"&amp;AllSources[[#This Row],[Real_Team]],SonnyMoore[YEAR]&amp;"|"&amp;SonnyMoore[TEAM],0)),"")</f>
        <v>IOWA</v>
      </c>
      <c r="AJ755">
        <f t="array" ref="AJ755">IFERROR(INDEX(SonnyMoore[SM_SOS],MATCH(AllSources[[#This Row],[Year]]&amp;"|"&amp;AllSources[[#This Row],[Real_Team]],SonnyMoore[YEAR]&amp;"|"&amp;SonnyMoore[TEAM],0)),"")</f>
        <v>77.08</v>
      </c>
      <c r="AK755">
        <f t="array" ref="AK755">IFERROR(INDEX(SonnyMoore[SM_PR],MATCH(AllSources[[#This Row],[Year]]&amp;"|"&amp;AllSources[[#This Row],[Real_Team]],SonnyMoore[YEAR]&amp;"|"&amp;SonnyMoore[TEAM],0)),"")</f>
        <v>82.92</v>
      </c>
      <c r="AL755">
        <f t="array" ref="AL755">IFERROR(INDEX(SonnyMoore[YEAR],MATCH(AllSources[[#This Row],[Year]]&amp;"|"&amp;AllSources[[#This Row],[Real_Team]],SonnyMoore[YEAR]&amp;"|"&amp;SonnyMoore[TEAM],0)),"")</f>
        <v>2020</v>
      </c>
      <c r="AM755" t="str">
        <f t="array" ref="AM755">IFERROR(INDEX(ESPN[TEAM],MATCH(AllSources[[#This Row],[Year]]&amp;"|"&amp;AllSources[[#This Row],[Real_Team]],ESPN[YEAR]&amp;"|"&amp;ESPN[TEAM],0)),"")</f>
        <v>Iowa</v>
      </c>
      <c r="AN755">
        <f t="array" ref="AN755">IFERROR(INDEX(ESPN[BPI OFF],MATCH(AllSources[[#This Row],[Year]]&amp;"|"&amp;AllSources[[#This Row],[Real_Team]],ESPN[YEAR]&amp;"|"&amp;ESPN[TEAM],0)),"")</f>
        <v>14.3</v>
      </c>
      <c r="AO755">
        <f t="array" ref="AO755">IFERROR(INDEX(ESPN[BPI DEF],MATCH(AllSources[[#This Row],[Year]]&amp;"|"&amp;AllSources[[#This Row],[Real_Team]],ESPN[YEAR]&amp;"|"&amp;ESPN[TEAM],0)),"")</f>
        <v>2.7</v>
      </c>
      <c r="AP755">
        <f t="array" ref="AP755">IFERROR(INDEX(ESPN[BPI],MATCH(AllSources[[#This Row],[Year]]&amp;"|"&amp;AllSources[[#This Row],[Real_Team]],ESPN[YEAR]&amp;"|"&amp;ESPN[TEAM],0)),"")</f>
        <v>17</v>
      </c>
      <c r="AQ755">
        <f t="array" ref="AQ755">IFERROR(INDEX(ESPN[YEAR],MATCH(AllSources[[#This Row],[Year]]&amp;"|"&amp;AllSources[[#This Row],[Real_Team]],ESPN[YEAR]&amp;"|"&amp;ESPN[TEAM],0)),"")</f>
        <v>2020</v>
      </c>
    </row>
    <row r="756" spans="1:43" x14ac:dyDescent="0.2">
      <c r="A756">
        <v>2020</v>
      </c>
      <c r="B756">
        <v>25</v>
      </c>
      <c r="C756" t="s">
        <v>1215</v>
      </c>
      <c r="D756" t="s">
        <v>232</v>
      </c>
      <c r="E756" t="e" vm="1">
        <v>#NAME?</v>
      </c>
      <c r="F756">
        <v>5</v>
      </c>
      <c r="H756" t="s">
        <v>541</v>
      </c>
      <c r="I756" t="s">
        <v>1266</v>
      </c>
      <c r="J756">
        <v>18.39</v>
      </c>
      <c r="K756">
        <v>112.6</v>
      </c>
      <c r="L756">
        <v>25</v>
      </c>
      <c r="M756">
        <v>94.2</v>
      </c>
      <c r="N756">
        <v>42</v>
      </c>
      <c r="O756">
        <v>63.7</v>
      </c>
      <c r="P756">
        <v>341</v>
      </c>
      <c r="Q756">
        <v>3.2000000000000001E-2</v>
      </c>
      <c r="R756">
        <v>101</v>
      </c>
      <c r="S756">
        <v>10.220000000000001</v>
      </c>
      <c r="T756">
        <v>26</v>
      </c>
      <c r="U756">
        <v>107.6</v>
      </c>
      <c r="V756">
        <v>22</v>
      </c>
      <c r="W756">
        <v>97.4</v>
      </c>
      <c r="X756">
        <v>28</v>
      </c>
      <c r="Y756">
        <v>1.07</v>
      </c>
      <c r="Z756">
        <v>144</v>
      </c>
      <c r="AA756">
        <v>5</v>
      </c>
      <c r="AB756" t="s">
        <v>136</v>
      </c>
      <c r="AC756" t="str">
        <f t="array" ref="AC756">IFERROR(INDEX(JeffSagarin[TEAM],MATCH(AllSources[[#This Row],[Year]]&amp;"|"&amp;AllSources[[#This Row],[Real_Team]],JeffSagarin[YEAR]&amp;"|"&amp;JeffSagarin[TEAM],0)),"")</f>
        <v>Butler</v>
      </c>
      <c r="AD756">
        <f t="array" ref="AD756">IFERROR(INDEX(JeffSagarin[JS_RATING],MATCH(AllSources[[#This Row],[Year]]&amp;"|"&amp;AllSources[[#This Row],[Real_Team]],JeffSagarin[YEAR]&amp;"|"&amp;JeffSagarin[TEAM],0)),"")</f>
        <v>80.790000000000006</v>
      </c>
      <c r="AE756">
        <f t="array" ref="AE756">IFERROR(INDEX(JeffSagarin[JS_SOS],MATCH(AllSources[[#This Row],[Year]]&amp;"|"&amp;AllSources[[#This Row],[Real_Team]],JeffSagarin[YEAR]&amp;"|"&amp;JeffSagarin[TEAM],0)),"")</f>
        <v>79.41</v>
      </c>
      <c r="AF756">
        <f t="array" ref="AF756">IFERROR(INDEX(JeffSagarin[W25],MATCH(AllSources[[#This Row],[Year]]&amp;"|"&amp;AllSources[[#This Row],[Real_Team]],JeffSagarin[YEAR]&amp;"|"&amp;JeffSagarin[TEAM],0)),"")</f>
        <v>1</v>
      </c>
      <c r="AG756" s="9">
        <f t="array" ref="AG756">IFERROR(INDEX(JeffSagarin[W50],MATCH(AllSources[[#This Row],[Year]]&amp;"|"&amp;AllSources[[#This Row],[Real_Team]],JeffSagarin[YEAR]&amp;"|"&amp;JeffSagarin[TEAM],0)),"")</f>
        <v>3</v>
      </c>
      <c r="AH756">
        <f t="array" ref="AH756">IFERROR(INDEX(JeffSagarin[YEAR],MATCH(AllSources[[#This Row],[Year]]&amp;"|"&amp;AllSources[[#This Row],[Real_Team]],JeffSagarin[YEAR]&amp;"|"&amp;JeffSagarin[TEAM],0)),"")</f>
        <v>2020</v>
      </c>
      <c r="AI756" t="str">
        <f t="array" ref="AI756">IFERROR(INDEX(SonnyMoore[TEAM],MATCH(AllSources[[#This Row],[Year]]&amp;"|"&amp;AllSources[[#This Row],[Real_Team]],SonnyMoore[YEAR]&amp;"|"&amp;SonnyMoore[TEAM],0)),"")</f>
        <v>BUTLER</v>
      </c>
      <c r="AJ756">
        <f t="array" ref="AJ756">IFERROR(INDEX(SonnyMoore[SM_SOS],MATCH(AllSources[[#This Row],[Year]]&amp;"|"&amp;AllSources[[#This Row],[Real_Team]],SonnyMoore[YEAR]&amp;"|"&amp;SonnyMoore[TEAM],0)),"")</f>
        <v>76.34</v>
      </c>
      <c r="AK756">
        <f t="array" ref="AK756">IFERROR(INDEX(SonnyMoore[SM_PR],MATCH(AllSources[[#This Row],[Year]]&amp;"|"&amp;AllSources[[#This Row],[Real_Team]],SonnyMoore[YEAR]&amp;"|"&amp;SonnyMoore[TEAM],0)),"")</f>
        <v>76.8</v>
      </c>
      <c r="AL756">
        <f t="array" ref="AL756">IFERROR(INDEX(SonnyMoore[YEAR],MATCH(AllSources[[#This Row],[Year]]&amp;"|"&amp;AllSources[[#This Row],[Real_Team]],SonnyMoore[YEAR]&amp;"|"&amp;SonnyMoore[TEAM],0)),"")</f>
        <v>2020</v>
      </c>
      <c r="AM756" t="str">
        <f t="array" ref="AM756">IFERROR(INDEX(ESPN[TEAM],MATCH(AllSources[[#This Row],[Year]]&amp;"|"&amp;AllSources[[#This Row],[Real_Team]],ESPN[YEAR]&amp;"|"&amp;ESPN[TEAM],0)),"")</f>
        <v/>
      </c>
      <c r="AN756" t="str">
        <f t="array" ref="AN756">IFERROR(INDEX(ESPN[BPI OFF],MATCH(AllSources[[#This Row],[Year]]&amp;"|"&amp;AllSources[[#This Row],[Real_Team]],ESPN[YEAR]&amp;"|"&amp;ESPN[TEAM],0)),"")</f>
        <v/>
      </c>
      <c r="AO756" t="str">
        <f t="array" ref="AO756">IFERROR(INDEX(ESPN[BPI DEF],MATCH(AllSources[[#This Row],[Year]]&amp;"|"&amp;AllSources[[#This Row],[Real_Team]],ESPN[YEAR]&amp;"|"&amp;ESPN[TEAM],0)),"")</f>
        <v/>
      </c>
      <c r="AP756" t="str">
        <f t="array" ref="AP756">IFERROR(INDEX(ESPN[BPI],MATCH(AllSources[[#This Row],[Year]]&amp;"|"&amp;AllSources[[#This Row],[Real_Team]],ESPN[YEAR]&amp;"|"&amp;ESPN[TEAM],0)),"")</f>
        <v/>
      </c>
      <c r="AQ756" t="str">
        <f t="array" ref="AQ756">IFERROR(INDEX(ESPN[YEAR],MATCH(AllSources[[#This Row],[Year]]&amp;"|"&amp;AllSources[[#This Row],[Real_Team]],ESPN[YEAR]&amp;"|"&amp;ESPN[TEAM],0)),"")</f>
        <v/>
      </c>
    </row>
    <row r="757" spans="1:43" x14ac:dyDescent="0.2">
      <c r="A757">
        <v>2020</v>
      </c>
      <c r="B757">
        <v>26</v>
      </c>
      <c r="C757" t="s">
        <v>1216</v>
      </c>
      <c r="D757" t="s">
        <v>1518</v>
      </c>
      <c r="E757" t="e" vm="1">
        <v>#NAME?</v>
      </c>
      <c r="F757">
        <v>6</v>
      </c>
      <c r="H757" t="s">
        <v>556</v>
      </c>
      <c r="I757" t="s">
        <v>1156</v>
      </c>
      <c r="J757">
        <v>17.91</v>
      </c>
      <c r="K757">
        <v>110.3</v>
      </c>
      <c r="L757">
        <v>43</v>
      </c>
      <c r="M757">
        <v>92.4</v>
      </c>
      <c r="N757">
        <v>23</v>
      </c>
      <c r="O757">
        <v>70.900000000000006</v>
      </c>
      <c r="P757">
        <v>54</v>
      </c>
      <c r="Q757">
        <v>1.4E-2</v>
      </c>
      <c r="R757">
        <v>149</v>
      </c>
      <c r="S757">
        <v>10.72</v>
      </c>
      <c r="T757">
        <v>22</v>
      </c>
      <c r="U757">
        <v>108.1</v>
      </c>
      <c r="V757">
        <v>11</v>
      </c>
      <c r="W757">
        <v>97.4</v>
      </c>
      <c r="X757">
        <v>29</v>
      </c>
      <c r="Y757">
        <v>-4.2</v>
      </c>
      <c r="Z757">
        <v>304</v>
      </c>
      <c r="AA757">
        <v>6</v>
      </c>
      <c r="AB757" t="s">
        <v>136</v>
      </c>
      <c r="AC757" t="str">
        <f t="array" ref="AC757">IFERROR(INDEX(JeffSagarin[TEAM],MATCH(AllSources[[#This Row],[Year]]&amp;"|"&amp;AllSources[[#This Row],[Real_Team]],JeffSagarin[YEAR]&amp;"|"&amp;JeffSagarin[TEAM],0)),"")</f>
        <v/>
      </c>
      <c r="AD757" t="str">
        <f t="array" ref="AD757">IFERROR(INDEX(JeffSagarin[JS_RATING],MATCH(AllSources[[#This Row],[Year]]&amp;"|"&amp;AllSources[[#This Row],[Real_Team]],JeffSagarin[YEAR]&amp;"|"&amp;JeffSagarin[TEAM],0)),"")</f>
        <v/>
      </c>
      <c r="AE757" t="str">
        <f t="array" ref="AE757">IFERROR(INDEX(JeffSagarin[JS_SOS],MATCH(AllSources[[#This Row],[Year]]&amp;"|"&amp;AllSources[[#This Row],[Real_Team]],JeffSagarin[YEAR]&amp;"|"&amp;JeffSagarin[TEAM],0)),"")</f>
        <v/>
      </c>
      <c r="AF757" t="str">
        <f t="array" ref="AF757">IFERROR(INDEX(JeffSagarin[W25],MATCH(AllSources[[#This Row],[Year]]&amp;"|"&amp;AllSources[[#This Row],[Real_Team]],JeffSagarin[YEAR]&amp;"|"&amp;JeffSagarin[TEAM],0)),"")</f>
        <v/>
      </c>
      <c r="AG757" s="9" t="str">
        <f t="array" ref="AG757">IFERROR(INDEX(JeffSagarin[W50],MATCH(AllSources[[#This Row],[Year]]&amp;"|"&amp;AllSources[[#This Row],[Real_Team]],JeffSagarin[YEAR]&amp;"|"&amp;JeffSagarin[TEAM],0)),"")</f>
        <v/>
      </c>
      <c r="AH757" t="str">
        <f t="array" ref="AH757">IFERROR(INDEX(JeffSagarin[YEAR],MATCH(AllSources[[#This Row],[Year]]&amp;"|"&amp;AllSources[[#This Row],[Real_Team]],JeffSagarin[YEAR]&amp;"|"&amp;JeffSagarin[TEAM],0)),"")</f>
        <v/>
      </c>
      <c r="AI757" t="str">
        <f t="array" ref="AI757">IFERROR(INDEX(SonnyMoore[TEAM],MATCH(AllSources[[#This Row],[Year]]&amp;"|"&amp;AllSources[[#This Row],[Real_Team]],SonnyMoore[YEAR]&amp;"|"&amp;SonnyMoore[TEAM],0)),"")</f>
        <v/>
      </c>
      <c r="AJ757" t="str">
        <f t="array" ref="AJ757">IFERROR(INDEX(SonnyMoore[SM_SOS],MATCH(AllSources[[#This Row],[Year]]&amp;"|"&amp;AllSources[[#This Row],[Real_Team]],SonnyMoore[YEAR]&amp;"|"&amp;SonnyMoore[TEAM],0)),"")</f>
        <v/>
      </c>
      <c r="AK757" t="str">
        <f t="array" ref="AK757">IFERROR(INDEX(SonnyMoore[SM_PR],MATCH(AllSources[[#This Row],[Year]]&amp;"|"&amp;AllSources[[#This Row],[Real_Team]],SonnyMoore[YEAR]&amp;"|"&amp;SonnyMoore[TEAM],0)),"")</f>
        <v/>
      </c>
      <c r="AL757" t="str">
        <f t="array" ref="AL757">IFERROR(INDEX(SonnyMoore[YEAR],MATCH(AllSources[[#This Row],[Year]]&amp;"|"&amp;AllSources[[#This Row],[Real_Team]],SonnyMoore[YEAR]&amp;"|"&amp;SonnyMoore[TEAM],0)),"")</f>
        <v/>
      </c>
      <c r="AM757" t="str">
        <f t="array" ref="AM757">IFERROR(INDEX(ESPN[TEAM],MATCH(AllSources[[#This Row],[Year]]&amp;"|"&amp;AllSources[[#This Row],[Real_Team]],ESPN[YEAR]&amp;"|"&amp;ESPN[TEAM],0)),"")</f>
        <v/>
      </c>
      <c r="AN757" t="str">
        <f t="array" ref="AN757">IFERROR(INDEX(ESPN[BPI OFF],MATCH(AllSources[[#This Row],[Year]]&amp;"|"&amp;AllSources[[#This Row],[Real_Team]],ESPN[YEAR]&amp;"|"&amp;ESPN[TEAM],0)),"")</f>
        <v/>
      </c>
      <c r="AO757" t="str">
        <f t="array" ref="AO757">IFERROR(INDEX(ESPN[BPI DEF],MATCH(AllSources[[#This Row],[Year]]&amp;"|"&amp;AllSources[[#This Row],[Real_Team]],ESPN[YEAR]&amp;"|"&amp;ESPN[TEAM],0)),"")</f>
        <v/>
      </c>
      <c r="AP757" t="str">
        <f t="array" ref="AP757">IFERROR(INDEX(ESPN[BPI],MATCH(AllSources[[#This Row],[Year]]&amp;"|"&amp;AllSources[[#This Row],[Real_Team]],ESPN[YEAR]&amp;"|"&amp;ESPN[TEAM],0)),"")</f>
        <v/>
      </c>
      <c r="AQ757" t="str">
        <f t="array" ref="AQ757">IFERROR(INDEX(ESPN[YEAR],MATCH(AllSources[[#This Row],[Year]]&amp;"|"&amp;AllSources[[#This Row],[Real_Team]],ESPN[YEAR]&amp;"|"&amp;ESPN[TEAM],0)),"")</f>
        <v/>
      </c>
    </row>
    <row r="758" spans="1:43" x14ac:dyDescent="0.2">
      <c r="A758">
        <v>2020</v>
      </c>
      <c r="B758">
        <v>28</v>
      </c>
      <c r="C758" t="s">
        <v>1217</v>
      </c>
      <c r="D758" t="s">
        <v>452</v>
      </c>
      <c r="E758" t="e" vm="1">
        <v>#NAME?</v>
      </c>
      <c r="F758">
        <v>9</v>
      </c>
      <c r="H758" t="s">
        <v>556</v>
      </c>
      <c r="I758" t="s">
        <v>1183</v>
      </c>
      <c r="J758">
        <v>17.72</v>
      </c>
      <c r="K758">
        <v>107.9</v>
      </c>
      <c r="L758">
        <v>72</v>
      </c>
      <c r="M758">
        <v>90.2</v>
      </c>
      <c r="N758">
        <v>6</v>
      </c>
      <c r="O758">
        <v>67.400000000000006</v>
      </c>
      <c r="P758">
        <v>231</v>
      </c>
      <c r="Q758">
        <v>-4.2000000000000003E-2</v>
      </c>
      <c r="R758">
        <v>286</v>
      </c>
      <c r="S758">
        <v>9.8800000000000008</v>
      </c>
      <c r="T758">
        <v>31</v>
      </c>
      <c r="U758">
        <v>107.4</v>
      </c>
      <c r="V758">
        <v>25</v>
      </c>
      <c r="W758">
        <v>97.5</v>
      </c>
      <c r="X758">
        <v>32</v>
      </c>
      <c r="Y758">
        <v>-4.4400000000000004</v>
      </c>
      <c r="Z758">
        <v>309</v>
      </c>
      <c r="AA758">
        <v>9</v>
      </c>
      <c r="AB758" t="s">
        <v>136</v>
      </c>
      <c r="AC758" t="str">
        <f t="array" ref="AC758">IFERROR(INDEX(JeffSagarin[TEAM],MATCH(AllSources[[#This Row],[Year]]&amp;"|"&amp;AllSources[[#This Row],[Real_Team]],JeffSagarin[YEAR]&amp;"|"&amp;JeffSagarin[TEAM],0)),"")</f>
        <v>Rutgers</v>
      </c>
      <c r="AD758">
        <f t="array" ref="AD758">IFERROR(INDEX(JeffSagarin[JS_RATING],MATCH(AllSources[[#This Row],[Year]]&amp;"|"&amp;AllSources[[#This Row],[Real_Team]],JeffSagarin[YEAR]&amp;"|"&amp;JeffSagarin[TEAM],0)),"")</f>
        <v>78.319999999999993</v>
      </c>
      <c r="AE758">
        <f t="array" ref="AE758">IFERROR(INDEX(JeffSagarin[JS_SOS],MATCH(AllSources[[#This Row],[Year]]&amp;"|"&amp;AllSources[[#This Row],[Real_Team]],JeffSagarin[YEAR]&amp;"|"&amp;JeffSagarin[TEAM],0)),"")</f>
        <v>80.760000000000005</v>
      </c>
      <c r="AF758">
        <f t="array" ref="AF758">IFERROR(INDEX(JeffSagarin[W25],MATCH(AllSources[[#This Row],[Year]]&amp;"|"&amp;AllSources[[#This Row],[Real_Team]],JeffSagarin[YEAR]&amp;"|"&amp;JeffSagarin[TEAM],0)),"")</f>
        <v>0</v>
      </c>
      <c r="AG758" s="9">
        <f t="array" ref="AG758">IFERROR(INDEX(JeffSagarin[W50],MATCH(AllSources[[#This Row],[Year]]&amp;"|"&amp;AllSources[[#This Row],[Real_Team]],JeffSagarin[YEAR]&amp;"|"&amp;JeffSagarin[TEAM],0)),"")</f>
        <v>6</v>
      </c>
      <c r="AH758">
        <f t="array" ref="AH758">IFERROR(INDEX(JeffSagarin[YEAR],MATCH(AllSources[[#This Row],[Year]]&amp;"|"&amp;AllSources[[#This Row],[Real_Team]],JeffSagarin[YEAR]&amp;"|"&amp;JeffSagarin[TEAM],0)),"")</f>
        <v>2020</v>
      </c>
      <c r="AI758" t="str">
        <f t="array" ref="AI758">IFERROR(INDEX(SonnyMoore[TEAM],MATCH(AllSources[[#This Row],[Year]]&amp;"|"&amp;AllSources[[#This Row],[Real_Team]],SonnyMoore[YEAR]&amp;"|"&amp;SonnyMoore[TEAM],0)),"")</f>
        <v>RUTGERS</v>
      </c>
      <c r="AJ758">
        <f t="array" ref="AJ758">IFERROR(INDEX(SonnyMoore[SM_SOS],MATCH(AllSources[[#This Row],[Year]]&amp;"|"&amp;AllSources[[#This Row],[Real_Team]],SonnyMoore[YEAR]&amp;"|"&amp;SonnyMoore[TEAM],0)),"")</f>
        <v>78.06</v>
      </c>
      <c r="AK758">
        <f t="array" ref="AK758">IFERROR(INDEX(SonnyMoore[SM_PR],MATCH(AllSources[[#This Row],[Year]]&amp;"|"&amp;AllSources[[#This Row],[Real_Team]],SonnyMoore[YEAR]&amp;"|"&amp;SonnyMoore[TEAM],0)),"")</f>
        <v>77.2</v>
      </c>
      <c r="AL758">
        <f t="array" ref="AL758">IFERROR(INDEX(SonnyMoore[YEAR],MATCH(AllSources[[#This Row],[Year]]&amp;"|"&amp;AllSources[[#This Row],[Real_Team]],SonnyMoore[YEAR]&amp;"|"&amp;SonnyMoore[TEAM],0)),"")</f>
        <v>2020</v>
      </c>
      <c r="AM758" t="str">
        <f t="array" ref="AM758">IFERROR(INDEX(ESPN[TEAM],MATCH(AllSources[[#This Row],[Year]]&amp;"|"&amp;AllSources[[#This Row],[Real_Team]],ESPN[YEAR]&amp;"|"&amp;ESPN[TEAM],0)),"")</f>
        <v>Rutgers</v>
      </c>
      <c r="AN758">
        <f t="array" ref="AN758">IFERROR(INDEX(ESPN[BPI OFF],MATCH(AllSources[[#This Row],[Year]]&amp;"|"&amp;AllSources[[#This Row],[Real_Team]],ESPN[YEAR]&amp;"|"&amp;ESPN[TEAM],0)),"")</f>
        <v>3.2</v>
      </c>
      <c r="AO758">
        <f t="array" ref="AO758">IFERROR(INDEX(ESPN[BPI DEF],MATCH(AllSources[[#This Row],[Year]]&amp;"|"&amp;AllSources[[#This Row],[Real_Team]],ESPN[YEAR]&amp;"|"&amp;ESPN[TEAM],0)),"")</f>
        <v>6.4</v>
      </c>
      <c r="AP758">
        <f t="array" ref="AP758">IFERROR(INDEX(ESPN[BPI],MATCH(AllSources[[#This Row],[Year]]&amp;"|"&amp;AllSources[[#This Row],[Real_Team]],ESPN[YEAR]&amp;"|"&amp;ESPN[TEAM],0)),"")</f>
        <v>9.6</v>
      </c>
      <c r="AQ758">
        <f t="array" ref="AQ758">IFERROR(INDEX(ESPN[YEAR],MATCH(AllSources[[#This Row],[Year]]&amp;"|"&amp;AllSources[[#This Row],[Real_Team]],ESPN[YEAR]&amp;"|"&amp;ESPN[TEAM],0)),"")</f>
        <v>2020</v>
      </c>
    </row>
    <row r="759" spans="1:43" x14ac:dyDescent="0.2">
      <c r="A759">
        <v>2020</v>
      </c>
      <c r="B759">
        <v>29</v>
      </c>
      <c r="C759" t="s">
        <v>1218</v>
      </c>
      <c r="D759" t="s">
        <v>134</v>
      </c>
      <c r="E759" t="e" vm="1">
        <v>#NAME?</v>
      </c>
      <c r="F759">
        <v>4</v>
      </c>
      <c r="H759" t="s">
        <v>60</v>
      </c>
      <c r="I759" t="s">
        <v>1264</v>
      </c>
      <c r="J759">
        <v>17.600000000000001</v>
      </c>
      <c r="K759">
        <v>112.7</v>
      </c>
      <c r="L759">
        <v>24</v>
      </c>
      <c r="M759">
        <v>95.1</v>
      </c>
      <c r="N759">
        <v>52</v>
      </c>
      <c r="O759">
        <v>67.7</v>
      </c>
      <c r="P759">
        <v>215</v>
      </c>
      <c r="Q759">
        <v>1.7999999999999999E-2</v>
      </c>
      <c r="R759">
        <v>138</v>
      </c>
      <c r="S759">
        <v>6.37</v>
      </c>
      <c r="T759">
        <v>66</v>
      </c>
      <c r="U759">
        <v>105.9</v>
      </c>
      <c r="V759">
        <v>57</v>
      </c>
      <c r="W759">
        <v>99.6</v>
      </c>
      <c r="X759">
        <v>78</v>
      </c>
      <c r="Y759">
        <v>-0.87</v>
      </c>
      <c r="Z759">
        <v>207</v>
      </c>
      <c r="AA759">
        <v>4</v>
      </c>
      <c r="AB759" t="s">
        <v>136</v>
      </c>
      <c r="AC759" t="str">
        <f t="array" ref="AC759">IFERROR(INDEX(JeffSagarin[TEAM],MATCH(AllSources[[#This Row],[Year]]&amp;"|"&amp;AllSources[[#This Row],[Real_Team]],JeffSagarin[YEAR]&amp;"|"&amp;JeffSagarin[TEAM],0)),"")</f>
        <v>Kentucky</v>
      </c>
      <c r="AD759">
        <f t="array" ref="AD759">IFERROR(INDEX(JeffSagarin[JS_RATING],MATCH(AllSources[[#This Row],[Year]]&amp;"|"&amp;AllSources[[#This Row],[Real_Team]],JeffSagarin[YEAR]&amp;"|"&amp;JeffSagarin[TEAM],0)),"")</f>
        <v>91.75</v>
      </c>
      <c r="AE759">
        <f t="array" ref="AE759">IFERROR(INDEX(JeffSagarin[JS_SOS],MATCH(AllSources[[#This Row],[Year]]&amp;"|"&amp;AllSources[[#This Row],[Real_Team]],JeffSagarin[YEAR]&amp;"|"&amp;JeffSagarin[TEAM],0)),"")</f>
        <v>81.680000000000007</v>
      </c>
      <c r="AF759">
        <f t="array" ref="AF759">IFERROR(INDEX(JeffSagarin[W25],MATCH(AllSources[[#This Row],[Year]]&amp;"|"&amp;AllSources[[#This Row],[Real_Team]],JeffSagarin[YEAR]&amp;"|"&amp;JeffSagarin[TEAM],0)),"")</f>
        <v>10</v>
      </c>
      <c r="AG759" s="9">
        <f t="array" ref="AG759">IFERROR(INDEX(JeffSagarin[W50],MATCH(AllSources[[#This Row],[Year]]&amp;"|"&amp;AllSources[[#This Row],[Real_Team]],JeffSagarin[YEAR]&amp;"|"&amp;JeffSagarin[TEAM],0)),"")</f>
        <v>14</v>
      </c>
      <c r="AH759">
        <f t="array" ref="AH759">IFERROR(INDEX(JeffSagarin[YEAR],MATCH(AllSources[[#This Row],[Year]]&amp;"|"&amp;AllSources[[#This Row],[Real_Team]],JeffSagarin[YEAR]&amp;"|"&amp;JeffSagarin[TEAM],0)),"")</f>
        <v>2020</v>
      </c>
      <c r="AI759" t="str">
        <f t="array" ref="AI759">IFERROR(INDEX(SonnyMoore[TEAM],MATCH(AllSources[[#This Row],[Year]]&amp;"|"&amp;AllSources[[#This Row],[Real_Team]],SonnyMoore[YEAR]&amp;"|"&amp;SonnyMoore[TEAM],0)),"")</f>
        <v>KENTUCKY</v>
      </c>
      <c r="AJ759">
        <f t="array" ref="AJ759">IFERROR(INDEX(SonnyMoore[SM_SOS],MATCH(AllSources[[#This Row],[Year]]&amp;"|"&amp;AllSources[[#This Row],[Real_Team]],SonnyMoore[YEAR]&amp;"|"&amp;SonnyMoore[TEAM],0)),"")</f>
        <v>78.48</v>
      </c>
      <c r="AK759">
        <f t="array" ref="AK759">IFERROR(INDEX(SonnyMoore[SM_PR],MATCH(AllSources[[#This Row],[Year]]&amp;"|"&amp;AllSources[[#This Row],[Real_Team]],SonnyMoore[YEAR]&amp;"|"&amp;SonnyMoore[TEAM],0)),"")</f>
        <v>90.27</v>
      </c>
      <c r="AL759">
        <f t="array" ref="AL759">IFERROR(INDEX(SonnyMoore[YEAR],MATCH(AllSources[[#This Row],[Year]]&amp;"|"&amp;AllSources[[#This Row],[Real_Team]],SonnyMoore[YEAR]&amp;"|"&amp;SonnyMoore[TEAM],0)),"")</f>
        <v>2020</v>
      </c>
      <c r="AM759" t="str">
        <f t="array" ref="AM759">IFERROR(INDEX(ESPN[TEAM],MATCH(AllSources[[#This Row],[Year]]&amp;"|"&amp;AllSources[[#This Row],[Real_Team]],ESPN[YEAR]&amp;"|"&amp;ESPN[TEAM],0)),"")</f>
        <v/>
      </c>
      <c r="AN759" t="str">
        <f t="array" ref="AN759">IFERROR(INDEX(ESPN[BPI OFF],MATCH(AllSources[[#This Row],[Year]]&amp;"|"&amp;AllSources[[#This Row],[Real_Team]],ESPN[YEAR]&amp;"|"&amp;ESPN[TEAM],0)),"")</f>
        <v/>
      </c>
      <c r="AO759" t="str">
        <f t="array" ref="AO759">IFERROR(INDEX(ESPN[BPI DEF],MATCH(AllSources[[#This Row],[Year]]&amp;"|"&amp;AllSources[[#This Row],[Real_Team]],ESPN[YEAR]&amp;"|"&amp;ESPN[TEAM],0)),"")</f>
        <v/>
      </c>
      <c r="AP759" t="str">
        <f t="array" ref="AP759">IFERROR(INDEX(ESPN[BPI],MATCH(AllSources[[#This Row],[Year]]&amp;"|"&amp;AllSources[[#This Row],[Real_Team]],ESPN[YEAR]&amp;"|"&amp;ESPN[TEAM],0)),"")</f>
        <v/>
      </c>
      <c r="AQ759" t="str">
        <f t="array" ref="AQ759">IFERROR(INDEX(ESPN[YEAR],MATCH(AllSources[[#This Row],[Year]]&amp;"|"&amp;AllSources[[#This Row],[Real_Team]],ESPN[YEAR]&amp;"|"&amp;ESPN[TEAM],0)),"")</f>
        <v/>
      </c>
    </row>
    <row r="760" spans="1:43" x14ac:dyDescent="0.2">
      <c r="A760">
        <v>2020</v>
      </c>
      <c r="B760">
        <v>30</v>
      </c>
      <c r="C760" t="s">
        <v>1219</v>
      </c>
      <c r="D760" t="s">
        <v>129</v>
      </c>
      <c r="E760" t="e" vm="1">
        <v>#NAME?</v>
      </c>
      <c r="F760">
        <v>7</v>
      </c>
      <c r="H760" t="s">
        <v>556</v>
      </c>
      <c r="I760" t="s">
        <v>1156</v>
      </c>
      <c r="J760">
        <v>17.23</v>
      </c>
      <c r="K760">
        <v>110.9</v>
      </c>
      <c r="L760">
        <v>38</v>
      </c>
      <c r="M760">
        <v>93.7</v>
      </c>
      <c r="N760">
        <v>35</v>
      </c>
      <c r="O760">
        <v>66</v>
      </c>
      <c r="P760">
        <v>288</v>
      </c>
      <c r="Q760">
        <v>2.1999999999999999E-2</v>
      </c>
      <c r="R760">
        <v>123</v>
      </c>
      <c r="S760">
        <v>10.38</v>
      </c>
      <c r="T760">
        <v>25</v>
      </c>
      <c r="U760">
        <v>107.7</v>
      </c>
      <c r="V760">
        <v>20</v>
      </c>
      <c r="W760">
        <v>97.3</v>
      </c>
      <c r="X760">
        <v>26</v>
      </c>
      <c r="Y760">
        <v>-5.83</v>
      </c>
      <c r="Z760">
        <v>333</v>
      </c>
      <c r="AA760">
        <v>7</v>
      </c>
      <c r="AB760" t="s">
        <v>136</v>
      </c>
      <c r="AC760" t="str">
        <f t="array" ref="AC760">IFERROR(INDEX(JeffSagarin[TEAM],MATCH(AllSources[[#This Row],[Year]]&amp;"|"&amp;AllSources[[#This Row],[Real_Team]],JeffSagarin[YEAR]&amp;"|"&amp;JeffSagarin[TEAM],0)),"")</f>
        <v>Illinois</v>
      </c>
      <c r="AD760">
        <f t="array" ref="AD760">IFERROR(INDEX(JeffSagarin[JS_RATING],MATCH(AllSources[[#This Row],[Year]]&amp;"|"&amp;AllSources[[#This Row],[Real_Team]],JeffSagarin[YEAR]&amp;"|"&amp;JeffSagarin[TEAM],0)),"")</f>
        <v>78.02</v>
      </c>
      <c r="AE760">
        <f t="array" ref="AE760">IFERROR(INDEX(JeffSagarin[JS_SOS],MATCH(AllSources[[#This Row],[Year]]&amp;"|"&amp;AllSources[[#This Row],[Real_Team]],JeffSagarin[YEAR]&amp;"|"&amp;JeffSagarin[TEAM],0)),"")</f>
        <v>81.93</v>
      </c>
      <c r="AF760">
        <f t="array" ref="AF760">IFERROR(INDEX(JeffSagarin[W25],MATCH(AllSources[[#This Row],[Year]]&amp;"|"&amp;AllSources[[#This Row],[Real_Team]],JeffSagarin[YEAR]&amp;"|"&amp;JeffSagarin[TEAM],0)),"")</f>
        <v>1</v>
      </c>
      <c r="AG760" s="9">
        <f t="array" ref="AG760">IFERROR(INDEX(JeffSagarin[W50],MATCH(AllSources[[#This Row],[Year]]&amp;"|"&amp;AllSources[[#This Row],[Real_Team]],JeffSagarin[YEAR]&amp;"|"&amp;JeffSagarin[TEAM],0)),"")</f>
        <v>5</v>
      </c>
      <c r="AH760">
        <f t="array" ref="AH760">IFERROR(INDEX(JeffSagarin[YEAR],MATCH(AllSources[[#This Row],[Year]]&amp;"|"&amp;AllSources[[#This Row],[Real_Team]],JeffSagarin[YEAR]&amp;"|"&amp;JeffSagarin[TEAM],0)),"")</f>
        <v>2020</v>
      </c>
      <c r="AI760" t="str">
        <f t="array" ref="AI760">IFERROR(INDEX(SonnyMoore[TEAM],MATCH(AllSources[[#This Row],[Year]]&amp;"|"&amp;AllSources[[#This Row],[Real_Team]],SonnyMoore[YEAR]&amp;"|"&amp;SonnyMoore[TEAM],0)),"")</f>
        <v>ILLINOIS</v>
      </c>
      <c r="AJ760">
        <f t="array" ref="AJ760">IFERROR(INDEX(SonnyMoore[SM_SOS],MATCH(AllSources[[#This Row],[Year]]&amp;"|"&amp;AllSources[[#This Row],[Real_Team]],SonnyMoore[YEAR]&amp;"|"&amp;SonnyMoore[TEAM],0)),"")</f>
        <v>78.59</v>
      </c>
      <c r="AK760">
        <f t="array" ref="AK760">IFERROR(INDEX(SonnyMoore[SM_PR],MATCH(AllSources[[#This Row],[Year]]&amp;"|"&amp;AllSources[[#This Row],[Real_Team]],SonnyMoore[YEAR]&amp;"|"&amp;SonnyMoore[TEAM],0)),"")</f>
        <v>75.55</v>
      </c>
      <c r="AL760">
        <f t="array" ref="AL760">IFERROR(INDEX(SonnyMoore[YEAR],MATCH(AllSources[[#This Row],[Year]]&amp;"|"&amp;AllSources[[#This Row],[Real_Team]],SonnyMoore[YEAR]&amp;"|"&amp;SonnyMoore[TEAM],0)),"")</f>
        <v>2020</v>
      </c>
      <c r="AM760" t="str">
        <f t="array" ref="AM760">IFERROR(INDEX(ESPN[TEAM],MATCH(AllSources[[#This Row],[Year]]&amp;"|"&amp;AllSources[[#This Row],[Real_Team]],ESPN[YEAR]&amp;"|"&amp;ESPN[TEAM],0)),"")</f>
        <v>Illinois</v>
      </c>
      <c r="AN760">
        <f t="array" ref="AN760">IFERROR(INDEX(ESPN[BPI OFF],MATCH(AllSources[[#This Row],[Year]]&amp;"|"&amp;AllSources[[#This Row],[Real_Team]],ESPN[YEAR]&amp;"|"&amp;ESPN[TEAM],0)),"")</f>
        <v>9.6999999999999993</v>
      </c>
      <c r="AO760">
        <f t="array" ref="AO760">IFERROR(INDEX(ESPN[BPI DEF],MATCH(AllSources[[#This Row],[Year]]&amp;"|"&amp;AllSources[[#This Row],[Real_Team]],ESPN[YEAR]&amp;"|"&amp;ESPN[TEAM],0)),"")</f>
        <v>8</v>
      </c>
      <c r="AP760">
        <f t="array" ref="AP760">IFERROR(INDEX(ESPN[BPI],MATCH(AllSources[[#This Row],[Year]]&amp;"|"&amp;AllSources[[#This Row],[Real_Team]],ESPN[YEAR]&amp;"|"&amp;ESPN[TEAM],0)),"")</f>
        <v>17.600000000000001</v>
      </c>
      <c r="AQ760">
        <f t="array" ref="AQ760">IFERROR(INDEX(ESPN[YEAR],MATCH(AllSources[[#This Row],[Year]]&amp;"|"&amp;AllSources[[#This Row],[Real_Team]],ESPN[YEAR]&amp;"|"&amp;ESPN[TEAM],0)),"")</f>
        <v>2020</v>
      </c>
    </row>
    <row r="761" spans="1:43" x14ac:dyDescent="0.2">
      <c r="A761">
        <v>2020</v>
      </c>
      <c r="B761">
        <v>31</v>
      </c>
      <c r="C761" t="s">
        <v>1220</v>
      </c>
      <c r="D761" t="s">
        <v>17</v>
      </c>
      <c r="E761" t="e" vm="1">
        <v>#NAME?</v>
      </c>
      <c r="F761">
        <v>9</v>
      </c>
      <c r="H761" t="s">
        <v>541</v>
      </c>
      <c r="I761" t="s">
        <v>1182</v>
      </c>
      <c r="J761">
        <v>17.190000000000001</v>
      </c>
      <c r="K761">
        <v>114</v>
      </c>
      <c r="L761">
        <v>14</v>
      </c>
      <c r="M761">
        <v>96.9</v>
      </c>
      <c r="N761">
        <v>73</v>
      </c>
      <c r="O761">
        <v>70.7</v>
      </c>
      <c r="P761">
        <v>60</v>
      </c>
      <c r="Q761">
        <v>-4.5999999999999999E-2</v>
      </c>
      <c r="R761">
        <v>293</v>
      </c>
      <c r="S761">
        <v>10.78</v>
      </c>
      <c r="T761">
        <v>20</v>
      </c>
      <c r="U761">
        <v>107.6</v>
      </c>
      <c r="V761">
        <v>21</v>
      </c>
      <c r="W761">
        <v>96.9</v>
      </c>
      <c r="X761">
        <v>18</v>
      </c>
      <c r="Y761">
        <v>2.13</v>
      </c>
      <c r="Z761">
        <v>100</v>
      </c>
      <c r="AA761">
        <v>9</v>
      </c>
      <c r="AB761" t="s">
        <v>136</v>
      </c>
      <c r="AC761" t="str">
        <f t="array" ref="AC761">IFERROR(INDEX(JeffSagarin[TEAM],MATCH(AllSources[[#This Row],[Year]]&amp;"|"&amp;AllSources[[#This Row],[Real_Team]],JeffSagarin[YEAR]&amp;"|"&amp;JeffSagarin[TEAM],0)),"")</f>
        <v>Marquette</v>
      </c>
      <c r="AD761">
        <f t="array" ref="AD761">IFERROR(INDEX(JeffSagarin[JS_RATING],MATCH(AllSources[[#This Row],[Year]]&amp;"|"&amp;AllSources[[#This Row],[Real_Team]],JeffSagarin[YEAR]&amp;"|"&amp;JeffSagarin[TEAM],0)),"")</f>
        <v>85.32</v>
      </c>
      <c r="AE761">
        <f t="array" ref="AE761">IFERROR(INDEX(JeffSagarin[JS_SOS],MATCH(AllSources[[#This Row],[Year]]&amp;"|"&amp;AllSources[[#This Row],[Real_Team]],JeffSagarin[YEAR]&amp;"|"&amp;JeffSagarin[TEAM],0)),"")</f>
        <v>78.95</v>
      </c>
      <c r="AF761">
        <f t="array" ref="AF761">IFERROR(INDEX(JeffSagarin[W25],MATCH(AllSources[[#This Row],[Year]]&amp;"|"&amp;AllSources[[#This Row],[Real_Team]],JeffSagarin[YEAR]&amp;"|"&amp;JeffSagarin[TEAM],0)),"")</f>
        <v>3</v>
      </c>
      <c r="AG761" s="9">
        <f t="array" ref="AG761">IFERROR(INDEX(JeffSagarin[W50],MATCH(AllSources[[#This Row],[Year]]&amp;"|"&amp;AllSources[[#This Row],[Real_Team]],JeffSagarin[YEAR]&amp;"|"&amp;JeffSagarin[TEAM],0)),"")</f>
        <v>6</v>
      </c>
      <c r="AH761">
        <f t="array" ref="AH761">IFERROR(INDEX(JeffSagarin[YEAR],MATCH(AllSources[[#This Row],[Year]]&amp;"|"&amp;AllSources[[#This Row],[Real_Team]],JeffSagarin[YEAR]&amp;"|"&amp;JeffSagarin[TEAM],0)),"")</f>
        <v>2020</v>
      </c>
      <c r="AI761" t="str">
        <f t="array" ref="AI761">IFERROR(INDEX(SonnyMoore[TEAM],MATCH(AllSources[[#This Row],[Year]]&amp;"|"&amp;AllSources[[#This Row],[Real_Team]],SonnyMoore[YEAR]&amp;"|"&amp;SonnyMoore[TEAM],0)),"")</f>
        <v>MARQUETTE</v>
      </c>
      <c r="AJ761">
        <f t="array" ref="AJ761">IFERROR(INDEX(SonnyMoore[SM_SOS],MATCH(AllSources[[#This Row],[Year]]&amp;"|"&amp;AllSources[[#This Row],[Real_Team]],SonnyMoore[YEAR]&amp;"|"&amp;SonnyMoore[TEAM],0)),"")</f>
        <v>76.260000000000005</v>
      </c>
      <c r="AK761">
        <f t="array" ref="AK761">IFERROR(INDEX(SonnyMoore[SM_PR],MATCH(AllSources[[#This Row],[Year]]&amp;"|"&amp;AllSources[[#This Row],[Real_Team]],SonnyMoore[YEAR]&amp;"|"&amp;SonnyMoore[TEAM],0)),"")</f>
        <v>82.1</v>
      </c>
      <c r="AL761">
        <f t="array" ref="AL761">IFERROR(INDEX(SonnyMoore[YEAR],MATCH(AllSources[[#This Row],[Year]]&amp;"|"&amp;AllSources[[#This Row],[Real_Team]],SonnyMoore[YEAR]&amp;"|"&amp;SonnyMoore[TEAM],0)),"")</f>
        <v>2020</v>
      </c>
      <c r="AM761" t="str">
        <f t="array" ref="AM761">IFERROR(INDEX(ESPN[TEAM],MATCH(AllSources[[#This Row],[Year]]&amp;"|"&amp;AllSources[[#This Row],[Real_Team]],ESPN[YEAR]&amp;"|"&amp;ESPN[TEAM],0)),"")</f>
        <v/>
      </c>
      <c r="AN761" t="str">
        <f t="array" ref="AN761">IFERROR(INDEX(ESPN[BPI OFF],MATCH(AllSources[[#This Row],[Year]]&amp;"|"&amp;AllSources[[#This Row],[Real_Team]],ESPN[YEAR]&amp;"|"&amp;ESPN[TEAM],0)),"")</f>
        <v/>
      </c>
      <c r="AO761" t="str">
        <f t="array" ref="AO761">IFERROR(INDEX(ESPN[BPI DEF],MATCH(AllSources[[#This Row],[Year]]&amp;"|"&amp;AllSources[[#This Row],[Real_Team]],ESPN[YEAR]&amp;"|"&amp;ESPN[TEAM],0)),"")</f>
        <v/>
      </c>
      <c r="AP761" t="str">
        <f t="array" ref="AP761">IFERROR(INDEX(ESPN[BPI],MATCH(AllSources[[#This Row],[Year]]&amp;"|"&amp;AllSources[[#This Row],[Real_Team]],ESPN[YEAR]&amp;"|"&amp;ESPN[TEAM],0)),"")</f>
        <v/>
      </c>
      <c r="AQ761" t="str">
        <f t="array" ref="AQ761">IFERROR(INDEX(ESPN[YEAR],MATCH(AllSources[[#This Row],[Year]]&amp;"|"&amp;AllSources[[#This Row],[Real_Team]],ESPN[YEAR]&amp;"|"&amp;ESPN[TEAM],0)),"")</f>
        <v/>
      </c>
    </row>
    <row r="762" spans="1:43" x14ac:dyDescent="0.2">
      <c r="A762">
        <v>2020</v>
      </c>
      <c r="B762">
        <v>32</v>
      </c>
      <c r="C762" t="s">
        <v>1221</v>
      </c>
      <c r="D762" t="s">
        <v>24</v>
      </c>
      <c r="E762" t="e" vm="1">
        <v>#NAME?</v>
      </c>
      <c r="F762">
        <v>9</v>
      </c>
      <c r="H762" t="s">
        <v>60</v>
      </c>
      <c r="I762" t="s">
        <v>635</v>
      </c>
      <c r="J762">
        <v>16.79</v>
      </c>
      <c r="K762">
        <v>112.5</v>
      </c>
      <c r="L762">
        <v>27</v>
      </c>
      <c r="M762">
        <v>95.7</v>
      </c>
      <c r="N762">
        <v>61</v>
      </c>
      <c r="O762">
        <v>64.900000000000006</v>
      </c>
      <c r="P762">
        <v>326</v>
      </c>
      <c r="Q762">
        <v>-4.7E-2</v>
      </c>
      <c r="R762">
        <v>296</v>
      </c>
      <c r="S762">
        <v>8.82</v>
      </c>
      <c r="T762">
        <v>36</v>
      </c>
      <c r="U762">
        <v>107.8</v>
      </c>
      <c r="V762">
        <v>19</v>
      </c>
      <c r="W762">
        <v>98.9</v>
      </c>
      <c r="X762">
        <v>67</v>
      </c>
      <c r="Y762">
        <v>6.92</v>
      </c>
      <c r="Z762">
        <v>23</v>
      </c>
      <c r="AA762">
        <v>9</v>
      </c>
      <c r="AB762" t="s">
        <v>136</v>
      </c>
      <c r="AC762" t="str">
        <f t="array" ref="AC762">IFERROR(INDEX(JeffSagarin[TEAM],MATCH(AllSources[[#This Row],[Year]]&amp;"|"&amp;AllSources[[#This Row],[Real_Team]],JeffSagarin[YEAR]&amp;"|"&amp;JeffSagarin[TEAM],0)),"")</f>
        <v>Florida</v>
      </c>
      <c r="AD762">
        <f t="array" ref="AD762">IFERROR(INDEX(JeffSagarin[JS_RATING],MATCH(AllSources[[#This Row],[Year]]&amp;"|"&amp;AllSources[[#This Row],[Real_Team]],JeffSagarin[YEAR]&amp;"|"&amp;JeffSagarin[TEAM],0)),"")</f>
        <v>85.83</v>
      </c>
      <c r="AE762">
        <f t="array" ref="AE762">IFERROR(INDEX(JeffSagarin[JS_SOS],MATCH(AllSources[[#This Row],[Year]]&amp;"|"&amp;AllSources[[#This Row],[Real_Team]],JeffSagarin[YEAR]&amp;"|"&amp;JeffSagarin[TEAM],0)),"")</f>
        <v>82.12</v>
      </c>
      <c r="AF762">
        <f t="array" ref="AF762">IFERROR(INDEX(JeffSagarin[W25],MATCH(AllSources[[#This Row],[Year]]&amp;"|"&amp;AllSources[[#This Row],[Real_Team]],JeffSagarin[YEAR]&amp;"|"&amp;JeffSagarin[TEAM],0)),"")</f>
        <v>3</v>
      </c>
      <c r="AG762" s="9">
        <f t="array" ref="AG762">IFERROR(INDEX(JeffSagarin[W50],MATCH(AllSources[[#This Row],[Year]]&amp;"|"&amp;AllSources[[#This Row],[Real_Team]],JeffSagarin[YEAR]&amp;"|"&amp;JeffSagarin[TEAM],0)),"")</f>
        <v>6</v>
      </c>
      <c r="AH762">
        <f t="array" ref="AH762">IFERROR(INDEX(JeffSagarin[YEAR],MATCH(AllSources[[#This Row],[Year]]&amp;"|"&amp;AllSources[[#This Row],[Real_Team]],JeffSagarin[YEAR]&amp;"|"&amp;JeffSagarin[TEAM],0)),"")</f>
        <v>2020</v>
      </c>
      <c r="AI762" t="str">
        <f t="array" ref="AI762">IFERROR(INDEX(SonnyMoore[TEAM],MATCH(AllSources[[#This Row],[Year]]&amp;"|"&amp;AllSources[[#This Row],[Real_Team]],SonnyMoore[YEAR]&amp;"|"&amp;SonnyMoore[TEAM],0)),"")</f>
        <v>FLORIDA</v>
      </c>
      <c r="AJ762">
        <f t="array" ref="AJ762">IFERROR(INDEX(SonnyMoore[SM_SOS],MATCH(AllSources[[#This Row],[Year]]&amp;"|"&amp;AllSources[[#This Row],[Real_Team]],SonnyMoore[YEAR]&amp;"|"&amp;SonnyMoore[TEAM],0)),"")</f>
        <v>79.17</v>
      </c>
      <c r="AK762">
        <f t="array" ref="AK762">IFERROR(INDEX(SonnyMoore[SM_PR],MATCH(AllSources[[#This Row],[Year]]&amp;"|"&amp;AllSources[[#This Row],[Real_Team]],SonnyMoore[YEAR]&amp;"|"&amp;SonnyMoore[TEAM],0)),"")</f>
        <v>82.33</v>
      </c>
      <c r="AL762">
        <f t="array" ref="AL762">IFERROR(INDEX(SonnyMoore[YEAR],MATCH(AllSources[[#This Row],[Year]]&amp;"|"&amp;AllSources[[#This Row],[Real_Team]],SonnyMoore[YEAR]&amp;"|"&amp;SonnyMoore[TEAM],0)),"")</f>
        <v>2020</v>
      </c>
      <c r="AM762" t="str">
        <f t="array" ref="AM762">IFERROR(INDEX(ESPN[TEAM],MATCH(AllSources[[#This Row],[Year]]&amp;"|"&amp;AllSources[[#This Row],[Real_Team]],ESPN[YEAR]&amp;"|"&amp;ESPN[TEAM],0)),"")</f>
        <v>Florida</v>
      </c>
      <c r="AN762">
        <f t="array" ref="AN762">IFERROR(INDEX(ESPN[BPI OFF],MATCH(AllSources[[#This Row],[Year]]&amp;"|"&amp;AllSources[[#This Row],[Real_Team]],ESPN[YEAR]&amp;"|"&amp;ESPN[TEAM],0)),"")</f>
        <v>5.8</v>
      </c>
      <c r="AO762">
        <f t="array" ref="AO762">IFERROR(INDEX(ESPN[BPI DEF],MATCH(AllSources[[#This Row],[Year]]&amp;"|"&amp;AllSources[[#This Row],[Real_Team]],ESPN[YEAR]&amp;"|"&amp;ESPN[TEAM],0)),"")</f>
        <v>4.5</v>
      </c>
      <c r="AP762">
        <f t="array" ref="AP762">IFERROR(INDEX(ESPN[BPI],MATCH(AllSources[[#This Row],[Year]]&amp;"|"&amp;AllSources[[#This Row],[Real_Team]],ESPN[YEAR]&amp;"|"&amp;ESPN[TEAM],0)),"")</f>
        <v>10.3</v>
      </c>
      <c r="AQ762">
        <f t="array" ref="AQ762">IFERROR(INDEX(ESPN[YEAR],MATCH(AllSources[[#This Row],[Year]]&amp;"|"&amp;AllSources[[#This Row],[Real_Team]],ESPN[YEAR]&amp;"|"&amp;ESPN[TEAM],0)),"")</f>
        <v>2020</v>
      </c>
    </row>
    <row r="763" spans="1:43" x14ac:dyDescent="0.2">
      <c r="A763">
        <v>2020</v>
      </c>
      <c r="B763">
        <v>33</v>
      </c>
      <c r="C763" t="s">
        <v>1222</v>
      </c>
      <c r="D763" t="s">
        <v>42</v>
      </c>
      <c r="E763" t="e" vm="1">
        <v>#NAME?</v>
      </c>
      <c r="F763">
        <v>5</v>
      </c>
      <c r="H763" t="s">
        <v>60</v>
      </c>
      <c r="I763" t="s">
        <v>1264</v>
      </c>
      <c r="J763">
        <v>15.91</v>
      </c>
      <c r="K763">
        <v>111.4</v>
      </c>
      <c r="L763">
        <v>33</v>
      </c>
      <c r="M763">
        <v>95.5</v>
      </c>
      <c r="N763">
        <v>55</v>
      </c>
      <c r="O763">
        <v>69.2</v>
      </c>
      <c r="P763">
        <v>127</v>
      </c>
      <c r="Q763">
        <v>0.10299999999999999</v>
      </c>
      <c r="R763">
        <v>7</v>
      </c>
      <c r="S763">
        <v>6.7</v>
      </c>
      <c r="T763">
        <v>62</v>
      </c>
      <c r="U763">
        <v>107</v>
      </c>
      <c r="V763">
        <v>32</v>
      </c>
      <c r="W763">
        <v>100.3</v>
      </c>
      <c r="X763">
        <v>90</v>
      </c>
      <c r="Y763">
        <v>1.38</v>
      </c>
      <c r="Z763">
        <v>133</v>
      </c>
      <c r="AA763">
        <v>5</v>
      </c>
      <c r="AB763" t="s">
        <v>136</v>
      </c>
      <c r="AC763" t="str">
        <f t="array" ref="AC763">IFERROR(INDEX(JeffSagarin[TEAM],MATCH(AllSources[[#This Row],[Year]]&amp;"|"&amp;AllSources[[#This Row],[Real_Team]],JeffSagarin[YEAR]&amp;"|"&amp;JeffSagarin[TEAM],0)),"")</f>
        <v>Auburn</v>
      </c>
      <c r="AD763">
        <f t="array" ref="AD763">IFERROR(INDEX(JeffSagarin[JS_RATING],MATCH(AllSources[[#This Row],[Year]]&amp;"|"&amp;AllSources[[#This Row],[Real_Team]],JeffSagarin[YEAR]&amp;"|"&amp;JeffSagarin[TEAM],0)),"")</f>
        <v>90.49</v>
      </c>
      <c r="AE763">
        <f t="array" ref="AE763">IFERROR(INDEX(JeffSagarin[JS_SOS],MATCH(AllSources[[#This Row],[Year]]&amp;"|"&amp;AllSources[[#This Row],[Real_Team]],JeffSagarin[YEAR]&amp;"|"&amp;JeffSagarin[TEAM],0)),"")</f>
        <v>82.14</v>
      </c>
      <c r="AF763">
        <f t="array" ref="AF763">IFERROR(INDEX(JeffSagarin[W25],MATCH(AllSources[[#This Row],[Year]]&amp;"|"&amp;AllSources[[#This Row],[Real_Team]],JeffSagarin[YEAR]&amp;"|"&amp;JeffSagarin[TEAM],0)),"")</f>
        <v>8</v>
      </c>
      <c r="AG763" s="9">
        <f t="array" ref="AG763">IFERROR(INDEX(JeffSagarin[W50],MATCH(AllSources[[#This Row],[Year]]&amp;"|"&amp;AllSources[[#This Row],[Real_Team]],JeffSagarin[YEAR]&amp;"|"&amp;JeffSagarin[TEAM],0)),"")</f>
        <v>10</v>
      </c>
      <c r="AH763">
        <f t="array" ref="AH763">IFERROR(INDEX(JeffSagarin[YEAR],MATCH(AllSources[[#This Row],[Year]]&amp;"|"&amp;AllSources[[#This Row],[Real_Team]],JeffSagarin[YEAR]&amp;"|"&amp;JeffSagarin[TEAM],0)),"")</f>
        <v>2020</v>
      </c>
      <c r="AI763" t="str">
        <f t="array" ref="AI763">IFERROR(INDEX(SonnyMoore[TEAM],MATCH(AllSources[[#This Row],[Year]]&amp;"|"&amp;AllSources[[#This Row],[Real_Team]],SonnyMoore[YEAR]&amp;"|"&amp;SonnyMoore[TEAM],0)),"")</f>
        <v>AUBURN</v>
      </c>
      <c r="AJ763">
        <f t="array" ref="AJ763">IFERROR(INDEX(SonnyMoore[SM_SOS],MATCH(AllSources[[#This Row],[Year]]&amp;"|"&amp;AllSources[[#This Row],[Real_Team]],SonnyMoore[YEAR]&amp;"|"&amp;SonnyMoore[TEAM],0)),"")</f>
        <v>78.72</v>
      </c>
      <c r="AK763">
        <f t="array" ref="AK763">IFERROR(INDEX(SonnyMoore[SM_PR],MATCH(AllSources[[#This Row],[Year]]&amp;"|"&amp;AllSources[[#This Row],[Real_Team]],SonnyMoore[YEAR]&amp;"|"&amp;SonnyMoore[TEAM],0)),"")</f>
        <v>91.11</v>
      </c>
      <c r="AL763">
        <f t="array" ref="AL763">IFERROR(INDEX(SonnyMoore[YEAR],MATCH(AllSources[[#This Row],[Year]]&amp;"|"&amp;AllSources[[#This Row],[Real_Team]],SonnyMoore[YEAR]&amp;"|"&amp;SonnyMoore[TEAM],0)),"")</f>
        <v>2020</v>
      </c>
      <c r="AM763" t="str">
        <f t="array" ref="AM763">IFERROR(INDEX(ESPN[TEAM],MATCH(AllSources[[#This Row],[Year]]&amp;"|"&amp;AllSources[[#This Row],[Real_Team]],ESPN[YEAR]&amp;"|"&amp;ESPN[TEAM],0)),"")</f>
        <v/>
      </c>
      <c r="AN763" t="str">
        <f t="array" ref="AN763">IFERROR(INDEX(ESPN[BPI OFF],MATCH(AllSources[[#This Row],[Year]]&amp;"|"&amp;AllSources[[#This Row],[Real_Team]],ESPN[YEAR]&amp;"|"&amp;ESPN[TEAM],0)),"")</f>
        <v/>
      </c>
      <c r="AO763" t="str">
        <f t="array" ref="AO763">IFERROR(INDEX(ESPN[BPI DEF],MATCH(AllSources[[#This Row],[Year]]&amp;"|"&amp;AllSources[[#This Row],[Real_Team]],ESPN[YEAR]&amp;"|"&amp;ESPN[TEAM],0)),"")</f>
        <v/>
      </c>
      <c r="AP763" t="str">
        <f t="array" ref="AP763">IFERROR(INDEX(ESPN[BPI],MATCH(AllSources[[#This Row],[Year]]&amp;"|"&amp;AllSources[[#This Row],[Real_Team]],ESPN[YEAR]&amp;"|"&amp;ESPN[TEAM],0)),"")</f>
        <v/>
      </c>
      <c r="AQ763" t="str">
        <f t="array" ref="AQ763">IFERROR(INDEX(ESPN[YEAR],MATCH(AllSources[[#This Row],[Year]]&amp;"|"&amp;AllSources[[#This Row],[Real_Team]],ESPN[YEAR]&amp;"|"&amp;ESPN[TEAM],0)),"")</f>
        <v/>
      </c>
    </row>
    <row r="764" spans="1:43" x14ac:dyDescent="0.2">
      <c r="A764">
        <v>2020</v>
      </c>
      <c r="B764">
        <v>34</v>
      </c>
      <c r="C764" t="s">
        <v>1223</v>
      </c>
      <c r="D764" t="s">
        <v>102</v>
      </c>
      <c r="E764" t="e" vm="1">
        <v>#NAME?</v>
      </c>
      <c r="F764">
        <v>10</v>
      </c>
      <c r="H764" t="s">
        <v>556</v>
      </c>
      <c r="I764" t="s">
        <v>543</v>
      </c>
      <c r="J764">
        <v>15.73</v>
      </c>
      <c r="K764">
        <v>108.5</v>
      </c>
      <c r="L764">
        <v>65</v>
      </c>
      <c r="M764">
        <v>92.7</v>
      </c>
      <c r="N764">
        <v>26</v>
      </c>
      <c r="O764">
        <v>67.900000000000006</v>
      </c>
      <c r="P764">
        <v>206</v>
      </c>
      <c r="Q764">
        <v>1.6E-2</v>
      </c>
      <c r="R764">
        <v>143</v>
      </c>
      <c r="S764">
        <v>10.71</v>
      </c>
      <c r="T764">
        <v>23</v>
      </c>
      <c r="U764">
        <v>108.3</v>
      </c>
      <c r="V764">
        <v>8</v>
      </c>
      <c r="W764">
        <v>97.6</v>
      </c>
      <c r="X764">
        <v>35</v>
      </c>
      <c r="Y764">
        <v>-0.6</v>
      </c>
      <c r="Z764">
        <v>198</v>
      </c>
      <c r="AA764">
        <v>0</v>
      </c>
      <c r="AB764" t="s">
        <v>136</v>
      </c>
      <c r="AC764" t="str">
        <f t="array" ref="AC764">IFERROR(INDEX(JeffSagarin[TEAM],MATCH(AllSources[[#This Row],[Year]]&amp;"|"&amp;AllSources[[#This Row],[Real_Team]],JeffSagarin[YEAR]&amp;"|"&amp;JeffSagarin[TEAM],0)),"")</f>
        <v>Indiana</v>
      </c>
      <c r="AD764">
        <f t="array" ref="AD764">IFERROR(INDEX(JeffSagarin[JS_RATING],MATCH(AllSources[[#This Row],[Year]]&amp;"|"&amp;AllSources[[#This Row],[Real_Team]],JeffSagarin[YEAR]&amp;"|"&amp;JeffSagarin[TEAM],0)),"")</f>
        <v>83.86</v>
      </c>
      <c r="AE764">
        <f t="array" ref="AE764">IFERROR(INDEX(JeffSagarin[JS_SOS],MATCH(AllSources[[#This Row],[Year]]&amp;"|"&amp;AllSources[[#This Row],[Real_Team]],JeffSagarin[YEAR]&amp;"|"&amp;JeffSagarin[TEAM],0)),"")</f>
        <v>80.92</v>
      </c>
      <c r="AF764">
        <f t="array" ref="AF764">IFERROR(INDEX(JeffSagarin[W25],MATCH(AllSources[[#This Row],[Year]]&amp;"|"&amp;AllSources[[#This Row],[Real_Team]],JeffSagarin[YEAR]&amp;"|"&amp;JeffSagarin[TEAM],0)),"")</f>
        <v>3</v>
      </c>
      <c r="AG764" s="9">
        <f t="array" ref="AG764">IFERROR(INDEX(JeffSagarin[W50],MATCH(AllSources[[#This Row],[Year]]&amp;"|"&amp;AllSources[[#This Row],[Real_Team]],JeffSagarin[YEAR]&amp;"|"&amp;JeffSagarin[TEAM],0)),"")</f>
        <v>7</v>
      </c>
      <c r="AH764">
        <f t="array" ref="AH764">IFERROR(INDEX(JeffSagarin[YEAR],MATCH(AllSources[[#This Row],[Year]]&amp;"|"&amp;AllSources[[#This Row],[Real_Team]],JeffSagarin[YEAR]&amp;"|"&amp;JeffSagarin[TEAM],0)),"")</f>
        <v>2020</v>
      </c>
      <c r="AI764" t="str">
        <f t="array" ref="AI764">IFERROR(INDEX(SonnyMoore[TEAM],MATCH(AllSources[[#This Row],[Year]]&amp;"|"&amp;AllSources[[#This Row],[Real_Team]],SonnyMoore[YEAR]&amp;"|"&amp;SonnyMoore[TEAM],0)),"")</f>
        <v>INDIANA</v>
      </c>
      <c r="AJ764">
        <f t="array" ref="AJ764">IFERROR(INDEX(SonnyMoore[SM_SOS],MATCH(AllSources[[#This Row],[Year]]&amp;"|"&amp;AllSources[[#This Row],[Real_Team]],SonnyMoore[YEAR]&amp;"|"&amp;SonnyMoore[TEAM],0)),"")</f>
        <v>77.73</v>
      </c>
      <c r="AK764">
        <f t="array" ref="AK764">IFERROR(INDEX(SonnyMoore[SM_PR],MATCH(AllSources[[#This Row],[Year]]&amp;"|"&amp;AllSources[[#This Row],[Real_Team]],SonnyMoore[YEAR]&amp;"|"&amp;SonnyMoore[TEAM],0)),"")</f>
        <v>79.88</v>
      </c>
      <c r="AL764">
        <f t="array" ref="AL764">IFERROR(INDEX(SonnyMoore[YEAR],MATCH(AllSources[[#This Row],[Year]]&amp;"|"&amp;AllSources[[#This Row],[Real_Team]],SonnyMoore[YEAR]&amp;"|"&amp;SonnyMoore[TEAM],0)),"")</f>
        <v>2020</v>
      </c>
      <c r="AM764" t="str">
        <f t="array" ref="AM764">IFERROR(INDEX(ESPN[TEAM],MATCH(AllSources[[#This Row],[Year]]&amp;"|"&amp;AllSources[[#This Row],[Real_Team]],ESPN[YEAR]&amp;"|"&amp;ESPN[TEAM],0)),"")</f>
        <v>Indiana</v>
      </c>
      <c r="AN764">
        <f t="array" ref="AN764">IFERROR(INDEX(ESPN[BPI OFF],MATCH(AllSources[[#This Row],[Year]]&amp;"|"&amp;AllSources[[#This Row],[Real_Team]],ESPN[YEAR]&amp;"|"&amp;ESPN[TEAM],0)),"")</f>
        <v>4</v>
      </c>
      <c r="AO764">
        <f t="array" ref="AO764">IFERROR(INDEX(ESPN[BPI DEF],MATCH(AllSources[[#This Row],[Year]]&amp;"|"&amp;AllSources[[#This Row],[Real_Team]],ESPN[YEAR]&amp;"|"&amp;ESPN[TEAM],0)),"")</f>
        <v>4.8</v>
      </c>
      <c r="AP764">
        <f t="array" ref="AP764">IFERROR(INDEX(ESPN[BPI],MATCH(AllSources[[#This Row],[Year]]&amp;"|"&amp;AllSources[[#This Row],[Real_Team]],ESPN[YEAR]&amp;"|"&amp;ESPN[TEAM],0)),"")</f>
        <v>8.9</v>
      </c>
      <c r="AQ764">
        <f t="array" ref="AQ764">IFERROR(INDEX(ESPN[YEAR],MATCH(AllSources[[#This Row],[Year]]&amp;"|"&amp;AllSources[[#This Row],[Real_Team]],ESPN[YEAR]&amp;"|"&amp;ESPN[TEAM],0)),"")</f>
        <v>2020</v>
      </c>
    </row>
    <row r="765" spans="1:43" x14ac:dyDescent="0.2">
      <c r="A765">
        <v>2020</v>
      </c>
      <c r="B765">
        <v>35</v>
      </c>
      <c r="C765" t="s">
        <v>1224</v>
      </c>
      <c r="D765" t="s">
        <v>1487</v>
      </c>
      <c r="E765" t="e" vm="1">
        <v>#NAME?</v>
      </c>
      <c r="F765">
        <v>8</v>
      </c>
      <c r="H765" t="s">
        <v>137</v>
      </c>
      <c r="I765" t="s">
        <v>115</v>
      </c>
      <c r="J765">
        <v>15.71</v>
      </c>
      <c r="K765">
        <v>109.1</v>
      </c>
      <c r="L765">
        <v>54</v>
      </c>
      <c r="M765">
        <v>93.4</v>
      </c>
      <c r="N765">
        <v>32</v>
      </c>
      <c r="O765">
        <v>68.2</v>
      </c>
      <c r="P765">
        <v>188</v>
      </c>
      <c r="Q765">
        <v>-0.01</v>
      </c>
      <c r="R765">
        <v>213</v>
      </c>
      <c r="S765">
        <v>7.42</v>
      </c>
      <c r="T765">
        <v>52</v>
      </c>
      <c r="U765">
        <v>105.5</v>
      </c>
      <c r="V765">
        <v>66</v>
      </c>
      <c r="W765">
        <v>98</v>
      </c>
      <c r="X765">
        <v>43</v>
      </c>
      <c r="Y765">
        <v>2.77</v>
      </c>
      <c r="Z765">
        <v>78</v>
      </c>
      <c r="AA765">
        <v>8</v>
      </c>
      <c r="AB765" t="s">
        <v>136</v>
      </c>
      <c r="AC765" t="str">
        <f t="array" ref="AC765">IFERROR(INDEX(JeffSagarin[TEAM],MATCH(AllSources[[#This Row],[Year]]&amp;"|"&amp;AllSources[[#This Row],[Real_Team]],JeffSagarin[YEAR]&amp;"|"&amp;JeffSagarin[TEAM],0)),"")</f>
        <v/>
      </c>
      <c r="AD765" t="str">
        <f t="array" ref="AD765">IFERROR(INDEX(JeffSagarin[JS_RATING],MATCH(AllSources[[#This Row],[Year]]&amp;"|"&amp;AllSources[[#This Row],[Real_Team]],JeffSagarin[YEAR]&amp;"|"&amp;JeffSagarin[TEAM],0)),"")</f>
        <v/>
      </c>
      <c r="AE765" t="str">
        <f t="array" ref="AE765">IFERROR(INDEX(JeffSagarin[JS_SOS],MATCH(AllSources[[#This Row],[Year]]&amp;"|"&amp;AllSources[[#This Row],[Real_Team]],JeffSagarin[YEAR]&amp;"|"&amp;JeffSagarin[TEAM],0)),"")</f>
        <v/>
      </c>
      <c r="AF765" t="str">
        <f t="array" ref="AF765">IFERROR(INDEX(JeffSagarin[W25],MATCH(AllSources[[#This Row],[Year]]&amp;"|"&amp;AllSources[[#This Row],[Real_Team]],JeffSagarin[YEAR]&amp;"|"&amp;JeffSagarin[TEAM],0)),"")</f>
        <v/>
      </c>
      <c r="AG765" s="9" t="str">
        <f t="array" ref="AG765">IFERROR(INDEX(JeffSagarin[W50],MATCH(AllSources[[#This Row],[Year]]&amp;"|"&amp;AllSources[[#This Row],[Real_Team]],JeffSagarin[YEAR]&amp;"|"&amp;JeffSagarin[TEAM],0)),"")</f>
        <v/>
      </c>
      <c r="AH765" t="str">
        <f t="array" ref="AH765">IFERROR(INDEX(JeffSagarin[YEAR],MATCH(AllSources[[#This Row],[Year]]&amp;"|"&amp;AllSources[[#This Row],[Real_Team]],JeffSagarin[YEAR]&amp;"|"&amp;JeffSagarin[TEAM],0)),"")</f>
        <v/>
      </c>
      <c r="AI765" t="str">
        <f t="array" ref="AI765">IFERROR(INDEX(SonnyMoore[TEAM],MATCH(AllSources[[#This Row],[Year]]&amp;"|"&amp;AllSources[[#This Row],[Real_Team]],SonnyMoore[YEAR]&amp;"|"&amp;SonnyMoore[TEAM],0)),"")</f>
        <v/>
      </c>
      <c r="AJ765" t="str">
        <f t="array" ref="AJ765">IFERROR(INDEX(SonnyMoore[SM_SOS],MATCH(AllSources[[#This Row],[Year]]&amp;"|"&amp;AllSources[[#This Row],[Real_Team]],SonnyMoore[YEAR]&amp;"|"&amp;SonnyMoore[TEAM],0)),"")</f>
        <v/>
      </c>
      <c r="AK765" t="str">
        <f t="array" ref="AK765">IFERROR(INDEX(SonnyMoore[SM_PR],MATCH(AllSources[[#This Row],[Year]]&amp;"|"&amp;AllSources[[#This Row],[Real_Team]],SonnyMoore[YEAR]&amp;"|"&amp;SonnyMoore[TEAM],0)),"")</f>
        <v/>
      </c>
      <c r="AL765" t="str">
        <f t="array" ref="AL765">IFERROR(INDEX(SonnyMoore[YEAR],MATCH(AllSources[[#This Row],[Year]]&amp;"|"&amp;AllSources[[#This Row],[Real_Team]],SonnyMoore[YEAR]&amp;"|"&amp;SonnyMoore[TEAM],0)),"")</f>
        <v/>
      </c>
      <c r="AM765" t="str">
        <f t="array" ref="AM765">IFERROR(INDEX(ESPN[TEAM],MATCH(AllSources[[#This Row],[Year]]&amp;"|"&amp;AllSources[[#This Row],[Real_Team]],ESPN[YEAR]&amp;"|"&amp;ESPN[TEAM],0)),"")</f>
        <v/>
      </c>
      <c r="AN765" t="str">
        <f t="array" ref="AN765">IFERROR(INDEX(ESPN[BPI OFF],MATCH(AllSources[[#This Row],[Year]]&amp;"|"&amp;AllSources[[#This Row],[Real_Team]],ESPN[YEAR]&amp;"|"&amp;ESPN[TEAM],0)),"")</f>
        <v/>
      </c>
      <c r="AO765" t="str">
        <f t="array" ref="AO765">IFERROR(INDEX(ESPN[BPI DEF],MATCH(AllSources[[#This Row],[Year]]&amp;"|"&amp;AllSources[[#This Row],[Real_Team]],ESPN[YEAR]&amp;"|"&amp;ESPN[TEAM],0)),"")</f>
        <v/>
      </c>
      <c r="AP765" t="str">
        <f t="array" ref="AP765">IFERROR(INDEX(ESPN[BPI],MATCH(AllSources[[#This Row],[Year]]&amp;"|"&amp;AllSources[[#This Row],[Real_Team]],ESPN[YEAR]&amp;"|"&amp;ESPN[TEAM],0)),"")</f>
        <v/>
      </c>
      <c r="AQ765" t="str">
        <f t="array" ref="AQ765">IFERROR(INDEX(ESPN[YEAR],MATCH(AllSources[[#This Row],[Year]]&amp;"|"&amp;AllSources[[#This Row],[Real_Team]],ESPN[YEAR]&amp;"|"&amp;ESPN[TEAM],0)),"")</f>
        <v/>
      </c>
    </row>
    <row r="766" spans="1:43" x14ac:dyDescent="0.2">
      <c r="A766">
        <v>2020</v>
      </c>
      <c r="B766">
        <v>36</v>
      </c>
      <c r="C766" t="s">
        <v>1225</v>
      </c>
      <c r="D766" t="s">
        <v>1465</v>
      </c>
      <c r="E766" t="e" vm="1">
        <v>#NAME?</v>
      </c>
      <c r="F766">
        <v>10</v>
      </c>
      <c r="H766" t="s">
        <v>156</v>
      </c>
      <c r="I766" t="s">
        <v>635</v>
      </c>
      <c r="J766">
        <v>15.7</v>
      </c>
      <c r="K766">
        <v>108.8</v>
      </c>
      <c r="L766">
        <v>58</v>
      </c>
      <c r="M766">
        <v>93.1</v>
      </c>
      <c r="N766">
        <v>29</v>
      </c>
      <c r="O766">
        <v>69.599999999999994</v>
      </c>
      <c r="P766">
        <v>98</v>
      </c>
      <c r="Q766">
        <v>3.1E-2</v>
      </c>
      <c r="R766">
        <v>103</v>
      </c>
      <c r="S766">
        <v>12.22</v>
      </c>
      <c r="T766">
        <v>5</v>
      </c>
      <c r="U766">
        <v>107.5</v>
      </c>
      <c r="V766">
        <v>24</v>
      </c>
      <c r="W766">
        <v>95.3</v>
      </c>
      <c r="X766">
        <v>3</v>
      </c>
      <c r="Y766">
        <v>5.86</v>
      </c>
      <c r="Z766">
        <v>30</v>
      </c>
      <c r="AA766">
        <v>0</v>
      </c>
      <c r="AB766" t="s">
        <v>136</v>
      </c>
      <c r="AC766" t="str">
        <f t="array" ref="AC766">IFERROR(INDEX(JeffSagarin[TEAM],MATCH(AllSources[[#This Row],[Year]]&amp;"|"&amp;AllSources[[#This Row],[Real_Team]],JeffSagarin[YEAR]&amp;"|"&amp;JeffSagarin[TEAM],0)),"")</f>
        <v/>
      </c>
      <c r="AD766" t="str">
        <f t="array" ref="AD766">IFERROR(INDEX(JeffSagarin[JS_RATING],MATCH(AllSources[[#This Row],[Year]]&amp;"|"&amp;AllSources[[#This Row],[Real_Team]],JeffSagarin[YEAR]&amp;"|"&amp;JeffSagarin[TEAM],0)),"")</f>
        <v/>
      </c>
      <c r="AE766" t="str">
        <f t="array" ref="AE766">IFERROR(INDEX(JeffSagarin[JS_SOS],MATCH(AllSources[[#This Row],[Year]]&amp;"|"&amp;AllSources[[#This Row],[Real_Team]],JeffSagarin[YEAR]&amp;"|"&amp;JeffSagarin[TEAM],0)),"")</f>
        <v/>
      </c>
      <c r="AF766" t="str">
        <f t="array" ref="AF766">IFERROR(INDEX(JeffSagarin[W25],MATCH(AllSources[[#This Row],[Year]]&amp;"|"&amp;AllSources[[#This Row],[Real_Team]],JeffSagarin[YEAR]&amp;"|"&amp;JeffSagarin[TEAM],0)),"")</f>
        <v/>
      </c>
      <c r="AG766" s="9" t="str">
        <f t="array" ref="AG766">IFERROR(INDEX(JeffSagarin[W50],MATCH(AllSources[[#This Row],[Year]]&amp;"|"&amp;AllSources[[#This Row],[Real_Team]],JeffSagarin[YEAR]&amp;"|"&amp;JeffSagarin[TEAM],0)),"")</f>
        <v/>
      </c>
      <c r="AH766" t="str">
        <f t="array" ref="AH766">IFERROR(INDEX(JeffSagarin[YEAR],MATCH(AllSources[[#This Row],[Year]]&amp;"|"&amp;AllSources[[#This Row],[Real_Team]],JeffSagarin[YEAR]&amp;"|"&amp;JeffSagarin[TEAM],0)),"")</f>
        <v/>
      </c>
      <c r="AI766" t="str">
        <f t="array" ref="AI766">IFERROR(INDEX(SonnyMoore[TEAM],MATCH(AllSources[[#This Row],[Year]]&amp;"|"&amp;AllSources[[#This Row],[Real_Team]],SonnyMoore[YEAR]&amp;"|"&amp;SonnyMoore[TEAM],0)),"")</f>
        <v/>
      </c>
      <c r="AJ766" t="str">
        <f t="array" ref="AJ766">IFERROR(INDEX(SonnyMoore[SM_SOS],MATCH(AllSources[[#This Row],[Year]]&amp;"|"&amp;AllSources[[#This Row],[Real_Team]],SonnyMoore[YEAR]&amp;"|"&amp;SonnyMoore[TEAM],0)),"")</f>
        <v/>
      </c>
      <c r="AK766" t="str">
        <f t="array" ref="AK766">IFERROR(INDEX(SonnyMoore[SM_PR],MATCH(AllSources[[#This Row],[Year]]&amp;"|"&amp;AllSources[[#This Row],[Real_Team]],SonnyMoore[YEAR]&amp;"|"&amp;SonnyMoore[TEAM],0)),"")</f>
        <v/>
      </c>
      <c r="AL766" t="str">
        <f t="array" ref="AL766">IFERROR(INDEX(SonnyMoore[YEAR],MATCH(AllSources[[#This Row],[Year]]&amp;"|"&amp;AllSources[[#This Row],[Real_Team]],SonnyMoore[YEAR]&amp;"|"&amp;SonnyMoore[TEAM],0)),"")</f>
        <v/>
      </c>
      <c r="AM766" t="str">
        <f t="array" ref="AM766">IFERROR(INDEX(ESPN[TEAM],MATCH(AllSources[[#This Row],[Year]]&amp;"|"&amp;AllSources[[#This Row],[Real_Team]],ESPN[YEAR]&amp;"|"&amp;ESPN[TEAM],0)),"")</f>
        <v/>
      </c>
      <c r="AN766" t="str">
        <f t="array" ref="AN766">IFERROR(INDEX(ESPN[BPI OFF],MATCH(AllSources[[#This Row],[Year]]&amp;"|"&amp;AllSources[[#This Row],[Real_Team]],ESPN[YEAR]&amp;"|"&amp;ESPN[TEAM],0)),"")</f>
        <v/>
      </c>
      <c r="AO766" t="str">
        <f t="array" ref="AO766">IFERROR(INDEX(ESPN[BPI DEF],MATCH(AllSources[[#This Row],[Year]]&amp;"|"&amp;AllSources[[#This Row],[Real_Team]],ESPN[YEAR]&amp;"|"&amp;ESPN[TEAM],0)),"")</f>
        <v/>
      </c>
      <c r="AP766" t="str">
        <f t="array" ref="AP766">IFERROR(INDEX(ESPN[BPI],MATCH(AllSources[[#This Row],[Year]]&amp;"|"&amp;AllSources[[#This Row],[Real_Team]],ESPN[YEAR]&amp;"|"&amp;ESPN[TEAM],0)),"")</f>
        <v/>
      </c>
      <c r="AQ766" t="str">
        <f t="array" ref="AQ766">IFERROR(INDEX(ESPN[YEAR],MATCH(AllSources[[#This Row],[Year]]&amp;"|"&amp;AllSources[[#This Row],[Real_Team]],ESPN[YEAR]&amp;"|"&amp;ESPN[TEAM],0)),"")</f>
        <v/>
      </c>
    </row>
    <row r="767" spans="1:43" x14ac:dyDescent="0.2">
      <c r="A767">
        <v>2020</v>
      </c>
      <c r="B767">
        <v>37</v>
      </c>
      <c r="C767" t="s">
        <v>1226</v>
      </c>
      <c r="D767" t="s">
        <v>9</v>
      </c>
      <c r="E767" t="e" vm="1">
        <v>#NAME?</v>
      </c>
      <c r="F767">
        <v>8</v>
      </c>
      <c r="H767" t="s">
        <v>60</v>
      </c>
      <c r="I767" t="s">
        <v>1156</v>
      </c>
      <c r="J767">
        <v>15.62</v>
      </c>
      <c r="K767">
        <v>118.1</v>
      </c>
      <c r="L767">
        <v>4</v>
      </c>
      <c r="M767">
        <v>102.4</v>
      </c>
      <c r="N767">
        <v>179</v>
      </c>
      <c r="O767">
        <v>70</v>
      </c>
      <c r="P767">
        <v>84</v>
      </c>
      <c r="Q767">
        <v>-0.02</v>
      </c>
      <c r="R767">
        <v>237</v>
      </c>
      <c r="S767">
        <v>7.18</v>
      </c>
      <c r="T767">
        <v>56</v>
      </c>
      <c r="U767">
        <v>105.8</v>
      </c>
      <c r="V767">
        <v>61</v>
      </c>
      <c r="W767">
        <v>98.6</v>
      </c>
      <c r="X767">
        <v>55</v>
      </c>
      <c r="Y767">
        <v>2.0099999999999998</v>
      </c>
      <c r="Z767">
        <v>103</v>
      </c>
      <c r="AA767">
        <v>8</v>
      </c>
      <c r="AB767" t="s">
        <v>136</v>
      </c>
      <c r="AC767" t="str">
        <f t="array" ref="AC767">IFERROR(INDEX(JeffSagarin[TEAM],MATCH(AllSources[[#This Row],[Year]]&amp;"|"&amp;AllSources[[#This Row],[Real_Team]],JeffSagarin[YEAR]&amp;"|"&amp;JeffSagarin[TEAM],0)),"")</f>
        <v>LSU</v>
      </c>
      <c r="AD767">
        <f t="array" ref="AD767">IFERROR(INDEX(JeffSagarin[JS_RATING],MATCH(AllSources[[#This Row],[Year]]&amp;"|"&amp;AllSources[[#This Row],[Real_Team]],JeffSagarin[YEAR]&amp;"|"&amp;JeffSagarin[TEAM],0)),"")</f>
        <v>86.85</v>
      </c>
      <c r="AE767">
        <f t="array" ref="AE767">IFERROR(INDEX(JeffSagarin[JS_SOS],MATCH(AllSources[[#This Row],[Year]]&amp;"|"&amp;AllSources[[#This Row],[Real_Team]],JeffSagarin[YEAR]&amp;"|"&amp;JeffSagarin[TEAM],0)),"")</f>
        <v>80.38</v>
      </c>
      <c r="AF767">
        <f t="array" ref="AF767">IFERROR(INDEX(JeffSagarin[W25],MATCH(AllSources[[#This Row],[Year]]&amp;"|"&amp;AllSources[[#This Row],[Real_Team]],JeffSagarin[YEAR]&amp;"|"&amp;JeffSagarin[TEAM],0)),"")</f>
        <v>5</v>
      </c>
      <c r="AG767" s="9">
        <f t="array" ref="AG767">IFERROR(INDEX(JeffSagarin[W50],MATCH(AllSources[[#This Row],[Year]]&amp;"|"&amp;AllSources[[#This Row],[Real_Team]],JeffSagarin[YEAR]&amp;"|"&amp;JeffSagarin[TEAM],0)),"")</f>
        <v>9</v>
      </c>
      <c r="AH767">
        <f t="array" ref="AH767">IFERROR(INDEX(JeffSagarin[YEAR],MATCH(AllSources[[#This Row],[Year]]&amp;"|"&amp;AllSources[[#This Row],[Real_Team]],JeffSagarin[YEAR]&amp;"|"&amp;JeffSagarin[TEAM],0)),"")</f>
        <v>2020</v>
      </c>
      <c r="AI767" t="str">
        <f t="array" ref="AI767">IFERROR(INDEX(SonnyMoore[TEAM],MATCH(AllSources[[#This Row],[Year]]&amp;"|"&amp;AllSources[[#This Row],[Real_Team]],SonnyMoore[YEAR]&amp;"|"&amp;SonnyMoore[TEAM],0)),"")</f>
        <v>LSU</v>
      </c>
      <c r="AJ767">
        <f t="array" ref="AJ767">IFERROR(INDEX(SonnyMoore[SM_SOS],MATCH(AllSources[[#This Row],[Year]]&amp;"|"&amp;AllSources[[#This Row],[Real_Team]],SonnyMoore[YEAR]&amp;"|"&amp;SonnyMoore[TEAM],0)),"")</f>
        <v>77.2</v>
      </c>
      <c r="AK767">
        <f t="array" ref="AK767">IFERROR(INDEX(SonnyMoore[SM_PR],MATCH(AllSources[[#This Row],[Year]]&amp;"|"&amp;AllSources[[#This Row],[Real_Team]],SonnyMoore[YEAR]&amp;"|"&amp;SonnyMoore[TEAM],0)),"")</f>
        <v>84.74</v>
      </c>
      <c r="AL767">
        <f t="array" ref="AL767">IFERROR(INDEX(SonnyMoore[YEAR],MATCH(AllSources[[#This Row],[Year]]&amp;"|"&amp;AllSources[[#This Row],[Real_Team]],SonnyMoore[YEAR]&amp;"|"&amp;SonnyMoore[TEAM],0)),"")</f>
        <v>2020</v>
      </c>
      <c r="AM767" t="str">
        <f t="array" ref="AM767">IFERROR(INDEX(ESPN[TEAM],MATCH(AllSources[[#This Row],[Year]]&amp;"|"&amp;AllSources[[#This Row],[Real_Team]],ESPN[YEAR]&amp;"|"&amp;ESPN[TEAM],0)),"")</f>
        <v>LSU</v>
      </c>
      <c r="AN767">
        <f t="array" ref="AN767">IFERROR(INDEX(ESPN[BPI OFF],MATCH(AllSources[[#This Row],[Year]]&amp;"|"&amp;AllSources[[#This Row],[Real_Team]],ESPN[YEAR]&amp;"|"&amp;ESPN[TEAM],0)),"")</f>
        <v>11.2</v>
      </c>
      <c r="AO767">
        <f t="array" ref="AO767">IFERROR(INDEX(ESPN[BPI DEF],MATCH(AllSources[[#This Row],[Year]]&amp;"|"&amp;AllSources[[#This Row],[Real_Team]],ESPN[YEAR]&amp;"|"&amp;ESPN[TEAM],0)),"")</f>
        <v>1.4</v>
      </c>
      <c r="AP767">
        <f t="array" ref="AP767">IFERROR(INDEX(ESPN[BPI],MATCH(AllSources[[#This Row],[Year]]&amp;"|"&amp;AllSources[[#This Row],[Real_Team]],ESPN[YEAR]&amp;"|"&amp;ESPN[TEAM],0)),"")</f>
        <v>12.6</v>
      </c>
      <c r="AQ767">
        <f t="array" ref="AQ767">IFERROR(INDEX(ESPN[YEAR],MATCH(AllSources[[#This Row],[Year]]&amp;"|"&amp;AllSources[[#This Row],[Real_Team]],ESPN[YEAR]&amp;"|"&amp;ESPN[TEAM],0)),"")</f>
        <v>2020</v>
      </c>
    </row>
    <row r="768" spans="1:43" x14ac:dyDescent="0.2">
      <c r="A768">
        <v>2020</v>
      </c>
      <c r="B768">
        <v>38</v>
      </c>
      <c r="C768" t="s">
        <v>1227</v>
      </c>
      <c r="D768" t="s">
        <v>583</v>
      </c>
      <c r="E768" t="e" vm="1">
        <v>#NAME?</v>
      </c>
      <c r="F768">
        <v>8</v>
      </c>
      <c r="H768" t="s">
        <v>110</v>
      </c>
      <c r="I768" t="s">
        <v>72</v>
      </c>
      <c r="J768">
        <v>15.19</v>
      </c>
      <c r="K768">
        <v>113.7</v>
      </c>
      <c r="L768">
        <v>16</v>
      </c>
      <c r="M768">
        <v>98.5</v>
      </c>
      <c r="N768">
        <v>96</v>
      </c>
      <c r="O768">
        <v>63.9</v>
      </c>
      <c r="P768">
        <v>339</v>
      </c>
      <c r="Q768">
        <v>5.5E-2</v>
      </c>
      <c r="R768">
        <v>46</v>
      </c>
      <c r="S768">
        <v>4.46</v>
      </c>
      <c r="T768">
        <v>88</v>
      </c>
      <c r="U768">
        <v>105.4</v>
      </c>
      <c r="V768">
        <v>70</v>
      </c>
      <c r="W768">
        <v>100.9</v>
      </c>
      <c r="X768">
        <v>97</v>
      </c>
      <c r="Y768">
        <v>-0.32</v>
      </c>
      <c r="Z768">
        <v>188</v>
      </c>
      <c r="AA768">
        <v>8</v>
      </c>
      <c r="AB768" t="s">
        <v>136</v>
      </c>
      <c r="AC768" t="str">
        <f t="array" ref="AC768">IFERROR(INDEX(JeffSagarin[TEAM],MATCH(AllSources[[#This Row],[Year]]&amp;"|"&amp;AllSources[[#This Row],[Real_Team]],JeffSagarin[YEAR]&amp;"|"&amp;JeffSagarin[TEAM],0)),"")</f>
        <v/>
      </c>
      <c r="AD768" t="str">
        <f t="array" ref="AD768">IFERROR(INDEX(JeffSagarin[JS_RATING],MATCH(AllSources[[#This Row],[Year]]&amp;"|"&amp;AllSources[[#This Row],[Real_Team]],JeffSagarin[YEAR]&amp;"|"&amp;JeffSagarin[TEAM],0)),"")</f>
        <v/>
      </c>
      <c r="AE768" t="str">
        <f t="array" ref="AE768">IFERROR(INDEX(JeffSagarin[JS_SOS],MATCH(AllSources[[#This Row],[Year]]&amp;"|"&amp;AllSources[[#This Row],[Real_Team]],JeffSagarin[YEAR]&amp;"|"&amp;JeffSagarin[TEAM],0)),"")</f>
        <v/>
      </c>
      <c r="AF768" t="str">
        <f t="array" ref="AF768">IFERROR(INDEX(JeffSagarin[W25],MATCH(AllSources[[#This Row],[Year]]&amp;"|"&amp;AllSources[[#This Row],[Real_Team]],JeffSagarin[YEAR]&amp;"|"&amp;JeffSagarin[TEAM],0)),"")</f>
        <v/>
      </c>
      <c r="AG768" s="9" t="str">
        <f t="array" ref="AG768">IFERROR(INDEX(JeffSagarin[W50],MATCH(AllSources[[#This Row],[Year]]&amp;"|"&amp;AllSources[[#This Row],[Real_Team]],JeffSagarin[YEAR]&amp;"|"&amp;JeffSagarin[TEAM],0)),"")</f>
        <v/>
      </c>
      <c r="AH768" t="str">
        <f t="array" ref="AH768">IFERROR(INDEX(JeffSagarin[YEAR],MATCH(AllSources[[#This Row],[Year]]&amp;"|"&amp;AllSources[[#This Row],[Real_Team]],JeffSagarin[YEAR]&amp;"|"&amp;JeffSagarin[TEAM],0)),"")</f>
        <v/>
      </c>
      <c r="AI768" t="str">
        <f t="array" ref="AI768">IFERROR(INDEX(SonnyMoore[TEAM],MATCH(AllSources[[#This Row],[Year]]&amp;"|"&amp;AllSources[[#This Row],[Real_Team]],SonnyMoore[YEAR]&amp;"|"&amp;SonnyMoore[TEAM],0)),"")</f>
        <v/>
      </c>
      <c r="AJ768" t="str">
        <f t="array" ref="AJ768">IFERROR(INDEX(SonnyMoore[SM_SOS],MATCH(AllSources[[#This Row],[Year]]&amp;"|"&amp;AllSources[[#This Row],[Real_Team]],SonnyMoore[YEAR]&amp;"|"&amp;SonnyMoore[TEAM],0)),"")</f>
        <v/>
      </c>
      <c r="AK768" t="str">
        <f t="array" ref="AK768">IFERROR(INDEX(SonnyMoore[SM_PR],MATCH(AllSources[[#This Row],[Year]]&amp;"|"&amp;AllSources[[#This Row],[Real_Team]],SonnyMoore[YEAR]&amp;"|"&amp;SonnyMoore[TEAM],0)),"")</f>
        <v/>
      </c>
      <c r="AL768" t="str">
        <f t="array" ref="AL768">IFERROR(INDEX(SonnyMoore[YEAR],MATCH(AllSources[[#This Row],[Year]]&amp;"|"&amp;AllSources[[#This Row],[Real_Team]],SonnyMoore[YEAR]&amp;"|"&amp;SonnyMoore[TEAM],0)),"")</f>
        <v/>
      </c>
      <c r="AM768" t="str">
        <f t="array" ref="AM768">IFERROR(INDEX(ESPN[TEAM],MATCH(AllSources[[#This Row],[Year]]&amp;"|"&amp;AllSources[[#This Row],[Real_Team]],ESPN[YEAR]&amp;"|"&amp;ESPN[TEAM],0)),"")</f>
        <v/>
      </c>
      <c r="AN768" t="str">
        <f t="array" ref="AN768">IFERROR(INDEX(ESPN[BPI OFF],MATCH(AllSources[[#This Row],[Year]]&amp;"|"&amp;AllSources[[#This Row],[Real_Team]],ESPN[YEAR]&amp;"|"&amp;ESPN[TEAM],0)),"")</f>
        <v/>
      </c>
      <c r="AO768" t="str">
        <f t="array" ref="AO768">IFERROR(INDEX(ESPN[BPI DEF],MATCH(AllSources[[#This Row],[Year]]&amp;"|"&amp;AllSources[[#This Row],[Real_Team]],ESPN[YEAR]&amp;"|"&amp;ESPN[TEAM],0)),"")</f>
        <v/>
      </c>
      <c r="AP768" t="str">
        <f t="array" ref="AP768">IFERROR(INDEX(ESPN[BPI],MATCH(AllSources[[#This Row],[Year]]&amp;"|"&amp;AllSources[[#This Row],[Real_Team]],ESPN[YEAR]&amp;"|"&amp;ESPN[TEAM],0)),"")</f>
        <v/>
      </c>
      <c r="AQ768" t="str">
        <f t="array" ref="AQ768">IFERROR(INDEX(ESPN[YEAR],MATCH(AllSources[[#This Row],[Year]]&amp;"|"&amp;AllSources[[#This Row],[Real_Team]],ESPN[YEAR]&amp;"|"&amp;ESPN[TEAM],0)),"")</f>
        <v/>
      </c>
    </row>
    <row r="769" spans="1:43" x14ac:dyDescent="0.2">
      <c r="A769">
        <v>2020</v>
      </c>
      <c r="B769">
        <v>39</v>
      </c>
      <c r="C769" t="s">
        <v>1228</v>
      </c>
      <c r="D769" t="s">
        <v>249</v>
      </c>
      <c r="E769" t="e" vm="1">
        <v>#NAME?</v>
      </c>
      <c r="F769">
        <v>11</v>
      </c>
      <c r="H769" t="s">
        <v>148</v>
      </c>
      <c r="I769" t="s">
        <v>1268</v>
      </c>
      <c r="J769">
        <v>15.19</v>
      </c>
      <c r="K769">
        <v>105.6</v>
      </c>
      <c r="L769">
        <v>117</v>
      </c>
      <c r="M769">
        <v>90.4</v>
      </c>
      <c r="N769">
        <v>8</v>
      </c>
      <c r="O769">
        <v>69.5</v>
      </c>
      <c r="P769">
        <v>101</v>
      </c>
      <c r="Q769">
        <v>4.1000000000000002E-2</v>
      </c>
      <c r="R769">
        <v>78</v>
      </c>
      <c r="S769">
        <v>4.78</v>
      </c>
      <c r="T769">
        <v>81</v>
      </c>
      <c r="U769">
        <v>103.7</v>
      </c>
      <c r="V769">
        <v>109</v>
      </c>
      <c r="W769">
        <v>98.9</v>
      </c>
      <c r="X769">
        <v>66</v>
      </c>
      <c r="Y769">
        <v>-1.25</v>
      </c>
      <c r="Z769">
        <v>223</v>
      </c>
      <c r="AA769">
        <v>1</v>
      </c>
      <c r="AB769" t="s">
        <v>136</v>
      </c>
      <c r="AC769" t="str">
        <f t="array" ref="AC769">IFERROR(INDEX(JeffSagarin[TEAM],MATCH(AllSources[[#This Row],[Year]]&amp;"|"&amp;AllSources[[#This Row],[Real_Team]],JeffSagarin[YEAR]&amp;"|"&amp;JeffSagarin[TEAM],0)),"")</f>
        <v/>
      </c>
      <c r="AD769" t="str">
        <f t="array" ref="AD769">IFERROR(INDEX(JeffSagarin[JS_RATING],MATCH(AllSources[[#This Row],[Year]]&amp;"|"&amp;AllSources[[#This Row],[Real_Team]],JeffSagarin[YEAR]&amp;"|"&amp;JeffSagarin[TEAM],0)),"")</f>
        <v/>
      </c>
      <c r="AE769" t="str">
        <f t="array" ref="AE769">IFERROR(INDEX(JeffSagarin[JS_SOS],MATCH(AllSources[[#This Row],[Year]]&amp;"|"&amp;AllSources[[#This Row],[Real_Team]],JeffSagarin[YEAR]&amp;"|"&amp;JeffSagarin[TEAM],0)),"")</f>
        <v/>
      </c>
      <c r="AF769" t="str">
        <f t="array" ref="AF769">IFERROR(INDEX(JeffSagarin[W25],MATCH(AllSources[[#This Row],[Year]]&amp;"|"&amp;AllSources[[#This Row],[Real_Team]],JeffSagarin[YEAR]&amp;"|"&amp;JeffSagarin[TEAM],0)),"")</f>
        <v/>
      </c>
      <c r="AG769" s="9" t="str">
        <f t="array" ref="AG769">IFERROR(INDEX(JeffSagarin[W50],MATCH(AllSources[[#This Row],[Year]]&amp;"|"&amp;AllSources[[#This Row],[Real_Team]],JeffSagarin[YEAR]&amp;"|"&amp;JeffSagarin[TEAM],0)),"")</f>
        <v/>
      </c>
      <c r="AH769" t="str">
        <f t="array" ref="AH769">IFERROR(INDEX(JeffSagarin[YEAR],MATCH(AllSources[[#This Row],[Year]]&amp;"|"&amp;AllSources[[#This Row],[Real_Team]],JeffSagarin[YEAR]&amp;"|"&amp;JeffSagarin[TEAM],0)),"")</f>
        <v/>
      </c>
      <c r="AI769" t="str">
        <f t="array" ref="AI769">IFERROR(INDEX(SonnyMoore[TEAM],MATCH(AllSources[[#This Row],[Year]]&amp;"|"&amp;AllSources[[#This Row],[Real_Team]],SonnyMoore[YEAR]&amp;"|"&amp;SonnyMoore[TEAM],0)),"")</f>
        <v>WICHITA ST.</v>
      </c>
      <c r="AJ769">
        <f t="array" ref="AJ769">IFERROR(INDEX(SonnyMoore[SM_SOS],MATCH(AllSources[[#This Row],[Year]]&amp;"|"&amp;AllSources[[#This Row],[Real_Team]],SonnyMoore[YEAR]&amp;"|"&amp;SonnyMoore[TEAM],0)),"")</f>
        <v>74.66</v>
      </c>
      <c r="AK769">
        <f t="array" ref="AK769">IFERROR(INDEX(SonnyMoore[SM_PR],MATCH(AllSources[[#This Row],[Year]]&amp;"|"&amp;AllSources[[#This Row],[Real_Team]],SonnyMoore[YEAR]&amp;"|"&amp;SonnyMoore[TEAM],0)),"")</f>
        <v>76.28</v>
      </c>
      <c r="AL769">
        <f t="array" ref="AL769">IFERROR(INDEX(SonnyMoore[YEAR],MATCH(AllSources[[#This Row],[Year]]&amp;"|"&amp;AllSources[[#This Row],[Real_Team]],SonnyMoore[YEAR]&amp;"|"&amp;SonnyMoore[TEAM],0)),"")</f>
        <v>2020</v>
      </c>
      <c r="AM769" t="str">
        <f t="array" ref="AM769">IFERROR(INDEX(ESPN[TEAM],MATCH(AllSources[[#This Row],[Year]]&amp;"|"&amp;AllSources[[#This Row],[Real_Team]],ESPN[YEAR]&amp;"|"&amp;ESPN[TEAM],0)),"")</f>
        <v/>
      </c>
      <c r="AN769" t="str">
        <f t="array" ref="AN769">IFERROR(INDEX(ESPN[BPI OFF],MATCH(AllSources[[#This Row],[Year]]&amp;"|"&amp;AllSources[[#This Row],[Real_Team]],ESPN[YEAR]&amp;"|"&amp;ESPN[TEAM],0)),"")</f>
        <v/>
      </c>
      <c r="AO769" t="str">
        <f t="array" ref="AO769">IFERROR(INDEX(ESPN[BPI DEF],MATCH(AllSources[[#This Row],[Year]]&amp;"|"&amp;AllSources[[#This Row],[Real_Team]],ESPN[YEAR]&amp;"|"&amp;ESPN[TEAM],0)),"")</f>
        <v/>
      </c>
      <c r="AP769" t="str">
        <f t="array" ref="AP769">IFERROR(INDEX(ESPN[BPI],MATCH(AllSources[[#This Row],[Year]]&amp;"|"&amp;AllSources[[#This Row],[Real_Team]],ESPN[YEAR]&amp;"|"&amp;ESPN[TEAM],0)),"")</f>
        <v/>
      </c>
      <c r="AQ769" t="str">
        <f t="array" ref="AQ769">IFERROR(INDEX(ESPN[YEAR],MATCH(AllSources[[#This Row],[Year]]&amp;"|"&amp;AllSources[[#This Row],[Real_Team]],ESPN[YEAR]&amp;"|"&amp;ESPN[TEAM],0)),"")</f>
        <v/>
      </c>
    </row>
    <row r="770" spans="1:43" x14ac:dyDescent="0.2">
      <c r="A770">
        <v>2020</v>
      </c>
      <c r="B770">
        <v>40</v>
      </c>
      <c r="C770" t="s">
        <v>1229</v>
      </c>
      <c r="D770" t="s">
        <v>75</v>
      </c>
      <c r="E770" t="e" vm="1">
        <v>#NAME?</v>
      </c>
      <c r="F770">
        <v>8</v>
      </c>
      <c r="H770" t="s">
        <v>541</v>
      </c>
      <c r="I770" t="s">
        <v>635</v>
      </c>
      <c r="J770">
        <v>15</v>
      </c>
      <c r="K770">
        <v>107.8</v>
      </c>
      <c r="L770">
        <v>75</v>
      </c>
      <c r="M770">
        <v>92.8</v>
      </c>
      <c r="N770">
        <v>27</v>
      </c>
      <c r="O770">
        <v>68.400000000000006</v>
      </c>
      <c r="P770">
        <v>171</v>
      </c>
      <c r="Q770">
        <v>-8.0000000000000002E-3</v>
      </c>
      <c r="R770">
        <v>205</v>
      </c>
      <c r="S770">
        <v>8.85</v>
      </c>
      <c r="T770">
        <v>35</v>
      </c>
      <c r="U770">
        <v>106.7</v>
      </c>
      <c r="V770">
        <v>37</v>
      </c>
      <c r="W770">
        <v>97.8</v>
      </c>
      <c r="X770">
        <v>37</v>
      </c>
      <c r="Y770">
        <v>-1.1200000000000001</v>
      </c>
      <c r="Z770">
        <v>217</v>
      </c>
      <c r="AA770">
        <v>8</v>
      </c>
      <c r="AB770" t="s">
        <v>136</v>
      </c>
      <c r="AC770" t="str">
        <f t="array" ref="AC770">IFERROR(INDEX(JeffSagarin[TEAM],MATCH(AllSources[[#This Row],[Year]]&amp;"|"&amp;AllSources[[#This Row],[Real_Team]],JeffSagarin[YEAR]&amp;"|"&amp;JeffSagarin[TEAM],0)),"")</f>
        <v>Providence</v>
      </c>
      <c r="AD770">
        <f t="array" ref="AD770">IFERROR(INDEX(JeffSagarin[JS_RATING],MATCH(AllSources[[#This Row],[Year]]&amp;"|"&amp;AllSources[[#This Row],[Real_Team]],JeffSagarin[YEAR]&amp;"|"&amp;JeffSagarin[TEAM],0)),"")</f>
        <v>80.05</v>
      </c>
      <c r="AE770">
        <f t="array" ref="AE770">IFERROR(INDEX(JeffSagarin[JS_SOS],MATCH(AllSources[[#This Row],[Year]]&amp;"|"&amp;AllSources[[#This Row],[Real_Team]],JeffSagarin[YEAR]&amp;"|"&amp;JeffSagarin[TEAM],0)),"")</f>
        <v>78.64</v>
      </c>
      <c r="AF770">
        <f t="array" ref="AF770">IFERROR(INDEX(JeffSagarin[W25],MATCH(AllSources[[#This Row],[Year]]&amp;"|"&amp;AllSources[[#This Row],[Real_Team]],JeffSagarin[YEAR]&amp;"|"&amp;JeffSagarin[TEAM],0)),"")</f>
        <v>1</v>
      </c>
      <c r="AG770" s="9">
        <f t="array" ref="AG770">IFERROR(INDEX(JeffSagarin[W50],MATCH(AllSources[[#This Row],[Year]]&amp;"|"&amp;AllSources[[#This Row],[Real_Team]],JeffSagarin[YEAR]&amp;"|"&amp;JeffSagarin[TEAM],0)),"")</f>
        <v>1</v>
      </c>
      <c r="AH770">
        <f t="array" ref="AH770">IFERROR(INDEX(JeffSagarin[YEAR],MATCH(AllSources[[#This Row],[Year]]&amp;"|"&amp;AllSources[[#This Row],[Real_Team]],JeffSagarin[YEAR]&amp;"|"&amp;JeffSagarin[TEAM],0)),"")</f>
        <v>2020</v>
      </c>
      <c r="AI770" t="str">
        <f t="array" ref="AI770">IFERROR(INDEX(SonnyMoore[TEAM],MATCH(AllSources[[#This Row],[Year]]&amp;"|"&amp;AllSources[[#This Row],[Real_Team]],SonnyMoore[YEAR]&amp;"|"&amp;SonnyMoore[TEAM],0)),"")</f>
        <v>PROVIDENCE</v>
      </c>
      <c r="AJ770">
        <f t="array" ref="AJ770">IFERROR(INDEX(SonnyMoore[SM_SOS],MATCH(AllSources[[#This Row],[Year]]&amp;"|"&amp;AllSources[[#This Row],[Real_Team]],SonnyMoore[YEAR]&amp;"|"&amp;SonnyMoore[TEAM],0)),"")</f>
        <v>76.16</v>
      </c>
      <c r="AK770">
        <f t="array" ref="AK770">IFERROR(INDEX(SonnyMoore[SM_PR],MATCH(AllSources[[#This Row],[Year]]&amp;"|"&amp;AllSources[[#This Row],[Real_Team]],SonnyMoore[YEAR]&amp;"|"&amp;SonnyMoore[TEAM],0)),"")</f>
        <v>77.25</v>
      </c>
      <c r="AL770">
        <f t="array" ref="AL770">IFERROR(INDEX(SonnyMoore[YEAR],MATCH(AllSources[[#This Row],[Year]]&amp;"|"&amp;AllSources[[#This Row],[Real_Team]],SonnyMoore[YEAR]&amp;"|"&amp;SonnyMoore[TEAM],0)),"")</f>
        <v>2020</v>
      </c>
      <c r="AM770" t="str">
        <f t="array" ref="AM770">IFERROR(INDEX(ESPN[TEAM],MATCH(AllSources[[#This Row],[Year]]&amp;"|"&amp;AllSources[[#This Row],[Real_Team]],ESPN[YEAR]&amp;"|"&amp;ESPN[TEAM],0)),"")</f>
        <v/>
      </c>
      <c r="AN770" t="str">
        <f t="array" ref="AN770">IFERROR(INDEX(ESPN[BPI OFF],MATCH(AllSources[[#This Row],[Year]]&amp;"|"&amp;AllSources[[#This Row],[Real_Team]],ESPN[YEAR]&amp;"|"&amp;ESPN[TEAM],0)),"")</f>
        <v/>
      </c>
      <c r="AO770" t="str">
        <f t="array" ref="AO770">IFERROR(INDEX(ESPN[BPI DEF],MATCH(AllSources[[#This Row],[Year]]&amp;"|"&amp;AllSources[[#This Row],[Real_Team]],ESPN[YEAR]&amp;"|"&amp;ESPN[TEAM],0)),"")</f>
        <v/>
      </c>
      <c r="AP770" t="str">
        <f t="array" ref="AP770">IFERROR(INDEX(ESPN[BPI],MATCH(AllSources[[#This Row],[Year]]&amp;"|"&amp;AllSources[[#This Row],[Real_Team]],ESPN[YEAR]&amp;"|"&amp;ESPN[TEAM],0)),"")</f>
        <v/>
      </c>
      <c r="AQ770" t="str">
        <f t="array" ref="AQ770">IFERROR(INDEX(ESPN[YEAR],MATCH(AllSources[[#This Row],[Year]]&amp;"|"&amp;AllSources[[#This Row],[Real_Team]],ESPN[YEAR]&amp;"|"&amp;ESPN[TEAM],0)),"")</f>
        <v/>
      </c>
    </row>
    <row r="771" spans="1:43" x14ac:dyDescent="0.2">
      <c r="A771">
        <v>2020</v>
      </c>
      <c r="B771">
        <v>41</v>
      </c>
      <c r="C771" t="s">
        <v>1230</v>
      </c>
      <c r="D771" t="s">
        <v>1469</v>
      </c>
      <c r="E771" t="e" vm="1">
        <v>#NAME?</v>
      </c>
      <c r="F771">
        <v>11</v>
      </c>
      <c r="H771" t="s">
        <v>538</v>
      </c>
      <c r="I771" t="s">
        <v>72</v>
      </c>
      <c r="J771">
        <v>14.92</v>
      </c>
      <c r="K771">
        <v>109.5</v>
      </c>
      <c r="L771">
        <v>49</v>
      </c>
      <c r="M771">
        <v>94.6</v>
      </c>
      <c r="N771">
        <v>48</v>
      </c>
      <c r="O771">
        <v>67.400000000000006</v>
      </c>
      <c r="P771">
        <v>229</v>
      </c>
      <c r="Q771">
        <v>3.4000000000000002E-2</v>
      </c>
      <c r="R771">
        <v>94</v>
      </c>
      <c r="S771">
        <v>3.09</v>
      </c>
      <c r="T771">
        <v>100</v>
      </c>
      <c r="U771">
        <v>105</v>
      </c>
      <c r="V771">
        <v>81</v>
      </c>
      <c r="W771">
        <v>101.9</v>
      </c>
      <c r="X771">
        <v>122</v>
      </c>
      <c r="Y771">
        <v>1.55</v>
      </c>
      <c r="Z771">
        <v>124</v>
      </c>
      <c r="AA771">
        <v>1</v>
      </c>
      <c r="AB771" t="s">
        <v>136</v>
      </c>
      <c r="AC771" t="str">
        <f t="array" ref="AC771">IFERROR(INDEX(JeffSagarin[TEAM],MATCH(AllSources[[#This Row],[Year]]&amp;"|"&amp;AllSources[[#This Row],[Real_Team]],JeffSagarin[YEAR]&amp;"|"&amp;JeffSagarin[TEAM],0)),"")</f>
        <v/>
      </c>
      <c r="AD771" t="str">
        <f t="array" ref="AD771">IFERROR(INDEX(JeffSagarin[JS_RATING],MATCH(AllSources[[#This Row],[Year]]&amp;"|"&amp;AllSources[[#This Row],[Real_Team]],JeffSagarin[YEAR]&amp;"|"&amp;JeffSagarin[TEAM],0)),"")</f>
        <v/>
      </c>
      <c r="AE771" t="str">
        <f t="array" ref="AE771">IFERROR(INDEX(JeffSagarin[JS_SOS],MATCH(AllSources[[#This Row],[Year]]&amp;"|"&amp;AllSources[[#This Row],[Real_Team]],JeffSagarin[YEAR]&amp;"|"&amp;JeffSagarin[TEAM],0)),"")</f>
        <v/>
      </c>
      <c r="AF771" t="str">
        <f t="array" ref="AF771">IFERROR(INDEX(JeffSagarin[W25],MATCH(AllSources[[#This Row],[Year]]&amp;"|"&amp;AllSources[[#This Row],[Real_Team]],JeffSagarin[YEAR]&amp;"|"&amp;JeffSagarin[TEAM],0)),"")</f>
        <v/>
      </c>
      <c r="AG771" s="9" t="str">
        <f t="array" ref="AG771">IFERROR(INDEX(JeffSagarin[W50],MATCH(AllSources[[#This Row],[Year]]&amp;"|"&amp;AllSources[[#This Row],[Real_Team]],JeffSagarin[YEAR]&amp;"|"&amp;JeffSagarin[TEAM],0)),"")</f>
        <v/>
      </c>
      <c r="AH771" t="str">
        <f t="array" ref="AH771">IFERROR(INDEX(JeffSagarin[YEAR],MATCH(AllSources[[#This Row],[Year]]&amp;"|"&amp;AllSources[[#This Row],[Real_Team]],JeffSagarin[YEAR]&amp;"|"&amp;JeffSagarin[TEAM],0)),"")</f>
        <v/>
      </c>
      <c r="AI771" t="str">
        <f t="array" ref="AI771">IFERROR(INDEX(SonnyMoore[TEAM],MATCH(AllSources[[#This Row],[Year]]&amp;"|"&amp;AllSources[[#This Row],[Real_Team]],SonnyMoore[YEAR]&amp;"|"&amp;SonnyMoore[TEAM],0)),"")</f>
        <v/>
      </c>
      <c r="AJ771" t="str">
        <f t="array" ref="AJ771">IFERROR(INDEX(SonnyMoore[SM_SOS],MATCH(AllSources[[#This Row],[Year]]&amp;"|"&amp;AllSources[[#This Row],[Real_Team]],SonnyMoore[YEAR]&amp;"|"&amp;SonnyMoore[TEAM],0)),"")</f>
        <v/>
      </c>
      <c r="AK771" t="str">
        <f t="array" ref="AK771">IFERROR(INDEX(SonnyMoore[SM_PR],MATCH(AllSources[[#This Row],[Year]]&amp;"|"&amp;AllSources[[#This Row],[Real_Team]],SonnyMoore[YEAR]&amp;"|"&amp;SonnyMoore[TEAM],0)),"")</f>
        <v/>
      </c>
      <c r="AL771" t="str">
        <f t="array" ref="AL771">IFERROR(INDEX(SonnyMoore[YEAR],MATCH(AllSources[[#This Row],[Year]]&amp;"|"&amp;AllSources[[#This Row],[Real_Team]],SonnyMoore[YEAR]&amp;"|"&amp;SonnyMoore[TEAM],0)),"")</f>
        <v/>
      </c>
      <c r="AM771" t="str">
        <f t="array" ref="AM771">IFERROR(INDEX(ESPN[TEAM],MATCH(AllSources[[#This Row],[Year]]&amp;"|"&amp;AllSources[[#This Row],[Real_Team]],ESPN[YEAR]&amp;"|"&amp;ESPN[TEAM],0)),"")</f>
        <v/>
      </c>
      <c r="AN771" t="str">
        <f t="array" ref="AN771">IFERROR(INDEX(ESPN[BPI OFF],MATCH(AllSources[[#This Row],[Year]]&amp;"|"&amp;AllSources[[#This Row],[Real_Team]],ESPN[YEAR]&amp;"|"&amp;ESPN[TEAM],0)),"")</f>
        <v/>
      </c>
      <c r="AO771" t="str">
        <f t="array" ref="AO771">IFERROR(INDEX(ESPN[BPI DEF],MATCH(AllSources[[#This Row],[Year]]&amp;"|"&amp;AllSources[[#This Row],[Real_Team]],ESPN[YEAR]&amp;"|"&amp;ESPN[TEAM],0)),"")</f>
        <v/>
      </c>
      <c r="AP771" t="str">
        <f t="array" ref="AP771">IFERROR(INDEX(ESPN[BPI],MATCH(AllSources[[#This Row],[Year]]&amp;"|"&amp;AllSources[[#This Row],[Real_Team]],ESPN[YEAR]&amp;"|"&amp;ESPN[TEAM],0)),"")</f>
        <v/>
      </c>
      <c r="AQ771" t="str">
        <f t="array" ref="AQ771">IFERROR(INDEX(ESPN[YEAR],MATCH(AllSources[[#This Row],[Year]]&amp;"|"&amp;AllSources[[#This Row],[Real_Team]],ESPN[YEAR]&amp;"|"&amp;ESPN[TEAM],0)),"")</f>
        <v/>
      </c>
    </row>
    <row r="772" spans="1:43" x14ac:dyDescent="0.2">
      <c r="A772">
        <v>2020</v>
      </c>
      <c r="B772">
        <v>42</v>
      </c>
      <c r="C772" t="s">
        <v>1231</v>
      </c>
      <c r="D772" t="s">
        <v>27</v>
      </c>
      <c r="E772" t="e" vm="1">
        <v>#NAME?</v>
      </c>
      <c r="F772">
        <v>7</v>
      </c>
      <c r="H772" t="s">
        <v>105</v>
      </c>
      <c r="I772" t="s">
        <v>837</v>
      </c>
      <c r="J772">
        <v>14.22</v>
      </c>
      <c r="K772">
        <v>99.3</v>
      </c>
      <c r="L772">
        <v>234</v>
      </c>
      <c r="M772">
        <v>85.1</v>
      </c>
      <c r="N772">
        <v>1</v>
      </c>
      <c r="O772">
        <v>59.4</v>
      </c>
      <c r="P772">
        <v>353</v>
      </c>
      <c r="Q772">
        <v>0.109</v>
      </c>
      <c r="R772">
        <v>6</v>
      </c>
      <c r="S772">
        <v>6.93</v>
      </c>
      <c r="T772">
        <v>60</v>
      </c>
      <c r="U772">
        <v>105.6</v>
      </c>
      <c r="V772">
        <v>63</v>
      </c>
      <c r="W772">
        <v>98.7</v>
      </c>
      <c r="X772">
        <v>57</v>
      </c>
      <c r="Y772">
        <v>-3.7</v>
      </c>
      <c r="Z772">
        <v>292</v>
      </c>
      <c r="AA772">
        <v>7</v>
      </c>
      <c r="AB772" t="s">
        <v>136</v>
      </c>
      <c r="AC772" t="str">
        <f t="array" ref="AC772">IFERROR(INDEX(JeffSagarin[TEAM],MATCH(AllSources[[#This Row],[Year]]&amp;"|"&amp;AllSources[[#This Row],[Real_Team]],JeffSagarin[YEAR]&amp;"|"&amp;JeffSagarin[TEAM],0)),"")</f>
        <v>Virginia</v>
      </c>
      <c r="AD772">
        <f t="array" ref="AD772">IFERROR(INDEX(JeffSagarin[JS_RATING],MATCH(AllSources[[#This Row],[Year]]&amp;"|"&amp;AllSources[[#This Row],[Real_Team]],JeffSagarin[YEAR]&amp;"|"&amp;JeffSagarin[TEAM],0)),"")</f>
        <v>95.32</v>
      </c>
      <c r="AE772">
        <f t="array" ref="AE772">IFERROR(INDEX(JeffSagarin[JS_SOS],MATCH(AllSources[[#This Row],[Year]]&amp;"|"&amp;AllSources[[#This Row],[Real_Team]],JeffSagarin[YEAR]&amp;"|"&amp;JeffSagarin[TEAM],0)),"")</f>
        <v>81.599999999999994</v>
      </c>
      <c r="AF772">
        <f t="array" ref="AF772">IFERROR(INDEX(JeffSagarin[W25],MATCH(AllSources[[#This Row],[Year]]&amp;"|"&amp;AllSources[[#This Row],[Real_Team]],JeffSagarin[YEAR]&amp;"|"&amp;JeffSagarin[TEAM],0)),"")</f>
        <v>8</v>
      </c>
      <c r="AG772" s="9">
        <f t="array" ref="AG772">IFERROR(INDEX(JeffSagarin[W50],MATCH(AllSources[[#This Row],[Year]]&amp;"|"&amp;AllSources[[#This Row],[Real_Team]],JeffSagarin[YEAR]&amp;"|"&amp;JeffSagarin[TEAM],0)),"")</f>
        <v>17</v>
      </c>
      <c r="AH772">
        <f t="array" ref="AH772">IFERROR(INDEX(JeffSagarin[YEAR],MATCH(AllSources[[#This Row],[Year]]&amp;"|"&amp;AllSources[[#This Row],[Real_Team]],JeffSagarin[YEAR]&amp;"|"&amp;JeffSagarin[TEAM],0)),"")</f>
        <v>2020</v>
      </c>
      <c r="AI772" t="str">
        <f t="array" ref="AI772">IFERROR(INDEX(SonnyMoore[TEAM],MATCH(AllSources[[#This Row],[Year]]&amp;"|"&amp;AllSources[[#This Row],[Real_Team]],SonnyMoore[YEAR]&amp;"|"&amp;SonnyMoore[TEAM],0)),"")</f>
        <v>VIRGINIA</v>
      </c>
      <c r="AJ772">
        <f t="array" ref="AJ772">IFERROR(INDEX(SonnyMoore[SM_SOS],MATCH(AllSources[[#This Row],[Year]]&amp;"|"&amp;AllSources[[#This Row],[Real_Team]],SonnyMoore[YEAR]&amp;"|"&amp;SonnyMoore[TEAM],0)),"")</f>
        <v>79.06</v>
      </c>
      <c r="AK772">
        <f t="array" ref="AK772">IFERROR(INDEX(SonnyMoore[SM_PR],MATCH(AllSources[[#This Row],[Year]]&amp;"|"&amp;AllSources[[#This Row],[Real_Team]],SonnyMoore[YEAR]&amp;"|"&amp;SonnyMoore[TEAM],0)),"")</f>
        <v>95.6</v>
      </c>
      <c r="AL772">
        <f t="array" ref="AL772">IFERROR(INDEX(SonnyMoore[YEAR],MATCH(AllSources[[#This Row],[Year]]&amp;"|"&amp;AllSources[[#This Row],[Real_Team]],SonnyMoore[YEAR]&amp;"|"&amp;SonnyMoore[TEAM],0)),"")</f>
        <v>2020</v>
      </c>
      <c r="AM772" t="str">
        <f t="array" ref="AM772">IFERROR(INDEX(ESPN[TEAM],MATCH(AllSources[[#This Row],[Year]]&amp;"|"&amp;AllSources[[#This Row],[Real_Team]],ESPN[YEAR]&amp;"|"&amp;ESPN[TEAM],0)),"")</f>
        <v>Virginia</v>
      </c>
      <c r="AN772">
        <f t="array" ref="AN772">IFERROR(INDEX(ESPN[BPI OFF],MATCH(AllSources[[#This Row],[Year]]&amp;"|"&amp;AllSources[[#This Row],[Real_Team]],ESPN[YEAR]&amp;"|"&amp;ESPN[TEAM],0)),"")</f>
        <v>8</v>
      </c>
      <c r="AO772">
        <f t="array" ref="AO772">IFERROR(INDEX(ESPN[BPI DEF],MATCH(AllSources[[#This Row],[Year]]&amp;"|"&amp;AllSources[[#This Row],[Real_Team]],ESPN[YEAR]&amp;"|"&amp;ESPN[TEAM],0)),"")</f>
        <v>5.8</v>
      </c>
      <c r="AP772">
        <f t="array" ref="AP772">IFERROR(INDEX(ESPN[BPI],MATCH(AllSources[[#This Row],[Year]]&amp;"|"&amp;AllSources[[#This Row],[Real_Team]],ESPN[YEAR]&amp;"|"&amp;ESPN[TEAM],0)),"")</f>
        <v>13.9</v>
      </c>
      <c r="AQ772">
        <f t="array" ref="AQ772">IFERROR(INDEX(ESPN[YEAR],MATCH(AllSources[[#This Row],[Year]]&amp;"|"&amp;AllSources[[#This Row],[Real_Team]],ESPN[YEAR]&amp;"|"&amp;ESPN[TEAM],0)),"")</f>
        <v>2020</v>
      </c>
    </row>
    <row r="773" spans="1:43" x14ac:dyDescent="0.2">
      <c r="A773">
        <v>2020</v>
      </c>
      <c r="B773">
        <v>44</v>
      </c>
      <c r="C773" t="s">
        <v>1232</v>
      </c>
      <c r="D773" t="s">
        <v>34</v>
      </c>
      <c r="E773" t="e" vm="1">
        <v>#NAME?</v>
      </c>
      <c r="F773">
        <v>12</v>
      </c>
      <c r="H773" t="s">
        <v>148</v>
      </c>
      <c r="I773" t="s">
        <v>517</v>
      </c>
      <c r="J773">
        <v>14.02</v>
      </c>
      <c r="K773">
        <v>108.8</v>
      </c>
      <c r="L773">
        <v>59</v>
      </c>
      <c r="M773">
        <v>94.7</v>
      </c>
      <c r="N773">
        <v>51</v>
      </c>
      <c r="O773">
        <v>68</v>
      </c>
      <c r="P773">
        <v>199</v>
      </c>
      <c r="Q773">
        <v>-1.2999999999999999E-2</v>
      </c>
      <c r="R773">
        <v>220</v>
      </c>
      <c r="S773">
        <v>6.52</v>
      </c>
      <c r="T773">
        <v>65</v>
      </c>
      <c r="U773">
        <v>104.4</v>
      </c>
      <c r="V773">
        <v>94</v>
      </c>
      <c r="W773">
        <v>97.9</v>
      </c>
      <c r="X773">
        <v>39</v>
      </c>
      <c r="Y773">
        <v>3.6</v>
      </c>
      <c r="Z773">
        <v>64</v>
      </c>
      <c r="AA773">
        <v>2</v>
      </c>
      <c r="AB773" t="s">
        <v>136</v>
      </c>
      <c r="AC773" t="str">
        <f t="array" ref="AC773">IFERROR(INDEX(JeffSagarin[TEAM],MATCH(AllSources[[#This Row],[Year]]&amp;"|"&amp;AllSources[[#This Row],[Real_Team]],JeffSagarin[YEAR]&amp;"|"&amp;JeffSagarin[TEAM],0)),"")</f>
        <v>Cincinnati</v>
      </c>
      <c r="AD773">
        <f t="array" ref="AD773">IFERROR(INDEX(JeffSagarin[JS_RATING],MATCH(AllSources[[#This Row],[Year]]&amp;"|"&amp;AllSources[[#This Row],[Real_Team]],JeffSagarin[YEAR]&amp;"|"&amp;JeffSagarin[TEAM],0)),"")</f>
        <v>85.78</v>
      </c>
      <c r="AE773">
        <f t="array" ref="AE773">IFERROR(INDEX(JeffSagarin[JS_SOS],MATCH(AllSources[[#This Row],[Year]]&amp;"|"&amp;AllSources[[#This Row],[Real_Team]],JeffSagarin[YEAR]&amp;"|"&amp;JeffSagarin[TEAM],0)),"")</f>
        <v>77.09</v>
      </c>
      <c r="AF773">
        <f t="array" ref="AF773">IFERROR(INDEX(JeffSagarin[W25],MATCH(AllSources[[#This Row],[Year]]&amp;"|"&amp;AllSources[[#This Row],[Real_Team]],JeffSagarin[YEAR]&amp;"|"&amp;JeffSagarin[TEAM],0)),"")</f>
        <v>1</v>
      </c>
      <c r="AG773" s="9">
        <f t="array" ref="AG773">IFERROR(INDEX(JeffSagarin[W50],MATCH(AllSources[[#This Row],[Year]]&amp;"|"&amp;AllSources[[#This Row],[Real_Team]],JeffSagarin[YEAR]&amp;"|"&amp;JeffSagarin[TEAM],0)),"")</f>
        <v>3</v>
      </c>
      <c r="AH773">
        <f t="array" ref="AH773">IFERROR(INDEX(JeffSagarin[YEAR],MATCH(AllSources[[#This Row],[Year]]&amp;"|"&amp;AllSources[[#This Row],[Real_Team]],JeffSagarin[YEAR]&amp;"|"&amp;JeffSagarin[TEAM],0)),"")</f>
        <v>2020</v>
      </c>
      <c r="AI773" t="str">
        <f t="array" ref="AI773">IFERROR(INDEX(SonnyMoore[TEAM],MATCH(AllSources[[#This Row],[Year]]&amp;"|"&amp;AllSources[[#This Row],[Real_Team]],SonnyMoore[YEAR]&amp;"|"&amp;SonnyMoore[TEAM],0)),"")</f>
        <v>CINCINNATI</v>
      </c>
      <c r="AJ773">
        <f t="array" ref="AJ773">IFERROR(INDEX(SonnyMoore[SM_SOS],MATCH(AllSources[[#This Row],[Year]]&amp;"|"&amp;AllSources[[#This Row],[Real_Team]],SonnyMoore[YEAR]&amp;"|"&amp;SonnyMoore[TEAM],0)),"")</f>
        <v>74.69</v>
      </c>
      <c r="AK773">
        <f t="array" ref="AK773">IFERROR(INDEX(SonnyMoore[SM_PR],MATCH(AllSources[[#This Row],[Year]]&amp;"|"&amp;AllSources[[#This Row],[Real_Team]],SonnyMoore[YEAR]&amp;"|"&amp;SonnyMoore[TEAM],0)),"")</f>
        <v>83.14</v>
      </c>
      <c r="AL773">
        <f t="array" ref="AL773">IFERROR(INDEX(SonnyMoore[YEAR],MATCH(AllSources[[#This Row],[Year]]&amp;"|"&amp;AllSources[[#This Row],[Real_Team]],SonnyMoore[YEAR]&amp;"|"&amp;SonnyMoore[TEAM],0)),"")</f>
        <v>2020</v>
      </c>
      <c r="AM773" t="str">
        <f t="array" ref="AM773">IFERROR(INDEX(ESPN[TEAM],MATCH(AllSources[[#This Row],[Year]]&amp;"|"&amp;AllSources[[#This Row],[Real_Team]],ESPN[YEAR]&amp;"|"&amp;ESPN[TEAM],0)),"")</f>
        <v/>
      </c>
      <c r="AN773" t="str">
        <f t="array" ref="AN773">IFERROR(INDEX(ESPN[BPI OFF],MATCH(AllSources[[#This Row],[Year]]&amp;"|"&amp;AllSources[[#This Row],[Real_Team]],ESPN[YEAR]&amp;"|"&amp;ESPN[TEAM],0)),"")</f>
        <v/>
      </c>
      <c r="AO773" t="str">
        <f t="array" ref="AO773">IFERROR(INDEX(ESPN[BPI DEF],MATCH(AllSources[[#This Row],[Year]]&amp;"|"&amp;AllSources[[#This Row],[Real_Team]],ESPN[YEAR]&amp;"|"&amp;ESPN[TEAM],0)),"")</f>
        <v/>
      </c>
      <c r="AP773" t="str">
        <f t="array" ref="AP773">IFERROR(INDEX(ESPN[BPI],MATCH(AllSources[[#This Row],[Year]]&amp;"|"&amp;AllSources[[#This Row],[Real_Team]],ESPN[YEAR]&amp;"|"&amp;ESPN[TEAM],0)),"")</f>
        <v/>
      </c>
      <c r="AQ773" t="str">
        <f t="array" ref="AQ773">IFERROR(INDEX(ESPN[YEAR],MATCH(AllSources[[#This Row],[Year]]&amp;"|"&amp;AllSources[[#This Row],[Real_Team]],ESPN[YEAR]&amp;"|"&amp;ESPN[TEAM],0)),"")</f>
        <v/>
      </c>
    </row>
    <row r="774" spans="1:43" x14ac:dyDescent="0.2">
      <c r="A774">
        <v>2020</v>
      </c>
      <c r="B774">
        <v>46</v>
      </c>
      <c r="C774" t="s">
        <v>1233</v>
      </c>
      <c r="D774" t="s">
        <v>202</v>
      </c>
      <c r="E774" t="e" vm="1">
        <v>#NAME?</v>
      </c>
      <c r="F774">
        <v>11</v>
      </c>
      <c r="H774" t="s">
        <v>532</v>
      </c>
      <c r="I774" t="s">
        <v>1267</v>
      </c>
      <c r="J774">
        <v>13.87</v>
      </c>
      <c r="K774">
        <v>109.2</v>
      </c>
      <c r="L774">
        <v>53</v>
      </c>
      <c r="M774">
        <v>95.3</v>
      </c>
      <c r="N774">
        <v>54</v>
      </c>
      <c r="O774">
        <v>69.3</v>
      </c>
      <c r="P774">
        <v>124</v>
      </c>
      <c r="Q774">
        <v>4.3999999999999997E-2</v>
      </c>
      <c r="R774">
        <v>69</v>
      </c>
      <c r="S774">
        <v>1.86</v>
      </c>
      <c r="T774">
        <v>115</v>
      </c>
      <c r="U774">
        <v>104.2</v>
      </c>
      <c r="V774">
        <v>98</v>
      </c>
      <c r="W774">
        <v>102.4</v>
      </c>
      <c r="X774">
        <v>142</v>
      </c>
      <c r="Y774">
        <v>-0.95</v>
      </c>
      <c r="Z774">
        <v>211</v>
      </c>
      <c r="AA774">
        <v>1</v>
      </c>
      <c r="AB774" t="s">
        <v>136</v>
      </c>
      <c r="AC774" t="str">
        <f t="array" ref="AC774">IFERROR(INDEX(JeffSagarin[TEAM],MATCH(AllSources[[#This Row],[Year]]&amp;"|"&amp;AllSources[[#This Row],[Real_Team]],JeffSagarin[YEAR]&amp;"|"&amp;JeffSagarin[TEAM],0)),"")</f>
        <v/>
      </c>
      <c r="AD774" t="str">
        <f t="array" ref="AD774">IFERROR(INDEX(JeffSagarin[JS_RATING],MATCH(AllSources[[#This Row],[Year]]&amp;"|"&amp;AllSources[[#This Row],[Real_Team]],JeffSagarin[YEAR]&amp;"|"&amp;JeffSagarin[TEAM],0)),"")</f>
        <v/>
      </c>
      <c r="AE774" t="str">
        <f t="array" ref="AE774">IFERROR(INDEX(JeffSagarin[JS_SOS],MATCH(AllSources[[#This Row],[Year]]&amp;"|"&amp;AllSources[[#This Row],[Real_Team]],JeffSagarin[YEAR]&amp;"|"&amp;JeffSagarin[TEAM],0)),"")</f>
        <v/>
      </c>
      <c r="AF774" t="str">
        <f t="array" ref="AF774">IFERROR(INDEX(JeffSagarin[W25],MATCH(AllSources[[#This Row],[Year]]&amp;"|"&amp;AllSources[[#This Row],[Real_Team]],JeffSagarin[YEAR]&amp;"|"&amp;JeffSagarin[TEAM],0)),"")</f>
        <v/>
      </c>
      <c r="AG774" s="9" t="str">
        <f t="array" ref="AG774">IFERROR(INDEX(JeffSagarin[W50],MATCH(AllSources[[#This Row],[Year]]&amp;"|"&amp;AllSources[[#This Row],[Real_Team]],JeffSagarin[YEAR]&amp;"|"&amp;JeffSagarin[TEAM],0)),"")</f>
        <v/>
      </c>
      <c r="AH774" t="str">
        <f t="array" ref="AH774">IFERROR(INDEX(JeffSagarin[YEAR],MATCH(AllSources[[#This Row],[Year]]&amp;"|"&amp;AllSources[[#This Row],[Real_Team]],JeffSagarin[YEAR]&amp;"|"&amp;JeffSagarin[TEAM],0)),"")</f>
        <v/>
      </c>
      <c r="AI774" t="str">
        <f t="array" ref="AI774">IFERROR(INDEX(SonnyMoore[TEAM],MATCH(AllSources[[#This Row],[Year]]&amp;"|"&amp;AllSources[[#This Row],[Real_Team]],SonnyMoore[YEAR]&amp;"|"&amp;SonnyMoore[TEAM],0)),"")</f>
        <v/>
      </c>
      <c r="AJ774" t="str">
        <f t="array" ref="AJ774">IFERROR(INDEX(SonnyMoore[SM_SOS],MATCH(AllSources[[#This Row],[Year]]&amp;"|"&amp;AllSources[[#This Row],[Real_Team]],SonnyMoore[YEAR]&amp;"|"&amp;SonnyMoore[TEAM],0)),"")</f>
        <v/>
      </c>
      <c r="AK774" t="str">
        <f t="array" ref="AK774">IFERROR(INDEX(SonnyMoore[SM_PR],MATCH(AllSources[[#This Row],[Year]]&amp;"|"&amp;AllSources[[#This Row],[Real_Team]],SonnyMoore[YEAR]&amp;"|"&amp;SonnyMoore[TEAM],0)),"")</f>
        <v/>
      </c>
      <c r="AL774" t="str">
        <f t="array" ref="AL774">IFERROR(INDEX(SonnyMoore[YEAR],MATCH(AllSources[[#This Row],[Year]]&amp;"|"&amp;AllSources[[#This Row],[Real_Team]],SonnyMoore[YEAR]&amp;"|"&amp;SonnyMoore[TEAM],0)),"")</f>
        <v/>
      </c>
      <c r="AM774" t="str">
        <f t="array" ref="AM774">IFERROR(INDEX(ESPN[TEAM],MATCH(AllSources[[#This Row],[Year]]&amp;"|"&amp;AllSources[[#This Row],[Real_Team]],ESPN[YEAR]&amp;"|"&amp;ESPN[TEAM],0)),"")</f>
        <v/>
      </c>
      <c r="AN774" t="str">
        <f t="array" ref="AN774">IFERROR(INDEX(ESPN[BPI OFF],MATCH(AllSources[[#This Row],[Year]]&amp;"|"&amp;AllSources[[#This Row],[Real_Team]],ESPN[YEAR]&amp;"|"&amp;ESPN[TEAM],0)),"")</f>
        <v/>
      </c>
      <c r="AO774" t="str">
        <f t="array" ref="AO774">IFERROR(INDEX(ESPN[BPI DEF],MATCH(AllSources[[#This Row],[Year]]&amp;"|"&amp;AllSources[[#This Row],[Real_Team]],ESPN[YEAR]&amp;"|"&amp;ESPN[TEAM],0)),"")</f>
        <v/>
      </c>
      <c r="AP774" t="str">
        <f t="array" ref="AP774">IFERROR(INDEX(ESPN[BPI],MATCH(AllSources[[#This Row],[Year]]&amp;"|"&amp;AllSources[[#This Row],[Real_Team]],ESPN[YEAR]&amp;"|"&amp;ESPN[TEAM],0)),"")</f>
        <v/>
      </c>
      <c r="AQ774" t="str">
        <f t="array" ref="AQ774">IFERROR(INDEX(ESPN[YEAR],MATCH(AllSources[[#This Row],[Year]]&amp;"|"&amp;AllSources[[#This Row],[Real_Team]],ESPN[YEAR]&amp;"|"&amp;ESPN[TEAM],0)),"")</f>
        <v/>
      </c>
    </row>
    <row r="775" spans="1:43" x14ac:dyDescent="0.2">
      <c r="A775">
        <v>2020</v>
      </c>
      <c r="B775">
        <v>50</v>
      </c>
      <c r="C775" t="s">
        <v>1234</v>
      </c>
      <c r="D775" t="s">
        <v>1554</v>
      </c>
      <c r="E775" t="e" vm="1">
        <v>#NAME?</v>
      </c>
      <c r="F775">
        <v>11</v>
      </c>
      <c r="H775" t="s">
        <v>105</v>
      </c>
      <c r="I775" t="s">
        <v>543</v>
      </c>
      <c r="J775">
        <v>13.39</v>
      </c>
      <c r="K775">
        <v>110.7</v>
      </c>
      <c r="L775">
        <v>42</v>
      </c>
      <c r="M775">
        <v>97.3</v>
      </c>
      <c r="N775">
        <v>79</v>
      </c>
      <c r="O775">
        <v>69.5</v>
      </c>
      <c r="P775">
        <v>103</v>
      </c>
      <c r="Q775">
        <v>-0.02</v>
      </c>
      <c r="R775">
        <v>236</v>
      </c>
      <c r="S775">
        <v>7.04</v>
      </c>
      <c r="T775">
        <v>59</v>
      </c>
      <c r="U775">
        <v>105.4</v>
      </c>
      <c r="V775">
        <v>73</v>
      </c>
      <c r="W775">
        <v>98.3</v>
      </c>
      <c r="X775">
        <v>50</v>
      </c>
      <c r="Y775">
        <v>-2.93</v>
      </c>
      <c r="Z775">
        <v>271</v>
      </c>
      <c r="AA775">
        <v>1</v>
      </c>
      <c r="AB775" t="s">
        <v>136</v>
      </c>
      <c r="AC775" t="str">
        <f t="array" ref="AC775">IFERROR(INDEX(JeffSagarin[TEAM],MATCH(AllSources[[#This Row],[Year]]&amp;"|"&amp;AllSources[[#This Row],[Real_Team]],JeffSagarin[YEAR]&amp;"|"&amp;JeffSagarin[TEAM],0)),"")</f>
        <v/>
      </c>
      <c r="AD775" t="str">
        <f t="array" ref="AD775">IFERROR(INDEX(JeffSagarin[JS_RATING],MATCH(AllSources[[#This Row],[Year]]&amp;"|"&amp;AllSources[[#This Row],[Real_Team]],JeffSagarin[YEAR]&amp;"|"&amp;JeffSagarin[TEAM],0)),"")</f>
        <v/>
      </c>
      <c r="AE775" t="str">
        <f t="array" ref="AE775">IFERROR(INDEX(JeffSagarin[JS_SOS],MATCH(AllSources[[#This Row],[Year]]&amp;"|"&amp;AllSources[[#This Row],[Real_Team]],JeffSagarin[YEAR]&amp;"|"&amp;JeffSagarin[TEAM],0)),"")</f>
        <v/>
      </c>
      <c r="AF775" t="str">
        <f t="array" ref="AF775">IFERROR(INDEX(JeffSagarin[W25],MATCH(AllSources[[#This Row],[Year]]&amp;"|"&amp;AllSources[[#This Row],[Real_Team]],JeffSagarin[YEAR]&amp;"|"&amp;JeffSagarin[TEAM],0)),"")</f>
        <v/>
      </c>
      <c r="AG775" s="9" t="str">
        <f t="array" ref="AG775">IFERROR(INDEX(JeffSagarin[W50],MATCH(AllSources[[#This Row],[Year]]&amp;"|"&amp;AllSources[[#This Row],[Real_Team]],JeffSagarin[YEAR]&amp;"|"&amp;JeffSagarin[TEAM],0)),"")</f>
        <v/>
      </c>
      <c r="AH775" t="str">
        <f t="array" ref="AH775">IFERROR(INDEX(JeffSagarin[YEAR],MATCH(AllSources[[#This Row],[Year]]&amp;"|"&amp;AllSources[[#This Row],[Real_Team]],JeffSagarin[YEAR]&amp;"|"&amp;JeffSagarin[TEAM],0)),"")</f>
        <v/>
      </c>
      <c r="AI775" t="str">
        <f t="array" ref="AI775">IFERROR(INDEX(SonnyMoore[TEAM],MATCH(AllSources[[#This Row],[Year]]&amp;"|"&amp;AllSources[[#This Row],[Real_Team]],SonnyMoore[YEAR]&amp;"|"&amp;SonnyMoore[TEAM],0)),"")</f>
        <v/>
      </c>
      <c r="AJ775" t="str">
        <f t="array" ref="AJ775">IFERROR(INDEX(SonnyMoore[SM_SOS],MATCH(AllSources[[#This Row],[Year]]&amp;"|"&amp;AllSources[[#This Row],[Real_Team]],SonnyMoore[YEAR]&amp;"|"&amp;SonnyMoore[TEAM],0)),"")</f>
        <v/>
      </c>
      <c r="AK775" t="str">
        <f t="array" ref="AK775">IFERROR(INDEX(SonnyMoore[SM_PR],MATCH(AllSources[[#This Row],[Year]]&amp;"|"&amp;AllSources[[#This Row],[Real_Team]],SonnyMoore[YEAR]&amp;"|"&amp;SonnyMoore[TEAM],0)),"")</f>
        <v/>
      </c>
      <c r="AL775" t="str">
        <f t="array" ref="AL775">IFERROR(INDEX(SonnyMoore[YEAR],MATCH(AllSources[[#This Row],[Year]]&amp;"|"&amp;AllSources[[#This Row],[Real_Team]],SonnyMoore[YEAR]&amp;"|"&amp;SonnyMoore[TEAM],0)),"")</f>
        <v/>
      </c>
      <c r="AM775" t="str">
        <f t="array" ref="AM775">IFERROR(INDEX(ESPN[TEAM],MATCH(AllSources[[#This Row],[Year]]&amp;"|"&amp;AllSources[[#This Row],[Real_Team]],ESPN[YEAR]&amp;"|"&amp;ESPN[TEAM],0)),"")</f>
        <v/>
      </c>
      <c r="AN775" t="str">
        <f t="array" ref="AN775">IFERROR(INDEX(ESPN[BPI OFF],MATCH(AllSources[[#This Row],[Year]]&amp;"|"&amp;AllSources[[#This Row],[Real_Team]],ESPN[YEAR]&amp;"|"&amp;ESPN[TEAM],0)),"")</f>
        <v/>
      </c>
      <c r="AO775" t="str">
        <f t="array" ref="AO775">IFERROR(INDEX(ESPN[BPI DEF],MATCH(AllSources[[#This Row],[Year]]&amp;"|"&amp;AllSources[[#This Row],[Real_Team]],ESPN[YEAR]&amp;"|"&amp;ESPN[TEAM],0)),"")</f>
        <v/>
      </c>
      <c r="AP775" t="str">
        <f t="array" ref="AP775">IFERROR(INDEX(ESPN[BPI],MATCH(AllSources[[#This Row],[Year]]&amp;"|"&amp;AllSources[[#This Row],[Real_Team]],ESPN[YEAR]&amp;"|"&amp;ESPN[TEAM],0)),"")</f>
        <v/>
      </c>
      <c r="AQ775" t="str">
        <f t="array" ref="AQ775">IFERROR(INDEX(ESPN[YEAR],MATCH(AllSources[[#This Row],[Year]]&amp;"|"&amp;AllSources[[#This Row],[Real_Team]],ESPN[YEAR]&amp;"|"&amp;ESPN[TEAM],0)),"")</f>
        <v/>
      </c>
    </row>
    <row r="776" spans="1:43" x14ac:dyDescent="0.2">
      <c r="A776">
        <v>2020</v>
      </c>
      <c r="B776">
        <v>55</v>
      </c>
      <c r="C776" t="s">
        <v>1235</v>
      </c>
      <c r="D776" t="s">
        <v>54</v>
      </c>
      <c r="E776" t="e" vm="1">
        <v>#NAME?</v>
      </c>
      <c r="F776">
        <v>9</v>
      </c>
      <c r="H776" t="s">
        <v>137</v>
      </c>
      <c r="I776" t="s">
        <v>1266</v>
      </c>
      <c r="J776">
        <v>12.35</v>
      </c>
      <c r="K776">
        <v>104.3</v>
      </c>
      <c r="L776">
        <v>145</v>
      </c>
      <c r="M776">
        <v>92</v>
      </c>
      <c r="N776">
        <v>18</v>
      </c>
      <c r="O776">
        <v>68.900000000000006</v>
      </c>
      <c r="P776">
        <v>139</v>
      </c>
      <c r="Q776">
        <v>8.3000000000000004E-2</v>
      </c>
      <c r="R776">
        <v>15</v>
      </c>
      <c r="S776">
        <v>6.32</v>
      </c>
      <c r="T776">
        <v>69</v>
      </c>
      <c r="U776">
        <v>105.2</v>
      </c>
      <c r="V776">
        <v>78</v>
      </c>
      <c r="W776">
        <v>98.8</v>
      </c>
      <c r="X776">
        <v>63</v>
      </c>
      <c r="Y776">
        <v>-1.48</v>
      </c>
      <c r="Z776">
        <v>229</v>
      </c>
      <c r="AA776">
        <v>9</v>
      </c>
      <c r="AB776" t="s">
        <v>136</v>
      </c>
      <c r="AC776" t="str">
        <f t="array" ref="AC776">IFERROR(INDEX(JeffSagarin[TEAM],MATCH(AllSources[[#This Row],[Year]]&amp;"|"&amp;AllSources[[#This Row],[Real_Team]],JeffSagarin[YEAR]&amp;"|"&amp;JeffSagarin[TEAM],0)),"")</f>
        <v/>
      </c>
      <c r="AD776" t="str">
        <f t="array" ref="AD776">IFERROR(INDEX(JeffSagarin[JS_RATING],MATCH(AllSources[[#This Row],[Year]]&amp;"|"&amp;AllSources[[#This Row],[Real_Team]],JeffSagarin[YEAR]&amp;"|"&amp;JeffSagarin[TEAM],0)),"")</f>
        <v/>
      </c>
      <c r="AE776" t="str">
        <f t="array" ref="AE776">IFERROR(INDEX(JeffSagarin[JS_SOS],MATCH(AllSources[[#This Row],[Year]]&amp;"|"&amp;AllSources[[#This Row],[Real_Team]],JeffSagarin[YEAR]&amp;"|"&amp;JeffSagarin[TEAM],0)),"")</f>
        <v/>
      </c>
      <c r="AF776" t="str">
        <f t="array" ref="AF776">IFERROR(INDEX(JeffSagarin[W25],MATCH(AllSources[[#This Row],[Year]]&amp;"|"&amp;AllSources[[#This Row],[Real_Team]],JeffSagarin[YEAR]&amp;"|"&amp;JeffSagarin[TEAM],0)),"")</f>
        <v/>
      </c>
      <c r="AG776" s="9" t="str">
        <f t="array" ref="AG776">IFERROR(INDEX(JeffSagarin[W50],MATCH(AllSources[[#This Row],[Year]]&amp;"|"&amp;AllSources[[#This Row],[Real_Team]],JeffSagarin[YEAR]&amp;"|"&amp;JeffSagarin[TEAM],0)),"")</f>
        <v/>
      </c>
      <c r="AH776" t="str">
        <f t="array" ref="AH776">IFERROR(INDEX(JeffSagarin[YEAR],MATCH(AllSources[[#This Row],[Year]]&amp;"|"&amp;AllSources[[#This Row],[Real_Team]],JeffSagarin[YEAR]&amp;"|"&amp;JeffSagarin[TEAM],0)),"")</f>
        <v/>
      </c>
      <c r="AI776" t="str">
        <f t="array" ref="AI776">IFERROR(INDEX(SonnyMoore[TEAM],MATCH(AllSources[[#This Row],[Year]]&amp;"|"&amp;AllSources[[#This Row],[Real_Team]],SonnyMoore[YEAR]&amp;"|"&amp;SonnyMoore[TEAM],0)),"")</f>
        <v/>
      </c>
      <c r="AJ776" t="str">
        <f t="array" ref="AJ776">IFERROR(INDEX(SonnyMoore[SM_SOS],MATCH(AllSources[[#This Row],[Year]]&amp;"|"&amp;AllSources[[#This Row],[Real_Team]],SonnyMoore[YEAR]&amp;"|"&amp;SonnyMoore[TEAM],0)),"")</f>
        <v/>
      </c>
      <c r="AK776" t="str">
        <f t="array" ref="AK776">IFERROR(INDEX(SonnyMoore[SM_PR],MATCH(AllSources[[#This Row],[Year]]&amp;"|"&amp;AllSources[[#This Row],[Real_Team]],SonnyMoore[YEAR]&amp;"|"&amp;SonnyMoore[TEAM],0)),"")</f>
        <v/>
      </c>
      <c r="AL776" t="str">
        <f t="array" ref="AL776">IFERROR(INDEX(SonnyMoore[YEAR],MATCH(AllSources[[#This Row],[Year]]&amp;"|"&amp;AllSources[[#This Row],[Real_Team]],SonnyMoore[YEAR]&amp;"|"&amp;SonnyMoore[TEAM],0)),"")</f>
        <v/>
      </c>
      <c r="AM776" t="str">
        <f t="array" ref="AM776">IFERROR(INDEX(ESPN[TEAM],MATCH(AllSources[[#This Row],[Year]]&amp;"|"&amp;AllSources[[#This Row],[Real_Team]],ESPN[YEAR]&amp;"|"&amp;ESPN[TEAM],0)),"")</f>
        <v>USC</v>
      </c>
      <c r="AN776">
        <f t="array" ref="AN776">IFERROR(INDEX(ESPN[BPI OFF],MATCH(AllSources[[#This Row],[Year]]&amp;"|"&amp;AllSources[[#This Row],[Real_Team]],ESPN[YEAR]&amp;"|"&amp;ESPN[TEAM],0)),"")</f>
        <v>7</v>
      </c>
      <c r="AO776">
        <f t="array" ref="AO776">IFERROR(INDEX(ESPN[BPI DEF],MATCH(AllSources[[#This Row],[Year]]&amp;"|"&amp;AllSources[[#This Row],[Real_Team]],ESPN[YEAR]&amp;"|"&amp;ESPN[TEAM],0)),"")</f>
        <v>7.3</v>
      </c>
      <c r="AP776">
        <f t="array" ref="AP776">IFERROR(INDEX(ESPN[BPI],MATCH(AllSources[[#This Row],[Year]]&amp;"|"&amp;AllSources[[#This Row],[Real_Team]],ESPN[YEAR]&amp;"|"&amp;ESPN[TEAM],0)),"")</f>
        <v>14.3</v>
      </c>
      <c r="AQ776">
        <f t="array" ref="AQ776">IFERROR(INDEX(ESPN[YEAR],MATCH(AllSources[[#This Row],[Year]]&amp;"|"&amp;AllSources[[#This Row],[Real_Team]],ESPN[YEAR]&amp;"|"&amp;ESPN[TEAM],0)),"")</f>
        <v>2020</v>
      </c>
    </row>
    <row r="777" spans="1:43" x14ac:dyDescent="0.2">
      <c r="A777">
        <v>2020</v>
      </c>
      <c r="B777">
        <v>56</v>
      </c>
      <c r="C777" t="s">
        <v>1236</v>
      </c>
      <c r="D777" t="s">
        <v>472</v>
      </c>
      <c r="E777" t="e" vm="1">
        <v>#NAME?</v>
      </c>
      <c r="F777">
        <v>11</v>
      </c>
      <c r="H777" t="s">
        <v>489</v>
      </c>
      <c r="I777" t="s">
        <v>788</v>
      </c>
      <c r="J777">
        <v>12.23</v>
      </c>
      <c r="K777">
        <v>108.2</v>
      </c>
      <c r="L777">
        <v>69</v>
      </c>
      <c r="M777">
        <v>96</v>
      </c>
      <c r="N777">
        <v>65</v>
      </c>
      <c r="O777">
        <v>66.099999999999994</v>
      </c>
      <c r="P777">
        <v>281</v>
      </c>
      <c r="Q777">
        <v>6.7000000000000004E-2</v>
      </c>
      <c r="R777">
        <v>33</v>
      </c>
      <c r="S777">
        <v>-1.96</v>
      </c>
      <c r="T777">
        <v>201</v>
      </c>
      <c r="U777">
        <v>103</v>
      </c>
      <c r="V777">
        <v>129</v>
      </c>
      <c r="W777">
        <v>105</v>
      </c>
      <c r="X777">
        <v>273</v>
      </c>
      <c r="Y777">
        <v>-0.64</v>
      </c>
      <c r="Z777">
        <v>199</v>
      </c>
      <c r="AA777">
        <v>1</v>
      </c>
      <c r="AB777" t="s">
        <v>136</v>
      </c>
      <c r="AC777" t="str">
        <f t="array" ref="AC777">IFERROR(INDEX(JeffSagarin[TEAM],MATCH(AllSources[[#This Row],[Year]]&amp;"|"&amp;AllSources[[#This Row],[Real_Team]],JeffSagarin[YEAR]&amp;"|"&amp;JeffSagarin[TEAM],0)),"")</f>
        <v/>
      </c>
      <c r="AD777" t="str">
        <f t="array" ref="AD777">IFERROR(INDEX(JeffSagarin[JS_RATING],MATCH(AllSources[[#This Row],[Year]]&amp;"|"&amp;AllSources[[#This Row],[Real_Team]],JeffSagarin[YEAR]&amp;"|"&amp;JeffSagarin[TEAM],0)),"")</f>
        <v/>
      </c>
      <c r="AE777" t="str">
        <f t="array" ref="AE777">IFERROR(INDEX(JeffSagarin[JS_SOS],MATCH(AllSources[[#This Row],[Year]]&amp;"|"&amp;AllSources[[#This Row],[Real_Team]],JeffSagarin[YEAR]&amp;"|"&amp;JeffSagarin[TEAM],0)),"")</f>
        <v/>
      </c>
      <c r="AF777" t="str">
        <f t="array" ref="AF777">IFERROR(INDEX(JeffSagarin[W25],MATCH(AllSources[[#This Row],[Year]]&amp;"|"&amp;AllSources[[#This Row],[Real_Team]],JeffSagarin[YEAR]&amp;"|"&amp;JeffSagarin[TEAM],0)),"")</f>
        <v/>
      </c>
      <c r="AG777" s="9" t="str">
        <f t="array" ref="AG777">IFERROR(INDEX(JeffSagarin[W50],MATCH(AllSources[[#This Row],[Year]]&amp;"|"&amp;AllSources[[#This Row],[Real_Team]],JeffSagarin[YEAR]&amp;"|"&amp;JeffSagarin[TEAM],0)),"")</f>
        <v/>
      </c>
      <c r="AH777" t="str">
        <f t="array" ref="AH777">IFERROR(INDEX(JeffSagarin[YEAR],MATCH(AllSources[[#This Row],[Year]]&amp;"|"&amp;AllSources[[#This Row],[Real_Team]],JeffSagarin[YEAR]&amp;"|"&amp;JeffSagarin[TEAM],0)),"")</f>
        <v/>
      </c>
      <c r="AI777" t="str">
        <f t="array" ref="AI777">IFERROR(INDEX(SonnyMoore[TEAM],MATCH(AllSources[[#This Row],[Year]]&amp;"|"&amp;AllSources[[#This Row],[Real_Team]],SonnyMoore[YEAR]&amp;"|"&amp;SonnyMoore[TEAM],0)),"")</f>
        <v>EAST TENNESSEE ST.</v>
      </c>
      <c r="AJ777">
        <f t="array" ref="AJ777">IFERROR(INDEX(SonnyMoore[SM_SOS],MATCH(AllSources[[#This Row],[Year]]&amp;"|"&amp;AllSources[[#This Row],[Real_Team]],SonnyMoore[YEAR]&amp;"|"&amp;SonnyMoore[TEAM],0)),"")</f>
        <v>69.099999999999994</v>
      </c>
      <c r="AK777">
        <f t="array" ref="AK777">IFERROR(INDEX(SonnyMoore[SM_PR],MATCH(AllSources[[#This Row],[Year]]&amp;"|"&amp;AllSources[[#This Row],[Real_Team]],SonnyMoore[YEAR]&amp;"|"&amp;SonnyMoore[TEAM],0)),"")</f>
        <v>76.790000000000006</v>
      </c>
      <c r="AL777">
        <f t="array" ref="AL777">IFERROR(INDEX(SonnyMoore[YEAR],MATCH(AllSources[[#This Row],[Year]]&amp;"|"&amp;AllSources[[#This Row],[Real_Team]],SonnyMoore[YEAR]&amp;"|"&amp;SonnyMoore[TEAM],0)),"")</f>
        <v>2020</v>
      </c>
      <c r="AM777" t="str">
        <f t="array" ref="AM777">IFERROR(INDEX(ESPN[TEAM],MATCH(AllSources[[#This Row],[Year]]&amp;"|"&amp;AllSources[[#This Row],[Real_Team]],ESPN[YEAR]&amp;"|"&amp;ESPN[TEAM],0)),"")</f>
        <v/>
      </c>
      <c r="AN777" t="str">
        <f t="array" ref="AN777">IFERROR(INDEX(ESPN[BPI OFF],MATCH(AllSources[[#This Row],[Year]]&amp;"|"&amp;AllSources[[#This Row],[Real_Team]],ESPN[YEAR]&amp;"|"&amp;ESPN[TEAM],0)),"")</f>
        <v/>
      </c>
      <c r="AO777" t="str">
        <f t="array" ref="AO777">IFERROR(INDEX(ESPN[BPI DEF],MATCH(AllSources[[#This Row],[Year]]&amp;"|"&amp;AllSources[[#This Row],[Real_Team]],ESPN[YEAR]&amp;"|"&amp;ESPN[TEAM],0)),"")</f>
        <v/>
      </c>
      <c r="AP777" t="str">
        <f t="array" ref="AP777">IFERROR(INDEX(ESPN[BPI],MATCH(AllSources[[#This Row],[Year]]&amp;"|"&amp;AllSources[[#This Row],[Real_Team]],ESPN[YEAR]&amp;"|"&amp;ESPN[TEAM],0)),"")</f>
        <v/>
      </c>
      <c r="AQ777" t="str">
        <f t="array" ref="AQ777">IFERROR(INDEX(ESPN[YEAR],MATCH(AllSources[[#This Row],[Year]]&amp;"|"&amp;AllSources[[#This Row],[Real_Team]],ESPN[YEAR]&amp;"|"&amp;ESPN[TEAM],0)),"")</f>
        <v/>
      </c>
    </row>
    <row r="778" spans="1:43" x14ac:dyDescent="0.2">
      <c r="A778">
        <v>2020</v>
      </c>
      <c r="B778">
        <v>58</v>
      </c>
      <c r="C778" t="s">
        <v>1237</v>
      </c>
      <c r="D778" t="s">
        <v>10</v>
      </c>
      <c r="E778" t="e" vm="1">
        <v>#NAME?</v>
      </c>
      <c r="F778">
        <v>12</v>
      </c>
      <c r="H778" t="s">
        <v>133</v>
      </c>
      <c r="I778" t="s">
        <v>837</v>
      </c>
      <c r="J778">
        <v>11.57</v>
      </c>
      <c r="K778">
        <v>107.9</v>
      </c>
      <c r="L778">
        <v>73</v>
      </c>
      <c r="M778">
        <v>96.4</v>
      </c>
      <c r="N778">
        <v>67</v>
      </c>
      <c r="O778">
        <v>67.400000000000006</v>
      </c>
      <c r="P778">
        <v>227</v>
      </c>
      <c r="Q778">
        <v>-2.5999999999999999E-2</v>
      </c>
      <c r="R778">
        <v>253</v>
      </c>
      <c r="S778">
        <v>0.22</v>
      </c>
      <c r="T778">
        <v>143</v>
      </c>
      <c r="U778">
        <v>102.1</v>
      </c>
      <c r="V778">
        <v>179</v>
      </c>
      <c r="W778">
        <v>101.9</v>
      </c>
      <c r="X778">
        <v>120</v>
      </c>
      <c r="Y778">
        <v>3.64</v>
      </c>
      <c r="Z778">
        <v>63</v>
      </c>
      <c r="AA778">
        <v>2</v>
      </c>
      <c r="AB778" t="s">
        <v>136</v>
      </c>
      <c r="AC778" t="str">
        <f t="array" ref="AC778">IFERROR(INDEX(JeffSagarin[TEAM],MATCH(AllSources[[#This Row],[Year]]&amp;"|"&amp;AllSources[[#This Row],[Real_Team]],JeffSagarin[YEAR]&amp;"|"&amp;JeffSagarin[TEAM],0)),"")</f>
        <v>Yale</v>
      </c>
      <c r="AD778">
        <f t="array" ref="AD778">IFERROR(INDEX(JeffSagarin[JS_RATING],MATCH(AllSources[[#This Row],[Year]]&amp;"|"&amp;AllSources[[#This Row],[Real_Team]],JeffSagarin[YEAR]&amp;"|"&amp;JeffSagarin[TEAM],0)),"")</f>
        <v>77.8</v>
      </c>
      <c r="AE778">
        <f t="array" ref="AE778">IFERROR(INDEX(JeffSagarin[JS_SOS],MATCH(AllSources[[#This Row],[Year]]&amp;"|"&amp;AllSources[[#This Row],[Real_Team]],JeffSagarin[YEAR]&amp;"|"&amp;JeffSagarin[TEAM],0)),"")</f>
        <v>71.64</v>
      </c>
      <c r="AF778">
        <f t="array" ref="AF778">IFERROR(INDEX(JeffSagarin[W25],MATCH(AllSources[[#This Row],[Year]]&amp;"|"&amp;AllSources[[#This Row],[Real_Team]],JeffSagarin[YEAR]&amp;"|"&amp;JeffSagarin[TEAM],0)),"")</f>
        <v>0</v>
      </c>
      <c r="AG778" s="9">
        <f t="array" ref="AG778">IFERROR(INDEX(JeffSagarin[W50],MATCH(AllSources[[#This Row],[Year]]&amp;"|"&amp;AllSources[[#This Row],[Real_Team]],JeffSagarin[YEAR]&amp;"|"&amp;JeffSagarin[TEAM],0)),"")</f>
        <v>0</v>
      </c>
      <c r="AH778">
        <f t="array" ref="AH778">IFERROR(INDEX(JeffSagarin[YEAR],MATCH(AllSources[[#This Row],[Year]]&amp;"|"&amp;AllSources[[#This Row],[Real_Team]],JeffSagarin[YEAR]&amp;"|"&amp;JeffSagarin[TEAM],0)),"")</f>
        <v>2020</v>
      </c>
      <c r="AI778" t="str">
        <f t="array" ref="AI778">IFERROR(INDEX(SonnyMoore[TEAM],MATCH(AllSources[[#This Row],[Year]]&amp;"|"&amp;AllSources[[#This Row],[Real_Team]],SonnyMoore[YEAR]&amp;"|"&amp;SonnyMoore[TEAM],0)),"")</f>
        <v>YALE</v>
      </c>
      <c r="AJ778">
        <f t="array" ref="AJ778">IFERROR(INDEX(SonnyMoore[SM_SOS],MATCH(AllSources[[#This Row],[Year]]&amp;"|"&amp;AllSources[[#This Row],[Real_Team]],SonnyMoore[YEAR]&amp;"|"&amp;SonnyMoore[TEAM],0)),"")</f>
        <v>68.27</v>
      </c>
      <c r="AK778">
        <f t="array" ref="AK778">IFERROR(INDEX(SonnyMoore[SM_PR],MATCH(AllSources[[#This Row],[Year]]&amp;"|"&amp;AllSources[[#This Row],[Real_Team]],SonnyMoore[YEAR]&amp;"|"&amp;SonnyMoore[TEAM],0)),"")</f>
        <v>75.56</v>
      </c>
      <c r="AL778">
        <f t="array" ref="AL778">IFERROR(INDEX(SonnyMoore[YEAR],MATCH(AllSources[[#This Row],[Year]]&amp;"|"&amp;AllSources[[#This Row],[Real_Team]],SonnyMoore[YEAR]&amp;"|"&amp;SonnyMoore[TEAM],0)),"")</f>
        <v>2020</v>
      </c>
      <c r="AM778" t="str">
        <f t="array" ref="AM778">IFERROR(INDEX(ESPN[TEAM],MATCH(AllSources[[#This Row],[Year]]&amp;"|"&amp;AllSources[[#This Row],[Real_Team]],ESPN[YEAR]&amp;"|"&amp;ESPN[TEAM],0)),"")</f>
        <v/>
      </c>
      <c r="AN778" t="str">
        <f t="array" ref="AN778">IFERROR(INDEX(ESPN[BPI OFF],MATCH(AllSources[[#This Row],[Year]]&amp;"|"&amp;AllSources[[#This Row],[Real_Team]],ESPN[YEAR]&amp;"|"&amp;ESPN[TEAM],0)),"")</f>
        <v/>
      </c>
      <c r="AO778" t="str">
        <f t="array" ref="AO778">IFERROR(INDEX(ESPN[BPI DEF],MATCH(AllSources[[#This Row],[Year]]&amp;"|"&amp;AllSources[[#This Row],[Real_Team]],ESPN[YEAR]&amp;"|"&amp;ESPN[TEAM],0)),"")</f>
        <v/>
      </c>
      <c r="AP778" t="str">
        <f t="array" ref="AP778">IFERROR(INDEX(ESPN[BPI],MATCH(AllSources[[#This Row],[Year]]&amp;"|"&amp;AllSources[[#This Row],[Real_Team]],ESPN[YEAR]&amp;"|"&amp;ESPN[TEAM],0)),"")</f>
        <v/>
      </c>
      <c r="AQ778" t="str">
        <f t="array" ref="AQ778">IFERROR(INDEX(ESPN[YEAR],MATCH(AllSources[[#This Row],[Year]]&amp;"|"&amp;AllSources[[#This Row],[Real_Team]],ESPN[YEAR]&amp;"|"&amp;ESPN[TEAM],0)),"")</f>
        <v/>
      </c>
    </row>
    <row r="779" spans="1:43" x14ac:dyDescent="0.2">
      <c r="A779">
        <v>2020</v>
      </c>
      <c r="B779">
        <v>63</v>
      </c>
      <c r="C779" t="s">
        <v>1238</v>
      </c>
      <c r="D779" t="s">
        <v>248</v>
      </c>
      <c r="E779" t="e" vm="1">
        <v>#NAME?</v>
      </c>
      <c r="F779">
        <v>10</v>
      </c>
      <c r="H779" t="s">
        <v>137</v>
      </c>
      <c r="I779" t="s">
        <v>1183</v>
      </c>
      <c r="J779">
        <v>11.3</v>
      </c>
      <c r="K779">
        <v>106</v>
      </c>
      <c r="L779">
        <v>108</v>
      </c>
      <c r="M779">
        <v>94.7</v>
      </c>
      <c r="N779">
        <v>49</v>
      </c>
      <c r="O779">
        <v>73.2</v>
      </c>
      <c r="P779">
        <v>14</v>
      </c>
      <c r="Q779">
        <v>6.9000000000000006E-2</v>
      </c>
      <c r="R779">
        <v>28</v>
      </c>
      <c r="S779">
        <v>8.2200000000000006</v>
      </c>
      <c r="T779">
        <v>41</v>
      </c>
      <c r="U779">
        <v>106.4</v>
      </c>
      <c r="V779">
        <v>41</v>
      </c>
      <c r="W779">
        <v>98.1</v>
      </c>
      <c r="X779">
        <v>47</v>
      </c>
      <c r="Y779">
        <v>2.65</v>
      </c>
      <c r="Z779">
        <v>82</v>
      </c>
      <c r="AA779">
        <v>0</v>
      </c>
      <c r="AB779" t="s">
        <v>136</v>
      </c>
      <c r="AC779" t="str">
        <f t="array" ref="AC779">IFERROR(INDEX(JeffSagarin[TEAM],MATCH(AllSources[[#This Row],[Year]]&amp;"|"&amp;AllSources[[#This Row],[Real_Team]],JeffSagarin[YEAR]&amp;"|"&amp;JeffSagarin[TEAM],0)),"")</f>
        <v>Arizona</v>
      </c>
      <c r="AD779">
        <f t="array" ref="AD779">IFERROR(INDEX(JeffSagarin[JS_RATING],MATCH(AllSources[[#This Row],[Year]]&amp;"|"&amp;AllSources[[#This Row],[Real_Team]],JeffSagarin[YEAR]&amp;"|"&amp;JeffSagarin[TEAM],0)),"")</f>
        <v>79.180000000000007</v>
      </c>
      <c r="AE779">
        <f t="array" ref="AE779">IFERROR(INDEX(JeffSagarin[JS_SOS],MATCH(AllSources[[#This Row],[Year]]&amp;"|"&amp;AllSources[[#This Row],[Real_Team]],JeffSagarin[YEAR]&amp;"|"&amp;JeffSagarin[TEAM],0)),"")</f>
        <v>77.459999999999994</v>
      </c>
      <c r="AF779">
        <f t="array" ref="AF779">IFERROR(INDEX(JeffSagarin[W25],MATCH(AllSources[[#This Row],[Year]]&amp;"|"&amp;AllSources[[#This Row],[Real_Team]],JeffSagarin[YEAR]&amp;"|"&amp;JeffSagarin[TEAM],0)),"")</f>
        <v>1</v>
      </c>
      <c r="AG779" s="9">
        <f t="array" ref="AG779">IFERROR(INDEX(JeffSagarin[W50],MATCH(AllSources[[#This Row],[Year]]&amp;"|"&amp;AllSources[[#This Row],[Real_Team]],JeffSagarin[YEAR]&amp;"|"&amp;JeffSagarin[TEAM],0)),"")</f>
        <v>1</v>
      </c>
      <c r="AH779">
        <f t="array" ref="AH779">IFERROR(INDEX(JeffSagarin[YEAR],MATCH(AllSources[[#This Row],[Year]]&amp;"|"&amp;AllSources[[#This Row],[Real_Team]],JeffSagarin[YEAR]&amp;"|"&amp;JeffSagarin[TEAM],0)),"")</f>
        <v>2020</v>
      </c>
      <c r="AI779" t="str">
        <f t="array" ref="AI779">IFERROR(INDEX(SonnyMoore[TEAM],MATCH(AllSources[[#This Row],[Year]]&amp;"|"&amp;AllSources[[#This Row],[Real_Team]],SonnyMoore[YEAR]&amp;"|"&amp;SonnyMoore[TEAM],0)),"")</f>
        <v>ARIZONA</v>
      </c>
      <c r="AJ779">
        <f t="array" ref="AJ779">IFERROR(INDEX(SonnyMoore[SM_SOS],MATCH(AllSources[[#This Row],[Year]]&amp;"|"&amp;AllSources[[#This Row],[Real_Team]],SonnyMoore[YEAR]&amp;"|"&amp;SonnyMoore[TEAM],0)),"")</f>
        <v>74.31</v>
      </c>
      <c r="AK779">
        <f t="array" ref="AK779">IFERROR(INDEX(SonnyMoore[SM_PR],MATCH(AllSources[[#This Row],[Year]]&amp;"|"&amp;AllSources[[#This Row],[Real_Team]],SonnyMoore[YEAR]&amp;"|"&amp;SonnyMoore[TEAM],0)),"")</f>
        <v>75.45</v>
      </c>
      <c r="AL779">
        <f t="array" ref="AL779">IFERROR(INDEX(SonnyMoore[YEAR],MATCH(AllSources[[#This Row],[Year]]&amp;"|"&amp;AllSources[[#This Row],[Real_Team]],SonnyMoore[YEAR]&amp;"|"&amp;SonnyMoore[TEAM],0)),"")</f>
        <v>2020</v>
      </c>
      <c r="AM779" t="str">
        <f t="array" ref="AM779">IFERROR(INDEX(ESPN[TEAM],MATCH(AllSources[[#This Row],[Year]]&amp;"|"&amp;AllSources[[#This Row],[Real_Team]],ESPN[YEAR]&amp;"|"&amp;ESPN[TEAM],0)),"")</f>
        <v>Arizona</v>
      </c>
      <c r="AN779">
        <f t="array" ref="AN779">IFERROR(INDEX(ESPN[BPI OFF],MATCH(AllSources[[#This Row],[Year]]&amp;"|"&amp;AllSources[[#This Row],[Real_Team]],ESPN[YEAR]&amp;"|"&amp;ESPN[TEAM],0)),"")</f>
        <v>6.3</v>
      </c>
      <c r="AO779">
        <f t="array" ref="AO779">IFERROR(INDEX(ESPN[BPI DEF],MATCH(AllSources[[#This Row],[Year]]&amp;"|"&amp;AllSources[[#This Row],[Real_Team]],ESPN[YEAR]&amp;"|"&amp;ESPN[TEAM],0)),"")</f>
        <v>3.4</v>
      </c>
      <c r="AP779">
        <f t="array" ref="AP779">IFERROR(INDEX(ESPN[BPI],MATCH(AllSources[[#This Row],[Year]]&amp;"|"&amp;AllSources[[#This Row],[Real_Team]],ESPN[YEAR]&amp;"|"&amp;ESPN[TEAM],0)),"")</f>
        <v>9.6999999999999993</v>
      </c>
      <c r="AQ779">
        <f t="array" ref="AQ779">IFERROR(INDEX(ESPN[YEAR],MATCH(AllSources[[#This Row],[Year]]&amp;"|"&amp;AllSources[[#This Row],[Real_Team]],ESPN[YEAR]&amp;"|"&amp;ESPN[TEAM],0)),"")</f>
        <v>2020</v>
      </c>
    </row>
    <row r="780" spans="1:43" x14ac:dyDescent="0.2">
      <c r="A780">
        <v>2020</v>
      </c>
      <c r="B780">
        <v>76</v>
      </c>
      <c r="C780" t="s">
        <v>1239</v>
      </c>
      <c r="D780" t="s">
        <v>20</v>
      </c>
      <c r="E780" t="e" vm="1">
        <v>#NAME?</v>
      </c>
      <c r="F780">
        <v>13</v>
      </c>
      <c r="H780" t="s">
        <v>496</v>
      </c>
      <c r="I780" t="s">
        <v>527</v>
      </c>
      <c r="J780">
        <v>10.1</v>
      </c>
      <c r="K780">
        <v>106.5</v>
      </c>
      <c r="L780">
        <v>98</v>
      </c>
      <c r="M780">
        <v>96.4</v>
      </c>
      <c r="N780">
        <v>68</v>
      </c>
      <c r="O780">
        <v>66.3</v>
      </c>
      <c r="P780">
        <v>273</v>
      </c>
      <c r="Q780">
        <v>-2.7E-2</v>
      </c>
      <c r="R780">
        <v>257</v>
      </c>
      <c r="S780">
        <v>-5.44</v>
      </c>
      <c r="T780">
        <v>280</v>
      </c>
      <c r="U780">
        <v>98.7</v>
      </c>
      <c r="V780">
        <v>319</v>
      </c>
      <c r="W780">
        <v>104.2</v>
      </c>
      <c r="X780">
        <v>234</v>
      </c>
      <c r="Y780">
        <v>1.8</v>
      </c>
      <c r="Z780">
        <v>110</v>
      </c>
      <c r="AA780">
        <v>3</v>
      </c>
      <c r="AB780" t="s">
        <v>136</v>
      </c>
      <c r="AC780" t="str">
        <f t="array" ref="AC780">IFERROR(INDEX(JeffSagarin[TEAM],MATCH(AllSources[[#This Row],[Year]]&amp;"|"&amp;AllSources[[#This Row],[Real_Team]],JeffSagarin[YEAR]&amp;"|"&amp;JeffSagarin[TEAM],0)),"")</f>
        <v>Vermont</v>
      </c>
      <c r="AD780">
        <f t="array" ref="AD780">IFERROR(INDEX(JeffSagarin[JS_RATING],MATCH(AllSources[[#This Row],[Year]]&amp;"|"&amp;AllSources[[#This Row],[Real_Team]],JeffSagarin[YEAR]&amp;"|"&amp;JeffSagarin[TEAM],0)),"")</f>
        <v>78.31</v>
      </c>
      <c r="AE780">
        <f t="array" ref="AE780">IFERROR(INDEX(JeffSagarin[JS_SOS],MATCH(AllSources[[#This Row],[Year]]&amp;"|"&amp;AllSources[[#This Row],[Real_Team]],JeffSagarin[YEAR]&amp;"|"&amp;JeffSagarin[TEAM],0)),"")</f>
        <v>68.680000000000007</v>
      </c>
      <c r="AF780">
        <f t="array" ref="AF780">IFERROR(INDEX(JeffSagarin[W25],MATCH(AllSources[[#This Row],[Year]]&amp;"|"&amp;AllSources[[#This Row],[Real_Team]],JeffSagarin[YEAR]&amp;"|"&amp;JeffSagarin[TEAM],0)),"")</f>
        <v>0</v>
      </c>
      <c r="AG780" s="9">
        <f t="array" ref="AG780">IFERROR(INDEX(JeffSagarin[W50],MATCH(AllSources[[#This Row],[Year]]&amp;"|"&amp;AllSources[[#This Row],[Real_Team]],JeffSagarin[YEAR]&amp;"|"&amp;JeffSagarin[TEAM],0)),"")</f>
        <v>0</v>
      </c>
      <c r="AH780">
        <f t="array" ref="AH780">IFERROR(INDEX(JeffSagarin[YEAR],MATCH(AllSources[[#This Row],[Year]]&amp;"|"&amp;AllSources[[#This Row],[Real_Team]],JeffSagarin[YEAR]&amp;"|"&amp;JeffSagarin[TEAM],0)),"")</f>
        <v>2020</v>
      </c>
      <c r="AI780" t="str">
        <f t="array" ref="AI780">IFERROR(INDEX(SonnyMoore[TEAM],MATCH(AllSources[[#This Row],[Year]]&amp;"|"&amp;AllSources[[#This Row],[Real_Team]],SonnyMoore[YEAR]&amp;"|"&amp;SonnyMoore[TEAM],0)),"")</f>
        <v>VERMONT</v>
      </c>
      <c r="AJ780">
        <f t="array" ref="AJ780">IFERROR(INDEX(SonnyMoore[SM_SOS],MATCH(AllSources[[#This Row],[Year]]&amp;"|"&amp;AllSources[[#This Row],[Real_Team]],SonnyMoore[YEAR]&amp;"|"&amp;SonnyMoore[TEAM],0)),"")</f>
        <v>69.260000000000005</v>
      </c>
      <c r="AK780">
        <f t="array" ref="AK780">IFERROR(INDEX(SonnyMoore[SM_PR],MATCH(AllSources[[#This Row],[Year]]&amp;"|"&amp;AllSources[[#This Row],[Real_Team]],SonnyMoore[YEAR]&amp;"|"&amp;SonnyMoore[TEAM],0)),"")</f>
        <v>79.319999999999993</v>
      </c>
      <c r="AL780">
        <f t="array" ref="AL780">IFERROR(INDEX(SonnyMoore[YEAR],MATCH(AllSources[[#This Row],[Year]]&amp;"|"&amp;AllSources[[#This Row],[Real_Team]],SonnyMoore[YEAR]&amp;"|"&amp;SonnyMoore[TEAM],0)),"")</f>
        <v>2020</v>
      </c>
      <c r="AM780" t="str">
        <f t="array" ref="AM780">IFERROR(INDEX(ESPN[TEAM],MATCH(AllSources[[#This Row],[Year]]&amp;"|"&amp;AllSources[[#This Row],[Real_Team]],ESPN[YEAR]&amp;"|"&amp;ESPN[TEAM],0)),"")</f>
        <v/>
      </c>
      <c r="AN780" t="str">
        <f t="array" ref="AN780">IFERROR(INDEX(ESPN[BPI OFF],MATCH(AllSources[[#This Row],[Year]]&amp;"|"&amp;AllSources[[#This Row],[Real_Team]],ESPN[YEAR]&amp;"|"&amp;ESPN[TEAM],0)),"")</f>
        <v/>
      </c>
      <c r="AO780" t="str">
        <f t="array" ref="AO780">IFERROR(INDEX(ESPN[BPI DEF],MATCH(AllSources[[#This Row],[Year]]&amp;"|"&amp;AllSources[[#This Row],[Real_Team]],ESPN[YEAR]&amp;"|"&amp;ESPN[TEAM],0)),"")</f>
        <v/>
      </c>
      <c r="AP780" t="str">
        <f t="array" ref="AP780">IFERROR(INDEX(ESPN[BPI],MATCH(AllSources[[#This Row],[Year]]&amp;"|"&amp;AllSources[[#This Row],[Real_Team]],ESPN[YEAR]&amp;"|"&amp;ESPN[TEAM],0)),"")</f>
        <v/>
      </c>
      <c r="AQ780" t="str">
        <f t="array" ref="AQ780">IFERROR(INDEX(ESPN[YEAR],MATCH(AllSources[[#This Row],[Year]]&amp;"|"&amp;AllSources[[#This Row],[Real_Team]],ESPN[YEAR]&amp;"|"&amp;ESPN[TEAM],0)),"")</f>
        <v/>
      </c>
    </row>
    <row r="781" spans="1:43" x14ac:dyDescent="0.2">
      <c r="A781">
        <v>2020</v>
      </c>
      <c r="B781">
        <v>77</v>
      </c>
      <c r="C781" t="s">
        <v>1240</v>
      </c>
      <c r="D781" t="s">
        <v>624</v>
      </c>
      <c r="E781" t="e" vm="1">
        <v>#NAME?</v>
      </c>
      <c r="F781">
        <v>13</v>
      </c>
      <c r="H781" t="s">
        <v>560</v>
      </c>
      <c r="I781" t="s">
        <v>1183</v>
      </c>
      <c r="J781">
        <v>9.9700000000000006</v>
      </c>
      <c r="K781">
        <v>111.2</v>
      </c>
      <c r="L781">
        <v>34</v>
      </c>
      <c r="M781">
        <v>101.2</v>
      </c>
      <c r="N781">
        <v>146</v>
      </c>
      <c r="O781">
        <v>62.9</v>
      </c>
      <c r="P781">
        <v>350</v>
      </c>
      <c r="Q781">
        <v>-3.2000000000000001E-2</v>
      </c>
      <c r="R781">
        <v>268</v>
      </c>
      <c r="S781">
        <v>1.92</v>
      </c>
      <c r="T781">
        <v>113</v>
      </c>
      <c r="U781">
        <v>102.5</v>
      </c>
      <c r="V781">
        <v>152</v>
      </c>
      <c r="W781">
        <v>100.6</v>
      </c>
      <c r="X781">
        <v>93</v>
      </c>
      <c r="Y781">
        <v>6.11</v>
      </c>
      <c r="Z781">
        <v>28</v>
      </c>
      <c r="AA781">
        <v>3</v>
      </c>
      <c r="AB781" t="s">
        <v>136</v>
      </c>
      <c r="AC781" t="str">
        <f t="array" ref="AC781">IFERROR(INDEX(JeffSagarin[TEAM],MATCH(AllSources[[#This Row],[Year]]&amp;"|"&amp;AllSources[[#This Row],[Real_Team]],JeffSagarin[YEAR]&amp;"|"&amp;JeffSagarin[TEAM],0)),"")</f>
        <v/>
      </c>
      <c r="AD781" t="str">
        <f t="array" ref="AD781">IFERROR(INDEX(JeffSagarin[JS_RATING],MATCH(AllSources[[#This Row],[Year]]&amp;"|"&amp;AllSources[[#This Row],[Real_Team]],JeffSagarin[YEAR]&amp;"|"&amp;JeffSagarin[TEAM],0)),"")</f>
        <v/>
      </c>
      <c r="AE781" t="str">
        <f t="array" ref="AE781">IFERROR(INDEX(JeffSagarin[JS_SOS],MATCH(AllSources[[#This Row],[Year]]&amp;"|"&amp;AllSources[[#This Row],[Real_Team]],JeffSagarin[YEAR]&amp;"|"&amp;JeffSagarin[TEAM],0)),"")</f>
        <v/>
      </c>
      <c r="AF781" t="str">
        <f t="array" ref="AF781">IFERROR(INDEX(JeffSagarin[W25],MATCH(AllSources[[#This Row],[Year]]&amp;"|"&amp;AllSources[[#This Row],[Real_Team]],JeffSagarin[YEAR]&amp;"|"&amp;JeffSagarin[TEAM],0)),"")</f>
        <v/>
      </c>
      <c r="AG781" s="9" t="str">
        <f t="array" ref="AG781">IFERROR(INDEX(JeffSagarin[W50],MATCH(AllSources[[#This Row],[Year]]&amp;"|"&amp;AllSources[[#This Row],[Real_Team]],JeffSagarin[YEAR]&amp;"|"&amp;JeffSagarin[TEAM],0)),"")</f>
        <v/>
      </c>
      <c r="AH781" t="str">
        <f t="array" ref="AH781">IFERROR(INDEX(JeffSagarin[YEAR],MATCH(AllSources[[#This Row],[Year]]&amp;"|"&amp;AllSources[[#This Row],[Real_Team]],JeffSagarin[YEAR]&amp;"|"&amp;JeffSagarin[TEAM],0)),"")</f>
        <v/>
      </c>
      <c r="AI781" t="str">
        <f t="array" ref="AI781">IFERROR(INDEX(SonnyMoore[TEAM],MATCH(AllSources[[#This Row],[Year]]&amp;"|"&amp;AllSources[[#This Row],[Real_Team]],SonnyMoore[YEAR]&amp;"|"&amp;SonnyMoore[TEAM],0)),"")</f>
        <v/>
      </c>
      <c r="AJ781" t="str">
        <f t="array" ref="AJ781">IFERROR(INDEX(SonnyMoore[SM_SOS],MATCH(AllSources[[#This Row],[Year]]&amp;"|"&amp;AllSources[[#This Row],[Real_Team]],SonnyMoore[YEAR]&amp;"|"&amp;SonnyMoore[TEAM],0)),"")</f>
        <v/>
      </c>
      <c r="AK781" t="str">
        <f t="array" ref="AK781">IFERROR(INDEX(SonnyMoore[SM_PR],MATCH(AllSources[[#This Row],[Year]]&amp;"|"&amp;AllSources[[#This Row],[Real_Team]],SonnyMoore[YEAR]&amp;"|"&amp;SonnyMoore[TEAM],0)),"")</f>
        <v/>
      </c>
      <c r="AL781" t="str">
        <f t="array" ref="AL781">IFERROR(INDEX(SonnyMoore[YEAR],MATCH(AllSources[[#This Row],[Year]]&amp;"|"&amp;AllSources[[#This Row],[Real_Team]],SonnyMoore[YEAR]&amp;"|"&amp;SonnyMoore[TEAM],0)),"")</f>
        <v/>
      </c>
      <c r="AM781" t="str">
        <f t="array" ref="AM781">IFERROR(INDEX(ESPN[TEAM],MATCH(AllSources[[#This Row],[Year]]&amp;"|"&amp;AllSources[[#This Row],[Real_Team]],ESPN[YEAR]&amp;"|"&amp;ESPN[TEAM],0)),"")</f>
        <v/>
      </c>
      <c r="AN781" t="str">
        <f t="array" ref="AN781">IFERROR(INDEX(ESPN[BPI OFF],MATCH(AllSources[[#This Row],[Year]]&amp;"|"&amp;AllSources[[#This Row],[Real_Team]],ESPN[YEAR]&amp;"|"&amp;ESPN[TEAM],0)),"")</f>
        <v/>
      </c>
      <c r="AO781" t="str">
        <f t="array" ref="AO781">IFERROR(INDEX(ESPN[BPI DEF],MATCH(AllSources[[#This Row],[Year]]&amp;"|"&amp;AllSources[[#This Row],[Real_Team]],ESPN[YEAR]&amp;"|"&amp;ESPN[TEAM],0)),"")</f>
        <v/>
      </c>
      <c r="AP781" t="str">
        <f t="array" ref="AP781">IFERROR(INDEX(ESPN[BPI],MATCH(AllSources[[#This Row],[Year]]&amp;"|"&amp;AllSources[[#This Row],[Real_Team]],ESPN[YEAR]&amp;"|"&amp;ESPN[TEAM],0)),"")</f>
        <v/>
      </c>
      <c r="AQ781" t="str">
        <f t="array" ref="AQ781">IFERROR(INDEX(ESPN[YEAR],MATCH(AllSources[[#This Row],[Year]]&amp;"|"&amp;AllSources[[#This Row],[Real_Team]],ESPN[YEAR]&amp;"|"&amp;ESPN[TEAM],0)),"")</f>
        <v/>
      </c>
    </row>
    <row r="782" spans="1:43" x14ac:dyDescent="0.2">
      <c r="A782">
        <v>2020</v>
      </c>
      <c r="B782">
        <v>78</v>
      </c>
      <c r="C782" t="s">
        <v>1241</v>
      </c>
      <c r="D782" t="s">
        <v>64</v>
      </c>
      <c r="E782" t="e" vm="1">
        <v>#NAME?</v>
      </c>
      <c r="F782">
        <v>11</v>
      </c>
      <c r="H782" t="s">
        <v>137</v>
      </c>
      <c r="I782" t="s">
        <v>635</v>
      </c>
      <c r="J782">
        <v>9.92</v>
      </c>
      <c r="K782">
        <v>109.3</v>
      </c>
      <c r="L782">
        <v>51</v>
      </c>
      <c r="M782">
        <v>99.4</v>
      </c>
      <c r="N782">
        <v>112</v>
      </c>
      <c r="O782">
        <v>64.900000000000006</v>
      </c>
      <c r="P782">
        <v>325</v>
      </c>
      <c r="Q782">
        <v>4.7E-2</v>
      </c>
      <c r="R782">
        <v>59</v>
      </c>
      <c r="S782">
        <v>7.16</v>
      </c>
      <c r="T782">
        <v>57</v>
      </c>
      <c r="U782">
        <v>105.5</v>
      </c>
      <c r="V782">
        <v>67</v>
      </c>
      <c r="W782">
        <v>98.3</v>
      </c>
      <c r="X782">
        <v>49</v>
      </c>
      <c r="Y782">
        <v>-0.73</v>
      </c>
      <c r="Z782">
        <v>202</v>
      </c>
      <c r="AA782">
        <v>1</v>
      </c>
      <c r="AB782" t="s">
        <v>136</v>
      </c>
      <c r="AC782" t="str">
        <f t="array" ref="AC782">IFERROR(INDEX(JeffSagarin[TEAM],MATCH(AllSources[[#This Row],[Year]]&amp;"|"&amp;AllSources[[#This Row],[Real_Team]],JeffSagarin[YEAR]&amp;"|"&amp;JeffSagarin[TEAM],0)),"")</f>
        <v>UCLA</v>
      </c>
      <c r="AD782">
        <f t="array" ref="AD782">IFERROR(INDEX(JeffSagarin[JS_RATING],MATCH(AllSources[[#This Row],[Year]]&amp;"|"&amp;AllSources[[#This Row],[Real_Team]],JeffSagarin[YEAR]&amp;"|"&amp;JeffSagarin[TEAM],0)),"")</f>
        <v>78.7</v>
      </c>
      <c r="AE782">
        <f t="array" ref="AE782">IFERROR(INDEX(JeffSagarin[JS_SOS],MATCH(AllSources[[#This Row],[Year]]&amp;"|"&amp;AllSources[[#This Row],[Real_Team]],JeffSagarin[YEAR]&amp;"|"&amp;JeffSagarin[TEAM],0)),"")</f>
        <v>77.12</v>
      </c>
      <c r="AF782">
        <f t="array" ref="AF782">IFERROR(INDEX(JeffSagarin[W25],MATCH(AllSources[[#This Row],[Year]]&amp;"|"&amp;AllSources[[#This Row],[Real_Team]],JeffSagarin[YEAR]&amp;"|"&amp;JeffSagarin[TEAM],0)),"")</f>
        <v>0</v>
      </c>
      <c r="AG782" s="9">
        <f t="array" ref="AG782">IFERROR(INDEX(JeffSagarin[W50],MATCH(AllSources[[#This Row],[Year]]&amp;"|"&amp;AllSources[[#This Row],[Real_Team]],JeffSagarin[YEAR]&amp;"|"&amp;JeffSagarin[TEAM],0)),"")</f>
        <v>2</v>
      </c>
      <c r="AH782">
        <f t="array" ref="AH782">IFERROR(INDEX(JeffSagarin[YEAR],MATCH(AllSources[[#This Row],[Year]]&amp;"|"&amp;AllSources[[#This Row],[Real_Team]],JeffSagarin[YEAR]&amp;"|"&amp;JeffSagarin[TEAM],0)),"")</f>
        <v>2020</v>
      </c>
      <c r="AI782" t="str">
        <f t="array" ref="AI782">IFERROR(INDEX(SonnyMoore[TEAM],MATCH(AllSources[[#This Row],[Year]]&amp;"|"&amp;AllSources[[#This Row],[Real_Team]],SonnyMoore[YEAR]&amp;"|"&amp;SonnyMoore[TEAM],0)),"")</f>
        <v/>
      </c>
      <c r="AJ782" t="str">
        <f t="array" ref="AJ782">IFERROR(INDEX(SonnyMoore[SM_SOS],MATCH(AllSources[[#This Row],[Year]]&amp;"|"&amp;AllSources[[#This Row],[Real_Team]],SonnyMoore[YEAR]&amp;"|"&amp;SonnyMoore[TEAM],0)),"")</f>
        <v/>
      </c>
      <c r="AK782" t="str">
        <f t="array" ref="AK782">IFERROR(INDEX(SonnyMoore[SM_PR],MATCH(AllSources[[#This Row],[Year]]&amp;"|"&amp;AllSources[[#This Row],[Real_Team]],SonnyMoore[YEAR]&amp;"|"&amp;SonnyMoore[TEAM],0)),"")</f>
        <v/>
      </c>
      <c r="AL782" t="str">
        <f t="array" ref="AL782">IFERROR(INDEX(SonnyMoore[YEAR],MATCH(AllSources[[#This Row],[Year]]&amp;"|"&amp;AllSources[[#This Row],[Real_Team]],SonnyMoore[YEAR]&amp;"|"&amp;SonnyMoore[TEAM],0)),"")</f>
        <v/>
      </c>
      <c r="AM782" t="str">
        <f t="array" ref="AM782">IFERROR(INDEX(ESPN[TEAM],MATCH(AllSources[[#This Row],[Year]]&amp;"|"&amp;AllSources[[#This Row],[Real_Team]],ESPN[YEAR]&amp;"|"&amp;ESPN[TEAM],0)),"")</f>
        <v>UCLA</v>
      </c>
      <c r="AN782">
        <f t="array" ref="AN782">IFERROR(INDEX(ESPN[BPI OFF],MATCH(AllSources[[#This Row],[Year]]&amp;"|"&amp;AllSources[[#This Row],[Real_Team]],ESPN[YEAR]&amp;"|"&amp;ESPN[TEAM],0)),"")</f>
        <v>8.1</v>
      </c>
      <c r="AO782">
        <f t="array" ref="AO782">IFERROR(INDEX(ESPN[BPI DEF],MATCH(AllSources[[#This Row],[Year]]&amp;"|"&amp;AllSources[[#This Row],[Real_Team]],ESPN[YEAR]&amp;"|"&amp;ESPN[TEAM],0)),"")</f>
        <v>3.3</v>
      </c>
      <c r="AP782">
        <f t="array" ref="AP782">IFERROR(INDEX(ESPN[BPI],MATCH(AllSources[[#This Row],[Year]]&amp;"|"&amp;AllSources[[#This Row],[Real_Team]],ESPN[YEAR]&amp;"|"&amp;ESPN[TEAM],0)),"")</f>
        <v>11.4</v>
      </c>
      <c r="AQ782">
        <f t="array" ref="AQ782">IFERROR(INDEX(ESPN[YEAR],MATCH(AllSources[[#This Row],[Year]]&amp;"|"&amp;AllSources[[#This Row],[Real_Team]],ESPN[YEAR]&amp;"|"&amp;ESPN[TEAM],0)),"")</f>
        <v>2020</v>
      </c>
    </row>
    <row r="783" spans="1:43" x14ac:dyDescent="0.2">
      <c r="A783">
        <v>2020</v>
      </c>
      <c r="B783">
        <v>79</v>
      </c>
      <c r="C783" t="s">
        <v>1242</v>
      </c>
      <c r="D783" t="s">
        <v>4</v>
      </c>
      <c r="E783" t="e" vm="1">
        <v>#NAME?</v>
      </c>
      <c r="F783">
        <v>12</v>
      </c>
      <c r="H783" t="s">
        <v>511</v>
      </c>
      <c r="I783" t="s">
        <v>788</v>
      </c>
      <c r="J783">
        <v>9.68</v>
      </c>
      <c r="K783">
        <v>106.1</v>
      </c>
      <c r="L783">
        <v>107</v>
      </c>
      <c r="M783">
        <v>96.4</v>
      </c>
      <c r="N783">
        <v>69</v>
      </c>
      <c r="O783">
        <v>61.5</v>
      </c>
      <c r="P783">
        <v>352</v>
      </c>
      <c r="Q783">
        <v>2.3E-2</v>
      </c>
      <c r="R783">
        <v>119</v>
      </c>
      <c r="S783">
        <v>-9</v>
      </c>
      <c r="T783">
        <v>345</v>
      </c>
      <c r="U783">
        <v>98.3</v>
      </c>
      <c r="V783">
        <v>331</v>
      </c>
      <c r="W783">
        <v>107.3</v>
      </c>
      <c r="X783">
        <v>347</v>
      </c>
      <c r="Y783">
        <v>-5.13</v>
      </c>
      <c r="Z783">
        <v>322</v>
      </c>
      <c r="AA783">
        <v>2</v>
      </c>
      <c r="AB783" t="s">
        <v>136</v>
      </c>
      <c r="AC783" t="str">
        <f t="array" ref="AC783">IFERROR(INDEX(JeffSagarin[TEAM],MATCH(AllSources[[#This Row],[Year]]&amp;"|"&amp;AllSources[[#This Row],[Real_Team]],JeffSagarin[YEAR]&amp;"|"&amp;JeffSagarin[TEAM],0)),"")</f>
        <v/>
      </c>
      <c r="AD783" t="str">
        <f t="array" ref="AD783">IFERROR(INDEX(JeffSagarin[JS_RATING],MATCH(AllSources[[#This Row],[Year]]&amp;"|"&amp;AllSources[[#This Row],[Real_Team]],JeffSagarin[YEAR]&amp;"|"&amp;JeffSagarin[TEAM],0)),"")</f>
        <v/>
      </c>
      <c r="AE783" t="str">
        <f t="array" ref="AE783">IFERROR(INDEX(JeffSagarin[JS_SOS],MATCH(AllSources[[#This Row],[Year]]&amp;"|"&amp;AllSources[[#This Row],[Real_Team]],JeffSagarin[YEAR]&amp;"|"&amp;JeffSagarin[TEAM],0)),"")</f>
        <v/>
      </c>
      <c r="AF783" t="str">
        <f t="array" ref="AF783">IFERROR(INDEX(JeffSagarin[W25],MATCH(AllSources[[#This Row],[Year]]&amp;"|"&amp;AllSources[[#This Row],[Real_Team]],JeffSagarin[YEAR]&amp;"|"&amp;JeffSagarin[TEAM],0)),"")</f>
        <v/>
      </c>
      <c r="AG783" s="9" t="str">
        <f t="array" ref="AG783">IFERROR(INDEX(JeffSagarin[W50],MATCH(AllSources[[#This Row],[Year]]&amp;"|"&amp;AllSources[[#This Row],[Real_Team]],JeffSagarin[YEAR]&amp;"|"&amp;JeffSagarin[TEAM],0)),"")</f>
        <v/>
      </c>
      <c r="AH783" t="str">
        <f t="array" ref="AH783">IFERROR(INDEX(JeffSagarin[YEAR],MATCH(AllSources[[#This Row],[Year]]&amp;"|"&amp;AllSources[[#This Row],[Real_Team]],JeffSagarin[YEAR]&amp;"|"&amp;JeffSagarin[TEAM],0)),"")</f>
        <v/>
      </c>
      <c r="AI783" t="str">
        <f t="array" ref="AI783">IFERROR(INDEX(SonnyMoore[TEAM],MATCH(AllSources[[#This Row],[Year]]&amp;"|"&amp;AllSources[[#This Row],[Real_Team]],SonnyMoore[YEAR]&amp;"|"&amp;SonnyMoore[TEAM],0)),"")</f>
        <v>LIBERTY</v>
      </c>
      <c r="AJ783">
        <f t="array" ref="AJ783">IFERROR(INDEX(SonnyMoore[SM_SOS],MATCH(AllSources[[#This Row],[Year]]&amp;"|"&amp;AllSources[[#This Row],[Real_Team]],SonnyMoore[YEAR]&amp;"|"&amp;SonnyMoore[TEAM],0)),"")</f>
        <v>64.73</v>
      </c>
      <c r="AK783">
        <f t="array" ref="AK783">IFERROR(INDEX(SonnyMoore[SM_PR],MATCH(AllSources[[#This Row],[Year]]&amp;"|"&amp;AllSources[[#This Row],[Real_Team]],SonnyMoore[YEAR]&amp;"|"&amp;SonnyMoore[TEAM],0)),"")</f>
        <v>76.260000000000005</v>
      </c>
      <c r="AL783">
        <f t="array" ref="AL783">IFERROR(INDEX(SonnyMoore[YEAR],MATCH(AllSources[[#This Row],[Year]]&amp;"|"&amp;AllSources[[#This Row],[Real_Team]],SonnyMoore[YEAR]&amp;"|"&amp;SonnyMoore[TEAM],0)),"")</f>
        <v>2020</v>
      </c>
      <c r="AM783" t="str">
        <f t="array" ref="AM783">IFERROR(INDEX(ESPN[TEAM],MATCH(AllSources[[#This Row],[Year]]&amp;"|"&amp;AllSources[[#This Row],[Real_Team]],ESPN[YEAR]&amp;"|"&amp;ESPN[TEAM],0)),"")</f>
        <v/>
      </c>
      <c r="AN783" t="str">
        <f t="array" ref="AN783">IFERROR(INDEX(ESPN[BPI OFF],MATCH(AllSources[[#This Row],[Year]]&amp;"|"&amp;AllSources[[#This Row],[Real_Team]],ESPN[YEAR]&amp;"|"&amp;ESPN[TEAM],0)),"")</f>
        <v/>
      </c>
      <c r="AO783" t="str">
        <f t="array" ref="AO783">IFERROR(INDEX(ESPN[BPI DEF],MATCH(AllSources[[#This Row],[Year]]&amp;"|"&amp;AllSources[[#This Row],[Real_Team]],ESPN[YEAR]&amp;"|"&amp;ESPN[TEAM],0)),"")</f>
        <v/>
      </c>
      <c r="AP783" t="str">
        <f t="array" ref="AP783">IFERROR(INDEX(ESPN[BPI],MATCH(AllSources[[#This Row],[Year]]&amp;"|"&amp;AllSources[[#This Row],[Real_Team]],ESPN[YEAR]&amp;"|"&amp;ESPN[TEAM],0)),"")</f>
        <v/>
      </c>
      <c r="AQ783" t="str">
        <f t="array" ref="AQ783">IFERROR(INDEX(ESPN[YEAR],MATCH(AllSources[[#This Row],[Year]]&amp;"|"&amp;AllSources[[#This Row],[Real_Team]],ESPN[YEAR]&amp;"|"&amp;ESPN[TEAM],0)),"")</f>
        <v/>
      </c>
    </row>
    <row r="784" spans="1:43" x14ac:dyDescent="0.2">
      <c r="A784">
        <v>2020</v>
      </c>
      <c r="B784">
        <v>82</v>
      </c>
      <c r="C784" t="s">
        <v>1243</v>
      </c>
      <c r="D784" t="s">
        <v>218</v>
      </c>
      <c r="E784" t="e" vm="1">
        <v>#NAME?</v>
      </c>
      <c r="F784">
        <v>13</v>
      </c>
      <c r="H784" t="s">
        <v>528</v>
      </c>
      <c r="I784" t="s">
        <v>1267</v>
      </c>
      <c r="J784">
        <v>9.5399999999999991</v>
      </c>
      <c r="K784">
        <v>108.5</v>
      </c>
      <c r="L784">
        <v>66</v>
      </c>
      <c r="M784">
        <v>98.9</v>
      </c>
      <c r="N784">
        <v>103</v>
      </c>
      <c r="O784">
        <v>69.400000000000006</v>
      </c>
      <c r="P784">
        <v>110</v>
      </c>
      <c r="Q784">
        <v>2.1999999999999999E-2</v>
      </c>
      <c r="R784">
        <v>124</v>
      </c>
      <c r="S784">
        <v>-1.21</v>
      </c>
      <c r="T784">
        <v>180</v>
      </c>
      <c r="U784">
        <v>101.3</v>
      </c>
      <c r="V784">
        <v>224</v>
      </c>
      <c r="W784">
        <v>102.5</v>
      </c>
      <c r="X784">
        <v>151</v>
      </c>
      <c r="Y784">
        <v>-1.88</v>
      </c>
      <c r="Z784">
        <v>242</v>
      </c>
      <c r="AA784">
        <v>3</v>
      </c>
      <c r="AB784" t="s">
        <v>136</v>
      </c>
      <c r="AC784" t="str">
        <f t="array" ref="AC784">IFERROR(INDEX(JeffSagarin[TEAM],MATCH(AllSources[[#This Row],[Year]]&amp;"|"&amp;AllSources[[#This Row],[Real_Team]],JeffSagarin[YEAR]&amp;"|"&amp;JeffSagarin[TEAM],0)),"")</f>
        <v/>
      </c>
      <c r="AD784" t="str">
        <f t="array" ref="AD784">IFERROR(INDEX(JeffSagarin[JS_RATING],MATCH(AllSources[[#This Row],[Year]]&amp;"|"&amp;AllSources[[#This Row],[Real_Team]],JeffSagarin[YEAR]&amp;"|"&amp;JeffSagarin[TEAM],0)),"")</f>
        <v/>
      </c>
      <c r="AE784" t="str">
        <f t="array" ref="AE784">IFERROR(INDEX(JeffSagarin[JS_SOS],MATCH(AllSources[[#This Row],[Year]]&amp;"|"&amp;AllSources[[#This Row],[Real_Team]],JeffSagarin[YEAR]&amp;"|"&amp;JeffSagarin[TEAM],0)),"")</f>
        <v/>
      </c>
      <c r="AF784" t="str">
        <f t="array" ref="AF784">IFERROR(INDEX(JeffSagarin[W25],MATCH(AllSources[[#This Row],[Year]]&amp;"|"&amp;AllSources[[#This Row],[Real_Team]],JeffSagarin[YEAR]&amp;"|"&amp;JeffSagarin[TEAM],0)),"")</f>
        <v/>
      </c>
      <c r="AG784" s="9" t="str">
        <f t="array" ref="AG784">IFERROR(INDEX(JeffSagarin[W50],MATCH(AllSources[[#This Row],[Year]]&amp;"|"&amp;AllSources[[#This Row],[Real_Team]],JeffSagarin[YEAR]&amp;"|"&amp;JeffSagarin[TEAM],0)),"")</f>
        <v/>
      </c>
      <c r="AH784" t="str">
        <f t="array" ref="AH784">IFERROR(INDEX(JeffSagarin[YEAR],MATCH(AllSources[[#This Row],[Year]]&amp;"|"&amp;AllSources[[#This Row],[Real_Team]],JeffSagarin[YEAR]&amp;"|"&amp;JeffSagarin[TEAM],0)),"")</f>
        <v/>
      </c>
      <c r="AI784" t="str">
        <f t="array" ref="AI784">IFERROR(INDEX(SonnyMoore[TEAM],MATCH(AllSources[[#This Row],[Year]]&amp;"|"&amp;AllSources[[#This Row],[Real_Team]],SonnyMoore[YEAR]&amp;"|"&amp;SonnyMoore[TEAM],0)),"")</f>
        <v/>
      </c>
      <c r="AJ784" t="str">
        <f t="array" ref="AJ784">IFERROR(INDEX(SonnyMoore[SM_SOS],MATCH(AllSources[[#This Row],[Year]]&amp;"|"&amp;AllSources[[#This Row],[Real_Team]],SonnyMoore[YEAR]&amp;"|"&amp;SonnyMoore[TEAM],0)),"")</f>
        <v/>
      </c>
      <c r="AK784" t="str">
        <f t="array" ref="AK784">IFERROR(INDEX(SonnyMoore[SM_PR],MATCH(AllSources[[#This Row],[Year]]&amp;"|"&amp;AllSources[[#This Row],[Real_Team]],SonnyMoore[YEAR]&amp;"|"&amp;SonnyMoore[TEAM],0)),"")</f>
        <v/>
      </c>
      <c r="AL784" t="str">
        <f t="array" ref="AL784">IFERROR(INDEX(SonnyMoore[YEAR],MATCH(AllSources[[#This Row],[Year]]&amp;"|"&amp;AllSources[[#This Row],[Real_Team]],SonnyMoore[YEAR]&amp;"|"&amp;SonnyMoore[TEAM],0)),"")</f>
        <v/>
      </c>
      <c r="AM784" t="str">
        <f t="array" ref="AM784">IFERROR(INDEX(ESPN[TEAM],MATCH(AllSources[[#This Row],[Year]]&amp;"|"&amp;AllSources[[#This Row],[Real_Team]],ESPN[YEAR]&amp;"|"&amp;ESPN[TEAM],0)),"")</f>
        <v/>
      </c>
      <c r="AN784" t="str">
        <f t="array" ref="AN784">IFERROR(INDEX(ESPN[BPI OFF],MATCH(AllSources[[#This Row],[Year]]&amp;"|"&amp;AllSources[[#This Row],[Real_Team]],ESPN[YEAR]&amp;"|"&amp;ESPN[TEAM],0)),"")</f>
        <v/>
      </c>
      <c r="AO784" t="str">
        <f t="array" ref="AO784">IFERROR(INDEX(ESPN[BPI DEF],MATCH(AllSources[[#This Row],[Year]]&amp;"|"&amp;AllSources[[#This Row],[Real_Team]],ESPN[YEAR]&amp;"|"&amp;ESPN[TEAM],0)),"")</f>
        <v/>
      </c>
      <c r="AP784" t="str">
        <f t="array" ref="AP784">IFERROR(INDEX(ESPN[BPI],MATCH(AllSources[[#This Row],[Year]]&amp;"|"&amp;AllSources[[#This Row],[Real_Team]],ESPN[YEAR]&amp;"|"&amp;ESPN[TEAM],0)),"")</f>
        <v/>
      </c>
      <c r="AQ784" t="str">
        <f t="array" ref="AQ784">IFERROR(INDEX(ESPN[YEAR],MATCH(AllSources[[#This Row],[Year]]&amp;"|"&amp;AllSources[[#This Row],[Real_Team]],ESPN[YEAR]&amp;"|"&amp;ESPN[TEAM],0)),"")</f>
        <v/>
      </c>
    </row>
    <row r="785" spans="1:43" x14ac:dyDescent="0.2">
      <c r="A785">
        <v>2020</v>
      </c>
      <c r="B785">
        <v>91</v>
      </c>
      <c r="C785" t="s">
        <v>1244</v>
      </c>
      <c r="D785" t="s">
        <v>197</v>
      </c>
      <c r="E785" t="e" vm="1">
        <v>#NAME?</v>
      </c>
      <c r="F785">
        <v>13</v>
      </c>
      <c r="H785" t="s">
        <v>89</v>
      </c>
      <c r="I785" t="s">
        <v>1264</v>
      </c>
      <c r="J785">
        <v>8.14</v>
      </c>
      <c r="K785">
        <v>107.6</v>
      </c>
      <c r="L785">
        <v>80</v>
      </c>
      <c r="M785">
        <v>99.4</v>
      </c>
      <c r="N785">
        <v>113</v>
      </c>
      <c r="O785">
        <v>63.5</v>
      </c>
      <c r="P785">
        <v>343</v>
      </c>
      <c r="Q785">
        <v>0.06</v>
      </c>
      <c r="R785">
        <v>42</v>
      </c>
      <c r="S785">
        <v>-4.8600000000000003</v>
      </c>
      <c r="T785">
        <v>261</v>
      </c>
      <c r="U785">
        <v>99.7</v>
      </c>
      <c r="V785">
        <v>284</v>
      </c>
      <c r="W785">
        <v>104.6</v>
      </c>
      <c r="X785">
        <v>254</v>
      </c>
      <c r="Y785">
        <v>1.26</v>
      </c>
      <c r="Z785">
        <v>139</v>
      </c>
      <c r="AA785">
        <v>3</v>
      </c>
      <c r="AB785" t="s">
        <v>136</v>
      </c>
      <c r="AC785" t="str">
        <f t="array" ref="AC785">IFERROR(INDEX(JeffSagarin[TEAM],MATCH(AllSources[[#This Row],[Year]]&amp;"|"&amp;AllSources[[#This Row],[Real_Team]],JeffSagarin[YEAR]&amp;"|"&amp;JeffSagarin[TEAM],0)),"")</f>
        <v/>
      </c>
      <c r="AD785" t="str">
        <f t="array" ref="AD785">IFERROR(INDEX(JeffSagarin[JS_RATING],MATCH(AllSources[[#This Row],[Year]]&amp;"|"&amp;AllSources[[#This Row],[Real_Team]],JeffSagarin[YEAR]&amp;"|"&amp;JeffSagarin[TEAM],0)),"")</f>
        <v/>
      </c>
      <c r="AE785" t="str">
        <f t="array" ref="AE785">IFERROR(INDEX(JeffSagarin[JS_SOS],MATCH(AllSources[[#This Row],[Year]]&amp;"|"&amp;AllSources[[#This Row],[Real_Team]],JeffSagarin[YEAR]&amp;"|"&amp;JeffSagarin[TEAM],0)),"")</f>
        <v/>
      </c>
      <c r="AF785" t="str">
        <f t="array" ref="AF785">IFERROR(INDEX(JeffSagarin[W25],MATCH(AllSources[[#This Row],[Year]]&amp;"|"&amp;AllSources[[#This Row],[Real_Team]],JeffSagarin[YEAR]&amp;"|"&amp;JeffSagarin[TEAM],0)),"")</f>
        <v/>
      </c>
      <c r="AG785" s="9" t="str">
        <f t="array" ref="AG785">IFERROR(INDEX(JeffSagarin[W50],MATCH(AllSources[[#This Row],[Year]]&amp;"|"&amp;AllSources[[#This Row],[Real_Team]],JeffSagarin[YEAR]&amp;"|"&amp;JeffSagarin[TEAM],0)),"")</f>
        <v/>
      </c>
      <c r="AH785" t="str">
        <f t="array" ref="AH785">IFERROR(INDEX(JeffSagarin[YEAR],MATCH(AllSources[[#This Row],[Year]]&amp;"|"&amp;AllSources[[#This Row],[Real_Team]],JeffSagarin[YEAR]&amp;"|"&amp;JeffSagarin[TEAM],0)),"")</f>
        <v/>
      </c>
      <c r="AI785" t="str">
        <f t="array" ref="AI785">IFERROR(INDEX(SonnyMoore[TEAM],MATCH(AllSources[[#This Row],[Year]]&amp;"|"&amp;AllSources[[#This Row],[Real_Team]],SonnyMoore[YEAR]&amp;"|"&amp;SonnyMoore[TEAM],0)),"")</f>
        <v>NEW MEXICO ST.</v>
      </c>
      <c r="AJ785">
        <f t="array" ref="AJ785">IFERROR(INDEX(SonnyMoore[SM_SOS],MATCH(AllSources[[#This Row],[Year]]&amp;"|"&amp;AllSources[[#This Row],[Real_Team]],SonnyMoore[YEAR]&amp;"|"&amp;SonnyMoore[TEAM],0)),"")</f>
        <v>63.99</v>
      </c>
      <c r="AK785">
        <f t="array" ref="AK785">IFERROR(INDEX(SonnyMoore[SM_PR],MATCH(AllSources[[#This Row],[Year]]&amp;"|"&amp;AllSources[[#This Row],[Real_Team]],SonnyMoore[YEAR]&amp;"|"&amp;SonnyMoore[TEAM],0)),"")</f>
        <v>77.86</v>
      </c>
      <c r="AL785">
        <f t="array" ref="AL785">IFERROR(INDEX(SonnyMoore[YEAR],MATCH(AllSources[[#This Row],[Year]]&amp;"|"&amp;AllSources[[#This Row],[Real_Team]],SonnyMoore[YEAR]&amp;"|"&amp;SonnyMoore[TEAM],0)),"")</f>
        <v>2020</v>
      </c>
      <c r="AM785" t="str">
        <f t="array" ref="AM785">IFERROR(INDEX(ESPN[TEAM],MATCH(AllSources[[#This Row],[Year]]&amp;"|"&amp;AllSources[[#This Row],[Real_Team]],ESPN[YEAR]&amp;"|"&amp;ESPN[TEAM],0)),"")</f>
        <v/>
      </c>
      <c r="AN785" t="str">
        <f t="array" ref="AN785">IFERROR(INDEX(ESPN[BPI OFF],MATCH(AllSources[[#This Row],[Year]]&amp;"|"&amp;AllSources[[#This Row],[Real_Team]],ESPN[YEAR]&amp;"|"&amp;ESPN[TEAM],0)),"")</f>
        <v/>
      </c>
      <c r="AO785" t="str">
        <f t="array" ref="AO785">IFERROR(INDEX(ESPN[BPI DEF],MATCH(AllSources[[#This Row],[Year]]&amp;"|"&amp;AllSources[[#This Row],[Real_Team]],ESPN[YEAR]&amp;"|"&amp;ESPN[TEAM],0)),"")</f>
        <v/>
      </c>
      <c r="AP785" t="str">
        <f t="array" ref="AP785">IFERROR(INDEX(ESPN[BPI],MATCH(AllSources[[#This Row],[Year]]&amp;"|"&amp;AllSources[[#This Row],[Real_Team]],ESPN[YEAR]&amp;"|"&amp;ESPN[TEAM],0)),"")</f>
        <v/>
      </c>
      <c r="AQ785" t="str">
        <f t="array" ref="AQ785">IFERROR(INDEX(ESPN[YEAR],MATCH(AllSources[[#This Row],[Year]]&amp;"|"&amp;AllSources[[#This Row],[Real_Team]],ESPN[YEAR]&amp;"|"&amp;ESPN[TEAM],0)),"")</f>
        <v/>
      </c>
    </row>
    <row r="786" spans="1:43" x14ac:dyDescent="0.2">
      <c r="A786">
        <v>2020</v>
      </c>
      <c r="B786">
        <v>100</v>
      </c>
      <c r="C786" t="s">
        <v>1245</v>
      </c>
      <c r="D786" t="s">
        <v>222</v>
      </c>
      <c r="E786" t="e" vm="1">
        <v>#NAME?</v>
      </c>
      <c r="F786">
        <v>12</v>
      </c>
      <c r="H786" t="s">
        <v>501</v>
      </c>
      <c r="I786" t="s">
        <v>1260</v>
      </c>
      <c r="J786">
        <v>7</v>
      </c>
      <c r="K786">
        <v>104.1</v>
      </c>
      <c r="L786">
        <v>152</v>
      </c>
      <c r="M786">
        <v>97.1</v>
      </c>
      <c r="N786">
        <v>75</v>
      </c>
      <c r="O786">
        <v>71.8</v>
      </c>
      <c r="P786">
        <v>39</v>
      </c>
      <c r="Q786">
        <v>4.2000000000000003E-2</v>
      </c>
      <c r="R786">
        <v>73</v>
      </c>
      <c r="S786">
        <v>-8.1300000000000008</v>
      </c>
      <c r="T786">
        <v>338</v>
      </c>
      <c r="U786">
        <v>98.6</v>
      </c>
      <c r="V786">
        <v>325</v>
      </c>
      <c r="W786">
        <v>106.7</v>
      </c>
      <c r="X786">
        <v>337</v>
      </c>
      <c r="Y786">
        <v>0.55000000000000004</v>
      </c>
      <c r="Z786">
        <v>162</v>
      </c>
      <c r="AA786">
        <v>2</v>
      </c>
      <c r="AB786" t="s">
        <v>136</v>
      </c>
      <c r="AC786" t="str">
        <f t="array" ref="AC786">IFERROR(INDEX(JeffSagarin[TEAM],MATCH(AllSources[[#This Row],[Year]]&amp;"|"&amp;AllSources[[#This Row],[Real_Team]],JeffSagarin[YEAR]&amp;"|"&amp;JeffSagarin[TEAM],0)),"")</f>
        <v/>
      </c>
      <c r="AD786" t="str">
        <f t="array" ref="AD786">IFERROR(INDEX(JeffSagarin[JS_RATING],MATCH(AllSources[[#This Row],[Year]]&amp;"|"&amp;AllSources[[#This Row],[Real_Team]],JeffSagarin[YEAR]&amp;"|"&amp;JeffSagarin[TEAM],0)),"")</f>
        <v/>
      </c>
      <c r="AE786" t="str">
        <f t="array" ref="AE786">IFERROR(INDEX(JeffSagarin[JS_SOS],MATCH(AllSources[[#This Row],[Year]]&amp;"|"&amp;AllSources[[#This Row],[Real_Team]],JeffSagarin[YEAR]&amp;"|"&amp;JeffSagarin[TEAM],0)),"")</f>
        <v/>
      </c>
      <c r="AF786" t="str">
        <f t="array" ref="AF786">IFERROR(INDEX(JeffSagarin[W25],MATCH(AllSources[[#This Row],[Year]]&amp;"|"&amp;AllSources[[#This Row],[Real_Team]],JeffSagarin[YEAR]&amp;"|"&amp;JeffSagarin[TEAM],0)),"")</f>
        <v/>
      </c>
      <c r="AG786" s="9" t="str">
        <f t="array" ref="AG786">IFERROR(INDEX(JeffSagarin[W50],MATCH(AllSources[[#This Row],[Year]]&amp;"|"&amp;AllSources[[#This Row],[Real_Team]],JeffSagarin[YEAR]&amp;"|"&amp;JeffSagarin[TEAM],0)),"")</f>
        <v/>
      </c>
      <c r="AH786" t="str">
        <f t="array" ref="AH786">IFERROR(INDEX(JeffSagarin[YEAR],MATCH(AllSources[[#This Row],[Year]]&amp;"|"&amp;AllSources[[#This Row],[Real_Team]],JeffSagarin[YEAR]&amp;"|"&amp;JeffSagarin[TEAM],0)),"")</f>
        <v/>
      </c>
      <c r="AI786" t="str">
        <f t="array" ref="AI786">IFERROR(INDEX(SonnyMoore[TEAM],MATCH(AllSources[[#This Row],[Year]]&amp;"|"&amp;AllSources[[#This Row],[Real_Team]],SonnyMoore[YEAR]&amp;"|"&amp;SonnyMoore[TEAM],0)),"")</f>
        <v/>
      </c>
      <c r="AJ786" t="str">
        <f t="array" ref="AJ786">IFERROR(INDEX(SonnyMoore[SM_SOS],MATCH(AllSources[[#This Row],[Year]]&amp;"|"&amp;AllSources[[#This Row],[Real_Team]],SonnyMoore[YEAR]&amp;"|"&amp;SonnyMoore[TEAM],0)),"")</f>
        <v/>
      </c>
      <c r="AK786" t="str">
        <f t="array" ref="AK786">IFERROR(INDEX(SonnyMoore[SM_PR],MATCH(AllSources[[#This Row],[Year]]&amp;"|"&amp;AllSources[[#This Row],[Real_Team]],SonnyMoore[YEAR]&amp;"|"&amp;SonnyMoore[TEAM],0)),"")</f>
        <v/>
      </c>
      <c r="AL786" t="str">
        <f t="array" ref="AL786">IFERROR(INDEX(SonnyMoore[YEAR],MATCH(AllSources[[#This Row],[Year]]&amp;"|"&amp;AllSources[[#This Row],[Real_Team]],SonnyMoore[YEAR]&amp;"|"&amp;SonnyMoore[TEAM],0)),"")</f>
        <v/>
      </c>
      <c r="AM786" t="str">
        <f t="array" ref="AM786">IFERROR(INDEX(ESPN[TEAM],MATCH(AllSources[[#This Row],[Year]]&amp;"|"&amp;AllSources[[#This Row],[Real_Team]],ESPN[YEAR]&amp;"|"&amp;ESPN[TEAM],0)),"")</f>
        <v/>
      </c>
      <c r="AN786" t="str">
        <f t="array" ref="AN786">IFERROR(INDEX(ESPN[BPI OFF],MATCH(AllSources[[#This Row],[Year]]&amp;"|"&amp;AllSources[[#This Row],[Real_Team]],ESPN[YEAR]&amp;"|"&amp;ESPN[TEAM],0)),"")</f>
        <v/>
      </c>
      <c r="AO786" t="str">
        <f t="array" ref="AO786">IFERROR(INDEX(ESPN[BPI DEF],MATCH(AllSources[[#This Row],[Year]]&amp;"|"&amp;AllSources[[#This Row],[Real_Team]],ESPN[YEAR]&amp;"|"&amp;ESPN[TEAM],0)),"")</f>
        <v/>
      </c>
      <c r="AP786" t="str">
        <f t="array" ref="AP786">IFERROR(INDEX(ESPN[BPI],MATCH(AllSources[[#This Row],[Year]]&amp;"|"&amp;AllSources[[#This Row],[Real_Team]],ESPN[YEAR]&amp;"|"&amp;ESPN[TEAM],0)),"")</f>
        <v/>
      </c>
      <c r="AQ786" t="str">
        <f t="array" ref="AQ786">IFERROR(INDEX(ESPN[YEAR],MATCH(AllSources[[#This Row],[Year]]&amp;"|"&amp;AllSources[[#This Row],[Real_Team]],ESPN[YEAR]&amp;"|"&amp;ESPN[TEAM],0)),"")</f>
        <v/>
      </c>
    </row>
    <row r="787" spans="1:43" x14ac:dyDescent="0.2">
      <c r="A787">
        <v>2020</v>
      </c>
      <c r="B787">
        <v>106</v>
      </c>
      <c r="C787" t="s">
        <v>1246</v>
      </c>
      <c r="D787" t="s">
        <v>255</v>
      </c>
      <c r="E787" t="e" vm="1">
        <v>#NAME?</v>
      </c>
      <c r="F787">
        <v>14</v>
      </c>
      <c r="H787" t="s">
        <v>506</v>
      </c>
      <c r="I787" t="s">
        <v>115</v>
      </c>
      <c r="J787">
        <v>6.11</v>
      </c>
      <c r="K787">
        <v>105.4</v>
      </c>
      <c r="L787">
        <v>121</v>
      </c>
      <c r="M787">
        <v>99.3</v>
      </c>
      <c r="N787">
        <v>109</v>
      </c>
      <c r="O787">
        <v>67.7</v>
      </c>
      <c r="P787">
        <v>212</v>
      </c>
      <c r="Q787">
        <v>-6.4000000000000001E-2</v>
      </c>
      <c r="R787">
        <v>319</v>
      </c>
      <c r="S787">
        <v>-2.29</v>
      </c>
      <c r="T787">
        <v>212</v>
      </c>
      <c r="U787">
        <v>101.1</v>
      </c>
      <c r="V787">
        <v>230</v>
      </c>
      <c r="W787">
        <v>103.4</v>
      </c>
      <c r="X787">
        <v>192</v>
      </c>
      <c r="Y787">
        <v>2.91</v>
      </c>
      <c r="Z787">
        <v>75</v>
      </c>
      <c r="AA787">
        <v>4</v>
      </c>
      <c r="AB787" t="s">
        <v>136</v>
      </c>
      <c r="AC787" t="str">
        <f t="array" ref="AC787">IFERROR(INDEX(JeffSagarin[TEAM],MATCH(AllSources[[#This Row],[Year]]&amp;"|"&amp;AllSources[[#This Row],[Real_Team]],JeffSagarin[YEAR]&amp;"|"&amp;JeffSagarin[TEAM],0)),"")</f>
        <v>UC Irvine</v>
      </c>
      <c r="AD787">
        <f t="array" ref="AD787">IFERROR(INDEX(JeffSagarin[JS_RATING],MATCH(AllSources[[#This Row],[Year]]&amp;"|"&amp;AllSources[[#This Row],[Real_Team]],JeffSagarin[YEAR]&amp;"|"&amp;JeffSagarin[TEAM],0)),"")</f>
        <v>78.459999999999994</v>
      </c>
      <c r="AE787">
        <f t="array" ref="AE787">IFERROR(INDEX(JeffSagarin[JS_SOS],MATCH(AllSources[[#This Row],[Year]]&amp;"|"&amp;AllSources[[#This Row],[Real_Team]],JeffSagarin[YEAR]&amp;"|"&amp;JeffSagarin[TEAM],0)),"")</f>
        <v>70.31</v>
      </c>
      <c r="AF787">
        <f t="array" ref="AF787">IFERROR(INDEX(JeffSagarin[W25],MATCH(AllSources[[#This Row],[Year]]&amp;"|"&amp;AllSources[[#This Row],[Real_Team]],JeffSagarin[YEAR]&amp;"|"&amp;JeffSagarin[TEAM],0)),"")</f>
        <v>1</v>
      </c>
      <c r="AG787" s="9">
        <f t="array" ref="AG787">IFERROR(INDEX(JeffSagarin[W50],MATCH(AllSources[[#This Row],[Year]]&amp;"|"&amp;AllSources[[#This Row],[Real_Team]],JeffSagarin[YEAR]&amp;"|"&amp;JeffSagarin[TEAM],0)),"")</f>
        <v>2</v>
      </c>
      <c r="AH787">
        <f t="array" ref="AH787">IFERROR(INDEX(JeffSagarin[YEAR],MATCH(AllSources[[#This Row],[Year]]&amp;"|"&amp;AllSources[[#This Row],[Real_Team]],JeffSagarin[YEAR]&amp;"|"&amp;JeffSagarin[TEAM],0)),"")</f>
        <v>2020</v>
      </c>
      <c r="AI787" t="str">
        <f t="array" ref="AI787">IFERROR(INDEX(SonnyMoore[TEAM],MATCH(AllSources[[#This Row],[Year]]&amp;"|"&amp;AllSources[[#This Row],[Real_Team]],SonnyMoore[YEAR]&amp;"|"&amp;SonnyMoore[TEAM],0)),"")</f>
        <v/>
      </c>
      <c r="AJ787" t="str">
        <f t="array" ref="AJ787">IFERROR(INDEX(SonnyMoore[SM_SOS],MATCH(AllSources[[#This Row],[Year]]&amp;"|"&amp;AllSources[[#This Row],[Real_Team]],SonnyMoore[YEAR]&amp;"|"&amp;SonnyMoore[TEAM],0)),"")</f>
        <v/>
      </c>
      <c r="AK787" t="str">
        <f t="array" ref="AK787">IFERROR(INDEX(SonnyMoore[SM_PR],MATCH(AllSources[[#This Row],[Year]]&amp;"|"&amp;AllSources[[#This Row],[Real_Team]],SonnyMoore[YEAR]&amp;"|"&amp;SonnyMoore[TEAM],0)),"")</f>
        <v/>
      </c>
      <c r="AL787" t="str">
        <f t="array" ref="AL787">IFERROR(INDEX(SonnyMoore[YEAR],MATCH(AllSources[[#This Row],[Year]]&amp;"|"&amp;AllSources[[#This Row],[Real_Team]],SonnyMoore[YEAR]&amp;"|"&amp;SonnyMoore[TEAM],0)),"")</f>
        <v/>
      </c>
      <c r="AM787" t="str">
        <f t="array" ref="AM787">IFERROR(INDEX(ESPN[TEAM],MATCH(AllSources[[#This Row],[Year]]&amp;"|"&amp;AllSources[[#This Row],[Real_Team]],ESPN[YEAR]&amp;"|"&amp;ESPN[TEAM],0)),"")</f>
        <v/>
      </c>
      <c r="AN787" t="str">
        <f t="array" ref="AN787">IFERROR(INDEX(ESPN[BPI OFF],MATCH(AllSources[[#This Row],[Year]]&amp;"|"&amp;AllSources[[#This Row],[Real_Team]],ESPN[YEAR]&amp;"|"&amp;ESPN[TEAM],0)),"")</f>
        <v/>
      </c>
      <c r="AO787" t="str">
        <f t="array" ref="AO787">IFERROR(INDEX(ESPN[BPI DEF],MATCH(AllSources[[#This Row],[Year]]&amp;"|"&amp;AllSources[[#This Row],[Real_Team]],ESPN[YEAR]&amp;"|"&amp;ESPN[TEAM],0)),"")</f>
        <v/>
      </c>
      <c r="AP787" t="str">
        <f t="array" ref="AP787">IFERROR(INDEX(ESPN[BPI],MATCH(AllSources[[#This Row],[Year]]&amp;"|"&amp;AllSources[[#This Row],[Real_Team]],ESPN[YEAR]&amp;"|"&amp;ESPN[TEAM],0)),"")</f>
        <v/>
      </c>
      <c r="AQ787" t="str">
        <f t="array" ref="AQ787">IFERROR(INDEX(ESPN[YEAR],MATCH(AllSources[[#This Row],[Year]]&amp;"|"&amp;AllSources[[#This Row],[Real_Team]],ESPN[YEAR]&amp;"|"&amp;ESPN[TEAM],0)),"")</f>
        <v/>
      </c>
    </row>
    <row r="788" spans="1:43" x14ac:dyDescent="0.2">
      <c r="A788">
        <v>2020</v>
      </c>
      <c r="B788">
        <v>107</v>
      </c>
      <c r="C788" t="s">
        <v>1247</v>
      </c>
      <c r="D788" t="s">
        <v>13</v>
      </c>
      <c r="E788" t="e" vm="1">
        <v>#NAME?</v>
      </c>
      <c r="F788">
        <v>14</v>
      </c>
      <c r="H788" t="s">
        <v>590</v>
      </c>
      <c r="I788" t="s">
        <v>125</v>
      </c>
      <c r="J788">
        <v>6.09</v>
      </c>
      <c r="K788">
        <v>106.8</v>
      </c>
      <c r="L788">
        <v>92</v>
      </c>
      <c r="M788">
        <v>100.7</v>
      </c>
      <c r="N788">
        <v>134</v>
      </c>
      <c r="O788">
        <v>67.099999999999994</v>
      </c>
      <c r="P788">
        <v>244</v>
      </c>
      <c r="Q788">
        <v>3.5999999999999997E-2</v>
      </c>
      <c r="R788">
        <v>89</v>
      </c>
      <c r="S788">
        <v>-0.51</v>
      </c>
      <c r="T788">
        <v>161</v>
      </c>
      <c r="U788">
        <v>101.6</v>
      </c>
      <c r="V788">
        <v>209</v>
      </c>
      <c r="W788">
        <v>102.2</v>
      </c>
      <c r="X788">
        <v>129</v>
      </c>
      <c r="Y788">
        <v>-4.0999999999999996</v>
      </c>
      <c r="Z788">
        <v>303</v>
      </c>
      <c r="AA788">
        <v>4</v>
      </c>
      <c r="AB788" t="s">
        <v>136</v>
      </c>
      <c r="AC788" t="str">
        <f t="array" ref="AC788">IFERROR(INDEX(JeffSagarin[TEAM],MATCH(AllSources[[#This Row],[Year]]&amp;"|"&amp;AllSources[[#This Row],[Real_Team]],JeffSagarin[YEAR]&amp;"|"&amp;JeffSagarin[TEAM],0)),"")</f>
        <v/>
      </c>
      <c r="AD788" t="str">
        <f t="array" ref="AD788">IFERROR(INDEX(JeffSagarin[JS_RATING],MATCH(AllSources[[#This Row],[Year]]&amp;"|"&amp;AllSources[[#This Row],[Real_Team]],JeffSagarin[YEAR]&amp;"|"&amp;JeffSagarin[TEAM],0)),"")</f>
        <v/>
      </c>
      <c r="AE788" t="str">
        <f t="array" ref="AE788">IFERROR(INDEX(JeffSagarin[JS_SOS],MATCH(AllSources[[#This Row],[Year]]&amp;"|"&amp;AllSources[[#This Row],[Real_Team]],JeffSagarin[YEAR]&amp;"|"&amp;JeffSagarin[TEAM],0)),"")</f>
        <v/>
      </c>
      <c r="AF788" t="str">
        <f t="array" ref="AF788">IFERROR(INDEX(JeffSagarin[W25],MATCH(AllSources[[#This Row],[Year]]&amp;"|"&amp;AllSources[[#This Row],[Real_Team]],JeffSagarin[YEAR]&amp;"|"&amp;JeffSagarin[TEAM],0)),"")</f>
        <v/>
      </c>
      <c r="AG788" s="9" t="str">
        <f t="array" ref="AG788">IFERROR(INDEX(JeffSagarin[W50],MATCH(AllSources[[#This Row],[Year]]&amp;"|"&amp;AllSources[[#This Row],[Real_Team]],JeffSagarin[YEAR]&amp;"|"&amp;JeffSagarin[TEAM],0)),"")</f>
        <v/>
      </c>
      <c r="AH788" t="str">
        <f t="array" ref="AH788">IFERROR(INDEX(JeffSagarin[YEAR],MATCH(AllSources[[#This Row],[Year]]&amp;"|"&amp;AllSources[[#This Row],[Real_Team]],JeffSagarin[YEAR]&amp;"|"&amp;JeffSagarin[TEAM],0)),"")</f>
        <v/>
      </c>
      <c r="AI788" t="str">
        <f t="array" ref="AI788">IFERROR(INDEX(SonnyMoore[TEAM],MATCH(AllSources[[#This Row],[Year]]&amp;"|"&amp;AllSources[[#This Row],[Real_Team]],SonnyMoore[YEAR]&amp;"|"&amp;SonnyMoore[TEAM],0)),"")</f>
        <v/>
      </c>
      <c r="AJ788" t="str">
        <f t="array" ref="AJ788">IFERROR(INDEX(SonnyMoore[SM_SOS],MATCH(AllSources[[#This Row],[Year]]&amp;"|"&amp;AllSources[[#This Row],[Real_Team]],SonnyMoore[YEAR]&amp;"|"&amp;SonnyMoore[TEAM],0)),"")</f>
        <v/>
      </c>
      <c r="AK788" t="str">
        <f t="array" ref="AK788">IFERROR(INDEX(SonnyMoore[SM_PR],MATCH(AllSources[[#This Row],[Year]]&amp;"|"&amp;AllSources[[#This Row],[Real_Team]],SonnyMoore[YEAR]&amp;"|"&amp;SonnyMoore[TEAM],0)),"")</f>
        <v/>
      </c>
      <c r="AL788" t="str">
        <f t="array" ref="AL788">IFERROR(INDEX(SonnyMoore[YEAR],MATCH(AllSources[[#This Row],[Year]]&amp;"|"&amp;AllSources[[#This Row],[Real_Team]],SonnyMoore[YEAR]&amp;"|"&amp;SonnyMoore[TEAM],0)),"")</f>
        <v/>
      </c>
      <c r="AM788" t="str">
        <f t="array" ref="AM788">IFERROR(INDEX(ESPN[TEAM],MATCH(AllSources[[#This Row],[Year]]&amp;"|"&amp;AllSources[[#This Row],[Real_Team]],ESPN[YEAR]&amp;"|"&amp;ESPN[TEAM],0)),"")</f>
        <v/>
      </c>
      <c r="AN788" t="str">
        <f t="array" ref="AN788">IFERROR(INDEX(ESPN[BPI OFF],MATCH(AllSources[[#This Row],[Year]]&amp;"|"&amp;AllSources[[#This Row],[Real_Team]],ESPN[YEAR]&amp;"|"&amp;ESPN[TEAM],0)),"")</f>
        <v/>
      </c>
      <c r="AO788" t="str">
        <f t="array" ref="AO788">IFERROR(INDEX(ESPN[BPI DEF],MATCH(AllSources[[#This Row],[Year]]&amp;"|"&amp;AllSources[[#This Row],[Real_Team]],ESPN[YEAR]&amp;"|"&amp;ESPN[TEAM],0)),"")</f>
        <v/>
      </c>
      <c r="AP788" t="str">
        <f t="array" ref="AP788">IFERROR(INDEX(ESPN[BPI],MATCH(AllSources[[#This Row],[Year]]&amp;"|"&amp;AllSources[[#This Row],[Real_Team]],ESPN[YEAR]&amp;"|"&amp;ESPN[TEAM],0)),"")</f>
        <v/>
      </c>
      <c r="AQ788" t="str">
        <f t="array" ref="AQ788">IFERROR(INDEX(ESPN[YEAR],MATCH(AllSources[[#This Row],[Year]]&amp;"|"&amp;AllSources[[#This Row],[Real_Team]],ESPN[YEAR]&amp;"|"&amp;ESPN[TEAM],0)),"")</f>
        <v/>
      </c>
    </row>
    <row r="789" spans="1:43" x14ac:dyDescent="0.2">
      <c r="A789">
        <v>2020</v>
      </c>
      <c r="B789">
        <v>108</v>
      </c>
      <c r="C789" t="s">
        <v>1248</v>
      </c>
      <c r="D789" t="s">
        <v>276</v>
      </c>
      <c r="E789" t="e" vm="1">
        <v>#NAME?</v>
      </c>
      <c r="F789">
        <v>14</v>
      </c>
      <c r="H789" t="s">
        <v>127</v>
      </c>
      <c r="I789" t="s">
        <v>72</v>
      </c>
      <c r="J789">
        <v>6.06</v>
      </c>
      <c r="K789">
        <v>108.7</v>
      </c>
      <c r="L789">
        <v>62</v>
      </c>
      <c r="M789">
        <v>102.6</v>
      </c>
      <c r="N789">
        <v>187</v>
      </c>
      <c r="O789">
        <v>67.900000000000006</v>
      </c>
      <c r="P789">
        <v>202</v>
      </c>
      <c r="Q789">
        <v>6.4000000000000001E-2</v>
      </c>
      <c r="R789">
        <v>39</v>
      </c>
      <c r="S789">
        <v>-4.37</v>
      </c>
      <c r="T789">
        <v>248</v>
      </c>
      <c r="U789">
        <v>101.1</v>
      </c>
      <c r="V789">
        <v>228</v>
      </c>
      <c r="W789">
        <v>105.5</v>
      </c>
      <c r="X789">
        <v>295</v>
      </c>
      <c r="Y789">
        <v>-4.3899999999999997</v>
      </c>
      <c r="Z789">
        <v>308</v>
      </c>
      <c r="AA789">
        <v>4</v>
      </c>
      <c r="AB789" t="s">
        <v>136</v>
      </c>
      <c r="AC789" t="str">
        <f t="array" ref="AC789">IFERROR(INDEX(JeffSagarin[TEAM],MATCH(AllSources[[#This Row],[Year]]&amp;"|"&amp;AllSources[[#This Row],[Real_Team]],JeffSagarin[YEAR]&amp;"|"&amp;JeffSagarin[TEAM],0)),"")</f>
        <v/>
      </c>
      <c r="AD789" t="str">
        <f t="array" ref="AD789">IFERROR(INDEX(JeffSagarin[JS_RATING],MATCH(AllSources[[#This Row],[Year]]&amp;"|"&amp;AllSources[[#This Row],[Real_Team]],JeffSagarin[YEAR]&amp;"|"&amp;JeffSagarin[TEAM],0)),"")</f>
        <v/>
      </c>
      <c r="AE789" t="str">
        <f t="array" ref="AE789">IFERROR(INDEX(JeffSagarin[JS_SOS],MATCH(AllSources[[#This Row],[Year]]&amp;"|"&amp;AllSources[[#This Row],[Real_Team]],JeffSagarin[YEAR]&amp;"|"&amp;JeffSagarin[TEAM],0)),"")</f>
        <v/>
      </c>
      <c r="AF789" t="str">
        <f t="array" ref="AF789">IFERROR(INDEX(JeffSagarin[W25],MATCH(AllSources[[#This Row],[Year]]&amp;"|"&amp;AllSources[[#This Row],[Real_Team]],JeffSagarin[YEAR]&amp;"|"&amp;JeffSagarin[TEAM],0)),"")</f>
        <v/>
      </c>
      <c r="AG789" s="9" t="str">
        <f t="array" ref="AG789">IFERROR(INDEX(JeffSagarin[W50],MATCH(AllSources[[#This Row],[Year]]&amp;"|"&amp;AllSources[[#This Row],[Real_Team]],JeffSagarin[YEAR]&amp;"|"&amp;JeffSagarin[TEAM],0)),"")</f>
        <v/>
      </c>
      <c r="AH789" t="str">
        <f t="array" ref="AH789">IFERROR(INDEX(JeffSagarin[YEAR],MATCH(AllSources[[#This Row],[Year]]&amp;"|"&amp;AllSources[[#This Row],[Real_Team]],JeffSagarin[YEAR]&amp;"|"&amp;JeffSagarin[TEAM],0)),"")</f>
        <v/>
      </c>
      <c r="AI789" t="str">
        <f t="array" ref="AI789">IFERROR(INDEX(SonnyMoore[TEAM],MATCH(AllSources[[#This Row],[Year]]&amp;"|"&amp;AllSources[[#This Row],[Real_Team]],SonnyMoore[YEAR]&amp;"|"&amp;SonnyMoore[TEAM],0)),"")</f>
        <v>HOFSTRA</v>
      </c>
      <c r="AJ789">
        <f t="array" ref="AJ789">IFERROR(INDEX(SonnyMoore[SM_SOS],MATCH(AllSources[[#This Row],[Year]]&amp;"|"&amp;AllSources[[#This Row],[Real_Team]],SonnyMoore[YEAR]&amp;"|"&amp;SonnyMoore[TEAM],0)),"")</f>
        <v>67.11</v>
      </c>
      <c r="AK789">
        <f t="array" ref="AK789">IFERROR(INDEX(SonnyMoore[SM_PR],MATCH(AllSources[[#This Row],[Year]]&amp;"|"&amp;AllSources[[#This Row],[Real_Team]],SonnyMoore[YEAR]&amp;"|"&amp;SonnyMoore[TEAM],0)),"")</f>
        <v>76.89</v>
      </c>
      <c r="AL789">
        <f t="array" ref="AL789">IFERROR(INDEX(SonnyMoore[YEAR],MATCH(AllSources[[#This Row],[Year]]&amp;"|"&amp;AllSources[[#This Row],[Real_Team]],SonnyMoore[YEAR]&amp;"|"&amp;SonnyMoore[TEAM],0)),"")</f>
        <v>2020</v>
      </c>
      <c r="AM789" t="str">
        <f t="array" ref="AM789">IFERROR(INDEX(ESPN[TEAM],MATCH(AllSources[[#This Row],[Year]]&amp;"|"&amp;AllSources[[#This Row],[Real_Team]],ESPN[YEAR]&amp;"|"&amp;ESPN[TEAM],0)),"")</f>
        <v/>
      </c>
      <c r="AN789" t="str">
        <f t="array" ref="AN789">IFERROR(INDEX(ESPN[BPI OFF],MATCH(AllSources[[#This Row],[Year]]&amp;"|"&amp;AllSources[[#This Row],[Real_Team]],ESPN[YEAR]&amp;"|"&amp;ESPN[TEAM],0)),"")</f>
        <v/>
      </c>
      <c r="AO789" t="str">
        <f t="array" ref="AO789">IFERROR(INDEX(ESPN[BPI DEF],MATCH(AllSources[[#This Row],[Year]]&amp;"|"&amp;AllSources[[#This Row],[Real_Team]],ESPN[YEAR]&amp;"|"&amp;ESPN[TEAM],0)),"")</f>
        <v/>
      </c>
      <c r="AP789" t="str">
        <f t="array" ref="AP789">IFERROR(INDEX(ESPN[BPI],MATCH(AllSources[[#This Row],[Year]]&amp;"|"&amp;AllSources[[#This Row],[Real_Team]],ESPN[YEAR]&amp;"|"&amp;ESPN[TEAM],0)),"")</f>
        <v/>
      </c>
      <c r="AQ789" t="str">
        <f t="array" ref="AQ789">IFERROR(INDEX(ESPN[YEAR],MATCH(AllSources[[#This Row],[Year]]&amp;"|"&amp;AllSources[[#This Row],[Real_Team]],ESPN[YEAR]&amp;"|"&amp;ESPN[TEAM],0)),"")</f>
        <v/>
      </c>
    </row>
    <row r="790" spans="1:43" x14ac:dyDescent="0.2">
      <c r="A790">
        <v>2020</v>
      </c>
      <c r="B790">
        <v>109</v>
      </c>
      <c r="C790" t="s">
        <v>1249</v>
      </c>
      <c r="D790" t="s">
        <v>8</v>
      </c>
      <c r="E790" t="e" vm="1">
        <v>#NAME?</v>
      </c>
      <c r="F790">
        <v>14</v>
      </c>
      <c r="H790" t="s">
        <v>77</v>
      </c>
      <c r="I790" t="s">
        <v>527</v>
      </c>
      <c r="J790">
        <v>6.02</v>
      </c>
      <c r="K790">
        <v>106.5</v>
      </c>
      <c r="L790">
        <v>97</v>
      </c>
      <c r="M790">
        <v>100.5</v>
      </c>
      <c r="N790">
        <v>132</v>
      </c>
      <c r="O790">
        <v>70.5</v>
      </c>
      <c r="P790">
        <v>65</v>
      </c>
      <c r="Q790">
        <v>1.2E-2</v>
      </c>
      <c r="R790">
        <v>155</v>
      </c>
      <c r="S790">
        <v>-7.08</v>
      </c>
      <c r="T790">
        <v>324</v>
      </c>
      <c r="U790">
        <v>99</v>
      </c>
      <c r="V790">
        <v>314</v>
      </c>
      <c r="W790">
        <v>106</v>
      </c>
      <c r="X790">
        <v>315</v>
      </c>
      <c r="Y790">
        <v>-2.73</v>
      </c>
      <c r="Z790">
        <v>262</v>
      </c>
      <c r="AA790">
        <v>4</v>
      </c>
      <c r="AB790" t="s">
        <v>136</v>
      </c>
      <c r="AC790" t="str">
        <f t="array" ref="AC790">IFERROR(INDEX(JeffSagarin[TEAM],MATCH(AllSources[[#This Row],[Year]]&amp;"|"&amp;AllSources[[#This Row],[Real_Team]],JeffSagarin[YEAR]&amp;"|"&amp;JeffSagarin[TEAM],0)),"")</f>
        <v>Belmont</v>
      </c>
      <c r="AD790">
        <f t="array" ref="AD790">IFERROR(INDEX(JeffSagarin[JS_RATING],MATCH(AllSources[[#This Row],[Year]]&amp;"|"&amp;AllSources[[#This Row],[Real_Team]],JeffSagarin[YEAR]&amp;"|"&amp;JeffSagarin[TEAM],0)),"")</f>
        <v>81.459999999999994</v>
      </c>
      <c r="AE790">
        <f t="array" ref="AE790">IFERROR(INDEX(JeffSagarin[JS_SOS],MATCH(AllSources[[#This Row],[Year]]&amp;"|"&amp;AllSources[[#This Row],[Real_Team]],JeffSagarin[YEAR]&amp;"|"&amp;JeffSagarin[TEAM],0)),"")</f>
        <v>70.73</v>
      </c>
      <c r="AF790">
        <f t="array" ref="AF790">IFERROR(INDEX(JeffSagarin[W25],MATCH(AllSources[[#This Row],[Year]]&amp;"|"&amp;AllSources[[#This Row],[Real_Team]],JeffSagarin[YEAR]&amp;"|"&amp;JeffSagarin[TEAM],0)),"")</f>
        <v>0</v>
      </c>
      <c r="AG790" s="9">
        <f t="array" ref="AG790">IFERROR(INDEX(JeffSagarin[W50],MATCH(AllSources[[#This Row],[Year]]&amp;"|"&amp;AllSources[[#This Row],[Real_Team]],JeffSagarin[YEAR]&amp;"|"&amp;JeffSagarin[TEAM],0)),"")</f>
        <v>0</v>
      </c>
      <c r="AH790">
        <f t="array" ref="AH790">IFERROR(INDEX(JeffSagarin[YEAR],MATCH(AllSources[[#This Row],[Year]]&amp;"|"&amp;AllSources[[#This Row],[Real_Team]],JeffSagarin[YEAR]&amp;"|"&amp;JeffSagarin[TEAM],0)),"")</f>
        <v>2020</v>
      </c>
      <c r="AI790" t="str">
        <f t="array" ref="AI790">IFERROR(INDEX(SonnyMoore[TEAM],MATCH(AllSources[[#This Row],[Year]]&amp;"|"&amp;AllSources[[#This Row],[Real_Team]],SonnyMoore[YEAR]&amp;"|"&amp;SonnyMoore[TEAM],0)),"")</f>
        <v>BELMONT</v>
      </c>
      <c r="AJ790">
        <f t="array" ref="AJ790">IFERROR(INDEX(SonnyMoore[SM_SOS],MATCH(AllSources[[#This Row],[Year]]&amp;"|"&amp;AllSources[[#This Row],[Real_Team]],SonnyMoore[YEAR]&amp;"|"&amp;SonnyMoore[TEAM],0)),"")</f>
        <v>69.180000000000007</v>
      </c>
      <c r="AK790">
        <f t="array" ref="AK790">IFERROR(INDEX(SonnyMoore[SM_PR],MATCH(AllSources[[#This Row],[Year]]&amp;"|"&amp;AllSources[[#This Row],[Real_Team]],SonnyMoore[YEAR]&amp;"|"&amp;SonnyMoore[TEAM],0)),"")</f>
        <v>81</v>
      </c>
      <c r="AL790">
        <f t="array" ref="AL790">IFERROR(INDEX(SonnyMoore[YEAR],MATCH(AllSources[[#This Row],[Year]]&amp;"|"&amp;AllSources[[#This Row],[Real_Team]],SonnyMoore[YEAR]&amp;"|"&amp;SonnyMoore[TEAM],0)),"")</f>
        <v>2020</v>
      </c>
      <c r="AM790" t="str">
        <f t="array" ref="AM790">IFERROR(INDEX(ESPN[TEAM],MATCH(AllSources[[#This Row],[Year]]&amp;"|"&amp;AllSources[[#This Row],[Real_Team]],ESPN[YEAR]&amp;"|"&amp;ESPN[TEAM],0)),"")</f>
        <v/>
      </c>
      <c r="AN790" t="str">
        <f t="array" ref="AN790">IFERROR(INDEX(ESPN[BPI OFF],MATCH(AllSources[[#This Row],[Year]]&amp;"|"&amp;AllSources[[#This Row],[Real_Team]],ESPN[YEAR]&amp;"|"&amp;ESPN[TEAM],0)),"")</f>
        <v/>
      </c>
      <c r="AO790" t="str">
        <f t="array" ref="AO790">IFERROR(INDEX(ESPN[BPI DEF],MATCH(AllSources[[#This Row],[Year]]&amp;"|"&amp;AllSources[[#This Row],[Real_Team]],ESPN[YEAR]&amp;"|"&amp;ESPN[TEAM],0)),"")</f>
        <v/>
      </c>
      <c r="AP790" t="str">
        <f t="array" ref="AP790">IFERROR(INDEX(ESPN[BPI],MATCH(AllSources[[#This Row],[Year]]&amp;"|"&amp;AllSources[[#This Row],[Real_Team]],ESPN[YEAR]&amp;"|"&amp;ESPN[TEAM],0)),"")</f>
        <v/>
      </c>
      <c r="AQ790" t="str">
        <f t="array" ref="AQ790">IFERROR(INDEX(ESPN[YEAR],MATCH(AllSources[[#This Row],[Year]]&amp;"|"&amp;AllSources[[#This Row],[Real_Team]],ESPN[YEAR]&amp;"|"&amp;ESPN[TEAM],0)),"")</f>
        <v/>
      </c>
    </row>
    <row r="791" spans="1:43" x14ac:dyDescent="0.2">
      <c r="A791">
        <v>2020</v>
      </c>
      <c r="B791">
        <v>112</v>
      </c>
      <c r="C791" t="s">
        <v>1250</v>
      </c>
      <c r="D791" t="s">
        <v>1</v>
      </c>
      <c r="E791" t="e" vm="1">
        <v>#NAME?</v>
      </c>
      <c r="F791">
        <v>15</v>
      </c>
      <c r="H791" t="s">
        <v>514</v>
      </c>
      <c r="I791" t="s">
        <v>651</v>
      </c>
      <c r="J791">
        <v>5.56</v>
      </c>
      <c r="K791">
        <v>106.8</v>
      </c>
      <c r="L791">
        <v>91</v>
      </c>
      <c r="M791">
        <v>101.2</v>
      </c>
      <c r="N791">
        <v>148</v>
      </c>
      <c r="O791">
        <v>66</v>
      </c>
      <c r="P791">
        <v>287</v>
      </c>
      <c r="Q791">
        <v>3.2000000000000001E-2</v>
      </c>
      <c r="R791">
        <v>99</v>
      </c>
      <c r="S791">
        <v>-3.91</v>
      </c>
      <c r="T791">
        <v>239</v>
      </c>
      <c r="U791">
        <v>101.8</v>
      </c>
      <c r="V791">
        <v>193</v>
      </c>
      <c r="W791">
        <v>105.7</v>
      </c>
      <c r="X791">
        <v>308</v>
      </c>
      <c r="Y791">
        <v>-1.84</v>
      </c>
      <c r="Z791">
        <v>240</v>
      </c>
      <c r="AA791">
        <v>5</v>
      </c>
      <c r="AB791" t="s">
        <v>136</v>
      </c>
      <c r="AC791" t="str">
        <f t="array" ref="AC791">IFERROR(INDEX(JeffSagarin[TEAM],MATCH(AllSources[[#This Row],[Year]]&amp;"|"&amp;AllSources[[#This Row],[Real_Team]],JeffSagarin[YEAR]&amp;"|"&amp;JeffSagarin[TEAM],0)),"")</f>
        <v/>
      </c>
      <c r="AD791" t="str">
        <f t="array" ref="AD791">IFERROR(INDEX(JeffSagarin[JS_RATING],MATCH(AllSources[[#This Row],[Year]]&amp;"|"&amp;AllSources[[#This Row],[Real_Team]],JeffSagarin[YEAR]&amp;"|"&amp;JeffSagarin[TEAM],0)),"")</f>
        <v/>
      </c>
      <c r="AE791" t="str">
        <f t="array" ref="AE791">IFERROR(INDEX(JeffSagarin[JS_SOS],MATCH(AllSources[[#This Row],[Year]]&amp;"|"&amp;AllSources[[#This Row],[Real_Team]],JeffSagarin[YEAR]&amp;"|"&amp;JeffSagarin[TEAM],0)),"")</f>
        <v/>
      </c>
      <c r="AF791" t="str">
        <f t="array" ref="AF791">IFERROR(INDEX(JeffSagarin[W25],MATCH(AllSources[[#This Row],[Year]]&amp;"|"&amp;AllSources[[#This Row],[Real_Team]],JeffSagarin[YEAR]&amp;"|"&amp;JeffSagarin[TEAM],0)),"")</f>
        <v/>
      </c>
      <c r="AG791" s="9" t="str">
        <f t="array" ref="AG791">IFERROR(INDEX(JeffSagarin[W50],MATCH(AllSources[[#This Row],[Year]]&amp;"|"&amp;AllSources[[#This Row],[Real_Team]],JeffSagarin[YEAR]&amp;"|"&amp;JeffSagarin[TEAM],0)),"")</f>
        <v/>
      </c>
      <c r="AH791" t="str">
        <f t="array" ref="AH791">IFERROR(INDEX(JeffSagarin[YEAR],MATCH(AllSources[[#This Row],[Year]]&amp;"|"&amp;AllSources[[#This Row],[Real_Team]],JeffSagarin[YEAR]&amp;"|"&amp;JeffSagarin[TEAM],0)),"")</f>
        <v/>
      </c>
      <c r="AI791" t="str">
        <f t="array" ref="AI791">IFERROR(INDEX(SonnyMoore[TEAM],MATCH(AllSources[[#This Row],[Year]]&amp;"|"&amp;AllSources[[#This Row],[Real_Team]],SonnyMoore[YEAR]&amp;"|"&amp;SonnyMoore[TEAM],0)),"")</f>
        <v/>
      </c>
      <c r="AJ791" t="str">
        <f t="array" ref="AJ791">IFERROR(INDEX(SonnyMoore[SM_SOS],MATCH(AllSources[[#This Row],[Year]]&amp;"|"&amp;AllSources[[#This Row],[Real_Team]],SonnyMoore[YEAR]&amp;"|"&amp;SonnyMoore[TEAM],0)),"")</f>
        <v/>
      </c>
      <c r="AK791" t="str">
        <f t="array" ref="AK791">IFERROR(INDEX(SonnyMoore[SM_PR],MATCH(AllSources[[#This Row],[Year]]&amp;"|"&amp;AllSources[[#This Row],[Real_Team]],SonnyMoore[YEAR]&amp;"|"&amp;SonnyMoore[TEAM],0)),"")</f>
        <v/>
      </c>
      <c r="AL791" t="str">
        <f t="array" ref="AL791">IFERROR(INDEX(SonnyMoore[YEAR],MATCH(AllSources[[#This Row],[Year]]&amp;"|"&amp;AllSources[[#This Row],[Real_Team]],SonnyMoore[YEAR]&amp;"|"&amp;SonnyMoore[TEAM],0)),"")</f>
        <v/>
      </c>
      <c r="AM791" t="str">
        <f t="array" ref="AM791">IFERROR(INDEX(ESPN[TEAM],MATCH(AllSources[[#This Row],[Year]]&amp;"|"&amp;AllSources[[#This Row],[Real_Team]],ESPN[YEAR]&amp;"|"&amp;ESPN[TEAM],0)),"")</f>
        <v/>
      </c>
      <c r="AN791" t="str">
        <f t="array" ref="AN791">IFERROR(INDEX(ESPN[BPI OFF],MATCH(AllSources[[#This Row],[Year]]&amp;"|"&amp;AllSources[[#This Row],[Real_Team]],ESPN[YEAR]&amp;"|"&amp;ESPN[TEAM],0)),"")</f>
        <v/>
      </c>
      <c r="AO791" t="str">
        <f t="array" ref="AO791">IFERROR(INDEX(ESPN[BPI DEF],MATCH(AllSources[[#This Row],[Year]]&amp;"|"&amp;AllSources[[#This Row],[Real_Team]],ESPN[YEAR]&amp;"|"&amp;ESPN[TEAM],0)),"")</f>
        <v/>
      </c>
      <c r="AP791" t="str">
        <f t="array" ref="AP791">IFERROR(INDEX(ESPN[BPI],MATCH(AllSources[[#This Row],[Year]]&amp;"|"&amp;AllSources[[#This Row],[Real_Team]],ESPN[YEAR]&amp;"|"&amp;ESPN[TEAM],0)),"")</f>
        <v/>
      </c>
      <c r="AQ791" t="str">
        <f t="array" ref="AQ791">IFERROR(INDEX(ESPN[YEAR],MATCH(AllSources[[#This Row],[Year]]&amp;"|"&amp;AllSources[[#This Row],[Real_Team]],ESPN[YEAR]&amp;"|"&amp;ESPN[TEAM],0)),"")</f>
        <v/>
      </c>
    </row>
    <row r="792" spans="1:43" x14ac:dyDescent="0.2">
      <c r="A792">
        <v>2020</v>
      </c>
      <c r="B792">
        <v>124</v>
      </c>
      <c r="C792" t="s">
        <v>1251</v>
      </c>
      <c r="D792" t="s">
        <v>735</v>
      </c>
      <c r="E792" t="e" vm="1">
        <v>#NAME?</v>
      </c>
      <c r="F792">
        <v>15</v>
      </c>
      <c r="H792" t="s">
        <v>498</v>
      </c>
      <c r="I792" t="s">
        <v>1268</v>
      </c>
      <c r="J792">
        <v>4.32</v>
      </c>
      <c r="K792">
        <v>105.4</v>
      </c>
      <c r="L792">
        <v>120</v>
      </c>
      <c r="M792">
        <v>101.1</v>
      </c>
      <c r="N792">
        <v>142</v>
      </c>
      <c r="O792">
        <v>73.099999999999994</v>
      </c>
      <c r="P792">
        <v>18</v>
      </c>
      <c r="Q792">
        <v>0.121</v>
      </c>
      <c r="R792">
        <v>4</v>
      </c>
      <c r="S792">
        <v>-1.53</v>
      </c>
      <c r="T792">
        <v>190</v>
      </c>
      <c r="U792">
        <v>102</v>
      </c>
      <c r="V792">
        <v>185</v>
      </c>
      <c r="W792">
        <v>103.5</v>
      </c>
      <c r="X792">
        <v>197</v>
      </c>
      <c r="Y792">
        <v>3.14</v>
      </c>
      <c r="Z792">
        <v>71</v>
      </c>
      <c r="AA792">
        <v>5</v>
      </c>
      <c r="AB792" t="s">
        <v>136</v>
      </c>
      <c r="AC792" t="str">
        <f t="array" ref="AC792">IFERROR(INDEX(JeffSagarin[TEAM],MATCH(AllSources[[#This Row],[Year]]&amp;"|"&amp;AllSources[[#This Row],[Real_Team]],JeffSagarin[YEAR]&amp;"|"&amp;JeffSagarin[TEAM],0)),"")</f>
        <v/>
      </c>
      <c r="AD792" t="str">
        <f t="array" ref="AD792">IFERROR(INDEX(JeffSagarin[JS_RATING],MATCH(AllSources[[#This Row],[Year]]&amp;"|"&amp;AllSources[[#This Row],[Real_Team]],JeffSagarin[YEAR]&amp;"|"&amp;JeffSagarin[TEAM],0)),"")</f>
        <v/>
      </c>
      <c r="AE792" t="str">
        <f t="array" ref="AE792">IFERROR(INDEX(JeffSagarin[JS_SOS],MATCH(AllSources[[#This Row],[Year]]&amp;"|"&amp;AllSources[[#This Row],[Real_Team]],JeffSagarin[YEAR]&amp;"|"&amp;JeffSagarin[TEAM],0)),"")</f>
        <v/>
      </c>
      <c r="AF792" t="str">
        <f t="array" ref="AF792">IFERROR(INDEX(JeffSagarin[W25],MATCH(AllSources[[#This Row],[Year]]&amp;"|"&amp;AllSources[[#This Row],[Real_Team]],JeffSagarin[YEAR]&amp;"|"&amp;JeffSagarin[TEAM],0)),"")</f>
        <v/>
      </c>
      <c r="AG792" s="9" t="str">
        <f t="array" ref="AG792">IFERROR(INDEX(JeffSagarin[W50],MATCH(AllSources[[#This Row],[Year]]&amp;"|"&amp;AllSources[[#This Row],[Real_Team]],JeffSagarin[YEAR]&amp;"|"&amp;JeffSagarin[TEAM],0)),"")</f>
        <v/>
      </c>
      <c r="AH792" t="str">
        <f t="array" ref="AH792">IFERROR(INDEX(JeffSagarin[YEAR],MATCH(AllSources[[#This Row],[Year]]&amp;"|"&amp;AllSources[[#This Row],[Real_Team]],JeffSagarin[YEAR]&amp;"|"&amp;JeffSagarin[TEAM],0)),"")</f>
        <v/>
      </c>
      <c r="AI792" t="str">
        <f t="array" ref="AI792">IFERROR(INDEX(SonnyMoore[TEAM],MATCH(AllSources[[#This Row],[Year]]&amp;"|"&amp;AllSources[[#This Row],[Real_Team]],SonnyMoore[YEAR]&amp;"|"&amp;SonnyMoore[TEAM],0)),"")</f>
        <v/>
      </c>
      <c r="AJ792" t="str">
        <f t="array" ref="AJ792">IFERROR(INDEX(SonnyMoore[SM_SOS],MATCH(AllSources[[#This Row],[Year]]&amp;"|"&amp;AllSources[[#This Row],[Real_Team]],SonnyMoore[YEAR]&amp;"|"&amp;SonnyMoore[TEAM],0)),"")</f>
        <v/>
      </c>
      <c r="AK792" t="str">
        <f t="array" ref="AK792">IFERROR(INDEX(SonnyMoore[SM_PR],MATCH(AllSources[[#This Row],[Year]]&amp;"|"&amp;AllSources[[#This Row],[Real_Team]],SonnyMoore[YEAR]&amp;"|"&amp;SonnyMoore[TEAM],0)),"")</f>
        <v/>
      </c>
      <c r="AL792" t="str">
        <f t="array" ref="AL792">IFERROR(INDEX(SonnyMoore[YEAR],MATCH(AllSources[[#This Row],[Year]]&amp;"|"&amp;AllSources[[#This Row],[Real_Team]],SonnyMoore[YEAR]&amp;"|"&amp;SonnyMoore[TEAM],0)),"")</f>
        <v/>
      </c>
      <c r="AM792" t="str">
        <f t="array" ref="AM792">IFERROR(INDEX(ESPN[TEAM],MATCH(AllSources[[#This Row],[Year]]&amp;"|"&amp;AllSources[[#This Row],[Real_Team]],ESPN[YEAR]&amp;"|"&amp;ESPN[TEAM],0)),"")</f>
        <v/>
      </c>
      <c r="AN792" t="str">
        <f t="array" ref="AN792">IFERROR(INDEX(ESPN[BPI OFF],MATCH(AllSources[[#This Row],[Year]]&amp;"|"&amp;AllSources[[#This Row],[Real_Team]],ESPN[YEAR]&amp;"|"&amp;ESPN[TEAM],0)),"")</f>
        <v/>
      </c>
      <c r="AO792" t="str">
        <f t="array" ref="AO792">IFERROR(INDEX(ESPN[BPI DEF],MATCH(AllSources[[#This Row],[Year]]&amp;"|"&amp;AllSources[[#This Row],[Real_Team]],ESPN[YEAR]&amp;"|"&amp;ESPN[TEAM],0)),"")</f>
        <v/>
      </c>
      <c r="AP792" t="str">
        <f t="array" ref="AP792">IFERROR(INDEX(ESPN[BPI],MATCH(AllSources[[#This Row],[Year]]&amp;"|"&amp;AllSources[[#This Row],[Real_Team]],ESPN[YEAR]&amp;"|"&amp;ESPN[TEAM],0)),"")</f>
        <v/>
      </c>
      <c r="AQ792" t="str">
        <f t="array" ref="AQ792">IFERROR(INDEX(ESPN[YEAR],MATCH(AllSources[[#This Row],[Year]]&amp;"|"&amp;AllSources[[#This Row],[Real_Team]],ESPN[YEAR]&amp;"|"&amp;ESPN[TEAM],0)),"")</f>
        <v/>
      </c>
    </row>
    <row r="793" spans="1:43" x14ac:dyDescent="0.2">
      <c r="A793">
        <v>2020</v>
      </c>
      <c r="B793">
        <v>129</v>
      </c>
      <c r="C793" t="s">
        <v>1252</v>
      </c>
      <c r="D793" t="s">
        <v>1524</v>
      </c>
      <c r="E793" t="e" vm="1">
        <v>#NAME?</v>
      </c>
      <c r="F793">
        <v>15</v>
      </c>
      <c r="H793" t="s">
        <v>491</v>
      </c>
      <c r="I793" t="s">
        <v>1156</v>
      </c>
      <c r="J793">
        <v>3.93</v>
      </c>
      <c r="K793">
        <v>106.4</v>
      </c>
      <c r="L793">
        <v>99</v>
      </c>
      <c r="M793">
        <v>102.5</v>
      </c>
      <c r="N793">
        <v>184</v>
      </c>
      <c r="O793">
        <v>69.3</v>
      </c>
      <c r="P793">
        <v>125</v>
      </c>
      <c r="Q793">
        <v>6.9000000000000006E-2</v>
      </c>
      <c r="R793">
        <v>29</v>
      </c>
      <c r="S793">
        <v>-0.59</v>
      </c>
      <c r="T793">
        <v>162</v>
      </c>
      <c r="U793">
        <v>102.1</v>
      </c>
      <c r="V793">
        <v>180</v>
      </c>
      <c r="W793">
        <v>102.7</v>
      </c>
      <c r="X793">
        <v>156</v>
      </c>
      <c r="Y793">
        <v>1.35</v>
      </c>
      <c r="Z793">
        <v>134</v>
      </c>
      <c r="AA793">
        <v>5</v>
      </c>
      <c r="AB793" t="s">
        <v>136</v>
      </c>
      <c r="AC793" t="str">
        <f t="array" ref="AC793">IFERROR(INDEX(JeffSagarin[TEAM],MATCH(AllSources[[#This Row],[Year]]&amp;"|"&amp;AllSources[[#This Row],[Real_Team]],JeffSagarin[YEAR]&amp;"|"&amp;JeffSagarin[TEAM],0)),"")</f>
        <v/>
      </c>
      <c r="AD793" t="str">
        <f t="array" ref="AD793">IFERROR(INDEX(JeffSagarin[JS_RATING],MATCH(AllSources[[#This Row],[Year]]&amp;"|"&amp;AllSources[[#This Row],[Real_Team]],JeffSagarin[YEAR]&amp;"|"&amp;JeffSagarin[TEAM],0)),"")</f>
        <v/>
      </c>
      <c r="AE793" t="str">
        <f t="array" ref="AE793">IFERROR(INDEX(JeffSagarin[JS_SOS],MATCH(AllSources[[#This Row],[Year]]&amp;"|"&amp;AllSources[[#This Row],[Real_Team]],JeffSagarin[YEAR]&amp;"|"&amp;JeffSagarin[TEAM],0)),"")</f>
        <v/>
      </c>
      <c r="AF793" t="str">
        <f t="array" ref="AF793">IFERROR(INDEX(JeffSagarin[W25],MATCH(AllSources[[#This Row],[Year]]&amp;"|"&amp;AllSources[[#This Row],[Real_Team]],JeffSagarin[YEAR]&amp;"|"&amp;JeffSagarin[TEAM],0)),"")</f>
        <v/>
      </c>
      <c r="AG793" s="9" t="str">
        <f t="array" ref="AG793">IFERROR(INDEX(JeffSagarin[W50],MATCH(AllSources[[#This Row],[Year]]&amp;"|"&amp;AllSources[[#This Row],[Real_Team]],JeffSagarin[YEAR]&amp;"|"&amp;JeffSagarin[TEAM],0)),"")</f>
        <v/>
      </c>
      <c r="AH793" t="str">
        <f t="array" ref="AH793">IFERROR(INDEX(JeffSagarin[YEAR],MATCH(AllSources[[#This Row],[Year]]&amp;"|"&amp;AllSources[[#This Row],[Real_Team]],JeffSagarin[YEAR]&amp;"|"&amp;JeffSagarin[TEAM],0)),"")</f>
        <v/>
      </c>
      <c r="AI793" t="str">
        <f t="array" ref="AI793">IFERROR(INDEX(SonnyMoore[TEAM],MATCH(AllSources[[#This Row],[Year]]&amp;"|"&amp;AllSources[[#This Row],[Real_Team]],SonnyMoore[YEAR]&amp;"|"&amp;SonnyMoore[TEAM],0)),"")</f>
        <v/>
      </c>
      <c r="AJ793" t="str">
        <f t="array" ref="AJ793">IFERROR(INDEX(SonnyMoore[SM_SOS],MATCH(AllSources[[#This Row],[Year]]&amp;"|"&amp;AllSources[[#This Row],[Real_Team]],SonnyMoore[YEAR]&amp;"|"&amp;SonnyMoore[TEAM],0)),"")</f>
        <v/>
      </c>
      <c r="AK793" t="str">
        <f t="array" ref="AK793">IFERROR(INDEX(SonnyMoore[SM_PR],MATCH(AllSources[[#This Row],[Year]]&amp;"|"&amp;AllSources[[#This Row],[Real_Team]],SonnyMoore[YEAR]&amp;"|"&amp;SonnyMoore[TEAM],0)),"")</f>
        <v/>
      </c>
      <c r="AL793" t="str">
        <f t="array" ref="AL793">IFERROR(INDEX(SonnyMoore[YEAR],MATCH(AllSources[[#This Row],[Year]]&amp;"|"&amp;AllSources[[#This Row],[Real_Team]],SonnyMoore[YEAR]&amp;"|"&amp;SonnyMoore[TEAM],0)),"")</f>
        <v/>
      </c>
      <c r="AM793" t="str">
        <f t="array" ref="AM793">IFERROR(INDEX(ESPN[TEAM],MATCH(AllSources[[#This Row],[Year]]&amp;"|"&amp;AllSources[[#This Row],[Real_Team]],ESPN[YEAR]&amp;"|"&amp;ESPN[TEAM],0)),"")</f>
        <v/>
      </c>
      <c r="AN793" t="str">
        <f t="array" ref="AN793">IFERROR(INDEX(ESPN[BPI OFF],MATCH(AllSources[[#This Row],[Year]]&amp;"|"&amp;AllSources[[#This Row],[Real_Team]],ESPN[YEAR]&amp;"|"&amp;ESPN[TEAM],0)),"")</f>
        <v/>
      </c>
      <c r="AO793" t="str">
        <f t="array" ref="AO793">IFERROR(INDEX(ESPN[BPI DEF],MATCH(AllSources[[#This Row],[Year]]&amp;"|"&amp;AllSources[[#This Row],[Real_Team]],ESPN[YEAR]&amp;"|"&amp;ESPN[TEAM],0)),"")</f>
        <v/>
      </c>
      <c r="AP793" t="str">
        <f t="array" ref="AP793">IFERROR(INDEX(ESPN[BPI],MATCH(AllSources[[#This Row],[Year]]&amp;"|"&amp;AllSources[[#This Row],[Real_Team]],ESPN[YEAR]&amp;"|"&amp;ESPN[TEAM],0)),"")</f>
        <v/>
      </c>
      <c r="AQ793" t="str">
        <f t="array" ref="AQ793">IFERROR(INDEX(ESPN[YEAR],MATCH(AllSources[[#This Row],[Year]]&amp;"|"&amp;AllSources[[#This Row],[Real_Team]],ESPN[YEAR]&amp;"|"&amp;ESPN[TEAM],0)),"")</f>
        <v/>
      </c>
    </row>
    <row r="794" spans="1:43" x14ac:dyDescent="0.2">
      <c r="A794">
        <v>2020</v>
      </c>
      <c r="B794">
        <v>140</v>
      </c>
      <c r="C794" t="s">
        <v>1253</v>
      </c>
      <c r="D794" t="s">
        <v>892</v>
      </c>
      <c r="E794" t="e" vm="1">
        <v>#NAME?</v>
      </c>
      <c r="F794">
        <v>16</v>
      </c>
      <c r="H794" t="s">
        <v>476</v>
      </c>
      <c r="I794" t="s">
        <v>531</v>
      </c>
      <c r="J794">
        <v>2.65</v>
      </c>
      <c r="K794">
        <v>104.7</v>
      </c>
      <c r="L794">
        <v>136</v>
      </c>
      <c r="M794">
        <v>102.1</v>
      </c>
      <c r="N794">
        <v>169</v>
      </c>
      <c r="O794">
        <v>71.900000000000006</v>
      </c>
      <c r="P794">
        <v>36</v>
      </c>
      <c r="Q794">
        <v>-4.3999999999999997E-2</v>
      </c>
      <c r="R794">
        <v>292</v>
      </c>
      <c r="S794">
        <v>-8.0399999999999991</v>
      </c>
      <c r="T794">
        <v>336</v>
      </c>
      <c r="U794">
        <v>99.9</v>
      </c>
      <c r="V794">
        <v>274</v>
      </c>
      <c r="W794">
        <v>107.9</v>
      </c>
      <c r="X794">
        <v>351</v>
      </c>
      <c r="Y794">
        <v>3.54</v>
      </c>
      <c r="Z794">
        <v>65</v>
      </c>
      <c r="AA794">
        <v>6</v>
      </c>
      <c r="AB794" t="s">
        <v>136</v>
      </c>
      <c r="AC794" t="str">
        <f t="array" ref="AC794">IFERROR(INDEX(JeffSagarin[TEAM],MATCH(AllSources[[#This Row],[Year]]&amp;"|"&amp;AllSources[[#This Row],[Real_Team]],JeffSagarin[YEAR]&amp;"|"&amp;JeffSagarin[TEAM],0)),"")</f>
        <v/>
      </c>
      <c r="AD794" t="str">
        <f t="array" ref="AD794">IFERROR(INDEX(JeffSagarin[JS_RATING],MATCH(AllSources[[#This Row],[Year]]&amp;"|"&amp;AllSources[[#This Row],[Real_Team]],JeffSagarin[YEAR]&amp;"|"&amp;JeffSagarin[TEAM],0)),"")</f>
        <v/>
      </c>
      <c r="AE794" t="str">
        <f t="array" ref="AE794">IFERROR(INDEX(JeffSagarin[JS_SOS],MATCH(AllSources[[#This Row],[Year]]&amp;"|"&amp;AllSources[[#This Row],[Real_Team]],JeffSagarin[YEAR]&amp;"|"&amp;JeffSagarin[TEAM],0)),"")</f>
        <v/>
      </c>
      <c r="AF794" t="str">
        <f t="array" ref="AF794">IFERROR(INDEX(JeffSagarin[W25],MATCH(AllSources[[#This Row],[Year]]&amp;"|"&amp;AllSources[[#This Row],[Real_Team]],JeffSagarin[YEAR]&amp;"|"&amp;JeffSagarin[TEAM],0)),"")</f>
        <v/>
      </c>
      <c r="AG794" s="9" t="str">
        <f t="array" ref="AG794">IFERROR(INDEX(JeffSagarin[W50],MATCH(AllSources[[#This Row],[Year]]&amp;"|"&amp;AllSources[[#This Row],[Real_Team]],JeffSagarin[YEAR]&amp;"|"&amp;JeffSagarin[TEAM],0)),"")</f>
        <v/>
      </c>
      <c r="AH794" t="str">
        <f t="array" ref="AH794">IFERROR(INDEX(JeffSagarin[YEAR],MATCH(AllSources[[#This Row],[Year]]&amp;"|"&amp;AllSources[[#This Row],[Real_Team]],JeffSagarin[YEAR]&amp;"|"&amp;JeffSagarin[TEAM],0)),"")</f>
        <v/>
      </c>
      <c r="AI794" t="str">
        <f t="array" ref="AI794">IFERROR(INDEX(SonnyMoore[TEAM],MATCH(AllSources[[#This Row],[Year]]&amp;"|"&amp;AllSources[[#This Row],[Real_Team]],SonnyMoore[YEAR]&amp;"|"&amp;SonnyMoore[TEAM],0)),"")</f>
        <v/>
      </c>
      <c r="AJ794" t="str">
        <f t="array" ref="AJ794">IFERROR(INDEX(SonnyMoore[SM_SOS],MATCH(AllSources[[#This Row],[Year]]&amp;"|"&amp;AllSources[[#This Row],[Real_Team]],SonnyMoore[YEAR]&amp;"|"&amp;SonnyMoore[TEAM],0)),"")</f>
        <v/>
      </c>
      <c r="AK794" t="str">
        <f t="array" ref="AK794">IFERROR(INDEX(SonnyMoore[SM_PR],MATCH(AllSources[[#This Row],[Year]]&amp;"|"&amp;AllSources[[#This Row],[Real_Team]],SonnyMoore[YEAR]&amp;"|"&amp;SonnyMoore[TEAM],0)),"")</f>
        <v/>
      </c>
      <c r="AL794" t="str">
        <f t="array" ref="AL794">IFERROR(INDEX(SonnyMoore[YEAR],MATCH(AllSources[[#This Row],[Year]]&amp;"|"&amp;AllSources[[#This Row],[Real_Team]],SonnyMoore[YEAR]&amp;"|"&amp;SonnyMoore[TEAM],0)),"")</f>
        <v/>
      </c>
      <c r="AM794" t="str">
        <f t="array" ref="AM794">IFERROR(INDEX(ESPN[TEAM],MATCH(AllSources[[#This Row],[Year]]&amp;"|"&amp;AllSources[[#This Row],[Real_Team]],ESPN[YEAR]&amp;"|"&amp;ESPN[TEAM],0)),"")</f>
        <v/>
      </c>
      <c r="AN794" t="str">
        <f t="array" ref="AN794">IFERROR(INDEX(ESPN[BPI OFF],MATCH(AllSources[[#This Row],[Year]]&amp;"|"&amp;AllSources[[#This Row],[Real_Team]],ESPN[YEAR]&amp;"|"&amp;ESPN[TEAM],0)),"")</f>
        <v/>
      </c>
      <c r="AO794" t="str">
        <f t="array" ref="AO794">IFERROR(INDEX(ESPN[BPI DEF],MATCH(AllSources[[#This Row],[Year]]&amp;"|"&amp;AllSources[[#This Row],[Real_Team]],ESPN[YEAR]&amp;"|"&amp;ESPN[TEAM],0)),"")</f>
        <v/>
      </c>
      <c r="AP794" t="str">
        <f t="array" ref="AP794">IFERROR(INDEX(ESPN[BPI],MATCH(AllSources[[#This Row],[Year]]&amp;"|"&amp;AllSources[[#This Row],[Real_Team]],ESPN[YEAR]&amp;"|"&amp;ESPN[TEAM],0)),"")</f>
        <v/>
      </c>
      <c r="AQ794" t="str">
        <f t="array" ref="AQ794">IFERROR(INDEX(ESPN[YEAR],MATCH(AllSources[[#This Row],[Year]]&amp;"|"&amp;AllSources[[#This Row],[Real_Team]],ESPN[YEAR]&amp;"|"&amp;ESPN[TEAM],0)),"")</f>
        <v/>
      </c>
    </row>
    <row r="795" spans="1:43" x14ac:dyDescent="0.2">
      <c r="A795">
        <v>2020</v>
      </c>
      <c r="B795">
        <v>144</v>
      </c>
      <c r="C795" t="s">
        <v>1254</v>
      </c>
      <c r="D795" t="s">
        <v>98</v>
      </c>
      <c r="E795" t="e" vm="1">
        <v>#NAME?</v>
      </c>
      <c r="F795">
        <v>15</v>
      </c>
      <c r="H795" t="s">
        <v>525</v>
      </c>
      <c r="I795" t="s">
        <v>67</v>
      </c>
      <c r="J795">
        <v>2.11</v>
      </c>
      <c r="K795">
        <v>102</v>
      </c>
      <c r="L795">
        <v>191</v>
      </c>
      <c r="M795">
        <v>99.8</v>
      </c>
      <c r="N795">
        <v>120</v>
      </c>
      <c r="O795">
        <v>65.7</v>
      </c>
      <c r="P795">
        <v>304</v>
      </c>
      <c r="Q795">
        <v>7.3999999999999996E-2</v>
      </c>
      <c r="R795">
        <v>20</v>
      </c>
      <c r="S795">
        <v>-5.16</v>
      </c>
      <c r="T795">
        <v>270</v>
      </c>
      <c r="U795">
        <v>100</v>
      </c>
      <c r="V795">
        <v>267</v>
      </c>
      <c r="W795">
        <v>105.2</v>
      </c>
      <c r="X795">
        <v>279</v>
      </c>
      <c r="Y795">
        <v>-0.21</v>
      </c>
      <c r="Z795">
        <v>185</v>
      </c>
      <c r="AA795">
        <v>5</v>
      </c>
      <c r="AB795" t="s">
        <v>136</v>
      </c>
      <c r="AC795" t="str">
        <f t="array" ref="AC795">IFERROR(INDEX(JeffSagarin[TEAM],MATCH(AllSources[[#This Row],[Year]]&amp;"|"&amp;AllSources[[#This Row],[Real_Team]],JeffSagarin[YEAR]&amp;"|"&amp;JeffSagarin[TEAM],0)),"")</f>
        <v/>
      </c>
      <c r="AD795" t="str">
        <f t="array" ref="AD795">IFERROR(INDEX(JeffSagarin[JS_RATING],MATCH(AllSources[[#This Row],[Year]]&amp;"|"&amp;AllSources[[#This Row],[Real_Team]],JeffSagarin[YEAR]&amp;"|"&amp;JeffSagarin[TEAM],0)),"")</f>
        <v/>
      </c>
      <c r="AE795" t="str">
        <f t="array" ref="AE795">IFERROR(INDEX(JeffSagarin[JS_SOS],MATCH(AllSources[[#This Row],[Year]]&amp;"|"&amp;AllSources[[#This Row],[Real_Team]],JeffSagarin[YEAR]&amp;"|"&amp;JeffSagarin[TEAM],0)),"")</f>
        <v/>
      </c>
      <c r="AF795" t="str">
        <f t="array" ref="AF795">IFERROR(INDEX(JeffSagarin[W25],MATCH(AllSources[[#This Row],[Year]]&amp;"|"&amp;AllSources[[#This Row],[Real_Team]],JeffSagarin[YEAR]&amp;"|"&amp;JeffSagarin[TEAM],0)),"")</f>
        <v/>
      </c>
      <c r="AG795" s="9" t="str">
        <f t="array" ref="AG795">IFERROR(INDEX(JeffSagarin[W50],MATCH(AllSources[[#This Row],[Year]]&amp;"|"&amp;AllSources[[#This Row],[Real_Team]],JeffSagarin[YEAR]&amp;"|"&amp;JeffSagarin[TEAM],0)),"")</f>
        <v/>
      </c>
      <c r="AH795" t="str">
        <f t="array" ref="AH795">IFERROR(INDEX(JeffSagarin[YEAR],MATCH(AllSources[[#This Row],[Year]]&amp;"|"&amp;AllSources[[#This Row],[Real_Team]],JeffSagarin[YEAR]&amp;"|"&amp;JeffSagarin[TEAM],0)),"")</f>
        <v/>
      </c>
      <c r="AI795" t="str">
        <f t="array" ref="AI795">IFERROR(INDEX(SonnyMoore[TEAM],MATCH(AllSources[[#This Row],[Year]]&amp;"|"&amp;AllSources[[#This Row],[Real_Team]],SonnyMoore[YEAR]&amp;"|"&amp;SonnyMoore[TEAM],0)),"")</f>
        <v>NORTHERN KENTUCKY</v>
      </c>
      <c r="AJ795">
        <f t="array" ref="AJ795">IFERROR(INDEX(SonnyMoore[SM_SOS],MATCH(AllSources[[#This Row],[Year]]&amp;"|"&amp;AllSources[[#This Row],[Real_Team]],SonnyMoore[YEAR]&amp;"|"&amp;SonnyMoore[TEAM],0)),"")</f>
        <v>68.47</v>
      </c>
      <c r="AK795">
        <f t="array" ref="AK795">IFERROR(INDEX(SonnyMoore[SM_PR],MATCH(AllSources[[#This Row],[Year]]&amp;"|"&amp;AllSources[[#This Row],[Real_Team]],SonnyMoore[YEAR]&amp;"|"&amp;SonnyMoore[TEAM],0)),"")</f>
        <v>77.11</v>
      </c>
      <c r="AL795">
        <f t="array" ref="AL795">IFERROR(INDEX(SonnyMoore[YEAR],MATCH(AllSources[[#This Row],[Year]]&amp;"|"&amp;AllSources[[#This Row],[Real_Team]],SonnyMoore[YEAR]&amp;"|"&amp;SonnyMoore[TEAM],0)),"")</f>
        <v>2020</v>
      </c>
      <c r="AM795" t="str">
        <f t="array" ref="AM795">IFERROR(INDEX(ESPN[TEAM],MATCH(AllSources[[#This Row],[Year]]&amp;"|"&amp;AllSources[[#This Row],[Real_Team]],ESPN[YEAR]&amp;"|"&amp;ESPN[TEAM],0)),"")</f>
        <v/>
      </c>
      <c r="AN795" t="str">
        <f t="array" ref="AN795">IFERROR(INDEX(ESPN[BPI OFF],MATCH(AllSources[[#This Row],[Year]]&amp;"|"&amp;AllSources[[#This Row],[Real_Team]],ESPN[YEAR]&amp;"|"&amp;ESPN[TEAM],0)),"")</f>
        <v/>
      </c>
      <c r="AO795" t="str">
        <f t="array" ref="AO795">IFERROR(INDEX(ESPN[BPI DEF],MATCH(AllSources[[#This Row],[Year]]&amp;"|"&amp;AllSources[[#This Row],[Real_Team]],ESPN[YEAR]&amp;"|"&amp;ESPN[TEAM],0)),"")</f>
        <v/>
      </c>
      <c r="AP795" t="str">
        <f t="array" ref="AP795">IFERROR(INDEX(ESPN[BPI],MATCH(AllSources[[#This Row],[Year]]&amp;"|"&amp;AllSources[[#This Row],[Real_Team]],ESPN[YEAR]&amp;"|"&amp;ESPN[TEAM],0)),"")</f>
        <v/>
      </c>
      <c r="AQ795" t="str">
        <f t="array" ref="AQ795">IFERROR(INDEX(ESPN[YEAR],MATCH(AllSources[[#This Row],[Year]]&amp;"|"&amp;AllSources[[#This Row],[Real_Team]],ESPN[YEAR]&amp;"|"&amp;ESPN[TEAM],0)),"")</f>
        <v/>
      </c>
    </row>
    <row r="796" spans="1:43" x14ac:dyDescent="0.2">
      <c r="A796">
        <v>2020</v>
      </c>
      <c r="B796">
        <v>145</v>
      </c>
      <c r="C796" t="s">
        <v>1255</v>
      </c>
      <c r="D796" t="s">
        <v>1556</v>
      </c>
      <c r="E796" t="e" vm="1">
        <v>#NAME?</v>
      </c>
      <c r="F796">
        <v>16</v>
      </c>
      <c r="H796" t="s">
        <v>520</v>
      </c>
      <c r="I796" t="s">
        <v>517</v>
      </c>
      <c r="J796">
        <v>2.06</v>
      </c>
      <c r="K796">
        <v>107.2</v>
      </c>
      <c r="L796">
        <v>87</v>
      </c>
      <c r="M796">
        <v>105.1</v>
      </c>
      <c r="N796">
        <v>236</v>
      </c>
      <c r="O796">
        <v>66.7</v>
      </c>
      <c r="P796">
        <v>261</v>
      </c>
      <c r="Q796">
        <v>-1E-3</v>
      </c>
      <c r="R796">
        <v>189</v>
      </c>
      <c r="S796">
        <v>-5.42</v>
      </c>
      <c r="T796">
        <v>277</v>
      </c>
      <c r="U796">
        <v>98.3</v>
      </c>
      <c r="V796">
        <v>329</v>
      </c>
      <c r="W796">
        <v>103.7</v>
      </c>
      <c r="X796">
        <v>205</v>
      </c>
      <c r="Y796">
        <v>0.28999999999999998</v>
      </c>
      <c r="Z796">
        <v>171</v>
      </c>
      <c r="AA796">
        <v>6</v>
      </c>
      <c r="AB796" t="s">
        <v>136</v>
      </c>
      <c r="AC796" t="str">
        <f t="array" ref="AC796">IFERROR(INDEX(JeffSagarin[TEAM],MATCH(AllSources[[#This Row],[Year]]&amp;"|"&amp;AllSources[[#This Row],[Real_Team]],JeffSagarin[YEAR]&amp;"|"&amp;JeffSagarin[TEAM],0)),"")</f>
        <v/>
      </c>
      <c r="AD796" t="str">
        <f t="array" ref="AD796">IFERROR(INDEX(JeffSagarin[JS_RATING],MATCH(AllSources[[#This Row],[Year]]&amp;"|"&amp;AllSources[[#This Row],[Real_Team]],JeffSagarin[YEAR]&amp;"|"&amp;JeffSagarin[TEAM],0)),"")</f>
        <v/>
      </c>
      <c r="AE796" t="str">
        <f t="array" ref="AE796">IFERROR(INDEX(JeffSagarin[JS_SOS],MATCH(AllSources[[#This Row],[Year]]&amp;"|"&amp;AllSources[[#This Row],[Real_Team]],JeffSagarin[YEAR]&amp;"|"&amp;JeffSagarin[TEAM],0)),"")</f>
        <v/>
      </c>
      <c r="AF796" t="str">
        <f t="array" ref="AF796">IFERROR(INDEX(JeffSagarin[W25],MATCH(AllSources[[#This Row],[Year]]&amp;"|"&amp;AllSources[[#This Row],[Real_Team]],JeffSagarin[YEAR]&amp;"|"&amp;JeffSagarin[TEAM],0)),"")</f>
        <v/>
      </c>
      <c r="AG796" s="9" t="str">
        <f t="array" ref="AG796">IFERROR(INDEX(JeffSagarin[W50],MATCH(AllSources[[#This Row],[Year]]&amp;"|"&amp;AllSources[[#This Row],[Real_Team]],JeffSagarin[YEAR]&amp;"|"&amp;JeffSagarin[TEAM],0)),"")</f>
        <v/>
      </c>
      <c r="AH796" t="str">
        <f t="array" ref="AH796">IFERROR(INDEX(JeffSagarin[YEAR],MATCH(AllSources[[#This Row],[Year]]&amp;"|"&amp;AllSources[[#This Row],[Real_Team]],JeffSagarin[YEAR]&amp;"|"&amp;JeffSagarin[TEAM],0)),"")</f>
        <v/>
      </c>
      <c r="AI796" t="str">
        <f t="array" ref="AI796">IFERROR(INDEX(SonnyMoore[TEAM],MATCH(AllSources[[#This Row],[Year]]&amp;"|"&amp;AllSources[[#This Row],[Real_Team]],SonnyMoore[YEAR]&amp;"|"&amp;SonnyMoore[TEAM],0)),"")</f>
        <v/>
      </c>
      <c r="AJ796" t="str">
        <f t="array" ref="AJ796">IFERROR(INDEX(SonnyMoore[SM_SOS],MATCH(AllSources[[#This Row],[Year]]&amp;"|"&amp;AllSources[[#This Row],[Real_Team]],SonnyMoore[YEAR]&amp;"|"&amp;SonnyMoore[TEAM],0)),"")</f>
        <v/>
      </c>
      <c r="AK796" t="str">
        <f t="array" ref="AK796">IFERROR(INDEX(SonnyMoore[SM_PR],MATCH(AllSources[[#This Row],[Year]]&amp;"|"&amp;AllSources[[#This Row],[Real_Team]],SonnyMoore[YEAR]&amp;"|"&amp;SonnyMoore[TEAM],0)),"")</f>
        <v/>
      </c>
      <c r="AL796" t="str">
        <f t="array" ref="AL796">IFERROR(INDEX(SonnyMoore[YEAR],MATCH(AllSources[[#This Row],[Year]]&amp;"|"&amp;AllSources[[#This Row],[Real_Team]],SonnyMoore[YEAR]&amp;"|"&amp;SonnyMoore[TEAM],0)),"")</f>
        <v/>
      </c>
      <c r="AM796" t="str">
        <f t="array" ref="AM796">IFERROR(INDEX(ESPN[TEAM],MATCH(AllSources[[#This Row],[Year]]&amp;"|"&amp;AllSources[[#This Row],[Real_Team]],ESPN[YEAR]&amp;"|"&amp;ESPN[TEAM],0)),"")</f>
        <v/>
      </c>
      <c r="AN796" t="str">
        <f t="array" ref="AN796">IFERROR(INDEX(ESPN[BPI OFF],MATCH(AllSources[[#This Row],[Year]]&amp;"|"&amp;AllSources[[#This Row],[Real_Team]],ESPN[YEAR]&amp;"|"&amp;ESPN[TEAM],0)),"")</f>
        <v/>
      </c>
      <c r="AO796" t="str">
        <f t="array" ref="AO796">IFERROR(INDEX(ESPN[BPI DEF],MATCH(AllSources[[#This Row],[Year]]&amp;"|"&amp;AllSources[[#This Row],[Real_Team]],ESPN[YEAR]&amp;"|"&amp;ESPN[TEAM],0)),"")</f>
        <v/>
      </c>
      <c r="AP796" t="str">
        <f t="array" ref="AP796">IFERROR(INDEX(ESPN[BPI],MATCH(AllSources[[#This Row],[Year]]&amp;"|"&amp;AllSources[[#This Row],[Real_Team]],ESPN[YEAR]&amp;"|"&amp;ESPN[TEAM],0)),"")</f>
        <v/>
      </c>
      <c r="AQ796" t="str">
        <f t="array" ref="AQ796">IFERROR(INDEX(ESPN[YEAR],MATCH(AllSources[[#This Row],[Year]]&amp;"|"&amp;AllSources[[#This Row],[Real_Team]],ESPN[YEAR]&amp;"|"&amp;ESPN[TEAM],0)),"")</f>
        <v/>
      </c>
    </row>
    <row r="797" spans="1:43" x14ac:dyDescent="0.2">
      <c r="A797">
        <v>2020</v>
      </c>
      <c r="B797">
        <v>159</v>
      </c>
      <c r="C797" t="s">
        <v>1256</v>
      </c>
      <c r="D797" t="s">
        <v>1550</v>
      </c>
      <c r="E797" t="e" vm="1">
        <v>#NAME?</v>
      </c>
      <c r="F797">
        <v>16</v>
      </c>
      <c r="H797" t="s">
        <v>535</v>
      </c>
      <c r="I797" t="s">
        <v>585</v>
      </c>
      <c r="J797">
        <v>0.78</v>
      </c>
      <c r="K797">
        <v>103.3</v>
      </c>
      <c r="L797">
        <v>166</v>
      </c>
      <c r="M797">
        <v>102.6</v>
      </c>
      <c r="N797">
        <v>186</v>
      </c>
      <c r="O797">
        <v>66.3</v>
      </c>
      <c r="P797">
        <v>272</v>
      </c>
      <c r="Q797">
        <v>2E-3</v>
      </c>
      <c r="R797">
        <v>177</v>
      </c>
      <c r="S797">
        <v>-4.9800000000000004</v>
      </c>
      <c r="T797">
        <v>264</v>
      </c>
      <c r="U797">
        <v>100.6</v>
      </c>
      <c r="V797">
        <v>245</v>
      </c>
      <c r="W797">
        <v>105.6</v>
      </c>
      <c r="X797">
        <v>300</v>
      </c>
      <c r="Y797">
        <v>0.04</v>
      </c>
      <c r="Z797">
        <v>180</v>
      </c>
      <c r="AA797">
        <v>6</v>
      </c>
      <c r="AB797" t="s">
        <v>136</v>
      </c>
      <c r="AC797" t="str">
        <f t="array" ref="AC797">IFERROR(INDEX(JeffSagarin[TEAM],MATCH(AllSources[[#This Row],[Year]]&amp;"|"&amp;AllSources[[#This Row],[Real_Team]],JeffSagarin[YEAR]&amp;"|"&amp;JeffSagarin[TEAM],0)),"")</f>
        <v/>
      </c>
      <c r="AD797" t="str">
        <f t="array" ref="AD797">IFERROR(INDEX(JeffSagarin[JS_RATING],MATCH(AllSources[[#This Row],[Year]]&amp;"|"&amp;AllSources[[#This Row],[Real_Team]],JeffSagarin[YEAR]&amp;"|"&amp;JeffSagarin[TEAM],0)),"")</f>
        <v/>
      </c>
      <c r="AE797" t="str">
        <f t="array" ref="AE797">IFERROR(INDEX(JeffSagarin[JS_SOS],MATCH(AllSources[[#This Row],[Year]]&amp;"|"&amp;AllSources[[#This Row],[Real_Team]],JeffSagarin[YEAR]&amp;"|"&amp;JeffSagarin[TEAM],0)),"")</f>
        <v/>
      </c>
      <c r="AF797" t="str">
        <f t="array" ref="AF797">IFERROR(INDEX(JeffSagarin[W25],MATCH(AllSources[[#This Row],[Year]]&amp;"|"&amp;AllSources[[#This Row],[Real_Team]],JeffSagarin[YEAR]&amp;"|"&amp;JeffSagarin[TEAM],0)),"")</f>
        <v/>
      </c>
      <c r="AG797" s="9" t="str">
        <f t="array" ref="AG797">IFERROR(INDEX(JeffSagarin[W50],MATCH(AllSources[[#This Row],[Year]]&amp;"|"&amp;AllSources[[#This Row],[Real_Team]],JeffSagarin[YEAR]&amp;"|"&amp;JeffSagarin[TEAM],0)),"")</f>
        <v/>
      </c>
      <c r="AH797" t="str">
        <f t="array" ref="AH797">IFERROR(INDEX(JeffSagarin[YEAR],MATCH(AllSources[[#This Row],[Year]]&amp;"|"&amp;AllSources[[#This Row],[Real_Team]],JeffSagarin[YEAR]&amp;"|"&amp;JeffSagarin[TEAM],0)),"")</f>
        <v/>
      </c>
      <c r="AI797" t="str">
        <f t="array" ref="AI797">IFERROR(INDEX(SonnyMoore[TEAM],MATCH(AllSources[[#This Row],[Year]]&amp;"|"&amp;AllSources[[#This Row],[Real_Team]],SonnyMoore[YEAR]&amp;"|"&amp;SonnyMoore[TEAM],0)),"")</f>
        <v/>
      </c>
      <c r="AJ797" t="str">
        <f t="array" ref="AJ797">IFERROR(INDEX(SonnyMoore[SM_SOS],MATCH(AllSources[[#This Row],[Year]]&amp;"|"&amp;AllSources[[#This Row],[Real_Team]],SonnyMoore[YEAR]&amp;"|"&amp;SonnyMoore[TEAM],0)),"")</f>
        <v/>
      </c>
      <c r="AK797" t="str">
        <f t="array" ref="AK797">IFERROR(INDEX(SonnyMoore[SM_PR],MATCH(AllSources[[#This Row],[Year]]&amp;"|"&amp;AllSources[[#This Row],[Real_Team]],SonnyMoore[YEAR]&amp;"|"&amp;SonnyMoore[TEAM],0)),"")</f>
        <v/>
      </c>
      <c r="AL797" t="str">
        <f t="array" ref="AL797">IFERROR(INDEX(SonnyMoore[YEAR],MATCH(AllSources[[#This Row],[Year]]&amp;"|"&amp;AllSources[[#This Row],[Real_Team]],SonnyMoore[YEAR]&amp;"|"&amp;SonnyMoore[TEAM],0)),"")</f>
        <v/>
      </c>
      <c r="AM797" t="str">
        <f t="array" ref="AM797">IFERROR(INDEX(ESPN[TEAM],MATCH(AllSources[[#This Row],[Year]]&amp;"|"&amp;AllSources[[#This Row],[Real_Team]],ESPN[YEAR]&amp;"|"&amp;ESPN[TEAM],0)),"")</f>
        <v/>
      </c>
      <c r="AN797" t="str">
        <f t="array" ref="AN797">IFERROR(INDEX(ESPN[BPI OFF],MATCH(AllSources[[#This Row],[Year]]&amp;"|"&amp;AllSources[[#This Row],[Real_Team]],ESPN[YEAR]&amp;"|"&amp;ESPN[TEAM],0)),"")</f>
        <v/>
      </c>
      <c r="AO797" t="str">
        <f t="array" ref="AO797">IFERROR(INDEX(ESPN[BPI DEF],MATCH(AllSources[[#This Row],[Year]]&amp;"|"&amp;AllSources[[#This Row],[Real_Team]],ESPN[YEAR]&amp;"|"&amp;ESPN[TEAM],0)),"")</f>
        <v/>
      </c>
      <c r="AP797" t="str">
        <f t="array" ref="AP797">IFERROR(INDEX(ESPN[BPI],MATCH(AllSources[[#This Row],[Year]]&amp;"|"&amp;AllSources[[#This Row],[Real_Team]],ESPN[YEAR]&amp;"|"&amp;ESPN[TEAM],0)),"")</f>
        <v/>
      </c>
      <c r="AQ797" t="str">
        <f t="array" ref="AQ797">IFERROR(INDEX(ESPN[YEAR],MATCH(AllSources[[#This Row],[Year]]&amp;"|"&amp;AllSources[[#This Row],[Real_Team]],ESPN[YEAR]&amp;"|"&amp;ESPN[TEAM],0)),"")</f>
        <v/>
      </c>
    </row>
    <row r="798" spans="1:43" x14ac:dyDescent="0.2">
      <c r="A798">
        <v>2020</v>
      </c>
      <c r="B798">
        <v>207</v>
      </c>
      <c r="C798" t="s">
        <v>1257</v>
      </c>
      <c r="D798" t="s">
        <v>725</v>
      </c>
      <c r="E798" t="e" vm="1">
        <v>#NAME?</v>
      </c>
      <c r="F798">
        <v>16</v>
      </c>
      <c r="H798" t="s">
        <v>485</v>
      </c>
      <c r="I798" t="s">
        <v>484</v>
      </c>
      <c r="J798">
        <v>-3.29</v>
      </c>
      <c r="K798">
        <v>100.5</v>
      </c>
      <c r="L798">
        <v>212</v>
      </c>
      <c r="M798">
        <v>103.8</v>
      </c>
      <c r="N798">
        <v>205</v>
      </c>
      <c r="O798">
        <v>66.099999999999994</v>
      </c>
      <c r="P798">
        <v>282</v>
      </c>
      <c r="Q798">
        <v>2.7E-2</v>
      </c>
      <c r="R798">
        <v>110</v>
      </c>
      <c r="S798">
        <v>-6.38</v>
      </c>
      <c r="T798">
        <v>308</v>
      </c>
      <c r="U798">
        <v>99.7</v>
      </c>
      <c r="V798">
        <v>279</v>
      </c>
      <c r="W798">
        <v>106.1</v>
      </c>
      <c r="X798">
        <v>319</v>
      </c>
      <c r="Y798">
        <v>1.65</v>
      </c>
      <c r="Z798">
        <v>118</v>
      </c>
      <c r="AA798">
        <v>6</v>
      </c>
      <c r="AB798" t="s">
        <v>136</v>
      </c>
      <c r="AC798" t="str">
        <f t="array" ref="AC798">IFERROR(INDEX(JeffSagarin[TEAM],MATCH(AllSources[[#This Row],[Year]]&amp;"|"&amp;AllSources[[#This Row],[Real_Team]],JeffSagarin[YEAR]&amp;"|"&amp;JeffSagarin[TEAM],0)),"")</f>
        <v/>
      </c>
      <c r="AD798" t="str">
        <f t="array" ref="AD798">IFERROR(INDEX(JeffSagarin[JS_RATING],MATCH(AllSources[[#This Row],[Year]]&amp;"|"&amp;AllSources[[#This Row],[Real_Team]],JeffSagarin[YEAR]&amp;"|"&amp;JeffSagarin[TEAM],0)),"")</f>
        <v/>
      </c>
      <c r="AE798" t="str">
        <f t="array" ref="AE798">IFERROR(INDEX(JeffSagarin[JS_SOS],MATCH(AllSources[[#This Row],[Year]]&amp;"|"&amp;AllSources[[#This Row],[Real_Team]],JeffSagarin[YEAR]&amp;"|"&amp;JeffSagarin[TEAM],0)),"")</f>
        <v/>
      </c>
      <c r="AF798" t="str">
        <f t="array" ref="AF798">IFERROR(INDEX(JeffSagarin[W25],MATCH(AllSources[[#This Row],[Year]]&amp;"|"&amp;AllSources[[#This Row],[Real_Team]],JeffSagarin[YEAR]&amp;"|"&amp;JeffSagarin[TEAM],0)),"")</f>
        <v/>
      </c>
      <c r="AG798" s="9" t="str">
        <f t="array" ref="AG798">IFERROR(INDEX(JeffSagarin[W50],MATCH(AllSources[[#This Row],[Year]]&amp;"|"&amp;AllSources[[#This Row],[Real_Team]],JeffSagarin[YEAR]&amp;"|"&amp;JeffSagarin[TEAM],0)),"")</f>
        <v/>
      </c>
      <c r="AH798" t="str">
        <f t="array" ref="AH798">IFERROR(INDEX(JeffSagarin[YEAR],MATCH(AllSources[[#This Row],[Year]]&amp;"|"&amp;AllSources[[#This Row],[Real_Team]],JeffSagarin[YEAR]&amp;"|"&amp;JeffSagarin[TEAM],0)),"")</f>
        <v/>
      </c>
      <c r="AI798" t="str">
        <f t="array" ref="AI798">IFERROR(INDEX(SonnyMoore[TEAM],MATCH(AllSources[[#This Row],[Year]]&amp;"|"&amp;AllSources[[#This Row],[Real_Team]],SonnyMoore[YEAR]&amp;"|"&amp;SonnyMoore[TEAM],0)),"")</f>
        <v/>
      </c>
      <c r="AJ798" t="str">
        <f t="array" ref="AJ798">IFERROR(INDEX(SonnyMoore[SM_SOS],MATCH(AllSources[[#This Row],[Year]]&amp;"|"&amp;AllSources[[#This Row],[Real_Team]],SonnyMoore[YEAR]&amp;"|"&amp;SonnyMoore[TEAM],0)),"")</f>
        <v/>
      </c>
      <c r="AK798" t="str">
        <f t="array" ref="AK798">IFERROR(INDEX(SonnyMoore[SM_PR],MATCH(AllSources[[#This Row],[Year]]&amp;"|"&amp;AllSources[[#This Row],[Real_Team]],SonnyMoore[YEAR]&amp;"|"&amp;SonnyMoore[TEAM],0)),"")</f>
        <v/>
      </c>
      <c r="AL798" t="str">
        <f t="array" ref="AL798">IFERROR(INDEX(SonnyMoore[YEAR],MATCH(AllSources[[#This Row],[Year]]&amp;"|"&amp;AllSources[[#This Row],[Real_Team]],SonnyMoore[YEAR]&amp;"|"&amp;SonnyMoore[TEAM],0)),"")</f>
        <v/>
      </c>
      <c r="AM798" t="str">
        <f t="array" ref="AM798">IFERROR(INDEX(ESPN[TEAM],MATCH(AllSources[[#This Row],[Year]]&amp;"|"&amp;AllSources[[#This Row],[Real_Team]],ESPN[YEAR]&amp;"|"&amp;ESPN[TEAM],0)),"")</f>
        <v/>
      </c>
      <c r="AN798" t="str">
        <f t="array" ref="AN798">IFERROR(INDEX(ESPN[BPI OFF],MATCH(AllSources[[#This Row],[Year]]&amp;"|"&amp;AllSources[[#This Row],[Real_Team]],ESPN[YEAR]&amp;"|"&amp;ESPN[TEAM],0)),"")</f>
        <v/>
      </c>
      <c r="AO798" t="str">
        <f t="array" ref="AO798">IFERROR(INDEX(ESPN[BPI DEF],MATCH(AllSources[[#This Row],[Year]]&amp;"|"&amp;AllSources[[#This Row],[Real_Team]],ESPN[YEAR]&amp;"|"&amp;ESPN[TEAM],0)),"")</f>
        <v/>
      </c>
      <c r="AP798" t="str">
        <f t="array" ref="AP798">IFERROR(INDEX(ESPN[BPI],MATCH(AllSources[[#This Row],[Year]]&amp;"|"&amp;AllSources[[#This Row],[Real_Team]],ESPN[YEAR]&amp;"|"&amp;ESPN[TEAM],0)),"")</f>
        <v/>
      </c>
      <c r="AQ798" t="str">
        <f t="array" ref="AQ798">IFERROR(INDEX(ESPN[YEAR],MATCH(AllSources[[#This Row],[Year]]&amp;"|"&amp;AllSources[[#This Row],[Real_Team]],ESPN[YEAR]&amp;"|"&amp;ESPN[TEAM],0)),"")</f>
        <v/>
      </c>
    </row>
    <row r="799" spans="1:43" x14ac:dyDescent="0.2">
      <c r="A799">
        <v>2020</v>
      </c>
      <c r="B799">
        <v>213</v>
      </c>
      <c r="C799" t="s">
        <v>1258</v>
      </c>
      <c r="D799" t="s">
        <v>1043</v>
      </c>
      <c r="E799" t="e" vm="1">
        <v>#NAME?</v>
      </c>
      <c r="F799">
        <v>16</v>
      </c>
      <c r="H799" t="s">
        <v>494</v>
      </c>
      <c r="I799" t="s">
        <v>659</v>
      </c>
      <c r="J799">
        <v>-4.16</v>
      </c>
      <c r="K799">
        <v>96.3</v>
      </c>
      <c r="L799">
        <v>282</v>
      </c>
      <c r="M799">
        <v>100.5</v>
      </c>
      <c r="N799">
        <v>131</v>
      </c>
      <c r="O799">
        <v>70.7</v>
      </c>
      <c r="P799">
        <v>61</v>
      </c>
      <c r="Q799">
        <v>-1E-3</v>
      </c>
      <c r="R799">
        <v>186</v>
      </c>
      <c r="S799">
        <v>-7.97</v>
      </c>
      <c r="T799">
        <v>333</v>
      </c>
      <c r="U799">
        <v>96.3</v>
      </c>
      <c r="V799">
        <v>348</v>
      </c>
      <c r="W799">
        <v>104.3</v>
      </c>
      <c r="X799">
        <v>243</v>
      </c>
      <c r="Y799">
        <v>9.36</v>
      </c>
      <c r="Z799">
        <v>11</v>
      </c>
      <c r="AA799">
        <v>6</v>
      </c>
      <c r="AB799" t="s">
        <v>136</v>
      </c>
      <c r="AC799" t="str">
        <f t="array" ref="AC799">IFERROR(INDEX(JeffSagarin[TEAM],MATCH(AllSources[[#This Row],[Year]]&amp;"|"&amp;AllSources[[#This Row],[Real_Team]],JeffSagarin[YEAR]&amp;"|"&amp;JeffSagarin[TEAM],0)),"")</f>
        <v/>
      </c>
      <c r="AD799" t="str">
        <f t="array" ref="AD799">IFERROR(INDEX(JeffSagarin[JS_RATING],MATCH(AllSources[[#This Row],[Year]]&amp;"|"&amp;AllSources[[#This Row],[Real_Team]],JeffSagarin[YEAR]&amp;"|"&amp;JeffSagarin[TEAM],0)),"")</f>
        <v/>
      </c>
      <c r="AE799" t="str">
        <f t="array" ref="AE799">IFERROR(INDEX(JeffSagarin[JS_SOS],MATCH(AllSources[[#This Row],[Year]]&amp;"|"&amp;AllSources[[#This Row],[Real_Team]],JeffSagarin[YEAR]&amp;"|"&amp;JeffSagarin[TEAM],0)),"")</f>
        <v/>
      </c>
      <c r="AF799" t="str">
        <f t="array" ref="AF799">IFERROR(INDEX(JeffSagarin[W25],MATCH(AllSources[[#This Row],[Year]]&amp;"|"&amp;AllSources[[#This Row],[Real_Team]],JeffSagarin[YEAR]&amp;"|"&amp;JeffSagarin[TEAM],0)),"")</f>
        <v/>
      </c>
      <c r="AG799" s="9" t="str">
        <f t="array" ref="AG799">IFERROR(INDEX(JeffSagarin[W50],MATCH(AllSources[[#This Row],[Year]]&amp;"|"&amp;AllSources[[#This Row],[Real_Team]],JeffSagarin[YEAR]&amp;"|"&amp;JeffSagarin[TEAM],0)),"")</f>
        <v/>
      </c>
      <c r="AH799" t="str">
        <f t="array" ref="AH799">IFERROR(INDEX(JeffSagarin[YEAR],MATCH(AllSources[[#This Row],[Year]]&amp;"|"&amp;AllSources[[#This Row],[Real_Team]],JeffSagarin[YEAR]&amp;"|"&amp;JeffSagarin[TEAM],0)),"")</f>
        <v/>
      </c>
      <c r="AI799" t="str">
        <f t="array" ref="AI799">IFERROR(INDEX(SonnyMoore[TEAM],MATCH(AllSources[[#This Row],[Year]]&amp;"|"&amp;AllSources[[#This Row],[Real_Team]],SonnyMoore[YEAR]&amp;"|"&amp;SonnyMoore[TEAM],0)),"")</f>
        <v/>
      </c>
      <c r="AJ799" t="str">
        <f t="array" ref="AJ799">IFERROR(INDEX(SonnyMoore[SM_SOS],MATCH(AllSources[[#This Row],[Year]]&amp;"|"&amp;AllSources[[#This Row],[Real_Team]],SonnyMoore[YEAR]&amp;"|"&amp;SonnyMoore[TEAM],0)),"")</f>
        <v/>
      </c>
      <c r="AK799" t="str">
        <f t="array" ref="AK799">IFERROR(INDEX(SonnyMoore[SM_PR],MATCH(AllSources[[#This Row],[Year]]&amp;"|"&amp;AllSources[[#This Row],[Real_Team]],SonnyMoore[YEAR]&amp;"|"&amp;SonnyMoore[TEAM],0)),"")</f>
        <v/>
      </c>
      <c r="AL799" t="str">
        <f t="array" ref="AL799">IFERROR(INDEX(SonnyMoore[YEAR],MATCH(AllSources[[#This Row],[Year]]&amp;"|"&amp;AllSources[[#This Row],[Real_Team]],SonnyMoore[YEAR]&amp;"|"&amp;SonnyMoore[TEAM],0)),"")</f>
        <v/>
      </c>
      <c r="AM799" t="str">
        <f t="array" ref="AM799">IFERROR(INDEX(ESPN[TEAM],MATCH(AllSources[[#This Row],[Year]]&amp;"|"&amp;AllSources[[#This Row],[Real_Team]],ESPN[YEAR]&amp;"|"&amp;ESPN[TEAM],0)),"")</f>
        <v/>
      </c>
      <c r="AN799" t="str">
        <f t="array" ref="AN799">IFERROR(INDEX(ESPN[BPI OFF],MATCH(AllSources[[#This Row],[Year]]&amp;"|"&amp;AllSources[[#This Row],[Real_Team]],ESPN[YEAR]&amp;"|"&amp;ESPN[TEAM],0)),"")</f>
        <v/>
      </c>
      <c r="AO799" t="str">
        <f t="array" ref="AO799">IFERROR(INDEX(ESPN[BPI DEF],MATCH(AllSources[[#This Row],[Year]]&amp;"|"&amp;AllSources[[#This Row],[Real_Team]],ESPN[YEAR]&amp;"|"&amp;ESPN[TEAM],0)),"")</f>
        <v/>
      </c>
      <c r="AP799" t="str">
        <f t="array" ref="AP799">IFERROR(INDEX(ESPN[BPI],MATCH(AllSources[[#This Row],[Year]]&amp;"|"&amp;AllSources[[#This Row],[Real_Team]],ESPN[YEAR]&amp;"|"&amp;ESPN[TEAM],0)),"")</f>
        <v/>
      </c>
      <c r="AQ799" t="str">
        <f t="array" ref="AQ799">IFERROR(INDEX(ESPN[YEAR],MATCH(AllSources[[#This Row],[Year]]&amp;"|"&amp;AllSources[[#This Row],[Real_Team]],ESPN[YEAR]&amp;"|"&amp;ESPN[TEAM],0)),"")</f>
        <v/>
      </c>
    </row>
    <row r="800" spans="1:43" x14ac:dyDescent="0.2">
      <c r="A800">
        <v>2020</v>
      </c>
      <c r="B800">
        <v>272</v>
      </c>
      <c r="C800" t="s">
        <v>1259</v>
      </c>
      <c r="D800" t="s">
        <v>451</v>
      </c>
      <c r="E800" t="e" vm="1">
        <v>#NAME?</v>
      </c>
      <c r="F800">
        <v>16</v>
      </c>
      <c r="H800" t="s">
        <v>480</v>
      </c>
      <c r="I800" t="s">
        <v>1161</v>
      </c>
      <c r="J800">
        <v>-9</v>
      </c>
      <c r="K800">
        <v>94.2</v>
      </c>
      <c r="L800">
        <v>319</v>
      </c>
      <c r="M800">
        <v>103.2</v>
      </c>
      <c r="N800">
        <v>193</v>
      </c>
      <c r="O800">
        <v>66.599999999999994</v>
      </c>
      <c r="P800">
        <v>263</v>
      </c>
      <c r="Q800">
        <v>6.5000000000000002E-2</v>
      </c>
      <c r="R800">
        <v>35</v>
      </c>
      <c r="S800">
        <v>-8.9499999999999993</v>
      </c>
      <c r="T800">
        <v>344</v>
      </c>
      <c r="U800">
        <v>97.3</v>
      </c>
      <c r="V800">
        <v>340</v>
      </c>
      <c r="W800">
        <v>106.3</v>
      </c>
      <c r="X800">
        <v>326</v>
      </c>
      <c r="Y800">
        <v>6.55</v>
      </c>
      <c r="Z800">
        <v>25</v>
      </c>
      <c r="AA800">
        <v>6</v>
      </c>
      <c r="AB800" t="s">
        <v>136</v>
      </c>
      <c r="AC800" t="str">
        <f t="array" ref="AC800">IFERROR(INDEX(JeffSagarin[TEAM],MATCH(AllSources[[#This Row],[Year]]&amp;"|"&amp;AllSources[[#This Row],[Real_Team]],JeffSagarin[YEAR]&amp;"|"&amp;JeffSagarin[TEAM],0)),"")</f>
        <v/>
      </c>
      <c r="AD800" t="str">
        <f t="array" ref="AD800">IFERROR(INDEX(JeffSagarin[JS_RATING],MATCH(AllSources[[#This Row],[Year]]&amp;"|"&amp;AllSources[[#This Row],[Real_Team]],JeffSagarin[YEAR]&amp;"|"&amp;JeffSagarin[TEAM],0)),"")</f>
        <v/>
      </c>
      <c r="AE800" t="str">
        <f t="array" ref="AE800">IFERROR(INDEX(JeffSagarin[JS_SOS],MATCH(AllSources[[#This Row],[Year]]&amp;"|"&amp;AllSources[[#This Row],[Real_Team]],JeffSagarin[YEAR]&amp;"|"&amp;JeffSagarin[TEAM],0)),"")</f>
        <v/>
      </c>
      <c r="AF800" t="str">
        <f t="array" ref="AF800">IFERROR(INDEX(JeffSagarin[W25],MATCH(AllSources[[#This Row],[Year]]&amp;"|"&amp;AllSources[[#This Row],[Real_Team]],JeffSagarin[YEAR]&amp;"|"&amp;JeffSagarin[TEAM],0)),"")</f>
        <v/>
      </c>
      <c r="AG800" s="9" t="str">
        <f t="array" ref="AG800">IFERROR(INDEX(JeffSagarin[W50],MATCH(AllSources[[#This Row],[Year]]&amp;"|"&amp;AllSources[[#This Row],[Real_Team]],JeffSagarin[YEAR]&amp;"|"&amp;JeffSagarin[TEAM],0)),"")</f>
        <v/>
      </c>
      <c r="AH800" t="str">
        <f t="array" ref="AH800">IFERROR(INDEX(JeffSagarin[YEAR],MATCH(AllSources[[#This Row],[Year]]&amp;"|"&amp;AllSources[[#This Row],[Real_Team]],JeffSagarin[YEAR]&amp;"|"&amp;JeffSagarin[TEAM],0)),"")</f>
        <v/>
      </c>
      <c r="AI800" t="str">
        <f t="array" ref="AI800">IFERROR(INDEX(SonnyMoore[TEAM],MATCH(AllSources[[#This Row],[Year]]&amp;"|"&amp;AllSources[[#This Row],[Real_Team]],SonnyMoore[YEAR]&amp;"|"&amp;SonnyMoore[TEAM],0)),"")</f>
        <v/>
      </c>
      <c r="AJ800" t="str">
        <f t="array" ref="AJ800">IFERROR(INDEX(SonnyMoore[SM_SOS],MATCH(AllSources[[#This Row],[Year]]&amp;"|"&amp;AllSources[[#This Row],[Real_Team]],SonnyMoore[YEAR]&amp;"|"&amp;SonnyMoore[TEAM],0)),"")</f>
        <v/>
      </c>
      <c r="AK800" t="str">
        <f t="array" ref="AK800">IFERROR(INDEX(SonnyMoore[SM_PR],MATCH(AllSources[[#This Row],[Year]]&amp;"|"&amp;AllSources[[#This Row],[Real_Team]],SonnyMoore[YEAR]&amp;"|"&amp;SonnyMoore[TEAM],0)),"")</f>
        <v/>
      </c>
      <c r="AL800" t="str">
        <f t="array" ref="AL800">IFERROR(INDEX(SonnyMoore[YEAR],MATCH(AllSources[[#This Row],[Year]]&amp;"|"&amp;AllSources[[#This Row],[Real_Team]],SonnyMoore[YEAR]&amp;"|"&amp;SonnyMoore[TEAM],0)),"")</f>
        <v/>
      </c>
      <c r="AM800" t="str">
        <f t="array" ref="AM800">IFERROR(INDEX(ESPN[TEAM],MATCH(AllSources[[#This Row],[Year]]&amp;"|"&amp;AllSources[[#This Row],[Real_Team]],ESPN[YEAR]&amp;"|"&amp;ESPN[TEAM],0)),"")</f>
        <v/>
      </c>
      <c r="AN800" t="str">
        <f t="array" ref="AN800">IFERROR(INDEX(ESPN[BPI OFF],MATCH(AllSources[[#This Row],[Year]]&amp;"|"&amp;AllSources[[#This Row],[Real_Team]],ESPN[YEAR]&amp;"|"&amp;ESPN[TEAM],0)),"")</f>
        <v/>
      </c>
      <c r="AO800" t="str">
        <f t="array" ref="AO800">IFERROR(INDEX(ESPN[BPI DEF],MATCH(AllSources[[#This Row],[Year]]&amp;"|"&amp;AllSources[[#This Row],[Real_Team]],ESPN[YEAR]&amp;"|"&amp;ESPN[TEAM],0)),"")</f>
        <v/>
      </c>
      <c r="AP800" t="str">
        <f t="array" ref="AP800">IFERROR(INDEX(ESPN[BPI],MATCH(AllSources[[#This Row],[Year]]&amp;"|"&amp;AllSources[[#This Row],[Real_Team]],ESPN[YEAR]&amp;"|"&amp;ESPN[TEAM],0)),"")</f>
        <v/>
      </c>
      <c r="AQ800" t="str">
        <f t="array" ref="AQ800">IFERROR(INDEX(ESPN[YEAR],MATCH(AllSources[[#This Row],[Year]]&amp;"|"&amp;AllSources[[#This Row],[Real_Team]],ESPN[YEAR]&amp;"|"&amp;ESPN[TEAM],0)),"")</f>
        <v/>
      </c>
    </row>
    <row r="801" spans="1:43" x14ac:dyDescent="0.2">
      <c r="A801">
        <v>2021</v>
      </c>
      <c r="B801">
        <v>1</v>
      </c>
      <c r="C801" t="s">
        <v>616</v>
      </c>
      <c r="D801" t="s">
        <v>14</v>
      </c>
      <c r="E801" t="e" vm="1">
        <v>#NAME?</v>
      </c>
      <c r="F801">
        <v>1</v>
      </c>
      <c r="H801" t="s">
        <v>110</v>
      </c>
      <c r="I801" t="s">
        <v>1340</v>
      </c>
      <c r="J801">
        <v>36.479999999999997</v>
      </c>
      <c r="K801">
        <v>126.4</v>
      </c>
      <c r="L801">
        <v>1</v>
      </c>
      <c r="M801">
        <v>89.9</v>
      </c>
      <c r="N801">
        <v>11</v>
      </c>
      <c r="O801">
        <v>73.8</v>
      </c>
      <c r="P801">
        <v>7</v>
      </c>
      <c r="Q801">
        <v>2.1999999999999999E-2</v>
      </c>
      <c r="R801">
        <v>127</v>
      </c>
      <c r="S801">
        <v>11.35</v>
      </c>
      <c r="T801">
        <v>72</v>
      </c>
      <c r="U801">
        <v>108.1</v>
      </c>
      <c r="V801">
        <v>70</v>
      </c>
      <c r="W801">
        <v>96.8</v>
      </c>
      <c r="X801">
        <v>74</v>
      </c>
      <c r="Y801">
        <v>6.21</v>
      </c>
      <c r="Z801">
        <v>112</v>
      </c>
      <c r="AA801">
        <v>1</v>
      </c>
      <c r="AB801" t="s">
        <v>136</v>
      </c>
      <c r="AC801" t="str">
        <f t="array" ref="AC801">IFERROR(INDEX(JeffSagarin[TEAM],MATCH(AllSources[[#This Row],[Year]]&amp;"|"&amp;AllSources[[#This Row],[Real_Team]],JeffSagarin[YEAR]&amp;"|"&amp;JeffSagarin[TEAM],0)),"")</f>
        <v>Gonzaga</v>
      </c>
      <c r="AD801">
        <f t="array" ref="AD801">IFERROR(INDEX(JeffSagarin[JS_RATING],MATCH(AllSources[[#This Row],[Year]]&amp;"|"&amp;AllSources[[#This Row],[Real_Team]],JeffSagarin[YEAR]&amp;"|"&amp;JeffSagarin[TEAM],0)),"")</f>
        <v>96.76</v>
      </c>
      <c r="AE801">
        <f t="array" ref="AE801">IFERROR(INDEX(JeffSagarin[JS_SOS],MATCH(AllSources[[#This Row],[Year]]&amp;"|"&amp;AllSources[[#This Row],[Real_Team]],JeffSagarin[YEAR]&amp;"|"&amp;JeffSagarin[TEAM],0)),"")</f>
        <v>78.17</v>
      </c>
      <c r="AF801">
        <f t="array" ref="AF801">IFERROR(INDEX(JeffSagarin[W25],MATCH(AllSources[[#This Row],[Year]]&amp;"|"&amp;AllSources[[#This Row],[Real_Team]],JeffSagarin[YEAR]&amp;"|"&amp;JeffSagarin[TEAM],0)),"")</f>
        <v>10</v>
      </c>
      <c r="AG801" s="9">
        <f t="array" ref="AG801">IFERROR(INDEX(JeffSagarin[W50],MATCH(AllSources[[#This Row],[Year]]&amp;"|"&amp;AllSources[[#This Row],[Real_Team]],JeffSagarin[YEAR]&amp;"|"&amp;JeffSagarin[TEAM],0)),"")</f>
        <v>11</v>
      </c>
      <c r="AH801">
        <f t="array" ref="AH801">IFERROR(INDEX(JeffSagarin[YEAR],MATCH(AllSources[[#This Row],[Year]]&amp;"|"&amp;AllSources[[#This Row],[Real_Team]],JeffSagarin[YEAR]&amp;"|"&amp;JeffSagarin[TEAM],0)),"")</f>
        <v>2021</v>
      </c>
      <c r="AI801" t="str">
        <f t="array" ref="AI801">IFERROR(INDEX(SonnyMoore[TEAM],MATCH(AllSources[[#This Row],[Year]]&amp;"|"&amp;AllSources[[#This Row],[Real_Team]],SonnyMoore[YEAR]&amp;"|"&amp;SonnyMoore[TEAM],0)),"")</f>
        <v>GONZAGA</v>
      </c>
      <c r="AJ801">
        <f t="array" ref="AJ801">IFERROR(INDEX(SonnyMoore[SM_SOS],MATCH(AllSources[[#This Row],[Year]]&amp;"|"&amp;AllSources[[#This Row],[Real_Team]],SonnyMoore[YEAR]&amp;"|"&amp;SonnyMoore[TEAM],0)),"")</f>
        <v>78.91</v>
      </c>
      <c r="AK801">
        <f t="array" ref="AK801">IFERROR(INDEX(SonnyMoore[SM_PR],MATCH(AllSources[[#This Row],[Year]]&amp;"|"&amp;AllSources[[#This Row],[Real_Team]],SonnyMoore[YEAR]&amp;"|"&amp;SonnyMoore[TEAM],0)),"")</f>
        <v>96.71</v>
      </c>
      <c r="AL801">
        <f t="array" ref="AL801">IFERROR(INDEX(SonnyMoore[YEAR],MATCH(AllSources[[#This Row],[Year]]&amp;"|"&amp;AllSources[[#This Row],[Real_Team]],SonnyMoore[YEAR]&amp;"|"&amp;SonnyMoore[TEAM],0)),"")</f>
        <v>2021</v>
      </c>
      <c r="AM801" t="str">
        <f t="array" ref="AM801">IFERROR(INDEX(ESPN[TEAM],MATCH(AllSources[[#This Row],[Year]]&amp;"|"&amp;AllSources[[#This Row],[Real_Team]],ESPN[YEAR]&amp;"|"&amp;ESPN[TEAM],0)),"")</f>
        <v>Gonzaga</v>
      </c>
      <c r="AN801">
        <f t="array" ref="AN801">IFERROR(INDEX(ESPN[BPI OFF],MATCH(AllSources[[#This Row],[Year]]&amp;"|"&amp;AllSources[[#This Row],[Real_Team]],ESPN[YEAR]&amp;"|"&amp;ESPN[TEAM],0)),"")</f>
        <v>15</v>
      </c>
      <c r="AO801">
        <f t="array" ref="AO801">IFERROR(INDEX(ESPN[BPI DEF],MATCH(AllSources[[#This Row],[Year]]&amp;"|"&amp;AllSources[[#This Row],[Real_Team]],ESPN[YEAR]&amp;"|"&amp;ESPN[TEAM],0)),"")</f>
        <v>6.3</v>
      </c>
      <c r="AP801">
        <f t="array" ref="AP801">IFERROR(INDEX(ESPN[BPI],MATCH(AllSources[[#This Row],[Year]]&amp;"|"&amp;AllSources[[#This Row],[Real_Team]],ESPN[YEAR]&amp;"|"&amp;ESPN[TEAM],0)),"")</f>
        <v>21.3</v>
      </c>
      <c r="AQ801">
        <f t="array" ref="AQ801">IFERROR(INDEX(ESPN[YEAR],MATCH(AllSources[[#This Row],[Year]]&amp;"|"&amp;AllSources[[#This Row],[Real_Team]],ESPN[YEAR]&amp;"|"&amp;ESPN[TEAM],0)),"")</f>
        <v>2021</v>
      </c>
    </row>
    <row r="802" spans="1:43" x14ac:dyDescent="0.2">
      <c r="A802">
        <v>2021</v>
      </c>
      <c r="B802">
        <v>2</v>
      </c>
      <c r="C802" t="s">
        <v>1271</v>
      </c>
      <c r="D802" t="s">
        <v>16</v>
      </c>
      <c r="E802" t="e" vm="1">
        <v>#NAME?</v>
      </c>
      <c r="F802">
        <v>1</v>
      </c>
      <c r="H802" t="s">
        <v>156</v>
      </c>
      <c r="I802" t="s">
        <v>1341</v>
      </c>
      <c r="J802">
        <v>33.869999999999997</v>
      </c>
      <c r="K802">
        <v>125</v>
      </c>
      <c r="L802">
        <v>2</v>
      </c>
      <c r="M802">
        <v>91.1</v>
      </c>
      <c r="N802">
        <v>22</v>
      </c>
      <c r="O802">
        <v>67.400000000000006</v>
      </c>
      <c r="P802">
        <v>213</v>
      </c>
      <c r="Q802">
        <v>4.5999999999999999E-2</v>
      </c>
      <c r="R802">
        <v>80</v>
      </c>
      <c r="S802">
        <v>13.25</v>
      </c>
      <c r="T802">
        <v>54</v>
      </c>
      <c r="U802">
        <v>108.7</v>
      </c>
      <c r="V802">
        <v>64</v>
      </c>
      <c r="W802">
        <v>95.5</v>
      </c>
      <c r="X802">
        <v>44</v>
      </c>
      <c r="Y802">
        <v>-2.83</v>
      </c>
      <c r="Z802">
        <v>258</v>
      </c>
      <c r="AA802">
        <v>1</v>
      </c>
      <c r="AB802" t="s">
        <v>136</v>
      </c>
      <c r="AC802" t="str">
        <f t="array" ref="AC802">IFERROR(INDEX(JeffSagarin[TEAM],MATCH(AllSources[[#This Row],[Year]]&amp;"|"&amp;AllSources[[#This Row],[Real_Team]],JeffSagarin[YEAR]&amp;"|"&amp;JeffSagarin[TEAM],0)),"")</f>
        <v>Baylor</v>
      </c>
      <c r="AD802">
        <f t="array" ref="AD802">IFERROR(INDEX(JeffSagarin[JS_RATING],MATCH(AllSources[[#This Row],[Year]]&amp;"|"&amp;AllSources[[#This Row],[Real_Team]],JeffSagarin[YEAR]&amp;"|"&amp;JeffSagarin[TEAM],0)),"")</f>
        <v>95.54</v>
      </c>
      <c r="AE802">
        <f t="array" ref="AE802">IFERROR(INDEX(JeffSagarin[JS_SOS],MATCH(AllSources[[#This Row],[Year]]&amp;"|"&amp;AllSources[[#This Row],[Real_Team]],JeffSagarin[YEAR]&amp;"|"&amp;JeffSagarin[TEAM],0)),"")</f>
        <v>80.58</v>
      </c>
      <c r="AF802">
        <f t="array" ref="AF802">IFERROR(INDEX(JeffSagarin[W25],MATCH(AllSources[[#This Row],[Year]]&amp;"|"&amp;AllSources[[#This Row],[Real_Team]],JeffSagarin[YEAR]&amp;"|"&amp;JeffSagarin[TEAM],0)),"")</f>
        <v>11</v>
      </c>
      <c r="AG802" s="9">
        <f t="array" ref="AG802">IFERROR(INDEX(JeffSagarin[W50],MATCH(AllSources[[#This Row],[Year]]&amp;"|"&amp;AllSources[[#This Row],[Real_Team]],JeffSagarin[YEAR]&amp;"|"&amp;JeffSagarin[TEAM],0)),"")</f>
        <v>14</v>
      </c>
      <c r="AH802">
        <f t="array" ref="AH802">IFERROR(INDEX(JeffSagarin[YEAR],MATCH(AllSources[[#This Row],[Year]]&amp;"|"&amp;AllSources[[#This Row],[Real_Team]],JeffSagarin[YEAR]&amp;"|"&amp;JeffSagarin[TEAM],0)),"")</f>
        <v>2021</v>
      </c>
      <c r="AI802" t="str">
        <f t="array" ref="AI802">IFERROR(INDEX(SonnyMoore[TEAM],MATCH(AllSources[[#This Row],[Year]]&amp;"|"&amp;AllSources[[#This Row],[Real_Team]],SonnyMoore[YEAR]&amp;"|"&amp;SonnyMoore[TEAM],0)),"")</f>
        <v>BAYLOR</v>
      </c>
      <c r="AJ802">
        <f t="array" ref="AJ802">IFERROR(INDEX(SonnyMoore[SM_SOS],MATCH(AllSources[[#This Row],[Year]]&amp;"|"&amp;AllSources[[#This Row],[Real_Team]],SonnyMoore[YEAR]&amp;"|"&amp;SonnyMoore[TEAM],0)),"")</f>
        <v>80.11</v>
      </c>
      <c r="AK802">
        <f t="array" ref="AK802">IFERROR(INDEX(SonnyMoore[SM_PR],MATCH(AllSources[[#This Row],[Year]]&amp;"|"&amp;AllSources[[#This Row],[Real_Team]],SonnyMoore[YEAR]&amp;"|"&amp;SonnyMoore[TEAM],0)),"")</f>
        <v>101.45</v>
      </c>
      <c r="AL802">
        <f t="array" ref="AL802">IFERROR(INDEX(SonnyMoore[YEAR],MATCH(AllSources[[#This Row],[Year]]&amp;"|"&amp;AllSources[[#This Row],[Real_Team]],SonnyMoore[YEAR]&amp;"|"&amp;SonnyMoore[TEAM],0)),"")</f>
        <v>2021</v>
      </c>
      <c r="AM802" t="str">
        <f t="array" ref="AM802">IFERROR(INDEX(ESPN[TEAM],MATCH(AllSources[[#This Row],[Year]]&amp;"|"&amp;AllSources[[#This Row],[Real_Team]],ESPN[YEAR]&amp;"|"&amp;ESPN[TEAM],0)),"")</f>
        <v>Baylor</v>
      </c>
      <c r="AN802">
        <f t="array" ref="AN802">IFERROR(INDEX(ESPN[BPI OFF],MATCH(AllSources[[#This Row],[Year]]&amp;"|"&amp;AllSources[[#This Row],[Real_Team]],ESPN[YEAR]&amp;"|"&amp;ESPN[TEAM],0)),"")</f>
        <v>13.9</v>
      </c>
      <c r="AO802">
        <f t="array" ref="AO802">IFERROR(INDEX(ESPN[BPI DEF],MATCH(AllSources[[#This Row],[Year]]&amp;"|"&amp;AllSources[[#This Row],[Real_Team]],ESPN[YEAR]&amp;"|"&amp;ESPN[TEAM],0)),"")</f>
        <v>6.8</v>
      </c>
      <c r="AP802">
        <f t="array" ref="AP802">IFERROR(INDEX(ESPN[BPI],MATCH(AllSources[[#This Row],[Year]]&amp;"|"&amp;AllSources[[#This Row],[Real_Team]],ESPN[YEAR]&amp;"|"&amp;ESPN[TEAM],0)),"")</f>
        <v>20.7</v>
      </c>
      <c r="AQ802">
        <f t="array" ref="AQ802">IFERROR(INDEX(ESPN[YEAR],MATCH(AllSources[[#This Row],[Year]]&amp;"|"&amp;AllSources[[#This Row],[Real_Team]],ESPN[YEAR]&amp;"|"&amp;ESPN[TEAM],0)),"")</f>
        <v>2021</v>
      </c>
    </row>
    <row r="803" spans="1:43" x14ac:dyDescent="0.2">
      <c r="A803">
        <v>2021</v>
      </c>
      <c r="B803">
        <v>3</v>
      </c>
      <c r="C803" t="s">
        <v>1272</v>
      </c>
      <c r="D803" t="s">
        <v>25</v>
      </c>
      <c r="E803" t="e" vm="1">
        <v>#NAME?</v>
      </c>
      <c r="F803">
        <v>1</v>
      </c>
      <c r="H803" t="s">
        <v>556</v>
      </c>
      <c r="I803" t="s">
        <v>1342</v>
      </c>
      <c r="J803">
        <v>29.67</v>
      </c>
      <c r="K803">
        <v>117.6</v>
      </c>
      <c r="L803">
        <v>9</v>
      </c>
      <c r="M803">
        <v>87.9</v>
      </c>
      <c r="N803">
        <v>4</v>
      </c>
      <c r="O803">
        <v>66.599999999999994</v>
      </c>
      <c r="P803">
        <v>256</v>
      </c>
      <c r="Q803">
        <v>7.0000000000000001E-3</v>
      </c>
      <c r="R803">
        <v>156</v>
      </c>
      <c r="S803">
        <v>16.440000000000001</v>
      </c>
      <c r="T803">
        <v>19</v>
      </c>
      <c r="U803">
        <v>111.7</v>
      </c>
      <c r="V803">
        <v>9</v>
      </c>
      <c r="W803">
        <v>95.3</v>
      </c>
      <c r="X803">
        <v>39</v>
      </c>
      <c r="Y803">
        <v>2.5099999999999998</v>
      </c>
      <c r="Z803">
        <v>178</v>
      </c>
      <c r="AA803">
        <v>1</v>
      </c>
      <c r="AB803" t="s">
        <v>136</v>
      </c>
      <c r="AC803" t="str">
        <f t="array" ref="AC803">IFERROR(INDEX(JeffSagarin[TEAM],MATCH(AllSources[[#This Row],[Year]]&amp;"|"&amp;AllSources[[#This Row],[Real_Team]],JeffSagarin[YEAR]&amp;"|"&amp;JeffSagarin[TEAM],0)),"")</f>
        <v>Michigan</v>
      </c>
      <c r="AD803">
        <f t="array" ref="AD803">IFERROR(INDEX(JeffSagarin[JS_RATING],MATCH(AllSources[[#This Row],[Year]]&amp;"|"&amp;AllSources[[#This Row],[Real_Team]],JeffSagarin[YEAR]&amp;"|"&amp;JeffSagarin[TEAM],0)),"")</f>
        <v>91.76</v>
      </c>
      <c r="AE803">
        <f t="array" ref="AE803">IFERROR(INDEX(JeffSagarin[JS_SOS],MATCH(AllSources[[#This Row],[Year]]&amp;"|"&amp;AllSources[[#This Row],[Real_Team]],JeffSagarin[YEAR]&amp;"|"&amp;JeffSagarin[TEAM],0)),"")</f>
        <v>82.4</v>
      </c>
      <c r="AF803">
        <f t="array" ref="AF803">IFERROR(INDEX(JeffSagarin[W25],MATCH(AllSources[[#This Row],[Year]]&amp;"|"&amp;AllSources[[#This Row],[Real_Team]],JeffSagarin[YEAR]&amp;"|"&amp;JeffSagarin[TEAM],0)),"")</f>
        <v>6</v>
      </c>
      <c r="AG803" s="9">
        <f t="array" ref="AG803">IFERROR(INDEX(JeffSagarin[W50],MATCH(AllSources[[#This Row],[Year]]&amp;"|"&amp;AllSources[[#This Row],[Real_Team]],JeffSagarin[YEAR]&amp;"|"&amp;JeffSagarin[TEAM],0)),"")</f>
        <v>14</v>
      </c>
      <c r="AH803">
        <f t="array" ref="AH803">IFERROR(INDEX(JeffSagarin[YEAR],MATCH(AllSources[[#This Row],[Year]]&amp;"|"&amp;AllSources[[#This Row],[Real_Team]],JeffSagarin[YEAR]&amp;"|"&amp;JeffSagarin[TEAM],0)),"")</f>
        <v>2021</v>
      </c>
      <c r="AI803" t="str">
        <f t="array" ref="AI803">IFERROR(INDEX(SonnyMoore[TEAM],MATCH(AllSources[[#This Row],[Year]]&amp;"|"&amp;AllSources[[#This Row],[Real_Team]],SonnyMoore[YEAR]&amp;"|"&amp;SonnyMoore[TEAM],0)),"")</f>
        <v>MICHIGAN</v>
      </c>
      <c r="AJ803">
        <f t="array" ref="AJ803">IFERROR(INDEX(SonnyMoore[SM_SOS],MATCH(AllSources[[#This Row],[Year]]&amp;"|"&amp;AllSources[[#This Row],[Real_Team]],SonnyMoore[YEAR]&amp;"|"&amp;SonnyMoore[TEAM],0)),"")</f>
        <v>83.66</v>
      </c>
      <c r="AK803">
        <f t="array" ref="AK803">IFERROR(INDEX(SonnyMoore[SM_PR],MATCH(AllSources[[#This Row],[Year]]&amp;"|"&amp;AllSources[[#This Row],[Real_Team]],SonnyMoore[YEAR]&amp;"|"&amp;SonnyMoore[TEAM],0)),"")</f>
        <v>93.09</v>
      </c>
      <c r="AL803">
        <f t="array" ref="AL803">IFERROR(INDEX(SonnyMoore[YEAR],MATCH(AllSources[[#This Row],[Year]]&amp;"|"&amp;AllSources[[#This Row],[Real_Team]],SonnyMoore[YEAR]&amp;"|"&amp;SonnyMoore[TEAM],0)),"")</f>
        <v>2021</v>
      </c>
      <c r="AM803" t="str">
        <f t="array" ref="AM803">IFERROR(INDEX(ESPN[TEAM],MATCH(AllSources[[#This Row],[Year]]&amp;"|"&amp;AllSources[[#This Row],[Real_Team]],ESPN[YEAR]&amp;"|"&amp;ESPN[TEAM],0)),"")</f>
        <v>Michigan</v>
      </c>
      <c r="AN803">
        <f t="array" ref="AN803">IFERROR(INDEX(ESPN[BPI OFF],MATCH(AllSources[[#This Row],[Year]]&amp;"|"&amp;AllSources[[#This Row],[Real_Team]],ESPN[YEAR]&amp;"|"&amp;ESPN[TEAM],0)),"")</f>
        <v>9.6999999999999993</v>
      </c>
      <c r="AO803">
        <f t="array" ref="AO803">IFERROR(INDEX(ESPN[BPI DEF],MATCH(AllSources[[#This Row],[Year]]&amp;"|"&amp;AllSources[[#This Row],[Real_Team]],ESPN[YEAR]&amp;"|"&amp;ESPN[TEAM],0)),"")</f>
        <v>7.7</v>
      </c>
      <c r="AP803">
        <f t="array" ref="AP803">IFERROR(INDEX(ESPN[BPI],MATCH(AllSources[[#This Row],[Year]]&amp;"|"&amp;AllSources[[#This Row],[Real_Team]],ESPN[YEAR]&amp;"|"&amp;ESPN[TEAM],0)),"")</f>
        <v>17.399999999999999</v>
      </c>
      <c r="AQ803">
        <f t="array" ref="AQ803">IFERROR(INDEX(ESPN[YEAR],MATCH(AllSources[[#This Row],[Year]]&amp;"|"&amp;AllSources[[#This Row],[Real_Team]],ESPN[YEAR]&amp;"|"&amp;ESPN[TEAM],0)),"")</f>
        <v>2021</v>
      </c>
    </row>
    <row r="804" spans="1:43" x14ac:dyDescent="0.2">
      <c r="A804">
        <v>2021</v>
      </c>
      <c r="B804">
        <v>4</v>
      </c>
      <c r="C804" t="s">
        <v>1273</v>
      </c>
      <c r="D804" t="s">
        <v>129</v>
      </c>
      <c r="E804" t="e" vm="1">
        <v>#NAME?</v>
      </c>
      <c r="F804">
        <v>1</v>
      </c>
      <c r="H804" t="s">
        <v>556</v>
      </c>
      <c r="I804" t="s">
        <v>1267</v>
      </c>
      <c r="J804">
        <v>29.06</v>
      </c>
      <c r="K804">
        <v>118</v>
      </c>
      <c r="L804">
        <v>8</v>
      </c>
      <c r="M804">
        <v>88.9</v>
      </c>
      <c r="N804">
        <v>7</v>
      </c>
      <c r="O804">
        <v>70.5</v>
      </c>
      <c r="P804">
        <v>79</v>
      </c>
      <c r="Q804">
        <v>2.1999999999999999E-2</v>
      </c>
      <c r="R804">
        <v>128</v>
      </c>
      <c r="S804">
        <v>18.170000000000002</v>
      </c>
      <c r="T804">
        <v>5</v>
      </c>
      <c r="U804">
        <v>112.3</v>
      </c>
      <c r="V804">
        <v>5</v>
      </c>
      <c r="W804">
        <v>94.1</v>
      </c>
      <c r="X804">
        <v>13</v>
      </c>
      <c r="Y804">
        <v>10.44</v>
      </c>
      <c r="Z804">
        <v>59</v>
      </c>
      <c r="AA804">
        <v>1</v>
      </c>
      <c r="AB804" t="s">
        <v>136</v>
      </c>
      <c r="AC804" t="str">
        <f t="array" ref="AC804">IFERROR(INDEX(JeffSagarin[TEAM],MATCH(AllSources[[#This Row],[Year]]&amp;"|"&amp;AllSources[[#This Row],[Real_Team]],JeffSagarin[YEAR]&amp;"|"&amp;JeffSagarin[TEAM],0)),"")</f>
        <v>Illinois</v>
      </c>
      <c r="AD804">
        <f t="array" ref="AD804">IFERROR(INDEX(JeffSagarin[JS_RATING],MATCH(AllSources[[#This Row],[Year]]&amp;"|"&amp;AllSources[[#This Row],[Real_Team]],JeffSagarin[YEAR]&amp;"|"&amp;JeffSagarin[TEAM],0)),"")</f>
        <v>92.11</v>
      </c>
      <c r="AE804">
        <f t="array" ref="AE804">IFERROR(INDEX(JeffSagarin[JS_SOS],MATCH(AllSources[[#This Row],[Year]]&amp;"|"&amp;AllSources[[#This Row],[Real_Team]],JeffSagarin[YEAR]&amp;"|"&amp;JeffSagarin[TEAM],0)),"")</f>
        <v>83.28</v>
      </c>
      <c r="AF804">
        <f t="array" ref="AF804">IFERROR(INDEX(JeffSagarin[W25],MATCH(AllSources[[#This Row],[Year]]&amp;"|"&amp;AllSources[[#This Row],[Real_Team]],JeffSagarin[YEAR]&amp;"|"&amp;JeffSagarin[TEAM],0)),"")</f>
        <v>7</v>
      </c>
      <c r="AG804" s="9">
        <f t="array" ref="AG804">IFERROR(INDEX(JeffSagarin[W50],MATCH(AllSources[[#This Row],[Year]]&amp;"|"&amp;AllSources[[#This Row],[Real_Team]],JeffSagarin[YEAR]&amp;"|"&amp;JeffSagarin[TEAM],0)),"")</f>
        <v>14</v>
      </c>
      <c r="AH804">
        <f t="array" ref="AH804">IFERROR(INDEX(JeffSagarin[YEAR],MATCH(AllSources[[#This Row],[Year]]&amp;"|"&amp;AllSources[[#This Row],[Real_Team]],JeffSagarin[YEAR]&amp;"|"&amp;JeffSagarin[TEAM],0)),"")</f>
        <v>2021</v>
      </c>
      <c r="AI804" t="str">
        <f t="array" ref="AI804">IFERROR(INDEX(SonnyMoore[TEAM],MATCH(AllSources[[#This Row],[Year]]&amp;"|"&amp;AllSources[[#This Row],[Real_Team]],SonnyMoore[YEAR]&amp;"|"&amp;SonnyMoore[TEAM],0)),"")</f>
        <v>ILLINOIS</v>
      </c>
      <c r="AJ804">
        <f t="array" ref="AJ804">IFERROR(INDEX(SonnyMoore[SM_SOS],MATCH(AllSources[[#This Row],[Year]]&amp;"|"&amp;AllSources[[#This Row],[Real_Team]],SonnyMoore[YEAR]&amp;"|"&amp;SonnyMoore[TEAM],0)),"")</f>
        <v>83.03</v>
      </c>
      <c r="AK804">
        <f t="array" ref="AK804">IFERROR(INDEX(SonnyMoore[SM_PR],MATCH(AllSources[[#This Row],[Year]]&amp;"|"&amp;AllSources[[#This Row],[Real_Team]],SonnyMoore[YEAR]&amp;"|"&amp;SonnyMoore[TEAM],0)),"")</f>
        <v>93.29</v>
      </c>
      <c r="AL804">
        <f t="array" ref="AL804">IFERROR(INDEX(SonnyMoore[YEAR],MATCH(AllSources[[#This Row],[Year]]&amp;"|"&amp;AllSources[[#This Row],[Real_Team]],SonnyMoore[YEAR]&amp;"|"&amp;SonnyMoore[TEAM],0)),"")</f>
        <v>2021</v>
      </c>
      <c r="AM804" t="str">
        <f t="array" ref="AM804">IFERROR(INDEX(ESPN[TEAM],MATCH(AllSources[[#This Row],[Year]]&amp;"|"&amp;AllSources[[#This Row],[Real_Team]],ESPN[YEAR]&amp;"|"&amp;ESPN[TEAM],0)),"")</f>
        <v>Illinois</v>
      </c>
      <c r="AN804">
        <f t="array" ref="AN804">IFERROR(INDEX(ESPN[BPI OFF],MATCH(AllSources[[#This Row],[Year]]&amp;"|"&amp;AllSources[[#This Row],[Real_Team]],ESPN[YEAR]&amp;"|"&amp;ESPN[TEAM],0)),"")</f>
        <v>9.6999999999999993</v>
      </c>
      <c r="AO804">
        <f t="array" ref="AO804">IFERROR(INDEX(ESPN[BPI DEF],MATCH(AllSources[[#This Row],[Year]]&amp;"|"&amp;AllSources[[#This Row],[Real_Team]],ESPN[YEAR]&amp;"|"&amp;ESPN[TEAM],0)),"")</f>
        <v>8</v>
      </c>
      <c r="AP804">
        <f t="array" ref="AP804">IFERROR(INDEX(ESPN[BPI],MATCH(AllSources[[#This Row],[Year]]&amp;"|"&amp;AllSources[[#This Row],[Real_Team]],ESPN[YEAR]&amp;"|"&amp;ESPN[TEAM],0)),"")</f>
        <v>17.600000000000001</v>
      </c>
      <c r="AQ804">
        <f t="array" ref="AQ804">IFERROR(INDEX(ESPN[YEAR],MATCH(AllSources[[#This Row],[Year]]&amp;"|"&amp;AllSources[[#This Row],[Real_Team]],ESPN[YEAR]&amp;"|"&amp;ESPN[TEAM],0)),"")</f>
        <v>2021</v>
      </c>
    </row>
    <row r="805" spans="1:43" x14ac:dyDescent="0.2">
      <c r="A805">
        <v>2021</v>
      </c>
      <c r="B805">
        <v>5</v>
      </c>
      <c r="C805" t="s">
        <v>1274</v>
      </c>
      <c r="D805" t="s">
        <v>46</v>
      </c>
      <c r="E805" t="e" vm="1">
        <v>#NAME?</v>
      </c>
      <c r="F805">
        <v>2</v>
      </c>
      <c r="H805" t="s">
        <v>148</v>
      </c>
      <c r="I805" t="s">
        <v>1343</v>
      </c>
      <c r="J805">
        <v>28.75</v>
      </c>
      <c r="K805">
        <v>118.3</v>
      </c>
      <c r="L805">
        <v>7</v>
      </c>
      <c r="M805">
        <v>89.6</v>
      </c>
      <c r="N805">
        <v>9</v>
      </c>
      <c r="O805">
        <v>64.400000000000006</v>
      </c>
      <c r="P805">
        <v>332</v>
      </c>
      <c r="Q805">
        <v>1.7999999999999999E-2</v>
      </c>
      <c r="R805">
        <v>133</v>
      </c>
      <c r="S805">
        <v>9.2100000000000009</v>
      </c>
      <c r="T805">
        <v>90</v>
      </c>
      <c r="U805">
        <v>105.7</v>
      </c>
      <c r="V805">
        <v>105</v>
      </c>
      <c r="W805">
        <v>96.5</v>
      </c>
      <c r="X805">
        <v>67</v>
      </c>
      <c r="Y805">
        <v>2.11</v>
      </c>
      <c r="Z805">
        <v>187</v>
      </c>
      <c r="AA805">
        <v>2</v>
      </c>
      <c r="AB805" t="s">
        <v>136</v>
      </c>
      <c r="AC805" t="str">
        <f t="array" ref="AC805">IFERROR(INDEX(JeffSagarin[TEAM],MATCH(AllSources[[#This Row],[Year]]&amp;"|"&amp;AllSources[[#This Row],[Real_Team]],JeffSagarin[YEAR]&amp;"|"&amp;JeffSagarin[TEAM],0)),"")</f>
        <v>Houston</v>
      </c>
      <c r="AD805">
        <f t="array" ref="AD805">IFERROR(INDEX(JeffSagarin[JS_RATING],MATCH(AllSources[[#This Row],[Year]]&amp;"|"&amp;AllSources[[#This Row],[Real_Team]],JeffSagarin[YEAR]&amp;"|"&amp;JeffSagarin[TEAM],0)),"")</f>
        <v>91.1</v>
      </c>
      <c r="AE805">
        <f t="array" ref="AE805">IFERROR(INDEX(JeffSagarin[JS_SOS],MATCH(AllSources[[#This Row],[Year]]&amp;"|"&amp;AllSources[[#This Row],[Real_Team]],JeffSagarin[YEAR]&amp;"|"&amp;JeffSagarin[TEAM],0)),"")</f>
        <v>77.19</v>
      </c>
      <c r="AF805">
        <f t="array" ref="AF805">IFERROR(INDEX(JeffSagarin[W25],MATCH(AllSources[[#This Row],[Year]]&amp;"|"&amp;AllSources[[#This Row],[Real_Team]],JeffSagarin[YEAR]&amp;"|"&amp;JeffSagarin[TEAM],0)),"")</f>
        <v>1</v>
      </c>
      <c r="AG805" s="9">
        <f t="array" ref="AG805">IFERROR(INDEX(JeffSagarin[W50],MATCH(AllSources[[#This Row],[Year]]&amp;"|"&amp;AllSources[[#This Row],[Real_Team]],JeffSagarin[YEAR]&amp;"|"&amp;JeffSagarin[TEAM],0)),"")</f>
        <v>5</v>
      </c>
      <c r="AH805">
        <f t="array" ref="AH805">IFERROR(INDEX(JeffSagarin[YEAR],MATCH(AllSources[[#This Row],[Year]]&amp;"|"&amp;AllSources[[#This Row],[Real_Team]],JeffSagarin[YEAR]&amp;"|"&amp;JeffSagarin[TEAM],0)),"")</f>
        <v>2021</v>
      </c>
      <c r="AI805" t="str">
        <f t="array" ref="AI805">IFERROR(INDEX(SonnyMoore[TEAM],MATCH(AllSources[[#This Row],[Year]]&amp;"|"&amp;AllSources[[#This Row],[Real_Team]],SonnyMoore[YEAR]&amp;"|"&amp;SonnyMoore[TEAM],0)),"")</f>
        <v>HOUSTON</v>
      </c>
      <c r="AJ805">
        <f t="array" ref="AJ805">IFERROR(INDEX(SonnyMoore[SM_SOS],MATCH(AllSources[[#This Row],[Year]]&amp;"|"&amp;AllSources[[#This Row],[Real_Team]],SonnyMoore[YEAR]&amp;"|"&amp;SonnyMoore[TEAM],0)),"")</f>
        <v>74.540000000000006</v>
      </c>
      <c r="AK805">
        <f t="array" ref="AK805">IFERROR(INDEX(SonnyMoore[SM_PR],MATCH(AllSources[[#This Row],[Year]]&amp;"|"&amp;AllSources[[#This Row],[Real_Team]],SonnyMoore[YEAR]&amp;"|"&amp;SonnyMoore[TEAM],0)),"")</f>
        <v>89.13</v>
      </c>
      <c r="AL805">
        <f t="array" ref="AL805">IFERROR(INDEX(SonnyMoore[YEAR],MATCH(AllSources[[#This Row],[Year]]&amp;"|"&amp;AllSources[[#This Row],[Real_Team]],SonnyMoore[YEAR]&amp;"|"&amp;SonnyMoore[TEAM],0)),"")</f>
        <v>2021</v>
      </c>
      <c r="AM805" t="str">
        <f t="array" ref="AM805">IFERROR(INDEX(ESPN[TEAM],MATCH(AllSources[[#This Row],[Year]]&amp;"|"&amp;AllSources[[#This Row],[Real_Team]],ESPN[YEAR]&amp;"|"&amp;ESPN[TEAM],0)),"")</f>
        <v>Houston</v>
      </c>
      <c r="AN805">
        <f t="array" ref="AN805">IFERROR(INDEX(ESPN[BPI OFF],MATCH(AllSources[[#This Row],[Year]]&amp;"|"&amp;AllSources[[#This Row],[Real_Team]],ESPN[YEAR]&amp;"|"&amp;ESPN[TEAM],0)),"")</f>
        <v>9.9</v>
      </c>
      <c r="AO805">
        <f t="array" ref="AO805">IFERROR(INDEX(ESPN[BPI DEF],MATCH(AllSources[[#This Row],[Year]]&amp;"|"&amp;AllSources[[#This Row],[Real_Team]],ESPN[YEAR]&amp;"|"&amp;ESPN[TEAM],0)),"")</f>
        <v>8.4</v>
      </c>
      <c r="AP805">
        <f t="array" ref="AP805">IFERROR(INDEX(ESPN[BPI],MATCH(AllSources[[#This Row],[Year]]&amp;"|"&amp;AllSources[[#This Row],[Real_Team]],ESPN[YEAR]&amp;"|"&amp;ESPN[TEAM],0)),"")</f>
        <v>18.3</v>
      </c>
      <c r="AQ805">
        <f t="array" ref="AQ805">IFERROR(INDEX(ESPN[YEAR],MATCH(AllSources[[#This Row],[Year]]&amp;"|"&amp;AllSources[[#This Row],[Real_Team]],ESPN[YEAR]&amp;"|"&amp;ESPN[TEAM],0)),"")</f>
        <v>2021</v>
      </c>
    </row>
    <row r="806" spans="1:43" x14ac:dyDescent="0.2">
      <c r="A806">
        <v>2021</v>
      </c>
      <c r="B806">
        <v>6</v>
      </c>
      <c r="C806" t="s">
        <v>1275</v>
      </c>
      <c r="D806" t="s">
        <v>54</v>
      </c>
      <c r="E806" t="e" vm="1">
        <v>#NAME?</v>
      </c>
      <c r="F806">
        <v>6</v>
      </c>
      <c r="H806" t="s">
        <v>137</v>
      </c>
      <c r="I806" t="s">
        <v>651</v>
      </c>
      <c r="J806">
        <v>27.58</v>
      </c>
      <c r="K806">
        <v>115.7</v>
      </c>
      <c r="L806">
        <v>14</v>
      </c>
      <c r="M806">
        <v>88.1</v>
      </c>
      <c r="N806">
        <v>6</v>
      </c>
      <c r="O806">
        <v>67</v>
      </c>
      <c r="P806">
        <v>235</v>
      </c>
      <c r="Q806">
        <v>1E-3</v>
      </c>
      <c r="R806">
        <v>171</v>
      </c>
      <c r="S806">
        <v>16.27</v>
      </c>
      <c r="T806">
        <v>21</v>
      </c>
      <c r="U806">
        <v>111.1</v>
      </c>
      <c r="V806">
        <v>19</v>
      </c>
      <c r="W806">
        <v>94.8</v>
      </c>
      <c r="X806">
        <v>28</v>
      </c>
      <c r="Y806">
        <v>6.28</v>
      </c>
      <c r="Z806">
        <v>111</v>
      </c>
      <c r="AA806">
        <v>6</v>
      </c>
      <c r="AB806" t="s">
        <v>136</v>
      </c>
      <c r="AC806" t="str">
        <f t="array" ref="AC806">IFERROR(INDEX(JeffSagarin[TEAM],MATCH(AllSources[[#This Row],[Year]]&amp;"|"&amp;AllSources[[#This Row],[Real_Team]],JeffSagarin[YEAR]&amp;"|"&amp;JeffSagarin[TEAM],0)),"")</f>
        <v/>
      </c>
      <c r="AD806" t="str">
        <f t="array" ref="AD806">IFERROR(INDEX(JeffSagarin[JS_RATING],MATCH(AllSources[[#This Row],[Year]]&amp;"|"&amp;AllSources[[#This Row],[Real_Team]],JeffSagarin[YEAR]&amp;"|"&amp;JeffSagarin[TEAM],0)),"")</f>
        <v/>
      </c>
      <c r="AE806" t="str">
        <f t="array" ref="AE806">IFERROR(INDEX(JeffSagarin[JS_SOS],MATCH(AllSources[[#This Row],[Year]]&amp;"|"&amp;AllSources[[#This Row],[Real_Team]],JeffSagarin[YEAR]&amp;"|"&amp;JeffSagarin[TEAM],0)),"")</f>
        <v/>
      </c>
      <c r="AF806" t="str">
        <f t="array" ref="AF806">IFERROR(INDEX(JeffSagarin[W25],MATCH(AllSources[[#This Row],[Year]]&amp;"|"&amp;AllSources[[#This Row],[Real_Team]],JeffSagarin[YEAR]&amp;"|"&amp;JeffSagarin[TEAM],0)),"")</f>
        <v/>
      </c>
      <c r="AG806" s="9" t="str">
        <f t="array" ref="AG806">IFERROR(INDEX(JeffSagarin[W50],MATCH(AllSources[[#This Row],[Year]]&amp;"|"&amp;AllSources[[#This Row],[Real_Team]],JeffSagarin[YEAR]&amp;"|"&amp;JeffSagarin[TEAM],0)),"")</f>
        <v/>
      </c>
      <c r="AH806" t="str">
        <f t="array" ref="AH806">IFERROR(INDEX(JeffSagarin[YEAR],MATCH(AllSources[[#This Row],[Year]]&amp;"|"&amp;AllSources[[#This Row],[Real_Team]],JeffSagarin[YEAR]&amp;"|"&amp;JeffSagarin[TEAM],0)),"")</f>
        <v/>
      </c>
      <c r="AI806" t="str">
        <f t="array" ref="AI806">IFERROR(INDEX(SonnyMoore[TEAM],MATCH(AllSources[[#This Row],[Year]]&amp;"|"&amp;AllSources[[#This Row],[Real_Team]],SonnyMoore[YEAR]&amp;"|"&amp;SonnyMoore[TEAM],0)),"")</f>
        <v/>
      </c>
      <c r="AJ806" t="str">
        <f t="array" ref="AJ806">IFERROR(INDEX(SonnyMoore[SM_SOS],MATCH(AllSources[[#This Row],[Year]]&amp;"|"&amp;AllSources[[#This Row],[Real_Team]],SonnyMoore[YEAR]&amp;"|"&amp;SonnyMoore[TEAM],0)),"")</f>
        <v/>
      </c>
      <c r="AK806" t="str">
        <f t="array" ref="AK806">IFERROR(INDEX(SonnyMoore[SM_PR],MATCH(AllSources[[#This Row],[Year]]&amp;"|"&amp;AllSources[[#This Row],[Real_Team]],SonnyMoore[YEAR]&amp;"|"&amp;SonnyMoore[TEAM],0)),"")</f>
        <v/>
      </c>
      <c r="AL806" t="str">
        <f t="array" ref="AL806">IFERROR(INDEX(SonnyMoore[YEAR],MATCH(AllSources[[#This Row],[Year]]&amp;"|"&amp;AllSources[[#This Row],[Real_Team]],SonnyMoore[YEAR]&amp;"|"&amp;SonnyMoore[TEAM],0)),"")</f>
        <v/>
      </c>
      <c r="AM806" t="str">
        <f t="array" ref="AM806">IFERROR(INDEX(ESPN[TEAM],MATCH(AllSources[[#This Row],[Year]]&amp;"|"&amp;AllSources[[#This Row],[Real_Team]],ESPN[YEAR]&amp;"|"&amp;ESPN[TEAM],0)),"")</f>
        <v>USC</v>
      </c>
      <c r="AN806">
        <f t="array" ref="AN806">IFERROR(INDEX(ESPN[BPI OFF],MATCH(AllSources[[#This Row],[Year]]&amp;"|"&amp;AllSources[[#This Row],[Real_Team]],ESPN[YEAR]&amp;"|"&amp;ESPN[TEAM],0)),"")</f>
        <v>7</v>
      </c>
      <c r="AO806">
        <f t="array" ref="AO806">IFERROR(INDEX(ESPN[BPI DEF],MATCH(AllSources[[#This Row],[Year]]&amp;"|"&amp;AllSources[[#This Row],[Real_Team]],ESPN[YEAR]&amp;"|"&amp;ESPN[TEAM],0)),"")</f>
        <v>7.3</v>
      </c>
      <c r="AP806">
        <f t="array" ref="AP806">IFERROR(INDEX(ESPN[BPI],MATCH(AllSources[[#This Row],[Year]]&amp;"|"&amp;AllSources[[#This Row],[Real_Team]],ESPN[YEAR]&amp;"|"&amp;ESPN[TEAM],0)),"")</f>
        <v>14.3</v>
      </c>
      <c r="AQ806">
        <f t="array" ref="AQ806">IFERROR(INDEX(ESPN[YEAR],MATCH(AllSources[[#This Row],[Year]]&amp;"|"&amp;AllSources[[#This Row],[Real_Team]],ESPN[YEAR]&amp;"|"&amp;ESPN[TEAM],0)),"")</f>
        <v>2021</v>
      </c>
    </row>
    <row r="807" spans="1:43" x14ac:dyDescent="0.2">
      <c r="A807">
        <v>2021</v>
      </c>
      <c r="B807">
        <v>7</v>
      </c>
      <c r="C807" t="s">
        <v>1276</v>
      </c>
      <c r="D807" t="s">
        <v>35</v>
      </c>
      <c r="E807" t="e" vm="1">
        <v>#NAME?</v>
      </c>
      <c r="F807">
        <v>3</v>
      </c>
      <c r="H807" t="s">
        <v>556</v>
      </c>
      <c r="I807" t="s">
        <v>1266</v>
      </c>
      <c r="J807">
        <v>26.87</v>
      </c>
      <c r="K807">
        <v>123.5</v>
      </c>
      <c r="L807">
        <v>3</v>
      </c>
      <c r="M807">
        <v>96.7</v>
      </c>
      <c r="N807">
        <v>75</v>
      </c>
      <c r="O807">
        <v>69.900000000000006</v>
      </c>
      <c r="P807">
        <v>93</v>
      </c>
      <c r="Q807">
        <v>-2.7E-2</v>
      </c>
      <c r="R807">
        <v>244</v>
      </c>
      <c r="S807">
        <v>16.41</v>
      </c>
      <c r="T807">
        <v>20</v>
      </c>
      <c r="U807">
        <v>110.4</v>
      </c>
      <c r="V807">
        <v>31</v>
      </c>
      <c r="W807">
        <v>94</v>
      </c>
      <c r="X807">
        <v>9</v>
      </c>
      <c r="Y807">
        <v>-4.9000000000000004</v>
      </c>
      <c r="Z807">
        <v>285</v>
      </c>
      <c r="AA807">
        <v>3</v>
      </c>
      <c r="AB807" t="s">
        <v>136</v>
      </c>
      <c r="AC807" t="str">
        <f t="array" ref="AC807">IFERROR(INDEX(JeffSagarin[TEAM],MATCH(AllSources[[#This Row],[Year]]&amp;"|"&amp;AllSources[[#This Row],[Real_Team]],JeffSagarin[YEAR]&amp;"|"&amp;JeffSagarin[TEAM],0)),"")</f>
        <v>Iowa</v>
      </c>
      <c r="AD807">
        <f t="array" ref="AD807">IFERROR(INDEX(JeffSagarin[JS_RATING],MATCH(AllSources[[#This Row],[Year]]&amp;"|"&amp;AllSources[[#This Row],[Real_Team]],JeffSagarin[YEAR]&amp;"|"&amp;JeffSagarin[TEAM],0)),"")</f>
        <v>90.47</v>
      </c>
      <c r="AE807">
        <f t="array" ref="AE807">IFERROR(INDEX(JeffSagarin[JS_SOS],MATCH(AllSources[[#This Row],[Year]]&amp;"|"&amp;AllSources[[#This Row],[Real_Team]],JeffSagarin[YEAR]&amp;"|"&amp;JeffSagarin[TEAM],0)),"")</f>
        <v>82.38</v>
      </c>
      <c r="AF807">
        <f t="array" ref="AF807">IFERROR(INDEX(JeffSagarin[W25],MATCH(AllSources[[#This Row],[Year]]&amp;"|"&amp;AllSources[[#This Row],[Real_Team]],JeffSagarin[YEAR]&amp;"|"&amp;JeffSagarin[TEAM],0)),"")</f>
        <v>4</v>
      </c>
      <c r="AG807" s="9">
        <f t="array" ref="AG807">IFERROR(INDEX(JeffSagarin[W50],MATCH(AllSources[[#This Row],[Year]]&amp;"|"&amp;AllSources[[#This Row],[Real_Team]],JeffSagarin[YEAR]&amp;"|"&amp;JeffSagarin[TEAM],0)),"")</f>
        <v>12</v>
      </c>
      <c r="AH807">
        <f t="array" ref="AH807">IFERROR(INDEX(JeffSagarin[YEAR],MATCH(AllSources[[#This Row],[Year]]&amp;"|"&amp;AllSources[[#This Row],[Real_Team]],JeffSagarin[YEAR]&amp;"|"&amp;JeffSagarin[TEAM],0)),"")</f>
        <v>2021</v>
      </c>
      <c r="AI807" t="str">
        <f t="array" ref="AI807">IFERROR(INDEX(SonnyMoore[TEAM],MATCH(AllSources[[#This Row],[Year]]&amp;"|"&amp;AllSources[[#This Row],[Real_Team]],SonnyMoore[YEAR]&amp;"|"&amp;SonnyMoore[TEAM],0)),"")</f>
        <v>IOWA</v>
      </c>
      <c r="AJ807">
        <f t="array" ref="AJ807">IFERROR(INDEX(SonnyMoore[SM_SOS],MATCH(AllSources[[#This Row],[Year]]&amp;"|"&amp;AllSources[[#This Row],[Real_Team]],SonnyMoore[YEAR]&amp;"|"&amp;SonnyMoore[TEAM],0)),"")</f>
        <v>82.17</v>
      </c>
      <c r="AK807">
        <f t="array" ref="AK807">IFERROR(INDEX(SonnyMoore[SM_PR],MATCH(AllSources[[#This Row],[Year]]&amp;"|"&amp;AllSources[[#This Row],[Real_Team]],SonnyMoore[YEAR]&amp;"|"&amp;SonnyMoore[TEAM],0)),"")</f>
        <v>91.17</v>
      </c>
      <c r="AL807">
        <f t="array" ref="AL807">IFERROR(INDEX(SonnyMoore[YEAR],MATCH(AllSources[[#This Row],[Year]]&amp;"|"&amp;AllSources[[#This Row],[Real_Team]],SonnyMoore[YEAR]&amp;"|"&amp;SonnyMoore[TEAM],0)),"")</f>
        <v>2021</v>
      </c>
      <c r="AM807" t="str">
        <f t="array" ref="AM807">IFERROR(INDEX(ESPN[TEAM],MATCH(AllSources[[#This Row],[Year]]&amp;"|"&amp;AllSources[[#This Row],[Real_Team]],ESPN[YEAR]&amp;"|"&amp;ESPN[TEAM],0)),"")</f>
        <v>Iowa</v>
      </c>
      <c r="AN807">
        <f t="array" ref="AN807">IFERROR(INDEX(ESPN[BPI OFF],MATCH(AllSources[[#This Row],[Year]]&amp;"|"&amp;AllSources[[#This Row],[Real_Team]],ESPN[YEAR]&amp;"|"&amp;ESPN[TEAM],0)),"")</f>
        <v>14.3</v>
      </c>
      <c r="AO807">
        <f t="array" ref="AO807">IFERROR(INDEX(ESPN[BPI DEF],MATCH(AllSources[[#This Row],[Year]]&amp;"|"&amp;AllSources[[#This Row],[Real_Team]],ESPN[YEAR]&amp;"|"&amp;ESPN[TEAM],0)),"")</f>
        <v>2.7</v>
      </c>
      <c r="AP807">
        <f t="array" ref="AP807">IFERROR(INDEX(ESPN[BPI],MATCH(AllSources[[#This Row],[Year]]&amp;"|"&amp;AllSources[[#This Row],[Real_Team]],ESPN[YEAR]&amp;"|"&amp;ESPN[TEAM],0)),"")</f>
        <v>17</v>
      </c>
      <c r="AQ807">
        <f t="array" ref="AQ807">IFERROR(INDEX(ESPN[YEAR],MATCH(AllSources[[#This Row],[Year]]&amp;"|"&amp;AllSources[[#This Row],[Real_Team]],ESPN[YEAR]&amp;"|"&amp;ESPN[TEAM],0)),"")</f>
        <v>2021</v>
      </c>
    </row>
    <row r="808" spans="1:43" x14ac:dyDescent="0.2">
      <c r="A808">
        <v>2021</v>
      </c>
      <c r="B808">
        <v>8</v>
      </c>
      <c r="C808" t="s">
        <v>1277</v>
      </c>
      <c r="D808" t="s">
        <v>1487</v>
      </c>
      <c r="E808" t="e" vm="1">
        <v>#NAME?</v>
      </c>
      <c r="F808">
        <v>5</v>
      </c>
      <c r="H808" t="s">
        <v>137</v>
      </c>
      <c r="I808" t="s">
        <v>67</v>
      </c>
      <c r="J808">
        <v>25.1</v>
      </c>
      <c r="K808">
        <v>116.3</v>
      </c>
      <c r="L808">
        <v>13</v>
      </c>
      <c r="M808">
        <v>91.2</v>
      </c>
      <c r="N808">
        <v>23</v>
      </c>
      <c r="O808">
        <v>66.099999999999994</v>
      </c>
      <c r="P808">
        <v>276</v>
      </c>
      <c r="Q808">
        <v>-2.5000000000000001E-2</v>
      </c>
      <c r="R808">
        <v>237</v>
      </c>
      <c r="S808">
        <v>15.43</v>
      </c>
      <c r="T808">
        <v>28</v>
      </c>
      <c r="U808">
        <v>110.3</v>
      </c>
      <c r="V808">
        <v>32</v>
      </c>
      <c r="W808">
        <v>94.9</v>
      </c>
      <c r="X808">
        <v>31</v>
      </c>
      <c r="Y808">
        <v>3.82</v>
      </c>
      <c r="Z808">
        <v>157</v>
      </c>
      <c r="AA808">
        <v>5</v>
      </c>
      <c r="AB808" t="s">
        <v>136</v>
      </c>
      <c r="AC808" t="str">
        <f t="array" ref="AC808">IFERROR(INDEX(JeffSagarin[TEAM],MATCH(AllSources[[#This Row],[Year]]&amp;"|"&amp;AllSources[[#This Row],[Real_Team]],JeffSagarin[YEAR]&amp;"|"&amp;JeffSagarin[TEAM],0)),"")</f>
        <v/>
      </c>
      <c r="AD808" t="str">
        <f t="array" ref="AD808">IFERROR(INDEX(JeffSagarin[JS_RATING],MATCH(AllSources[[#This Row],[Year]]&amp;"|"&amp;AllSources[[#This Row],[Real_Team]],JeffSagarin[YEAR]&amp;"|"&amp;JeffSagarin[TEAM],0)),"")</f>
        <v/>
      </c>
      <c r="AE808" t="str">
        <f t="array" ref="AE808">IFERROR(INDEX(JeffSagarin[JS_SOS],MATCH(AllSources[[#This Row],[Year]]&amp;"|"&amp;AllSources[[#This Row],[Real_Team]],JeffSagarin[YEAR]&amp;"|"&amp;JeffSagarin[TEAM],0)),"")</f>
        <v/>
      </c>
      <c r="AF808" t="str">
        <f t="array" ref="AF808">IFERROR(INDEX(JeffSagarin[W25],MATCH(AllSources[[#This Row],[Year]]&amp;"|"&amp;AllSources[[#This Row],[Real_Team]],JeffSagarin[YEAR]&amp;"|"&amp;JeffSagarin[TEAM],0)),"")</f>
        <v/>
      </c>
      <c r="AG808" s="9" t="str">
        <f t="array" ref="AG808">IFERROR(INDEX(JeffSagarin[W50],MATCH(AllSources[[#This Row],[Year]]&amp;"|"&amp;AllSources[[#This Row],[Real_Team]],JeffSagarin[YEAR]&amp;"|"&amp;JeffSagarin[TEAM],0)),"")</f>
        <v/>
      </c>
      <c r="AH808" t="str">
        <f t="array" ref="AH808">IFERROR(INDEX(JeffSagarin[YEAR],MATCH(AllSources[[#This Row],[Year]]&amp;"|"&amp;AllSources[[#This Row],[Real_Team]],JeffSagarin[YEAR]&amp;"|"&amp;JeffSagarin[TEAM],0)),"")</f>
        <v/>
      </c>
      <c r="AI808" t="str">
        <f t="array" ref="AI808">IFERROR(INDEX(SonnyMoore[TEAM],MATCH(AllSources[[#This Row],[Year]]&amp;"|"&amp;AllSources[[#This Row],[Real_Team]],SonnyMoore[YEAR]&amp;"|"&amp;SonnyMoore[TEAM],0)),"")</f>
        <v/>
      </c>
      <c r="AJ808" t="str">
        <f t="array" ref="AJ808">IFERROR(INDEX(SonnyMoore[SM_SOS],MATCH(AllSources[[#This Row],[Year]]&amp;"|"&amp;AllSources[[#This Row],[Real_Team]],SonnyMoore[YEAR]&amp;"|"&amp;SonnyMoore[TEAM],0)),"")</f>
        <v/>
      </c>
      <c r="AK808" t="str">
        <f t="array" ref="AK808">IFERROR(INDEX(SonnyMoore[SM_PR],MATCH(AllSources[[#This Row],[Year]]&amp;"|"&amp;AllSources[[#This Row],[Real_Team]],SonnyMoore[YEAR]&amp;"|"&amp;SonnyMoore[TEAM],0)),"")</f>
        <v/>
      </c>
      <c r="AL808" t="str">
        <f t="array" ref="AL808">IFERROR(INDEX(SonnyMoore[YEAR],MATCH(AllSources[[#This Row],[Year]]&amp;"|"&amp;AllSources[[#This Row],[Real_Team]],SonnyMoore[YEAR]&amp;"|"&amp;SonnyMoore[TEAM],0)),"")</f>
        <v/>
      </c>
      <c r="AM808" t="str">
        <f t="array" ref="AM808">IFERROR(INDEX(ESPN[TEAM],MATCH(AllSources[[#This Row],[Year]]&amp;"|"&amp;AllSources[[#This Row],[Real_Team]],ESPN[YEAR]&amp;"|"&amp;ESPN[TEAM],0)),"")</f>
        <v/>
      </c>
      <c r="AN808" t="str">
        <f t="array" ref="AN808">IFERROR(INDEX(ESPN[BPI OFF],MATCH(AllSources[[#This Row],[Year]]&amp;"|"&amp;AllSources[[#This Row],[Real_Team]],ESPN[YEAR]&amp;"|"&amp;ESPN[TEAM],0)),"")</f>
        <v/>
      </c>
      <c r="AO808" t="str">
        <f t="array" ref="AO808">IFERROR(INDEX(ESPN[BPI DEF],MATCH(AllSources[[#This Row],[Year]]&amp;"|"&amp;AllSources[[#This Row],[Real_Team]],ESPN[YEAR]&amp;"|"&amp;ESPN[TEAM],0)),"")</f>
        <v/>
      </c>
      <c r="AP808" t="str">
        <f t="array" ref="AP808">IFERROR(INDEX(ESPN[BPI],MATCH(AllSources[[#This Row],[Year]]&amp;"|"&amp;AllSources[[#This Row],[Real_Team]],ESPN[YEAR]&amp;"|"&amp;ESPN[TEAM],0)),"")</f>
        <v/>
      </c>
      <c r="AQ808" t="str">
        <f t="array" ref="AQ808">IFERROR(INDEX(ESPN[YEAR],MATCH(AllSources[[#This Row],[Year]]&amp;"|"&amp;AllSources[[#This Row],[Real_Team]],ESPN[YEAR]&amp;"|"&amp;ESPN[TEAM],0)),"")</f>
        <v/>
      </c>
    </row>
    <row r="809" spans="1:43" x14ac:dyDescent="0.2">
      <c r="A809">
        <v>2021</v>
      </c>
      <c r="B809">
        <v>9</v>
      </c>
      <c r="C809" t="s">
        <v>1278</v>
      </c>
      <c r="D809" t="s">
        <v>59</v>
      </c>
      <c r="E809" t="e" vm="1">
        <v>#NAME?</v>
      </c>
      <c r="F809">
        <v>2</v>
      </c>
      <c r="H809" t="s">
        <v>60</v>
      </c>
      <c r="I809" t="s">
        <v>527</v>
      </c>
      <c r="J809">
        <v>25.09</v>
      </c>
      <c r="K809">
        <v>112.9</v>
      </c>
      <c r="L809">
        <v>30</v>
      </c>
      <c r="M809">
        <v>87.8</v>
      </c>
      <c r="N809">
        <v>3</v>
      </c>
      <c r="O809">
        <v>73.3</v>
      </c>
      <c r="P809">
        <v>11</v>
      </c>
      <c r="Q809">
        <v>0.02</v>
      </c>
      <c r="R809">
        <v>131</v>
      </c>
      <c r="S809">
        <v>14.8</v>
      </c>
      <c r="T809">
        <v>33</v>
      </c>
      <c r="U809">
        <v>110.1</v>
      </c>
      <c r="V809">
        <v>35</v>
      </c>
      <c r="W809">
        <v>95.3</v>
      </c>
      <c r="X809">
        <v>41</v>
      </c>
      <c r="Y809">
        <v>9.4499999999999993</v>
      </c>
      <c r="Z809">
        <v>71</v>
      </c>
      <c r="AA809">
        <v>2</v>
      </c>
      <c r="AB809" t="s">
        <v>136</v>
      </c>
      <c r="AC809" t="str">
        <f t="array" ref="AC809">IFERROR(INDEX(JeffSagarin[TEAM],MATCH(AllSources[[#This Row],[Year]]&amp;"|"&amp;AllSources[[#This Row],[Real_Team]],JeffSagarin[YEAR]&amp;"|"&amp;JeffSagarin[TEAM],0)),"")</f>
        <v>Alabama</v>
      </c>
      <c r="AD809">
        <f t="array" ref="AD809">IFERROR(INDEX(JeffSagarin[JS_RATING],MATCH(AllSources[[#This Row],[Year]]&amp;"|"&amp;AllSources[[#This Row],[Real_Team]],JeffSagarin[YEAR]&amp;"|"&amp;JeffSagarin[TEAM],0)),"")</f>
        <v>88.77</v>
      </c>
      <c r="AE809">
        <f t="array" ref="AE809">IFERROR(INDEX(JeffSagarin[JS_SOS],MATCH(AllSources[[#This Row],[Year]]&amp;"|"&amp;AllSources[[#This Row],[Real_Team]],JeffSagarin[YEAR]&amp;"|"&amp;JeffSagarin[TEAM],0)),"")</f>
        <v>81.2</v>
      </c>
      <c r="AF809">
        <f t="array" ref="AF809">IFERROR(INDEX(JeffSagarin[W25],MATCH(AllSources[[#This Row],[Year]]&amp;"|"&amp;AllSources[[#This Row],[Real_Team]],JeffSagarin[YEAR]&amp;"|"&amp;JeffSagarin[TEAM],0)),"")</f>
        <v>6</v>
      </c>
      <c r="AG809" s="9">
        <f t="array" ref="AG809">IFERROR(INDEX(JeffSagarin[W50],MATCH(AllSources[[#This Row],[Year]]&amp;"|"&amp;AllSources[[#This Row],[Real_Team]],JeffSagarin[YEAR]&amp;"|"&amp;JeffSagarin[TEAM],0)),"")</f>
        <v>10</v>
      </c>
      <c r="AH809">
        <f t="array" ref="AH809">IFERROR(INDEX(JeffSagarin[YEAR],MATCH(AllSources[[#This Row],[Year]]&amp;"|"&amp;AllSources[[#This Row],[Real_Team]],JeffSagarin[YEAR]&amp;"|"&amp;JeffSagarin[TEAM],0)),"")</f>
        <v>2021</v>
      </c>
      <c r="AI809" t="str">
        <f t="array" ref="AI809">IFERROR(INDEX(SonnyMoore[TEAM],MATCH(AllSources[[#This Row],[Year]]&amp;"|"&amp;AllSources[[#This Row],[Real_Team]],SonnyMoore[YEAR]&amp;"|"&amp;SonnyMoore[TEAM],0)),"")</f>
        <v>ALABAMA</v>
      </c>
      <c r="AJ809">
        <f t="array" ref="AJ809">IFERROR(INDEX(SonnyMoore[SM_SOS],MATCH(AllSources[[#This Row],[Year]]&amp;"|"&amp;AllSources[[#This Row],[Real_Team]],SonnyMoore[YEAR]&amp;"|"&amp;SonnyMoore[TEAM],0)),"")</f>
        <v>82.09</v>
      </c>
      <c r="AK809">
        <f t="array" ref="AK809">IFERROR(INDEX(SonnyMoore[SM_PR],MATCH(AllSources[[#This Row],[Year]]&amp;"|"&amp;AllSources[[#This Row],[Real_Team]],SonnyMoore[YEAR]&amp;"|"&amp;SonnyMoore[TEAM],0)),"")</f>
        <v>90.8</v>
      </c>
      <c r="AL809">
        <f t="array" ref="AL809">IFERROR(INDEX(SonnyMoore[YEAR],MATCH(AllSources[[#This Row],[Year]]&amp;"|"&amp;AllSources[[#This Row],[Real_Team]],SonnyMoore[YEAR]&amp;"|"&amp;SonnyMoore[TEAM],0)),"")</f>
        <v>2021</v>
      </c>
      <c r="AM809" t="str">
        <f t="array" ref="AM809">IFERROR(INDEX(ESPN[TEAM],MATCH(AllSources[[#This Row],[Year]]&amp;"|"&amp;AllSources[[#This Row],[Real_Team]],ESPN[YEAR]&amp;"|"&amp;ESPN[TEAM],0)),"")</f>
        <v>Alabama</v>
      </c>
      <c r="AN809">
        <f t="array" ref="AN809">IFERROR(INDEX(ESPN[BPI OFF],MATCH(AllSources[[#This Row],[Year]]&amp;"|"&amp;AllSources[[#This Row],[Real_Team]],ESPN[YEAR]&amp;"|"&amp;ESPN[TEAM],0)),"")</f>
        <v>5.8</v>
      </c>
      <c r="AO809">
        <f t="array" ref="AO809">IFERROR(INDEX(ESPN[BPI DEF],MATCH(AllSources[[#This Row],[Year]]&amp;"|"&amp;AllSources[[#This Row],[Real_Team]],ESPN[YEAR]&amp;"|"&amp;ESPN[TEAM],0)),"")</f>
        <v>8.6</v>
      </c>
      <c r="AP809">
        <f t="array" ref="AP809">IFERROR(INDEX(ESPN[BPI],MATCH(AllSources[[#This Row],[Year]]&amp;"|"&amp;AllSources[[#This Row],[Real_Team]],ESPN[YEAR]&amp;"|"&amp;ESPN[TEAM],0)),"")</f>
        <v>14.4</v>
      </c>
      <c r="AQ809">
        <f t="array" ref="AQ809">IFERROR(INDEX(ESPN[YEAR],MATCH(AllSources[[#This Row],[Year]]&amp;"|"&amp;AllSources[[#This Row],[Real_Team]],ESPN[YEAR]&amp;"|"&amp;ESPN[TEAM],0)),"")</f>
        <v>2021</v>
      </c>
    </row>
    <row r="810" spans="1:43" x14ac:dyDescent="0.2">
      <c r="A810">
        <v>2021</v>
      </c>
      <c r="B810">
        <v>10</v>
      </c>
      <c r="C810" t="s">
        <v>1279</v>
      </c>
      <c r="D810" t="s">
        <v>980</v>
      </c>
      <c r="E810" t="e" vm="1">
        <v>#NAME?</v>
      </c>
      <c r="F810">
        <v>8</v>
      </c>
      <c r="H810" t="s">
        <v>590</v>
      </c>
      <c r="I810" t="s">
        <v>1269</v>
      </c>
      <c r="J810">
        <v>24.32</v>
      </c>
      <c r="K810">
        <v>111.3</v>
      </c>
      <c r="L810">
        <v>41</v>
      </c>
      <c r="M810">
        <v>87</v>
      </c>
      <c r="N810">
        <v>2</v>
      </c>
      <c r="O810">
        <v>63.7</v>
      </c>
      <c r="P810">
        <v>342</v>
      </c>
      <c r="Q810">
        <v>-2.4E-2</v>
      </c>
      <c r="R810">
        <v>233</v>
      </c>
      <c r="S810">
        <v>6.27</v>
      </c>
      <c r="T810">
        <v>112</v>
      </c>
      <c r="U810">
        <v>105.6</v>
      </c>
      <c r="V810">
        <v>110</v>
      </c>
      <c r="W810">
        <v>99.4</v>
      </c>
      <c r="X810">
        <v>123</v>
      </c>
      <c r="Y810">
        <v>4.8099999999999996</v>
      </c>
      <c r="Z810">
        <v>139</v>
      </c>
      <c r="AA810">
        <v>8</v>
      </c>
      <c r="AB810" t="s">
        <v>136</v>
      </c>
      <c r="AC810" t="str">
        <f t="array" ref="AC810">IFERROR(INDEX(JeffSagarin[TEAM],MATCH(AllSources[[#This Row],[Year]]&amp;"|"&amp;AllSources[[#This Row],[Real_Team]],JeffSagarin[YEAR]&amp;"|"&amp;JeffSagarin[TEAM],0)),"")</f>
        <v/>
      </c>
      <c r="AD810" t="str">
        <f t="array" ref="AD810">IFERROR(INDEX(JeffSagarin[JS_RATING],MATCH(AllSources[[#This Row],[Year]]&amp;"|"&amp;AllSources[[#This Row],[Real_Team]],JeffSagarin[YEAR]&amp;"|"&amp;JeffSagarin[TEAM],0)),"")</f>
        <v/>
      </c>
      <c r="AE810" t="str">
        <f t="array" ref="AE810">IFERROR(INDEX(JeffSagarin[JS_SOS],MATCH(AllSources[[#This Row],[Year]]&amp;"|"&amp;AllSources[[#This Row],[Real_Team]],JeffSagarin[YEAR]&amp;"|"&amp;JeffSagarin[TEAM],0)),"")</f>
        <v/>
      </c>
      <c r="AF810" t="str">
        <f t="array" ref="AF810">IFERROR(INDEX(JeffSagarin[W25],MATCH(AllSources[[#This Row],[Year]]&amp;"|"&amp;AllSources[[#This Row],[Real_Team]],JeffSagarin[YEAR]&amp;"|"&amp;JeffSagarin[TEAM],0)),"")</f>
        <v/>
      </c>
      <c r="AG810" s="9" t="str">
        <f t="array" ref="AG810">IFERROR(INDEX(JeffSagarin[W50],MATCH(AllSources[[#This Row],[Year]]&amp;"|"&amp;AllSources[[#This Row],[Real_Team]],JeffSagarin[YEAR]&amp;"|"&amp;JeffSagarin[TEAM],0)),"")</f>
        <v/>
      </c>
      <c r="AH810" t="str">
        <f t="array" ref="AH810">IFERROR(INDEX(JeffSagarin[YEAR],MATCH(AllSources[[#This Row],[Year]]&amp;"|"&amp;AllSources[[#This Row],[Real_Team]],JeffSagarin[YEAR]&amp;"|"&amp;JeffSagarin[TEAM],0)),"")</f>
        <v/>
      </c>
      <c r="AI810" t="str">
        <f t="array" ref="AI810">IFERROR(INDEX(SonnyMoore[TEAM],MATCH(AllSources[[#This Row],[Year]]&amp;"|"&amp;AllSources[[#This Row],[Real_Team]],SonnyMoore[YEAR]&amp;"|"&amp;SonnyMoore[TEAM],0)),"")</f>
        <v/>
      </c>
      <c r="AJ810" t="str">
        <f t="array" ref="AJ810">IFERROR(INDEX(SonnyMoore[SM_SOS],MATCH(AllSources[[#This Row],[Year]]&amp;"|"&amp;AllSources[[#This Row],[Real_Team]],SonnyMoore[YEAR]&amp;"|"&amp;SonnyMoore[TEAM],0)),"")</f>
        <v/>
      </c>
      <c r="AK810" t="str">
        <f t="array" ref="AK810">IFERROR(INDEX(SonnyMoore[SM_PR],MATCH(AllSources[[#This Row],[Year]]&amp;"|"&amp;AllSources[[#This Row],[Real_Team]],SonnyMoore[YEAR]&amp;"|"&amp;SonnyMoore[TEAM],0)),"")</f>
        <v/>
      </c>
      <c r="AL810" t="str">
        <f t="array" ref="AL810">IFERROR(INDEX(SonnyMoore[YEAR],MATCH(AllSources[[#This Row],[Year]]&amp;"|"&amp;AllSources[[#This Row],[Real_Team]],SonnyMoore[YEAR]&amp;"|"&amp;SonnyMoore[TEAM],0)),"")</f>
        <v/>
      </c>
      <c r="AM810" t="str">
        <f t="array" ref="AM810">IFERROR(INDEX(ESPN[TEAM],MATCH(AllSources[[#This Row],[Year]]&amp;"|"&amp;AllSources[[#This Row],[Real_Team]],ESPN[YEAR]&amp;"|"&amp;ESPN[TEAM],0)),"")</f>
        <v>Loyola Chicago</v>
      </c>
      <c r="AN810">
        <f t="array" ref="AN810">IFERROR(INDEX(ESPN[BPI OFF],MATCH(AllSources[[#This Row],[Year]]&amp;"|"&amp;AllSources[[#This Row],[Real_Team]],ESPN[YEAR]&amp;"|"&amp;ESPN[TEAM],0)),"")</f>
        <v>5.6</v>
      </c>
      <c r="AO810">
        <f t="array" ref="AO810">IFERROR(INDEX(ESPN[BPI DEF],MATCH(AllSources[[#This Row],[Year]]&amp;"|"&amp;AllSources[[#This Row],[Real_Team]],ESPN[YEAR]&amp;"|"&amp;ESPN[TEAM],0)),"")</f>
        <v>7.7</v>
      </c>
      <c r="AP810">
        <f t="array" ref="AP810">IFERROR(INDEX(ESPN[BPI],MATCH(AllSources[[#This Row],[Year]]&amp;"|"&amp;AllSources[[#This Row],[Real_Team]],ESPN[YEAR]&amp;"|"&amp;ESPN[TEAM],0)),"")</f>
        <v>13.2</v>
      </c>
      <c r="AQ810">
        <f t="array" ref="AQ810">IFERROR(INDEX(ESPN[YEAR],MATCH(AllSources[[#This Row],[Year]]&amp;"|"&amp;AllSources[[#This Row],[Real_Team]],ESPN[YEAR]&amp;"|"&amp;ESPN[TEAM],0)),"")</f>
        <v>2021</v>
      </c>
    </row>
    <row r="811" spans="1:43" x14ac:dyDescent="0.2">
      <c r="A811">
        <v>2021</v>
      </c>
      <c r="B811">
        <v>11</v>
      </c>
      <c r="C811" t="s">
        <v>611</v>
      </c>
      <c r="D811" t="s">
        <v>253</v>
      </c>
      <c r="E811" t="e" vm="1">
        <v>#NAME?</v>
      </c>
      <c r="F811">
        <v>2</v>
      </c>
      <c r="H811" t="s">
        <v>556</v>
      </c>
      <c r="I811" t="s">
        <v>1156</v>
      </c>
      <c r="J811">
        <v>23.58</v>
      </c>
      <c r="K811">
        <v>120.7</v>
      </c>
      <c r="L811">
        <v>4</v>
      </c>
      <c r="M811">
        <v>97.1</v>
      </c>
      <c r="N811">
        <v>82</v>
      </c>
      <c r="O811">
        <v>66.7</v>
      </c>
      <c r="P811">
        <v>251</v>
      </c>
      <c r="Q811">
        <v>-1.2E-2</v>
      </c>
      <c r="R811">
        <v>212</v>
      </c>
      <c r="S811">
        <v>17.899999999999999</v>
      </c>
      <c r="T811">
        <v>9</v>
      </c>
      <c r="U811">
        <v>111.6</v>
      </c>
      <c r="V811">
        <v>10</v>
      </c>
      <c r="W811">
        <v>93.7</v>
      </c>
      <c r="X811">
        <v>5</v>
      </c>
      <c r="Y811">
        <v>3.47</v>
      </c>
      <c r="Z811">
        <v>164</v>
      </c>
      <c r="AA811">
        <v>2</v>
      </c>
      <c r="AB811" t="s">
        <v>136</v>
      </c>
      <c r="AC811" t="str">
        <f t="array" ref="AC811">IFERROR(INDEX(JeffSagarin[TEAM],MATCH(AllSources[[#This Row],[Year]]&amp;"|"&amp;AllSources[[#This Row],[Real_Team]],JeffSagarin[YEAR]&amp;"|"&amp;JeffSagarin[TEAM],0)),"")</f>
        <v/>
      </c>
      <c r="AD811" t="str">
        <f t="array" ref="AD811">IFERROR(INDEX(JeffSagarin[JS_RATING],MATCH(AllSources[[#This Row],[Year]]&amp;"|"&amp;AllSources[[#This Row],[Real_Team]],JeffSagarin[YEAR]&amp;"|"&amp;JeffSagarin[TEAM],0)),"")</f>
        <v/>
      </c>
      <c r="AE811" t="str">
        <f t="array" ref="AE811">IFERROR(INDEX(JeffSagarin[JS_SOS],MATCH(AllSources[[#This Row],[Year]]&amp;"|"&amp;AllSources[[#This Row],[Real_Team]],JeffSagarin[YEAR]&amp;"|"&amp;JeffSagarin[TEAM],0)),"")</f>
        <v/>
      </c>
      <c r="AF811" t="str">
        <f t="array" ref="AF811">IFERROR(INDEX(JeffSagarin[W25],MATCH(AllSources[[#This Row],[Year]]&amp;"|"&amp;AllSources[[#This Row],[Real_Team]],JeffSagarin[YEAR]&amp;"|"&amp;JeffSagarin[TEAM],0)),"")</f>
        <v/>
      </c>
      <c r="AG811" s="9" t="str">
        <f t="array" ref="AG811">IFERROR(INDEX(JeffSagarin[W50],MATCH(AllSources[[#This Row],[Year]]&amp;"|"&amp;AllSources[[#This Row],[Real_Team]],JeffSagarin[YEAR]&amp;"|"&amp;JeffSagarin[TEAM],0)),"")</f>
        <v/>
      </c>
      <c r="AH811" t="str">
        <f t="array" ref="AH811">IFERROR(INDEX(JeffSagarin[YEAR],MATCH(AllSources[[#This Row],[Year]]&amp;"|"&amp;AllSources[[#This Row],[Real_Team]],JeffSagarin[YEAR]&amp;"|"&amp;JeffSagarin[TEAM],0)),"")</f>
        <v/>
      </c>
      <c r="AI811" t="str">
        <f t="array" ref="AI811">IFERROR(INDEX(SonnyMoore[TEAM],MATCH(AllSources[[#This Row],[Year]]&amp;"|"&amp;AllSources[[#This Row],[Real_Team]],SonnyMoore[YEAR]&amp;"|"&amp;SonnyMoore[TEAM],0)),"")</f>
        <v>OHIO ST.</v>
      </c>
      <c r="AJ811">
        <f t="array" ref="AJ811">IFERROR(INDEX(SonnyMoore[SM_SOS],MATCH(AllSources[[#This Row],[Year]]&amp;"|"&amp;AllSources[[#This Row],[Real_Team]],SonnyMoore[YEAR]&amp;"|"&amp;SonnyMoore[TEAM],0)),"")</f>
        <v>83.23</v>
      </c>
      <c r="AK811">
        <f t="array" ref="AK811">IFERROR(INDEX(SonnyMoore[SM_PR],MATCH(AllSources[[#This Row],[Year]]&amp;"|"&amp;AllSources[[#This Row],[Real_Team]],SonnyMoore[YEAR]&amp;"|"&amp;SonnyMoore[TEAM],0)),"")</f>
        <v>88.25</v>
      </c>
      <c r="AL811">
        <f t="array" ref="AL811">IFERROR(INDEX(SonnyMoore[YEAR],MATCH(AllSources[[#This Row],[Year]]&amp;"|"&amp;AllSources[[#This Row],[Real_Team]],SonnyMoore[YEAR]&amp;"|"&amp;SonnyMoore[TEAM],0)),"")</f>
        <v>2021</v>
      </c>
      <c r="AM811" t="str">
        <f t="array" ref="AM811">IFERROR(INDEX(ESPN[TEAM],MATCH(AllSources[[#This Row],[Year]]&amp;"|"&amp;AllSources[[#This Row],[Real_Team]],ESPN[YEAR]&amp;"|"&amp;ESPN[TEAM],0)),"")</f>
        <v/>
      </c>
      <c r="AN811" t="str">
        <f t="array" ref="AN811">IFERROR(INDEX(ESPN[BPI OFF],MATCH(AllSources[[#This Row],[Year]]&amp;"|"&amp;AllSources[[#This Row],[Real_Team]],ESPN[YEAR]&amp;"|"&amp;ESPN[TEAM],0)),"")</f>
        <v/>
      </c>
      <c r="AO811" t="str">
        <f t="array" ref="AO811">IFERROR(INDEX(ESPN[BPI DEF],MATCH(AllSources[[#This Row],[Year]]&amp;"|"&amp;AllSources[[#This Row],[Real_Team]],ESPN[YEAR]&amp;"|"&amp;ESPN[TEAM],0)),"")</f>
        <v/>
      </c>
      <c r="AP811" t="str">
        <f t="array" ref="AP811">IFERROR(INDEX(ESPN[BPI],MATCH(AllSources[[#This Row],[Year]]&amp;"|"&amp;AllSources[[#This Row],[Real_Team]],ESPN[YEAR]&amp;"|"&amp;ESPN[TEAM],0)),"")</f>
        <v/>
      </c>
      <c r="AQ811" t="str">
        <f t="array" ref="AQ811">IFERROR(INDEX(ESPN[YEAR],MATCH(AllSources[[#This Row],[Year]]&amp;"|"&amp;AllSources[[#This Row],[Real_Team]],ESPN[YEAR]&amp;"|"&amp;ESPN[TEAM],0)),"")</f>
        <v/>
      </c>
    </row>
    <row r="812" spans="1:43" x14ac:dyDescent="0.2">
      <c r="A812">
        <v>2021</v>
      </c>
      <c r="B812">
        <v>12</v>
      </c>
      <c r="C812" t="s">
        <v>1280</v>
      </c>
      <c r="D812" t="s">
        <v>31</v>
      </c>
      <c r="E812" t="e" vm="1">
        <v>#NAME?</v>
      </c>
      <c r="F812">
        <v>5</v>
      </c>
      <c r="H812" t="s">
        <v>541</v>
      </c>
      <c r="I812" t="s">
        <v>1344</v>
      </c>
      <c r="J812">
        <v>23.02</v>
      </c>
      <c r="K812">
        <v>119</v>
      </c>
      <c r="L812">
        <v>6</v>
      </c>
      <c r="M812">
        <v>96</v>
      </c>
      <c r="N812">
        <v>66</v>
      </c>
      <c r="O812">
        <v>64.2</v>
      </c>
      <c r="P812">
        <v>336</v>
      </c>
      <c r="Q812">
        <v>-7.0000000000000001E-3</v>
      </c>
      <c r="R812">
        <v>200</v>
      </c>
      <c r="S812">
        <v>13.66</v>
      </c>
      <c r="T812">
        <v>47</v>
      </c>
      <c r="U812">
        <v>109.3</v>
      </c>
      <c r="V812">
        <v>51</v>
      </c>
      <c r="W812">
        <v>95.7</v>
      </c>
      <c r="X812">
        <v>50</v>
      </c>
      <c r="Y812">
        <v>8.1199999999999992</v>
      </c>
      <c r="Z812">
        <v>89</v>
      </c>
      <c r="AA812">
        <v>5</v>
      </c>
      <c r="AB812" t="s">
        <v>136</v>
      </c>
      <c r="AC812" t="str">
        <f t="array" ref="AC812">IFERROR(INDEX(JeffSagarin[TEAM],MATCH(AllSources[[#This Row],[Year]]&amp;"|"&amp;AllSources[[#This Row],[Real_Team]],JeffSagarin[YEAR]&amp;"|"&amp;JeffSagarin[TEAM],0)),"")</f>
        <v>Villanova</v>
      </c>
      <c r="AD812">
        <f t="array" ref="AD812">IFERROR(INDEX(JeffSagarin[JS_RATING],MATCH(AllSources[[#This Row],[Year]]&amp;"|"&amp;AllSources[[#This Row],[Real_Team]],JeffSagarin[YEAR]&amp;"|"&amp;JeffSagarin[TEAM],0)),"")</f>
        <v>88.2</v>
      </c>
      <c r="AE812">
        <f t="array" ref="AE812">IFERROR(INDEX(JeffSagarin[JS_SOS],MATCH(AllSources[[#This Row],[Year]]&amp;"|"&amp;AllSources[[#This Row],[Real_Team]],JeffSagarin[YEAR]&amp;"|"&amp;JeffSagarin[TEAM],0)),"")</f>
        <v>80.75</v>
      </c>
      <c r="AF812">
        <f t="array" ref="AF812">IFERROR(INDEX(JeffSagarin[W25],MATCH(AllSources[[#This Row],[Year]]&amp;"|"&amp;AllSources[[#This Row],[Real_Team]],JeffSagarin[YEAR]&amp;"|"&amp;JeffSagarin[TEAM],0)),"")</f>
        <v>2</v>
      </c>
      <c r="AG812" s="9">
        <f t="array" ref="AG812">IFERROR(INDEX(JeffSagarin[W50],MATCH(AllSources[[#This Row],[Year]]&amp;"|"&amp;AllSources[[#This Row],[Real_Team]],JeffSagarin[YEAR]&amp;"|"&amp;JeffSagarin[TEAM],0)),"")</f>
        <v>5</v>
      </c>
      <c r="AH812">
        <f t="array" ref="AH812">IFERROR(INDEX(JeffSagarin[YEAR],MATCH(AllSources[[#This Row],[Year]]&amp;"|"&amp;AllSources[[#This Row],[Real_Team]],JeffSagarin[YEAR]&amp;"|"&amp;JeffSagarin[TEAM],0)),"")</f>
        <v>2021</v>
      </c>
      <c r="AI812" t="str">
        <f t="array" ref="AI812">IFERROR(INDEX(SonnyMoore[TEAM],MATCH(AllSources[[#This Row],[Year]]&amp;"|"&amp;AllSources[[#This Row],[Real_Team]],SonnyMoore[YEAR]&amp;"|"&amp;SonnyMoore[TEAM],0)),"")</f>
        <v>VILLANOVA</v>
      </c>
      <c r="AJ812">
        <f t="array" ref="AJ812">IFERROR(INDEX(SonnyMoore[SM_SOS],MATCH(AllSources[[#This Row],[Year]]&amp;"|"&amp;AllSources[[#This Row],[Real_Team]],SonnyMoore[YEAR]&amp;"|"&amp;SonnyMoore[TEAM],0)),"")</f>
        <v>80.02</v>
      </c>
      <c r="AK812">
        <f t="array" ref="AK812">IFERROR(INDEX(SonnyMoore[SM_PR],MATCH(AllSources[[#This Row],[Year]]&amp;"|"&amp;AllSources[[#This Row],[Real_Team]],SonnyMoore[YEAR]&amp;"|"&amp;SonnyMoore[TEAM],0)),"")</f>
        <v>87.17</v>
      </c>
      <c r="AL812">
        <f t="array" ref="AL812">IFERROR(INDEX(SonnyMoore[YEAR],MATCH(AllSources[[#This Row],[Year]]&amp;"|"&amp;AllSources[[#This Row],[Real_Team]],SonnyMoore[YEAR]&amp;"|"&amp;SonnyMoore[TEAM],0)),"")</f>
        <v>2021</v>
      </c>
      <c r="AM812" t="str">
        <f t="array" ref="AM812">IFERROR(INDEX(ESPN[TEAM],MATCH(AllSources[[#This Row],[Year]]&amp;"|"&amp;AllSources[[#This Row],[Real_Team]],ESPN[YEAR]&amp;"|"&amp;ESPN[TEAM],0)),"")</f>
        <v>Villanova</v>
      </c>
      <c r="AN812">
        <f t="array" ref="AN812">IFERROR(INDEX(ESPN[BPI OFF],MATCH(AllSources[[#This Row],[Year]]&amp;"|"&amp;AllSources[[#This Row],[Real_Team]],ESPN[YEAR]&amp;"|"&amp;ESPN[TEAM],0)),"")</f>
        <v>10.9</v>
      </c>
      <c r="AO812">
        <f t="array" ref="AO812">IFERROR(INDEX(ESPN[BPI DEF],MATCH(AllSources[[#This Row],[Year]]&amp;"|"&amp;AllSources[[#This Row],[Real_Team]],ESPN[YEAR]&amp;"|"&amp;ESPN[TEAM],0)),"")</f>
        <v>4.2</v>
      </c>
      <c r="AP812">
        <f t="array" ref="AP812">IFERROR(INDEX(ESPN[BPI],MATCH(AllSources[[#This Row],[Year]]&amp;"|"&amp;AllSources[[#This Row],[Real_Team]],ESPN[YEAR]&amp;"|"&amp;ESPN[TEAM],0)),"")</f>
        <v>15.1</v>
      </c>
      <c r="AQ812">
        <f t="array" ref="AQ812">IFERROR(INDEX(ESPN[YEAR],MATCH(AllSources[[#This Row],[Year]]&amp;"|"&amp;AllSources[[#This Row],[Real_Team]],ESPN[YEAR]&amp;"|"&amp;ESPN[TEAM],0)),"")</f>
        <v>2021</v>
      </c>
    </row>
    <row r="813" spans="1:43" x14ac:dyDescent="0.2">
      <c r="A813">
        <v>2021</v>
      </c>
      <c r="B813">
        <v>13</v>
      </c>
      <c r="C813" t="s">
        <v>145</v>
      </c>
      <c r="D813" t="s">
        <v>64</v>
      </c>
      <c r="E813" t="e" vm="1">
        <v>#NAME?</v>
      </c>
      <c r="F813">
        <v>11</v>
      </c>
      <c r="H813" t="s">
        <v>137</v>
      </c>
      <c r="I813" t="s">
        <v>99</v>
      </c>
      <c r="J813">
        <v>22.43</v>
      </c>
      <c r="K813">
        <v>116.9</v>
      </c>
      <c r="L813">
        <v>11</v>
      </c>
      <c r="M813">
        <v>94.5</v>
      </c>
      <c r="N813">
        <v>46</v>
      </c>
      <c r="O813">
        <v>63.8</v>
      </c>
      <c r="P813">
        <v>341</v>
      </c>
      <c r="Q813">
        <v>2.8000000000000001E-2</v>
      </c>
      <c r="R813">
        <v>110</v>
      </c>
      <c r="S813">
        <v>17.38</v>
      </c>
      <c r="T813">
        <v>11</v>
      </c>
      <c r="U813">
        <v>111.3</v>
      </c>
      <c r="V813">
        <v>14</v>
      </c>
      <c r="W813">
        <v>93.9</v>
      </c>
      <c r="X813">
        <v>6</v>
      </c>
      <c r="Y813">
        <v>9.8699999999999992</v>
      </c>
      <c r="Z813">
        <v>66</v>
      </c>
      <c r="AA813">
        <v>1</v>
      </c>
      <c r="AB813" t="s">
        <v>136</v>
      </c>
      <c r="AC813" t="str">
        <f t="array" ref="AC813">IFERROR(INDEX(JeffSagarin[TEAM],MATCH(AllSources[[#This Row],[Year]]&amp;"|"&amp;AllSources[[#This Row],[Real_Team]],JeffSagarin[YEAR]&amp;"|"&amp;JeffSagarin[TEAM],0)),"")</f>
        <v>UCLA</v>
      </c>
      <c r="AD813">
        <f t="array" ref="AD813">IFERROR(INDEX(JeffSagarin[JS_RATING],MATCH(AllSources[[#This Row],[Year]]&amp;"|"&amp;AllSources[[#This Row],[Real_Team]],JeffSagarin[YEAR]&amp;"|"&amp;JeffSagarin[TEAM],0)),"")</f>
        <v>86.85</v>
      </c>
      <c r="AE813">
        <f t="array" ref="AE813">IFERROR(INDEX(JeffSagarin[JS_SOS],MATCH(AllSources[[#This Row],[Year]]&amp;"|"&amp;AllSources[[#This Row],[Real_Team]],JeffSagarin[YEAR]&amp;"|"&amp;JeffSagarin[TEAM],0)),"")</f>
        <v>81.650000000000006</v>
      </c>
      <c r="AF813">
        <f t="array" ref="AF813">IFERROR(INDEX(JeffSagarin[W25],MATCH(AllSources[[#This Row],[Year]]&amp;"|"&amp;AllSources[[#This Row],[Real_Team]],JeffSagarin[YEAR]&amp;"|"&amp;JeffSagarin[TEAM],0)),"")</f>
        <v>4</v>
      </c>
      <c r="AG813" s="9">
        <f t="array" ref="AG813">IFERROR(INDEX(JeffSagarin[W50],MATCH(AllSources[[#This Row],[Year]]&amp;"|"&amp;AllSources[[#This Row],[Real_Team]],JeffSagarin[YEAR]&amp;"|"&amp;JeffSagarin[TEAM],0)),"")</f>
        <v>7</v>
      </c>
      <c r="AH813">
        <f t="array" ref="AH813">IFERROR(INDEX(JeffSagarin[YEAR],MATCH(AllSources[[#This Row],[Year]]&amp;"|"&amp;AllSources[[#This Row],[Real_Team]],JeffSagarin[YEAR]&amp;"|"&amp;JeffSagarin[TEAM],0)),"")</f>
        <v>2021</v>
      </c>
      <c r="AI813" t="str">
        <f t="array" ref="AI813">IFERROR(INDEX(SonnyMoore[TEAM],MATCH(AllSources[[#This Row],[Year]]&amp;"|"&amp;AllSources[[#This Row],[Real_Team]],SonnyMoore[YEAR]&amp;"|"&amp;SonnyMoore[TEAM],0)),"")</f>
        <v>UCLA</v>
      </c>
      <c r="AJ813">
        <f t="array" ref="AJ813">IFERROR(INDEX(SonnyMoore[SM_SOS],MATCH(AllSources[[#This Row],[Year]]&amp;"|"&amp;AllSources[[#This Row],[Real_Team]],SonnyMoore[YEAR]&amp;"|"&amp;SonnyMoore[TEAM],0)),"")</f>
        <v>81.27</v>
      </c>
      <c r="AK813">
        <f t="array" ref="AK813">IFERROR(INDEX(SonnyMoore[SM_PR],MATCH(AllSources[[#This Row],[Year]]&amp;"|"&amp;AllSources[[#This Row],[Real_Team]],SonnyMoore[YEAR]&amp;"|"&amp;SonnyMoore[TEAM],0)),"")</f>
        <v>90.28</v>
      </c>
      <c r="AL813">
        <f t="array" ref="AL813">IFERROR(INDEX(SonnyMoore[YEAR],MATCH(AllSources[[#This Row],[Year]]&amp;"|"&amp;AllSources[[#This Row],[Real_Team]],SonnyMoore[YEAR]&amp;"|"&amp;SonnyMoore[TEAM],0)),"")</f>
        <v>2021</v>
      </c>
      <c r="AM813" t="str">
        <f t="array" ref="AM813">IFERROR(INDEX(ESPN[TEAM],MATCH(AllSources[[#This Row],[Year]]&amp;"|"&amp;AllSources[[#This Row],[Real_Team]],ESPN[YEAR]&amp;"|"&amp;ESPN[TEAM],0)),"")</f>
        <v>UCLA</v>
      </c>
      <c r="AN813">
        <f t="array" ref="AN813">IFERROR(INDEX(ESPN[BPI OFF],MATCH(AllSources[[#This Row],[Year]]&amp;"|"&amp;AllSources[[#This Row],[Real_Team]],ESPN[YEAR]&amp;"|"&amp;ESPN[TEAM],0)),"")</f>
        <v>8.1</v>
      </c>
      <c r="AO813">
        <f t="array" ref="AO813">IFERROR(INDEX(ESPN[BPI DEF],MATCH(AllSources[[#This Row],[Year]]&amp;"|"&amp;AllSources[[#This Row],[Real_Team]],ESPN[YEAR]&amp;"|"&amp;ESPN[TEAM],0)),"")</f>
        <v>3.3</v>
      </c>
      <c r="AP813">
        <f t="array" ref="AP813">IFERROR(INDEX(ESPN[BPI],MATCH(AllSources[[#This Row],[Year]]&amp;"|"&amp;AllSources[[#This Row],[Real_Team]],ESPN[YEAR]&amp;"|"&amp;ESPN[TEAM],0)),"")</f>
        <v>11.4</v>
      </c>
      <c r="AQ813">
        <f t="array" ref="AQ813">IFERROR(INDEX(ESPN[YEAR],MATCH(AllSources[[#This Row],[Year]]&amp;"|"&amp;AllSources[[#This Row],[Real_Team]],ESPN[YEAR]&amp;"|"&amp;ESPN[TEAM],0)),"")</f>
        <v>2021</v>
      </c>
    </row>
    <row r="814" spans="1:43" x14ac:dyDescent="0.2">
      <c r="A814">
        <v>2021</v>
      </c>
      <c r="B814">
        <v>14</v>
      </c>
      <c r="C814" t="s">
        <v>1281</v>
      </c>
      <c r="D814" t="s">
        <v>80</v>
      </c>
      <c r="E814" t="e" vm="1">
        <v>#NAME?</v>
      </c>
      <c r="F814">
        <v>9</v>
      </c>
      <c r="H814" t="s">
        <v>556</v>
      </c>
      <c r="I814" t="s">
        <v>1161</v>
      </c>
      <c r="J814">
        <v>22.4</v>
      </c>
      <c r="K814">
        <v>113</v>
      </c>
      <c r="L814">
        <v>29</v>
      </c>
      <c r="M814">
        <v>90.6</v>
      </c>
      <c r="N814">
        <v>15</v>
      </c>
      <c r="O814">
        <v>64.599999999999994</v>
      </c>
      <c r="P814">
        <v>328</v>
      </c>
      <c r="Q814">
        <v>-5.1999999999999998E-2</v>
      </c>
      <c r="R814">
        <v>289</v>
      </c>
      <c r="S814">
        <v>18.13</v>
      </c>
      <c r="T814">
        <v>6</v>
      </c>
      <c r="U814">
        <v>112.1</v>
      </c>
      <c r="V814">
        <v>7</v>
      </c>
      <c r="W814">
        <v>93.9</v>
      </c>
      <c r="X814">
        <v>8</v>
      </c>
      <c r="Y814">
        <v>1.24</v>
      </c>
      <c r="Z814">
        <v>199</v>
      </c>
      <c r="AA814">
        <v>9</v>
      </c>
      <c r="AB814" t="s">
        <v>136</v>
      </c>
      <c r="AC814" t="str">
        <f t="array" ref="AC814">IFERROR(INDEX(JeffSagarin[TEAM],MATCH(AllSources[[#This Row],[Year]]&amp;"|"&amp;AllSources[[#This Row],[Real_Team]],JeffSagarin[YEAR]&amp;"|"&amp;JeffSagarin[TEAM],0)),"")</f>
        <v>Wisconsin</v>
      </c>
      <c r="AD814">
        <f t="array" ref="AD814">IFERROR(INDEX(JeffSagarin[JS_RATING],MATCH(AllSources[[#This Row],[Year]]&amp;"|"&amp;AllSources[[#This Row],[Real_Team]],JeffSagarin[YEAR]&amp;"|"&amp;JeffSagarin[TEAM],0)),"")</f>
        <v>87.31</v>
      </c>
      <c r="AE814">
        <f t="array" ref="AE814">IFERROR(INDEX(JeffSagarin[JS_SOS],MATCH(AllSources[[#This Row],[Year]]&amp;"|"&amp;AllSources[[#This Row],[Real_Team]],JeffSagarin[YEAR]&amp;"|"&amp;JeffSagarin[TEAM],0)),"")</f>
        <v>83.43</v>
      </c>
      <c r="AF814">
        <f t="array" ref="AF814">IFERROR(INDEX(JeffSagarin[W25],MATCH(AllSources[[#This Row],[Year]]&amp;"|"&amp;AllSources[[#This Row],[Real_Team]],JeffSagarin[YEAR]&amp;"|"&amp;JeffSagarin[TEAM],0)),"")</f>
        <v>0</v>
      </c>
      <c r="AG814" s="9">
        <f t="array" ref="AG814">IFERROR(INDEX(JeffSagarin[W50],MATCH(AllSources[[#This Row],[Year]]&amp;"|"&amp;AllSources[[#This Row],[Real_Team]],JeffSagarin[YEAR]&amp;"|"&amp;JeffSagarin[TEAM],0)),"")</f>
        <v>9</v>
      </c>
      <c r="AH814">
        <f t="array" ref="AH814">IFERROR(INDEX(JeffSagarin[YEAR],MATCH(AllSources[[#This Row],[Year]]&amp;"|"&amp;AllSources[[#This Row],[Real_Team]],JeffSagarin[YEAR]&amp;"|"&amp;JeffSagarin[TEAM],0)),"")</f>
        <v>2021</v>
      </c>
      <c r="AI814" t="str">
        <f t="array" ref="AI814">IFERROR(INDEX(SonnyMoore[TEAM],MATCH(AllSources[[#This Row],[Year]]&amp;"|"&amp;AllSources[[#This Row],[Real_Team]],SonnyMoore[YEAR]&amp;"|"&amp;SonnyMoore[TEAM],0)),"")</f>
        <v>WISCONSIN</v>
      </c>
      <c r="AJ814">
        <f t="array" ref="AJ814">IFERROR(INDEX(SonnyMoore[SM_SOS],MATCH(AllSources[[#This Row],[Year]]&amp;"|"&amp;AllSources[[#This Row],[Real_Team]],SonnyMoore[YEAR]&amp;"|"&amp;SonnyMoore[TEAM],0)),"")</f>
        <v>83.49</v>
      </c>
      <c r="AK814">
        <f t="array" ref="AK814">IFERROR(INDEX(SonnyMoore[SM_PR],MATCH(AllSources[[#This Row],[Year]]&amp;"|"&amp;AllSources[[#This Row],[Real_Team]],SonnyMoore[YEAR]&amp;"|"&amp;SonnyMoore[TEAM],0)),"")</f>
        <v>87.6</v>
      </c>
      <c r="AL814">
        <f t="array" ref="AL814">IFERROR(INDEX(SonnyMoore[YEAR],MATCH(AllSources[[#This Row],[Year]]&amp;"|"&amp;AllSources[[#This Row],[Real_Team]],SonnyMoore[YEAR]&amp;"|"&amp;SonnyMoore[TEAM],0)),"")</f>
        <v>2021</v>
      </c>
      <c r="AM814" t="str">
        <f t="array" ref="AM814">IFERROR(INDEX(ESPN[TEAM],MATCH(AllSources[[#This Row],[Year]]&amp;"|"&amp;AllSources[[#This Row],[Real_Team]],ESPN[YEAR]&amp;"|"&amp;ESPN[TEAM],0)),"")</f>
        <v>Wisconsin</v>
      </c>
      <c r="AN814">
        <f t="array" ref="AN814">IFERROR(INDEX(ESPN[BPI OFF],MATCH(AllSources[[#This Row],[Year]]&amp;"|"&amp;AllSources[[#This Row],[Real_Team]],ESPN[YEAR]&amp;"|"&amp;ESPN[TEAM],0)),"")</f>
        <v>6</v>
      </c>
      <c r="AO814">
        <f t="array" ref="AO814">IFERROR(INDEX(ESPN[BPI DEF],MATCH(AllSources[[#This Row],[Year]]&amp;"|"&amp;AllSources[[#This Row],[Real_Team]],ESPN[YEAR]&amp;"|"&amp;ESPN[TEAM],0)),"")</f>
        <v>7.2</v>
      </c>
      <c r="AP814">
        <f t="array" ref="AP814">IFERROR(INDEX(ESPN[BPI],MATCH(AllSources[[#This Row],[Year]]&amp;"|"&amp;AllSources[[#This Row],[Real_Team]],ESPN[YEAR]&amp;"|"&amp;ESPN[TEAM],0)),"")</f>
        <v>13.2</v>
      </c>
      <c r="AQ814">
        <f t="array" ref="AQ814">IFERROR(INDEX(ESPN[YEAR],MATCH(AllSources[[#This Row],[Year]]&amp;"|"&amp;AllSources[[#This Row],[Real_Team]],ESPN[YEAR]&amp;"|"&amp;ESPN[TEAM],0)),"")</f>
        <v>2021</v>
      </c>
    </row>
    <row r="815" spans="1:43" x14ac:dyDescent="0.2">
      <c r="A815">
        <v>2021</v>
      </c>
      <c r="B815">
        <v>15</v>
      </c>
      <c r="C815" t="s">
        <v>1106</v>
      </c>
      <c r="D815" t="s">
        <v>270</v>
      </c>
      <c r="E815" t="e" vm="1">
        <v>#NAME?</v>
      </c>
      <c r="F815">
        <v>4</v>
      </c>
      <c r="H815" t="s">
        <v>105</v>
      </c>
      <c r="I815" t="s">
        <v>1344</v>
      </c>
      <c r="J815">
        <v>22.12</v>
      </c>
      <c r="K815">
        <v>114.9</v>
      </c>
      <c r="L815">
        <v>16</v>
      </c>
      <c r="M815">
        <v>92.8</v>
      </c>
      <c r="N815">
        <v>33</v>
      </c>
      <c r="O815">
        <v>69.900000000000006</v>
      </c>
      <c r="P815">
        <v>90</v>
      </c>
      <c r="Q815">
        <v>2E-3</v>
      </c>
      <c r="R815">
        <v>167</v>
      </c>
      <c r="S815">
        <v>13.48</v>
      </c>
      <c r="T815">
        <v>50</v>
      </c>
      <c r="U815">
        <v>109.5</v>
      </c>
      <c r="V815">
        <v>46</v>
      </c>
      <c r="W815">
        <v>96</v>
      </c>
      <c r="X815">
        <v>60</v>
      </c>
      <c r="Y815">
        <v>4.42</v>
      </c>
      <c r="Z815">
        <v>145</v>
      </c>
      <c r="AA815">
        <v>4</v>
      </c>
      <c r="AB815" t="s">
        <v>136</v>
      </c>
      <c r="AC815" t="str">
        <f t="array" ref="AC815">IFERROR(INDEX(JeffSagarin[TEAM],MATCH(AllSources[[#This Row],[Year]]&amp;"|"&amp;AllSources[[#This Row],[Real_Team]],JeffSagarin[YEAR]&amp;"|"&amp;JeffSagarin[TEAM],0)),"")</f>
        <v/>
      </c>
      <c r="AD815" t="str">
        <f t="array" ref="AD815">IFERROR(INDEX(JeffSagarin[JS_RATING],MATCH(AllSources[[#This Row],[Year]]&amp;"|"&amp;AllSources[[#This Row],[Real_Team]],JeffSagarin[YEAR]&amp;"|"&amp;JeffSagarin[TEAM],0)),"")</f>
        <v/>
      </c>
      <c r="AE815" t="str">
        <f t="array" ref="AE815">IFERROR(INDEX(JeffSagarin[JS_SOS],MATCH(AllSources[[#This Row],[Year]]&amp;"|"&amp;AllSources[[#This Row],[Real_Team]],JeffSagarin[YEAR]&amp;"|"&amp;JeffSagarin[TEAM],0)),"")</f>
        <v/>
      </c>
      <c r="AF815" t="str">
        <f t="array" ref="AF815">IFERROR(INDEX(JeffSagarin[W25],MATCH(AllSources[[#This Row],[Year]]&amp;"|"&amp;AllSources[[#This Row],[Real_Team]],JeffSagarin[YEAR]&amp;"|"&amp;JeffSagarin[TEAM],0)),"")</f>
        <v/>
      </c>
      <c r="AG815" s="9" t="str">
        <f t="array" ref="AG815">IFERROR(INDEX(JeffSagarin[W50],MATCH(AllSources[[#This Row],[Year]]&amp;"|"&amp;AllSources[[#This Row],[Real_Team]],JeffSagarin[YEAR]&amp;"|"&amp;JeffSagarin[TEAM],0)),"")</f>
        <v/>
      </c>
      <c r="AH815" t="str">
        <f t="array" ref="AH815">IFERROR(INDEX(JeffSagarin[YEAR],MATCH(AllSources[[#This Row],[Year]]&amp;"|"&amp;AllSources[[#This Row],[Real_Team]],JeffSagarin[YEAR]&amp;"|"&amp;JeffSagarin[TEAM],0)),"")</f>
        <v/>
      </c>
      <c r="AI815" t="str">
        <f t="array" ref="AI815">IFERROR(INDEX(SonnyMoore[TEAM],MATCH(AllSources[[#This Row],[Year]]&amp;"|"&amp;AllSources[[#This Row],[Real_Team]],SonnyMoore[YEAR]&amp;"|"&amp;SonnyMoore[TEAM],0)),"")</f>
        <v>FLORIDA ST.</v>
      </c>
      <c r="AJ815">
        <f t="array" ref="AJ815">IFERROR(INDEX(SonnyMoore[SM_SOS],MATCH(AllSources[[#This Row],[Year]]&amp;"|"&amp;AllSources[[#This Row],[Real_Team]],SonnyMoore[YEAR]&amp;"|"&amp;SonnyMoore[TEAM],0)),"")</f>
        <v>80.819999999999993</v>
      </c>
      <c r="AK815">
        <f t="array" ref="AK815">IFERROR(INDEX(SonnyMoore[SM_PR],MATCH(AllSources[[#This Row],[Year]]&amp;"|"&amp;AllSources[[#This Row],[Real_Team]],SonnyMoore[YEAR]&amp;"|"&amp;SonnyMoore[TEAM],0)),"")</f>
        <v>89.79</v>
      </c>
      <c r="AL815">
        <f t="array" ref="AL815">IFERROR(INDEX(SonnyMoore[YEAR],MATCH(AllSources[[#This Row],[Year]]&amp;"|"&amp;AllSources[[#This Row],[Real_Team]],SonnyMoore[YEAR]&amp;"|"&amp;SonnyMoore[TEAM],0)),"")</f>
        <v>2021</v>
      </c>
      <c r="AM815" t="str">
        <f t="array" ref="AM815">IFERROR(INDEX(ESPN[TEAM],MATCH(AllSources[[#This Row],[Year]]&amp;"|"&amp;AllSources[[#This Row],[Real_Team]],ESPN[YEAR]&amp;"|"&amp;ESPN[TEAM],0)),"")</f>
        <v/>
      </c>
      <c r="AN815" t="str">
        <f t="array" ref="AN815">IFERROR(INDEX(ESPN[BPI OFF],MATCH(AllSources[[#This Row],[Year]]&amp;"|"&amp;AllSources[[#This Row],[Real_Team]],ESPN[YEAR]&amp;"|"&amp;ESPN[TEAM],0)),"")</f>
        <v/>
      </c>
      <c r="AO815" t="str">
        <f t="array" ref="AO815">IFERROR(INDEX(ESPN[BPI DEF],MATCH(AllSources[[#This Row],[Year]]&amp;"|"&amp;AllSources[[#This Row],[Real_Team]],ESPN[YEAR]&amp;"|"&amp;ESPN[TEAM],0)),"")</f>
        <v/>
      </c>
      <c r="AP815" t="str">
        <f t="array" ref="AP815">IFERROR(INDEX(ESPN[BPI],MATCH(AllSources[[#This Row],[Year]]&amp;"|"&amp;AllSources[[#This Row],[Real_Team]],ESPN[YEAR]&amp;"|"&amp;ESPN[TEAM],0)),"")</f>
        <v/>
      </c>
      <c r="AQ815" t="str">
        <f t="array" ref="AQ815">IFERROR(INDEX(ESPN[YEAR],MATCH(AllSources[[#This Row],[Year]]&amp;"|"&amp;AllSources[[#This Row],[Real_Team]],ESPN[YEAR]&amp;"|"&amp;ESPN[TEAM],0)),"")</f>
        <v/>
      </c>
    </row>
    <row r="816" spans="1:43" x14ac:dyDescent="0.2">
      <c r="A816">
        <v>2021</v>
      </c>
      <c r="B816">
        <v>16</v>
      </c>
      <c r="C816" t="s">
        <v>680</v>
      </c>
      <c r="D816" t="s">
        <v>1455</v>
      </c>
      <c r="E816" t="e" vm="1">
        <v>#NAME?</v>
      </c>
      <c r="F816">
        <v>7</v>
      </c>
      <c r="H816" t="s">
        <v>137</v>
      </c>
      <c r="I816" t="s">
        <v>1345</v>
      </c>
      <c r="J816">
        <v>21.85</v>
      </c>
      <c r="K816">
        <v>117.2</v>
      </c>
      <c r="L816">
        <v>10</v>
      </c>
      <c r="M816">
        <v>95.4</v>
      </c>
      <c r="N816">
        <v>55</v>
      </c>
      <c r="O816">
        <v>67.2</v>
      </c>
      <c r="P816">
        <v>226</v>
      </c>
      <c r="Q816">
        <v>4.9000000000000002E-2</v>
      </c>
      <c r="R816">
        <v>72</v>
      </c>
      <c r="S816">
        <v>15.2</v>
      </c>
      <c r="T816">
        <v>30</v>
      </c>
      <c r="U816">
        <v>110.6</v>
      </c>
      <c r="V816">
        <v>26</v>
      </c>
      <c r="W816">
        <v>95.4</v>
      </c>
      <c r="X816">
        <v>43</v>
      </c>
      <c r="Y816">
        <v>3.72</v>
      </c>
      <c r="Z816">
        <v>160</v>
      </c>
      <c r="AA816">
        <v>7</v>
      </c>
      <c r="AB816" t="s">
        <v>136</v>
      </c>
      <c r="AC816" t="str">
        <f t="array" ref="AC816">IFERROR(INDEX(JeffSagarin[TEAM],MATCH(AllSources[[#This Row],[Year]]&amp;"|"&amp;AllSources[[#This Row],[Real_Team]],JeffSagarin[YEAR]&amp;"|"&amp;JeffSagarin[TEAM],0)),"")</f>
        <v/>
      </c>
      <c r="AD816" t="str">
        <f t="array" ref="AD816">IFERROR(INDEX(JeffSagarin[JS_RATING],MATCH(AllSources[[#This Row],[Year]]&amp;"|"&amp;AllSources[[#This Row],[Real_Team]],JeffSagarin[YEAR]&amp;"|"&amp;JeffSagarin[TEAM],0)),"")</f>
        <v/>
      </c>
      <c r="AE816" t="str">
        <f t="array" ref="AE816">IFERROR(INDEX(JeffSagarin[JS_SOS],MATCH(AllSources[[#This Row],[Year]]&amp;"|"&amp;AllSources[[#This Row],[Real_Team]],JeffSagarin[YEAR]&amp;"|"&amp;JeffSagarin[TEAM],0)),"")</f>
        <v/>
      </c>
      <c r="AF816" t="str">
        <f t="array" ref="AF816">IFERROR(INDEX(JeffSagarin[W25],MATCH(AllSources[[#This Row],[Year]]&amp;"|"&amp;AllSources[[#This Row],[Real_Team]],JeffSagarin[YEAR]&amp;"|"&amp;JeffSagarin[TEAM],0)),"")</f>
        <v/>
      </c>
      <c r="AG816" s="9" t="str">
        <f t="array" ref="AG816">IFERROR(INDEX(JeffSagarin[W50],MATCH(AllSources[[#This Row],[Year]]&amp;"|"&amp;AllSources[[#This Row],[Real_Team]],JeffSagarin[YEAR]&amp;"|"&amp;JeffSagarin[TEAM],0)),"")</f>
        <v/>
      </c>
      <c r="AH816" t="str">
        <f t="array" ref="AH816">IFERROR(INDEX(JeffSagarin[YEAR],MATCH(AllSources[[#This Row],[Year]]&amp;"|"&amp;AllSources[[#This Row],[Real_Team]],JeffSagarin[YEAR]&amp;"|"&amp;JeffSagarin[TEAM],0)),"")</f>
        <v/>
      </c>
      <c r="AI816" t="str">
        <f t="array" ref="AI816">IFERROR(INDEX(SonnyMoore[TEAM],MATCH(AllSources[[#This Row],[Year]]&amp;"|"&amp;AllSources[[#This Row],[Real_Team]],SonnyMoore[YEAR]&amp;"|"&amp;SonnyMoore[TEAM],0)),"")</f>
        <v/>
      </c>
      <c r="AJ816" t="str">
        <f t="array" ref="AJ816">IFERROR(INDEX(SonnyMoore[SM_SOS],MATCH(AllSources[[#This Row],[Year]]&amp;"|"&amp;AllSources[[#This Row],[Real_Team]],SonnyMoore[YEAR]&amp;"|"&amp;SonnyMoore[TEAM],0)),"")</f>
        <v/>
      </c>
      <c r="AK816" t="str">
        <f t="array" ref="AK816">IFERROR(INDEX(SonnyMoore[SM_PR],MATCH(AllSources[[#This Row],[Year]]&amp;"|"&amp;AllSources[[#This Row],[Real_Team]],SonnyMoore[YEAR]&amp;"|"&amp;SonnyMoore[TEAM],0)),"")</f>
        <v/>
      </c>
      <c r="AL816" t="str">
        <f t="array" ref="AL816">IFERROR(INDEX(SonnyMoore[YEAR],MATCH(AllSources[[#This Row],[Year]]&amp;"|"&amp;AllSources[[#This Row],[Real_Team]],SonnyMoore[YEAR]&amp;"|"&amp;SonnyMoore[TEAM],0)),"")</f>
        <v/>
      </c>
      <c r="AM816" t="str">
        <f t="array" ref="AM816">IFERROR(INDEX(ESPN[TEAM],MATCH(AllSources[[#This Row],[Year]]&amp;"|"&amp;AllSources[[#This Row],[Real_Team]],ESPN[YEAR]&amp;"|"&amp;ESPN[TEAM],0)),"")</f>
        <v/>
      </c>
      <c r="AN816" t="str">
        <f t="array" ref="AN816">IFERROR(INDEX(ESPN[BPI OFF],MATCH(AllSources[[#This Row],[Year]]&amp;"|"&amp;AllSources[[#This Row],[Real_Team]],ESPN[YEAR]&amp;"|"&amp;ESPN[TEAM],0)),"")</f>
        <v/>
      </c>
      <c r="AO816" t="str">
        <f t="array" ref="AO816">IFERROR(INDEX(ESPN[BPI DEF],MATCH(AllSources[[#This Row],[Year]]&amp;"|"&amp;AllSources[[#This Row],[Real_Team]],ESPN[YEAR]&amp;"|"&amp;ESPN[TEAM],0)),"")</f>
        <v/>
      </c>
      <c r="AP816" t="str">
        <f t="array" ref="AP816">IFERROR(INDEX(ESPN[BPI],MATCH(AllSources[[#This Row],[Year]]&amp;"|"&amp;AllSources[[#This Row],[Real_Team]],ESPN[YEAR]&amp;"|"&amp;ESPN[TEAM],0)),"")</f>
        <v/>
      </c>
      <c r="AQ816" t="str">
        <f t="array" ref="AQ816">IFERROR(INDEX(ESPN[YEAR],MATCH(AllSources[[#This Row],[Year]]&amp;"|"&amp;AllSources[[#This Row],[Real_Team]],ESPN[YEAR]&amp;"|"&amp;ESPN[TEAM],0)),"")</f>
        <v/>
      </c>
    </row>
    <row r="817" spans="1:43" x14ac:dyDescent="0.2">
      <c r="A817">
        <v>2021</v>
      </c>
      <c r="B817">
        <v>17</v>
      </c>
      <c r="C817" t="s">
        <v>1282</v>
      </c>
      <c r="D817" t="s">
        <v>22</v>
      </c>
      <c r="E817" t="e" vm="1">
        <v>#NAME?</v>
      </c>
      <c r="F817">
        <v>6</v>
      </c>
      <c r="H817" t="s">
        <v>156</v>
      </c>
      <c r="I817" t="s">
        <v>1346</v>
      </c>
      <c r="J817">
        <v>21.81</v>
      </c>
      <c r="K817">
        <v>112.7</v>
      </c>
      <c r="L817">
        <v>32</v>
      </c>
      <c r="M817">
        <v>90.9</v>
      </c>
      <c r="N817">
        <v>18</v>
      </c>
      <c r="O817">
        <v>65.099999999999994</v>
      </c>
      <c r="P817">
        <v>316</v>
      </c>
      <c r="Q817">
        <v>-9.9000000000000005E-2</v>
      </c>
      <c r="R817">
        <v>340</v>
      </c>
      <c r="S817">
        <v>12.84</v>
      </c>
      <c r="T817">
        <v>59</v>
      </c>
      <c r="U817">
        <v>108.5</v>
      </c>
      <c r="V817">
        <v>67</v>
      </c>
      <c r="W817">
        <v>95.7</v>
      </c>
      <c r="X817">
        <v>51</v>
      </c>
      <c r="Y817">
        <v>-4.88</v>
      </c>
      <c r="Z817">
        <v>283</v>
      </c>
      <c r="AA817">
        <v>6</v>
      </c>
      <c r="AB817" t="s">
        <v>136</v>
      </c>
      <c r="AC817" t="str">
        <f t="array" ref="AC817">IFERROR(INDEX(JeffSagarin[TEAM],MATCH(AllSources[[#This Row],[Year]]&amp;"|"&amp;AllSources[[#This Row],[Real_Team]],JeffSagarin[YEAR]&amp;"|"&amp;JeffSagarin[TEAM],0)),"")</f>
        <v>Texas Tech</v>
      </c>
      <c r="AD817">
        <f t="array" ref="AD817">IFERROR(INDEX(JeffSagarin[JS_RATING],MATCH(AllSources[[#This Row],[Year]]&amp;"|"&amp;AllSources[[#This Row],[Real_Team]],JeffSagarin[YEAR]&amp;"|"&amp;JeffSagarin[TEAM],0)),"")</f>
        <v>87.1</v>
      </c>
      <c r="AE817">
        <f t="array" ref="AE817">IFERROR(INDEX(JeffSagarin[JS_SOS],MATCH(AllSources[[#This Row],[Year]]&amp;"|"&amp;AllSources[[#This Row],[Real_Team]],JeffSagarin[YEAR]&amp;"|"&amp;JeffSagarin[TEAM],0)),"")</f>
        <v>80.510000000000005</v>
      </c>
      <c r="AF817">
        <f t="array" ref="AF817">IFERROR(INDEX(JeffSagarin[W25],MATCH(AllSources[[#This Row],[Year]]&amp;"|"&amp;AllSources[[#This Row],[Real_Team]],JeffSagarin[YEAR]&amp;"|"&amp;JeffSagarin[TEAM],0)),"")</f>
        <v>3</v>
      </c>
      <c r="AG817" s="9">
        <f t="array" ref="AG817">IFERROR(INDEX(JeffSagarin[W50],MATCH(AllSources[[#This Row],[Year]]&amp;"|"&amp;AllSources[[#This Row],[Real_Team]],JeffSagarin[YEAR]&amp;"|"&amp;JeffSagarin[TEAM],0)),"")</f>
        <v>6</v>
      </c>
      <c r="AH817">
        <f t="array" ref="AH817">IFERROR(INDEX(JeffSagarin[YEAR],MATCH(AllSources[[#This Row],[Year]]&amp;"|"&amp;AllSources[[#This Row],[Real_Team]],JeffSagarin[YEAR]&amp;"|"&amp;JeffSagarin[TEAM],0)),"")</f>
        <v>2021</v>
      </c>
      <c r="AI817" t="str">
        <f t="array" ref="AI817">IFERROR(INDEX(SonnyMoore[TEAM],MATCH(AllSources[[#This Row],[Year]]&amp;"|"&amp;AllSources[[#This Row],[Real_Team]],SonnyMoore[YEAR]&amp;"|"&amp;SonnyMoore[TEAM],0)),"")</f>
        <v>TEXAS TECH</v>
      </c>
      <c r="AJ817">
        <f t="array" ref="AJ817">IFERROR(INDEX(SonnyMoore[SM_SOS],MATCH(AllSources[[#This Row],[Year]]&amp;"|"&amp;AllSources[[#This Row],[Real_Team]],SonnyMoore[YEAR]&amp;"|"&amp;SonnyMoore[TEAM],0)),"")</f>
        <v>78.88</v>
      </c>
      <c r="AK817">
        <f t="array" ref="AK817">IFERROR(INDEX(SonnyMoore[SM_PR],MATCH(AllSources[[#This Row],[Year]]&amp;"|"&amp;AllSources[[#This Row],[Real_Team]],SonnyMoore[YEAR]&amp;"|"&amp;SonnyMoore[TEAM],0)),"")</f>
        <v>86.97</v>
      </c>
      <c r="AL817">
        <f t="array" ref="AL817">IFERROR(INDEX(SonnyMoore[YEAR],MATCH(AllSources[[#This Row],[Year]]&amp;"|"&amp;AllSources[[#This Row],[Real_Team]],SonnyMoore[YEAR]&amp;"|"&amp;SonnyMoore[TEAM],0)),"")</f>
        <v>2021</v>
      </c>
      <c r="AM817" t="str">
        <f t="array" ref="AM817">IFERROR(INDEX(ESPN[TEAM],MATCH(AllSources[[#This Row],[Year]]&amp;"|"&amp;AllSources[[#This Row],[Real_Team]],ESPN[YEAR]&amp;"|"&amp;ESPN[TEAM],0)),"")</f>
        <v>Texas Tech</v>
      </c>
      <c r="AN817">
        <f t="array" ref="AN817">IFERROR(INDEX(ESPN[BPI OFF],MATCH(AllSources[[#This Row],[Year]]&amp;"|"&amp;AllSources[[#This Row],[Real_Team]],ESPN[YEAR]&amp;"|"&amp;ESPN[TEAM],0)),"")</f>
        <v>6.5</v>
      </c>
      <c r="AO817">
        <f t="array" ref="AO817">IFERROR(INDEX(ESPN[BPI DEF],MATCH(AllSources[[#This Row],[Year]]&amp;"|"&amp;AllSources[[#This Row],[Real_Team]],ESPN[YEAR]&amp;"|"&amp;ESPN[TEAM],0)),"")</f>
        <v>7.9</v>
      </c>
      <c r="AP817">
        <f t="array" ref="AP817">IFERROR(INDEX(ESPN[BPI],MATCH(AllSources[[#This Row],[Year]]&amp;"|"&amp;AllSources[[#This Row],[Real_Team]],ESPN[YEAR]&amp;"|"&amp;ESPN[TEAM],0)),"")</f>
        <v>14.4</v>
      </c>
      <c r="AQ817">
        <f t="array" ref="AQ817">IFERROR(INDEX(ESPN[YEAR],MATCH(AllSources[[#This Row],[Year]]&amp;"|"&amp;AllSources[[#This Row],[Real_Team]],ESPN[YEAR]&amp;"|"&amp;ESPN[TEAM],0)),"")</f>
        <v>2021</v>
      </c>
    </row>
    <row r="818" spans="1:43" x14ac:dyDescent="0.2">
      <c r="A818">
        <v>2021</v>
      </c>
      <c r="B818">
        <v>18</v>
      </c>
      <c r="C818" t="s">
        <v>1283</v>
      </c>
      <c r="D818" t="s">
        <v>212</v>
      </c>
      <c r="E818" t="e" vm="1">
        <v>#NAME?</v>
      </c>
      <c r="F818">
        <v>3</v>
      </c>
      <c r="H818" t="s">
        <v>60</v>
      </c>
      <c r="I818" t="s">
        <v>70</v>
      </c>
      <c r="J818">
        <v>21.56</v>
      </c>
      <c r="K818">
        <v>111.1</v>
      </c>
      <c r="L818">
        <v>43</v>
      </c>
      <c r="M818">
        <v>89.6</v>
      </c>
      <c r="N818">
        <v>10</v>
      </c>
      <c r="O818">
        <v>72.599999999999994</v>
      </c>
      <c r="P818">
        <v>19</v>
      </c>
      <c r="Q818">
        <v>6.4000000000000001E-2</v>
      </c>
      <c r="R818">
        <v>51</v>
      </c>
      <c r="S818">
        <v>12.69</v>
      </c>
      <c r="T818">
        <v>63</v>
      </c>
      <c r="U818">
        <v>109.4</v>
      </c>
      <c r="V818">
        <v>49</v>
      </c>
      <c r="W818">
        <v>96.7</v>
      </c>
      <c r="X818">
        <v>73</v>
      </c>
      <c r="Y818">
        <v>-4.09</v>
      </c>
      <c r="Z818">
        <v>272</v>
      </c>
      <c r="AA818">
        <v>3</v>
      </c>
      <c r="AB818" t="s">
        <v>136</v>
      </c>
      <c r="AC818" t="str">
        <f t="array" ref="AC818">IFERROR(INDEX(JeffSagarin[TEAM],MATCH(AllSources[[#This Row],[Year]]&amp;"|"&amp;AllSources[[#This Row],[Real_Team]],JeffSagarin[YEAR]&amp;"|"&amp;JeffSagarin[TEAM],0)),"")</f>
        <v>Arkansas</v>
      </c>
      <c r="AD818">
        <f t="array" ref="AD818">IFERROR(INDEX(JeffSagarin[JS_RATING],MATCH(AllSources[[#This Row],[Year]]&amp;"|"&amp;AllSources[[#This Row],[Real_Team]],JeffSagarin[YEAR]&amp;"|"&amp;JeffSagarin[TEAM],0)),"")</f>
        <v>87.62</v>
      </c>
      <c r="AE818">
        <f t="array" ref="AE818">IFERROR(INDEX(JeffSagarin[JS_SOS],MATCH(AllSources[[#This Row],[Year]]&amp;"|"&amp;AllSources[[#This Row],[Real_Team]],JeffSagarin[YEAR]&amp;"|"&amp;JeffSagarin[TEAM],0)),"")</f>
        <v>79.37</v>
      </c>
      <c r="AF818">
        <f t="array" ref="AF818">IFERROR(INDEX(JeffSagarin[W25],MATCH(AllSources[[#This Row],[Year]]&amp;"|"&amp;AllSources[[#This Row],[Real_Team]],JeffSagarin[YEAR]&amp;"|"&amp;JeffSagarin[TEAM],0)),"")</f>
        <v>3</v>
      </c>
      <c r="AG818" s="9">
        <f t="array" ref="AG818">IFERROR(INDEX(JeffSagarin[W50],MATCH(AllSources[[#This Row],[Year]]&amp;"|"&amp;AllSources[[#This Row],[Real_Team]],JeffSagarin[YEAR]&amp;"|"&amp;JeffSagarin[TEAM],0)),"")</f>
        <v>5</v>
      </c>
      <c r="AH818">
        <f t="array" ref="AH818">IFERROR(INDEX(JeffSagarin[YEAR],MATCH(AllSources[[#This Row],[Year]]&amp;"|"&amp;AllSources[[#This Row],[Real_Team]],JeffSagarin[YEAR]&amp;"|"&amp;JeffSagarin[TEAM],0)),"")</f>
        <v>2021</v>
      </c>
      <c r="AI818" t="str">
        <f t="array" ref="AI818">IFERROR(INDEX(SonnyMoore[TEAM],MATCH(AllSources[[#This Row],[Year]]&amp;"|"&amp;AllSources[[#This Row],[Real_Team]],SonnyMoore[YEAR]&amp;"|"&amp;SonnyMoore[TEAM],0)),"")</f>
        <v>ARKANSAS</v>
      </c>
      <c r="AJ818">
        <f t="array" ref="AJ818">IFERROR(INDEX(SonnyMoore[SM_SOS],MATCH(AllSources[[#This Row],[Year]]&amp;"|"&amp;AllSources[[#This Row],[Real_Team]],SonnyMoore[YEAR]&amp;"|"&amp;SonnyMoore[TEAM],0)),"")</f>
        <v>80</v>
      </c>
      <c r="AK818">
        <f t="array" ref="AK818">IFERROR(INDEX(SonnyMoore[SM_PR],MATCH(AllSources[[#This Row],[Year]]&amp;"|"&amp;AllSources[[#This Row],[Real_Team]],SonnyMoore[YEAR]&amp;"|"&amp;SonnyMoore[TEAM],0)),"")</f>
        <v>89.21</v>
      </c>
      <c r="AL818">
        <f t="array" ref="AL818">IFERROR(INDEX(SonnyMoore[YEAR],MATCH(AllSources[[#This Row],[Year]]&amp;"|"&amp;AllSources[[#This Row],[Real_Team]],SonnyMoore[YEAR]&amp;"|"&amp;SonnyMoore[TEAM],0)),"")</f>
        <v>2021</v>
      </c>
      <c r="AM818" t="str">
        <f t="array" ref="AM818">IFERROR(INDEX(ESPN[TEAM],MATCH(AllSources[[#This Row],[Year]]&amp;"|"&amp;AllSources[[#This Row],[Real_Team]],ESPN[YEAR]&amp;"|"&amp;ESPN[TEAM],0)),"")</f>
        <v>Arkansas</v>
      </c>
      <c r="AN818">
        <f t="array" ref="AN818">IFERROR(INDEX(ESPN[BPI OFF],MATCH(AllSources[[#This Row],[Year]]&amp;"|"&amp;AllSources[[#This Row],[Real_Team]],ESPN[YEAR]&amp;"|"&amp;ESPN[TEAM],0)),"")</f>
        <v>6.4</v>
      </c>
      <c r="AO818">
        <f t="array" ref="AO818">IFERROR(INDEX(ESPN[BPI DEF],MATCH(AllSources[[#This Row],[Year]]&amp;"|"&amp;AllSources[[#This Row],[Real_Team]],ESPN[YEAR]&amp;"|"&amp;ESPN[TEAM],0)),"")</f>
        <v>7.1</v>
      </c>
      <c r="AP818">
        <f t="array" ref="AP818">IFERROR(INDEX(ESPN[BPI],MATCH(AllSources[[#This Row],[Year]]&amp;"|"&amp;AllSources[[#This Row],[Real_Team]],ESPN[YEAR]&amp;"|"&amp;ESPN[TEAM],0)),"")</f>
        <v>13.5</v>
      </c>
      <c r="AQ818">
        <f t="array" ref="AQ818">IFERROR(INDEX(ESPN[YEAR],MATCH(AllSources[[#This Row],[Year]]&amp;"|"&amp;AllSources[[#This Row],[Real_Team]],ESPN[YEAR]&amp;"|"&amp;ESPN[TEAM],0)),"")</f>
        <v>2021</v>
      </c>
    </row>
    <row r="819" spans="1:43" x14ac:dyDescent="0.2">
      <c r="A819">
        <v>2021</v>
      </c>
      <c r="B819">
        <v>19</v>
      </c>
      <c r="C819" t="s">
        <v>1284</v>
      </c>
      <c r="D819" t="s">
        <v>27</v>
      </c>
      <c r="E819" t="e" vm="1">
        <v>#NAME?</v>
      </c>
      <c r="F819">
        <v>4</v>
      </c>
      <c r="H819" t="s">
        <v>105</v>
      </c>
      <c r="I819" t="s">
        <v>1344</v>
      </c>
      <c r="J819">
        <v>21.42</v>
      </c>
      <c r="K819">
        <v>114.7</v>
      </c>
      <c r="L819">
        <v>17</v>
      </c>
      <c r="M819">
        <v>93.3</v>
      </c>
      <c r="N819">
        <v>36</v>
      </c>
      <c r="O819">
        <v>59.9</v>
      </c>
      <c r="P819">
        <v>357</v>
      </c>
      <c r="Q819">
        <v>2.5000000000000001E-2</v>
      </c>
      <c r="R819">
        <v>118</v>
      </c>
      <c r="S819">
        <v>12.05</v>
      </c>
      <c r="T819">
        <v>69</v>
      </c>
      <c r="U819">
        <v>109.8</v>
      </c>
      <c r="V819">
        <v>40</v>
      </c>
      <c r="W819">
        <v>97.8</v>
      </c>
      <c r="X819">
        <v>96</v>
      </c>
      <c r="Y819">
        <v>0.24</v>
      </c>
      <c r="Z819">
        <v>211</v>
      </c>
      <c r="AA819">
        <v>4</v>
      </c>
      <c r="AB819" t="s">
        <v>136</v>
      </c>
      <c r="AC819" t="str">
        <f t="array" ref="AC819">IFERROR(INDEX(JeffSagarin[TEAM],MATCH(AllSources[[#This Row],[Year]]&amp;"|"&amp;AllSources[[#This Row],[Real_Team]],JeffSagarin[YEAR]&amp;"|"&amp;JeffSagarin[TEAM],0)),"")</f>
        <v>Virginia</v>
      </c>
      <c r="AD819">
        <f t="array" ref="AD819">IFERROR(INDEX(JeffSagarin[JS_RATING],MATCH(AllSources[[#This Row],[Year]]&amp;"|"&amp;AllSources[[#This Row],[Real_Team]],JeffSagarin[YEAR]&amp;"|"&amp;JeffSagarin[TEAM],0)),"")</f>
        <v>87.7</v>
      </c>
      <c r="AE819">
        <f t="array" ref="AE819">IFERROR(INDEX(JeffSagarin[JS_SOS],MATCH(AllSources[[#This Row],[Year]]&amp;"|"&amp;AllSources[[#This Row],[Real_Team]],JeffSagarin[YEAR]&amp;"|"&amp;JeffSagarin[TEAM],0)),"")</f>
        <v>79.709999999999994</v>
      </c>
      <c r="AF819">
        <f t="array" ref="AF819">IFERROR(INDEX(JeffSagarin[W25],MATCH(AllSources[[#This Row],[Year]]&amp;"|"&amp;AllSources[[#This Row],[Real_Team]],JeffSagarin[YEAR]&amp;"|"&amp;JeffSagarin[TEAM],0)),"")</f>
        <v>0</v>
      </c>
      <c r="AG819" s="9">
        <f t="array" ref="AG819">IFERROR(INDEX(JeffSagarin[W50],MATCH(AllSources[[#This Row],[Year]]&amp;"|"&amp;AllSources[[#This Row],[Real_Team]],JeffSagarin[YEAR]&amp;"|"&amp;JeffSagarin[TEAM],0)),"")</f>
        <v>7</v>
      </c>
      <c r="AH819">
        <f t="array" ref="AH819">IFERROR(INDEX(JeffSagarin[YEAR],MATCH(AllSources[[#This Row],[Year]]&amp;"|"&amp;AllSources[[#This Row],[Real_Team]],JeffSagarin[YEAR]&amp;"|"&amp;JeffSagarin[TEAM],0)),"")</f>
        <v>2021</v>
      </c>
      <c r="AI819" t="str">
        <f t="array" ref="AI819">IFERROR(INDEX(SonnyMoore[TEAM],MATCH(AllSources[[#This Row],[Year]]&amp;"|"&amp;AllSources[[#This Row],[Real_Team]],SonnyMoore[YEAR]&amp;"|"&amp;SonnyMoore[TEAM],0)),"")</f>
        <v>VIRGINIA</v>
      </c>
      <c r="AJ819">
        <f t="array" ref="AJ819">IFERROR(INDEX(SonnyMoore[SM_SOS],MATCH(AllSources[[#This Row],[Year]]&amp;"|"&amp;AllSources[[#This Row],[Real_Team]],SonnyMoore[YEAR]&amp;"|"&amp;SonnyMoore[TEAM],0)),"")</f>
        <v>78.3</v>
      </c>
      <c r="AK819">
        <f t="array" ref="AK819">IFERROR(INDEX(SonnyMoore[SM_PR],MATCH(AllSources[[#This Row],[Year]]&amp;"|"&amp;AllSources[[#This Row],[Real_Team]],SonnyMoore[YEAR]&amp;"|"&amp;SonnyMoore[TEAM],0)),"")</f>
        <v>84.71</v>
      </c>
      <c r="AL819">
        <f t="array" ref="AL819">IFERROR(INDEX(SonnyMoore[YEAR],MATCH(AllSources[[#This Row],[Year]]&amp;"|"&amp;AllSources[[#This Row],[Real_Team]],SonnyMoore[YEAR]&amp;"|"&amp;SonnyMoore[TEAM],0)),"")</f>
        <v>2021</v>
      </c>
      <c r="AM819" t="str">
        <f t="array" ref="AM819">IFERROR(INDEX(ESPN[TEAM],MATCH(AllSources[[#This Row],[Year]]&amp;"|"&amp;AllSources[[#This Row],[Real_Team]],ESPN[YEAR]&amp;"|"&amp;ESPN[TEAM],0)),"")</f>
        <v>Virginia</v>
      </c>
      <c r="AN819">
        <f t="array" ref="AN819">IFERROR(INDEX(ESPN[BPI OFF],MATCH(AllSources[[#This Row],[Year]]&amp;"|"&amp;AllSources[[#This Row],[Real_Team]],ESPN[YEAR]&amp;"|"&amp;ESPN[TEAM],0)),"")</f>
        <v>8</v>
      </c>
      <c r="AO819">
        <f t="array" ref="AO819">IFERROR(INDEX(ESPN[BPI DEF],MATCH(AllSources[[#This Row],[Year]]&amp;"|"&amp;AllSources[[#This Row],[Real_Team]],ESPN[YEAR]&amp;"|"&amp;ESPN[TEAM],0)),"")</f>
        <v>5.8</v>
      </c>
      <c r="AP819">
        <f t="array" ref="AP819">IFERROR(INDEX(ESPN[BPI],MATCH(AllSources[[#This Row],[Year]]&amp;"|"&amp;AllSources[[#This Row],[Real_Team]],ESPN[YEAR]&amp;"|"&amp;ESPN[TEAM],0)),"")</f>
        <v>13.9</v>
      </c>
      <c r="AQ819">
        <f t="array" ref="AQ819">IFERROR(INDEX(ESPN[YEAR],MATCH(AllSources[[#This Row],[Year]]&amp;"|"&amp;AllSources[[#This Row],[Real_Team]],ESPN[YEAR]&amp;"|"&amp;ESPN[TEAM],0)),"")</f>
        <v>2021</v>
      </c>
    </row>
    <row r="820" spans="1:43" x14ac:dyDescent="0.2">
      <c r="A820">
        <v>2021</v>
      </c>
      <c r="B820">
        <v>20</v>
      </c>
      <c r="C820" t="s">
        <v>1285</v>
      </c>
      <c r="D820" t="s">
        <v>109</v>
      </c>
      <c r="E820" t="e" vm="1">
        <v>#NAME?</v>
      </c>
      <c r="F820">
        <v>6</v>
      </c>
      <c r="H820" t="s">
        <v>110</v>
      </c>
      <c r="I820" t="s">
        <v>1347</v>
      </c>
      <c r="J820">
        <v>21.12</v>
      </c>
      <c r="K820">
        <v>113.7</v>
      </c>
      <c r="L820">
        <v>23</v>
      </c>
      <c r="M820">
        <v>92.5</v>
      </c>
      <c r="N820">
        <v>30</v>
      </c>
      <c r="O820">
        <v>67.599999999999994</v>
      </c>
      <c r="P820">
        <v>206</v>
      </c>
      <c r="Q820">
        <v>3.6999999999999998E-2</v>
      </c>
      <c r="R820">
        <v>91</v>
      </c>
      <c r="S820">
        <v>12.31</v>
      </c>
      <c r="T820">
        <v>65</v>
      </c>
      <c r="U820">
        <v>109.1</v>
      </c>
      <c r="V820">
        <v>57</v>
      </c>
      <c r="W820">
        <v>96.8</v>
      </c>
      <c r="X820">
        <v>76</v>
      </c>
      <c r="Y820">
        <v>10.050000000000001</v>
      </c>
      <c r="Z820">
        <v>65</v>
      </c>
      <c r="AA820">
        <v>6</v>
      </c>
      <c r="AB820" t="s">
        <v>136</v>
      </c>
      <c r="AC820" t="str">
        <f t="array" ref="AC820">IFERROR(INDEX(JeffSagarin[TEAM],MATCH(AllSources[[#This Row],[Year]]&amp;"|"&amp;AllSources[[#This Row],[Real_Team]],JeffSagarin[YEAR]&amp;"|"&amp;JeffSagarin[TEAM],0)),"")</f>
        <v>BYU</v>
      </c>
      <c r="AD820">
        <f t="array" ref="AD820">IFERROR(INDEX(JeffSagarin[JS_RATING],MATCH(AllSources[[#This Row],[Year]]&amp;"|"&amp;AllSources[[#This Row],[Real_Team]],JeffSagarin[YEAR]&amp;"|"&amp;JeffSagarin[TEAM],0)),"")</f>
        <v>86.18</v>
      </c>
      <c r="AE820">
        <f t="array" ref="AE820">IFERROR(INDEX(JeffSagarin[JS_SOS],MATCH(AllSources[[#This Row],[Year]]&amp;"|"&amp;AllSources[[#This Row],[Real_Team]],JeffSagarin[YEAR]&amp;"|"&amp;JeffSagarin[TEAM],0)),"")</f>
        <v>78.36</v>
      </c>
      <c r="AF820">
        <f t="array" ref="AF820">IFERROR(INDEX(JeffSagarin[W25],MATCH(AllSources[[#This Row],[Year]]&amp;"|"&amp;AllSources[[#This Row],[Real_Team]],JeffSagarin[YEAR]&amp;"|"&amp;JeffSagarin[TEAM],0)),"")</f>
        <v>0</v>
      </c>
      <c r="AG820" s="9">
        <f t="array" ref="AG820">IFERROR(INDEX(JeffSagarin[W50],MATCH(AllSources[[#This Row],[Year]]&amp;"|"&amp;AllSources[[#This Row],[Real_Team]],JeffSagarin[YEAR]&amp;"|"&amp;JeffSagarin[TEAM],0)),"")</f>
        <v>2</v>
      </c>
      <c r="AH820">
        <f t="array" ref="AH820">IFERROR(INDEX(JeffSagarin[YEAR],MATCH(AllSources[[#This Row],[Year]]&amp;"|"&amp;AllSources[[#This Row],[Real_Team]],JeffSagarin[YEAR]&amp;"|"&amp;JeffSagarin[TEAM],0)),"")</f>
        <v>2021</v>
      </c>
      <c r="AI820" t="str">
        <f t="array" ref="AI820">IFERROR(INDEX(SonnyMoore[TEAM],MATCH(AllSources[[#This Row],[Year]]&amp;"|"&amp;AllSources[[#This Row],[Real_Team]],SonnyMoore[YEAR]&amp;"|"&amp;SonnyMoore[TEAM],0)),"")</f>
        <v>BYU</v>
      </c>
      <c r="AJ820">
        <f t="array" ref="AJ820">IFERROR(INDEX(SonnyMoore[SM_SOS],MATCH(AllSources[[#This Row],[Year]]&amp;"|"&amp;AllSources[[#This Row],[Real_Team]],SonnyMoore[YEAR]&amp;"|"&amp;SonnyMoore[TEAM],0)),"")</f>
        <v>74.78</v>
      </c>
      <c r="AK820">
        <f t="array" ref="AK820">IFERROR(INDEX(SonnyMoore[SM_PR],MATCH(AllSources[[#This Row],[Year]]&amp;"|"&amp;AllSources[[#This Row],[Real_Team]],SonnyMoore[YEAR]&amp;"|"&amp;SonnyMoore[TEAM],0)),"")</f>
        <v>82.19</v>
      </c>
      <c r="AL820">
        <f t="array" ref="AL820">IFERROR(INDEX(SonnyMoore[YEAR],MATCH(AllSources[[#This Row],[Year]]&amp;"|"&amp;AllSources[[#This Row],[Real_Team]],SonnyMoore[YEAR]&amp;"|"&amp;SonnyMoore[TEAM],0)),"")</f>
        <v>2021</v>
      </c>
      <c r="AM820" t="str">
        <f t="array" ref="AM820">IFERROR(INDEX(ESPN[TEAM],MATCH(AllSources[[#This Row],[Year]]&amp;"|"&amp;AllSources[[#This Row],[Real_Team]],ESPN[YEAR]&amp;"|"&amp;ESPN[TEAM],0)),"")</f>
        <v>BYU</v>
      </c>
      <c r="AN820">
        <f t="array" ref="AN820">IFERROR(INDEX(ESPN[BPI OFF],MATCH(AllSources[[#This Row],[Year]]&amp;"|"&amp;AllSources[[#This Row],[Real_Team]],ESPN[YEAR]&amp;"|"&amp;ESPN[TEAM],0)),"")</f>
        <v>6.6</v>
      </c>
      <c r="AO820">
        <f t="array" ref="AO820">IFERROR(INDEX(ESPN[BPI DEF],MATCH(AllSources[[#This Row],[Year]]&amp;"|"&amp;AllSources[[#This Row],[Real_Team]],ESPN[YEAR]&amp;"|"&amp;ESPN[TEAM],0)),"")</f>
        <v>4.5</v>
      </c>
      <c r="AP820">
        <f t="array" ref="AP820">IFERROR(INDEX(ESPN[BPI],MATCH(AllSources[[#This Row],[Year]]&amp;"|"&amp;AllSources[[#This Row],[Real_Team]],ESPN[YEAR]&amp;"|"&amp;ESPN[TEAM],0)),"")</f>
        <v>11.1</v>
      </c>
      <c r="AQ820">
        <f t="array" ref="AQ820">IFERROR(INDEX(ESPN[YEAR],MATCH(AllSources[[#This Row],[Year]]&amp;"|"&amp;AllSources[[#This Row],[Real_Team]],ESPN[YEAR]&amp;"|"&amp;ESPN[TEAM],0)),"")</f>
        <v>2021</v>
      </c>
    </row>
    <row r="821" spans="1:43" x14ac:dyDescent="0.2">
      <c r="A821">
        <v>2021</v>
      </c>
      <c r="B821">
        <v>21</v>
      </c>
      <c r="C821" t="s">
        <v>695</v>
      </c>
      <c r="D821" t="s">
        <v>231</v>
      </c>
      <c r="E821" t="e" vm="1">
        <v>#NAME?</v>
      </c>
      <c r="F821">
        <v>7</v>
      </c>
      <c r="H821" t="s">
        <v>541</v>
      </c>
      <c r="I821" t="s">
        <v>1348</v>
      </c>
      <c r="J821">
        <v>20.61</v>
      </c>
      <c r="K821">
        <v>113.1</v>
      </c>
      <c r="L821">
        <v>27</v>
      </c>
      <c r="M821">
        <v>92.5</v>
      </c>
      <c r="N821">
        <v>29</v>
      </c>
      <c r="O821">
        <v>65.5</v>
      </c>
      <c r="P821">
        <v>309</v>
      </c>
      <c r="Q821">
        <v>-6.8000000000000005E-2</v>
      </c>
      <c r="R821">
        <v>310</v>
      </c>
      <c r="S821">
        <v>12.99</v>
      </c>
      <c r="T821">
        <v>57</v>
      </c>
      <c r="U821">
        <v>108.2</v>
      </c>
      <c r="V821">
        <v>69</v>
      </c>
      <c r="W821">
        <v>95.2</v>
      </c>
      <c r="X821">
        <v>33</v>
      </c>
      <c r="Y821">
        <v>-1.27</v>
      </c>
      <c r="Z821">
        <v>240</v>
      </c>
      <c r="AA821">
        <v>7</v>
      </c>
      <c r="AB821" t="s">
        <v>136</v>
      </c>
      <c r="AC821" t="str">
        <f t="array" ref="AC821">IFERROR(INDEX(JeffSagarin[TEAM],MATCH(AllSources[[#This Row],[Year]]&amp;"|"&amp;AllSources[[#This Row],[Real_Team]],JeffSagarin[YEAR]&amp;"|"&amp;JeffSagarin[TEAM],0)),"")</f>
        <v>Connecticut</v>
      </c>
      <c r="AD821">
        <f t="array" ref="AD821">IFERROR(INDEX(JeffSagarin[JS_RATING],MATCH(AllSources[[#This Row],[Year]]&amp;"|"&amp;AllSources[[#This Row],[Real_Team]],JeffSagarin[YEAR]&amp;"|"&amp;JeffSagarin[TEAM],0)),"")</f>
        <v>85.41</v>
      </c>
      <c r="AE821">
        <f t="array" ref="AE821">IFERROR(INDEX(JeffSagarin[JS_SOS],MATCH(AllSources[[#This Row],[Year]]&amp;"|"&amp;AllSources[[#This Row],[Real_Team]],JeffSagarin[YEAR]&amp;"|"&amp;JeffSagarin[TEAM],0)),"")</f>
        <v>80.59</v>
      </c>
      <c r="AF821">
        <f t="array" ref="AF821">IFERROR(INDEX(JeffSagarin[W25],MATCH(AllSources[[#This Row],[Year]]&amp;"|"&amp;AllSources[[#This Row],[Real_Team]],JeffSagarin[YEAR]&amp;"|"&amp;JeffSagarin[TEAM],0)),"")</f>
        <v>1</v>
      </c>
      <c r="AG821" s="9">
        <f t="array" ref="AG821">IFERROR(INDEX(JeffSagarin[W50],MATCH(AllSources[[#This Row],[Year]]&amp;"|"&amp;AllSources[[#This Row],[Real_Team]],JeffSagarin[YEAR]&amp;"|"&amp;JeffSagarin[TEAM],0)),"")</f>
        <v>2</v>
      </c>
      <c r="AH821">
        <f t="array" ref="AH821">IFERROR(INDEX(JeffSagarin[YEAR],MATCH(AllSources[[#This Row],[Year]]&amp;"|"&amp;AllSources[[#This Row],[Real_Team]],JeffSagarin[YEAR]&amp;"|"&amp;JeffSagarin[TEAM],0)),"")</f>
        <v>2021</v>
      </c>
      <c r="AI821" t="str">
        <f t="array" ref="AI821">IFERROR(INDEX(SonnyMoore[TEAM],MATCH(AllSources[[#This Row],[Year]]&amp;"|"&amp;AllSources[[#This Row],[Real_Team]],SonnyMoore[YEAR]&amp;"|"&amp;SonnyMoore[TEAM],0)),"")</f>
        <v>CONNECTICUT</v>
      </c>
      <c r="AJ821">
        <f t="array" ref="AJ821">IFERROR(INDEX(SonnyMoore[SM_SOS],MATCH(AllSources[[#This Row],[Year]]&amp;"|"&amp;AllSources[[#This Row],[Real_Team]],SonnyMoore[YEAR]&amp;"|"&amp;SonnyMoore[TEAM],0)),"")</f>
        <v>79.739999999999995</v>
      </c>
      <c r="AK821">
        <f t="array" ref="AK821">IFERROR(INDEX(SonnyMoore[SM_PR],MATCH(AllSources[[#This Row],[Year]]&amp;"|"&amp;AllSources[[#This Row],[Real_Team]],SonnyMoore[YEAR]&amp;"|"&amp;SonnyMoore[TEAM],0)),"")</f>
        <v>85.18</v>
      </c>
      <c r="AL821">
        <f t="array" ref="AL821">IFERROR(INDEX(SonnyMoore[YEAR],MATCH(AllSources[[#This Row],[Year]]&amp;"|"&amp;AllSources[[#This Row],[Real_Team]],SonnyMoore[YEAR]&amp;"|"&amp;SonnyMoore[TEAM],0)),"")</f>
        <v>2021</v>
      </c>
      <c r="AM821" t="str">
        <f t="array" ref="AM821">IFERROR(INDEX(ESPN[TEAM],MATCH(AllSources[[#This Row],[Year]]&amp;"|"&amp;AllSources[[#This Row],[Real_Team]],ESPN[YEAR]&amp;"|"&amp;ESPN[TEAM],0)),"")</f>
        <v/>
      </c>
      <c r="AN821" t="str">
        <f t="array" ref="AN821">IFERROR(INDEX(ESPN[BPI OFF],MATCH(AllSources[[#This Row],[Year]]&amp;"|"&amp;AllSources[[#This Row],[Real_Team]],ESPN[YEAR]&amp;"|"&amp;ESPN[TEAM],0)),"")</f>
        <v/>
      </c>
      <c r="AO821" t="str">
        <f t="array" ref="AO821">IFERROR(INDEX(ESPN[BPI DEF],MATCH(AllSources[[#This Row],[Year]]&amp;"|"&amp;AllSources[[#This Row],[Real_Team]],ESPN[YEAR]&amp;"|"&amp;ESPN[TEAM],0)),"")</f>
        <v/>
      </c>
      <c r="AP821" t="str">
        <f t="array" ref="AP821">IFERROR(INDEX(ESPN[BPI],MATCH(AllSources[[#This Row],[Year]]&amp;"|"&amp;AllSources[[#This Row],[Real_Team]],ESPN[YEAR]&amp;"|"&amp;ESPN[TEAM],0)),"")</f>
        <v/>
      </c>
      <c r="AQ821" t="str">
        <f t="array" ref="AQ821">IFERROR(INDEX(ESPN[YEAR],MATCH(AllSources[[#This Row],[Year]]&amp;"|"&amp;AllSources[[#This Row],[Real_Team]],ESPN[YEAR]&amp;"|"&amp;ESPN[TEAM],0)),"")</f>
        <v/>
      </c>
    </row>
    <row r="822" spans="1:43" x14ac:dyDescent="0.2">
      <c r="A822">
        <v>2021</v>
      </c>
      <c r="B822">
        <v>22</v>
      </c>
      <c r="C822" t="s">
        <v>1286</v>
      </c>
      <c r="D822" t="s">
        <v>247</v>
      </c>
      <c r="E822" t="e" vm="1">
        <v>#NAME?</v>
      </c>
      <c r="F822">
        <v>5</v>
      </c>
      <c r="H822" t="s">
        <v>541</v>
      </c>
      <c r="I822" t="s">
        <v>1266</v>
      </c>
      <c r="J822">
        <v>20.59</v>
      </c>
      <c r="K822">
        <v>113.4</v>
      </c>
      <c r="L822">
        <v>25</v>
      </c>
      <c r="M822">
        <v>92.8</v>
      </c>
      <c r="N822">
        <v>32</v>
      </c>
      <c r="O822">
        <v>68.7</v>
      </c>
      <c r="P822">
        <v>144</v>
      </c>
      <c r="Q822">
        <v>1.7000000000000001E-2</v>
      </c>
      <c r="R822">
        <v>137</v>
      </c>
      <c r="S822">
        <v>13.19</v>
      </c>
      <c r="T822">
        <v>55</v>
      </c>
      <c r="U822">
        <v>108.8</v>
      </c>
      <c r="V822">
        <v>63</v>
      </c>
      <c r="W822">
        <v>95.6</v>
      </c>
      <c r="X822">
        <v>49</v>
      </c>
      <c r="Y822">
        <v>-0.73</v>
      </c>
      <c r="Z822">
        <v>230</v>
      </c>
      <c r="AA822">
        <v>5</v>
      </c>
      <c r="AB822" t="s">
        <v>136</v>
      </c>
      <c r="AC822" t="str">
        <f t="array" ref="AC822">IFERROR(INDEX(JeffSagarin[TEAM],MATCH(AllSources[[#This Row],[Year]]&amp;"|"&amp;AllSources[[#This Row],[Real_Team]],JeffSagarin[YEAR]&amp;"|"&amp;JeffSagarin[TEAM],0)),"")</f>
        <v>Creighton</v>
      </c>
      <c r="AD822">
        <f t="array" ref="AD822">IFERROR(INDEX(JeffSagarin[JS_RATING],MATCH(AllSources[[#This Row],[Year]]&amp;"|"&amp;AllSources[[#This Row],[Real_Team]],JeffSagarin[YEAR]&amp;"|"&amp;JeffSagarin[TEAM],0)),"")</f>
        <v>87.11</v>
      </c>
      <c r="AE822">
        <f t="array" ref="AE822">IFERROR(INDEX(JeffSagarin[JS_SOS],MATCH(AllSources[[#This Row],[Year]]&amp;"|"&amp;AllSources[[#This Row],[Real_Team]],JeffSagarin[YEAR]&amp;"|"&amp;JeffSagarin[TEAM],0)),"")</f>
        <v>80.239999999999995</v>
      </c>
      <c r="AF822">
        <f t="array" ref="AF822">IFERROR(INDEX(JeffSagarin[W25],MATCH(AllSources[[#This Row],[Year]]&amp;"|"&amp;AllSources[[#This Row],[Real_Team]],JeffSagarin[YEAR]&amp;"|"&amp;JeffSagarin[TEAM],0)),"")</f>
        <v>1</v>
      </c>
      <c r="AG822" s="9">
        <f t="array" ref="AG822">IFERROR(INDEX(JeffSagarin[W50],MATCH(AllSources[[#This Row],[Year]]&amp;"|"&amp;AllSources[[#This Row],[Real_Team]],JeffSagarin[YEAR]&amp;"|"&amp;JeffSagarin[TEAM],0)),"")</f>
        <v>6</v>
      </c>
      <c r="AH822">
        <f t="array" ref="AH822">IFERROR(INDEX(JeffSagarin[YEAR],MATCH(AllSources[[#This Row],[Year]]&amp;"|"&amp;AllSources[[#This Row],[Real_Team]],JeffSagarin[YEAR]&amp;"|"&amp;JeffSagarin[TEAM],0)),"")</f>
        <v>2021</v>
      </c>
      <c r="AI822" t="str">
        <f t="array" ref="AI822">IFERROR(INDEX(SonnyMoore[TEAM],MATCH(AllSources[[#This Row],[Year]]&amp;"|"&amp;AllSources[[#This Row],[Real_Team]],SonnyMoore[YEAR]&amp;"|"&amp;SonnyMoore[TEAM],0)),"")</f>
        <v>CREIGHTON</v>
      </c>
      <c r="AJ822">
        <f t="array" ref="AJ822">IFERROR(INDEX(SonnyMoore[SM_SOS],MATCH(AllSources[[#This Row],[Year]]&amp;"|"&amp;AllSources[[#This Row],[Real_Team]],SonnyMoore[YEAR]&amp;"|"&amp;SonnyMoore[TEAM],0)),"")</f>
        <v>79.55</v>
      </c>
      <c r="AK822">
        <f t="array" ref="AK822">IFERROR(INDEX(SonnyMoore[SM_PR],MATCH(AllSources[[#This Row],[Year]]&amp;"|"&amp;AllSources[[#This Row],[Real_Team]],SonnyMoore[YEAR]&amp;"|"&amp;SonnyMoore[TEAM],0)),"")</f>
        <v>85.98</v>
      </c>
      <c r="AL822">
        <f t="array" ref="AL822">IFERROR(INDEX(SonnyMoore[YEAR],MATCH(AllSources[[#This Row],[Year]]&amp;"|"&amp;AllSources[[#This Row],[Real_Team]],SonnyMoore[YEAR]&amp;"|"&amp;SonnyMoore[TEAM],0)),"")</f>
        <v>2021</v>
      </c>
      <c r="AM822" t="str">
        <f t="array" ref="AM822">IFERROR(INDEX(ESPN[TEAM],MATCH(AllSources[[#This Row],[Year]]&amp;"|"&amp;AllSources[[#This Row],[Real_Team]],ESPN[YEAR]&amp;"|"&amp;ESPN[TEAM],0)),"")</f>
        <v>Creighton</v>
      </c>
      <c r="AN822">
        <f t="array" ref="AN822">IFERROR(INDEX(ESPN[BPI OFF],MATCH(AllSources[[#This Row],[Year]]&amp;"|"&amp;AllSources[[#This Row],[Real_Team]],ESPN[YEAR]&amp;"|"&amp;ESPN[TEAM],0)),"")</f>
        <v>8</v>
      </c>
      <c r="AO822">
        <f t="array" ref="AO822">IFERROR(INDEX(ESPN[BPI DEF],MATCH(AllSources[[#This Row],[Year]]&amp;"|"&amp;AllSources[[#This Row],[Real_Team]],ESPN[YEAR]&amp;"|"&amp;ESPN[TEAM],0)),"")</f>
        <v>5</v>
      </c>
      <c r="AP822">
        <f t="array" ref="AP822">IFERROR(INDEX(ESPN[BPI],MATCH(AllSources[[#This Row],[Year]]&amp;"|"&amp;AllSources[[#This Row],[Real_Team]],ESPN[YEAR]&amp;"|"&amp;ESPN[TEAM],0)),"")</f>
        <v>13.1</v>
      </c>
      <c r="AQ822">
        <f t="array" ref="AQ822">IFERROR(INDEX(ESPN[YEAR],MATCH(AllSources[[#This Row],[Year]]&amp;"|"&amp;AllSources[[#This Row],[Real_Team]],ESPN[YEAR]&amp;"|"&amp;ESPN[TEAM],0)),"")</f>
        <v>2021</v>
      </c>
    </row>
    <row r="823" spans="1:43" x14ac:dyDescent="0.2">
      <c r="A823">
        <v>2021</v>
      </c>
      <c r="B823">
        <v>23</v>
      </c>
      <c r="C823" t="s">
        <v>869</v>
      </c>
      <c r="D823" t="s">
        <v>266</v>
      </c>
      <c r="E823" t="e" vm="1">
        <v>#NAME?</v>
      </c>
      <c r="F823">
        <v>3</v>
      </c>
      <c r="H823" t="s">
        <v>156</v>
      </c>
      <c r="I823" t="s">
        <v>1349</v>
      </c>
      <c r="J823">
        <v>20.51</v>
      </c>
      <c r="K823">
        <v>116.8</v>
      </c>
      <c r="L823">
        <v>12</v>
      </c>
      <c r="M823">
        <v>96.3</v>
      </c>
      <c r="N823">
        <v>70</v>
      </c>
      <c r="O823">
        <v>69.2</v>
      </c>
      <c r="P823">
        <v>122</v>
      </c>
      <c r="Q823">
        <v>-5.6000000000000001E-2</v>
      </c>
      <c r="R823">
        <v>294</v>
      </c>
      <c r="S823">
        <v>15.18</v>
      </c>
      <c r="T823">
        <v>31</v>
      </c>
      <c r="U823">
        <v>109.6</v>
      </c>
      <c r="V823">
        <v>45</v>
      </c>
      <c r="W823">
        <v>94.4</v>
      </c>
      <c r="X823">
        <v>20</v>
      </c>
      <c r="Y823">
        <v>13.77</v>
      </c>
      <c r="Z823">
        <v>29</v>
      </c>
      <c r="AA823">
        <v>3</v>
      </c>
      <c r="AB823" t="s">
        <v>136</v>
      </c>
      <c r="AC823" t="str">
        <f t="array" ref="AC823">IFERROR(INDEX(JeffSagarin[TEAM],MATCH(AllSources[[#This Row],[Year]]&amp;"|"&amp;AllSources[[#This Row],[Real_Team]],JeffSagarin[YEAR]&amp;"|"&amp;JeffSagarin[TEAM],0)),"")</f>
        <v>West Virginia</v>
      </c>
      <c r="AD823">
        <f t="array" ref="AD823">IFERROR(INDEX(JeffSagarin[JS_RATING],MATCH(AllSources[[#This Row],[Year]]&amp;"|"&amp;AllSources[[#This Row],[Real_Team]],JeffSagarin[YEAR]&amp;"|"&amp;JeffSagarin[TEAM],0)),"")</f>
        <v>87.05</v>
      </c>
      <c r="AE823">
        <f t="array" ref="AE823">IFERROR(INDEX(JeffSagarin[JS_SOS],MATCH(AllSources[[#This Row],[Year]]&amp;"|"&amp;AllSources[[#This Row],[Real_Team]],JeffSagarin[YEAR]&amp;"|"&amp;JeffSagarin[TEAM],0)),"")</f>
        <v>81.7</v>
      </c>
      <c r="AF823">
        <f t="array" ref="AF823">IFERROR(INDEX(JeffSagarin[W25],MATCH(AllSources[[#This Row],[Year]]&amp;"|"&amp;AllSources[[#This Row],[Real_Team]],JeffSagarin[YEAR]&amp;"|"&amp;JeffSagarin[TEAM],0)),"")</f>
        <v>4</v>
      </c>
      <c r="AG823" s="9">
        <f t="array" ref="AG823">IFERROR(INDEX(JeffSagarin[W50],MATCH(AllSources[[#This Row],[Year]]&amp;"|"&amp;AllSources[[#This Row],[Real_Team]],JeffSagarin[YEAR]&amp;"|"&amp;JeffSagarin[TEAM],0)),"")</f>
        <v>5</v>
      </c>
      <c r="AH823">
        <f t="array" ref="AH823">IFERROR(INDEX(JeffSagarin[YEAR],MATCH(AllSources[[#This Row],[Year]]&amp;"|"&amp;AllSources[[#This Row],[Real_Team]],JeffSagarin[YEAR]&amp;"|"&amp;JeffSagarin[TEAM],0)),"")</f>
        <v>2021</v>
      </c>
      <c r="AI823" t="str">
        <f t="array" ref="AI823">IFERROR(INDEX(SonnyMoore[TEAM],MATCH(AllSources[[#This Row],[Year]]&amp;"|"&amp;AllSources[[#This Row],[Real_Team]],SonnyMoore[YEAR]&amp;"|"&amp;SonnyMoore[TEAM],0)),"")</f>
        <v>WEST VIRGINIA</v>
      </c>
      <c r="AJ823">
        <f t="array" ref="AJ823">IFERROR(INDEX(SonnyMoore[SM_SOS],MATCH(AllSources[[#This Row],[Year]]&amp;"|"&amp;AllSources[[#This Row],[Real_Team]],SonnyMoore[YEAR]&amp;"|"&amp;SonnyMoore[TEAM],0)),"")</f>
        <v>80.42</v>
      </c>
      <c r="AK823">
        <f t="array" ref="AK823">IFERROR(INDEX(SonnyMoore[SM_PR],MATCH(AllSources[[#This Row],[Year]]&amp;"|"&amp;AllSources[[#This Row],[Real_Team]],SonnyMoore[YEAR]&amp;"|"&amp;SonnyMoore[TEAM],0)),"")</f>
        <v>85.22</v>
      </c>
      <c r="AL823">
        <f t="array" ref="AL823">IFERROR(INDEX(SonnyMoore[YEAR],MATCH(AllSources[[#This Row],[Year]]&amp;"|"&amp;AllSources[[#This Row],[Real_Team]],SonnyMoore[YEAR]&amp;"|"&amp;SonnyMoore[TEAM],0)),"")</f>
        <v>2021</v>
      </c>
      <c r="AM823" t="str">
        <f t="array" ref="AM823">IFERROR(INDEX(ESPN[TEAM],MATCH(AllSources[[#This Row],[Year]]&amp;"|"&amp;AllSources[[#This Row],[Real_Team]],ESPN[YEAR]&amp;"|"&amp;ESPN[TEAM],0)),"")</f>
        <v>West Virginia</v>
      </c>
      <c r="AN823">
        <f t="array" ref="AN823">IFERROR(INDEX(ESPN[BPI OFF],MATCH(AllSources[[#This Row],[Year]]&amp;"|"&amp;AllSources[[#This Row],[Real_Team]],ESPN[YEAR]&amp;"|"&amp;ESPN[TEAM],0)),"")</f>
        <v>8.1</v>
      </c>
      <c r="AO823">
        <f t="array" ref="AO823">IFERROR(INDEX(ESPN[BPI DEF],MATCH(AllSources[[#This Row],[Year]]&amp;"|"&amp;AllSources[[#This Row],[Real_Team]],ESPN[YEAR]&amp;"|"&amp;ESPN[TEAM],0)),"")</f>
        <v>3.9</v>
      </c>
      <c r="AP823">
        <f t="array" ref="AP823">IFERROR(INDEX(ESPN[BPI],MATCH(AllSources[[#This Row],[Year]]&amp;"|"&amp;AllSources[[#This Row],[Real_Team]],ESPN[YEAR]&amp;"|"&amp;ESPN[TEAM],0)),"")</f>
        <v>12</v>
      </c>
      <c r="AQ823">
        <f t="array" ref="AQ823">IFERROR(INDEX(ESPN[YEAR],MATCH(AllSources[[#This Row],[Year]]&amp;"|"&amp;AllSources[[#This Row],[Real_Team]],ESPN[YEAR]&amp;"|"&amp;ESPN[TEAM],0)),"")</f>
        <v>2021</v>
      </c>
    </row>
    <row r="824" spans="1:43" x14ac:dyDescent="0.2">
      <c r="A824">
        <v>2021</v>
      </c>
      <c r="B824">
        <v>24</v>
      </c>
      <c r="C824" t="s">
        <v>1287</v>
      </c>
      <c r="D824" t="s">
        <v>9</v>
      </c>
      <c r="E824" t="e" vm="1">
        <v>#NAME?</v>
      </c>
      <c r="F824">
        <v>8</v>
      </c>
      <c r="H824" t="s">
        <v>60</v>
      </c>
      <c r="I824" t="s">
        <v>1349</v>
      </c>
      <c r="J824">
        <v>20.350000000000001</v>
      </c>
      <c r="K824">
        <v>120.1</v>
      </c>
      <c r="L824">
        <v>5</v>
      </c>
      <c r="M824">
        <v>99.8</v>
      </c>
      <c r="N824">
        <v>124</v>
      </c>
      <c r="O824">
        <v>70.599999999999994</v>
      </c>
      <c r="P824">
        <v>70</v>
      </c>
      <c r="Q824">
        <v>-7.0000000000000001E-3</v>
      </c>
      <c r="R824">
        <v>201</v>
      </c>
      <c r="S824">
        <v>14.77</v>
      </c>
      <c r="T824">
        <v>35</v>
      </c>
      <c r="U824">
        <v>108.7</v>
      </c>
      <c r="V824">
        <v>66</v>
      </c>
      <c r="W824">
        <v>93.9</v>
      </c>
      <c r="X824">
        <v>7</v>
      </c>
      <c r="Y824">
        <v>1.1299999999999999</v>
      </c>
      <c r="Z824">
        <v>202</v>
      </c>
      <c r="AA824">
        <v>8</v>
      </c>
      <c r="AB824" t="s">
        <v>136</v>
      </c>
      <c r="AC824" t="str">
        <f t="array" ref="AC824">IFERROR(INDEX(JeffSagarin[TEAM],MATCH(AllSources[[#This Row],[Year]]&amp;"|"&amp;AllSources[[#This Row],[Real_Team]],JeffSagarin[YEAR]&amp;"|"&amp;JeffSagarin[TEAM],0)),"")</f>
        <v>LSU</v>
      </c>
      <c r="AD824">
        <f t="array" ref="AD824">IFERROR(INDEX(JeffSagarin[JS_RATING],MATCH(AllSources[[#This Row],[Year]]&amp;"|"&amp;AllSources[[#This Row],[Real_Team]],JeffSagarin[YEAR]&amp;"|"&amp;JeffSagarin[TEAM],0)),"")</f>
        <v>86.33</v>
      </c>
      <c r="AE824">
        <f t="array" ref="AE824">IFERROR(INDEX(JeffSagarin[JS_SOS],MATCH(AllSources[[#This Row],[Year]]&amp;"|"&amp;AllSources[[#This Row],[Real_Team]],JeffSagarin[YEAR]&amp;"|"&amp;JeffSagarin[TEAM],0)),"")</f>
        <v>80.88</v>
      </c>
      <c r="AF824">
        <f t="array" ref="AF824">IFERROR(INDEX(JeffSagarin[W25],MATCH(AllSources[[#This Row],[Year]]&amp;"|"&amp;AllSources[[#This Row],[Real_Team]],JeffSagarin[YEAR]&amp;"|"&amp;JeffSagarin[TEAM],0)),"")</f>
        <v>3</v>
      </c>
      <c r="AG824" s="9">
        <f t="array" ref="AG824">IFERROR(INDEX(JeffSagarin[W50],MATCH(AllSources[[#This Row],[Year]]&amp;"|"&amp;AllSources[[#This Row],[Real_Team]],JeffSagarin[YEAR]&amp;"|"&amp;JeffSagarin[TEAM],0)),"")</f>
        <v>4</v>
      </c>
      <c r="AH824">
        <f t="array" ref="AH824">IFERROR(INDEX(JeffSagarin[YEAR],MATCH(AllSources[[#This Row],[Year]]&amp;"|"&amp;AllSources[[#This Row],[Real_Team]],JeffSagarin[YEAR]&amp;"|"&amp;JeffSagarin[TEAM],0)),"")</f>
        <v>2021</v>
      </c>
      <c r="AI824" t="str">
        <f t="array" ref="AI824">IFERROR(INDEX(SonnyMoore[TEAM],MATCH(AllSources[[#This Row],[Year]]&amp;"|"&amp;AllSources[[#This Row],[Real_Team]],SonnyMoore[YEAR]&amp;"|"&amp;SonnyMoore[TEAM],0)),"")</f>
        <v>LSU</v>
      </c>
      <c r="AJ824">
        <f t="array" ref="AJ824">IFERROR(INDEX(SonnyMoore[SM_SOS],MATCH(AllSources[[#This Row],[Year]]&amp;"|"&amp;AllSources[[#This Row],[Real_Team]],SonnyMoore[YEAR]&amp;"|"&amp;SonnyMoore[TEAM],0)),"")</f>
        <v>81.349999999999994</v>
      </c>
      <c r="AK824">
        <f t="array" ref="AK824">IFERROR(INDEX(SonnyMoore[SM_PR],MATCH(AllSources[[#This Row],[Year]]&amp;"|"&amp;AllSources[[#This Row],[Real_Team]],SonnyMoore[YEAR]&amp;"|"&amp;SonnyMoore[TEAM],0)),"")</f>
        <v>87.22</v>
      </c>
      <c r="AL824">
        <f t="array" ref="AL824">IFERROR(INDEX(SonnyMoore[YEAR],MATCH(AllSources[[#This Row],[Year]]&amp;"|"&amp;AllSources[[#This Row],[Real_Team]],SonnyMoore[YEAR]&amp;"|"&amp;SonnyMoore[TEAM],0)),"")</f>
        <v>2021</v>
      </c>
      <c r="AM824" t="str">
        <f t="array" ref="AM824">IFERROR(INDEX(ESPN[TEAM],MATCH(AllSources[[#This Row],[Year]]&amp;"|"&amp;AllSources[[#This Row],[Real_Team]],ESPN[YEAR]&amp;"|"&amp;ESPN[TEAM],0)),"")</f>
        <v>LSU</v>
      </c>
      <c r="AN824">
        <f t="array" ref="AN824">IFERROR(INDEX(ESPN[BPI OFF],MATCH(AllSources[[#This Row],[Year]]&amp;"|"&amp;AllSources[[#This Row],[Real_Team]],ESPN[YEAR]&amp;"|"&amp;ESPN[TEAM],0)),"")</f>
        <v>11.2</v>
      </c>
      <c r="AO824">
        <f t="array" ref="AO824">IFERROR(INDEX(ESPN[BPI DEF],MATCH(AllSources[[#This Row],[Year]]&amp;"|"&amp;AllSources[[#This Row],[Real_Team]],ESPN[YEAR]&amp;"|"&amp;ESPN[TEAM],0)),"")</f>
        <v>1.4</v>
      </c>
      <c r="AP824">
        <f t="array" ref="AP824">IFERROR(INDEX(ESPN[BPI],MATCH(AllSources[[#This Row],[Year]]&amp;"|"&amp;AllSources[[#This Row],[Real_Team]],ESPN[YEAR]&amp;"|"&amp;ESPN[TEAM],0)),"")</f>
        <v>12.6</v>
      </c>
      <c r="AQ824">
        <f t="array" ref="AQ824">IFERROR(INDEX(ESPN[YEAR],MATCH(AllSources[[#This Row],[Year]]&amp;"|"&amp;AllSources[[#This Row],[Real_Team]],ESPN[YEAR]&amp;"|"&amp;ESPN[TEAM],0)),"")</f>
        <v>2021</v>
      </c>
    </row>
    <row r="825" spans="1:43" x14ac:dyDescent="0.2">
      <c r="A825">
        <v>2021</v>
      </c>
      <c r="B825">
        <v>25</v>
      </c>
      <c r="C825" t="s">
        <v>930</v>
      </c>
      <c r="D825" t="s">
        <v>32</v>
      </c>
      <c r="E825" t="e" vm="1">
        <v>#NAME?</v>
      </c>
      <c r="F825">
        <v>4</v>
      </c>
      <c r="H825" t="s">
        <v>556</v>
      </c>
      <c r="I825" t="s">
        <v>1350</v>
      </c>
      <c r="J825">
        <v>20.329999999999998</v>
      </c>
      <c r="K825">
        <v>113.3</v>
      </c>
      <c r="L825">
        <v>26</v>
      </c>
      <c r="M825">
        <v>92.9</v>
      </c>
      <c r="N825">
        <v>34</v>
      </c>
      <c r="O825">
        <v>66.099999999999994</v>
      </c>
      <c r="P825">
        <v>278</v>
      </c>
      <c r="Q825">
        <v>0.01</v>
      </c>
      <c r="R825">
        <v>148</v>
      </c>
      <c r="S825">
        <v>16.61</v>
      </c>
      <c r="T825">
        <v>17</v>
      </c>
      <c r="U825">
        <v>111.2</v>
      </c>
      <c r="V825">
        <v>16</v>
      </c>
      <c r="W825">
        <v>94.6</v>
      </c>
      <c r="X825">
        <v>22</v>
      </c>
      <c r="Y825">
        <v>5.71</v>
      </c>
      <c r="Z825">
        <v>122</v>
      </c>
      <c r="AA825">
        <v>4</v>
      </c>
      <c r="AB825" t="s">
        <v>136</v>
      </c>
      <c r="AC825" t="str">
        <f t="array" ref="AC825">IFERROR(INDEX(JeffSagarin[TEAM],MATCH(AllSources[[#This Row],[Year]]&amp;"|"&amp;AllSources[[#This Row],[Real_Team]],JeffSagarin[YEAR]&amp;"|"&amp;JeffSagarin[TEAM],0)),"")</f>
        <v>Purdue</v>
      </c>
      <c r="AD825">
        <f t="array" ref="AD825">IFERROR(INDEX(JeffSagarin[JS_RATING],MATCH(AllSources[[#This Row],[Year]]&amp;"|"&amp;AllSources[[#This Row],[Real_Team]],JeffSagarin[YEAR]&amp;"|"&amp;JeffSagarin[TEAM],0)),"")</f>
        <v>85.9</v>
      </c>
      <c r="AE825">
        <f t="array" ref="AE825">IFERROR(INDEX(JeffSagarin[JS_SOS],MATCH(AllSources[[#This Row],[Year]]&amp;"|"&amp;AllSources[[#This Row],[Real_Team]],JeffSagarin[YEAR]&amp;"|"&amp;JeffSagarin[TEAM],0)),"")</f>
        <v>82.43</v>
      </c>
      <c r="AF825">
        <f t="array" ref="AF825">IFERROR(INDEX(JeffSagarin[W25],MATCH(AllSources[[#This Row],[Year]]&amp;"|"&amp;AllSources[[#This Row],[Real_Team]],JeffSagarin[YEAR]&amp;"|"&amp;JeffSagarin[TEAM],0)),"")</f>
        <v>3</v>
      </c>
      <c r="AG825">
        <f t="array" ref="AG825">IFERROR(INDEX(JeffSagarin[W50],MATCH(AllSources[[#This Row],[Year]]&amp;"|"&amp;AllSources[[#This Row],[Real_Team]],JeffSagarin[YEAR]&amp;"|"&amp;JeffSagarin[TEAM],0)),"")</f>
        <v>10</v>
      </c>
      <c r="AH825">
        <f t="array" ref="AH825">IFERROR(INDEX(JeffSagarin[YEAR],MATCH(AllSources[[#This Row],[Year]]&amp;"|"&amp;AllSources[[#This Row],[Real_Team]],JeffSagarin[YEAR]&amp;"|"&amp;JeffSagarin[TEAM],0)),"")</f>
        <v>2021</v>
      </c>
      <c r="AI825" t="str">
        <f t="array" ref="AI825">IFERROR(INDEX(SonnyMoore[TEAM],MATCH(AllSources[[#This Row],[Year]]&amp;"|"&amp;AllSources[[#This Row],[Real_Team]],SonnyMoore[YEAR]&amp;"|"&amp;SonnyMoore[TEAM],0)),"")</f>
        <v>PURDUE</v>
      </c>
      <c r="AJ825">
        <f t="array" ref="AJ825">IFERROR(INDEX(SonnyMoore[SM_SOS],MATCH(AllSources[[#This Row],[Year]]&amp;"|"&amp;AllSources[[#This Row],[Real_Team]],SonnyMoore[YEAR]&amp;"|"&amp;SonnyMoore[TEAM],0)),"")</f>
        <v>82.14</v>
      </c>
      <c r="AK825">
        <f t="array" ref="AK825">IFERROR(INDEX(SonnyMoore[SM_PR],MATCH(AllSources[[#This Row],[Year]]&amp;"|"&amp;AllSources[[#This Row],[Real_Team]],SonnyMoore[YEAR]&amp;"|"&amp;SonnyMoore[TEAM],0)),"")</f>
        <v>85.65</v>
      </c>
      <c r="AL825">
        <f t="array" ref="AL825">IFERROR(INDEX(SonnyMoore[YEAR],MATCH(AllSources[[#This Row],[Year]]&amp;"|"&amp;AllSources[[#This Row],[Real_Team]],SonnyMoore[YEAR]&amp;"|"&amp;SonnyMoore[TEAM],0)),"")</f>
        <v>2021</v>
      </c>
      <c r="AM825" t="str">
        <f t="array" ref="AM825">IFERROR(INDEX(ESPN[TEAM],MATCH(AllSources[[#This Row],[Year]]&amp;"|"&amp;AllSources[[#This Row],[Real_Team]],ESPN[YEAR]&amp;"|"&amp;ESPN[TEAM],0)),"")</f>
        <v>Purdue</v>
      </c>
      <c r="AN825">
        <f t="array" ref="AN825">IFERROR(INDEX(ESPN[BPI OFF],MATCH(AllSources[[#This Row],[Year]]&amp;"|"&amp;AllSources[[#This Row],[Real_Team]],ESPN[YEAR]&amp;"|"&amp;ESPN[TEAM],0)),"")</f>
        <v>6.2</v>
      </c>
      <c r="AO825">
        <f t="array" ref="AO825">IFERROR(INDEX(ESPN[BPI DEF],MATCH(AllSources[[#This Row],[Year]]&amp;"|"&amp;AllSources[[#This Row],[Real_Team]],ESPN[YEAR]&amp;"|"&amp;ESPN[TEAM],0)),"")</f>
        <v>5.4</v>
      </c>
      <c r="AP825">
        <f t="array" ref="AP825">IFERROR(INDEX(ESPN[BPI],MATCH(AllSources[[#This Row],[Year]]&amp;"|"&amp;AllSources[[#This Row],[Real_Team]],ESPN[YEAR]&amp;"|"&amp;ESPN[TEAM],0)),"")</f>
        <v>11.6</v>
      </c>
      <c r="AQ825">
        <f t="array" ref="AQ825">IFERROR(INDEX(ESPN[YEAR],MATCH(AllSources[[#This Row],[Year]]&amp;"|"&amp;AllSources[[#This Row],[Real_Team]],ESPN[YEAR]&amp;"|"&amp;ESPN[TEAM],0)),"")</f>
        <v>2021</v>
      </c>
    </row>
    <row r="826" spans="1:43" x14ac:dyDescent="0.2">
      <c r="A826">
        <v>2021</v>
      </c>
      <c r="B826">
        <v>26</v>
      </c>
      <c r="C826" t="s">
        <v>1288</v>
      </c>
      <c r="D826" t="s">
        <v>199</v>
      </c>
      <c r="E826" t="e" vm="1">
        <v>#NAME?</v>
      </c>
      <c r="F826">
        <v>3</v>
      </c>
      <c r="H826" t="s">
        <v>156</v>
      </c>
      <c r="I826" t="s">
        <v>1351</v>
      </c>
      <c r="J826">
        <v>20.309999999999999</v>
      </c>
      <c r="K826">
        <v>113.1</v>
      </c>
      <c r="L826">
        <v>28</v>
      </c>
      <c r="M826">
        <v>92.8</v>
      </c>
      <c r="N826">
        <v>31</v>
      </c>
      <c r="O826">
        <v>68.599999999999994</v>
      </c>
      <c r="P826">
        <v>146</v>
      </c>
      <c r="Q826">
        <v>-4.0000000000000001E-3</v>
      </c>
      <c r="R826">
        <v>190</v>
      </c>
      <c r="S826">
        <v>14.52</v>
      </c>
      <c r="T826">
        <v>38</v>
      </c>
      <c r="U826">
        <v>109.2</v>
      </c>
      <c r="V826">
        <v>54</v>
      </c>
      <c r="W826">
        <v>94.7</v>
      </c>
      <c r="X826">
        <v>23</v>
      </c>
      <c r="Y826">
        <v>8.1999999999999993</v>
      </c>
      <c r="Z826">
        <v>85</v>
      </c>
      <c r="AA826">
        <v>3</v>
      </c>
      <c r="AB826" t="s">
        <v>136</v>
      </c>
      <c r="AC826" t="str">
        <f t="array" ref="AC826">IFERROR(INDEX(JeffSagarin[TEAM],MATCH(AllSources[[#This Row],[Year]]&amp;"|"&amp;AllSources[[#This Row],[Real_Team]],JeffSagarin[YEAR]&amp;"|"&amp;JeffSagarin[TEAM],0)),"")</f>
        <v>Texas</v>
      </c>
      <c r="AD826">
        <f t="array" ref="AD826">IFERROR(INDEX(JeffSagarin[JS_RATING],MATCH(AllSources[[#This Row],[Year]]&amp;"|"&amp;AllSources[[#This Row],[Real_Team]],JeffSagarin[YEAR]&amp;"|"&amp;JeffSagarin[TEAM],0)),"")</f>
        <v>86.85</v>
      </c>
      <c r="AE826">
        <f t="array" ref="AE826">IFERROR(INDEX(JeffSagarin[JS_SOS],MATCH(AllSources[[#This Row],[Year]]&amp;"|"&amp;AllSources[[#This Row],[Real_Team]],JeffSagarin[YEAR]&amp;"|"&amp;JeffSagarin[TEAM],0)),"")</f>
        <v>81.540000000000006</v>
      </c>
      <c r="AF826">
        <f t="array" ref="AF826">IFERROR(INDEX(JeffSagarin[W25],MATCH(AllSources[[#This Row],[Year]]&amp;"|"&amp;AllSources[[#This Row],[Real_Team]],JeffSagarin[YEAR]&amp;"|"&amp;JeffSagarin[TEAM],0)),"")</f>
        <v>4</v>
      </c>
      <c r="AG826">
        <f t="array" ref="AG826">IFERROR(INDEX(JeffSagarin[W50],MATCH(AllSources[[#This Row],[Year]]&amp;"|"&amp;AllSources[[#This Row],[Real_Team]],JeffSagarin[YEAR]&amp;"|"&amp;JeffSagarin[TEAM],0)),"")</f>
        <v>9</v>
      </c>
      <c r="AH826">
        <f t="array" ref="AH826">IFERROR(INDEX(JeffSagarin[YEAR],MATCH(AllSources[[#This Row],[Year]]&amp;"|"&amp;AllSources[[#This Row],[Real_Team]],JeffSagarin[YEAR]&amp;"|"&amp;JeffSagarin[TEAM],0)),"")</f>
        <v>2021</v>
      </c>
      <c r="AI826" t="str">
        <f t="array" ref="AI826">IFERROR(INDEX(SonnyMoore[TEAM],MATCH(AllSources[[#This Row],[Year]]&amp;"|"&amp;AllSources[[#This Row],[Real_Team]],SonnyMoore[YEAR]&amp;"|"&amp;SonnyMoore[TEAM],0)),"")</f>
        <v>TEXAS</v>
      </c>
      <c r="AJ826">
        <f t="array" ref="AJ826">IFERROR(INDEX(SonnyMoore[SM_SOS],MATCH(AllSources[[#This Row],[Year]]&amp;"|"&amp;AllSources[[#This Row],[Real_Team]],SonnyMoore[YEAR]&amp;"|"&amp;SonnyMoore[TEAM],0)),"")</f>
        <v>79.94</v>
      </c>
      <c r="AK826">
        <f t="array" ref="AK826">IFERROR(INDEX(SonnyMoore[SM_PR],MATCH(AllSources[[#This Row],[Year]]&amp;"|"&amp;AllSources[[#This Row],[Real_Team]],SonnyMoore[YEAR]&amp;"|"&amp;SonnyMoore[TEAM],0)),"")</f>
        <v>85.19</v>
      </c>
      <c r="AL826">
        <f t="array" ref="AL826">IFERROR(INDEX(SonnyMoore[YEAR],MATCH(AllSources[[#This Row],[Year]]&amp;"|"&amp;AllSources[[#This Row],[Real_Team]],SonnyMoore[YEAR]&amp;"|"&amp;SonnyMoore[TEAM],0)),"")</f>
        <v>2021</v>
      </c>
      <c r="AM826" t="str">
        <f t="array" ref="AM826">IFERROR(INDEX(ESPN[TEAM],MATCH(AllSources[[#This Row],[Year]]&amp;"|"&amp;AllSources[[#This Row],[Real_Team]],ESPN[YEAR]&amp;"|"&amp;ESPN[TEAM],0)),"")</f>
        <v>Texas</v>
      </c>
      <c r="AN826">
        <f t="array" ref="AN826">IFERROR(INDEX(ESPN[BPI OFF],MATCH(AllSources[[#This Row],[Year]]&amp;"|"&amp;AllSources[[#This Row],[Real_Team]],ESPN[YEAR]&amp;"|"&amp;ESPN[TEAM],0)),"")</f>
        <v>6.7</v>
      </c>
      <c r="AO826">
        <f t="array" ref="AO826">IFERROR(INDEX(ESPN[BPI DEF],MATCH(AllSources[[#This Row],[Year]]&amp;"|"&amp;AllSources[[#This Row],[Real_Team]],ESPN[YEAR]&amp;"|"&amp;ESPN[TEAM],0)),"")</f>
        <v>5.7</v>
      </c>
      <c r="AP826">
        <f t="array" ref="AP826">IFERROR(INDEX(ESPN[BPI],MATCH(AllSources[[#This Row],[Year]]&amp;"|"&amp;AllSources[[#This Row],[Real_Team]],ESPN[YEAR]&amp;"|"&amp;ESPN[TEAM],0)),"")</f>
        <v>12.4</v>
      </c>
      <c r="AQ826">
        <f t="array" ref="AQ826">IFERROR(INDEX(ESPN[YEAR],MATCH(AllSources[[#This Row],[Year]]&amp;"|"&amp;AllSources[[#This Row],[Real_Team]],ESPN[YEAR]&amp;"|"&amp;ESPN[TEAM],0)),"")</f>
        <v>2021</v>
      </c>
    </row>
    <row r="827" spans="1:43" x14ac:dyDescent="0.2">
      <c r="A827">
        <v>2021</v>
      </c>
      <c r="B827">
        <v>27</v>
      </c>
      <c r="C827" t="s">
        <v>1289</v>
      </c>
      <c r="D827" t="s">
        <v>43</v>
      </c>
      <c r="E827" t="e" vm="1">
        <v>#NAME?</v>
      </c>
      <c r="F827">
        <v>3</v>
      </c>
      <c r="H827" t="s">
        <v>156</v>
      </c>
      <c r="I827" t="s">
        <v>1270</v>
      </c>
      <c r="J827">
        <v>19.98</v>
      </c>
      <c r="K827">
        <v>110.1</v>
      </c>
      <c r="L827">
        <v>54</v>
      </c>
      <c r="M827">
        <v>90.2</v>
      </c>
      <c r="N827">
        <v>12</v>
      </c>
      <c r="O827">
        <v>68.2</v>
      </c>
      <c r="P827">
        <v>174</v>
      </c>
      <c r="Q827">
        <v>7.0000000000000007E-2</v>
      </c>
      <c r="R827">
        <v>44</v>
      </c>
      <c r="S827">
        <v>15.83</v>
      </c>
      <c r="T827">
        <v>24</v>
      </c>
      <c r="U827">
        <v>110.7</v>
      </c>
      <c r="V827">
        <v>25</v>
      </c>
      <c r="W827">
        <v>94.8</v>
      </c>
      <c r="X827">
        <v>29</v>
      </c>
      <c r="Y827">
        <v>10.43</v>
      </c>
      <c r="Z827">
        <v>60</v>
      </c>
      <c r="AA827">
        <v>3</v>
      </c>
      <c r="AB827" t="s">
        <v>136</v>
      </c>
      <c r="AC827" t="str">
        <f t="array" ref="AC827">IFERROR(INDEX(JeffSagarin[TEAM],MATCH(AllSources[[#This Row],[Year]]&amp;"|"&amp;AllSources[[#This Row],[Real_Team]],JeffSagarin[YEAR]&amp;"|"&amp;JeffSagarin[TEAM],0)),"")</f>
        <v>Kansas</v>
      </c>
      <c r="AD827">
        <f t="array" ref="AD827">IFERROR(INDEX(JeffSagarin[JS_RATING],MATCH(AllSources[[#This Row],[Year]]&amp;"|"&amp;AllSources[[#This Row],[Real_Team]],JeffSagarin[YEAR]&amp;"|"&amp;JeffSagarin[TEAM],0)),"")</f>
        <v>87.59</v>
      </c>
      <c r="AE827">
        <f t="array" ref="AE827">IFERROR(INDEX(JeffSagarin[JS_SOS],MATCH(AllSources[[#This Row],[Year]]&amp;"|"&amp;AllSources[[#This Row],[Real_Team]],JeffSagarin[YEAR]&amp;"|"&amp;JeffSagarin[TEAM],0)),"")</f>
        <v>82.26</v>
      </c>
      <c r="AF827">
        <f t="array" ref="AF827">IFERROR(INDEX(JeffSagarin[W25],MATCH(AllSources[[#This Row],[Year]]&amp;"|"&amp;AllSources[[#This Row],[Real_Team]],JeffSagarin[YEAR]&amp;"|"&amp;JeffSagarin[TEAM],0)),"")</f>
        <v>5</v>
      </c>
      <c r="AG827">
        <f t="array" ref="AG827">IFERROR(INDEX(JeffSagarin[W50],MATCH(AllSources[[#This Row],[Year]]&amp;"|"&amp;AllSources[[#This Row],[Real_Team]],JeffSagarin[YEAR]&amp;"|"&amp;JeffSagarin[TEAM],0)),"")</f>
        <v>9</v>
      </c>
      <c r="AH827">
        <f t="array" ref="AH827">IFERROR(INDEX(JeffSagarin[YEAR],MATCH(AllSources[[#This Row],[Year]]&amp;"|"&amp;AllSources[[#This Row],[Real_Team]],JeffSagarin[YEAR]&amp;"|"&amp;JeffSagarin[TEAM],0)),"")</f>
        <v>2021</v>
      </c>
      <c r="AI827" t="str">
        <f t="array" ref="AI827">IFERROR(INDEX(SonnyMoore[TEAM],MATCH(AllSources[[#This Row],[Year]]&amp;"|"&amp;AllSources[[#This Row],[Real_Team]],SonnyMoore[YEAR]&amp;"|"&amp;SonnyMoore[TEAM],0)),"")</f>
        <v>KANSAS</v>
      </c>
      <c r="AJ827">
        <f t="array" ref="AJ827">IFERROR(INDEX(SonnyMoore[SM_SOS],MATCH(AllSources[[#This Row],[Year]]&amp;"|"&amp;AllSources[[#This Row],[Real_Team]],SonnyMoore[YEAR]&amp;"|"&amp;SonnyMoore[TEAM],0)),"")</f>
        <v>79.599999999999994</v>
      </c>
      <c r="AK827">
        <f t="array" ref="AK827">IFERROR(INDEX(SonnyMoore[SM_PR],MATCH(AllSources[[#This Row],[Year]]&amp;"|"&amp;AllSources[[#This Row],[Real_Team]],SonnyMoore[YEAR]&amp;"|"&amp;SonnyMoore[TEAM],0)),"")</f>
        <v>84.15</v>
      </c>
      <c r="AL827">
        <f t="array" ref="AL827">IFERROR(INDEX(SonnyMoore[YEAR],MATCH(AllSources[[#This Row],[Year]]&amp;"|"&amp;AllSources[[#This Row],[Real_Team]],SonnyMoore[YEAR]&amp;"|"&amp;SonnyMoore[TEAM],0)),"")</f>
        <v>2021</v>
      </c>
      <c r="AM827" t="str">
        <f t="array" ref="AM827">IFERROR(INDEX(ESPN[TEAM],MATCH(AllSources[[#This Row],[Year]]&amp;"|"&amp;AllSources[[#This Row],[Real_Team]],ESPN[YEAR]&amp;"|"&amp;ESPN[TEAM],0)),"")</f>
        <v>Kansas</v>
      </c>
      <c r="AN827">
        <f t="array" ref="AN827">IFERROR(INDEX(ESPN[BPI OFF],MATCH(AllSources[[#This Row],[Year]]&amp;"|"&amp;AllSources[[#This Row],[Real_Team]],ESPN[YEAR]&amp;"|"&amp;ESPN[TEAM],0)),"")</f>
        <v>5.3</v>
      </c>
      <c r="AO827">
        <f t="array" ref="AO827">IFERROR(INDEX(ESPN[BPI DEF],MATCH(AllSources[[#This Row],[Year]]&amp;"|"&amp;AllSources[[#This Row],[Real_Team]],ESPN[YEAR]&amp;"|"&amp;ESPN[TEAM],0)),"")</f>
        <v>6.7</v>
      </c>
      <c r="AP827">
        <f t="array" ref="AP827">IFERROR(INDEX(ESPN[BPI],MATCH(AllSources[[#This Row],[Year]]&amp;"|"&amp;AllSources[[#This Row],[Real_Team]],ESPN[YEAR]&amp;"|"&amp;ESPN[TEAM],0)),"")</f>
        <v>12</v>
      </c>
      <c r="AQ827">
        <f t="array" ref="AQ827">IFERROR(INDEX(ESPN[YEAR],MATCH(AllSources[[#This Row],[Year]]&amp;"|"&amp;AllSources[[#This Row],[Real_Team]],ESPN[YEAR]&amp;"|"&amp;ESPN[TEAM],0)),"")</f>
        <v>2021</v>
      </c>
    </row>
    <row r="828" spans="1:43" x14ac:dyDescent="0.2">
      <c r="A828">
        <v>2021</v>
      </c>
      <c r="B828">
        <v>28</v>
      </c>
      <c r="C828" t="s">
        <v>1290</v>
      </c>
      <c r="D828" t="s">
        <v>36</v>
      </c>
      <c r="E828" t="e" vm="1">
        <v>#NAME?</v>
      </c>
      <c r="F828">
        <v>5</v>
      </c>
      <c r="H828" t="s">
        <v>60</v>
      </c>
      <c r="I828" t="s">
        <v>1352</v>
      </c>
      <c r="J828">
        <v>19.95</v>
      </c>
      <c r="K828">
        <v>108</v>
      </c>
      <c r="L828">
        <v>85</v>
      </c>
      <c r="M828">
        <v>88.1</v>
      </c>
      <c r="N828">
        <v>5</v>
      </c>
      <c r="O828">
        <v>67.099999999999994</v>
      </c>
      <c r="P828">
        <v>232</v>
      </c>
      <c r="Q828">
        <v>-1.2999999999999999E-2</v>
      </c>
      <c r="R828">
        <v>215</v>
      </c>
      <c r="S828">
        <v>13.11</v>
      </c>
      <c r="T828">
        <v>56</v>
      </c>
      <c r="U828">
        <v>108.9</v>
      </c>
      <c r="V828">
        <v>60</v>
      </c>
      <c r="W828">
        <v>95.8</v>
      </c>
      <c r="X828">
        <v>53</v>
      </c>
      <c r="Y828">
        <v>-0.34</v>
      </c>
      <c r="Z828">
        <v>221</v>
      </c>
      <c r="AA828">
        <v>5</v>
      </c>
      <c r="AB828" t="s">
        <v>136</v>
      </c>
      <c r="AC828" t="str">
        <f t="array" ref="AC828">IFERROR(INDEX(JeffSagarin[TEAM],MATCH(AllSources[[#This Row],[Year]]&amp;"|"&amp;AllSources[[#This Row],[Real_Team]],JeffSagarin[YEAR]&amp;"|"&amp;JeffSagarin[TEAM],0)),"")</f>
        <v>Tennessee</v>
      </c>
      <c r="AD828">
        <f t="array" ref="AD828">IFERROR(INDEX(JeffSagarin[JS_RATING],MATCH(AllSources[[#This Row],[Year]]&amp;"|"&amp;AllSources[[#This Row],[Real_Team]],JeffSagarin[YEAR]&amp;"|"&amp;JeffSagarin[TEAM],0)),"")</f>
        <v>86.47</v>
      </c>
      <c r="AE828">
        <f t="array" ref="AE828">IFERROR(INDEX(JeffSagarin[JS_SOS],MATCH(AllSources[[#This Row],[Year]]&amp;"|"&amp;AllSources[[#This Row],[Real_Team]],JeffSagarin[YEAR]&amp;"|"&amp;JeffSagarin[TEAM],0)),"")</f>
        <v>79.930000000000007</v>
      </c>
      <c r="AF828">
        <f t="array" ref="AF828">IFERROR(INDEX(JeffSagarin[W25],MATCH(AllSources[[#This Row],[Year]]&amp;"|"&amp;AllSources[[#This Row],[Real_Team]],JeffSagarin[YEAR]&amp;"|"&amp;JeffSagarin[TEAM],0)),"")</f>
        <v>3</v>
      </c>
      <c r="AG828">
        <f t="array" ref="AG828">IFERROR(INDEX(JeffSagarin[W50],MATCH(AllSources[[#This Row],[Year]]&amp;"|"&amp;AllSources[[#This Row],[Real_Team]],JeffSagarin[YEAR]&amp;"|"&amp;JeffSagarin[TEAM],0)),"")</f>
        <v>6</v>
      </c>
      <c r="AH828">
        <f t="array" ref="AH828">IFERROR(INDEX(JeffSagarin[YEAR],MATCH(AllSources[[#This Row],[Year]]&amp;"|"&amp;AllSources[[#This Row],[Real_Team]],JeffSagarin[YEAR]&amp;"|"&amp;JeffSagarin[TEAM],0)),"")</f>
        <v>2021</v>
      </c>
      <c r="AI828" t="str">
        <f t="array" ref="AI828">IFERROR(INDEX(SonnyMoore[TEAM],MATCH(AllSources[[#This Row],[Year]]&amp;"|"&amp;AllSources[[#This Row],[Real_Team]],SonnyMoore[YEAR]&amp;"|"&amp;SonnyMoore[TEAM],0)),"")</f>
        <v>TENNESSEE</v>
      </c>
      <c r="AJ828">
        <f t="array" ref="AJ828">IFERROR(INDEX(SonnyMoore[SM_SOS],MATCH(AllSources[[#This Row],[Year]]&amp;"|"&amp;AllSources[[#This Row],[Real_Team]],SonnyMoore[YEAR]&amp;"|"&amp;SonnyMoore[TEAM],0)),"")</f>
        <v>80.56</v>
      </c>
      <c r="AK828">
        <f t="array" ref="AK828">IFERROR(INDEX(SonnyMoore[SM_PR],MATCH(AllSources[[#This Row],[Year]]&amp;"|"&amp;AllSources[[#This Row],[Real_Team]],SonnyMoore[YEAR]&amp;"|"&amp;SonnyMoore[TEAM],0)),"")</f>
        <v>87.37</v>
      </c>
      <c r="AL828">
        <f t="array" ref="AL828">IFERROR(INDEX(SonnyMoore[YEAR],MATCH(AllSources[[#This Row],[Year]]&amp;"|"&amp;AllSources[[#This Row],[Real_Team]],SonnyMoore[YEAR]&amp;"|"&amp;SonnyMoore[TEAM],0)),"")</f>
        <v>2021</v>
      </c>
      <c r="AM828" t="str">
        <f t="array" ref="AM828">IFERROR(INDEX(ESPN[TEAM],MATCH(AllSources[[#This Row],[Year]]&amp;"|"&amp;AllSources[[#This Row],[Real_Team]],ESPN[YEAR]&amp;"|"&amp;ESPN[TEAM],0)),"")</f>
        <v>Tennessee</v>
      </c>
      <c r="AN828">
        <f t="array" ref="AN828">IFERROR(INDEX(ESPN[BPI OFF],MATCH(AllSources[[#This Row],[Year]]&amp;"|"&amp;AllSources[[#This Row],[Real_Team]],ESPN[YEAR]&amp;"|"&amp;ESPN[TEAM],0)),"")</f>
        <v>5</v>
      </c>
      <c r="AO828">
        <f t="array" ref="AO828">IFERROR(INDEX(ESPN[BPI DEF],MATCH(AllSources[[#This Row],[Year]]&amp;"|"&amp;AllSources[[#This Row],[Real_Team]],ESPN[YEAR]&amp;"|"&amp;ESPN[TEAM],0)),"")</f>
        <v>8.3000000000000007</v>
      </c>
      <c r="AP828">
        <f t="array" ref="AP828">IFERROR(INDEX(ESPN[BPI],MATCH(AllSources[[#This Row],[Year]]&amp;"|"&amp;AllSources[[#This Row],[Real_Team]],ESPN[YEAR]&amp;"|"&amp;ESPN[TEAM],0)),"")</f>
        <v>13.3</v>
      </c>
      <c r="AQ828">
        <f t="array" ref="AQ828">IFERROR(INDEX(ESPN[YEAR],MATCH(AllSources[[#This Row],[Year]]&amp;"|"&amp;AllSources[[#This Row],[Real_Team]],ESPN[YEAR]&amp;"|"&amp;ESPN[TEAM],0)),"")</f>
        <v>2021</v>
      </c>
    </row>
    <row r="829" spans="1:43" x14ac:dyDescent="0.2">
      <c r="A829">
        <v>2021</v>
      </c>
      <c r="B829">
        <v>30</v>
      </c>
      <c r="C829" t="s">
        <v>1291</v>
      </c>
      <c r="D829" t="s">
        <v>234</v>
      </c>
      <c r="E829" t="e" vm="1">
        <v>#NAME?</v>
      </c>
      <c r="F829">
        <v>6</v>
      </c>
      <c r="H829" t="s">
        <v>538</v>
      </c>
      <c r="I829" t="s">
        <v>1342</v>
      </c>
      <c r="J829">
        <v>19.88</v>
      </c>
      <c r="K829">
        <v>111</v>
      </c>
      <c r="L829">
        <v>45</v>
      </c>
      <c r="M829">
        <v>91.1</v>
      </c>
      <c r="N829">
        <v>21</v>
      </c>
      <c r="O829">
        <v>65.5</v>
      </c>
      <c r="P829">
        <v>307</v>
      </c>
      <c r="Q829">
        <v>2.7E-2</v>
      </c>
      <c r="R829">
        <v>114</v>
      </c>
      <c r="S829">
        <v>7.22</v>
      </c>
      <c r="T829">
        <v>103</v>
      </c>
      <c r="U829">
        <v>106.4</v>
      </c>
      <c r="V829">
        <v>97</v>
      </c>
      <c r="W829">
        <v>99.2</v>
      </c>
      <c r="X829">
        <v>117</v>
      </c>
      <c r="Y829">
        <v>13.66</v>
      </c>
      <c r="Z829">
        <v>31</v>
      </c>
      <c r="AA829">
        <v>6</v>
      </c>
      <c r="AB829" t="s">
        <v>136</v>
      </c>
      <c r="AC829" t="str">
        <f t="array" ref="AC829">IFERROR(INDEX(JeffSagarin[TEAM],MATCH(AllSources[[#This Row],[Year]]&amp;"|"&amp;AllSources[[#This Row],[Real_Team]],JeffSagarin[YEAR]&amp;"|"&amp;JeffSagarin[TEAM],0)),"")</f>
        <v/>
      </c>
      <c r="AD829" t="str">
        <f t="array" ref="AD829">IFERROR(INDEX(JeffSagarin[JS_RATING],MATCH(AllSources[[#This Row],[Year]]&amp;"|"&amp;AllSources[[#This Row],[Real_Team]],JeffSagarin[YEAR]&amp;"|"&amp;JeffSagarin[TEAM],0)),"")</f>
        <v/>
      </c>
      <c r="AE829" t="str">
        <f t="array" ref="AE829">IFERROR(INDEX(JeffSagarin[JS_SOS],MATCH(AllSources[[#This Row],[Year]]&amp;"|"&amp;AllSources[[#This Row],[Real_Team]],JeffSagarin[YEAR]&amp;"|"&amp;JeffSagarin[TEAM],0)),"")</f>
        <v/>
      </c>
      <c r="AF829" t="str">
        <f t="array" ref="AF829">IFERROR(INDEX(JeffSagarin[W25],MATCH(AllSources[[#This Row],[Year]]&amp;"|"&amp;AllSources[[#This Row],[Real_Team]],JeffSagarin[YEAR]&amp;"|"&amp;JeffSagarin[TEAM],0)),"")</f>
        <v/>
      </c>
      <c r="AG829" t="str">
        <f t="array" ref="AG829">IFERROR(INDEX(JeffSagarin[W50],MATCH(AllSources[[#This Row],[Year]]&amp;"|"&amp;AllSources[[#This Row],[Real_Team]],JeffSagarin[YEAR]&amp;"|"&amp;JeffSagarin[TEAM],0)),"")</f>
        <v/>
      </c>
      <c r="AH829" t="str">
        <f t="array" ref="AH829">IFERROR(INDEX(JeffSagarin[YEAR],MATCH(AllSources[[#This Row],[Year]]&amp;"|"&amp;AllSources[[#This Row],[Real_Team]],JeffSagarin[YEAR]&amp;"|"&amp;JeffSagarin[TEAM],0)),"")</f>
        <v/>
      </c>
      <c r="AI829" t="str">
        <f t="array" ref="AI829">IFERROR(INDEX(SonnyMoore[TEAM],MATCH(AllSources[[#This Row],[Year]]&amp;"|"&amp;AllSources[[#This Row],[Real_Team]],SonnyMoore[YEAR]&amp;"|"&amp;SonnyMoore[TEAM],0)),"")</f>
        <v>SAN DIEGO ST.</v>
      </c>
      <c r="AJ829">
        <f t="array" ref="AJ829">IFERROR(INDEX(SonnyMoore[SM_SOS],MATCH(AllSources[[#This Row],[Year]]&amp;"|"&amp;AllSources[[#This Row],[Real_Team]],SonnyMoore[YEAR]&amp;"|"&amp;SonnyMoore[TEAM],0)),"")</f>
        <v>73.95</v>
      </c>
      <c r="AK829">
        <f t="array" ref="AK829">IFERROR(INDEX(SonnyMoore[SM_PR],MATCH(AllSources[[#This Row],[Year]]&amp;"|"&amp;AllSources[[#This Row],[Real_Team]],SonnyMoore[YEAR]&amp;"|"&amp;SonnyMoore[TEAM],0)),"")</f>
        <v>85.03</v>
      </c>
      <c r="AL829">
        <f t="array" ref="AL829">IFERROR(INDEX(SonnyMoore[YEAR],MATCH(AllSources[[#This Row],[Year]]&amp;"|"&amp;AllSources[[#This Row],[Real_Team]],SonnyMoore[YEAR]&amp;"|"&amp;SonnyMoore[TEAM],0)),"")</f>
        <v>2021</v>
      </c>
      <c r="AM829" t="str">
        <f t="array" ref="AM829">IFERROR(INDEX(ESPN[TEAM],MATCH(AllSources[[#This Row],[Year]]&amp;"|"&amp;AllSources[[#This Row],[Real_Team]],ESPN[YEAR]&amp;"|"&amp;ESPN[TEAM],0)),"")</f>
        <v/>
      </c>
      <c r="AN829" t="str">
        <f t="array" ref="AN829">IFERROR(INDEX(ESPN[BPI OFF],MATCH(AllSources[[#This Row],[Year]]&amp;"|"&amp;AllSources[[#This Row],[Real_Team]],ESPN[YEAR]&amp;"|"&amp;ESPN[TEAM],0)),"")</f>
        <v/>
      </c>
      <c r="AO829" t="str">
        <f t="array" ref="AO829">IFERROR(INDEX(ESPN[BPI DEF],MATCH(AllSources[[#This Row],[Year]]&amp;"|"&amp;AllSources[[#This Row],[Real_Team]],ESPN[YEAR]&amp;"|"&amp;ESPN[TEAM],0)),"")</f>
        <v/>
      </c>
      <c r="AP829" t="str">
        <f t="array" ref="AP829">IFERROR(INDEX(ESPN[BPI],MATCH(AllSources[[#This Row],[Year]]&amp;"|"&amp;AllSources[[#This Row],[Real_Team]],ESPN[YEAR]&amp;"|"&amp;ESPN[TEAM],0)),"")</f>
        <v/>
      </c>
      <c r="AQ829" t="str">
        <f t="array" ref="AQ829">IFERROR(INDEX(ESPN[YEAR],MATCH(AllSources[[#This Row],[Year]]&amp;"|"&amp;AllSources[[#This Row],[Real_Team]],ESPN[YEAR]&amp;"|"&amp;ESPN[TEAM],0)),"")</f>
        <v/>
      </c>
    </row>
    <row r="830" spans="1:43" x14ac:dyDescent="0.2">
      <c r="A830">
        <v>2021</v>
      </c>
      <c r="B830">
        <v>31</v>
      </c>
      <c r="C830" t="s">
        <v>1292</v>
      </c>
      <c r="D830" t="s">
        <v>236</v>
      </c>
      <c r="E830" t="e" vm="1">
        <v>#NAME?</v>
      </c>
      <c r="F830">
        <v>1</v>
      </c>
      <c r="H830" t="s">
        <v>148</v>
      </c>
      <c r="I830" t="s">
        <v>1353</v>
      </c>
      <c r="J830">
        <v>19.11</v>
      </c>
      <c r="K830">
        <v>105.5</v>
      </c>
      <c r="L830">
        <v>117</v>
      </c>
      <c r="M830">
        <v>86.4</v>
      </c>
      <c r="N830">
        <v>1</v>
      </c>
      <c r="O830">
        <v>71.3</v>
      </c>
      <c r="P830">
        <v>48</v>
      </c>
      <c r="Q830">
        <v>-6.8000000000000005E-2</v>
      </c>
      <c r="R830">
        <v>311</v>
      </c>
      <c r="S830">
        <v>8.7200000000000006</v>
      </c>
      <c r="T830">
        <v>96</v>
      </c>
      <c r="U830">
        <v>105.9</v>
      </c>
      <c r="V830">
        <v>101</v>
      </c>
      <c r="W830">
        <v>97.2</v>
      </c>
      <c r="X830">
        <v>82</v>
      </c>
      <c r="Y830">
        <v>1.45</v>
      </c>
      <c r="Z830">
        <v>198</v>
      </c>
      <c r="AA830">
        <v>1</v>
      </c>
      <c r="AB830" t="s">
        <v>136</v>
      </c>
      <c r="AC830" t="str">
        <f t="array" ref="AC830">IFERROR(INDEX(JeffSagarin[TEAM],MATCH(AllSources[[#This Row],[Year]]&amp;"|"&amp;AllSources[[#This Row],[Real_Team]],JeffSagarin[YEAR]&amp;"|"&amp;JeffSagarin[TEAM],0)),"")</f>
        <v>Memphis</v>
      </c>
      <c r="AD830">
        <f t="array" ref="AD830">IFERROR(INDEX(JeffSagarin[JS_RATING],MATCH(AllSources[[#This Row],[Year]]&amp;"|"&amp;AllSources[[#This Row],[Real_Team]],JeffSagarin[YEAR]&amp;"|"&amp;JeffSagarin[TEAM],0)),"")</f>
        <v>84.93</v>
      </c>
      <c r="AE830">
        <f t="array" ref="AE830">IFERROR(INDEX(JeffSagarin[JS_SOS],MATCH(AllSources[[#This Row],[Year]]&amp;"|"&amp;AllSources[[#This Row],[Real_Team]],JeffSagarin[YEAR]&amp;"|"&amp;JeffSagarin[TEAM],0)),"")</f>
        <v>76.91</v>
      </c>
      <c r="AF830">
        <f t="array" ref="AF830">IFERROR(INDEX(JeffSagarin[W25],MATCH(AllSources[[#This Row],[Year]]&amp;"|"&amp;AllSources[[#This Row],[Real_Team]],JeffSagarin[YEAR]&amp;"|"&amp;JeffSagarin[TEAM],0)),"")</f>
        <v>0</v>
      </c>
      <c r="AG830">
        <f t="array" ref="AG830">IFERROR(INDEX(JeffSagarin[W50],MATCH(AllSources[[#This Row],[Year]]&amp;"|"&amp;AllSources[[#This Row],[Real_Team]],JeffSagarin[YEAR]&amp;"|"&amp;JeffSagarin[TEAM],0)),"")</f>
        <v>0</v>
      </c>
      <c r="AH830">
        <f t="array" ref="AH830">IFERROR(INDEX(JeffSagarin[YEAR],MATCH(AllSources[[#This Row],[Year]]&amp;"|"&amp;AllSources[[#This Row],[Real_Team]],JeffSagarin[YEAR]&amp;"|"&amp;JeffSagarin[TEAM],0)),"")</f>
        <v>2021</v>
      </c>
      <c r="AI830" t="str">
        <f t="array" ref="AI830">IFERROR(INDEX(SonnyMoore[TEAM],MATCH(AllSources[[#This Row],[Year]]&amp;"|"&amp;AllSources[[#This Row],[Real_Team]],SonnyMoore[YEAR]&amp;"|"&amp;SonnyMoore[TEAM],0)),"")</f>
        <v>MEMPHIS</v>
      </c>
      <c r="AJ830">
        <f t="array" ref="AJ830">IFERROR(INDEX(SonnyMoore[SM_SOS],MATCH(AllSources[[#This Row],[Year]]&amp;"|"&amp;AllSources[[#This Row],[Real_Team]],SonnyMoore[YEAR]&amp;"|"&amp;SonnyMoore[TEAM],0)),"")</f>
        <v>75.959999999999994</v>
      </c>
      <c r="AK830">
        <f t="array" ref="AK830">IFERROR(INDEX(SonnyMoore[SM_PR],MATCH(AllSources[[#This Row],[Year]]&amp;"|"&amp;AllSources[[#This Row],[Real_Team]],SonnyMoore[YEAR]&amp;"|"&amp;SonnyMoore[TEAM],0)),"")</f>
        <v>91.61</v>
      </c>
      <c r="AL830">
        <f t="array" ref="AL830">IFERROR(INDEX(SonnyMoore[YEAR],MATCH(AllSources[[#This Row],[Year]]&amp;"|"&amp;AllSources[[#This Row],[Real_Team]],SonnyMoore[YEAR]&amp;"|"&amp;SonnyMoore[TEAM],0)),"")</f>
        <v>2021</v>
      </c>
      <c r="AM830" t="str">
        <f t="array" ref="AM830">IFERROR(INDEX(ESPN[TEAM],MATCH(AllSources[[#This Row],[Year]]&amp;"|"&amp;AllSources[[#This Row],[Real_Team]],ESPN[YEAR]&amp;"|"&amp;ESPN[TEAM],0)),"")</f>
        <v>Memphis</v>
      </c>
      <c r="AN830">
        <f t="array" ref="AN830">IFERROR(INDEX(ESPN[BPI OFF],MATCH(AllSources[[#This Row],[Year]]&amp;"|"&amp;AllSources[[#This Row],[Real_Team]],ESPN[YEAR]&amp;"|"&amp;ESPN[TEAM],0)),"")</f>
        <v>1.6</v>
      </c>
      <c r="AO830">
        <f t="array" ref="AO830">IFERROR(INDEX(ESPN[BPI DEF],MATCH(AllSources[[#This Row],[Year]]&amp;"|"&amp;AllSources[[#This Row],[Real_Team]],ESPN[YEAR]&amp;"|"&amp;ESPN[TEAM],0)),"")</f>
        <v>9.1999999999999993</v>
      </c>
      <c r="AP830">
        <f t="array" ref="AP830">IFERROR(INDEX(ESPN[BPI],MATCH(AllSources[[#This Row],[Year]]&amp;"|"&amp;AllSources[[#This Row],[Real_Team]],ESPN[YEAR]&amp;"|"&amp;ESPN[TEAM],0)),"")</f>
        <v>10.8</v>
      </c>
      <c r="AQ830">
        <f t="array" ref="AQ830">IFERROR(INDEX(ESPN[YEAR],MATCH(AllSources[[#This Row],[Year]]&amp;"|"&amp;AllSources[[#This Row],[Real_Team]],ESPN[YEAR]&amp;"|"&amp;ESPN[TEAM],0)),"")</f>
        <v>2021</v>
      </c>
    </row>
    <row r="831" spans="1:43" x14ac:dyDescent="0.2">
      <c r="A831">
        <v>2021</v>
      </c>
      <c r="B831">
        <v>32</v>
      </c>
      <c r="C831" t="s">
        <v>1293</v>
      </c>
      <c r="D831" t="s">
        <v>71</v>
      </c>
      <c r="E831" t="e" vm="1">
        <v>#NAME?</v>
      </c>
      <c r="F831">
        <v>9</v>
      </c>
      <c r="H831" t="s">
        <v>532</v>
      </c>
      <c r="I831" t="s">
        <v>1354</v>
      </c>
      <c r="J831">
        <v>19.04</v>
      </c>
      <c r="K831">
        <v>110</v>
      </c>
      <c r="L831">
        <v>55</v>
      </c>
      <c r="M831">
        <v>91</v>
      </c>
      <c r="N831">
        <v>20</v>
      </c>
      <c r="O831">
        <v>64.8</v>
      </c>
      <c r="P831">
        <v>320</v>
      </c>
      <c r="Q831">
        <v>1.6E-2</v>
      </c>
      <c r="R831">
        <v>140</v>
      </c>
      <c r="S831">
        <v>8.5299999999999994</v>
      </c>
      <c r="T831">
        <v>98</v>
      </c>
      <c r="U831">
        <v>106.6</v>
      </c>
      <c r="V831">
        <v>92</v>
      </c>
      <c r="W831">
        <v>98</v>
      </c>
      <c r="X831">
        <v>103</v>
      </c>
      <c r="Y831">
        <v>2.44</v>
      </c>
      <c r="Z831">
        <v>180</v>
      </c>
      <c r="AA831">
        <v>9</v>
      </c>
      <c r="AB831" t="s">
        <v>136</v>
      </c>
      <c r="AC831" t="str">
        <f t="array" ref="AC831">IFERROR(INDEX(JeffSagarin[TEAM],MATCH(AllSources[[#This Row],[Year]]&amp;"|"&amp;AllSources[[#This Row],[Real_Team]],JeffSagarin[YEAR]&amp;"|"&amp;JeffSagarin[TEAM],0)),"")</f>
        <v>St. Bonaventure</v>
      </c>
      <c r="AD831">
        <f t="array" ref="AD831">IFERROR(INDEX(JeffSagarin[JS_RATING],MATCH(AllSources[[#This Row],[Year]]&amp;"|"&amp;AllSources[[#This Row],[Real_Team]],JeffSagarin[YEAR]&amp;"|"&amp;JeffSagarin[TEAM],0)),"")</f>
        <v>83.1</v>
      </c>
      <c r="AE831">
        <f t="array" ref="AE831">IFERROR(INDEX(JeffSagarin[JS_SOS],MATCH(AllSources[[#This Row],[Year]]&amp;"|"&amp;AllSources[[#This Row],[Real_Team]],JeffSagarin[YEAR]&amp;"|"&amp;JeffSagarin[TEAM],0)),"")</f>
        <v>76.41</v>
      </c>
      <c r="AF831">
        <f t="array" ref="AF831">IFERROR(INDEX(JeffSagarin[W25],MATCH(AllSources[[#This Row],[Year]]&amp;"|"&amp;AllSources[[#This Row],[Real_Team]],JeffSagarin[YEAR]&amp;"|"&amp;JeffSagarin[TEAM],0)),"")</f>
        <v>0</v>
      </c>
      <c r="AG831">
        <f t="array" ref="AG831">IFERROR(INDEX(JeffSagarin[W50],MATCH(AllSources[[#This Row],[Year]]&amp;"|"&amp;AllSources[[#This Row],[Real_Team]],JeffSagarin[YEAR]&amp;"|"&amp;JeffSagarin[TEAM],0)),"")</f>
        <v>0</v>
      </c>
      <c r="AH831">
        <f t="array" ref="AH831">IFERROR(INDEX(JeffSagarin[YEAR],MATCH(AllSources[[#This Row],[Year]]&amp;"|"&amp;AllSources[[#This Row],[Real_Team]],JeffSagarin[YEAR]&amp;"|"&amp;JeffSagarin[TEAM],0)),"")</f>
        <v>2021</v>
      </c>
      <c r="AI831" t="str">
        <f t="array" ref="AI831">IFERROR(INDEX(SonnyMoore[TEAM],MATCH(AllSources[[#This Row],[Year]]&amp;"|"&amp;AllSources[[#This Row],[Real_Team]],SonnyMoore[YEAR]&amp;"|"&amp;SonnyMoore[TEAM],0)),"")</f>
        <v>ST. BONAVENTURE</v>
      </c>
      <c r="AJ831">
        <f t="array" ref="AJ831">IFERROR(INDEX(SonnyMoore[SM_SOS],MATCH(AllSources[[#This Row],[Year]]&amp;"|"&amp;AllSources[[#This Row],[Real_Team]],SonnyMoore[YEAR]&amp;"|"&amp;SonnyMoore[TEAM],0)),"")</f>
        <v>76.2</v>
      </c>
      <c r="AK831">
        <f t="array" ref="AK831">IFERROR(INDEX(SonnyMoore[SM_PR],MATCH(AllSources[[#This Row],[Year]]&amp;"|"&amp;AllSources[[#This Row],[Real_Team]],SonnyMoore[YEAR]&amp;"|"&amp;SonnyMoore[TEAM],0)),"")</f>
        <v>83.28</v>
      </c>
      <c r="AL831">
        <f t="array" ref="AL831">IFERROR(INDEX(SonnyMoore[YEAR],MATCH(AllSources[[#This Row],[Year]]&amp;"|"&amp;AllSources[[#This Row],[Real_Team]],SonnyMoore[YEAR]&amp;"|"&amp;SonnyMoore[TEAM],0)),"")</f>
        <v>2021</v>
      </c>
      <c r="AM831" t="str">
        <f t="array" ref="AM831">IFERROR(INDEX(ESPN[TEAM],MATCH(AllSources[[#This Row],[Year]]&amp;"|"&amp;AllSources[[#This Row],[Real_Team]],ESPN[YEAR]&amp;"|"&amp;ESPN[TEAM],0)),"")</f>
        <v>St. Bonaventure</v>
      </c>
      <c r="AN831">
        <f t="array" ref="AN831">IFERROR(INDEX(ESPN[BPI OFF],MATCH(AllSources[[#This Row],[Year]]&amp;"|"&amp;AllSources[[#This Row],[Real_Team]],ESPN[YEAR]&amp;"|"&amp;ESPN[TEAM],0)),"")</f>
        <v>5.2</v>
      </c>
      <c r="AO831">
        <f t="array" ref="AO831">IFERROR(INDEX(ESPN[BPI DEF],MATCH(AllSources[[#This Row],[Year]]&amp;"|"&amp;AllSources[[#This Row],[Real_Team]],ESPN[YEAR]&amp;"|"&amp;ESPN[TEAM],0)),"")</f>
        <v>6.2</v>
      </c>
      <c r="AP831">
        <f t="array" ref="AP831">IFERROR(INDEX(ESPN[BPI],MATCH(AllSources[[#This Row],[Year]]&amp;"|"&amp;AllSources[[#This Row],[Real_Team]],ESPN[YEAR]&amp;"|"&amp;ESPN[TEAM],0)),"")</f>
        <v>11.3</v>
      </c>
      <c r="AQ831">
        <f t="array" ref="AQ831">IFERROR(INDEX(ESPN[YEAR],MATCH(AllSources[[#This Row],[Year]]&amp;"|"&amp;AllSources[[#This Row],[Real_Team]],ESPN[YEAR]&amp;"|"&amp;ESPN[TEAM],0)),"")</f>
        <v>2021</v>
      </c>
    </row>
    <row r="832" spans="1:43" x14ac:dyDescent="0.2">
      <c r="A832">
        <v>2021</v>
      </c>
      <c r="B832">
        <v>33</v>
      </c>
      <c r="C832" t="s">
        <v>1294</v>
      </c>
      <c r="D832" t="s">
        <v>240</v>
      </c>
      <c r="E832" t="e" vm="1">
        <v>#NAME?</v>
      </c>
      <c r="F832">
        <v>4</v>
      </c>
      <c r="H832" t="s">
        <v>156</v>
      </c>
      <c r="I832" t="s">
        <v>1270</v>
      </c>
      <c r="J832">
        <v>18.95</v>
      </c>
      <c r="K832">
        <v>109.6</v>
      </c>
      <c r="L832">
        <v>60</v>
      </c>
      <c r="M832">
        <v>90.7</v>
      </c>
      <c r="N832">
        <v>17</v>
      </c>
      <c r="O832">
        <v>72.400000000000006</v>
      </c>
      <c r="P832">
        <v>24</v>
      </c>
      <c r="Q832">
        <v>3.7999999999999999E-2</v>
      </c>
      <c r="R832">
        <v>90</v>
      </c>
      <c r="S832">
        <v>15.52</v>
      </c>
      <c r="T832">
        <v>27</v>
      </c>
      <c r="U832">
        <v>111.1</v>
      </c>
      <c r="V832">
        <v>18</v>
      </c>
      <c r="W832">
        <v>95.6</v>
      </c>
      <c r="X832">
        <v>47</v>
      </c>
      <c r="Y832">
        <v>5.81</v>
      </c>
      <c r="Z832">
        <v>121</v>
      </c>
      <c r="AA832">
        <v>4</v>
      </c>
      <c r="AB832" t="s">
        <v>136</v>
      </c>
      <c r="AC832" t="str">
        <f t="array" ref="AC832">IFERROR(INDEX(JeffSagarin[TEAM],MATCH(AllSources[[#This Row],[Year]]&amp;"|"&amp;AllSources[[#This Row],[Real_Team]],JeffSagarin[YEAR]&amp;"|"&amp;JeffSagarin[TEAM],0)),"")</f>
        <v/>
      </c>
      <c r="AD832" t="str">
        <f t="array" ref="AD832">IFERROR(INDEX(JeffSagarin[JS_RATING],MATCH(AllSources[[#This Row],[Year]]&amp;"|"&amp;AllSources[[#This Row],[Real_Team]],JeffSagarin[YEAR]&amp;"|"&amp;JeffSagarin[TEAM],0)),"")</f>
        <v/>
      </c>
      <c r="AE832" t="str">
        <f t="array" ref="AE832">IFERROR(INDEX(JeffSagarin[JS_SOS],MATCH(AllSources[[#This Row],[Year]]&amp;"|"&amp;AllSources[[#This Row],[Real_Team]],JeffSagarin[YEAR]&amp;"|"&amp;JeffSagarin[TEAM],0)),"")</f>
        <v/>
      </c>
      <c r="AF832" t="str">
        <f t="array" ref="AF832">IFERROR(INDEX(JeffSagarin[W25],MATCH(AllSources[[#This Row],[Year]]&amp;"|"&amp;AllSources[[#This Row],[Real_Team]],JeffSagarin[YEAR]&amp;"|"&amp;JeffSagarin[TEAM],0)),"")</f>
        <v/>
      </c>
      <c r="AG832" t="str">
        <f t="array" ref="AG832">IFERROR(INDEX(JeffSagarin[W50],MATCH(AllSources[[#This Row],[Year]]&amp;"|"&amp;AllSources[[#This Row],[Real_Team]],JeffSagarin[YEAR]&amp;"|"&amp;JeffSagarin[TEAM],0)),"")</f>
        <v/>
      </c>
      <c r="AH832" t="str">
        <f t="array" ref="AH832">IFERROR(INDEX(JeffSagarin[YEAR],MATCH(AllSources[[#This Row],[Year]]&amp;"|"&amp;AllSources[[#This Row],[Real_Team]],JeffSagarin[YEAR]&amp;"|"&amp;JeffSagarin[TEAM],0)),"")</f>
        <v/>
      </c>
      <c r="AI832" t="str">
        <f t="array" ref="AI832">IFERROR(INDEX(SonnyMoore[TEAM],MATCH(AllSources[[#This Row],[Year]]&amp;"|"&amp;AllSources[[#This Row],[Real_Team]],SonnyMoore[YEAR]&amp;"|"&amp;SonnyMoore[TEAM],0)),"")</f>
        <v>OKLAHOMA ST.</v>
      </c>
      <c r="AJ832">
        <f t="array" ref="AJ832">IFERROR(INDEX(SonnyMoore[SM_SOS],MATCH(AllSources[[#This Row],[Year]]&amp;"|"&amp;AllSources[[#This Row],[Real_Team]],SonnyMoore[YEAR]&amp;"|"&amp;SonnyMoore[TEAM],0)),"")</f>
        <v>80.739999999999995</v>
      </c>
      <c r="AK832">
        <f t="array" ref="AK832">IFERROR(INDEX(SonnyMoore[SM_PR],MATCH(AllSources[[#This Row],[Year]]&amp;"|"&amp;AllSources[[#This Row],[Real_Team]],SonnyMoore[YEAR]&amp;"|"&amp;SonnyMoore[TEAM],0)),"")</f>
        <v>83.51</v>
      </c>
      <c r="AL832">
        <f t="array" ref="AL832">IFERROR(INDEX(SonnyMoore[YEAR],MATCH(AllSources[[#This Row],[Year]]&amp;"|"&amp;AllSources[[#This Row],[Real_Team]],SonnyMoore[YEAR]&amp;"|"&amp;SonnyMoore[TEAM],0)),"")</f>
        <v>2021</v>
      </c>
      <c r="AM832" t="str">
        <f t="array" ref="AM832">IFERROR(INDEX(ESPN[TEAM],MATCH(AllSources[[#This Row],[Year]]&amp;"|"&amp;AllSources[[#This Row],[Real_Team]],ESPN[YEAR]&amp;"|"&amp;ESPN[TEAM],0)),"")</f>
        <v/>
      </c>
      <c r="AN832" t="str">
        <f t="array" ref="AN832">IFERROR(INDEX(ESPN[BPI OFF],MATCH(AllSources[[#This Row],[Year]]&amp;"|"&amp;AllSources[[#This Row],[Real_Team]],ESPN[YEAR]&amp;"|"&amp;ESPN[TEAM],0)),"")</f>
        <v/>
      </c>
      <c r="AO832" t="str">
        <f t="array" ref="AO832">IFERROR(INDEX(ESPN[BPI DEF],MATCH(AllSources[[#This Row],[Year]]&amp;"|"&amp;AllSources[[#This Row],[Real_Team]],ESPN[YEAR]&amp;"|"&amp;ESPN[TEAM],0)),"")</f>
        <v/>
      </c>
      <c r="AP832" t="str">
        <f t="array" ref="AP832">IFERROR(INDEX(ESPN[BPI],MATCH(AllSources[[#This Row],[Year]]&amp;"|"&amp;AllSources[[#This Row],[Real_Team]],ESPN[YEAR]&amp;"|"&amp;ESPN[TEAM],0)),"")</f>
        <v/>
      </c>
      <c r="AQ832" t="str">
        <f t="array" ref="AQ832">IFERROR(INDEX(ESPN[YEAR],MATCH(AllSources[[#This Row],[Year]]&amp;"|"&amp;AllSources[[#This Row],[Real_Team]],ESPN[YEAR]&amp;"|"&amp;ESPN[TEAM],0)),"")</f>
        <v/>
      </c>
    </row>
    <row r="833" spans="1:43" x14ac:dyDescent="0.2">
      <c r="A833">
        <v>2021</v>
      </c>
      <c r="B833">
        <v>34</v>
      </c>
      <c r="C833" t="s">
        <v>569</v>
      </c>
      <c r="D833" t="s">
        <v>38</v>
      </c>
      <c r="E833" t="e" vm="1">
        <v>#NAME?</v>
      </c>
      <c r="F833">
        <v>8</v>
      </c>
      <c r="H833" t="s">
        <v>105</v>
      </c>
      <c r="I833" t="s">
        <v>1346</v>
      </c>
      <c r="J833">
        <v>18.62</v>
      </c>
      <c r="K833">
        <v>110.3</v>
      </c>
      <c r="L833">
        <v>52</v>
      </c>
      <c r="M833">
        <v>91.7</v>
      </c>
      <c r="N833">
        <v>27</v>
      </c>
      <c r="O833">
        <v>71.5</v>
      </c>
      <c r="P833">
        <v>43</v>
      </c>
      <c r="Q833">
        <v>-5.0000000000000001E-3</v>
      </c>
      <c r="R833">
        <v>194</v>
      </c>
      <c r="S833">
        <v>14.79</v>
      </c>
      <c r="T833">
        <v>34</v>
      </c>
      <c r="U833">
        <v>110.9</v>
      </c>
      <c r="V833">
        <v>21</v>
      </c>
      <c r="W833">
        <v>96.1</v>
      </c>
      <c r="X833">
        <v>62</v>
      </c>
      <c r="Y833">
        <v>8.1999999999999993</v>
      </c>
      <c r="Z833">
        <v>87</v>
      </c>
      <c r="AA833">
        <v>8</v>
      </c>
      <c r="AB833" t="s">
        <v>136</v>
      </c>
      <c r="AC833" t="str">
        <f t="array" ref="AC833">IFERROR(INDEX(JeffSagarin[TEAM],MATCH(AllSources[[#This Row],[Year]]&amp;"|"&amp;AllSources[[#This Row],[Real_Team]],JeffSagarin[YEAR]&amp;"|"&amp;JeffSagarin[TEAM],0)),"")</f>
        <v>North Carolina</v>
      </c>
      <c r="AD833">
        <f t="array" ref="AD833">IFERROR(INDEX(JeffSagarin[JS_RATING],MATCH(AllSources[[#This Row],[Year]]&amp;"|"&amp;AllSources[[#This Row],[Real_Team]],JeffSagarin[YEAR]&amp;"|"&amp;JeffSagarin[TEAM],0)),"")</f>
        <v>85.79</v>
      </c>
      <c r="AE833">
        <f t="array" ref="AE833">IFERROR(INDEX(JeffSagarin[JS_SOS],MATCH(AllSources[[#This Row],[Year]]&amp;"|"&amp;AllSources[[#This Row],[Real_Team]],JeffSagarin[YEAR]&amp;"|"&amp;JeffSagarin[TEAM],0)),"")</f>
        <v>81.790000000000006</v>
      </c>
      <c r="AF833">
        <f t="array" ref="AF833">IFERROR(INDEX(JeffSagarin[W25],MATCH(AllSources[[#This Row],[Year]]&amp;"|"&amp;AllSources[[#This Row],[Real_Team]],JeffSagarin[YEAR]&amp;"|"&amp;JeffSagarin[TEAM],0)),"")</f>
        <v>1</v>
      </c>
      <c r="AG833">
        <f t="array" ref="AG833">IFERROR(INDEX(JeffSagarin[W50],MATCH(AllSources[[#This Row],[Year]]&amp;"|"&amp;AllSources[[#This Row],[Real_Team]],JeffSagarin[YEAR]&amp;"|"&amp;JeffSagarin[TEAM],0)),"")</f>
        <v>7</v>
      </c>
      <c r="AH833">
        <f t="array" ref="AH833">IFERROR(INDEX(JeffSagarin[YEAR],MATCH(AllSources[[#This Row],[Year]]&amp;"|"&amp;AllSources[[#This Row],[Real_Team]],JeffSagarin[YEAR]&amp;"|"&amp;JeffSagarin[TEAM],0)),"")</f>
        <v>2021</v>
      </c>
      <c r="AI833" t="str">
        <f t="array" ref="AI833">IFERROR(INDEX(SonnyMoore[TEAM],MATCH(AllSources[[#This Row],[Year]]&amp;"|"&amp;AllSources[[#This Row],[Real_Team]],SonnyMoore[YEAR]&amp;"|"&amp;SonnyMoore[TEAM],0)),"")</f>
        <v>NORTH CAROLINA</v>
      </c>
      <c r="AJ833">
        <f t="array" ref="AJ833">IFERROR(INDEX(SonnyMoore[SM_SOS],MATCH(AllSources[[#This Row],[Year]]&amp;"|"&amp;AllSources[[#This Row],[Real_Team]],SonnyMoore[YEAR]&amp;"|"&amp;SonnyMoore[TEAM],0)),"")</f>
        <v>81.239999999999995</v>
      </c>
      <c r="AK833">
        <f t="array" ref="AK833">IFERROR(INDEX(SonnyMoore[SM_PR],MATCH(AllSources[[#This Row],[Year]]&amp;"|"&amp;AllSources[[#This Row],[Real_Team]],SonnyMoore[YEAR]&amp;"|"&amp;SonnyMoore[TEAM],0)),"")</f>
        <v>84.86</v>
      </c>
      <c r="AL833">
        <f t="array" ref="AL833">IFERROR(INDEX(SonnyMoore[YEAR],MATCH(AllSources[[#This Row],[Year]]&amp;"|"&amp;AllSources[[#This Row],[Real_Team]],SonnyMoore[YEAR]&amp;"|"&amp;SonnyMoore[TEAM],0)),"")</f>
        <v>2021</v>
      </c>
      <c r="AM833" t="str">
        <f t="array" ref="AM833">IFERROR(INDEX(ESPN[TEAM],MATCH(AllSources[[#This Row],[Year]]&amp;"|"&amp;AllSources[[#This Row],[Real_Team]],ESPN[YEAR]&amp;"|"&amp;ESPN[TEAM],0)),"")</f>
        <v>North Carolina</v>
      </c>
      <c r="AN833">
        <f t="array" ref="AN833">IFERROR(INDEX(ESPN[BPI OFF],MATCH(AllSources[[#This Row],[Year]]&amp;"|"&amp;AllSources[[#This Row],[Real_Team]],ESPN[YEAR]&amp;"|"&amp;ESPN[TEAM],0)),"")</f>
        <v>5.0999999999999996</v>
      </c>
      <c r="AO833">
        <f t="array" ref="AO833">IFERROR(INDEX(ESPN[BPI DEF],MATCH(AllSources[[#This Row],[Year]]&amp;"|"&amp;AllSources[[#This Row],[Real_Team]],ESPN[YEAR]&amp;"|"&amp;ESPN[TEAM],0)),"")</f>
        <v>6.6</v>
      </c>
      <c r="AP833">
        <f t="array" ref="AP833">IFERROR(INDEX(ESPN[BPI],MATCH(AllSources[[#This Row],[Year]]&amp;"|"&amp;AllSources[[#This Row],[Real_Team]],ESPN[YEAR]&amp;"|"&amp;ESPN[TEAM],0)),"")</f>
        <v>11.7</v>
      </c>
      <c r="AQ833">
        <f t="array" ref="AQ833">IFERROR(INDEX(ESPN[YEAR],MATCH(AllSources[[#This Row],[Year]]&amp;"|"&amp;AllSources[[#This Row],[Real_Team]],ESPN[YEAR]&amp;"|"&amp;ESPN[TEAM],0)),"")</f>
        <v>2021</v>
      </c>
    </row>
    <row r="834" spans="1:43" x14ac:dyDescent="0.2">
      <c r="A834">
        <v>2021</v>
      </c>
      <c r="B834">
        <v>35</v>
      </c>
      <c r="C834" t="s">
        <v>1295</v>
      </c>
      <c r="D834" t="s">
        <v>7</v>
      </c>
      <c r="E834" t="e" vm="1">
        <v>#NAME?</v>
      </c>
      <c r="F834">
        <v>10</v>
      </c>
      <c r="H834" t="s">
        <v>556</v>
      </c>
      <c r="I834" t="s">
        <v>1172</v>
      </c>
      <c r="J834">
        <v>17.63</v>
      </c>
      <c r="K834">
        <v>111.8</v>
      </c>
      <c r="L834">
        <v>37</v>
      </c>
      <c r="M834">
        <v>94.1</v>
      </c>
      <c r="N834">
        <v>42</v>
      </c>
      <c r="O834">
        <v>64.7</v>
      </c>
      <c r="P834">
        <v>321</v>
      </c>
      <c r="Q834">
        <v>-2.4E-2</v>
      </c>
      <c r="R834">
        <v>234</v>
      </c>
      <c r="S834">
        <v>17.100000000000001</v>
      </c>
      <c r="T834">
        <v>13</v>
      </c>
      <c r="U834">
        <v>110.2</v>
      </c>
      <c r="V834">
        <v>34</v>
      </c>
      <c r="W834">
        <v>93.1</v>
      </c>
      <c r="X834">
        <v>2</v>
      </c>
      <c r="Y834">
        <v>-1.1100000000000001</v>
      </c>
      <c r="Z834">
        <v>236</v>
      </c>
      <c r="AA834">
        <v>0</v>
      </c>
      <c r="AB834" t="s">
        <v>136</v>
      </c>
      <c r="AC834" t="str">
        <f t="array" ref="AC834">IFERROR(INDEX(JeffSagarin[TEAM],MATCH(AllSources[[#This Row],[Year]]&amp;"|"&amp;AllSources[[#This Row],[Real_Team]],JeffSagarin[YEAR]&amp;"|"&amp;JeffSagarin[TEAM],0)),"")</f>
        <v>Maryland</v>
      </c>
      <c r="AD834">
        <f t="array" ref="AD834">IFERROR(INDEX(JeffSagarin[JS_RATING],MATCH(AllSources[[#This Row],[Year]]&amp;"|"&amp;AllSources[[#This Row],[Real_Team]],JeffSagarin[YEAR]&amp;"|"&amp;JeffSagarin[TEAM],0)),"")</f>
        <v>84.4</v>
      </c>
      <c r="AE834">
        <f t="array" ref="AE834">IFERROR(INDEX(JeffSagarin[JS_SOS],MATCH(AllSources[[#This Row],[Year]]&amp;"|"&amp;AllSources[[#This Row],[Real_Team]],JeffSagarin[YEAR]&amp;"|"&amp;JeffSagarin[TEAM],0)),"")</f>
        <v>82.88</v>
      </c>
      <c r="AF834">
        <f t="array" ref="AF834">IFERROR(INDEX(JeffSagarin[W25],MATCH(AllSources[[#This Row],[Year]]&amp;"|"&amp;AllSources[[#This Row],[Real_Team]],JeffSagarin[YEAR]&amp;"|"&amp;JeffSagarin[TEAM],0)),"")</f>
        <v>2</v>
      </c>
      <c r="AG834">
        <f t="array" ref="AG834">IFERROR(INDEX(JeffSagarin[W50],MATCH(AllSources[[#This Row],[Year]]&amp;"|"&amp;AllSources[[#This Row],[Real_Team]],JeffSagarin[YEAR]&amp;"|"&amp;JeffSagarin[TEAM],0)),"")</f>
        <v>7</v>
      </c>
      <c r="AH834">
        <f t="array" ref="AH834">IFERROR(INDEX(JeffSagarin[YEAR],MATCH(AllSources[[#This Row],[Year]]&amp;"|"&amp;AllSources[[#This Row],[Real_Team]],JeffSagarin[YEAR]&amp;"|"&amp;JeffSagarin[TEAM],0)),"")</f>
        <v>2021</v>
      </c>
      <c r="AI834" t="str">
        <f t="array" ref="AI834">IFERROR(INDEX(SonnyMoore[TEAM],MATCH(AllSources[[#This Row],[Year]]&amp;"|"&amp;AllSources[[#This Row],[Real_Team]],SonnyMoore[YEAR]&amp;"|"&amp;SonnyMoore[TEAM],0)),"")</f>
        <v>MARYLAND</v>
      </c>
      <c r="AJ834">
        <f t="array" ref="AJ834">IFERROR(INDEX(SonnyMoore[SM_SOS],MATCH(AllSources[[#This Row],[Year]]&amp;"|"&amp;AllSources[[#This Row],[Real_Team]],SonnyMoore[YEAR]&amp;"|"&amp;SonnyMoore[TEAM],0)),"")</f>
        <v>81.98</v>
      </c>
      <c r="AK834">
        <f t="array" ref="AK834">IFERROR(INDEX(SonnyMoore[SM_PR],MATCH(AllSources[[#This Row],[Year]]&amp;"|"&amp;AllSources[[#This Row],[Real_Team]],SonnyMoore[YEAR]&amp;"|"&amp;SonnyMoore[TEAM],0)),"")</f>
        <v>86.72</v>
      </c>
      <c r="AL834">
        <f t="array" ref="AL834">IFERROR(INDEX(SonnyMoore[YEAR],MATCH(AllSources[[#This Row],[Year]]&amp;"|"&amp;AllSources[[#This Row],[Real_Team]],SonnyMoore[YEAR]&amp;"|"&amp;SonnyMoore[TEAM],0)),"")</f>
        <v>2021</v>
      </c>
      <c r="AM834" t="str">
        <f t="array" ref="AM834">IFERROR(INDEX(ESPN[TEAM],MATCH(AllSources[[#This Row],[Year]]&amp;"|"&amp;AllSources[[#This Row],[Real_Team]],ESPN[YEAR]&amp;"|"&amp;ESPN[TEAM],0)),"")</f>
        <v>Maryland</v>
      </c>
      <c r="AN834">
        <f t="array" ref="AN834">IFERROR(INDEX(ESPN[BPI OFF],MATCH(AllSources[[#This Row],[Year]]&amp;"|"&amp;AllSources[[#This Row],[Real_Team]],ESPN[YEAR]&amp;"|"&amp;ESPN[TEAM],0)),"")</f>
        <v>6</v>
      </c>
      <c r="AO834">
        <f t="array" ref="AO834">IFERROR(INDEX(ESPN[BPI DEF],MATCH(AllSources[[#This Row],[Year]]&amp;"|"&amp;AllSources[[#This Row],[Real_Team]],ESPN[YEAR]&amp;"|"&amp;ESPN[TEAM],0)),"")</f>
        <v>3.8</v>
      </c>
      <c r="AP834">
        <f t="array" ref="AP834">IFERROR(INDEX(ESPN[BPI],MATCH(AllSources[[#This Row],[Year]]&amp;"|"&amp;AllSources[[#This Row],[Real_Team]],ESPN[YEAR]&amp;"|"&amp;ESPN[TEAM],0)),"")</f>
        <v>9.6999999999999993</v>
      </c>
      <c r="AQ834">
        <f t="array" ref="AQ834">IFERROR(INDEX(ESPN[YEAR],MATCH(AllSources[[#This Row],[Year]]&amp;"|"&amp;AllSources[[#This Row],[Real_Team]],ESPN[YEAR]&amp;"|"&amp;ESPN[TEAM],0)),"")</f>
        <v>2021</v>
      </c>
    </row>
    <row r="835" spans="1:43" x14ac:dyDescent="0.2">
      <c r="A835">
        <v>2021</v>
      </c>
      <c r="B835">
        <v>37</v>
      </c>
      <c r="C835" t="s">
        <v>1296</v>
      </c>
      <c r="D835" t="s">
        <v>196</v>
      </c>
      <c r="E835" t="e" vm="1">
        <v>#NAME?</v>
      </c>
      <c r="F835">
        <v>9</v>
      </c>
      <c r="H835" t="s">
        <v>105</v>
      </c>
      <c r="I835" t="s">
        <v>1355</v>
      </c>
      <c r="J835">
        <v>17.5</v>
      </c>
      <c r="K835">
        <v>113.7</v>
      </c>
      <c r="L835">
        <v>22</v>
      </c>
      <c r="M835">
        <v>96.2</v>
      </c>
      <c r="N835">
        <v>68</v>
      </c>
      <c r="O835">
        <v>67.3</v>
      </c>
      <c r="P835">
        <v>223</v>
      </c>
      <c r="Q835">
        <v>-5.0000000000000001E-3</v>
      </c>
      <c r="R835">
        <v>193</v>
      </c>
      <c r="S835">
        <v>12.7</v>
      </c>
      <c r="T835">
        <v>61</v>
      </c>
      <c r="U835">
        <v>108.7</v>
      </c>
      <c r="V835">
        <v>65</v>
      </c>
      <c r="W835">
        <v>96</v>
      </c>
      <c r="X835">
        <v>58</v>
      </c>
      <c r="Y835">
        <v>-0.96</v>
      </c>
      <c r="Z835">
        <v>233</v>
      </c>
      <c r="AA835">
        <v>9</v>
      </c>
      <c r="AB835" t="s">
        <v>136</v>
      </c>
      <c r="AC835" t="str">
        <f t="array" ref="AC835">IFERROR(INDEX(JeffSagarin[TEAM],MATCH(AllSources[[#This Row],[Year]]&amp;"|"&amp;AllSources[[#This Row],[Real_Team]],JeffSagarin[YEAR]&amp;"|"&amp;JeffSagarin[TEAM],0)),"")</f>
        <v>Georgia Tech</v>
      </c>
      <c r="AD835">
        <f t="array" ref="AD835">IFERROR(INDEX(JeffSagarin[JS_RATING],MATCH(AllSources[[#This Row],[Year]]&amp;"|"&amp;AllSources[[#This Row],[Real_Team]],JeffSagarin[YEAR]&amp;"|"&amp;JeffSagarin[TEAM],0)),"")</f>
        <v>83.94</v>
      </c>
      <c r="AE835">
        <f t="array" ref="AE835">IFERROR(INDEX(JeffSagarin[JS_SOS],MATCH(AllSources[[#This Row],[Year]]&amp;"|"&amp;AllSources[[#This Row],[Real_Team]],JeffSagarin[YEAR]&amp;"|"&amp;JeffSagarin[TEAM],0)),"")</f>
        <v>80.48</v>
      </c>
      <c r="AF835">
        <f t="array" ref="AF835">IFERROR(INDEX(JeffSagarin[W25],MATCH(AllSources[[#This Row],[Year]]&amp;"|"&amp;AllSources[[#This Row],[Real_Team]],JeffSagarin[YEAR]&amp;"|"&amp;JeffSagarin[TEAM],0)),"")</f>
        <v>2</v>
      </c>
      <c r="AG835">
        <f t="array" ref="AG835">IFERROR(INDEX(JeffSagarin[W50],MATCH(AllSources[[#This Row],[Year]]&amp;"|"&amp;AllSources[[#This Row],[Real_Team]],JeffSagarin[YEAR]&amp;"|"&amp;JeffSagarin[TEAM],0)),"")</f>
        <v>8</v>
      </c>
      <c r="AH835">
        <f t="array" ref="AH835">IFERROR(INDEX(JeffSagarin[YEAR],MATCH(AllSources[[#This Row],[Year]]&amp;"|"&amp;AllSources[[#This Row],[Real_Team]],JeffSagarin[YEAR]&amp;"|"&amp;JeffSagarin[TEAM],0)),"")</f>
        <v>2021</v>
      </c>
      <c r="AI835" t="str">
        <f t="array" ref="AI835">IFERROR(INDEX(SonnyMoore[TEAM],MATCH(AllSources[[#This Row],[Year]]&amp;"|"&amp;AllSources[[#This Row],[Real_Team]],SonnyMoore[YEAR]&amp;"|"&amp;SonnyMoore[TEAM],0)),"")</f>
        <v>GEORGIA TECH</v>
      </c>
      <c r="AJ835">
        <f t="array" ref="AJ835">IFERROR(INDEX(SonnyMoore[SM_SOS],MATCH(AllSources[[#This Row],[Year]]&amp;"|"&amp;AllSources[[#This Row],[Real_Team]],SonnyMoore[YEAR]&amp;"|"&amp;SonnyMoore[TEAM],0)),"")</f>
        <v>79.510000000000005</v>
      </c>
      <c r="AK835">
        <f t="array" ref="AK835">IFERROR(INDEX(SonnyMoore[SM_PR],MATCH(AllSources[[#This Row],[Year]]&amp;"|"&amp;AllSources[[#This Row],[Real_Team]],SonnyMoore[YEAR]&amp;"|"&amp;SonnyMoore[TEAM],0)),"")</f>
        <v>83.34</v>
      </c>
      <c r="AL835">
        <f t="array" ref="AL835">IFERROR(INDEX(SonnyMoore[YEAR],MATCH(AllSources[[#This Row],[Year]]&amp;"|"&amp;AllSources[[#This Row],[Real_Team]],SonnyMoore[YEAR]&amp;"|"&amp;SonnyMoore[TEAM],0)),"")</f>
        <v>2021</v>
      </c>
      <c r="AM835" t="str">
        <f t="array" ref="AM835">IFERROR(INDEX(ESPN[TEAM],MATCH(AllSources[[#This Row],[Year]]&amp;"|"&amp;AllSources[[#This Row],[Real_Team]],ESPN[YEAR]&amp;"|"&amp;ESPN[TEAM],0)),"")</f>
        <v>Georgia Tech</v>
      </c>
      <c r="AN835">
        <f t="array" ref="AN835">IFERROR(INDEX(ESPN[BPI OFF],MATCH(AllSources[[#This Row],[Year]]&amp;"|"&amp;AllSources[[#This Row],[Real_Team]],ESPN[YEAR]&amp;"|"&amp;ESPN[TEAM],0)),"")</f>
        <v>6.4</v>
      </c>
      <c r="AO835">
        <f t="array" ref="AO835">IFERROR(INDEX(ESPN[BPI DEF],MATCH(AllSources[[#This Row],[Year]]&amp;"|"&amp;AllSources[[#This Row],[Real_Team]],ESPN[YEAR]&amp;"|"&amp;ESPN[TEAM],0)),"")</f>
        <v>3.5</v>
      </c>
      <c r="AP835">
        <f t="array" ref="AP835">IFERROR(INDEX(ESPN[BPI],MATCH(AllSources[[#This Row],[Year]]&amp;"|"&amp;AllSources[[#This Row],[Real_Team]],ESPN[YEAR]&amp;"|"&amp;ESPN[TEAM],0)),"")</f>
        <v>9.9</v>
      </c>
      <c r="AQ835">
        <f t="array" ref="AQ835">IFERROR(INDEX(ESPN[YEAR],MATCH(AllSources[[#This Row],[Year]]&amp;"|"&amp;AllSources[[#This Row],[Real_Team]],ESPN[YEAR]&amp;"|"&amp;ESPN[TEAM],0)),"")</f>
        <v>2021</v>
      </c>
    </row>
    <row r="836" spans="1:43" x14ac:dyDescent="0.2">
      <c r="A836">
        <v>2021</v>
      </c>
      <c r="B836">
        <v>38</v>
      </c>
      <c r="C836" t="s">
        <v>1297</v>
      </c>
      <c r="D836" t="s">
        <v>452</v>
      </c>
      <c r="E836" t="e" vm="1">
        <v>#NAME?</v>
      </c>
      <c r="F836">
        <v>10</v>
      </c>
      <c r="H836" t="s">
        <v>556</v>
      </c>
      <c r="I836" t="s">
        <v>1184</v>
      </c>
      <c r="J836">
        <v>17.48</v>
      </c>
      <c r="K836">
        <v>108.1</v>
      </c>
      <c r="L836">
        <v>82</v>
      </c>
      <c r="M836">
        <v>90.6</v>
      </c>
      <c r="N836">
        <v>16</v>
      </c>
      <c r="O836">
        <v>67.400000000000006</v>
      </c>
      <c r="P836">
        <v>214</v>
      </c>
      <c r="Q836">
        <v>2.7E-2</v>
      </c>
      <c r="R836">
        <v>113</v>
      </c>
      <c r="S836">
        <v>17.989999999999998</v>
      </c>
      <c r="T836">
        <v>7</v>
      </c>
      <c r="U836">
        <v>112.4</v>
      </c>
      <c r="V836">
        <v>3</v>
      </c>
      <c r="W836">
        <v>94.4</v>
      </c>
      <c r="X836">
        <v>19</v>
      </c>
      <c r="Y836">
        <v>-5.69</v>
      </c>
      <c r="Z836">
        <v>294</v>
      </c>
      <c r="AA836">
        <v>0</v>
      </c>
      <c r="AB836" t="s">
        <v>136</v>
      </c>
      <c r="AC836" t="str">
        <f t="array" ref="AC836">IFERROR(INDEX(JeffSagarin[TEAM],MATCH(AllSources[[#This Row],[Year]]&amp;"|"&amp;AllSources[[#This Row],[Real_Team]],JeffSagarin[YEAR]&amp;"|"&amp;JeffSagarin[TEAM],0)),"")</f>
        <v>Rutgers</v>
      </c>
      <c r="AD836">
        <f t="array" ref="AD836">IFERROR(INDEX(JeffSagarin[JS_RATING],MATCH(AllSources[[#This Row],[Year]]&amp;"|"&amp;AllSources[[#This Row],[Real_Team]],JeffSagarin[YEAR]&amp;"|"&amp;JeffSagarin[TEAM],0)),"")</f>
        <v>84.83</v>
      </c>
      <c r="AE836">
        <f t="array" ref="AE836">IFERROR(INDEX(JeffSagarin[JS_SOS],MATCH(AllSources[[#This Row],[Year]]&amp;"|"&amp;AllSources[[#This Row],[Real_Team]],JeffSagarin[YEAR]&amp;"|"&amp;JeffSagarin[TEAM],0)),"")</f>
        <v>83.62</v>
      </c>
      <c r="AF836">
        <f t="array" ref="AF836">IFERROR(INDEX(JeffSagarin[W25],MATCH(AllSources[[#This Row],[Year]]&amp;"|"&amp;AllSources[[#This Row],[Real_Team]],JeffSagarin[YEAR]&amp;"|"&amp;JeffSagarin[TEAM],0)),"")</f>
        <v>1</v>
      </c>
      <c r="AG836">
        <f t="array" ref="AG836">IFERROR(INDEX(JeffSagarin[W50],MATCH(AllSources[[#This Row],[Year]]&amp;"|"&amp;AllSources[[#This Row],[Real_Team]],JeffSagarin[YEAR]&amp;"|"&amp;JeffSagarin[TEAM],0)),"")</f>
        <v>9</v>
      </c>
      <c r="AH836">
        <f t="array" ref="AH836">IFERROR(INDEX(JeffSagarin[YEAR],MATCH(AllSources[[#This Row],[Year]]&amp;"|"&amp;AllSources[[#This Row],[Real_Team]],JeffSagarin[YEAR]&amp;"|"&amp;JeffSagarin[TEAM],0)),"")</f>
        <v>2021</v>
      </c>
      <c r="AI836" t="str">
        <f t="array" ref="AI836">IFERROR(INDEX(SonnyMoore[TEAM],MATCH(AllSources[[#This Row],[Year]]&amp;"|"&amp;AllSources[[#This Row],[Real_Team]],SonnyMoore[YEAR]&amp;"|"&amp;SonnyMoore[TEAM],0)),"")</f>
        <v>RUTGERS</v>
      </c>
      <c r="AJ836">
        <f t="array" ref="AJ836">IFERROR(INDEX(SonnyMoore[SM_SOS],MATCH(AllSources[[#This Row],[Year]]&amp;"|"&amp;AllSources[[#This Row],[Real_Team]],SonnyMoore[YEAR]&amp;"|"&amp;SonnyMoore[TEAM],0)),"")</f>
        <v>83.44</v>
      </c>
      <c r="AK836">
        <f t="array" ref="AK836">IFERROR(INDEX(SonnyMoore[SM_PR],MATCH(AllSources[[#This Row],[Year]]&amp;"|"&amp;AllSources[[#This Row],[Real_Team]],SonnyMoore[YEAR]&amp;"|"&amp;SonnyMoore[TEAM],0)),"")</f>
        <v>85.33</v>
      </c>
      <c r="AL836">
        <f t="array" ref="AL836">IFERROR(INDEX(SonnyMoore[YEAR],MATCH(AllSources[[#This Row],[Year]]&amp;"|"&amp;AllSources[[#This Row],[Real_Team]],SonnyMoore[YEAR]&amp;"|"&amp;SonnyMoore[TEAM],0)),"")</f>
        <v>2021</v>
      </c>
      <c r="AM836" t="str">
        <f t="array" ref="AM836">IFERROR(INDEX(ESPN[TEAM],MATCH(AllSources[[#This Row],[Year]]&amp;"|"&amp;AllSources[[#This Row],[Real_Team]],ESPN[YEAR]&amp;"|"&amp;ESPN[TEAM],0)),"")</f>
        <v>Rutgers</v>
      </c>
      <c r="AN836">
        <f t="array" ref="AN836">IFERROR(INDEX(ESPN[BPI OFF],MATCH(AllSources[[#This Row],[Year]]&amp;"|"&amp;AllSources[[#This Row],[Real_Team]],ESPN[YEAR]&amp;"|"&amp;ESPN[TEAM],0)),"")</f>
        <v>3.2</v>
      </c>
      <c r="AO836">
        <f t="array" ref="AO836">IFERROR(INDEX(ESPN[BPI DEF],MATCH(AllSources[[#This Row],[Year]]&amp;"|"&amp;AllSources[[#This Row],[Real_Team]],ESPN[YEAR]&amp;"|"&amp;ESPN[TEAM],0)),"")</f>
        <v>6.4</v>
      </c>
      <c r="AP836">
        <f t="array" ref="AP836">IFERROR(INDEX(ESPN[BPI],MATCH(AllSources[[#This Row],[Year]]&amp;"|"&amp;AllSources[[#This Row],[Real_Team]],ESPN[YEAR]&amp;"|"&amp;ESPN[TEAM],0)),"")</f>
        <v>9.6</v>
      </c>
      <c r="AQ836">
        <f t="array" ref="AQ836">IFERROR(INDEX(ESPN[YEAR],MATCH(AllSources[[#This Row],[Year]]&amp;"|"&amp;AllSources[[#This Row],[Real_Team]],ESPN[YEAR]&amp;"|"&amp;ESPN[TEAM],0)),"")</f>
        <v>2021</v>
      </c>
    </row>
    <row r="837" spans="1:43" x14ac:dyDescent="0.2">
      <c r="A837">
        <v>2021</v>
      </c>
      <c r="B837">
        <v>39</v>
      </c>
      <c r="C837" t="s">
        <v>1298</v>
      </c>
      <c r="D837" t="s">
        <v>1465</v>
      </c>
      <c r="E837" t="e" vm="1">
        <v>#NAME?</v>
      </c>
      <c r="F837">
        <v>8</v>
      </c>
      <c r="H837" t="s">
        <v>156</v>
      </c>
      <c r="I837" t="s">
        <v>1356</v>
      </c>
      <c r="J837">
        <v>17.059999999999999</v>
      </c>
      <c r="K837">
        <v>112.1</v>
      </c>
      <c r="L837">
        <v>35</v>
      </c>
      <c r="M837">
        <v>95.1</v>
      </c>
      <c r="N837">
        <v>51</v>
      </c>
      <c r="O837">
        <v>67.099999999999994</v>
      </c>
      <c r="P837">
        <v>228</v>
      </c>
      <c r="Q837">
        <v>-2.5000000000000001E-2</v>
      </c>
      <c r="R837">
        <v>238</v>
      </c>
      <c r="S837">
        <v>14.29</v>
      </c>
      <c r="T837">
        <v>43</v>
      </c>
      <c r="U837">
        <v>109.5</v>
      </c>
      <c r="V837">
        <v>47</v>
      </c>
      <c r="W837">
        <v>95.2</v>
      </c>
      <c r="X837">
        <v>34</v>
      </c>
      <c r="Y837">
        <v>1.93</v>
      </c>
      <c r="Z837">
        <v>192</v>
      </c>
      <c r="AA837">
        <v>8</v>
      </c>
      <c r="AB837" t="s">
        <v>136</v>
      </c>
      <c r="AC837" t="str">
        <f t="array" ref="AC837">IFERROR(INDEX(JeffSagarin[TEAM],MATCH(AllSources[[#This Row],[Year]]&amp;"|"&amp;AllSources[[#This Row],[Real_Team]],JeffSagarin[YEAR]&amp;"|"&amp;JeffSagarin[TEAM],0)),"")</f>
        <v/>
      </c>
      <c r="AD837" t="str">
        <f t="array" ref="AD837">IFERROR(INDEX(JeffSagarin[JS_RATING],MATCH(AllSources[[#This Row],[Year]]&amp;"|"&amp;AllSources[[#This Row],[Real_Team]],JeffSagarin[YEAR]&amp;"|"&amp;JeffSagarin[TEAM],0)),"")</f>
        <v/>
      </c>
      <c r="AE837" t="str">
        <f t="array" ref="AE837">IFERROR(INDEX(JeffSagarin[JS_SOS],MATCH(AllSources[[#This Row],[Year]]&amp;"|"&amp;AllSources[[#This Row],[Real_Team]],JeffSagarin[YEAR]&amp;"|"&amp;JeffSagarin[TEAM],0)),"")</f>
        <v/>
      </c>
      <c r="AF837" t="str">
        <f t="array" ref="AF837">IFERROR(INDEX(JeffSagarin[W25],MATCH(AllSources[[#This Row],[Year]]&amp;"|"&amp;AllSources[[#This Row],[Real_Team]],JeffSagarin[YEAR]&amp;"|"&amp;JeffSagarin[TEAM],0)),"")</f>
        <v/>
      </c>
      <c r="AG837" t="str">
        <f t="array" ref="AG837">IFERROR(INDEX(JeffSagarin[W50],MATCH(AllSources[[#This Row],[Year]]&amp;"|"&amp;AllSources[[#This Row],[Real_Team]],JeffSagarin[YEAR]&amp;"|"&amp;JeffSagarin[TEAM],0)),"")</f>
        <v/>
      </c>
      <c r="AH837" t="str">
        <f t="array" ref="AH837">IFERROR(INDEX(JeffSagarin[YEAR],MATCH(AllSources[[#This Row],[Year]]&amp;"|"&amp;AllSources[[#This Row],[Real_Team]],JeffSagarin[YEAR]&amp;"|"&amp;JeffSagarin[TEAM],0)),"")</f>
        <v/>
      </c>
      <c r="AI837" t="str">
        <f t="array" ref="AI837">IFERROR(INDEX(SonnyMoore[TEAM],MATCH(AllSources[[#This Row],[Year]]&amp;"|"&amp;AllSources[[#This Row],[Real_Team]],SonnyMoore[YEAR]&amp;"|"&amp;SonnyMoore[TEAM],0)),"")</f>
        <v/>
      </c>
      <c r="AJ837" t="str">
        <f t="array" ref="AJ837">IFERROR(INDEX(SonnyMoore[SM_SOS],MATCH(AllSources[[#This Row],[Year]]&amp;"|"&amp;AllSources[[#This Row],[Real_Team]],SonnyMoore[YEAR]&amp;"|"&amp;SonnyMoore[TEAM],0)),"")</f>
        <v/>
      </c>
      <c r="AK837" t="str">
        <f t="array" ref="AK837">IFERROR(INDEX(SonnyMoore[SM_PR],MATCH(AllSources[[#This Row],[Year]]&amp;"|"&amp;AllSources[[#This Row],[Real_Team]],SonnyMoore[YEAR]&amp;"|"&amp;SonnyMoore[TEAM],0)),"")</f>
        <v/>
      </c>
      <c r="AL837" t="str">
        <f t="array" ref="AL837">IFERROR(INDEX(SonnyMoore[YEAR],MATCH(AllSources[[#This Row],[Year]]&amp;"|"&amp;AllSources[[#This Row],[Real_Team]],SonnyMoore[YEAR]&amp;"|"&amp;SonnyMoore[TEAM],0)),"")</f>
        <v/>
      </c>
      <c r="AM837" t="str">
        <f t="array" ref="AM837">IFERROR(INDEX(ESPN[TEAM],MATCH(AllSources[[#This Row],[Year]]&amp;"|"&amp;AllSources[[#This Row],[Real_Team]],ESPN[YEAR]&amp;"|"&amp;ESPN[TEAM],0)),"")</f>
        <v/>
      </c>
      <c r="AN837" t="str">
        <f t="array" ref="AN837">IFERROR(INDEX(ESPN[BPI OFF],MATCH(AllSources[[#This Row],[Year]]&amp;"|"&amp;AllSources[[#This Row],[Real_Team]],ESPN[YEAR]&amp;"|"&amp;ESPN[TEAM],0)),"")</f>
        <v/>
      </c>
      <c r="AO837" t="str">
        <f t="array" ref="AO837">IFERROR(INDEX(ESPN[BPI DEF],MATCH(AllSources[[#This Row],[Year]]&amp;"|"&amp;AllSources[[#This Row],[Real_Team]],ESPN[YEAR]&amp;"|"&amp;ESPN[TEAM],0)),"")</f>
        <v/>
      </c>
      <c r="AP837" t="str">
        <f t="array" ref="AP837">IFERROR(INDEX(ESPN[BPI],MATCH(AllSources[[#This Row],[Year]]&amp;"|"&amp;AllSources[[#This Row],[Real_Team]],ESPN[YEAR]&amp;"|"&amp;ESPN[TEAM],0)),"")</f>
        <v/>
      </c>
      <c r="AQ837" t="str">
        <f t="array" ref="AQ837">IFERROR(INDEX(ESPN[YEAR],MATCH(AllSources[[#This Row],[Year]]&amp;"|"&amp;AllSources[[#This Row],[Real_Team]],ESPN[YEAR]&amp;"|"&amp;ESPN[TEAM],0)),"")</f>
        <v/>
      </c>
    </row>
    <row r="838" spans="1:43" x14ac:dyDescent="0.2">
      <c r="A838">
        <v>2021</v>
      </c>
      <c r="B838">
        <v>41</v>
      </c>
      <c r="C838" t="s">
        <v>1299</v>
      </c>
      <c r="D838" t="s">
        <v>24</v>
      </c>
      <c r="E838" t="e" vm="1">
        <v>#NAME?</v>
      </c>
      <c r="F838">
        <v>7</v>
      </c>
      <c r="H838" t="s">
        <v>60</v>
      </c>
      <c r="I838" t="s">
        <v>1357</v>
      </c>
      <c r="J838">
        <v>16.95</v>
      </c>
      <c r="K838">
        <v>111</v>
      </c>
      <c r="L838">
        <v>44</v>
      </c>
      <c r="M838">
        <v>94.1</v>
      </c>
      <c r="N838">
        <v>41</v>
      </c>
      <c r="O838">
        <v>68.3</v>
      </c>
      <c r="P838">
        <v>167</v>
      </c>
      <c r="Q838">
        <v>-4.0000000000000001E-3</v>
      </c>
      <c r="R838">
        <v>188</v>
      </c>
      <c r="S838">
        <v>14.72</v>
      </c>
      <c r="T838">
        <v>36</v>
      </c>
      <c r="U838">
        <v>109.9</v>
      </c>
      <c r="V838">
        <v>36</v>
      </c>
      <c r="W838">
        <v>95.2</v>
      </c>
      <c r="X838">
        <v>35</v>
      </c>
      <c r="Y838">
        <v>8.8800000000000008</v>
      </c>
      <c r="Z838">
        <v>76</v>
      </c>
      <c r="AA838">
        <v>7</v>
      </c>
      <c r="AB838" t="s">
        <v>136</v>
      </c>
      <c r="AC838" t="str">
        <f t="array" ref="AC838">IFERROR(INDEX(JeffSagarin[TEAM],MATCH(AllSources[[#This Row],[Year]]&amp;"|"&amp;AllSources[[#This Row],[Real_Team]],JeffSagarin[YEAR]&amp;"|"&amp;JeffSagarin[TEAM],0)),"")</f>
        <v>Florida</v>
      </c>
      <c r="AD838">
        <f t="array" ref="AD838">IFERROR(INDEX(JeffSagarin[JS_RATING],MATCH(AllSources[[#This Row],[Year]]&amp;"|"&amp;AllSources[[#This Row],[Real_Team]],JeffSagarin[YEAR]&amp;"|"&amp;JeffSagarin[TEAM],0)),"")</f>
        <v>83.88</v>
      </c>
      <c r="AE838">
        <f t="array" ref="AE838">IFERROR(INDEX(JeffSagarin[JS_SOS],MATCH(AllSources[[#This Row],[Year]]&amp;"|"&amp;AllSources[[#This Row],[Real_Team]],JeffSagarin[YEAR]&amp;"|"&amp;JeffSagarin[TEAM],0)),"")</f>
        <v>80.849999999999994</v>
      </c>
      <c r="AF838">
        <f t="array" ref="AF838">IFERROR(INDEX(JeffSagarin[W25],MATCH(AllSources[[#This Row],[Year]]&amp;"|"&amp;AllSources[[#This Row],[Real_Team]],JeffSagarin[YEAR]&amp;"|"&amp;JeffSagarin[TEAM],0)),"")</f>
        <v>3</v>
      </c>
      <c r="AG838">
        <f t="array" ref="AG838">IFERROR(INDEX(JeffSagarin[W50],MATCH(AllSources[[#This Row],[Year]]&amp;"|"&amp;AllSources[[#This Row],[Real_Team]],JeffSagarin[YEAR]&amp;"|"&amp;JeffSagarin[TEAM],0)),"")</f>
        <v>5</v>
      </c>
      <c r="AH838">
        <f t="array" ref="AH838">IFERROR(INDEX(JeffSagarin[YEAR],MATCH(AllSources[[#This Row],[Year]]&amp;"|"&amp;AllSources[[#This Row],[Real_Team]],JeffSagarin[YEAR]&amp;"|"&amp;JeffSagarin[TEAM],0)),"")</f>
        <v>2021</v>
      </c>
      <c r="AI838" t="str">
        <f t="array" ref="AI838">IFERROR(INDEX(SonnyMoore[TEAM],MATCH(AllSources[[#This Row],[Year]]&amp;"|"&amp;AllSources[[#This Row],[Real_Team]],SonnyMoore[YEAR]&amp;"|"&amp;SonnyMoore[TEAM],0)),"")</f>
        <v>FLORIDA</v>
      </c>
      <c r="AJ838">
        <f t="array" ref="AJ838">IFERROR(INDEX(SonnyMoore[SM_SOS],MATCH(AllSources[[#This Row],[Year]]&amp;"|"&amp;AllSources[[#This Row],[Real_Team]],SonnyMoore[YEAR]&amp;"|"&amp;SonnyMoore[TEAM],0)),"")</f>
        <v>81.19</v>
      </c>
      <c r="AK838">
        <f t="array" ref="AK838">IFERROR(INDEX(SonnyMoore[SM_PR],MATCH(AllSources[[#This Row],[Year]]&amp;"|"&amp;AllSources[[#This Row],[Real_Team]],SonnyMoore[YEAR]&amp;"|"&amp;SonnyMoore[TEAM],0)),"")</f>
        <v>84.25</v>
      </c>
      <c r="AL838">
        <f t="array" ref="AL838">IFERROR(INDEX(SonnyMoore[YEAR],MATCH(AllSources[[#This Row],[Year]]&amp;"|"&amp;AllSources[[#This Row],[Real_Team]],SonnyMoore[YEAR]&amp;"|"&amp;SonnyMoore[TEAM],0)),"")</f>
        <v>2021</v>
      </c>
      <c r="AM838" t="str">
        <f t="array" ref="AM838">IFERROR(INDEX(ESPN[TEAM],MATCH(AllSources[[#This Row],[Year]]&amp;"|"&amp;AllSources[[#This Row],[Real_Team]],ESPN[YEAR]&amp;"|"&amp;ESPN[TEAM],0)),"")</f>
        <v>Florida</v>
      </c>
      <c r="AN838">
        <f t="array" ref="AN838">IFERROR(INDEX(ESPN[BPI OFF],MATCH(AllSources[[#This Row],[Year]]&amp;"|"&amp;AllSources[[#This Row],[Real_Team]],ESPN[YEAR]&amp;"|"&amp;ESPN[TEAM],0)),"")</f>
        <v>5.8</v>
      </c>
      <c r="AO838">
        <f t="array" ref="AO838">IFERROR(INDEX(ESPN[BPI DEF],MATCH(AllSources[[#This Row],[Year]]&amp;"|"&amp;AllSources[[#This Row],[Real_Team]],ESPN[YEAR]&amp;"|"&amp;ESPN[TEAM],0)),"")</f>
        <v>4.5</v>
      </c>
      <c r="AP838">
        <f t="array" ref="AP838">IFERROR(INDEX(ESPN[BPI],MATCH(AllSources[[#This Row],[Year]]&amp;"|"&amp;AllSources[[#This Row],[Real_Team]],ESPN[YEAR]&amp;"|"&amp;ESPN[TEAM],0)),"")</f>
        <v>10.3</v>
      </c>
      <c r="AQ838">
        <f t="array" ref="AQ838">IFERROR(INDEX(ESPN[YEAR],MATCH(AllSources[[#This Row],[Year]]&amp;"|"&amp;AllSources[[#This Row],[Real_Team]],ESPN[YEAR]&amp;"|"&amp;ESPN[TEAM],0)),"")</f>
        <v>2021</v>
      </c>
    </row>
    <row r="839" spans="1:43" x14ac:dyDescent="0.2">
      <c r="A839">
        <v>2021</v>
      </c>
      <c r="B839">
        <v>42</v>
      </c>
      <c r="C839" t="s">
        <v>1300</v>
      </c>
      <c r="D839" t="s">
        <v>15</v>
      </c>
      <c r="E839" t="e" vm="1">
        <v>#NAME?</v>
      </c>
      <c r="F839">
        <v>11</v>
      </c>
      <c r="H839" t="s">
        <v>105</v>
      </c>
      <c r="I839" t="s">
        <v>1350</v>
      </c>
      <c r="J839">
        <v>16.75</v>
      </c>
      <c r="K839">
        <v>113.7</v>
      </c>
      <c r="L839">
        <v>24</v>
      </c>
      <c r="M839">
        <v>96.9</v>
      </c>
      <c r="N839">
        <v>77</v>
      </c>
      <c r="O839">
        <v>68.599999999999994</v>
      </c>
      <c r="P839">
        <v>151</v>
      </c>
      <c r="Q839">
        <v>2.9000000000000001E-2</v>
      </c>
      <c r="R839">
        <v>109</v>
      </c>
      <c r="S839">
        <v>12.94</v>
      </c>
      <c r="T839">
        <v>58</v>
      </c>
      <c r="U839">
        <v>109.4</v>
      </c>
      <c r="V839">
        <v>48</v>
      </c>
      <c r="W839">
        <v>96.5</v>
      </c>
      <c r="X839">
        <v>66</v>
      </c>
      <c r="Y839">
        <v>2.09</v>
      </c>
      <c r="Z839">
        <v>188</v>
      </c>
      <c r="AA839">
        <v>1</v>
      </c>
      <c r="AB839" t="s">
        <v>136</v>
      </c>
      <c r="AC839" t="str">
        <f t="array" ref="AC839">IFERROR(INDEX(JeffSagarin[TEAM],MATCH(AllSources[[#This Row],[Year]]&amp;"|"&amp;AllSources[[#This Row],[Real_Team]],JeffSagarin[YEAR]&amp;"|"&amp;JeffSagarin[TEAM],0)),"")</f>
        <v>Syracuse</v>
      </c>
      <c r="AD839">
        <f t="array" ref="AD839">IFERROR(INDEX(JeffSagarin[JS_RATING],MATCH(AllSources[[#This Row],[Year]]&amp;"|"&amp;AllSources[[#This Row],[Real_Team]],JeffSagarin[YEAR]&amp;"|"&amp;JeffSagarin[TEAM],0)),"")</f>
        <v>84.59</v>
      </c>
      <c r="AE839">
        <f t="array" ref="AE839">IFERROR(INDEX(JeffSagarin[JS_SOS],MATCH(AllSources[[#This Row],[Year]]&amp;"|"&amp;AllSources[[#This Row],[Real_Team]],JeffSagarin[YEAR]&amp;"|"&amp;JeffSagarin[TEAM],0)),"")</f>
        <v>80.459999999999994</v>
      </c>
      <c r="AF839">
        <f t="array" ref="AF839">IFERROR(INDEX(JeffSagarin[W25],MATCH(AllSources[[#This Row],[Year]]&amp;"|"&amp;AllSources[[#This Row],[Real_Team]],JeffSagarin[YEAR]&amp;"|"&amp;JeffSagarin[TEAM],0)),"")</f>
        <v>1</v>
      </c>
      <c r="AG839">
        <f t="array" ref="AG839">IFERROR(INDEX(JeffSagarin[W50],MATCH(AllSources[[#This Row],[Year]]&amp;"|"&amp;AllSources[[#This Row],[Real_Team]],JeffSagarin[YEAR]&amp;"|"&amp;JeffSagarin[TEAM],0)),"")</f>
        <v>5</v>
      </c>
      <c r="AH839">
        <f t="array" ref="AH839">IFERROR(INDEX(JeffSagarin[YEAR],MATCH(AllSources[[#This Row],[Year]]&amp;"|"&amp;AllSources[[#This Row],[Real_Team]],JeffSagarin[YEAR]&amp;"|"&amp;JeffSagarin[TEAM],0)),"")</f>
        <v>2021</v>
      </c>
      <c r="AI839" t="str">
        <f t="array" ref="AI839">IFERROR(INDEX(SonnyMoore[TEAM],MATCH(AllSources[[#This Row],[Year]]&amp;"|"&amp;AllSources[[#This Row],[Real_Team]],SonnyMoore[YEAR]&amp;"|"&amp;SonnyMoore[TEAM],0)),"")</f>
        <v>SYRACUSE</v>
      </c>
      <c r="AJ839">
        <f t="array" ref="AJ839">IFERROR(INDEX(SonnyMoore[SM_SOS],MATCH(AllSources[[#This Row],[Year]]&amp;"|"&amp;AllSources[[#This Row],[Real_Team]],SonnyMoore[YEAR]&amp;"|"&amp;SonnyMoore[TEAM],0)),"")</f>
        <v>79.47</v>
      </c>
      <c r="AK839">
        <f t="array" ref="AK839">IFERROR(INDEX(SonnyMoore[SM_PR],MATCH(AllSources[[#This Row],[Year]]&amp;"|"&amp;AllSources[[#This Row],[Real_Team]],SonnyMoore[YEAR]&amp;"|"&amp;SonnyMoore[TEAM],0)),"")</f>
        <v>84.76</v>
      </c>
      <c r="AL839">
        <f t="array" ref="AL839">IFERROR(INDEX(SonnyMoore[YEAR],MATCH(AllSources[[#This Row],[Year]]&amp;"|"&amp;AllSources[[#This Row],[Real_Team]],SonnyMoore[YEAR]&amp;"|"&amp;SonnyMoore[TEAM],0)),"")</f>
        <v>2021</v>
      </c>
      <c r="AM839" t="str">
        <f t="array" ref="AM839">IFERROR(INDEX(ESPN[TEAM],MATCH(AllSources[[#This Row],[Year]]&amp;"|"&amp;AllSources[[#This Row],[Real_Team]],ESPN[YEAR]&amp;"|"&amp;ESPN[TEAM],0)),"")</f>
        <v>Syracuse</v>
      </c>
      <c r="AN839">
        <f t="array" ref="AN839">IFERROR(INDEX(ESPN[BPI OFF],MATCH(AllSources[[#This Row],[Year]]&amp;"|"&amp;AllSources[[#This Row],[Real_Team]],ESPN[YEAR]&amp;"|"&amp;ESPN[TEAM],0)),"")</f>
        <v>6.8</v>
      </c>
      <c r="AO839">
        <f t="array" ref="AO839">IFERROR(INDEX(ESPN[BPI DEF],MATCH(AllSources[[#This Row],[Year]]&amp;"|"&amp;AllSources[[#This Row],[Real_Team]],ESPN[YEAR]&amp;"|"&amp;ESPN[TEAM],0)),"")</f>
        <v>4.2</v>
      </c>
      <c r="AP839">
        <f t="array" ref="AP839">IFERROR(INDEX(ESPN[BPI],MATCH(AllSources[[#This Row],[Year]]&amp;"|"&amp;AllSources[[#This Row],[Real_Team]],ESPN[YEAR]&amp;"|"&amp;ESPN[TEAM],0)),"")</f>
        <v>10.9</v>
      </c>
      <c r="AQ839">
        <f t="array" ref="AQ839">IFERROR(INDEX(ESPN[YEAR],MATCH(AllSources[[#This Row],[Year]]&amp;"|"&amp;AllSources[[#This Row],[Real_Team]],ESPN[YEAR]&amp;"|"&amp;ESPN[TEAM],0)),"")</f>
        <v>2021</v>
      </c>
    </row>
    <row r="840" spans="1:43" x14ac:dyDescent="0.2">
      <c r="A840">
        <v>2021</v>
      </c>
      <c r="B840">
        <v>43</v>
      </c>
      <c r="C840" t="s">
        <v>1301</v>
      </c>
      <c r="D840" t="s">
        <v>284</v>
      </c>
      <c r="E840" t="e" vm="1">
        <v>#NAME?</v>
      </c>
      <c r="F840">
        <v>12</v>
      </c>
      <c r="H840" t="s">
        <v>137</v>
      </c>
      <c r="I840" t="s">
        <v>131</v>
      </c>
      <c r="J840">
        <v>16.399999999999999</v>
      </c>
      <c r="K840">
        <v>112.1</v>
      </c>
      <c r="L840">
        <v>36</v>
      </c>
      <c r="M840">
        <v>95.7</v>
      </c>
      <c r="N840">
        <v>60</v>
      </c>
      <c r="O840">
        <v>65.5</v>
      </c>
      <c r="P840">
        <v>306</v>
      </c>
      <c r="Q840">
        <v>7.1999999999999995E-2</v>
      </c>
      <c r="R840">
        <v>40</v>
      </c>
      <c r="S840">
        <v>16.72</v>
      </c>
      <c r="T840">
        <v>16</v>
      </c>
      <c r="U840">
        <v>111.2</v>
      </c>
      <c r="V840">
        <v>15</v>
      </c>
      <c r="W840">
        <v>94.5</v>
      </c>
      <c r="X840">
        <v>21</v>
      </c>
      <c r="Y840">
        <v>-4.5199999999999996</v>
      </c>
      <c r="Z840">
        <v>278</v>
      </c>
      <c r="AA840">
        <v>2</v>
      </c>
      <c r="AB840" t="s">
        <v>136</v>
      </c>
      <c r="AC840" t="str">
        <f t="array" ref="AC840">IFERROR(INDEX(JeffSagarin[TEAM],MATCH(AllSources[[#This Row],[Year]]&amp;"|"&amp;AllSources[[#This Row],[Real_Team]],JeffSagarin[YEAR]&amp;"|"&amp;JeffSagarin[TEAM],0)),"")</f>
        <v/>
      </c>
      <c r="AD840" t="str">
        <f t="array" ref="AD840">IFERROR(INDEX(JeffSagarin[JS_RATING],MATCH(AllSources[[#This Row],[Year]]&amp;"|"&amp;AllSources[[#This Row],[Real_Team]],JeffSagarin[YEAR]&amp;"|"&amp;JeffSagarin[TEAM],0)),"")</f>
        <v/>
      </c>
      <c r="AE840" t="str">
        <f t="array" ref="AE840">IFERROR(INDEX(JeffSagarin[JS_SOS],MATCH(AllSources[[#This Row],[Year]]&amp;"|"&amp;AllSources[[#This Row],[Real_Team]],JeffSagarin[YEAR]&amp;"|"&amp;JeffSagarin[TEAM],0)),"")</f>
        <v/>
      </c>
      <c r="AF840" t="str">
        <f t="array" ref="AF840">IFERROR(INDEX(JeffSagarin[W25],MATCH(AllSources[[#This Row],[Year]]&amp;"|"&amp;AllSources[[#This Row],[Real_Team]],JeffSagarin[YEAR]&amp;"|"&amp;JeffSagarin[TEAM],0)),"")</f>
        <v/>
      </c>
      <c r="AG840" t="str">
        <f t="array" ref="AG840">IFERROR(INDEX(JeffSagarin[W50],MATCH(AllSources[[#This Row],[Year]]&amp;"|"&amp;AllSources[[#This Row],[Real_Team]],JeffSagarin[YEAR]&amp;"|"&amp;JeffSagarin[TEAM],0)),"")</f>
        <v/>
      </c>
      <c r="AH840" t="str">
        <f t="array" ref="AH840">IFERROR(INDEX(JeffSagarin[YEAR],MATCH(AllSources[[#This Row],[Year]]&amp;"|"&amp;AllSources[[#This Row],[Real_Team]],JeffSagarin[YEAR]&amp;"|"&amp;JeffSagarin[TEAM],0)),"")</f>
        <v/>
      </c>
      <c r="AI840" t="str">
        <f t="array" ref="AI840">IFERROR(INDEX(SonnyMoore[TEAM],MATCH(AllSources[[#This Row],[Year]]&amp;"|"&amp;AllSources[[#This Row],[Real_Team]],SonnyMoore[YEAR]&amp;"|"&amp;SonnyMoore[TEAM],0)),"")</f>
        <v>OREGON ST.</v>
      </c>
      <c r="AJ840">
        <f t="array" ref="AJ840">IFERROR(INDEX(SonnyMoore[SM_SOS],MATCH(AllSources[[#This Row],[Year]]&amp;"|"&amp;AllSources[[#This Row],[Real_Team]],SonnyMoore[YEAR]&amp;"|"&amp;SonnyMoore[TEAM],0)),"")</f>
        <v>79.72</v>
      </c>
      <c r="AK840">
        <f t="array" ref="AK840">IFERROR(INDEX(SonnyMoore[SM_PR],MATCH(AllSources[[#This Row],[Year]]&amp;"|"&amp;AllSources[[#This Row],[Real_Team]],SonnyMoore[YEAR]&amp;"|"&amp;SonnyMoore[TEAM],0)),"")</f>
        <v>87.2</v>
      </c>
      <c r="AL840">
        <f t="array" ref="AL840">IFERROR(INDEX(SonnyMoore[YEAR],MATCH(AllSources[[#This Row],[Year]]&amp;"|"&amp;AllSources[[#This Row],[Real_Team]],SonnyMoore[YEAR]&amp;"|"&amp;SonnyMoore[TEAM],0)),"")</f>
        <v>2021</v>
      </c>
      <c r="AM840" t="str">
        <f t="array" ref="AM840">IFERROR(INDEX(ESPN[TEAM],MATCH(AllSources[[#This Row],[Year]]&amp;"|"&amp;AllSources[[#This Row],[Real_Team]],ESPN[YEAR]&amp;"|"&amp;ESPN[TEAM],0)),"")</f>
        <v/>
      </c>
      <c r="AN840" t="str">
        <f t="array" ref="AN840">IFERROR(INDEX(ESPN[BPI OFF],MATCH(AllSources[[#This Row],[Year]]&amp;"|"&amp;AllSources[[#This Row],[Real_Team]],ESPN[YEAR]&amp;"|"&amp;ESPN[TEAM],0)),"")</f>
        <v/>
      </c>
      <c r="AO840" t="str">
        <f t="array" ref="AO840">IFERROR(INDEX(ESPN[BPI DEF],MATCH(AllSources[[#This Row],[Year]]&amp;"|"&amp;AllSources[[#This Row],[Real_Team]],ESPN[YEAR]&amp;"|"&amp;ESPN[TEAM],0)),"")</f>
        <v/>
      </c>
      <c r="AP840" t="str">
        <f t="array" ref="AP840">IFERROR(INDEX(ESPN[BPI],MATCH(AllSources[[#This Row],[Year]]&amp;"|"&amp;AllSources[[#This Row],[Real_Team]],ESPN[YEAR]&amp;"|"&amp;ESPN[TEAM],0)),"")</f>
        <v/>
      </c>
      <c r="AQ840" t="str">
        <f t="array" ref="AQ840">IFERROR(INDEX(ESPN[YEAR],MATCH(AllSources[[#This Row],[Year]]&amp;"|"&amp;AllSources[[#This Row],[Real_Team]],ESPN[YEAR]&amp;"|"&amp;ESPN[TEAM],0)),"")</f>
        <v/>
      </c>
    </row>
    <row r="841" spans="1:43" x14ac:dyDescent="0.2">
      <c r="A841">
        <v>2021</v>
      </c>
      <c r="B841">
        <v>45</v>
      </c>
      <c r="C841" t="s">
        <v>1302</v>
      </c>
      <c r="D841" t="s">
        <v>268</v>
      </c>
      <c r="E841" t="e" vm="1">
        <v>#NAME?</v>
      </c>
      <c r="F841">
        <v>7</v>
      </c>
      <c r="H841" t="s">
        <v>105</v>
      </c>
      <c r="I841" t="s">
        <v>1358</v>
      </c>
      <c r="J841">
        <v>15.48</v>
      </c>
      <c r="K841">
        <v>106.4</v>
      </c>
      <c r="L841">
        <v>107</v>
      </c>
      <c r="M841">
        <v>90.9</v>
      </c>
      <c r="N841">
        <v>19</v>
      </c>
      <c r="O841">
        <v>64</v>
      </c>
      <c r="P841">
        <v>337</v>
      </c>
      <c r="Q841">
        <v>0.1</v>
      </c>
      <c r="R841">
        <v>18</v>
      </c>
      <c r="S841">
        <v>14.39</v>
      </c>
      <c r="T841">
        <v>41</v>
      </c>
      <c r="U841">
        <v>109.7</v>
      </c>
      <c r="V841">
        <v>43</v>
      </c>
      <c r="W841">
        <v>95.3</v>
      </c>
      <c r="X841">
        <v>38</v>
      </c>
      <c r="Y841">
        <v>11.6</v>
      </c>
      <c r="Z841">
        <v>46</v>
      </c>
      <c r="AA841">
        <v>7</v>
      </c>
      <c r="AB841" t="s">
        <v>136</v>
      </c>
      <c r="AC841" t="str">
        <f t="array" ref="AC841">IFERROR(INDEX(JeffSagarin[TEAM],MATCH(AllSources[[#This Row],[Year]]&amp;"|"&amp;AllSources[[#This Row],[Real_Team]],JeffSagarin[YEAR]&amp;"|"&amp;JeffSagarin[TEAM],0)),"")</f>
        <v>Clemson</v>
      </c>
      <c r="AD841">
        <f t="array" ref="AD841">IFERROR(INDEX(JeffSagarin[JS_RATING],MATCH(AllSources[[#This Row],[Year]]&amp;"|"&amp;AllSources[[#This Row],[Real_Team]],JeffSagarin[YEAR]&amp;"|"&amp;JeffSagarin[TEAM],0)),"")</f>
        <v>83.92</v>
      </c>
      <c r="AE841">
        <f t="array" ref="AE841">IFERROR(INDEX(JeffSagarin[JS_SOS],MATCH(AllSources[[#This Row],[Year]]&amp;"|"&amp;AllSources[[#This Row],[Real_Team]],JeffSagarin[YEAR]&amp;"|"&amp;JeffSagarin[TEAM],0)),"")</f>
        <v>81.64</v>
      </c>
      <c r="AF841">
        <f t="array" ref="AF841">IFERROR(INDEX(JeffSagarin[W25],MATCH(AllSources[[#This Row],[Year]]&amp;"|"&amp;AllSources[[#This Row],[Real_Team]],JeffSagarin[YEAR]&amp;"|"&amp;JeffSagarin[TEAM],0)),"")</f>
        <v>2</v>
      </c>
      <c r="AG841">
        <f t="array" ref="AG841">IFERROR(INDEX(JeffSagarin[W50],MATCH(AllSources[[#This Row],[Year]]&amp;"|"&amp;AllSources[[#This Row],[Real_Team]],JeffSagarin[YEAR]&amp;"|"&amp;JeffSagarin[TEAM],0)),"")</f>
        <v>8</v>
      </c>
      <c r="AH841">
        <f t="array" ref="AH841">IFERROR(INDEX(JeffSagarin[YEAR],MATCH(AllSources[[#This Row],[Year]]&amp;"|"&amp;AllSources[[#This Row],[Real_Team]],JeffSagarin[YEAR]&amp;"|"&amp;JeffSagarin[TEAM],0)),"")</f>
        <v>2021</v>
      </c>
      <c r="AI841" t="str">
        <f t="array" ref="AI841">IFERROR(INDEX(SonnyMoore[TEAM],MATCH(AllSources[[#This Row],[Year]]&amp;"|"&amp;AllSources[[#This Row],[Real_Team]],SonnyMoore[YEAR]&amp;"|"&amp;SonnyMoore[TEAM],0)),"")</f>
        <v>CLEMSON</v>
      </c>
      <c r="AJ841">
        <f t="array" ref="AJ841">IFERROR(INDEX(SonnyMoore[SM_SOS],MATCH(AllSources[[#This Row],[Year]]&amp;"|"&amp;AllSources[[#This Row],[Real_Team]],SonnyMoore[YEAR]&amp;"|"&amp;SonnyMoore[TEAM],0)),"")</f>
        <v>80.11</v>
      </c>
      <c r="AK841">
        <f t="array" ref="AK841">IFERROR(INDEX(SonnyMoore[SM_PR],MATCH(AllSources[[#This Row],[Year]]&amp;"|"&amp;AllSources[[#This Row],[Real_Team]],SonnyMoore[YEAR]&amp;"|"&amp;SonnyMoore[TEAM],0)),"")</f>
        <v>82.99</v>
      </c>
      <c r="AL841">
        <f t="array" ref="AL841">IFERROR(INDEX(SonnyMoore[YEAR],MATCH(AllSources[[#This Row],[Year]]&amp;"|"&amp;AllSources[[#This Row],[Real_Team]],SonnyMoore[YEAR]&amp;"|"&amp;SonnyMoore[TEAM],0)),"")</f>
        <v>2021</v>
      </c>
      <c r="AM841" t="str">
        <f t="array" ref="AM841">IFERROR(INDEX(ESPN[TEAM],MATCH(AllSources[[#This Row],[Year]]&amp;"|"&amp;AllSources[[#This Row],[Real_Team]],ESPN[YEAR]&amp;"|"&amp;ESPN[TEAM],0)),"")</f>
        <v>Clemson</v>
      </c>
      <c r="AN841">
        <f t="array" ref="AN841">IFERROR(INDEX(ESPN[BPI OFF],MATCH(AllSources[[#This Row],[Year]]&amp;"|"&amp;AllSources[[#This Row],[Real_Team]],ESPN[YEAR]&amp;"|"&amp;ESPN[TEAM],0)),"")</f>
        <v>2.2999999999999998</v>
      </c>
      <c r="AO841">
        <f t="array" ref="AO841">IFERROR(INDEX(ESPN[BPI DEF],MATCH(AllSources[[#This Row],[Year]]&amp;"|"&amp;AllSources[[#This Row],[Real_Team]],ESPN[YEAR]&amp;"|"&amp;ESPN[TEAM],0)),"")</f>
        <v>7.3</v>
      </c>
      <c r="AP841">
        <f t="array" ref="AP841">IFERROR(INDEX(ESPN[BPI],MATCH(AllSources[[#This Row],[Year]]&amp;"|"&amp;AllSources[[#This Row],[Real_Team]],ESPN[YEAR]&amp;"|"&amp;ESPN[TEAM],0)),"")</f>
        <v>9.5</v>
      </c>
      <c r="AQ841">
        <f t="array" ref="AQ841">IFERROR(INDEX(ESPN[YEAR],MATCH(AllSources[[#This Row],[Year]]&amp;"|"&amp;AllSources[[#This Row],[Real_Team]],ESPN[YEAR]&amp;"|"&amp;ESPN[TEAM],0)),"")</f>
        <v>2021</v>
      </c>
    </row>
    <row r="842" spans="1:43" x14ac:dyDescent="0.2">
      <c r="A842">
        <v>2021</v>
      </c>
      <c r="B842">
        <v>46</v>
      </c>
      <c r="C842" t="s">
        <v>1303</v>
      </c>
      <c r="D842" t="s">
        <v>1469</v>
      </c>
      <c r="E842" t="e" vm="1">
        <v>#NAME?</v>
      </c>
      <c r="F842">
        <v>11</v>
      </c>
      <c r="H842" t="s">
        <v>538</v>
      </c>
      <c r="I842" t="s">
        <v>1359</v>
      </c>
      <c r="J842">
        <v>15.34</v>
      </c>
      <c r="K842">
        <v>104.8</v>
      </c>
      <c r="L842">
        <v>126</v>
      </c>
      <c r="M842">
        <v>89.5</v>
      </c>
      <c r="N842">
        <v>8</v>
      </c>
      <c r="O842">
        <v>68.599999999999994</v>
      </c>
      <c r="P842">
        <v>149</v>
      </c>
      <c r="Q842">
        <v>-3.6999999999999998E-2</v>
      </c>
      <c r="R842">
        <v>262</v>
      </c>
      <c r="S842">
        <v>5.64</v>
      </c>
      <c r="T842">
        <v>120</v>
      </c>
      <c r="U842">
        <v>105.4</v>
      </c>
      <c r="V842">
        <v>118</v>
      </c>
      <c r="W842">
        <v>99.7</v>
      </c>
      <c r="X842">
        <v>130</v>
      </c>
      <c r="Y842">
        <v>8.1999999999999993</v>
      </c>
      <c r="Z842">
        <v>86</v>
      </c>
      <c r="AA842">
        <v>1</v>
      </c>
      <c r="AB842" t="s">
        <v>136</v>
      </c>
      <c r="AC842" t="str">
        <f t="array" ref="AC842">IFERROR(INDEX(JeffSagarin[TEAM],MATCH(AllSources[[#This Row],[Year]]&amp;"|"&amp;AllSources[[#This Row],[Real_Team]],JeffSagarin[YEAR]&amp;"|"&amp;JeffSagarin[TEAM],0)),"")</f>
        <v/>
      </c>
      <c r="AD842" t="str">
        <f t="array" ref="AD842">IFERROR(INDEX(JeffSagarin[JS_RATING],MATCH(AllSources[[#This Row],[Year]]&amp;"|"&amp;AllSources[[#This Row],[Real_Team]],JeffSagarin[YEAR]&amp;"|"&amp;JeffSagarin[TEAM],0)),"")</f>
        <v/>
      </c>
      <c r="AE842" t="str">
        <f t="array" ref="AE842">IFERROR(INDEX(JeffSagarin[JS_SOS],MATCH(AllSources[[#This Row],[Year]]&amp;"|"&amp;AllSources[[#This Row],[Real_Team]],JeffSagarin[YEAR]&amp;"|"&amp;JeffSagarin[TEAM],0)),"")</f>
        <v/>
      </c>
      <c r="AF842" t="str">
        <f t="array" ref="AF842">IFERROR(INDEX(JeffSagarin[W25],MATCH(AllSources[[#This Row],[Year]]&amp;"|"&amp;AllSources[[#This Row],[Real_Team]],JeffSagarin[YEAR]&amp;"|"&amp;JeffSagarin[TEAM],0)),"")</f>
        <v/>
      </c>
      <c r="AG842" t="str">
        <f t="array" ref="AG842">IFERROR(INDEX(JeffSagarin[W50],MATCH(AllSources[[#This Row],[Year]]&amp;"|"&amp;AllSources[[#This Row],[Real_Team]],JeffSagarin[YEAR]&amp;"|"&amp;JeffSagarin[TEAM],0)),"")</f>
        <v/>
      </c>
      <c r="AH842" t="str">
        <f t="array" ref="AH842">IFERROR(INDEX(JeffSagarin[YEAR],MATCH(AllSources[[#This Row],[Year]]&amp;"|"&amp;AllSources[[#This Row],[Real_Team]],JeffSagarin[YEAR]&amp;"|"&amp;JeffSagarin[TEAM],0)),"")</f>
        <v/>
      </c>
      <c r="AI842" t="str">
        <f t="array" ref="AI842">IFERROR(INDEX(SonnyMoore[TEAM],MATCH(AllSources[[#This Row],[Year]]&amp;"|"&amp;AllSources[[#This Row],[Real_Team]],SonnyMoore[YEAR]&amp;"|"&amp;SonnyMoore[TEAM],0)),"")</f>
        <v/>
      </c>
      <c r="AJ842" t="str">
        <f t="array" ref="AJ842">IFERROR(INDEX(SonnyMoore[SM_SOS],MATCH(AllSources[[#This Row],[Year]]&amp;"|"&amp;AllSources[[#This Row],[Real_Team]],SonnyMoore[YEAR]&amp;"|"&amp;SonnyMoore[TEAM],0)),"")</f>
        <v/>
      </c>
      <c r="AK842" t="str">
        <f t="array" ref="AK842">IFERROR(INDEX(SonnyMoore[SM_PR],MATCH(AllSources[[#This Row],[Year]]&amp;"|"&amp;AllSources[[#This Row],[Real_Team]],SonnyMoore[YEAR]&amp;"|"&amp;SonnyMoore[TEAM],0)),"")</f>
        <v/>
      </c>
      <c r="AL842" t="str">
        <f t="array" ref="AL842">IFERROR(INDEX(SonnyMoore[YEAR],MATCH(AllSources[[#This Row],[Year]]&amp;"|"&amp;AllSources[[#This Row],[Real_Team]],SonnyMoore[YEAR]&amp;"|"&amp;SonnyMoore[TEAM],0)),"")</f>
        <v/>
      </c>
      <c r="AM842" t="str">
        <f t="array" ref="AM842">IFERROR(INDEX(ESPN[TEAM],MATCH(AllSources[[#This Row],[Year]]&amp;"|"&amp;AllSources[[#This Row],[Real_Team]],ESPN[YEAR]&amp;"|"&amp;ESPN[TEAM],0)),"")</f>
        <v/>
      </c>
      <c r="AN842" t="str">
        <f t="array" ref="AN842">IFERROR(INDEX(ESPN[BPI OFF],MATCH(AllSources[[#This Row],[Year]]&amp;"|"&amp;AllSources[[#This Row],[Real_Team]],ESPN[YEAR]&amp;"|"&amp;ESPN[TEAM],0)),"")</f>
        <v/>
      </c>
      <c r="AO842" t="str">
        <f t="array" ref="AO842">IFERROR(INDEX(ESPN[BPI DEF],MATCH(AllSources[[#This Row],[Year]]&amp;"|"&amp;AllSources[[#This Row],[Real_Team]],ESPN[YEAR]&amp;"|"&amp;ESPN[TEAM],0)),"")</f>
        <v/>
      </c>
      <c r="AP842" t="str">
        <f t="array" ref="AP842">IFERROR(INDEX(ESPN[BPI],MATCH(AllSources[[#This Row],[Year]]&amp;"|"&amp;AllSources[[#This Row],[Real_Team]],ESPN[YEAR]&amp;"|"&amp;ESPN[TEAM],0)),"")</f>
        <v/>
      </c>
      <c r="AQ842" t="str">
        <f t="array" ref="AQ842">IFERROR(INDEX(ESPN[YEAR],MATCH(AllSources[[#This Row],[Year]]&amp;"|"&amp;AllSources[[#This Row],[Real_Team]],ESPN[YEAR]&amp;"|"&amp;ESPN[TEAM],0)),"")</f>
        <v/>
      </c>
    </row>
    <row r="843" spans="1:43" x14ac:dyDescent="0.2">
      <c r="A843">
        <v>2021</v>
      </c>
      <c r="B843">
        <v>47</v>
      </c>
      <c r="C843" t="s">
        <v>578</v>
      </c>
      <c r="D843" t="s">
        <v>237</v>
      </c>
      <c r="E843" t="e" vm="1">
        <v>#NAME?</v>
      </c>
      <c r="F843">
        <v>9</v>
      </c>
      <c r="H843" t="s">
        <v>60</v>
      </c>
      <c r="I843" t="s">
        <v>1360</v>
      </c>
      <c r="J843">
        <v>15.14</v>
      </c>
      <c r="K843">
        <v>110.6</v>
      </c>
      <c r="L843">
        <v>49</v>
      </c>
      <c r="M843">
        <v>95.5</v>
      </c>
      <c r="N843">
        <v>57</v>
      </c>
      <c r="O843">
        <v>68.400000000000006</v>
      </c>
      <c r="P843">
        <v>163</v>
      </c>
      <c r="Q843">
        <v>7.0000000000000007E-2</v>
      </c>
      <c r="R843">
        <v>43</v>
      </c>
      <c r="S843">
        <v>15.85</v>
      </c>
      <c r="T843">
        <v>23</v>
      </c>
      <c r="U843">
        <v>110.2</v>
      </c>
      <c r="V843">
        <v>33</v>
      </c>
      <c r="W843">
        <v>94.4</v>
      </c>
      <c r="X843">
        <v>17</v>
      </c>
      <c r="Y843">
        <v>11.39</v>
      </c>
      <c r="Z843">
        <v>50</v>
      </c>
      <c r="AA843">
        <v>9</v>
      </c>
      <c r="AB843" t="s">
        <v>136</v>
      </c>
      <c r="AC843" t="str">
        <f t="array" ref="AC843">IFERROR(INDEX(JeffSagarin[TEAM],MATCH(AllSources[[#This Row],[Year]]&amp;"|"&amp;AllSources[[#This Row],[Real_Team]],JeffSagarin[YEAR]&amp;"|"&amp;JeffSagarin[TEAM],0)),"")</f>
        <v>Missouri</v>
      </c>
      <c r="AD843">
        <f t="array" ref="AD843">IFERROR(INDEX(JeffSagarin[JS_RATING],MATCH(AllSources[[#This Row],[Year]]&amp;"|"&amp;AllSources[[#This Row],[Real_Team]],JeffSagarin[YEAR]&amp;"|"&amp;JeffSagarin[TEAM],0)),"")</f>
        <v>82.31</v>
      </c>
      <c r="AE843">
        <f t="array" ref="AE843">IFERROR(INDEX(JeffSagarin[JS_SOS],MATCH(AllSources[[#This Row],[Year]]&amp;"|"&amp;AllSources[[#This Row],[Real_Team]],JeffSagarin[YEAR]&amp;"|"&amp;JeffSagarin[TEAM],0)),"")</f>
        <v>81.900000000000006</v>
      </c>
      <c r="AF843">
        <f t="array" ref="AF843">IFERROR(INDEX(JeffSagarin[W25],MATCH(AllSources[[#This Row],[Year]]&amp;"|"&amp;AllSources[[#This Row],[Real_Team]],JeffSagarin[YEAR]&amp;"|"&amp;JeffSagarin[TEAM],0)),"")</f>
        <v>5</v>
      </c>
      <c r="AG843">
        <f t="array" ref="AG843">IFERROR(INDEX(JeffSagarin[W50],MATCH(AllSources[[#This Row],[Year]]&amp;"|"&amp;AllSources[[#This Row],[Real_Team]],JeffSagarin[YEAR]&amp;"|"&amp;JeffSagarin[TEAM],0)),"")</f>
        <v>7</v>
      </c>
      <c r="AH843">
        <f t="array" ref="AH843">IFERROR(INDEX(JeffSagarin[YEAR],MATCH(AllSources[[#This Row],[Year]]&amp;"|"&amp;AllSources[[#This Row],[Real_Team]],JeffSagarin[YEAR]&amp;"|"&amp;JeffSagarin[TEAM],0)),"")</f>
        <v>2021</v>
      </c>
      <c r="AI843" t="str">
        <f t="array" ref="AI843">IFERROR(INDEX(SonnyMoore[TEAM],MATCH(AllSources[[#This Row],[Year]]&amp;"|"&amp;AllSources[[#This Row],[Real_Team]],SonnyMoore[YEAR]&amp;"|"&amp;SonnyMoore[TEAM],0)),"")</f>
        <v>MISSOURI</v>
      </c>
      <c r="AJ843">
        <f t="array" ref="AJ843">IFERROR(INDEX(SonnyMoore[SM_SOS],MATCH(AllSources[[#This Row],[Year]]&amp;"|"&amp;AllSources[[#This Row],[Real_Team]],SonnyMoore[YEAR]&amp;"|"&amp;SonnyMoore[TEAM],0)),"")</f>
        <v>82.23</v>
      </c>
      <c r="AK843">
        <f t="array" ref="AK843">IFERROR(INDEX(SonnyMoore[SM_PR],MATCH(AllSources[[#This Row],[Year]]&amp;"|"&amp;AllSources[[#This Row],[Real_Team]],SonnyMoore[YEAR]&amp;"|"&amp;SonnyMoore[TEAM],0)),"")</f>
        <v>83.85</v>
      </c>
      <c r="AL843">
        <f t="array" ref="AL843">IFERROR(INDEX(SonnyMoore[YEAR],MATCH(AllSources[[#This Row],[Year]]&amp;"|"&amp;AllSources[[#This Row],[Real_Team]],SonnyMoore[YEAR]&amp;"|"&amp;SonnyMoore[TEAM],0)),"")</f>
        <v>2021</v>
      </c>
      <c r="AM843" t="str">
        <f t="array" ref="AM843">IFERROR(INDEX(ESPN[TEAM],MATCH(AllSources[[#This Row],[Year]]&amp;"|"&amp;AllSources[[#This Row],[Real_Team]],ESPN[YEAR]&amp;"|"&amp;ESPN[TEAM],0)),"")</f>
        <v>Missouri</v>
      </c>
      <c r="AN843">
        <f t="array" ref="AN843">IFERROR(INDEX(ESPN[BPI OFF],MATCH(AllSources[[#This Row],[Year]]&amp;"|"&amp;AllSources[[#This Row],[Real_Team]],ESPN[YEAR]&amp;"|"&amp;ESPN[TEAM],0)),"")</f>
        <v>4.8</v>
      </c>
      <c r="AO843">
        <f t="array" ref="AO843">IFERROR(INDEX(ESPN[BPI DEF],MATCH(AllSources[[#This Row],[Year]]&amp;"|"&amp;AllSources[[#This Row],[Real_Team]],ESPN[YEAR]&amp;"|"&amp;ESPN[TEAM],0)),"")</f>
        <v>4.2</v>
      </c>
      <c r="AP843">
        <f t="array" ref="AP843">IFERROR(INDEX(ESPN[BPI],MATCH(AllSources[[#This Row],[Year]]&amp;"|"&amp;AllSources[[#This Row],[Real_Team]],ESPN[YEAR]&amp;"|"&amp;ESPN[TEAM],0)),"")</f>
        <v>9</v>
      </c>
      <c r="AQ843">
        <f t="array" ref="AQ843">IFERROR(INDEX(ESPN[YEAR],MATCH(AllSources[[#This Row],[Year]]&amp;"|"&amp;AllSources[[#This Row],[Real_Team]],ESPN[YEAR]&amp;"|"&amp;ESPN[TEAM],0)),"")</f>
        <v>2021</v>
      </c>
    </row>
    <row r="844" spans="1:43" x14ac:dyDescent="0.2">
      <c r="A844">
        <v>2021</v>
      </c>
      <c r="B844">
        <v>48</v>
      </c>
      <c r="C844" t="s">
        <v>848</v>
      </c>
      <c r="D844" t="s">
        <v>2</v>
      </c>
      <c r="E844" t="e" vm="1">
        <v>#NAME?</v>
      </c>
      <c r="F844">
        <v>10</v>
      </c>
      <c r="H844" t="s">
        <v>532</v>
      </c>
      <c r="I844" t="s">
        <v>1361</v>
      </c>
      <c r="J844">
        <v>15.04</v>
      </c>
      <c r="K844">
        <v>105.2</v>
      </c>
      <c r="L844">
        <v>122</v>
      </c>
      <c r="M844">
        <v>90.2</v>
      </c>
      <c r="N844">
        <v>14</v>
      </c>
      <c r="O844">
        <v>69.599999999999994</v>
      </c>
      <c r="P844">
        <v>107</v>
      </c>
      <c r="Q844">
        <v>3.5000000000000003E-2</v>
      </c>
      <c r="R844">
        <v>97</v>
      </c>
      <c r="S844">
        <v>8.57</v>
      </c>
      <c r="T844">
        <v>97</v>
      </c>
      <c r="U844">
        <v>106.5</v>
      </c>
      <c r="V844">
        <v>93</v>
      </c>
      <c r="W844">
        <v>98</v>
      </c>
      <c r="X844">
        <v>99</v>
      </c>
      <c r="Y844">
        <v>5.66</v>
      </c>
      <c r="Z844">
        <v>124</v>
      </c>
      <c r="AA844">
        <v>0</v>
      </c>
      <c r="AB844" t="s">
        <v>136</v>
      </c>
      <c r="AC844" t="str">
        <f t="array" ref="AC844">IFERROR(INDEX(JeffSagarin[TEAM],MATCH(AllSources[[#This Row],[Year]]&amp;"|"&amp;AllSources[[#This Row],[Real_Team]],JeffSagarin[YEAR]&amp;"|"&amp;JeffSagarin[TEAM],0)),"")</f>
        <v/>
      </c>
      <c r="AD844" t="str">
        <f t="array" ref="AD844">IFERROR(INDEX(JeffSagarin[JS_RATING],MATCH(AllSources[[#This Row],[Year]]&amp;"|"&amp;AllSources[[#This Row],[Real_Team]],JeffSagarin[YEAR]&amp;"|"&amp;JeffSagarin[TEAM],0)),"")</f>
        <v/>
      </c>
      <c r="AE844" t="str">
        <f t="array" ref="AE844">IFERROR(INDEX(JeffSagarin[JS_SOS],MATCH(AllSources[[#This Row],[Year]]&amp;"|"&amp;AllSources[[#This Row],[Real_Team]],JeffSagarin[YEAR]&amp;"|"&amp;JeffSagarin[TEAM],0)),"")</f>
        <v/>
      </c>
      <c r="AF844" t="str">
        <f t="array" ref="AF844">IFERROR(INDEX(JeffSagarin[W25],MATCH(AllSources[[#This Row],[Year]]&amp;"|"&amp;AllSources[[#This Row],[Real_Team]],JeffSagarin[YEAR]&amp;"|"&amp;JeffSagarin[TEAM],0)),"")</f>
        <v/>
      </c>
      <c r="AG844" t="str">
        <f t="array" ref="AG844">IFERROR(INDEX(JeffSagarin[W50],MATCH(AllSources[[#This Row],[Year]]&amp;"|"&amp;AllSources[[#This Row],[Real_Team]],JeffSagarin[YEAR]&amp;"|"&amp;JeffSagarin[TEAM],0)),"")</f>
        <v/>
      </c>
      <c r="AH844" t="str">
        <f t="array" ref="AH844">IFERROR(INDEX(JeffSagarin[YEAR],MATCH(AllSources[[#This Row],[Year]]&amp;"|"&amp;AllSources[[#This Row],[Real_Team]],JeffSagarin[YEAR]&amp;"|"&amp;JeffSagarin[TEAM],0)),"")</f>
        <v/>
      </c>
      <c r="AI844" t="str">
        <f t="array" ref="AI844">IFERROR(INDEX(SonnyMoore[TEAM],MATCH(AllSources[[#This Row],[Year]]&amp;"|"&amp;AllSources[[#This Row],[Real_Team]],SonnyMoore[YEAR]&amp;"|"&amp;SonnyMoore[TEAM],0)),"")</f>
        <v>VCU</v>
      </c>
      <c r="AJ844">
        <f t="array" ref="AJ844">IFERROR(INDEX(SonnyMoore[SM_SOS],MATCH(AllSources[[#This Row],[Year]]&amp;"|"&amp;AllSources[[#This Row],[Real_Team]],SonnyMoore[YEAR]&amp;"|"&amp;SonnyMoore[TEAM],0)),"")</f>
        <v>76.069999999999993</v>
      </c>
      <c r="AK844">
        <f t="array" ref="AK844">IFERROR(INDEX(SonnyMoore[SM_PR],MATCH(AllSources[[#This Row],[Year]]&amp;"|"&amp;AllSources[[#This Row],[Real_Team]],SonnyMoore[YEAR]&amp;"|"&amp;SonnyMoore[TEAM],0)),"")</f>
        <v>81.77</v>
      </c>
      <c r="AL844">
        <f t="array" ref="AL844">IFERROR(INDEX(SonnyMoore[YEAR],MATCH(AllSources[[#This Row],[Year]]&amp;"|"&amp;AllSources[[#This Row],[Real_Team]],SonnyMoore[YEAR]&amp;"|"&amp;SonnyMoore[TEAM],0)),"")</f>
        <v>2021</v>
      </c>
      <c r="AM844" t="str">
        <f t="array" ref="AM844">IFERROR(INDEX(ESPN[TEAM],MATCH(AllSources[[#This Row],[Year]]&amp;"|"&amp;AllSources[[#This Row],[Real_Team]],ESPN[YEAR]&amp;"|"&amp;ESPN[TEAM],0)),"")</f>
        <v>VCU</v>
      </c>
      <c r="AN844">
        <f t="array" ref="AN844">IFERROR(INDEX(ESPN[BPI OFF],MATCH(AllSources[[#This Row],[Year]]&amp;"|"&amp;AllSources[[#This Row],[Real_Team]],ESPN[YEAR]&amp;"|"&amp;ESPN[TEAM],0)),"")</f>
        <v>0.8</v>
      </c>
      <c r="AO844">
        <f t="array" ref="AO844">IFERROR(INDEX(ESPN[BPI DEF],MATCH(AllSources[[#This Row],[Year]]&amp;"|"&amp;AllSources[[#This Row],[Real_Team]],ESPN[YEAR]&amp;"|"&amp;ESPN[TEAM],0)),"")</f>
        <v>7.4</v>
      </c>
      <c r="AP844">
        <f t="array" ref="AP844">IFERROR(INDEX(ESPN[BPI],MATCH(AllSources[[#This Row],[Year]]&amp;"|"&amp;AllSources[[#This Row],[Real_Team]],ESPN[YEAR]&amp;"|"&amp;ESPN[TEAM],0)),"")</f>
        <v>8.1999999999999993</v>
      </c>
      <c r="AQ844">
        <f t="array" ref="AQ844">IFERROR(INDEX(ESPN[YEAR],MATCH(AllSources[[#This Row],[Year]]&amp;"|"&amp;AllSources[[#This Row],[Real_Team]],ESPN[YEAR]&amp;"|"&amp;ESPN[TEAM],0)),"")</f>
        <v>2021</v>
      </c>
    </row>
    <row r="845" spans="1:43" x14ac:dyDescent="0.2">
      <c r="A845">
        <v>2021</v>
      </c>
      <c r="B845">
        <v>51</v>
      </c>
      <c r="C845" t="s">
        <v>1304</v>
      </c>
      <c r="D845" t="s">
        <v>28</v>
      </c>
      <c r="E845" t="e" vm="1">
        <v>#NAME?</v>
      </c>
      <c r="F845">
        <v>1</v>
      </c>
      <c r="H845" t="s">
        <v>60</v>
      </c>
      <c r="I845" t="s">
        <v>1184</v>
      </c>
      <c r="J845">
        <v>14.67</v>
      </c>
      <c r="K845">
        <v>106.1</v>
      </c>
      <c r="L845">
        <v>109</v>
      </c>
      <c r="M845">
        <v>91.4</v>
      </c>
      <c r="N845">
        <v>25</v>
      </c>
      <c r="O845">
        <v>64.900000000000006</v>
      </c>
      <c r="P845">
        <v>318</v>
      </c>
      <c r="Q845">
        <v>-6.3E-2</v>
      </c>
      <c r="R845">
        <v>301</v>
      </c>
      <c r="S845">
        <v>10.75</v>
      </c>
      <c r="T845">
        <v>78</v>
      </c>
      <c r="U845">
        <v>107.9</v>
      </c>
      <c r="V845">
        <v>75</v>
      </c>
      <c r="W845">
        <v>97.2</v>
      </c>
      <c r="X845">
        <v>81</v>
      </c>
      <c r="Y845">
        <v>-6.82</v>
      </c>
      <c r="Z845">
        <v>302</v>
      </c>
      <c r="AA845">
        <v>1</v>
      </c>
      <c r="AB845" t="s">
        <v>136</v>
      </c>
      <c r="AC845" t="str">
        <f t="array" ref="AC845">IFERROR(INDEX(JeffSagarin[TEAM],MATCH(AllSources[[#This Row],[Year]]&amp;"|"&amp;AllSources[[#This Row],[Real_Team]],JeffSagarin[YEAR]&amp;"|"&amp;JeffSagarin[TEAM],0)),"")</f>
        <v>Mississippi</v>
      </c>
      <c r="AD845">
        <f t="array" ref="AD845">IFERROR(INDEX(JeffSagarin[JS_RATING],MATCH(AllSources[[#This Row],[Year]]&amp;"|"&amp;AllSources[[#This Row],[Real_Team]],JeffSagarin[YEAR]&amp;"|"&amp;JeffSagarin[TEAM],0)),"")</f>
        <v>81.64</v>
      </c>
      <c r="AE845">
        <f t="array" ref="AE845">IFERROR(INDEX(JeffSagarin[JS_SOS],MATCH(AllSources[[#This Row],[Year]]&amp;"|"&amp;AllSources[[#This Row],[Real_Team]],JeffSagarin[YEAR]&amp;"|"&amp;JeffSagarin[TEAM],0)),"")</f>
        <v>78.41</v>
      </c>
      <c r="AF845">
        <f t="array" ref="AF845">IFERROR(INDEX(JeffSagarin[W25],MATCH(AllSources[[#This Row],[Year]]&amp;"|"&amp;AllSources[[#This Row],[Real_Team]],JeffSagarin[YEAR]&amp;"|"&amp;JeffSagarin[TEAM],0)),"")</f>
        <v>1</v>
      </c>
      <c r="AG845">
        <f t="array" ref="AG845">IFERROR(INDEX(JeffSagarin[W50],MATCH(AllSources[[#This Row],[Year]]&amp;"|"&amp;AllSources[[#This Row],[Real_Team]],JeffSagarin[YEAR]&amp;"|"&amp;JeffSagarin[TEAM],0)),"")</f>
        <v>2</v>
      </c>
      <c r="AH845">
        <f t="array" ref="AH845">IFERROR(INDEX(JeffSagarin[YEAR],MATCH(AllSources[[#This Row],[Year]]&amp;"|"&amp;AllSources[[#This Row],[Real_Team]],JeffSagarin[YEAR]&amp;"|"&amp;JeffSagarin[TEAM],0)),"")</f>
        <v>2021</v>
      </c>
      <c r="AI845" t="str">
        <f t="array" ref="AI845">IFERROR(INDEX(SonnyMoore[TEAM],MATCH(AllSources[[#This Row],[Year]]&amp;"|"&amp;AllSources[[#This Row],[Real_Team]],SonnyMoore[YEAR]&amp;"|"&amp;SonnyMoore[TEAM],0)),"")</f>
        <v>MISSISSIPPI</v>
      </c>
      <c r="AJ845">
        <f t="array" ref="AJ845">IFERROR(INDEX(SonnyMoore[SM_SOS],MATCH(AllSources[[#This Row],[Year]]&amp;"|"&amp;AllSources[[#This Row],[Real_Team]],SonnyMoore[YEAR]&amp;"|"&amp;SonnyMoore[TEAM],0)),"")</f>
        <v>78.91</v>
      </c>
      <c r="AK845">
        <f t="array" ref="AK845">IFERROR(INDEX(SonnyMoore[SM_PR],MATCH(AllSources[[#This Row],[Year]]&amp;"|"&amp;AllSources[[#This Row],[Real_Team]],SonnyMoore[YEAR]&amp;"|"&amp;SonnyMoore[TEAM],0)),"")</f>
        <v>83.49</v>
      </c>
      <c r="AL845">
        <f t="array" ref="AL845">IFERROR(INDEX(SonnyMoore[YEAR],MATCH(AllSources[[#This Row],[Year]]&amp;"|"&amp;AllSources[[#This Row],[Real_Team]],SonnyMoore[YEAR]&amp;"|"&amp;SonnyMoore[TEAM],0)),"")</f>
        <v>2021</v>
      </c>
      <c r="AM845" t="str">
        <f t="array" ref="AM845">IFERROR(INDEX(ESPN[TEAM],MATCH(AllSources[[#This Row],[Year]]&amp;"|"&amp;AllSources[[#This Row],[Real_Team]],ESPN[YEAR]&amp;"|"&amp;ESPN[TEAM],0)),"")</f>
        <v/>
      </c>
      <c r="AN845" t="str">
        <f t="array" ref="AN845">IFERROR(INDEX(ESPN[BPI OFF],MATCH(AllSources[[#This Row],[Year]]&amp;"|"&amp;AllSources[[#This Row],[Real_Team]],ESPN[YEAR]&amp;"|"&amp;ESPN[TEAM],0)),"")</f>
        <v/>
      </c>
      <c r="AO845" t="str">
        <f t="array" ref="AO845">IFERROR(INDEX(ESPN[BPI DEF],MATCH(AllSources[[#This Row],[Year]]&amp;"|"&amp;AllSources[[#This Row],[Real_Team]],ESPN[YEAR]&amp;"|"&amp;ESPN[TEAM],0)),"")</f>
        <v/>
      </c>
      <c r="AP845" t="str">
        <f t="array" ref="AP845">IFERROR(INDEX(ESPN[BPI],MATCH(AllSources[[#This Row],[Year]]&amp;"|"&amp;AllSources[[#This Row],[Real_Team]],ESPN[YEAR]&amp;"|"&amp;ESPN[TEAM],0)),"")</f>
        <v/>
      </c>
      <c r="AQ845" t="str">
        <f t="array" ref="AQ845">IFERROR(INDEX(ESPN[YEAR],MATCH(AllSources[[#This Row],[Year]]&amp;"|"&amp;AllSources[[#This Row],[Real_Team]],ESPN[YEAR]&amp;"|"&amp;ESPN[TEAM],0)),"")</f>
        <v/>
      </c>
    </row>
    <row r="846" spans="1:43" x14ac:dyDescent="0.2">
      <c r="A846">
        <v>2021</v>
      </c>
      <c r="B846">
        <v>52</v>
      </c>
      <c r="C846" t="s">
        <v>1305</v>
      </c>
      <c r="D846" t="s">
        <v>5</v>
      </c>
      <c r="E846" t="e" vm="1">
        <v>#NAME?</v>
      </c>
      <c r="F846">
        <v>10</v>
      </c>
      <c r="H846" t="s">
        <v>105</v>
      </c>
      <c r="I846" t="s">
        <v>1362</v>
      </c>
      <c r="J846">
        <v>14.44</v>
      </c>
      <c r="K846">
        <v>109.7</v>
      </c>
      <c r="L846">
        <v>59</v>
      </c>
      <c r="M846">
        <v>95.3</v>
      </c>
      <c r="N846">
        <v>53</v>
      </c>
      <c r="O846">
        <v>65.7</v>
      </c>
      <c r="P846">
        <v>298</v>
      </c>
      <c r="Q846">
        <v>4.2999999999999997E-2</v>
      </c>
      <c r="R846">
        <v>82</v>
      </c>
      <c r="S846">
        <v>9.69</v>
      </c>
      <c r="T846">
        <v>85</v>
      </c>
      <c r="U846">
        <v>107.9</v>
      </c>
      <c r="V846">
        <v>72</v>
      </c>
      <c r="W846">
        <v>98.2</v>
      </c>
      <c r="X846">
        <v>106</v>
      </c>
      <c r="Y846">
        <v>0.63</v>
      </c>
      <c r="Z846">
        <v>207</v>
      </c>
      <c r="AA846">
        <v>0</v>
      </c>
      <c r="AB846" t="s">
        <v>136</v>
      </c>
      <c r="AC846" t="str">
        <f t="array" ref="AC846">IFERROR(INDEX(JeffSagarin[TEAM],MATCH(AllSources[[#This Row],[Year]]&amp;"|"&amp;AllSources[[#This Row],[Real_Team]],JeffSagarin[YEAR]&amp;"|"&amp;JeffSagarin[TEAM],0)),"")</f>
        <v>Virginia Tech</v>
      </c>
      <c r="AD846">
        <f t="array" ref="AD846">IFERROR(INDEX(JeffSagarin[JS_RATING],MATCH(AllSources[[#This Row],[Year]]&amp;"|"&amp;AllSources[[#This Row],[Real_Team]],JeffSagarin[YEAR]&amp;"|"&amp;JeffSagarin[TEAM],0)),"")</f>
        <v>82.48</v>
      </c>
      <c r="AE846">
        <f t="array" ref="AE846">IFERROR(INDEX(JeffSagarin[JS_SOS],MATCH(AllSources[[#This Row],[Year]]&amp;"|"&amp;AllSources[[#This Row],[Real_Team]],JeffSagarin[YEAR]&amp;"|"&amp;JeffSagarin[TEAM],0)),"")</f>
        <v>78.38</v>
      </c>
      <c r="AF846">
        <f t="array" ref="AF846">IFERROR(INDEX(JeffSagarin[W25],MATCH(AllSources[[#This Row],[Year]]&amp;"|"&amp;AllSources[[#This Row],[Real_Team]],JeffSagarin[YEAR]&amp;"|"&amp;JeffSagarin[TEAM],0)),"")</f>
        <v>2</v>
      </c>
      <c r="AG846">
        <f t="array" ref="AG846">IFERROR(INDEX(JeffSagarin[W50],MATCH(AllSources[[#This Row],[Year]]&amp;"|"&amp;AllSources[[#This Row],[Real_Team]],JeffSagarin[YEAR]&amp;"|"&amp;JeffSagarin[TEAM],0)),"")</f>
        <v>4</v>
      </c>
      <c r="AH846">
        <f t="array" ref="AH846">IFERROR(INDEX(JeffSagarin[YEAR],MATCH(AllSources[[#This Row],[Year]]&amp;"|"&amp;AllSources[[#This Row],[Real_Team]],JeffSagarin[YEAR]&amp;"|"&amp;JeffSagarin[TEAM],0)),"")</f>
        <v>2021</v>
      </c>
      <c r="AI846" t="str">
        <f t="array" ref="AI846">IFERROR(INDEX(SonnyMoore[TEAM],MATCH(AllSources[[#This Row],[Year]]&amp;"|"&amp;AllSources[[#This Row],[Real_Team]],SonnyMoore[YEAR]&amp;"|"&amp;SonnyMoore[TEAM],0)),"")</f>
        <v>VIRGINIA TECH</v>
      </c>
      <c r="AJ846">
        <f t="array" ref="AJ846">IFERROR(INDEX(SonnyMoore[SM_SOS],MATCH(AllSources[[#This Row],[Year]]&amp;"|"&amp;AllSources[[#This Row],[Real_Team]],SonnyMoore[YEAR]&amp;"|"&amp;SonnyMoore[TEAM],0)),"")</f>
        <v>77.89</v>
      </c>
      <c r="AK846">
        <f t="array" ref="AK846">IFERROR(INDEX(SonnyMoore[SM_PR],MATCH(AllSources[[#This Row],[Year]]&amp;"|"&amp;AllSources[[#This Row],[Real_Team]],SonnyMoore[YEAR]&amp;"|"&amp;SonnyMoore[TEAM],0)),"")</f>
        <v>83.08</v>
      </c>
      <c r="AL846">
        <f t="array" ref="AL846">IFERROR(INDEX(SonnyMoore[YEAR],MATCH(AllSources[[#This Row],[Year]]&amp;"|"&amp;AllSources[[#This Row],[Real_Team]],SonnyMoore[YEAR]&amp;"|"&amp;SonnyMoore[TEAM],0)),"")</f>
        <v>2021</v>
      </c>
      <c r="AM846" t="str">
        <f t="array" ref="AM846">IFERROR(INDEX(ESPN[TEAM],MATCH(AllSources[[#This Row],[Year]]&amp;"|"&amp;AllSources[[#This Row],[Real_Team]],ESPN[YEAR]&amp;"|"&amp;ESPN[TEAM],0)),"")</f>
        <v>Virginia Tech</v>
      </c>
      <c r="AN846">
        <f t="array" ref="AN846">IFERROR(INDEX(ESPN[BPI OFF],MATCH(AllSources[[#This Row],[Year]]&amp;"|"&amp;AllSources[[#This Row],[Real_Team]],ESPN[YEAR]&amp;"|"&amp;ESPN[TEAM],0)),"")</f>
        <v>5.0999999999999996</v>
      </c>
      <c r="AO846">
        <f t="array" ref="AO846">IFERROR(INDEX(ESPN[BPI DEF],MATCH(AllSources[[#This Row],[Year]]&amp;"|"&amp;AllSources[[#This Row],[Real_Team]],ESPN[YEAR]&amp;"|"&amp;ESPN[TEAM],0)),"")</f>
        <v>4.5</v>
      </c>
      <c r="AP846">
        <f t="array" ref="AP846">IFERROR(INDEX(ESPN[BPI],MATCH(AllSources[[#This Row],[Year]]&amp;"|"&amp;AllSources[[#This Row],[Real_Team]],ESPN[YEAR]&amp;"|"&amp;ESPN[TEAM],0)),"")</f>
        <v>9.6</v>
      </c>
      <c r="AQ846">
        <f t="array" ref="AQ846">IFERROR(INDEX(ESPN[YEAR],MATCH(AllSources[[#This Row],[Year]]&amp;"|"&amp;AllSources[[#This Row],[Real_Team]],ESPN[YEAR]&amp;"|"&amp;ESPN[TEAM],0)),"")</f>
        <v>2021</v>
      </c>
    </row>
    <row r="847" spans="1:43" x14ac:dyDescent="0.2">
      <c r="A847">
        <v>2021</v>
      </c>
      <c r="B847">
        <v>53</v>
      </c>
      <c r="C847" t="s">
        <v>1306</v>
      </c>
      <c r="D847" t="s">
        <v>6</v>
      </c>
      <c r="E847" t="e" vm="1">
        <v>#NAME?</v>
      </c>
      <c r="F847">
        <v>1</v>
      </c>
      <c r="H847" t="s">
        <v>532</v>
      </c>
      <c r="I847" t="s">
        <v>1363</v>
      </c>
      <c r="J847">
        <v>14.37</v>
      </c>
      <c r="K847">
        <v>110.4</v>
      </c>
      <c r="L847">
        <v>50</v>
      </c>
      <c r="M847">
        <v>96</v>
      </c>
      <c r="N847">
        <v>65</v>
      </c>
      <c r="O847">
        <v>68</v>
      </c>
      <c r="P847">
        <v>184</v>
      </c>
      <c r="Q847">
        <v>-3.6999999999999998E-2</v>
      </c>
      <c r="R847">
        <v>263</v>
      </c>
      <c r="S847">
        <v>5.58</v>
      </c>
      <c r="T847">
        <v>121</v>
      </c>
      <c r="U847">
        <v>104.7</v>
      </c>
      <c r="V847">
        <v>133</v>
      </c>
      <c r="W847">
        <v>99.1</v>
      </c>
      <c r="X847">
        <v>116</v>
      </c>
      <c r="Y847">
        <v>-1.43</v>
      </c>
      <c r="Z847">
        <v>244</v>
      </c>
      <c r="AA847">
        <v>1</v>
      </c>
      <c r="AB847" t="s">
        <v>136</v>
      </c>
      <c r="AC847" t="str">
        <f t="array" ref="AC847">IFERROR(INDEX(JeffSagarin[TEAM],MATCH(AllSources[[#This Row],[Year]]&amp;"|"&amp;AllSources[[#This Row],[Real_Team]],JeffSagarin[YEAR]&amp;"|"&amp;JeffSagarin[TEAM],0)),"")</f>
        <v>Saint Louis</v>
      </c>
      <c r="AD847">
        <f t="array" ref="AD847">IFERROR(INDEX(JeffSagarin[JS_RATING],MATCH(AllSources[[#This Row],[Year]]&amp;"|"&amp;AllSources[[#This Row],[Real_Team]],JeffSagarin[YEAR]&amp;"|"&amp;JeffSagarin[TEAM],0)),"")</f>
        <v>81.39</v>
      </c>
      <c r="AE847">
        <f t="array" ref="AE847">IFERROR(INDEX(JeffSagarin[JS_SOS],MATCH(AllSources[[#This Row],[Year]]&amp;"|"&amp;AllSources[[#This Row],[Real_Team]],JeffSagarin[YEAR]&amp;"|"&amp;JeffSagarin[TEAM],0)),"")</f>
        <v>74.36</v>
      </c>
      <c r="AF847">
        <f t="array" ref="AF847">IFERROR(INDEX(JeffSagarin[W25],MATCH(AllSources[[#This Row],[Year]]&amp;"|"&amp;AllSources[[#This Row],[Real_Team]],JeffSagarin[YEAR]&amp;"|"&amp;JeffSagarin[TEAM],0)),"")</f>
        <v>1</v>
      </c>
      <c r="AG847">
        <f t="array" ref="AG847">IFERROR(INDEX(JeffSagarin[W50],MATCH(AllSources[[#This Row],[Year]]&amp;"|"&amp;AllSources[[#This Row],[Real_Team]],JeffSagarin[YEAR]&amp;"|"&amp;JeffSagarin[TEAM],0)),"")</f>
        <v>2</v>
      </c>
      <c r="AH847">
        <f t="array" ref="AH847">IFERROR(INDEX(JeffSagarin[YEAR],MATCH(AllSources[[#This Row],[Year]]&amp;"|"&amp;AllSources[[#This Row],[Real_Team]],JeffSagarin[YEAR]&amp;"|"&amp;JeffSagarin[TEAM],0)),"")</f>
        <v>2021</v>
      </c>
      <c r="AI847" t="str">
        <f t="array" ref="AI847">IFERROR(INDEX(SonnyMoore[TEAM],MATCH(AllSources[[#This Row],[Year]]&amp;"|"&amp;AllSources[[#This Row],[Real_Team]],SonnyMoore[YEAR]&amp;"|"&amp;SonnyMoore[TEAM],0)),"")</f>
        <v/>
      </c>
      <c r="AJ847" t="str">
        <f t="array" ref="AJ847">IFERROR(INDEX(SonnyMoore[SM_SOS],MATCH(AllSources[[#This Row],[Year]]&amp;"|"&amp;AllSources[[#This Row],[Real_Team]],SonnyMoore[YEAR]&amp;"|"&amp;SonnyMoore[TEAM],0)),"")</f>
        <v/>
      </c>
      <c r="AK847" t="str">
        <f t="array" ref="AK847">IFERROR(INDEX(SonnyMoore[SM_PR],MATCH(AllSources[[#This Row],[Year]]&amp;"|"&amp;AllSources[[#This Row],[Real_Team]],SonnyMoore[YEAR]&amp;"|"&amp;SonnyMoore[TEAM],0)),"")</f>
        <v/>
      </c>
      <c r="AL847" t="str">
        <f t="array" ref="AL847">IFERROR(INDEX(SonnyMoore[YEAR],MATCH(AllSources[[#This Row],[Year]]&amp;"|"&amp;AllSources[[#This Row],[Real_Team]],SonnyMoore[YEAR]&amp;"|"&amp;SonnyMoore[TEAM],0)),"")</f>
        <v/>
      </c>
      <c r="AM847" t="str">
        <f t="array" ref="AM847">IFERROR(INDEX(ESPN[TEAM],MATCH(AllSources[[#This Row],[Year]]&amp;"|"&amp;AllSources[[#This Row],[Real_Team]],ESPN[YEAR]&amp;"|"&amp;ESPN[TEAM],0)),"")</f>
        <v>Saint Louis</v>
      </c>
      <c r="AN847">
        <f t="array" ref="AN847">IFERROR(INDEX(ESPN[BPI OFF],MATCH(AllSources[[#This Row],[Year]]&amp;"|"&amp;AllSources[[#This Row],[Real_Team]],ESPN[YEAR]&amp;"|"&amp;ESPN[TEAM],0)),"")</f>
        <v>5.2</v>
      </c>
      <c r="AO847">
        <f t="array" ref="AO847">IFERROR(INDEX(ESPN[BPI DEF],MATCH(AllSources[[#This Row],[Year]]&amp;"|"&amp;AllSources[[#This Row],[Real_Team]],ESPN[YEAR]&amp;"|"&amp;ESPN[TEAM],0)),"")</f>
        <v>4.3</v>
      </c>
      <c r="AP847">
        <f t="array" ref="AP847">IFERROR(INDEX(ESPN[BPI],MATCH(AllSources[[#This Row],[Year]]&amp;"|"&amp;AllSources[[#This Row],[Real_Team]],ESPN[YEAR]&amp;"|"&amp;ESPN[TEAM],0)),"")</f>
        <v>9.5</v>
      </c>
      <c r="AQ847">
        <f t="array" ref="AQ847">IFERROR(INDEX(ESPN[YEAR],MATCH(AllSources[[#This Row],[Year]]&amp;"|"&amp;AllSources[[#This Row],[Real_Team]],ESPN[YEAR]&amp;"|"&amp;ESPN[TEAM],0)),"")</f>
        <v>2021</v>
      </c>
    </row>
    <row r="848" spans="1:43" x14ac:dyDescent="0.2">
      <c r="A848">
        <v>2021</v>
      </c>
      <c r="B848">
        <v>55</v>
      </c>
      <c r="C848" t="s">
        <v>1307</v>
      </c>
      <c r="D848" t="s">
        <v>1087</v>
      </c>
      <c r="E848" t="e" vm="1">
        <v>#NAME?</v>
      </c>
      <c r="F848">
        <v>11</v>
      </c>
      <c r="H848" t="s">
        <v>590</v>
      </c>
      <c r="I848" t="s">
        <v>1269</v>
      </c>
      <c r="J848">
        <v>14.27</v>
      </c>
      <c r="K848">
        <v>112.5</v>
      </c>
      <c r="L848">
        <v>33</v>
      </c>
      <c r="M848">
        <v>98.2</v>
      </c>
      <c r="N848">
        <v>101</v>
      </c>
      <c r="O848">
        <v>66.3</v>
      </c>
      <c r="P848">
        <v>271</v>
      </c>
      <c r="Q848">
        <v>0.10199999999999999</v>
      </c>
      <c r="R848">
        <v>17</v>
      </c>
      <c r="S848">
        <v>3.98</v>
      </c>
      <c r="T848">
        <v>137</v>
      </c>
      <c r="U848">
        <v>104.1</v>
      </c>
      <c r="V848">
        <v>155</v>
      </c>
      <c r="W848">
        <v>100.1</v>
      </c>
      <c r="X848">
        <v>137</v>
      </c>
      <c r="Y848">
        <v>-8.2100000000000009</v>
      </c>
      <c r="Z848">
        <v>309</v>
      </c>
      <c r="AA848">
        <v>1</v>
      </c>
      <c r="AB848" t="s">
        <v>136</v>
      </c>
      <c r="AC848" t="str">
        <f t="array" ref="AC848">IFERROR(INDEX(JeffSagarin[TEAM],MATCH(AllSources[[#This Row],[Year]]&amp;"|"&amp;AllSources[[#This Row],[Real_Team]],JeffSagarin[YEAR]&amp;"|"&amp;JeffSagarin[TEAM],0)),"")</f>
        <v>Drake</v>
      </c>
      <c r="AD848">
        <f t="array" ref="AD848">IFERROR(INDEX(JeffSagarin[JS_RATING],MATCH(AllSources[[#This Row],[Year]]&amp;"|"&amp;AllSources[[#This Row],[Real_Team]],JeffSagarin[YEAR]&amp;"|"&amp;JeffSagarin[TEAM],0)),"")</f>
        <v>79.89</v>
      </c>
      <c r="AE848">
        <f t="array" ref="AE848">IFERROR(INDEX(JeffSagarin[JS_SOS],MATCH(AllSources[[#This Row],[Year]]&amp;"|"&amp;AllSources[[#This Row],[Real_Team]],JeffSagarin[YEAR]&amp;"|"&amp;JeffSagarin[TEAM],0)),"")</f>
        <v>72.44</v>
      </c>
      <c r="AF848">
        <f t="array" ref="AF848">IFERROR(INDEX(JeffSagarin[W25],MATCH(AllSources[[#This Row],[Year]]&amp;"|"&amp;AllSources[[#This Row],[Real_Team]],JeffSagarin[YEAR]&amp;"|"&amp;JeffSagarin[TEAM],0)),"")</f>
        <v>0</v>
      </c>
      <c r="AG848">
        <f t="array" ref="AG848">IFERROR(INDEX(JeffSagarin[W50],MATCH(AllSources[[#This Row],[Year]]&amp;"|"&amp;AllSources[[#This Row],[Real_Team]],JeffSagarin[YEAR]&amp;"|"&amp;JeffSagarin[TEAM],0)),"")</f>
        <v>1</v>
      </c>
      <c r="AH848">
        <f t="array" ref="AH848">IFERROR(INDEX(JeffSagarin[YEAR],MATCH(AllSources[[#This Row],[Year]]&amp;"|"&amp;AllSources[[#This Row],[Real_Team]],JeffSagarin[YEAR]&amp;"|"&amp;JeffSagarin[TEAM],0)),"")</f>
        <v>2021</v>
      </c>
      <c r="AI848" t="str">
        <f t="array" ref="AI848">IFERROR(INDEX(SonnyMoore[TEAM],MATCH(AllSources[[#This Row],[Year]]&amp;"|"&amp;AllSources[[#This Row],[Real_Team]],SonnyMoore[YEAR]&amp;"|"&amp;SonnyMoore[TEAM],0)),"")</f>
        <v>DRAKE</v>
      </c>
      <c r="AJ848">
        <f t="array" ref="AJ848">IFERROR(INDEX(SonnyMoore[SM_SOS],MATCH(AllSources[[#This Row],[Year]]&amp;"|"&amp;AllSources[[#This Row],[Real_Team]],SonnyMoore[YEAR]&amp;"|"&amp;SonnyMoore[TEAM],0)),"")</f>
        <v>71.459999999999994</v>
      </c>
      <c r="AK848">
        <f t="array" ref="AK848">IFERROR(INDEX(SonnyMoore[SM_PR],MATCH(AllSources[[#This Row],[Year]]&amp;"|"&amp;AllSources[[#This Row],[Real_Team]],SonnyMoore[YEAR]&amp;"|"&amp;SonnyMoore[TEAM],0)),"")</f>
        <v>80.959999999999994</v>
      </c>
      <c r="AL848">
        <f t="array" ref="AL848">IFERROR(INDEX(SonnyMoore[YEAR],MATCH(AllSources[[#This Row],[Year]]&amp;"|"&amp;AllSources[[#This Row],[Real_Team]],SonnyMoore[YEAR]&amp;"|"&amp;SonnyMoore[TEAM],0)),"")</f>
        <v>2021</v>
      </c>
      <c r="AM848" t="str">
        <f t="array" ref="AM848">IFERROR(INDEX(ESPN[TEAM],MATCH(AllSources[[#This Row],[Year]]&amp;"|"&amp;AllSources[[#This Row],[Real_Team]],ESPN[YEAR]&amp;"|"&amp;ESPN[TEAM],0)),"")</f>
        <v>Drake</v>
      </c>
      <c r="AN848">
        <f t="array" ref="AN848">IFERROR(INDEX(ESPN[BPI OFF],MATCH(AllSources[[#This Row],[Year]]&amp;"|"&amp;AllSources[[#This Row],[Real_Team]],ESPN[YEAR]&amp;"|"&amp;ESPN[TEAM],0)),"")</f>
        <v>5.7</v>
      </c>
      <c r="AO848">
        <f t="array" ref="AO848">IFERROR(INDEX(ESPN[BPI DEF],MATCH(AllSources[[#This Row],[Year]]&amp;"|"&amp;AllSources[[#This Row],[Real_Team]],ESPN[YEAR]&amp;"|"&amp;ESPN[TEAM],0)),"")</f>
        <v>1.6</v>
      </c>
      <c r="AP848">
        <f t="array" ref="AP848">IFERROR(INDEX(ESPN[BPI],MATCH(AllSources[[#This Row],[Year]]&amp;"|"&amp;AllSources[[#This Row],[Real_Team]],ESPN[YEAR]&amp;"|"&amp;ESPN[TEAM],0)),"")</f>
        <v>7.3</v>
      </c>
      <c r="AQ848">
        <f t="array" ref="AQ848">IFERROR(INDEX(ESPN[YEAR],MATCH(AllSources[[#This Row],[Year]]&amp;"|"&amp;AllSources[[#This Row],[Real_Team]],ESPN[YEAR]&amp;"|"&amp;ESPN[TEAM],0)),"")</f>
        <v>2021</v>
      </c>
    </row>
    <row r="849" spans="1:43" x14ac:dyDescent="0.2">
      <c r="A849">
        <v>2021</v>
      </c>
      <c r="B849">
        <v>56</v>
      </c>
      <c r="C849" t="s">
        <v>1308</v>
      </c>
      <c r="D849" t="s">
        <v>91</v>
      </c>
      <c r="E849" t="e" vm="1">
        <v>#NAME?</v>
      </c>
      <c r="F849">
        <v>3</v>
      </c>
      <c r="H849" t="s">
        <v>148</v>
      </c>
      <c r="I849" s="25" t="s">
        <v>1364</v>
      </c>
      <c r="J849">
        <v>14.07</v>
      </c>
      <c r="K849">
        <v>110.8</v>
      </c>
      <c r="L849">
        <v>47</v>
      </c>
      <c r="M849">
        <v>96.8</v>
      </c>
      <c r="N849">
        <v>76</v>
      </c>
      <c r="O849">
        <v>68.8</v>
      </c>
      <c r="P849">
        <v>141</v>
      </c>
      <c r="Q849">
        <v>-1.2E-2</v>
      </c>
      <c r="R849">
        <v>210</v>
      </c>
      <c r="S849">
        <v>8.7200000000000006</v>
      </c>
      <c r="T849">
        <v>95</v>
      </c>
      <c r="U849">
        <v>105</v>
      </c>
      <c r="V849">
        <v>127</v>
      </c>
      <c r="W849">
        <v>96.2</v>
      </c>
      <c r="X849">
        <v>64</v>
      </c>
      <c r="Y849">
        <v>-8.32</v>
      </c>
      <c r="Z849">
        <v>310</v>
      </c>
      <c r="AA849">
        <v>3</v>
      </c>
      <c r="AB849" t="s">
        <v>136</v>
      </c>
      <c r="AC849" t="str">
        <f t="array" ref="AC849">IFERROR(INDEX(JeffSagarin[TEAM],MATCH(AllSources[[#This Row],[Year]]&amp;"|"&amp;AllSources[[#This Row],[Real_Team]],JeffSagarin[YEAR]&amp;"|"&amp;JeffSagarin[TEAM],0)),"")</f>
        <v>SMU</v>
      </c>
      <c r="AD849">
        <f t="array" ref="AD849">IFERROR(INDEX(JeffSagarin[JS_RATING],MATCH(AllSources[[#This Row],[Year]]&amp;"|"&amp;AllSources[[#This Row],[Real_Team]],JeffSagarin[YEAR]&amp;"|"&amp;JeffSagarin[TEAM],0)),"")</f>
        <v>82.01</v>
      </c>
      <c r="AE849">
        <f t="array" ref="AE849">IFERROR(INDEX(JeffSagarin[JS_SOS],MATCH(AllSources[[#This Row],[Year]]&amp;"|"&amp;AllSources[[#This Row],[Real_Team]],JeffSagarin[YEAR]&amp;"|"&amp;JeffSagarin[TEAM],0)),"")</f>
        <v>76.88</v>
      </c>
      <c r="AF849">
        <f t="array" ref="AF849">IFERROR(INDEX(JeffSagarin[W25],MATCH(AllSources[[#This Row],[Year]]&amp;"|"&amp;AllSources[[#This Row],[Real_Team]],JeffSagarin[YEAR]&amp;"|"&amp;JeffSagarin[TEAM],0)),"")</f>
        <v>0</v>
      </c>
      <c r="AG849">
        <f t="array" ref="AG849">IFERROR(INDEX(JeffSagarin[W50],MATCH(AllSources[[#This Row],[Year]]&amp;"|"&amp;AllSources[[#This Row],[Real_Team]],JeffSagarin[YEAR]&amp;"|"&amp;JeffSagarin[TEAM],0)),"")</f>
        <v>1</v>
      </c>
      <c r="AH849">
        <f t="array" ref="AH849">IFERROR(INDEX(JeffSagarin[YEAR],MATCH(AllSources[[#This Row],[Year]]&amp;"|"&amp;AllSources[[#This Row],[Real_Team]],JeffSagarin[YEAR]&amp;"|"&amp;JeffSagarin[TEAM],0)),"")</f>
        <v>2021</v>
      </c>
      <c r="AI849" t="str">
        <f t="array" ref="AI849">IFERROR(INDEX(SonnyMoore[TEAM],MATCH(AllSources[[#This Row],[Year]]&amp;"|"&amp;AllSources[[#This Row],[Real_Team]],SonnyMoore[YEAR]&amp;"|"&amp;SonnyMoore[TEAM],0)),"")</f>
        <v>SMU</v>
      </c>
      <c r="AJ849">
        <f t="array" ref="AJ849">IFERROR(INDEX(SonnyMoore[SM_SOS],MATCH(AllSources[[#This Row],[Year]]&amp;"|"&amp;AllSources[[#This Row],[Real_Team]],SonnyMoore[YEAR]&amp;"|"&amp;SonnyMoore[TEAM],0)),"")</f>
        <v>74.540000000000006</v>
      </c>
      <c r="AK849">
        <f t="array" ref="AK849">IFERROR(INDEX(SonnyMoore[SM_PR],MATCH(AllSources[[#This Row],[Year]]&amp;"|"&amp;AllSources[[#This Row],[Real_Team]],SonnyMoore[YEAR]&amp;"|"&amp;SonnyMoore[TEAM],0)),"")</f>
        <v>80.31</v>
      </c>
      <c r="AL849">
        <f t="array" ref="AL849">IFERROR(INDEX(SonnyMoore[YEAR],MATCH(AllSources[[#This Row],[Year]]&amp;"|"&amp;AllSources[[#This Row],[Real_Team]],SonnyMoore[YEAR]&amp;"|"&amp;SonnyMoore[TEAM],0)),"")</f>
        <v>2021</v>
      </c>
      <c r="AM849" t="str">
        <f t="array" ref="AM849">IFERROR(INDEX(ESPN[TEAM],MATCH(AllSources[[#This Row],[Year]]&amp;"|"&amp;AllSources[[#This Row],[Real_Team]],ESPN[YEAR]&amp;"|"&amp;ESPN[TEAM],0)),"")</f>
        <v>SMU</v>
      </c>
      <c r="AN849">
        <f t="array" ref="AN849">IFERROR(INDEX(ESPN[BPI OFF],MATCH(AllSources[[#This Row],[Year]]&amp;"|"&amp;AllSources[[#This Row],[Real_Team]],ESPN[YEAR]&amp;"|"&amp;ESPN[TEAM],0)),"")</f>
        <v>5.2</v>
      </c>
      <c r="AO849">
        <f t="array" ref="AO849">IFERROR(INDEX(ESPN[BPI DEF],MATCH(AllSources[[#This Row],[Year]]&amp;"|"&amp;AllSources[[#This Row],[Real_Team]],ESPN[YEAR]&amp;"|"&amp;ESPN[TEAM],0)),"")</f>
        <v>3.5</v>
      </c>
      <c r="AP849">
        <f t="array" ref="AP849">IFERROR(INDEX(ESPN[BPI],MATCH(AllSources[[#This Row],[Year]]&amp;"|"&amp;AllSources[[#This Row],[Real_Team]],ESPN[YEAR]&amp;"|"&amp;ESPN[TEAM],0)),"")</f>
        <v>8.6999999999999993</v>
      </c>
      <c r="AQ849">
        <f t="array" ref="AQ849">IFERROR(INDEX(ESPN[YEAR],MATCH(AllSources[[#This Row],[Year]]&amp;"|"&amp;AllSources[[#This Row],[Real_Team]],ESPN[YEAR]&amp;"|"&amp;ESPN[TEAM],0)),"")</f>
        <v>2021</v>
      </c>
    </row>
    <row r="850" spans="1:43" x14ac:dyDescent="0.2">
      <c r="A850">
        <v>2021</v>
      </c>
      <c r="B850">
        <v>58</v>
      </c>
      <c r="C850" t="s">
        <v>1309</v>
      </c>
      <c r="D850" t="s">
        <v>1536</v>
      </c>
      <c r="E850" t="e" vm="1">
        <v>#NAME?</v>
      </c>
      <c r="F850">
        <v>12</v>
      </c>
      <c r="H850" t="s">
        <v>506</v>
      </c>
      <c r="I850" t="s">
        <v>1365</v>
      </c>
      <c r="J850">
        <v>13.63</v>
      </c>
      <c r="K850">
        <v>109.9</v>
      </c>
      <c r="L850">
        <v>56</v>
      </c>
      <c r="M850">
        <v>96.2</v>
      </c>
      <c r="N850">
        <v>69</v>
      </c>
      <c r="O850">
        <v>65.599999999999994</v>
      </c>
      <c r="P850">
        <v>301</v>
      </c>
      <c r="Q850">
        <v>0.03</v>
      </c>
      <c r="R850">
        <v>108</v>
      </c>
      <c r="S850">
        <v>1.8</v>
      </c>
      <c r="T850">
        <v>168</v>
      </c>
      <c r="U850">
        <v>102.8</v>
      </c>
      <c r="V850">
        <v>187</v>
      </c>
      <c r="W850">
        <v>101</v>
      </c>
      <c r="X850">
        <v>145</v>
      </c>
      <c r="Y850">
        <v>4.03</v>
      </c>
      <c r="Z850">
        <v>151</v>
      </c>
      <c r="AA850">
        <v>2</v>
      </c>
      <c r="AB850" t="s">
        <v>136</v>
      </c>
      <c r="AC850" t="str">
        <f t="array" ref="AC850">IFERROR(INDEX(JeffSagarin[TEAM],MATCH(AllSources[[#This Row],[Year]]&amp;"|"&amp;AllSources[[#This Row],[Real_Team]],JeffSagarin[YEAR]&amp;"|"&amp;JeffSagarin[TEAM],0)),"")</f>
        <v/>
      </c>
      <c r="AD850" t="str">
        <f t="array" ref="AD850">IFERROR(INDEX(JeffSagarin[JS_RATING],MATCH(AllSources[[#This Row],[Year]]&amp;"|"&amp;AllSources[[#This Row],[Real_Team]],JeffSagarin[YEAR]&amp;"|"&amp;JeffSagarin[TEAM],0)),"")</f>
        <v/>
      </c>
      <c r="AE850" t="str">
        <f t="array" ref="AE850">IFERROR(INDEX(JeffSagarin[JS_SOS],MATCH(AllSources[[#This Row],[Year]]&amp;"|"&amp;AllSources[[#This Row],[Real_Team]],JeffSagarin[YEAR]&amp;"|"&amp;JeffSagarin[TEAM],0)),"")</f>
        <v/>
      </c>
      <c r="AF850" t="str">
        <f t="array" ref="AF850">IFERROR(INDEX(JeffSagarin[W25],MATCH(AllSources[[#This Row],[Year]]&amp;"|"&amp;AllSources[[#This Row],[Real_Team]],JeffSagarin[YEAR]&amp;"|"&amp;JeffSagarin[TEAM],0)),"")</f>
        <v/>
      </c>
      <c r="AG850" t="str">
        <f t="array" ref="AG850">IFERROR(INDEX(JeffSagarin[W50],MATCH(AllSources[[#This Row],[Year]]&amp;"|"&amp;AllSources[[#This Row],[Real_Team]],JeffSagarin[YEAR]&amp;"|"&amp;JeffSagarin[TEAM],0)),"")</f>
        <v/>
      </c>
      <c r="AH850" t="str">
        <f t="array" ref="AH850">IFERROR(INDEX(JeffSagarin[YEAR],MATCH(AllSources[[#This Row],[Year]]&amp;"|"&amp;AllSources[[#This Row],[Real_Team]],JeffSagarin[YEAR]&amp;"|"&amp;JeffSagarin[TEAM],0)),"")</f>
        <v/>
      </c>
      <c r="AI850" t="str">
        <f t="array" ref="AI850">IFERROR(INDEX(SonnyMoore[TEAM],MATCH(AllSources[[#This Row],[Year]]&amp;"|"&amp;AllSources[[#This Row],[Real_Team]],SonnyMoore[YEAR]&amp;"|"&amp;SonnyMoore[TEAM],0)),"")</f>
        <v/>
      </c>
      <c r="AJ850" t="str">
        <f t="array" ref="AJ850">IFERROR(INDEX(SonnyMoore[SM_SOS],MATCH(AllSources[[#This Row],[Year]]&amp;"|"&amp;AllSources[[#This Row],[Real_Team]],SonnyMoore[YEAR]&amp;"|"&amp;SonnyMoore[TEAM],0)),"")</f>
        <v/>
      </c>
      <c r="AK850" t="str">
        <f t="array" ref="AK850">IFERROR(INDEX(SonnyMoore[SM_PR],MATCH(AllSources[[#This Row],[Year]]&amp;"|"&amp;AllSources[[#This Row],[Real_Team]],SonnyMoore[YEAR]&amp;"|"&amp;SonnyMoore[TEAM],0)),"")</f>
        <v/>
      </c>
      <c r="AL850" t="str">
        <f t="array" ref="AL850">IFERROR(INDEX(SonnyMoore[YEAR],MATCH(AllSources[[#This Row],[Year]]&amp;"|"&amp;AllSources[[#This Row],[Real_Team]],SonnyMoore[YEAR]&amp;"|"&amp;SonnyMoore[TEAM],0)),"")</f>
        <v/>
      </c>
      <c r="AM850" t="str">
        <f t="array" ref="AM850">IFERROR(INDEX(ESPN[TEAM],MATCH(AllSources[[#This Row],[Year]]&amp;"|"&amp;AllSources[[#This Row],[Real_Team]],ESPN[YEAR]&amp;"|"&amp;ESPN[TEAM],0)),"")</f>
        <v/>
      </c>
      <c r="AN850" t="str">
        <f t="array" ref="AN850">IFERROR(INDEX(ESPN[BPI OFF],MATCH(AllSources[[#This Row],[Year]]&amp;"|"&amp;AllSources[[#This Row],[Real_Team]],ESPN[YEAR]&amp;"|"&amp;ESPN[TEAM],0)),"")</f>
        <v/>
      </c>
      <c r="AO850" t="str">
        <f t="array" ref="AO850">IFERROR(INDEX(ESPN[BPI DEF],MATCH(AllSources[[#This Row],[Year]]&amp;"|"&amp;AllSources[[#This Row],[Real_Team]],ESPN[YEAR]&amp;"|"&amp;ESPN[TEAM],0)),"")</f>
        <v/>
      </c>
      <c r="AP850" t="str">
        <f t="array" ref="AP850">IFERROR(INDEX(ESPN[BPI],MATCH(AllSources[[#This Row],[Year]]&amp;"|"&amp;AllSources[[#This Row],[Real_Team]],ESPN[YEAR]&amp;"|"&amp;ESPN[TEAM],0)),"")</f>
        <v/>
      </c>
      <c r="AQ850" t="str">
        <f t="array" ref="AQ850">IFERROR(INDEX(ESPN[YEAR],MATCH(AllSources[[#This Row],[Year]]&amp;"|"&amp;AllSources[[#This Row],[Real_Team]],ESPN[YEAR]&amp;"|"&amp;ESPN[TEAM],0)),"")</f>
        <v/>
      </c>
    </row>
    <row r="851" spans="1:43" x14ac:dyDescent="0.2">
      <c r="A851">
        <v>2021</v>
      </c>
      <c r="B851">
        <v>61</v>
      </c>
      <c r="C851" t="s">
        <v>1310</v>
      </c>
      <c r="D851" t="s">
        <v>226</v>
      </c>
      <c r="E851" t="e" vm="1">
        <v>#NAME?</v>
      </c>
      <c r="F851">
        <v>2</v>
      </c>
      <c r="H851" t="s">
        <v>538</v>
      </c>
      <c r="I851" t="s">
        <v>1366</v>
      </c>
      <c r="J851">
        <v>13.13</v>
      </c>
      <c r="K851">
        <v>109.1</v>
      </c>
      <c r="L851">
        <v>69</v>
      </c>
      <c r="M851">
        <v>96</v>
      </c>
      <c r="N851">
        <v>64</v>
      </c>
      <c r="O851">
        <v>69.099999999999994</v>
      </c>
      <c r="P851">
        <v>128</v>
      </c>
      <c r="Q851">
        <v>-2.5999999999999999E-2</v>
      </c>
      <c r="R851">
        <v>242</v>
      </c>
      <c r="S851">
        <v>6.12</v>
      </c>
      <c r="T851">
        <v>115</v>
      </c>
      <c r="U851">
        <v>105.4</v>
      </c>
      <c r="V851">
        <v>114</v>
      </c>
      <c r="W851">
        <v>99.3</v>
      </c>
      <c r="X851">
        <v>121</v>
      </c>
      <c r="Y851">
        <v>15.51</v>
      </c>
      <c r="Z851">
        <v>20</v>
      </c>
      <c r="AA851">
        <v>2</v>
      </c>
      <c r="AB851" t="s">
        <v>136</v>
      </c>
      <c r="AC851" t="str">
        <f t="array" ref="AC851">IFERROR(INDEX(JeffSagarin[TEAM],MATCH(AllSources[[#This Row],[Year]]&amp;"|"&amp;AllSources[[#This Row],[Real_Team]],JeffSagarin[YEAR]&amp;"|"&amp;JeffSagarin[TEAM],0)),"")</f>
        <v/>
      </c>
      <c r="AD851" t="str">
        <f t="array" ref="AD851">IFERROR(INDEX(JeffSagarin[JS_RATING],MATCH(AllSources[[#This Row],[Year]]&amp;"|"&amp;AllSources[[#This Row],[Real_Team]],JeffSagarin[YEAR]&amp;"|"&amp;JeffSagarin[TEAM],0)),"")</f>
        <v/>
      </c>
      <c r="AE851" t="str">
        <f t="array" ref="AE851">IFERROR(INDEX(JeffSagarin[JS_SOS],MATCH(AllSources[[#This Row],[Year]]&amp;"|"&amp;AllSources[[#This Row],[Real_Team]],JeffSagarin[YEAR]&amp;"|"&amp;JeffSagarin[TEAM],0)),"")</f>
        <v/>
      </c>
      <c r="AF851" t="str">
        <f t="array" ref="AF851">IFERROR(INDEX(JeffSagarin[W25],MATCH(AllSources[[#This Row],[Year]]&amp;"|"&amp;AllSources[[#This Row],[Real_Team]],JeffSagarin[YEAR]&amp;"|"&amp;JeffSagarin[TEAM],0)),"")</f>
        <v/>
      </c>
      <c r="AG851" t="str">
        <f t="array" ref="AG851">IFERROR(INDEX(JeffSagarin[W50],MATCH(AllSources[[#This Row],[Year]]&amp;"|"&amp;AllSources[[#This Row],[Real_Team]],JeffSagarin[YEAR]&amp;"|"&amp;JeffSagarin[TEAM],0)),"")</f>
        <v/>
      </c>
      <c r="AH851" t="str">
        <f t="array" ref="AH851">IFERROR(INDEX(JeffSagarin[YEAR],MATCH(AllSources[[#This Row],[Year]]&amp;"|"&amp;AllSources[[#This Row],[Real_Team]],JeffSagarin[YEAR]&amp;"|"&amp;JeffSagarin[TEAM],0)),"")</f>
        <v/>
      </c>
      <c r="AI851" t="str">
        <f t="array" ref="AI851">IFERROR(INDEX(SonnyMoore[TEAM],MATCH(AllSources[[#This Row],[Year]]&amp;"|"&amp;AllSources[[#This Row],[Real_Team]],SonnyMoore[YEAR]&amp;"|"&amp;SonnyMoore[TEAM],0)),"")</f>
        <v>BOISE ST.</v>
      </c>
      <c r="AJ851">
        <f t="array" ref="AJ851">IFERROR(INDEX(SonnyMoore[SM_SOS],MATCH(AllSources[[#This Row],[Year]]&amp;"|"&amp;AllSources[[#This Row],[Real_Team]],SonnyMoore[YEAR]&amp;"|"&amp;SonnyMoore[TEAM],0)),"")</f>
        <v>72.34</v>
      </c>
      <c r="AK851">
        <f t="array" ref="AK851">IFERROR(INDEX(SonnyMoore[SM_PR],MATCH(AllSources[[#This Row],[Year]]&amp;"|"&amp;AllSources[[#This Row],[Real_Team]],SonnyMoore[YEAR]&amp;"|"&amp;SonnyMoore[TEAM],0)),"")</f>
        <v>80.89</v>
      </c>
      <c r="AL851">
        <f t="array" ref="AL851">IFERROR(INDEX(SonnyMoore[YEAR],MATCH(AllSources[[#This Row],[Year]]&amp;"|"&amp;AllSources[[#This Row],[Real_Team]],SonnyMoore[YEAR]&amp;"|"&amp;SonnyMoore[TEAM],0)),"")</f>
        <v>2021</v>
      </c>
      <c r="AM851" t="str">
        <f t="array" ref="AM851">IFERROR(INDEX(ESPN[TEAM],MATCH(AllSources[[#This Row],[Year]]&amp;"|"&amp;AllSources[[#This Row],[Real_Team]],ESPN[YEAR]&amp;"|"&amp;ESPN[TEAM],0)),"")</f>
        <v/>
      </c>
      <c r="AN851" t="str">
        <f t="array" ref="AN851">IFERROR(INDEX(ESPN[BPI OFF],MATCH(AllSources[[#This Row],[Year]]&amp;"|"&amp;AllSources[[#This Row],[Real_Team]],ESPN[YEAR]&amp;"|"&amp;ESPN[TEAM],0)),"")</f>
        <v/>
      </c>
      <c r="AO851" t="str">
        <f t="array" ref="AO851">IFERROR(INDEX(ESPN[BPI DEF],MATCH(AllSources[[#This Row],[Year]]&amp;"|"&amp;AllSources[[#This Row],[Real_Team]],ESPN[YEAR]&amp;"|"&amp;ESPN[TEAM],0)),"")</f>
        <v/>
      </c>
      <c r="AP851" t="str">
        <f t="array" ref="AP851">IFERROR(INDEX(ESPN[BPI],MATCH(AllSources[[#This Row],[Year]]&amp;"|"&amp;AllSources[[#This Row],[Real_Team]],ESPN[YEAR]&amp;"|"&amp;ESPN[TEAM],0)),"")</f>
        <v/>
      </c>
      <c r="AQ851" t="str">
        <f t="array" ref="AQ851">IFERROR(INDEX(ESPN[YEAR],MATCH(AllSources[[#This Row],[Year]]&amp;"|"&amp;AllSources[[#This Row],[Real_Team]],ESPN[YEAR]&amp;"|"&amp;ESPN[TEAM],0)),"")</f>
        <v/>
      </c>
    </row>
    <row r="852" spans="1:43" x14ac:dyDescent="0.2">
      <c r="A852">
        <v>2021</v>
      </c>
      <c r="B852">
        <v>63</v>
      </c>
      <c r="C852" t="s">
        <v>1311</v>
      </c>
      <c r="D852" t="s">
        <v>246</v>
      </c>
      <c r="E852" t="e" vm="1">
        <v>#NAME?</v>
      </c>
      <c r="F852">
        <v>12</v>
      </c>
      <c r="H852" t="s">
        <v>541</v>
      </c>
      <c r="I852" t="s">
        <v>1367</v>
      </c>
      <c r="J852">
        <v>12.91</v>
      </c>
      <c r="K852">
        <v>107.9</v>
      </c>
      <c r="L852">
        <v>87</v>
      </c>
      <c r="M852">
        <v>95</v>
      </c>
      <c r="N852">
        <v>49</v>
      </c>
      <c r="O852">
        <v>69.7</v>
      </c>
      <c r="P852">
        <v>101</v>
      </c>
      <c r="Q852">
        <v>8.0000000000000002E-3</v>
      </c>
      <c r="R852">
        <v>154</v>
      </c>
      <c r="S852">
        <v>14.96</v>
      </c>
      <c r="T852">
        <v>32</v>
      </c>
      <c r="U852">
        <v>110.6</v>
      </c>
      <c r="V852">
        <v>27</v>
      </c>
      <c r="W852">
        <v>95.6</v>
      </c>
      <c r="X852">
        <v>48</v>
      </c>
      <c r="Y852">
        <v>4.6399999999999997</v>
      </c>
      <c r="Z852">
        <v>142</v>
      </c>
      <c r="AA852">
        <v>2</v>
      </c>
      <c r="AB852" t="s">
        <v>136</v>
      </c>
      <c r="AC852" t="str">
        <f t="array" ref="AC852">IFERROR(INDEX(JeffSagarin[TEAM],MATCH(AllSources[[#This Row],[Year]]&amp;"|"&amp;AllSources[[#This Row],[Real_Team]],JeffSagarin[YEAR]&amp;"|"&amp;JeffSagarin[TEAM],0)),"")</f>
        <v>Georgetown</v>
      </c>
      <c r="AD852">
        <f t="array" ref="AD852">IFERROR(INDEX(JeffSagarin[JS_RATING],MATCH(AllSources[[#This Row],[Year]]&amp;"|"&amp;AllSources[[#This Row],[Real_Team]],JeffSagarin[YEAR]&amp;"|"&amp;JeffSagarin[TEAM],0)),"")</f>
        <v>80.400000000000006</v>
      </c>
      <c r="AE852">
        <f t="array" ref="AE852">IFERROR(INDEX(JeffSagarin[JS_SOS],MATCH(AllSources[[#This Row],[Year]]&amp;"|"&amp;AllSources[[#This Row],[Real_Team]],JeffSagarin[YEAR]&amp;"|"&amp;JeffSagarin[TEAM],0)),"")</f>
        <v>81.88</v>
      </c>
      <c r="AF852">
        <f t="array" ref="AF852">IFERROR(INDEX(JeffSagarin[W25],MATCH(AllSources[[#This Row],[Year]]&amp;"|"&amp;AllSources[[#This Row],[Real_Team]],JeffSagarin[YEAR]&amp;"|"&amp;JeffSagarin[TEAM],0)),"")</f>
        <v>3</v>
      </c>
      <c r="AG852">
        <f t="array" ref="AG852">IFERROR(INDEX(JeffSagarin[W50],MATCH(AllSources[[#This Row],[Year]]&amp;"|"&amp;AllSources[[#This Row],[Real_Team]],JeffSagarin[YEAR]&amp;"|"&amp;JeffSagarin[TEAM],0)),"")</f>
        <v>5</v>
      </c>
      <c r="AH852">
        <f t="array" ref="AH852">IFERROR(INDEX(JeffSagarin[YEAR],MATCH(AllSources[[#This Row],[Year]]&amp;"|"&amp;AllSources[[#This Row],[Real_Team]],JeffSagarin[YEAR]&amp;"|"&amp;JeffSagarin[TEAM],0)),"")</f>
        <v>2021</v>
      </c>
      <c r="AI852" t="str">
        <f t="array" ref="AI852">IFERROR(INDEX(SonnyMoore[TEAM],MATCH(AllSources[[#This Row],[Year]]&amp;"|"&amp;AllSources[[#This Row],[Real_Team]],SonnyMoore[YEAR]&amp;"|"&amp;SonnyMoore[TEAM],0)),"")</f>
        <v>GEORGETOWN</v>
      </c>
      <c r="AJ852">
        <f t="array" ref="AJ852">IFERROR(INDEX(SonnyMoore[SM_SOS],MATCH(AllSources[[#This Row],[Year]]&amp;"|"&amp;AllSources[[#This Row],[Real_Team]],SonnyMoore[YEAR]&amp;"|"&amp;SonnyMoore[TEAM],0)),"")</f>
        <v>80.84</v>
      </c>
      <c r="AK852">
        <f t="array" ref="AK852">IFERROR(INDEX(SonnyMoore[SM_PR],MATCH(AllSources[[#This Row],[Year]]&amp;"|"&amp;AllSources[[#This Row],[Real_Team]],SonnyMoore[YEAR]&amp;"|"&amp;SonnyMoore[TEAM],0)),"")</f>
        <v>80.52</v>
      </c>
      <c r="AL852">
        <f t="array" ref="AL852">IFERROR(INDEX(SonnyMoore[YEAR],MATCH(AllSources[[#This Row],[Year]]&amp;"|"&amp;AllSources[[#This Row],[Real_Team]],SonnyMoore[YEAR]&amp;"|"&amp;SonnyMoore[TEAM],0)),"")</f>
        <v>2021</v>
      </c>
      <c r="AM852" t="str">
        <f t="array" ref="AM852">IFERROR(INDEX(ESPN[TEAM],MATCH(AllSources[[#This Row],[Year]]&amp;"|"&amp;AllSources[[#This Row],[Real_Team]],ESPN[YEAR]&amp;"|"&amp;ESPN[TEAM],0)),"")</f>
        <v>Georgetown</v>
      </c>
      <c r="AN852">
        <f t="array" ref="AN852">IFERROR(INDEX(ESPN[BPI OFF],MATCH(AllSources[[#This Row],[Year]]&amp;"|"&amp;AllSources[[#This Row],[Real_Team]],ESPN[YEAR]&amp;"|"&amp;ESPN[TEAM],0)),"")</f>
        <v>3.1</v>
      </c>
      <c r="AO852">
        <f t="array" ref="AO852">IFERROR(INDEX(ESPN[BPI DEF],MATCH(AllSources[[#This Row],[Year]]&amp;"|"&amp;AllSources[[#This Row],[Real_Team]],ESPN[YEAR]&amp;"|"&amp;ESPN[TEAM],0)),"")</f>
        <v>4</v>
      </c>
      <c r="AP852">
        <f t="array" ref="AP852">IFERROR(INDEX(ESPN[BPI],MATCH(AllSources[[#This Row],[Year]]&amp;"|"&amp;AllSources[[#This Row],[Real_Team]],ESPN[YEAR]&amp;"|"&amp;ESPN[TEAM],0)),"")</f>
        <v>7.1</v>
      </c>
      <c r="AQ852">
        <f t="array" ref="AQ852">IFERROR(INDEX(ESPN[YEAR],MATCH(AllSources[[#This Row],[Year]]&amp;"|"&amp;AllSources[[#This Row],[Real_Team]],ESPN[YEAR]&amp;"|"&amp;ESPN[TEAM],0)),"")</f>
        <v>2021</v>
      </c>
    </row>
    <row r="853" spans="1:43" x14ac:dyDescent="0.2">
      <c r="A853">
        <v>2021</v>
      </c>
      <c r="B853">
        <v>64</v>
      </c>
      <c r="C853" t="s">
        <v>1312</v>
      </c>
      <c r="D853" t="s">
        <v>252</v>
      </c>
      <c r="E853" t="e" vm="1">
        <v>#NAME?</v>
      </c>
      <c r="F853">
        <v>11</v>
      </c>
      <c r="H853" t="s">
        <v>556</v>
      </c>
      <c r="I853" t="s">
        <v>1368</v>
      </c>
      <c r="J853">
        <v>12.9</v>
      </c>
      <c r="K853">
        <v>107.1</v>
      </c>
      <c r="L853">
        <v>98</v>
      </c>
      <c r="M853">
        <v>94.2</v>
      </c>
      <c r="N853">
        <v>45</v>
      </c>
      <c r="O853">
        <v>68.3</v>
      </c>
      <c r="P853">
        <v>164</v>
      </c>
      <c r="Q853">
        <v>0.09</v>
      </c>
      <c r="R853">
        <v>22</v>
      </c>
      <c r="S853">
        <v>17.72</v>
      </c>
      <c r="T853">
        <v>10</v>
      </c>
      <c r="U853">
        <v>112.5</v>
      </c>
      <c r="V853">
        <v>2</v>
      </c>
      <c r="W853">
        <v>94.8</v>
      </c>
      <c r="X853">
        <v>26</v>
      </c>
      <c r="Y853">
        <v>-1.03</v>
      </c>
      <c r="Z853">
        <v>234</v>
      </c>
      <c r="AA853">
        <v>1</v>
      </c>
      <c r="AB853" t="s">
        <v>136</v>
      </c>
      <c r="AC853" t="str">
        <f t="array" ref="AC853">IFERROR(INDEX(JeffSagarin[TEAM],MATCH(AllSources[[#This Row],[Year]]&amp;"|"&amp;AllSources[[#This Row],[Real_Team]],JeffSagarin[YEAR]&amp;"|"&amp;JeffSagarin[TEAM],0)),"")</f>
        <v/>
      </c>
      <c r="AD853" t="str">
        <f t="array" ref="AD853">IFERROR(INDEX(JeffSagarin[JS_RATING],MATCH(AllSources[[#This Row],[Year]]&amp;"|"&amp;AllSources[[#This Row],[Real_Team]],JeffSagarin[YEAR]&amp;"|"&amp;JeffSagarin[TEAM],0)),"")</f>
        <v/>
      </c>
      <c r="AE853" t="str">
        <f t="array" ref="AE853">IFERROR(INDEX(JeffSagarin[JS_SOS],MATCH(AllSources[[#This Row],[Year]]&amp;"|"&amp;AllSources[[#This Row],[Real_Team]],JeffSagarin[YEAR]&amp;"|"&amp;JeffSagarin[TEAM],0)),"")</f>
        <v/>
      </c>
      <c r="AF853" t="str">
        <f t="array" ref="AF853">IFERROR(INDEX(JeffSagarin[W25],MATCH(AllSources[[#This Row],[Year]]&amp;"|"&amp;AllSources[[#This Row],[Real_Team]],JeffSagarin[YEAR]&amp;"|"&amp;JeffSagarin[TEAM],0)),"")</f>
        <v/>
      </c>
      <c r="AG853" t="str">
        <f t="array" ref="AG853">IFERROR(INDEX(JeffSagarin[W50],MATCH(AllSources[[#This Row],[Year]]&amp;"|"&amp;AllSources[[#This Row],[Real_Team]],JeffSagarin[YEAR]&amp;"|"&amp;JeffSagarin[TEAM],0)),"")</f>
        <v/>
      </c>
      <c r="AH853" t="str">
        <f t="array" ref="AH853">IFERROR(INDEX(JeffSagarin[YEAR],MATCH(AllSources[[#This Row],[Year]]&amp;"|"&amp;AllSources[[#This Row],[Real_Team]],JeffSagarin[YEAR]&amp;"|"&amp;JeffSagarin[TEAM],0)),"")</f>
        <v/>
      </c>
      <c r="AI853" t="str">
        <f t="array" ref="AI853">IFERROR(INDEX(SonnyMoore[TEAM],MATCH(AllSources[[#This Row],[Year]]&amp;"|"&amp;AllSources[[#This Row],[Real_Team]],SonnyMoore[YEAR]&amp;"|"&amp;SonnyMoore[TEAM],0)),"")</f>
        <v>MICHIGAN ST.</v>
      </c>
      <c r="AJ853">
        <f t="array" ref="AJ853">IFERROR(INDEX(SonnyMoore[SM_SOS],MATCH(AllSources[[#This Row],[Year]]&amp;"|"&amp;AllSources[[#This Row],[Real_Team]],SonnyMoore[YEAR]&amp;"|"&amp;SonnyMoore[TEAM],0)),"")</f>
        <v>82.97</v>
      </c>
      <c r="AK853">
        <f t="array" ref="AK853">IFERROR(INDEX(SonnyMoore[SM_PR],MATCH(AllSources[[#This Row],[Year]]&amp;"|"&amp;AllSources[[#This Row],[Real_Team]],SonnyMoore[YEAR]&amp;"|"&amp;SonnyMoore[TEAM],0)),"")</f>
        <v>81.52</v>
      </c>
      <c r="AL853">
        <f t="array" ref="AL853">IFERROR(INDEX(SonnyMoore[YEAR],MATCH(AllSources[[#This Row],[Year]]&amp;"|"&amp;AllSources[[#This Row],[Real_Team]],SonnyMoore[YEAR]&amp;"|"&amp;SonnyMoore[TEAM],0)),"")</f>
        <v>2021</v>
      </c>
      <c r="AM853" t="str">
        <f t="array" ref="AM853">IFERROR(INDEX(ESPN[TEAM],MATCH(AllSources[[#This Row],[Year]]&amp;"|"&amp;AllSources[[#This Row],[Real_Team]],ESPN[YEAR]&amp;"|"&amp;ESPN[TEAM],0)),"")</f>
        <v/>
      </c>
      <c r="AN853" t="str">
        <f t="array" ref="AN853">IFERROR(INDEX(ESPN[BPI OFF],MATCH(AllSources[[#This Row],[Year]]&amp;"|"&amp;AllSources[[#This Row],[Real_Team]],ESPN[YEAR]&amp;"|"&amp;ESPN[TEAM],0)),"")</f>
        <v/>
      </c>
      <c r="AO853" t="str">
        <f t="array" ref="AO853">IFERROR(INDEX(ESPN[BPI DEF],MATCH(AllSources[[#This Row],[Year]]&amp;"|"&amp;AllSources[[#This Row],[Real_Team]],ESPN[YEAR]&amp;"|"&amp;ESPN[TEAM],0)),"")</f>
        <v/>
      </c>
      <c r="AP853" t="str">
        <f t="array" ref="AP853">IFERROR(INDEX(ESPN[BPI],MATCH(AllSources[[#This Row],[Year]]&amp;"|"&amp;AllSources[[#This Row],[Real_Team]],ESPN[YEAR]&amp;"|"&amp;ESPN[TEAM],0)),"")</f>
        <v/>
      </c>
      <c r="AQ853" t="str">
        <f t="array" ref="AQ853">IFERROR(INDEX(ESPN[YEAR],MATCH(AllSources[[#This Row],[Year]]&amp;"|"&amp;AllSources[[#This Row],[Real_Team]],ESPN[YEAR]&amp;"|"&amp;ESPN[TEAM],0)),"")</f>
        <v/>
      </c>
    </row>
    <row r="854" spans="1:43" x14ac:dyDescent="0.2">
      <c r="A854">
        <v>2021</v>
      </c>
      <c r="B854">
        <v>65</v>
      </c>
      <c r="C854" t="s">
        <v>1313</v>
      </c>
      <c r="D854" t="s">
        <v>202</v>
      </c>
      <c r="E854" t="e" vm="1">
        <v>#NAME?</v>
      </c>
      <c r="F854">
        <v>2</v>
      </c>
      <c r="H854" t="s">
        <v>532</v>
      </c>
      <c r="I854" t="s">
        <v>1369</v>
      </c>
      <c r="J854">
        <v>12.78</v>
      </c>
      <c r="K854">
        <v>110.9</v>
      </c>
      <c r="L854">
        <v>46</v>
      </c>
      <c r="M854">
        <v>98.1</v>
      </c>
      <c r="N854">
        <v>99</v>
      </c>
      <c r="O854">
        <v>68.2</v>
      </c>
      <c r="P854">
        <v>169</v>
      </c>
      <c r="Q854">
        <v>-6.0999999999999999E-2</v>
      </c>
      <c r="R854">
        <v>298</v>
      </c>
      <c r="S854">
        <v>9.2200000000000006</v>
      </c>
      <c r="T854">
        <v>89</v>
      </c>
      <c r="U854">
        <v>107.2</v>
      </c>
      <c r="V854">
        <v>83</v>
      </c>
      <c r="W854">
        <v>97.9</v>
      </c>
      <c r="X854">
        <v>98</v>
      </c>
      <c r="Y854">
        <v>10.89</v>
      </c>
      <c r="Z854">
        <v>54</v>
      </c>
      <c r="AA854">
        <v>2</v>
      </c>
      <c r="AB854" t="s">
        <v>136</v>
      </c>
      <c r="AC854" t="str">
        <f t="array" ref="AC854">IFERROR(INDEX(JeffSagarin[TEAM],MATCH(AllSources[[#This Row],[Year]]&amp;"|"&amp;AllSources[[#This Row],[Real_Team]],JeffSagarin[YEAR]&amp;"|"&amp;JeffSagarin[TEAM],0)),"")</f>
        <v>Richmond</v>
      </c>
      <c r="AD854">
        <f t="array" ref="AD854">IFERROR(INDEX(JeffSagarin[JS_RATING],MATCH(AllSources[[#This Row],[Year]]&amp;"|"&amp;AllSources[[#This Row],[Real_Team]],JeffSagarin[YEAR]&amp;"|"&amp;JeffSagarin[TEAM],0)),"")</f>
        <v>80.84</v>
      </c>
      <c r="AE854">
        <f t="array" ref="AE854">IFERROR(INDEX(JeffSagarin[JS_SOS],MATCH(AllSources[[#This Row],[Year]]&amp;"|"&amp;AllSources[[#This Row],[Real_Team]],JeffSagarin[YEAR]&amp;"|"&amp;JeffSagarin[TEAM],0)),"")</f>
        <v>76.569999999999993</v>
      </c>
      <c r="AF854">
        <f t="array" ref="AF854">IFERROR(INDEX(JeffSagarin[W25],MATCH(AllSources[[#This Row],[Year]]&amp;"|"&amp;AllSources[[#This Row],[Real_Team]],JeffSagarin[YEAR]&amp;"|"&amp;JeffSagarin[TEAM],0)),"")</f>
        <v>0</v>
      </c>
      <c r="AG854">
        <f t="array" ref="AG854">IFERROR(INDEX(JeffSagarin[W50],MATCH(AllSources[[#This Row],[Year]]&amp;"|"&amp;AllSources[[#This Row],[Real_Team]],JeffSagarin[YEAR]&amp;"|"&amp;JeffSagarin[TEAM],0)),"")</f>
        <v>2</v>
      </c>
      <c r="AH854">
        <f t="array" ref="AH854">IFERROR(INDEX(JeffSagarin[YEAR],MATCH(AllSources[[#This Row],[Year]]&amp;"|"&amp;AllSources[[#This Row],[Real_Team]],JeffSagarin[YEAR]&amp;"|"&amp;JeffSagarin[TEAM],0)),"")</f>
        <v>2021</v>
      </c>
      <c r="AI854" t="str">
        <f t="array" ref="AI854">IFERROR(INDEX(SonnyMoore[TEAM],MATCH(AllSources[[#This Row],[Year]]&amp;"|"&amp;AllSources[[#This Row],[Real_Team]],SonnyMoore[YEAR]&amp;"|"&amp;SonnyMoore[TEAM],0)),"")</f>
        <v>RICHMOND</v>
      </c>
      <c r="AJ854">
        <f t="array" ref="AJ854">IFERROR(INDEX(SonnyMoore[SM_SOS],MATCH(AllSources[[#This Row],[Year]]&amp;"|"&amp;AllSources[[#This Row],[Real_Team]],SonnyMoore[YEAR]&amp;"|"&amp;SonnyMoore[TEAM],0)),"")</f>
        <v>72.78</v>
      </c>
      <c r="AK854">
        <f t="array" ref="AK854">IFERROR(INDEX(SonnyMoore[SM_PR],MATCH(AllSources[[#This Row],[Year]]&amp;"|"&amp;AllSources[[#This Row],[Real_Team]],SonnyMoore[YEAR]&amp;"|"&amp;SonnyMoore[TEAM],0)),"")</f>
        <v>83.33</v>
      </c>
      <c r="AL854">
        <f t="array" ref="AL854">IFERROR(INDEX(SonnyMoore[YEAR],MATCH(AllSources[[#This Row],[Year]]&amp;"|"&amp;AllSources[[#This Row],[Real_Team]],SonnyMoore[YEAR]&amp;"|"&amp;SonnyMoore[TEAM],0)),"")</f>
        <v>2021</v>
      </c>
      <c r="AM854" t="str">
        <f t="array" ref="AM854">IFERROR(INDEX(ESPN[TEAM],MATCH(AllSources[[#This Row],[Year]]&amp;"|"&amp;AllSources[[#This Row],[Real_Team]],ESPN[YEAR]&amp;"|"&amp;ESPN[TEAM],0)),"")</f>
        <v>Richmond</v>
      </c>
      <c r="AN854">
        <f t="array" ref="AN854">IFERROR(INDEX(ESPN[BPI OFF],MATCH(AllSources[[#This Row],[Year]]&amp;"|"&amp;AllSources[[#This Row],[Real_Team]],ESPN[YEAR]&amp;"|"&amp;ESPN[TEAM],0)),"")</f>
        <v>6</v>
      </c>
      <c r="AO854">
        <f t="array" ref="AO854">IFERROR(INDEX(ESPN[BPI DEF],MATCH(AllSources[[#This Row],[Year]]&amp;"|"&amp;AllSources[[#This Row],[Real_Team]],ESPN[YEAR]&amp;"|"&amp;ESPN[TEAM],0)),"")</f>
        <v>2.2999999999999998</v>
      </c>
      <c r="AP854">
        <f t="array" ref="AP854">IFERROR(INDEX(ESPN[BPI],MATCH(AllSources[[#This Row],[Year]]&amp;"|"&amp;AllSources[[#This Row],[Real_Team]],ESPN[YEAR]&amp;"|"&amp;ESPN[TEAM],0)),"")</f>
        <v>8.3000000000000007</v>
      </c>
      <c r="AQ854">
        <f t="array" ref="AQ854">IFERROR(INDEX(ESPN[YEAR],MATCH(AllSources[[#This Row],[Year]]&amp;"|"&amp;AllSources[[#This Row],[Real_Team]],ESPN[YEAR]&amp;"|"&amp;ESPN[TEAM],0)),"")</f>
        <v>2021</v>
      </c>
    </row>
    <row r="855" spans="1:43" x14ac:dyDescent="0.2">
      <c r="A855">
        <v>2021</v>
      </c>
      <c r="B855">
        <v>67</v>
      </c>
      <c r="C855" t="s">
        <v>1314</v>
      </c>
      <c r="D855" t="s">
        <v>279</v>
      </c>
      <c r="E855" t="e" vm="1">
        <v>#NAME?</v>
      </c>
      <c r="F855">
        <v>4</v>
      </c>
      <c r="H855" t="s">
        <v>60</v>
      </c>
      <c r="I855" t="s">
        <v>82</v>
      </c>
      <c r="J855">
        <v>12.37</v>
      </c>
      <c r="K855">
        <v>107.7</v>
      </c>
      <c r="L855">
        <v>93</v>
      </c>
      <c r="M855">
        <v>95.3</v>
      </c>
      <c r="N855">
        <v>54</v>
      </c>
      <c r="O855">
        <v>65.8</v>
      </c>
      <c r="P855">
        <v>296</v>
      </c>
      <c r="Q855">
        <v>-1.0999999999999999E-2</v>
      </c>
      <c r="R855">
        <v>207</v>
      </c>
      <c r="S855">
        <v>12.31</v>
      </c>
      <c r="T855">
        <v>66</v>
      </c>
      <c r="U855">
        <v>107.5</v>
      </c>
      <c r="V855">
        <v>81</v>
      </c>
      <c r="W855">
        <v>95.2</v>
      </c>
      <c r="X855">
        <v>36</v>
      </c>
      <c r="Y855">
        <v>-1.44</v>
      </c>
      <c r="Z855">
        <v>245</v>
      </c>
      <c r="AA855">
        <v>4</v>
      </c>
      <c r="AB855" t="s">
        <v>136</v>
      </c>
      <c r="AC855" t="str">
        <f t="array" ref="AC855">IFERROR(INDEX(JeffSagarin[TEAM],MATCH(AllSources[[#This Row],[Year]]&amp;"|"&amp;AllSources[[#This Row],[Real_Team]],JeffSagarin[YEAR]&amp;"|"&amp;JeffSagarin[TEAM],0)),"")</f>
        <v/>
      </c>
      <c r="AD855" t="str">
        <f t="array" ref="AD855">IFERROR(INDEX(JeffSagarin[JS_RATING],MATCH(AllSources[[#This Row],[Year]]&amp;"|"&amp;AllSources[[#This Row],[Real_Team]],JeffSagarin[YEAR]&amp;"|"&amp;JeffSagarin[TEAM],0)),"")</f>
        <v/>
      </c>
      <c r="AE855" t="str">
        <f t="array" ref="AE855">IFERROR(INDEX(JeffSagarin[JS_SOS],MATCH(AllSources[[#This Row],[Year]]&amp;"|"&amp;AllSources[[#This Row],[Real_Team]],JeffSagarin[YEAR]&amp;"|"&amp;JeffSagarin[TEAM],0)),"")</f>
        <v/>
      </c>
      <c r="AF855" t="str">
        <f t="array" ref="AF855">IFERROR(INDEX(JeffSagarin[W25],MATCH(AllSources[[#This Row],[Year]]&amp;"|"&amp;AllSources[[#This Row],[Real_Team]],JeffSagarin[YEAR]&amp;"|"&amp;JeffSagarin[TEAM],0)),"")</f>
        <v/>
      </c>
      <c r="AG855" t="str">
        <f t="array" ref="AG855">IFERROR(INDEX(JeffSagarin[W50],MATCH(AllSources[[#This Row],[Year]]&amp;"|"&amp;AllSources[[#This Row],[Real_Team]],JeffSagarin[YEAR]&amp;"|"&amp;JeffSagarin[TEAM],0)),"")</f>
        <v/>
      </c>
      <c r="AH855" t="str">
        <f t="array" ref="AH855">IFERROR(INDEX(JeffSagarin[YEAR],MATCH(AllSources[[#This Row],[Year]]&amp;"|"&amp;AllSources[[#This Row],[Real_Team]],JeffSagarin[YEAR]&amp;"|"&amp;JeffSagarin[TEAM],0)),"")</f>
        <v/>
      </c>
      <c r="AI855" t="str">
        <f t="array" ref="AI855">IFERROR(INDEX(SonnyMoore[TEAM],MATCH(AllSources[[#This Row],[Year]]&amp;"|"&amp;AllSources[[#This Row],[Real_Team]],SonnyMoore[YEAR]&amp;"|"&amp;SonnyMoore[TEAM],0)),"")</f>
        <v>MISSISSIPPI ST.</v>
      </c>
      <c r="AJ855">
        <f t="array" ref="AJ855">IFERROR(INDEX(SonnyMoore[SM_SOS],MATCH(AllSources[[#This Row],[Year]]&amp;"|"&amp;AllSources[[#This Row],[Real_Team]],SonnyMoore[YEAR]&amp;"|"&amp;SonnyMoore[TEAM],0)),"")</f>
        <v>79.599999999999994</v>
      </c>
      <c r="AK855">
        <f t="array" ref="AK855">IFERROR(INDEX(SonnyMoore[SM_PR],MATCH(AllSources[[#This Row],[Year]]&amp;"|"&amp;AllSources[[#This Row],[Real_Team]],SonnyMoore[YEAR]&amp;"|"&amp;SonnyMoore[TEAM],0)),"")</f>
        <v>86.64</v>
      </c>
      <c r="AL855">
        <f t="array" ref="AL855">IFERROR(INDEX(SonnyMoore[YEAR],MATCH(AllSources[[#This Row],[Year]]&amp;"|"&amp;AllSources[[#This Row],[Real_Team]],SonnyMoore[YEAR]&amp;"|"&amp;SonnyMoore[TEAM],0)),"")</f>
        <v>2021</v>
      </c>
      <c r="AM855" t="str">
        <f t="array" ref="AM855">IFERROR(INDEX(ESPN[TEAM],MATCH(AllSources[[#This Row],[Year]]&amp;"|"&amp;AllSources[[#This Row],[Real_Team]],ESPN[YEAR]&amp;"|"&amp;ESPN[TEAM],0)),"")</f>
        <v/>
      </c>
      <c r="AN855" t="str">
        <f t="array" ref="AN855">IFERROR(INDEX(ESPN[BPI OFF],MATCH(AllSources[[#This Row],[Year]]&amp;"|"&amp;AllSources[[#This Row],[Real_Team]],ESPN[YEAR]&amp;"|"&amp;ESPN[TEAM],0)),"")</f>
        <v/>
      </c>
      <c r="AO855" t="str">
        <f t="array" ref="AO855">IFERROR(INDEX(ESPN[BPI DEF],MATCH(AllSources[[#This Row],[Year]]&amp;"|"&amp;AllSources[[#This Row],[Real_Team]],ESPN[YEAR]&amp;"|"&amp;ESPN[TEAM],0)),"")</f>
        <v/>
      </c>
      <c r="AP855" t="str">
        <f t="array" ref="AP855">IFERROR(INDEX(ESPN[BPI],MATCH(AllSources[[#This Row],[Year]]&amp;"|"&amp;AllSources[[#This Row],[Real_Team]],ESPN[YEAR]&amp;"|"&amp;ESPN[TEAM],0)),"")</f>
        <v/>
      </c>
      <c r="AQ855" t="str">
        <f t="array" ref="AQ855">IFERROR(INDEX(ESPN[YEAR],MATCH(AllSources[[#This Row],[Year]]&amp;"|"&amp;AllSources[[#This Row],[Real_Team]],ESPN[YEAR]&amp;"|"&amp;ESPN[TEAM],0)),"")</f>
        <v/>
      </c>
    </row>
    <row r="856" spans="1:43" x14ac:dyDescent="0.2">
      <c r="A856">
        <v>2021</v>
      </c>
      <c r="B856">
        <v>68</v>
      </c>
      <c r="C856" t="s">
        <v>863</v>
      </c>
      <c r="D856" t="s">
        <v>249</v>
      </c>
      <c r="E856" t="e" vm="1">
        <v>#NAME?</v>
      </c>
      <c r="F856">
        <v>11</v>
      </c>
      <c r="H856" t="s">
        <v>148</v>
      </c>
      <c r="I856" t="s">
        <v>1370</v>
      </c>
      <c r="J856">
        <v>12.3</v>
      </c>
      <c r="K856">
        <v>109.5</v>
      </c>
      <c r="L856">
        <v>61</v>
      </c>
      <c r="M856">
        <v>97.2</v>
      </c>
      <c r="N856">
        <v>84</v>
      </c>
      <c r="O856">
        <v>67</v>
      </c>
      <c r="P856">
        <v>234</v>
      </c>
      <c r="Q856">
        <v>8.8999999999999996E-2</v>
      </c>
      <c r="R856">
        <v>23</v>
      </c>
      <c r="S856">
        <v>10.47</v>
      </c>
      <c r="T856">
        <v>81</v>
      </c>
      <c r="U856">
        <v>106.4</v>
      </c>
      <c r="V856">
        <v>96</v>
      </c>
      <c r="W856">
        <v>96</v>
      </c>
      <c r="X856">
        <v>57</v>
      </c>
      <c r="Y856">
        <v>13.71</v>
      </c>
      <c r="Z856">
        <v>30</v>
      </c>
      <c r="AA856">
        <v>1</v>
      </c>
      <c r="AB856" t="s">
        <v>136</v>
      </c>
      <c r="AC856" t="str">
        <f t="array" ref="AC856">IFERROR(INDEX(JeffSagarin[TEAM],MATCH(AllSources[[#This Row],[Year]]&amp;"|"&amp;AllSources[[#This Row],[Real_Team]],JeffSagarin[YEAR]&amp;"|"&amp;JeffSagarin[TEAM],0)),"")</f>
        <v/>
      </c>
      <c r="AD856" t="str">
        <f t="array" ref="AD856">IFERROR(INDEX(JeffSagarin[JS_RATING],MATCH(AllSources[[#This Row],[Year]]&amp;"|"&amp;AllSources[[#This Row],[Real_Team]],JeffSagarin[YEAR]&amp;"|"&amp;JeffSagarin[TEAM],0)),"")</f>
        <v/>
      </c>
      <c r="AE856" t="str">
        <f t="array" ref="AE856">IFERROR(INDEX(JeffSagarin[JS_SOS],MATCH(AllSources[[#This Row],[Year]]&amp;"|"&amp;AllSources[[#This Row],[Real_Team]],JeffSagarin[YEAR]&amp;"|"&amp;JeffSagarin[TEAM],0)),"")</f>
        <v/>
      </c>
      <c r="AF856" t="str">
        <f t="array" ref="AF856">IFERROR(INDEX(JeffSagarin[W25],MATCH(AllSources[[#This Row],[Year]]&amp;"|"&amp;AllSources[[#This Row],[Real_Team]],JeffSagarin[YEAR]&amp;"|"&amp;JeffSagarin[TEAM],0)),"")</f>
        <v/>
      </c>
      <c r="AG856" t="str">
        <f t="array" ref="AG856">IFERROR(INDEX(JeffSagarin[W50],MATCH(AllSources[[#This Row],[Year]]&amp;"|"&amp;AllSources[[#This Row],[Real_Team]],JeffSagarin[YEAR]&amp;"|"&amp;JeffSagarin[TEAM],0)),"")</f>
        <v/>
      </c>
      <c r="AH856" t="str">
        <f t="array" ref="AH856">IFERROR(INDEX(JeffSagarin[YEAR],MATCH(AllSources[[#This Row],[Year]]&amp;"|"&amp;AllSources[[#This Row],[Real_Team]],JeffSagarin[YEAR]&amp;"|"&amp;JeffSagarin[TEAM],0)),"")</f>
        <v/>
      </c>
      <c r="AI856" t="str">
        <f t="array" ref="AI856">IFERROR(INDEX(SonnyMoore[TEAM],MATCH(AllSources[[#This Row],[Year]]&amp;"|"&amp;AllSources[[#This Row],[Real_Team]],SonnyMoore[YEAR]&amp;"|"&amp;SonnyMoore[TEAM],0)),"")</f>
        <v>WICHITA ST.</v>
      </c>
      <c r="AJ856">
        <f t="array" ref="AJ856">IFERROR(INDEX(SonnyMoore[SM_SOS],MATCH(AllSources[[#This Row],[Year]]&amp;"|"&amp;AllSources[[#This Row],[Real_Team]],SonnyMoore[YEAR]&amp;"|"&amp;SonnyMoore[TEAM],0)),"")</f>
        <v>74.709999999999994</v>
      </c>
      <c r="AK856">
        <f t="array" ref="AK856">IFERROR(INDEX(SonnyMoore[SM_PR],MATCH(AllSources[[#This Row],[Year]]&amp;"|"&amp;AllSources[[#This Row],[Real_Team]],SonnyMoore[YEAR]&amp;"|"&amp;SonnyMoore[TEAM],0)),"")</f>
        <v>79.55</v>
      </c>
      <c r="AL856">
        <f t="array" ref="AL856">IFERROR(INDEX(SonnyMoore[YEAR],MATCH(AllSources[[#This Row],[Year]]&amp;"|"&amp;AllSources[[#This Row],[Real_Team]],SonnyMoore[YEAR]&amp;"|"&amp;SonnyMoore[TEAM],0)),"")</f>
        <v>2021</v>
      </c>
      <c r="AM856" t="str">
        <f t="array" ref="AM856">IFERROR(INDEX(ESPN[TEAM],MATCH(AllSources[[#This Row],[Year]]&amp;"|"&amp;AllSources[[#This Row],[Real_Team]],ESPN[YEAR]&amp;"|"&amp;ESPN[TEAM],0)),"")</f>
        <v/>
      </c>
      <c r="AN856" t="str">
        <f t="array" ref="AN856">IFERROR(INDEX(ESPN[BPI OFF],MATCH(AllSources[[#This Row],[Year]]&amp;"|"&amp;AllSources[[#This Row],[Real_Team]],ESPN[YEAR]&amp;"|"&amp;ESPN[TEAM],0)),"")</f>
        <v/>
      </c>
      <c r="AO856" t="str">
        <f t="array" ref="AO856">IFERROR(INDEX(ESPN[BPI DEF],MATCH(AllSources[[#This Row],[Year]]&amp;"|"&amp;AllSources[[#This Row],[Real_Team]],ESPN[YEAR]&amp;"|"&amp;ESPN[TEAM],0)),"")</f>
        <v/>
      </c>
      <c r="AP856" t="str">
        <f t="array" ref="AP856">IFERROR(INDEX(ESPN[BPI],MATCH(AllSources[[#This Row],[Year]]&amp;"|"&amp;AllSources[[#This Row],[Real_Team]],ESPN[YEAR]&amp;"|"&amp;ESPN[TEAM],0)),"")</f>
        <v/>
      </c>
      <c r="AQ856" t="str">
        <f t="array" ref="AQ856">IFERROR(INDEX(ESPN[YEAR],MATCH(AllSources[[#This Row],[Year]]&amp;"|"&amp;AllSources[[#This Row],[Real_Team]],ESPN[YEAR]&amp;"|"&amp;ESPN[TEAM],0)),"")</f>
        <v/>
      </c>
    </row>
    <row r="857" spans="1:43" x14ac:dyDescent="0.2">
      <c r="A857">
        <v>2021</v>
      </c>
      <c r="B857">
        <v>70</v>
      </c>
      <c r="C857" t="s">
        <v>1315</v>
      </c>
      <c r="D857" t="s">
        <v>1495</v>
      </c>
      <c r="E857" t="e" vm="1">
        <v>#NAME?</v>
      </c>
      <c r="F857">
        <v>2</v>
      </c>
      <c r="H857" t="s">
        <v>532</v>
      </c>
      <c r="I857" t="s">
        <v>1371</v>
      </c>
      <c r="J857">
        <v>12.11</v>
      </c>
      <c r="K857">
        <v>113.9</v>
      </c>
      <c r="L857">
        <v>20</v>
      </c>
      <c r="M857">
        <v>101.8</v>
      </c>
      <c r="N857">
        <v>164</v>
      </c>
      <c r="O857">
        <v>62.5</v>
      </c>
      <c r="P857">
        <v>353</v>
      </c>
      <c r="Q857">
        <v>-7.3999999999999996E-2</v>
      </c>
      <c r="R857">
        <v>316</v>
      </c>
      <c r="S857">
        <v>6.91</v>
      </c>
      <c r="T857">
        <v>106</v>
      </c>
      <c r="U857">
        <v>104.7</v>
      </c>
      <c r="V857">
        <v>137</v>
      </c>
      <c r="W857">
        <v>97.8</v>
      </c>
      <c r="X857">
        <v>95</v>
      </c>
      <c r="Y857">
        <v>1.1599999999999999</v>
      </c>
      <c r="Z857">
        <v>201</v>
      </c>
      <c r="AA857">
        <v>2</v>
      </c>
      <c r="AB857" t="s">
        <v>136</v>
      </c>
      <c r="AC857" t="str">
        <f t="array" ref="AC857">IFERROR(INDEX(JeffSagarin[TEAM],MATCH(AllSources[[#This Row],[Year]]&amp;"|"&amp;AllSources[[#This Row],[Real_Team]],JeffSagarin[YEAR]&amp;"|"&amp;JeffSagarin[TEAM],0)),"")</f>
        <v/>
      </c>
      <c r="AD857" t="str">
        <f t="array" ref="AD857">IFERROR(INDEX(JeffSagarin[JS_RATING],MATCH(AllSources[[#This Row],[Year]]&amp;"|"&amp;AllSources[[#This Row],[Real_Team]],JeffSagarin[YEAR]&amp;"|"&amp;JeffSagarin[TEAM],0)),"")</f>
        <v/>
      </c>
      <c r="AE857" t="str">
        <f t="array" ref="AE857">IFERROR(INDEX(JeffSagarin[JS_SOS],MATCH(AllSources[[#This Row],[Year]]&amp;"|"&amp;AllSources[[#This Row],[Real_Team]],JeffSagarin[YEAR]&amp;"|"&amp;JeffSagarin[TEAM],0)),"")</f>
        <v/>
      </c>
      <c r="AF857" t="str">
        <f t="array" ref="AF857">IFERROR(INDEX(JeffSagarin[W25],MATCH(AllSources[[#This Row],[Year]]&amp;"|"&amp;AllSources[[#This Row],[Real_Team]],JeffSagarin[YEAR]&amp;"|"&amp;JeffSagarin[TEAM],0)),"")</f>
        <v/>
      </c>
      <c r="AG857" t="str">
        <f t="array" ref="AG857">IFERROR(INDEX(JeffSagarin[W50],MATCH(AllSources[[#This Row],[Year]]&amp;"|"&amp;AllSources[[#This Row],[Real_Team]],JeffSagarin[YEAR]&amp;"|"&amp;JeffSagarin[TEAM],0)),"")</f>
        <v/>
      </c>
      <c r="AH857" t="str">
        <f t="array" ref="AH857">IFERROR(INDEX(JeffSagarin[YEAR],MATCH(AllSources[[#This Row],[Year]]&amp;"|"&amp;AllSources[[#This Row],[Real_Team]],JeffSagarin[YEAR]&amp;"|"&amp;JeffSagarin[TEAM],0)),"")</f>
        <v/>
      </c>
      <c r="AI857" t="str">
        <f t="array" ref="AI857">IFERROR(INDEX(SonnyMoore[TEAM],MATCH(AllSources[[#This Row],[Year]]&amp;"|"&amp;AllSources[[#This Row],[Real_Team]],SonnyMoore[YEAR]&amp;"|"&amp;SonnyMoore[TEAM],0)),"")</f>
        <v/>
      </c>
      <c r="AJ857" t="str">
        <f t="array" ref="AJ857">IFERROR(INDEX(SonnyMoore[SM_SOS],MATCH(AllSources[[#This Row],[Year]]&amp;"|"&amp;AllSources[[#This Row],[Real_Team]],SonnyMoore[YEAR]&amp;"|"&amp;SonnyMoore[TEAM],0)),"")</f>
        <v/>
      </c>
      <c r="AK857" t="str">
        <f t="array" ref="AK857">IFERROR(INDEX(SonnyMoore[SM_PR],MATCH(AllSources[[#This Row],[Year]]&amp;"|"&amp;AllSources[[#This Row],[Real_Team]],SonnyMoore[YEAR]&amp;"|"&amp;SonnyMoore[TEAM],0)),"")</f>
        <v/>
      </c>
      <c r="AL857" t="str">
        <f t="array" ref="AL857">IFERROR(INDEX(SonnyMoore[YEAR],MATCH(AllSources[[#This Row],[Year]]&amp;"|"&amp;AllSources[[#This Row],[Real_Team]],SonnyMoore[YEAR]&amp;"|"&amp;SonnyMoore[TEAM],0)),"")</f>
        <v/>
      </c>
      <c r="AM857" t="str">
        <f t="array" ref="AM857">IFERROR(INDEX(ESPN[TEAM],MATCH(AllSources[[#This Row],[Year]]&amp;"|"&amp;AllSources[[#This Row],[Real_Team]],ESPN[YEAR]&amp;"|"&amp;ESPN[TEAM],0)),"")</f>
        <v/>
      </c>
      <c r="AN857" t="str">
        <f t="array" ref="AN857">IFERROR(INDEX(ESPN[BPI OFF],MATCH(AllSources[[#This Row],[Year]]&amp;"|"&amp;AllSources[[#This Row],[Real_Team]],ESPN[YEAR]&amp;"|"&amp;ESPN[TEAM],0)),"")</f>
        <v/>
      </c>
      <c r="AO857" t="str">
        <f t="array" ref="AO857">IFERROR(INDEX(ESPN[BPI DEF],MATCH(AllSources[[#This Row],[Year]]&amp;"|"&amp;AllSources[[#This Row],[Real_Team]],ESPN[YEAR]&amp;"|"&amp;ESPN[TEAM],0)),"")</f>
        <v/>
      </c>
      <c r="AP857" t="str">
        <f t="array" ref="AP857">IFERROR(INDEX(ESPN[BPI],MATCH(AllSources[[#This Row],[Year]]&amp;"|"&amp;AllSources[[#This Row],[Real_Team]],ESPN[YEAR]&amp;"|"&amp;ESPN[TEAM],0)),"")</f>
        <v/>
      </c>
      <c r="AQ857" t="str">
        <f t="array" ref="AQ857">IFERROR(INDEX(ESPN[YEAR],MATCH(AllSources[[#This Row],[Year]]&amp;"|"&amp;AllSources[[#This Row],[Real_Team]],ESPN[YEAR]&amp;"|"&amp;ESPN[TEAM],0)),"")</f>
        <v/>
      </c>
    </row>
    <row r="858" spans="1:43" x14ac:dyDescent="0.2">
      <c r="A858">
        <v>2021</v>
      </c>
      <c r="B858">
        <v>71</v>
      </c>
      <c r="C858" t="s">
        <v>1316</v>
      </c>
      <c r="D858" t="s">
        <v>1554</v>
      </c>
      <c r="E858" t="e" vm="1">
        <v>#NAME?</v>
      </c>
      <c r="F858">
        <v>3</v>
      </c>
      <c r="H858" t="s">
        <v>105</v>
      </c>
      <c r="I858" t="s">
        <v>1372</v>
      </c>
      <c r="J858">
        <v>12.02</v>
      </c>
      <c r="K858">
        <v>109.4</v>
      </c>
      <c r="L858">
        <v>63</v>
      </c>
      <c r="M858">
        <v>97.4</v>
      </c>
      <c r="N858">
        <v>87</v>
      </c>
      <c r="O858">
        <v>67.8</v>
      </c>
      <c r="P858">
        <v>193</v>
      </c>
      <c r="Q858">
        <v>-1.0999999999999999E-2</v>
      </c>
      <c r="R858">
        <v>209</v>
      </c>
      <c r="S858">
        <v>10.91</v>
      </c>
      <c r="T858">
        <v>75</v>
      </c>
      <c r="U858">
        <v>109.1</v>
      </c>
      <c r="V858">
        <v>56</v>
      </c>
      <c r="W858">
        <v>98.2</v>
      </c>
      <c r="X858">
        <v>105</v>
      </c>
      <c r="Y858">
        <v>-6.18</v>
      </c>
      <c r="Z858">
        <v>299</v>
      </c>
      <c r="AA858">
        <v>3</v>
      </c>
      <c r="AB858" t="s">
        <v>136</v>
      </c>
      <c r="AC858" t="str">
        <f t="array" ref="AC858">IFERROR(INDEX(JeffSagarin[TEAM],MATCH(AllSources[[#This Row],[Year]]&amp;"|"&amp;AllSources[[#This Row],[Real_Team]],JeffSagarin[YEAR]&amp;"|"&amp;JeffSagarin[TEAM],0)),"")</f>
        <v/>
      </c>
      <c r="AD858" t="str">
        <f t="array" ref="AD858">IFERROR(INDEX(JeffSagarin[JS_RATING],MATCH(AllSources[[#This Row],[Year]]&amp;"|"&amp;AllSources[[#This Row],[Real_Team]],JeffSagarin[YEAR]&amp;"|"&amp;JeffSagarin[TEAM],0)),"")</f>
        <v/>
      </c>
      <c r="AE858" t="str">
        <f t="array" ref="AE858">IFERROR(INDEX(JeffSagarin[JS_SOS],MATCH(AllSources[[#This Row],[Year]]&amp;"|"&amp;AllSources[[#This Row],[Real_Team]],JeffSagarin[YEAR]&amp;"|"&amp;JeffSagarin[TEAM],0)),"")</f>
        <v/>
      </c>
      <c r="AF858" t="str">
        <f t="array" ref="AF858">IFERROR(INDEX(JeffSagarin[W25],MATCH(AllSources[[#This Row],[Year]]&amp;"|"&amp;AllSources[[#This Row],[Real_Team]],JeffSagarin[YEAR]&amp;"|"&amp;JeffSagarin[TEAM],0)),"")</f>
        <v/>
      </c>
      <c r="AG858" t="str">
        <f t="array" ref="AG858">IFERROR(INDEX(JeffSagarin[W50],MATCH(AllSources[[#This Row],[Year]]&amp;"|"&amp;AllSources[[#This Row],[Real_Team]],JeffSagarin[YEAR]&amp;"|"&amp;JeffSagarin[TEAM],0)),"")</f>
        <v/>
      </c>
      <c r="AH858" t="str">
        <f t="array" ref="AH858">IFERROR(INDEX(JeffSagarin[YEAR],MATCH(AllSources[[#This Row],[Year]]&amp;"|"&amp;AllSources[[#This Row],[Real_Team]],JeffSagarin[YEAR]&amp;"|"&amp;JeffSagarin[TEAM],0)),"")</f>
        <v/>
      </c>
      <c r="AI858" t="str">
        <f t="array" ref="AI858">IFERROR(INDEX(SonnyMoore[TEAM],MATCH(AllSources[[#This Row],[Year]]&amp;"|"&amp;AllSources[[#This Row],[Real_Team]],SonnyMoore[YEAR]&amp;"|"&amp;SonnyMoore[TEAM],0)),"")</f>
        <v/>
      </c>
      <c r="AJ858" t="str">
        <f t="array" ref="AJ858">IFERROR(INDEX(SonnyMoore[SM_SOS],MATCH(AllSources[[#This Row],[Year]]&amp;"|"&amp;AllSources[[#This Row],[Real_Team]],SonnyMoore[YEAR]&amp;"|"&amp;SonnyMoore[TEAM],0)),"")</f>
        <v/>
      </c>
      <c r="AK858" t="str">
        <f t="array" ref="AK858">IFERROR(INDEX(SonnyMoore[SM_PR],MATCH(AllSources[[#This Row],[Year]]&amp;"|"&amp;AllSources[[#This Row],[Real_Team]],SonnyMoore[YEAR]&amp;"|"&amp;SonnyMoore[TEAM],0)),"")</f>
        <v/>
      </c>
      <c r="AL858" t="str">
        <f t="array" ref="AL858">IFERROR(INDEX(SonnyMoore[YEAR],MATCH(AllSources[[#This Row],[Year]]&amp;"|"&amp;AllSources[[#This Row],[Real_Team]],SonnyMoore[YEAR]&amp;"|"&amp;SonnyMoore[TEAM],0)),"")</f>
        <v/>
      </c>
      <c r="AM858" t="str">
        <f t="array" ref="AM858">IFERROR(INDEX(ESPN[TEAM],MATCH(AllSources[[#This Row],[Year]]&amp;"|"&amp;AllSources[[#This Row],[Real_Team]],ESPN[YEAR]&amp;"|"&amp;ESPN[TEAM],0)),"")</f>
        <v/>
      </c>
      <c r="AN858" t="str">
        <f t="array" ref="AN858">IFERROR(INDEX(ESPN[BPI OFF],MATCH(AllSources[[#This Row],[Year]]&amp;"|"&amp;AllSources[[#This Row],[Real_Team]],ESPN[YEAR]&amp;"|"&amp;ESPN[TEAM],0)),"")</f>
        <v/>
      </c>
      <c r="AO858" t="str">
        <f t="array" ref="AO858">IFERROR(INDEX(ESPN[BPI DEF],MATCH(AllSources[[#This Row],[Year]]&amp;"|"&amp;AllSources[[#This Row],[Real_Team]],ESPN[YEAR]&amp;"|"&amp;ESPN[TEAM],0)),"")</f>
        <v/>
      </c>
      <c r="AP858" t="str">
        <f t="array" ref="AP858">IFERROR(INDEX(ESPN[BPI],MATCH(AllSources[[#This Row],[Year]]&amp;"|"&amp;AllSources[[#This Row],[Real_Team]],ESPN[YEAR]&amp;"|"&amp;ESPN[TEAM],0)),"")</f>
        <v/>
      </c>
      <c r="AQ858" t="str">
        <f t="array" ref="AQ858">IFERROR(INDEX(ESPN[YEAR],MATCH(AllSources[[#This Row],[Year]]&amp;"|"&amp;AllSources[[#This Row],[Real_Team]],ESPN[YEAR]&amp;"|"&amp;ESPN[TEAM],0)),"")</f>
        <v/>
      </c>
    </row>
    <row r="859" spans="1:43" x14ac:dyDescent="0.2">
      <c r="A859">
        <v>2021</v>
      </c>
      <c r="B859">
        <v>72</v>
      </c>
      <c r="C859" t="s">
        <v>1317</v>
      </c>
      <c r="D859" t="s">
        <v>624</v>
      </c>
      <c r="E859" t="e" vm="1">
        <v>#NAME?</v>
      </c>
      <c r="F859">
        <v>13</v>
      </c>
      <c r="H859" t="s">
        <v>560</v>
      </c>
      <c r="I859" t="s">
        <v>1350</v>
      </c>
      <c r="J859">
        <v>11.76</v>
      </c>
      <c r="K859">
        <v>106.7</v>
      </c>
      <c r="L859">
        <v>101</v>
      </c>
      <c r="M859">
        <v>95</v>
      </c>
      <c r="N859">
        <v>48</v>
      </c>
      <c r="O859">
        <v>62.7</v>
      </c>
      <c r="P859">
        <v>350</v>
      </c>
      <c r="Q859">
        <v>-1.7999999999999999E-2</v>
      </c>
      <c r="R859">
        <v>222</v>
      </c>
      <c r="S859">
        <v>6.35</v>
      </c>
      <c r="T859">
        <v>109</v>
      </c>
      <c r="U859">
        <v>105</v>
      </c>
      <c r="V859">
        <v>126</v>
      </c>
      <c r="W859">
        <v>98.6</v>
      </c>
      <c r="X859">
        <v>111</v>
      </c>
      <c r="Y859">
        <v>6.16</v>
      </c>
      <c r="Z859">
        <v>113</v>
      </c>
      <c r="AA859">
        <v>3</v>
      </c>
      <c r="AB859" t="s">
        <v>136</v>
      </c>
      <c r="AC859" t="str">
        <f t="array" ref="AC859">IFERROR(INDEX(JeffSagarin[TEAM],MATCH(AllSources[[#This Row],[Year]]&amp;"|"&amp;AllSources[[#This Row],[Real_Team]],JeffSagarin[YEAR]&amp;"|"&amp;JeffSagarin[TEAM],0)),"")</f>
        <v/>
      </c>
      <c r="AD859" t="str">
        <f t="array" ref="AD859">IFERROR(INDEX(JeffSagarin[JS_RATING],MATCH(AllSources[[#This Row],[Year]]&amp;"|"&amp;AllSources[[#This Row],[Real_Team]],JeffSagarin[YEAR]&amp;"|"&amp;JeffSagarin[TEAM],0)),"")</f>
        <v/>
      </c>
      <c r="AE859" t="str">
        <f t="array" ref="AE859">IFERROR(INDEX(JeffSagarin[JS_SOS],MATCH(AllSources[[#This Row],[Year]]&amp;"|"&amp;AllSources[[#This Row],[Real_Team]],JeffSagarin[YEAR]&amp;"|"&amp;JeffSagarin[TEAM],0)),"")</f>
        <v/>
      </c>
      <c r="AF859" t="str">
        <f t="array" ref="AF859">IFERROR(INDEX(JeffSagarin[W25],MATCH(AllSources[[#This Row],[Year]]&amp;"|"&amp;AllSources[[#This Row],[Real_Team]],JeffSagarin[YEAR]&amp;"|"&amp;JeffSagarin[TEAM],0)),"")</f>
        <v/>
      </c>
      <c r="AG859" t="str">
        <f t="array" ref="AG859">IFERROR(INDEX(JeffSagarin[W50],MATCH(AllSources[[#This Row],[Year]]&amp;"|"&amp;AllSources[[#This Row],[Real_Team]],JeffSagarin[YEAR]&amp;"|"&amp;JeffSagarin[TEAM],0)),"")</f>
        <v/>
      </c>
      <c r="AH859" t="str">
        <f t="array" ref="AH859">IFERROR(INDEX(JeffSagarin[YEAR],MATCH(AllSources[[#This Row],[Year]]&amp;"|"&amp;AllSources[[#This Row],[Real_Team]],JeffSagarin[YEAR]&amp;"|"&amp;JeffSagarin[TEAM],0)),"")</f>
        <v/>
      </c>
      <c r="AI859" t="str">
        <f t="array" ref="AI859">IFERROR(INDEX(SonnyMoore[TEAM],MATCH(AllSources[[#This Row],[Year]]&amp;"|"&amp;AllSources[[#This Row],[Real_Team]],SonnyMoore[YEAR]&amp;"|"&amp;SonnyMoore[TEAM],0)),"")</f>
        <v/>
      </c>
      <c r="AJ859" t="str">
        <f t="array" ref="AJ859">IFERROR(INDEX(SonnyMoore[SM_SOS],MATCH(AllSources[[#This Row],[Year]]&amp;"|"&amp;AllSources[[#This Row],[Real_Team]],SonnyMoore[YEAR]&amp;"|"&amp;SonnyMoore[TEAM],0)),"")</f>
        <v/>
      </c>
      <c r="AK859" t="str">
        <f t="array" ref="AK859">IFERROR(INDEX(SonnyMoore[SM_PR],MATCH(AllSources[[#This Row],[Year]]&amp;"|"&amp;AllSources[[#This Row],[Real_Team]],SonnyMoore[YEAR]&amp;"|"&amp;SonnyMoore[TEAM],0)),"")</f>
        <v/>
      </c>
      <c r="AL859" t="str">
        <f t="array" ref="AL859">IFERROR(INDEX(SonnyMoore[YEAR],MATCH(AllSources[[#This Row],[Year]]&amp;"|"&amp;AllSources[[#This Row],[Real_Team]],SonnyMoore[YEAR]&amp;"|"&amp;SonnyMoore[TEAM],0)),"")</f>
        <v/>
      </c>
      <c r="AM859" t="str">
        <f t="array" ref="AM859">IFERROR(INDEX(ESPN[TEAM],MATCH(AllSources[[#This Row],[Year]]&amp;"|"&amp;AllSources[[#This Row],[Real_Team]],ESPN[YEAR]&amp;"|"&amp;ESPN[TEAM],0)),"")</f>
        <v/>
      </c>
      <c r="AN859" t="str">
        <f t="array" ref="AN859">IFERROR(INDEX(ESPN[BPI OFF],MATCH(AllSources[[#This Row],[Year]]&amp;"|"&amp;AllSources[[#This Row],[Real_Team]],ESPN[YEAR]&amp;"|"&amp;ESPN[TEAM],0)),"")</f>
        <v/>
      </c>
      <c r="AO859" t="str">
        <f t="array" ref="AO859">IFERROR(INDEX(ESPN[BPI DEF],MATCH(AllSources[[#This Row],[Year]]&amp;"|"&amp;AllSources[[#This Row],[Real_Team]],ESPN[YEAR]&amp;"|"&amp;ESPN[TEAM],0)),"")</f>
        <v/>
      </c>
      <c r="AP859" t="str">
        <f t="array" ref="AP859">IFERROR(INDEX(ESPN[BPI],MATCH(AllSources[[#This Row],[Year]]&amp;"|"&amp;AllSources[[#This Row],[Real_Team]],ESPN[YEAR]&amp;"|"&amp;ESPN[TEAM],0)),"")</f>
        <v/>
      </c>
      <c r="AQ859" t="str">
        <f t="array" ref="AQ859">IFERROR(INDEX(ESPN[YEAR],MATCH(AllSources[[#This Row],[Year]]&amp;"|"&amp;AllSources[[#This Row],[Real_Team]],ESPN[YEAR]&amp;"|"&amp;ESPN[TEAM],0)),"")</f>
        <v/>
      </c>
    </row>
    <row r="860" spans="1:43" x14ac:dyDescent="0.2">
      <c r="A860">
        <v>2021</v>
      </c>
      <c r="B860">
        <v>74</v>
      </c>
      <c r="C860" t="s">
        <v>1318</v>
      </c>
      <c r="D860" t="s">
        <v>254</v>
      </c>
      <c r="E860" t="e" vm="1">
        <v>#NAME?</v>
      </c>
      <c r="F860">
        <v>3</v>
      </c>
      <c r="H860" t="s">
        <v>528</v>
      </c>
      <c r="I860" t="s">
        <v>1270</v>
      </c>
      <c r="J860">
        <v>11.71</v>
      </c>
      <c r="K860">
        <v>114.3</v>
      </c>
      <c r="L860">
        <v>19</v>
      </c>
      <c r="M860">
        <v>102.6</v>
      </c>
      <c r="N860">
        <v>182</v>
      </c>
      <c r="O860">
        <v>68.7</v>
      </c>
      <c r="P860">
        <v>143</v>
      </c>
      <c r="Q860">
        <v>-2.4E-2</v>
      </c>
      <c r="R860">
        <v>236</v>
      </c>
      <c r="S860">
        <v>3.03</v>
      </c>
      <c r="T860">
        <v>150</v>
      </c>
      <c r="U860">
        <v>104.8</v>
      </c>
      <c r="V860">
        <v>130</v>
      </c>
      <c r="W860">
        <v>101.7</v>
      </c>
      <c r="X860">
        <v>172</v>
      </c>
      <c r="Y860">
        <v>5.9</v>
      </c>
      <c r="Z860">
        <v>118</v>
      </c>
      <c r="AA860">
        <v>3</v>
      </c>
      <c r="AB860" t="s">
        <v>136</v>
      </c>
      <c r="AC860" t="str">
        <f t="array" ref="AC860">IFERROR(INDEX(JeffSagarin[TEAM],MATCH(AllSources[[#This Row],[Year]]&amp;"|"&amp;AllSources[[#This Row],[Real_Team]],JeffSagarin[YEAR]&amp;"|"&amp;JeffSagarin[TEAM],0)),"")</f>
        <v>Toledo</v>
      </c>
      <c r="AD860">
        <f t="array" ref="AD860">IFERROR(INDEX(JeffSagarin[JS_RATING],MATCH(AllSources[[#This Row],[Year]]&amp;"|"&amp;AllSources[[#This Row],[Real_Team]],JeffSagarin[YEAR]&amp;"|"&amp;JeffSagarin[TEAM],0)),"")</f>
        <v>78.44</v>
      </c>
      <c r="AE860">
        <f t="array" ref="AE860">IFERROR(INDEX(JeffSagarin[JS_SOS],MATCH(AllSources[[#This Row],[Year]]&amp;"|"&amp;AllSources[[#This Row],[Real_Team]],JeffSagarin[YEAR]&amp;"|"&amp;JeffSagarin[TEAM],0)),"")</f>
        <v>71.61</v>
      </c>
      <c r="AF860">
        <f t="array" ref="AF860">IFERROR(INDEX(JeffSagarin[W25],MATCH(AllSources[[#This Row],[Year]]&amp;"|"&amp;AllSources[[#This Row],[Real_Team]],JeffSagarin[YEAR]&amp;"|"&amp;JeffSagarin[TEAM],0)),"")</f>
        <v>0</v>
      </c>
      <c r="AG860">
        <f t="array" ref="AG860">IFERROR(INDEX(JeffSagarin[W50],MATCH(AllSources[[#This Row],[Year]]&amp;"|"&amp;AllSources[[#This Row],[Real_Team]],JeffSagarin[YEAR]&amp;"|"&amp;JeffSagarin[TEAM],0)),"")</f>
        <v>0</v>
      </c>
      <c r="AH860">
        <f t="array" ref="AH860">IFERROR(INDEX(JeffSagarin[YEAR],MATCH(AllSources[[#This Row],[Year]]&amp;"|"&amp;AllSources[[#This Row],[Real_Team]],JeffSagarin[YEAR]&amp;"|"&amp;JeffSagarin[TEAM],0)),"")</f>
        <v>2021</v>
      </c>
      <c r="AI860" t="str">
        <f t="array" ref="AI860">IFERROR(INDEX(SonnyMoore[TEAM],MATCH(AllSources[[#This Row],[Year]]&amp;"|"&amp;AllSources[[#This Row],[Real_Team]],SonnyMoore[YEAR]&amp;"|"&amp;SonnyMoore[TEAM],0)),"")</f>
        <v>TOLEDO</v>
      </c>
      <c r="AJ860">
        <f t="array" ref="AJ860">IFERROR(INDEX(SonnyMoore[SM_SOS],MATCH(AllSources[[#This Row],[Year]]&amp;"|"&amp;AllSources[[#This Row],[Real_Team]],SonnyMoore[YEAR]&amp;"|"&amp;SonnyMoore[TEAM],0)),"")</f>
        <v>72.510000000000005</v>
      </c>
      <c r="AK860">
        <f t="array" ref="AK860">IFERROR(INDEX(SonnyMoore[SM_PR],MATCH(AllSources[[#This Row],[Year]]&amp;"|"&amp;AllSources[[#This Row],[Real_Team]],SonnyMoore[YEAR]&amp;"|"&amp;SonnyMoore[TEAM],0)),"")</f>
        <v>79.22</v>
      </c>
      <c r="AL860">
        <f t="array" ref="AL860">IFERROR(INDEX(SonnyMoore[YEAR],MATCH(AllSources[[#This Row],[Year]]&amp;"|"&amp;AllSources[[#This Row],[Real_Team]],SonnyMoore[YEAR]&amp;"|"&amp;SonnyMoore[TEAM],0)),"")</f>
        <v>2021</v>
      </c>
      <c r="AM860" t="str">
        <f t="array" ref="AM860">IFERROR(INDEX(ESPN[TEAM],MATCH(AllSources[[#This Row],[Year]]&amp;"|"&amp;AllSources[[#This Row],[Real_Team]],ESPN[YEAR]&amp;"|"&amp;ESPN[TEAM],0)),"")</f>
        <v>Toledo</v>
      </c>
      <c r="AN860">
        <f t="array" ref="AN860">IFERROR(INDEX(ESPN[BPI OFF],MATCH(AllSources[[#This Row],[Year]]&amp;"|"&amp;AllSources[[#This Row],[Real_Team]],ESPN[YEAR]&amp;"|"&amp;ESPN[TEAM],0)),"")</f>
        <v>6.5</v>
      </c>
      <c r="AO860">
        <f t="array" ref="AO860">IFERROR(INDEX(ESPN[BPI DEF],MATCH(AllSources[[#This Row],[Year]]&amp;"|"&amp;AllSources[[#This Row],[Real_Team]],ESPN[YEAR]&amp;"|"&amp;ESPN[TEAM],0)),"")</f>
        <v>0.1</v>
      </c>
      <c r="AP860">
        <f t="array" ref="AP860">IFERROR(INDEX(ESPN[BPI],MATCH(AllSources[[#This Row],[Year]]&amp;"|"&amp;AllSources[[#This Row],[Real_Team]],ESPN[YEAR]&amp;"|"&amp;ESPN[TEAM],0)),"")</f>
        <v>6.6</v>
      </c>
      <c r="AQ860">
        <f t="array" ref="AQ860">IFERROR(INDEX(ESPN[YEAR],MATCH(AllSources[[#This Row],[Year]]&amp;"|"&amp;AllSources[[#This Row],[Real_Team]],ESPN[YEAR]&amp;"|"&amp;ESPN[TEAM],0)),"")</f>
        <v>2021</v>
      </c>
    </row>
    <row r="861" spans="1:43" x14ac:dyDescent="0.2">
      <c r="A861">
        <v>2021</v>
      </c>
      <c r="B861">
        <v>75</v>
      </c>
      <c r="C861" t="s">
        <v>1319</v>
      </c>
      <c r="D861" t="s">
        <v>583</v>
      </c>
      <c r="E861" t="e" vm="1">
        <v>#NAME?</v>
      </c>
      <c r="F861">
        <v>2</v>
      </c>
      <c r="H861" t="s">
        <v>110</v>
      </c>
      <c r="I861" t="s">
        <v>1373</v>
      </c>
      <c r="J861">
        <v>11.68</v>
      </c>
      <c r="K861">
        <v>101.8</v>
      </c>
      <c r="L861">
        <v>178</v>
      </c>
      <c r="M861">
        <v>90.2</v>
      </c>
      <c r="N861">
        <v>13</v>
      </c>
      <c r="O861">
        <v>62.9</v>
      </c>
      <c r="P861">
        <v>348</v>
      </c>
      <c r="Q861">
        <v>3.6999999999999998E-2</v>
      </c>
      <c r="R861">
        <v>92</v>
      </c>
      <c r="S861">
        <v>10.85</v>
      </c>
      <c r="T861">
        <v>76</v>
      </c>
      <c r="U861">
        <v>108.8</v>
      </c>
      <c r="V861">
        <v>62</v>
      </c>
      <c r="W861">
        <v>98</v>
      </c>
      <c r="X861">
        <v>100</v>
      </c>
      <c r="Y861">
        <v>2.91</v>
      </c>
      <c r="Z861">
        <v>168</v>
      </c>
      <c r="AA861">
        <v>2</v>
      </c>
      <c r="AB861" t="s">
        <v>136</v>
      </c>
      <c r="AC861" t="str">
        <f t="array" ref="AC861">IFERROR(INDEX(JeffSagarin[TEAM],MATCH(AllSources[[#This Row],[Year]]&amp;"|"&amp;AllSources[[#This Row],[Real_Team]],JeffSagarin[YEAR]&amp;"|"&amp;JeffSagarin[TEAM],0)),"")</f>
        <v/>
      </c>
      <c r="AD861" t="str">
        <f t="array" ref="AD861">IFERROR(INDEX(JeffSagarin[JS_RATING],MATCH(AllSources[[#This Row],[Year]]&amp;"|"&amp;AllSources[[#This Row],[Real_Team]],JeffSagarin[YEAR]&amp;"|"&amp;JeffSagarin[TEAM],0)),"")</f>
        <v/>
      </c>
      <c r="AE861" t="str">
        <f t="array" ref="AE861">IFERROR(INDEX(JeffSagarin[JS_SOS],MATCH(AllSources[[#This Row],[Year]]&amp;"|"&amp;AllSources[[#This Row],[Real_Team]],JeffSagarin[YEAR]&amp;"|"&amp;JeffSagarin[TEAM],0)),"")</f>
        <v/>
      </c>
      <c r="AF861" t="str">
        <f t="array" ref="AF861">IFERROR(INDEX(JeffSagarin[W25],MATCH(AllSources[[#This Row],[Year]]&amp;"|"&amp;AllSources[[#This Row],[Real_Team]],JeffSagarin[YEAR]&amp;"|"&amp;JeffSagarin[TEAM],0)),"")</f>
        <v/>
      </c>
      <c r="AG861" t="str">
        <f t="array" ref="AG861">IFERROR(INDEX(JeffSagarin[W50],MATCH(AllSources[[#This Row],[Year]]&amp;"|"&amp;AllSources[[#This Row],[Real_Team]],JeffSagarin[YEAR]&amp;"|"&amp;JeffSagarin[TEAM],0)),"")</f>
        <v/>
      </c>
      <c r="AH861" t="str">
        <f t="array" ref="AH861">IFERROR(INDEX(JeffSagarin[YEAR],MATCH(AllSources[[#This Row],[Year]]&amp;"|"&amp;AllSources[[#This Row],[Real_Team]],JeffSagarin[YEAR]&amp;"|"&amp;JeffSagarin[TEAM],0)),"")</f>
        <v/>
      </c>
      <c r="AI861" t="str">
        <f t="array" ref="AI861">IFERROR(INDEX(SonnyMoore[TEAM],MATCH(AllSources[[#This Row],[Year]]&amp;"|"&amp;AllSources[[#This Row],[Real_Team]],SonnyMoore[YEAR]&amp;"|"&amp;SonnyMoore[TEAM],0)),"")</f>
        <v/>
      </c>
      <c r="AJ861" t="str">
        <f t="array" ref="AJ861">IFERROR(INDEX(SonnyMoore[SM_SOS],MATCH(AllSources[[#This Row],[Year]]&amp;"|"&amp;AllSources[[#This Row],[Real_Team]],SonnyMoore[YEAR]&amp;"|"&amp;SonnyMoore[TEAM],0)),"")</f>
        <v/>
      </c>
      <c r="AK861" t="str">
        <f t="array" ref="AK861">IFERROR(INDEX(SonnyMoore[SM_PR],MATCH(AllSources[[#This Row],[Year]]&amp;"|"&amp;AllSources[[#This Row],[Real_Team]],SonnyMoore[YEAR]&amp;"|"&amp;SonnyMoore[TEAM],0)),"")</f>
        <v/>
      </c>
      <c r="AL861" t="str">
        <f t="array" ref="AL861">IFERROR(INDEX(SonnyMoore[YEAR],MATCH(AllSources[[#This Row],[Year]]&amp;"|"&amp;AllSources[[#This Row],[Real_Team]],SonnyMoore[YEAR]&amp;"|"&amp;SonnyMoore[TEAM],0)),"")</f>
        <v/>
      </c>
      <c r="AM861" t="str">
        <f t="array" ref="AM861">IFERROR(INDEX(ESPN[TEAM],MATCH(AllSources[[#This Row],[Year]]&amp;"|"&amp;AllSources[[#This Row],[Real_Team]],ESPN[YEAR]&amp;"|"&amp;ESPN[TEAM],0)),"")</f>
        <v>Saint Mary's</v>
      </c>
      <c r="AN861">
        <f t="array" ref="AN861">IFERROR(INDEX(ESPN[BPI OFF],MATCH(AllSources[[#This Row],[Year]]&amp;"|"&amp;AllSources[[#This Row],[Real_Team]],ESPN[YEAR]&amp;"|"&amp;ESPN[TEAM],0)),"")</f>
        <v>0.1</v>
      </c>
      <c r="AO861">
        <f t="array" ref="AO861">IFERROR(INDEX(ESPN[BPI DEF],MATCH(AllSources[[#This Row],[Year]]&amp;"|"&amp;AllSources[[#This Row],[Real_Team]],ESPN[YEAR]&amp;"|"&amp;ESPN[TEAM],0)),"")</f>
        <v>5.0999999999999996</v>
      </c>
      <c r="AP861">
        <f t="array" ref="AP861">IFERROR(INDEX(ESPN[BPI],MATCH(AllSources[[#This Row],[Year]]&amp;"|"&amp;AllSources[[#This Row],[Real_Team]],ESPN[YEAR]&amp;"|"&amp;ESPN[TEAM],0)),"")</f>
        <v>5.3</v>
      </c>
      <c r="AQ861">
        <f t="array" ref="AQ861">IFERROR(INDEX(ESPN[YEAR],MATCH(AllSources[[#This Row],[Year]]&amp;"|"&amp;AllSources[[#This Row],[Real_Team]],ESPN[YEAR]&amp;"|"&amp;ESPN[TEAM],0)),"")</f>
        <v>2021</v>
      </c>
    </row>
    <row r="862" spans="1:43" x14ac:dyDescent="0.2">
      <c r="A862">
        <v>2021</v>
      </c>
      <c r="B862">
        <v>76</v>
      </c>
      <c r="C862" t="s">
        <v>1320</v>
      </c>
      <c r="D862" t="s">
        <v>239</v>
      </c>
      <c r="E862" t="e" vm="1">
        <v>#NAME?</v>
      </c>
      <c r="F862">
        <v>1</v>
      </c>
      <c r="H862" t="s">
        <v>538</v>
      </c>
      <c r="I862" t="s">
        <v>1353</v>
      </c>
      <c r="J862">
        <v>11.52</v>
      </c>
      <c r="K862">
        <v>108.1</v>
      </c>
      <c r="L862">
        <v>83</v>
      </c>
      <c r="M862">
        <v>96.6</v>
      </c>
      <c r="N862">
        <v>72</v>
      </c>
      <c r="O862">
        <v>69</v>
      </c>
      <c r="P862">
        <v>133</v>
      </c>
      <c r="Q862">
        <v>4.4999999999999998E-2</v>
      </c>
      <c r="R862">
        <v>81</v>
      </c>
      <c r="S862">
        <v>5.44</v>
      </c>
      <c r="T862">
        <v>122</v>
      </c>
      <c r="U862">
        <v>104.3</v>
      </c>
      <c r="V862">
        <v>149</v>
      </c>
      <c r="W862">
        <v>98.9</v>
      </c>
      <c r="X862">
        <v>114</v>
      </c>
      <c r="Y862">
        <v>2.76</v>
      </c>
      <c r="Z862">
        <v>172</v>
      </c>
      <c r="AA862">
        <v>1</v>
      </c>
      <c r="AB862" t="s">
        <v>136</v>
      </c>
      <c r="AC862" t="str">
        <f t="array" ref="AC862">IFERROR(INDEX(JeffSagarin[TEAM],MATCH(AllSources[[#This Row],[Year]]&amp;"|"&amp;AllSources[[#This Row],[Real_Team]],JeffSagarin[YEAR]&amp;"|"&amp;JeffSagarin[TEAM],0)),"")</f>
        <v/>
      </c>
      <c r="AD862" t="str">
        <f t="array" ref="AD862">IFERROR(INDEX(JeffSagarin[JS_RATING],MATCH(AllSources[[#This Row],[Year]]&amp;"|"&amp;AllSources[[#This Row],[Real_Team]],JeffSagarin[YEAR]&amp;"|"&amp;JeffSagarin[TEAM],0)),"")</f>
        <v/>
      </c>
      <c r="AE862" t="str">
        <f t="array" ref="AE862">IFERROR(INDEX(JeffSagarin[JS_SOS],MATCH(AllSources[[#This Row],[Year]]&amp;"|"&amp;AllSources[[#This Row],[Real_Team]],JeffSagarin[YEAR]&amp;"|"&amp;JeffSagarin[TEAM],0)),"")</f>
        <v/>
      </c>
      <c r="AF862" t="str">
        <f t="array" ref="AF862">IFERROR(INDEX(JeffSagarin[W25],MATCH(AllSources[[#This Row],[Year]]&amp;"|"&amp;AllSources[[#This Row],[Real_Team]],JeffSagarin[YEAR]&amp;"|"&amp;JeffSagarin[TEAM],0)),"")</f>
        <v/>
      </c>
      <c r="AG862" t="str">
        <f t="array" ref="AG862">IFERROR(INDEX(JeffSagarin[W50],MATCH(AllSources[[#This Row],[Year]]&amp;"|"&amp;AllSources[[#This Row],[Real_Team]],JeffSagarin[YEAR]&amp;"|"&amp;JeffSagarin[TEAM],0)),"")</f>
        <v/>
      </c>
      <c r="AH862" t="str">
        <f t="array" ref="AH862">IFERROR(INDEX(JeffSagarin[YEAR],MATCH(AllSources[[#This Row],[Year]]&amp;"|"&amp;AllSources[[#This Row],[Real_Team]],JeffSagarin[YEAR]&amp;"|"&amp;JeffSagarin[TEAM],0)),"")</f>
        <v/>
      </c>
      <c r="AI862" t="str">
        <f t="array" ref="AI862">IFERROR(INDEX(SonnyMoore[TEAM],MATCH(AllSources[[#This Row],[Year]]&amp;"|"&amp;AllSources[[#This Row],[Real_Team]],SonnyMoore[YEAR]&amp;"|"&amp;SonnyMoore[TEAM],0)),"")</f>
        <v>COLORADO ST.</v>
      </c>
      <c r="AJ862">
        <f t="array" ref="AJ862">IFERROR(INDEX(SonnyMoore[SM_SOS],MATCH(AllSources[[#This Row],[Year]]&amp;"|"&amp;AllSources[[#This Row],[Real_Team]],SonnyMoore[YEAR]&amp;"|"&amp;SonnyMoore[TEAM],0)),"")</f>
        <v>72.290000000000006</v>
      </c>
      <c r="AK862">
        <f t="array" ref="AK862">IFERROR(INDEX(SonnyMoore[SM_PR],MATCH(AllSources[[#This Row],[Year]]&amp;"|"&amp;AllSources[[#This Row],[Real_Team]],SonnyMoore[YEAR]&amp;"|"&amp;SonnyMoore[TEAM],0)),"")</f>
        <v>79.2</v>
      </c>
      <c r="AL862">
        <f t="array" ref="AL862">IFERROR(INDEX(SonnyMoore[YEAR],MATCH(AllSources[[#This Row],[Year]]&amp;"|"&amp;AllSources[[#This Row],[Real_Team]],SonnyMoore[YEAR]&amp;"|"&amp;SonnyMoore[TEAM],0)),"")</f>
        <v>2021</v>
      </c>
      <c r="AM862" t="str">
        <f t="array" ref="AM862">IFERROR(INDEX(ESPN[TEAM],MATCH(AllSources[[#This Row],[Year]]&amp;"|"&amp;AllSources[[#This Row],[Real_Team]],ESPN[YEAR]&amp;"|"&amp;ESPN[TEAM],0)),"")</f>
        <v/>
      </c>
      <c r="AN862" t="str">
        <f t="array" ref="AN862">IFERROR(INDEX(ESPN[BPI OFF],MATCH(AllSources[[#This Row],[Year]]&amp;"|"&amp;AllSources[[#This Row],[Real_Team]],ESPN[YEAR]&amp;"|"&amp;ESPN[TEAM],0)),"")</f>
        <v/>
      </c>
      <c r="AO862" t="str">
        <f t="array" ref="AO862">IFERROR(INDEX(ESPN[BPI DEF],MATCH(AllSources[[#This Row],[Year]]&amp;"|"&amp;AllSources[[#This Row],[Real_Team]],ESPN[YEAR]&amp;"|"&amp;ESPN[TEAM],0)),"")</f>
        <v/>
      </c>
      <c r="AP862" t="str">
        <f t="array" ref="AP862">IFERROR(INDEX(ESPN[BPI],MATCH(AllSources[[#This Row],[Year]]&amp;"|"&amp;AllSources[[#This Row],[Real_Team]],ESPN[YEAR]&amp;"|"&amp;ESPN[TEAM],0)),"")</f>
        <v/>
      </c>
      <c r="AQ862" t="str">
        <f t="array" ref="AQ862">IFERROR(INDEX(ESPN[YEAR],MATCH(AllSources[[#This Row],[Year]]&amp;"|"&amp;AllSources[[#This Row],[Real_Team]],ESPN[YEAR]&amp;"|"&amp;ESPN[TEAM],0)),"")</f>
        <v/>
      </c>
    </row>
    <row r="863" spans="1:43" x14ac:dyDescent="0.2">
      <c r="A863">
        <v>2021</v>
      </c>
      <c r="B863">
        <v>77</v>
      </c>
      <c r="C863" t="s">
        <v>1321</v>
      </c>
      <c r="D863" t="s">
        <v>21</v>
      </c>
      <c r="E863" t="e" vm="1">
        <v>#NAME?</v>
      </c>
      <c r="F863">
        <v>4</v>
      </c>
      <c r="H863" t="s">
        <v>528</v>
      </c>
      <c r="I863" t="s">
        <v>1374</v>
      </c>
      <c r="J863">
        <v>11.3</v>
      </c>
      <c r="K863">
        <v>107.4</v>
      </c>
      <c r="L863">
        <v>95</v>
      </c>
      <c r="M863">
        <v>96.1</v>
      </c>
      <c r="N863">
        <v>67</v>
      </c>
      <c r="O863">
        <v>73.099999999999994</v>
      </c>
      <c r="P863">
        <v>16</v>
      </c>
      <c r="Q863">
        <v>-9.8000000000000004E-2</v>
      </c>
      <c r="R863">
        <v>339</v>
      </c>
      <c r="S863">
        <v>3.27</v>
      </c>
      <c r="T863">
        <v>145</v>
      </c>
      <c r="U863">
        <v>105.6</v>
      </c>
      <c r="V863">
        <v>111</v>
      </c>
      <c r="W863">
        <v>102.3</v>
      </c>
      <c r="X863">
        <v>192</v>
      </c>
      <c r="Y863">
        <v>2.4</v>
      </c>
      <c r="Z863">
        <v>182</v>
      </c>
      <c r="AA863">
        <v>4</v>
      </c>
      <c r="AB863" t="s">
        <v>136</v>
      </c>
      <c r="AC863" t="str">
        <f t="array" ref="AC863">IFERROR(INDEX(JeffSagarin[TEAM],MATCH(AllSources[[#This Row],[Year]]&amp;"|"&amp;AllSources[[#This Row],[Real_Team]],JeffSagarin[YEAR]&amp;"|"&amp;JeffSagarin[TEAM],0)),"")</f>
        <v>Buffalo</v>
      </c>
      <c r="AD863">
        <f t="array" ref="AD863">IFERROR(INDEX(JeffSagarin[JS_RATING],MATCH(AllSources[[#This Row],[Year]]&amp;"|"&amp;AllSources[[#This Row],[Real_Team]],JeffSagarin[YEAR]&amp;"|"&amp;JeffSagarin[TEAM],0)),"")</f>
        <v>78.31</v>
      </c>
      <c r="AE863">
        <f t="array" ref="AE863">IFERROR(INDEX(JeffSagarin[JS_SOS],MATCH(AllSources[[#This Row],[Year]]&amp;"|"&amp;AllSources[[#This Row],[Real_Team]],JeffSagarin[YEAR]&amp;"|"&amp;JeffSagarin[TEAM],0)),"")</f>
        <v>71.709999999999994</v>
      </c>
      <c r="AF863">
        <f t="array" ref="AF863">IFERROR(INDEX(JeffSagarin[W25],MATCH(AllSources[[#This Row],[Year]]&amp;"|"&amp;AllSources[[#This Row],[Real_Team]],JeffSagarin[YEAR]&amp;"|"&amp;JeffSagarin[TEAM],0)),"")</f>
        <v>0</v>
      </c>
      <c r="AG863">
        <f t="array" ref="AG863">IFERROR(INDEX(JeffSagarin[W50],MATCH(AllSources[[#This Row],[Year]]&amp;"|"&amp;AllSources[[#This Row],[Real_Team]],JeffSagarin[YEAR]&amp;"|"&amp;JeffSagarin[TEAM],0)),"")</f>
        <v>0</v>
      </c>
      <c r="AH863">
        <f t="array" ref="AH863">IFERROR(INDEX(JeffSagarin[YEAR],MATCH(AllSources[[#This Row],[Year]]&amp;"|"&amp;AllSources[[#This Row],[Real_Team]],JeffSagarin[YEAR]&amp;"|"&amp;JeffSagarin[TEAM],0)),"")</f>
        <v>2021</v>
      </c>
      <c r="AI863" t="str">
        <f t="array" ref="AI863">IFERROR(INDEX(SonnyMoore[TEAM],MATCH(AllSources[[#This Row],[Year]]&amp;"|"&amp;AllSources[[#This Row],[Real_Team]],SonnyMoore[YEAR]&amp;"|"&amp;SonnyMoore[TEAM],0)),"")</f>
        <v>BUFFALO</v>
      </c>
      <c r="AJ863">
        <f t="array" ref="AJ863">IFERROR(INDEX(SonnyMoore[SM_SOS],MATCH(AllSources[[#This Row],[Year]]&amp;"|"&amp;AllSources[[#This Row],[Real_Team]],SonnyMoore[YEAR]&amp;"|"&amp;SonnyMoore[TEAM],0)),"")</f>
        <v>72.41</v>
      </c>
      <c r="AK863">
        <f t="array" ref="AK863">IFERROR(INDEX(SonnyMoore[SM_PR],MATCH(AllSources[[#This Row],[Year]]&amp;"|"&amp;AllSources[[#This Row],[Real_Team]],SonnyMoore[YEAR]&amp;"|"&amp;SonnyMoore[TEAM],0)),"")</f>
        <v>79.069999999999993</v>
      </c>
      <c r="AL863">
        <f t="array" ref="AL863">IFERROR(INDEX(SonnyMoore[YEAR],MATCH(AllSources[[#This Row],[Year]]&amp;"|"&amp;AllSources[[#This Row],[Real_Team]],SonnyMoore[YEAR]&amp;"|"&amp;SonnyMoore[TEAM],0)),"")</f>
        <v>2021</v>
      </c>
      <c r="AM863" t="str">
        <f t="array" ref="AM863">IFERROR(INDEX(ESPN[TEAM],MATCH(AllSources[[#This Row],[Year]]&amp;"|"&amp;AllSources[[#This Row],[Real_Team]],ESPN[YEAR]&amp;"|"&amp;ESPN[TEAM],0)),"")</f>
        <v>Buffalo</v>
      </c>
      <c r="AN863">
        <f t="array" ref="AN863">IFERROR(INDEX(ESPN[BPI OFF],MATCH(AllSources[[#This Row],[Year]]&amp;"|"&amp;AllSources[[#This Row],[Real_Team]],ESPN[YEAR]&amp;"|"&amp;ESPN[TEAM],0)),"")</f>
        <v>2.6</v>
      </c>
      <c r="AO863">
        <f t="array" ref="AO863">IFERROR(INDEX(ESPN[BPI DEF],MATCH(AllSources[[#This Row],[Year]]&amp;"|"&amp;AllSources[[#This Row],[Real_Team]],ESPN[YEAR]&amp;"|"&amp;ESPN[TEAM],0)),"")</f>
        <v>2.6</v>
      </c>
      <c r="AP863">
        <f t="array" ref="AP863">IFERROR(INDEX(ESPN[BPI],MATCH(AllSources[[#This Row],[Year]]&amp;"|"&amp;AllSources[[#This Row],[Real_Team]],ESPN[YEAR]&amp;"|"&amp;ESPN[TEAM],0)),"")</f>
        <v>5.2</v>
      </c>
      <c r="AQ863">
        <f t="array" ref="AQ863">IFERROR(INDEX(ESPN[YEAR],MATCH(AllSources[[#This Row],[Year]]&amp;"|"&amp;AllSources[[#This Row],[Real_Team]],ESPN[YEAR]&amp;"|"&amp;ESPN[TEAM],0)),"")</f>
        <v>2021</v>
      </c>
    </row>
    <row r="864" spans="1:43" x14ac:dyDescent="0.2">
      <c r="A864">
        <v>2021</v>
      </c>
      <c r="B864">
        <v>81</v>
      </c>
      <c r="C864" t="s">
        <v>1322</v>
      </c>
      <c r="D864" t="s">
        <v>1539</v>
      </c>
      <c r="E864" t="e" vm="1">
        <v>#NAME?</v>
      </c>
      <c r="F864">
        <v>13</v>
      </c>
      <c r="H864" t="s">
        <v>528</v>
      </c>
      <c r="I864" t="s">
        <v>1375</v>
      </c>
      <c r="J864">
        <v>10.47</v>
      </c>
      <c r="K864">
        <v>111.4</v>
      </c>
      <c r="L864">
        <v>40</v>
      </c>
      <c r="M864">
        <v>100.9</v>
      </c>
      <c r="N864">
        <v>145</v>
      </c>
      <c r="O864">
        <v>69.2</v>
      </c>
      <c r="P864">
        <v>123</v>
      </c>
      <c r="Q864">
        <v>3.1E-2</v>
      </c>
      <c r="R864">
        <v>104</v>
      </c>
      <c r="S864">
        <v>5.23</v>
      </c>
      <c r="T864">
        <v>126</v>
      </c>
      <c r="U864">
        <v>106.1</v>
      </c>
      <c r="V864">
        <v>99</v>
      </c>
      <c r="W864">
        <v>100.9</v>
      </c>
      <c r="X864">
        <v>142</v>
      </c>
      <c r="Y864">
        <v>1.2</v>
      </c>
      <c r="Z864">
        <v>200</v>
      </c>
      <c r="AA864">
        <v>3</v>
      </c>
      <c r="AB864" t="s">
        <v>136</v>
      </c>
      <c r="AC864" t="str">
        <f t="array" ref="AC864">IFERROR(INDEX(JeffSagarin[TEAM],MATCH(AllSources[[#This Row],[Year]]&amp;"|"&amp;AllSources[[#This Row],[Real_Team]],JeffSagarin[YEAR]&amp;"|"&amp;JeffSagarin[TEAM],0)),"")</f>
        <v/>
      </c>
      <c r="AD864" t="str">
        <f t="array" ref="AD864">IFERROR(INDEX(JeffSagarin[JS_RATING],MATCH(AllSources[[#This Row],[Year]]&amp;"|"&amp;AllSources[[#This Row],[Real_Team]],JeffSagarin[YEAR]&amp;"|"&amp;JeffSagarin[TEAM],0)),"")</f>
        <v/>
      </c>
      <c r="AE864" t="str">
        <f t="array" ref="AE864">IFERROR(INDEX(JeffSagarin[JS_SOS],MATCH(AllSources[[#This Row],[Year]]&amp;"|"&amp;AllSources[[#This Row],[Real_Team]],JeffSagarin[YEAR]&amp;"|"&amp;JeffSagarin[TEAM],0)),"")</f>
        <v/>
      </c>
      <c r="AF864" t="str">
        <f t="array" ref="AF864">IFERROR(INDEX(JeffSagarin[W25],MATCH(AllSources[[#This Row],[Year]]&amp;"|"&amp;AllSources[[#This Row],[Real_Team]],JeffSagarin[YEAR]&amp;"|"&amp;JeffSagarin[TEAM],0)),"")</f>
        <v/>
      </c>
      <c r="AG864" t="str">
        <f t="array" ref="AG864">IFERROR(INDEX(JeffSagarin[W50],MATCH(AllSources[[#This Row],[Year]]&amp;"|"&amp;AllSources[[#This Row],[Real_Team]],JeffSagarin[YEAR]&amp;"|"&amp;JeffSagarin[TEAM],0)),"")</f>
        <v/>
      </c>
      <c r="AH864" t="str">
        <f t="array" ref="AH864">IFERROR(INDEX(JeffSagarin[YEAR],MATCH(AllSources[[#This Row],[Year]]&amp;"|"&amp;AllSources[[#This Row],[Real_Team]],JeffSagarin[YEAR]&amp;"|"&amp;JeffSagarin[TEAM],0)),"")</f>
        <v/>
      </c>
      <c r="AI864" t="str">
        <f t="array" ref="AI864">IFERROR(INDEX(SonnyMoore[TEAM],MATCH(AllSources[[#This Row],[Year]]&amp;"|"&amp;AllSources[[#This Row],[Real_Team]],SonnyMoore[YEAR]&amp;"|"&amp;SonnyMoore[TEAM],0)),"")</f>
        <v/>
      </c>
      <c r="AJ864" t="str">
        <f t="array" ref="AJ864">IFERROR(INDEX(SonnyMoore[SM_SOS],MATCH(AllSources[[#This Row],[Year]]&amp;"|"&amp;AllSources[[#This Row],[Real_Team]],SonnyMoore[YEAR]&amp;"|"&amp;SonnyMoore[TEAM],0)),"")</f>
        <v/>
      </c>
      <c r="AK864" t="str">
        <f t="array" ref="AK864">IFERROR(INDEX(SonnyMoore[SM_PR],MATCH(AllSources[[#This Row],[Year]]&amp;"|"&amp;AllSources[[#This Row],[Real_Team]],SonnyMoore[YEAR]&amp;"|"&amp;SonnyMoore[TEAM],0)),"")</f>
        <v/>
      </c>
      <c r="AL864" t="str">
        <f t="array" ref="AL864">IFERROR(INDEX(SonnyMoore[YEAR],MATCH(AllSources[[#This Row],[Year]]&amp;"|"&amp;AllSources[[#This Row],[Real_Team]],SonnyMoore[YEAR]&amp;"|"&amp;SonnyMoore[TEAM],0)),"")</f>
        <v/>
      </c>
      <c r="AM864" t="str">
        <f t="array" ref="AM864">IFERROR(INDEX(ESPN[TEAM],MATCH(AllSources[[#This Row],[Year]]&amp;"|"&amp;AllSources[[#This Row],[Real_Team]],ESPN[YEAR]&amp;"|"&amp;ESPN[TEAM],0)),"")</f>
        <v/>
      </c>
      <c r="AN864" t="str">
        <f t="array" ref="AN864">IFERROR(INDEX(ESPN[BPI OFF],MATCH(AllSources[[#This Row],[Year]]&amp;"|"&amp;AllSources[[#This Row],[Real_Team]],ESPN[YEAR]&amp;"|"&amp;ESPN[TEAM],0)),"")</f>
        <v/>
      </c>
      <c r="AO864" t="str">
        <f t="array" ref="AO864">IFERROR(INDEX(ESPN[BPI DEF],MATCH(AllSources[[#This Row],[Year]]&amp;"|"&amp;AllSources[[#This Row],[Real_Team]],ESPN[YEAR]&amp;"|"&amp;ESPN[TEAM],0)),"")</f>
        <v/>
      </c>
      <c r="AP864" t="str">
        <f t="array" ref="AP864">IFERROR(INDEX(ESPN[BPI],MATCH(AllSources[[#This Row],[Year]]&amp;"|"&amp;AllSources[[#This Row],[Real_Team]],ESPN[YEAR]&amp;"|"&amp;ESPN[TEAM],0)),"")</f>
        <v/>
      </c>
      <c r="AQ864" t="str">
        <f t="array" ref="AQ864">IFERROR(INDEX(ESPN[YEAR],MATCH(AllSources[[#This Row],[Year]]&amp;"|"&amp;AllSources[[#This Row],[Real_Team]],ESPN[YEAR]&amp;"|"&amp;ESPN[TEAM],0)),"")</f>
        <v/>
      </c>
    </row>
    <row r="865" spans="1:43" x14ac:dyDescent="0.2">
      <c r="A865">
        <v>2021</v>
      </c>
      <c r="B865">
        <v>82</v>
      </c>
      <c r="C865" t="s">
        <v>1323</v>
      </c>
      <c r="D865" t="s">
        <v>1540</v>
      </c>
      <c r="E865" t="e" vm="1">
        <v>#NAME?</v>
      </c>
      <c r="F865">
        <v>4</v>
      </c>
      <c r="H865" t="s">
        <v>560</v>
      </c>
      <c r="I865" t="s">
        <v>758</v>
      </c>
      <c r="J865">
        <v>10.46</v>
      </c>
      <c r="K865">
        <v>104.2</v>
      </c>
      <c r="L865">
        <v>133</v>
      </c>
      <c r="M865">
        <v>93.7</v>
      </c>
      <c r="N865">
        <v>39</v>
      </c>
      <c r="O865">
        <v>69.400000000000006</v>
      </c>
      <c r="P865">
        <v>112</v>
      </c>
      <c r="Q865">
        <v>5.5E-2</v>
      </c>
      <c r="R865">
        <v>62</v>
      </c>
      <c r="S865">
        <v>3.02</v>
      </c>
      <c r="T865">
        <v>151</v>
      </c>
      <c r="U865">
        <v>103.2</v>
      </c>
      <c r="V865">
        <v>175</v>
      </c>
      <c r="W865">
        <v>100.2</v>
      </c>
      <c r="X865">
        <v>138</v>
      </c>
      <c r="Y865">
        <v>-8.57</v>
      </c>
      <c r="Z865">
        <v>311</v>
      </c>
      <c r="AA865">
        <v>4</v>
      </c>
      <c r="AB865" t="s">
        <v>136</v>
      </c>
      <c r="AC865" t="str">
        <f t="array" ref="AC865">IFERROR(INDEX(JeffSagarin[TEAM],MATCH(AllSources[[#This Row],[Year]]&amp;"|"&amp;AllSources[[#This Row],[Real_Team]],JeffSagarin[YEAR]&amp;"|"&amp;JeffSagarin[TEAM],0)),"")</f>
        <v/>
      </c>
      <c r="AD865" t="str">
        <f t="array" ref="AD865">IFERROR(INDEX(JeffSagarin[JS_RATING],MATCH(AllSources[[#This Row],[Year]]&amp;"|"&amp;AllSources[[#This Row],[Real_Team]],JeffSagarin[YEAR]&amp;"|"&amp;JeffSagarin[TEAM],0)),"")</f>
        <v/>
      </c>
      <c r="AE865" t="str">
        <f t="array" ref="AE865">IFERROR(INDEX(JeffSagarin[JS_SOS],MATCH(AllSources[[#This Row],[Year]]&amp;"|"&amp;AllSources[[#This Row],[Real_Team]],JeffSagarin[YEAR]&amp;"|"&amp;JeffSagarin[TEAM],0)),"")</f>
        <v/>
      </c>
      <c r="AF865" t="str">
        <f t="array" ref="AF865">IFERROR(INDEX(JeffSagarin[W25],MATCH(AllSources[[#This Row],[Year]]&amp;"|"&amp;AllSources[[#This Row],[Real_Team]],JeffSagarin[YEAR]&amp;"|"&amp;JeffSagarin[TEAM],0)),"")</f>
        <v/>
      </c>
      <c r="AG865" t="str">
        <f t="array" ref="AG865">IFERROR(INDEX(JeffSagarin[W50],MATCH(AllSources[[#This Row],[Year]]&amp;"|"&amp;AllSources[[#This Row],[Real_Team]],JeffSagarin[YEAR]&amp;"|"&amp;JeffSagarin[TEAM],0)),"")</f>
        <v/>
      </c>
      <c r="AH865" t="str">
        <f t="array" ref="AH865">IFERROR(INDEX(JeffSagarin[YEAR],MATCH(AllSources[[#This Row],[Year]]&amp;"|"&amp;AllSources[[#This Row],[Real_Team]],JeffSagarin[YEAR]&amp;"|"&amp;JeffSagarin[TEAM],0)),"")</f>
        <v/>
      </c>
      <c r="AI865" t="str">
        <f t="array" ref="AI865">IFERROR(INDEX(SonnyMoore[TEAM],MATCH(AllSources[[#This Row],[Year]]&amp;"|"&amp;AllSources[[#This Row],[Real_Team]],SonnyMoore[YEAR]&amp;"|"&amp;SonnyMoore[TEAM],0)),"")</f>
        <v/>
      </c>
      <c r="AJ865" t="str">
        <f t="array" ref="AJ865">IFERROR(INDEX(SonnyMoore[SM_SOS],MATCH(AllSources[[#This Row],[Year]]&amp;"|"&amp;AllSources[[#This Row],[Real_Team]],SonnyMoore[YEAR]&amp;"|"&amp;SonnyMoore[TEAM],0)),"")</f>
        <v/>
      </c>
      <c r="AK865" t="str">
        <f t="array" ref="AK865">IFERROR(INDEX(SonnyMoore[SM_PR],MATCH(AllSources[[#This Row],[Year]]&amp;"|"&amp;AllSources[[#This Row],[Real_Team]],SonnyMoore[YEAR]&amp;"|"&amp;SonnyMoore[TEAM],0)),"")</f>
        <v/>
      </c>
      <c r="AL865" t="str">
        <f t="array" ref="AL865">IFERROR(INDEX(SonnyMoore[YEAR],MATCH(AllSources[[#This Row],[Year]]&amp;"|"&amp;AllSources[[#This Row],[Real_Team]],SonnyMoore[YEAR]&amp;"|"&amp;SonnyMoore[TEAM],0)),"")</f>
        <v/>
      </c>
      <c r="AM865" t="str">
        <f t="array" ref="AM865">IFERROR(INDEX(ESPN[TEAM],MATCH(AllSources[[#This Row],[Year]]&amp;"|"&amp;AllSources[[#This Row],[Real_Team]],ESPN[YEAR]&amp;"|"&amp;ESPN[TEAM],0)),"")</f>
        <v/>
      </c>
      <c r="AN865" t="str">
        <f t="array" ref="AN865">IFERROR(INDEX(ESPN[BPI OFF],MATCH(AllSources[[#This Row],[Year]]&amp;"|"&amp;AllSources[[#This Row],[Real_Team]],ESPN[YEAR]&amp;"|"&amp;ESPN[TEAM],0)),"")</f>
        <v/>
      </c>
      <c r="AO865" t="str">
        <f t="array" ref="AO865">IFERROR(INDEX(ESPN[BPI DEF],MATCH(AllSources[[#This Row],[Year]]&amp;"|"&amp;AllSources[[#This Row],[Real_Team]],ESPN[YEAR]&amp;"|"&amp;ESPN[TEAM],0)),"")</f>
        <v/>
      </c>
      <c r="AP865" t="str">
        <f t="array" ref="AP865">IFERROR(INDEX(ESPN[BPI],MATCH(AllSources[[#This Row],[Year]]&amp;"|"&amp;AllSources[[#This Row],[Real_Team]],ESPN[YEAR]&amp;"|"&amp;ESPN[TEAM],0)),"")</f>
        <v/>
      </c>
      <c r="AQ865" t="str">
        <f t="array" ref="AQ865">IFERROR(INDEX(ESPN[YEAR],MATCH(AllSources[[#This Row],[Year]]&amp;"|"&amp;AllSources[[#This Row],[Real_Team]],ESPN[YEAR]&amp;"|"&amp;ESPN[TEAM],0)),"")</f>
        <v/>
      </c>
    </row>
    <row r="866" spans="1:43" x14ac:dyDescent="0.2">
      <c r="A866">
        <v>2021</v>
      </c>
      <c r="B866">
        <v>84</v>
      </c>
      <c r="C866" t="s">
        <v>1324</v>
      </c>
      <c r="D866" t="s">
        <v>1045</v>
      </c>
      <c r="E866" t="e" vm="1">
        <v>#NAME?</v>
      </c>
      <c r="F866">
        <v>14</v>
      </c>
      <c r="H866" t="s">
        <v>501</v>
      </c>
      <c r="I866" t="s">
        <v>1376</v>
      </c>
      <c r="J866">
        <v>10.11</v>
      </c>
      <c r="K866">
        <v>101.7</v>
      </c>
      <c r="L866">
        <v>184</v>
      </c>
      <c r="M866">
        <v>91.6</v>
      </c>
      <c r="N866">
        <v>26</v>
      </c>
      <c r="O866">
        <v>69.3</v>
      </c>
      <c r="P866">
        <v>115</v>
      </c>
      <c r="Q866">
        <v>8.9999999999999993E-3</v>
      </c>
      <c r="R866">
        <v>150</v>
      </c>
      <c r="S866">
        <v>-5.43</v>
      </c>
      <c r="T866">
        <v>298</v>
      </c>
      <c r="U866">
        <v>99.4</v>
      </c>
      <c r="V866">
        <v>287</v>
      </c>
      <c r="W866">
        <v>104.8</v>
      </c>
      <c r="X866">
        <v>300</v>
      </c>
      <c r="Y866">
        <v>4.93</v>
      </c>
      <c r="Z866">
        <v>137</v>
      </c>
      <c r="AA866">
        <v>4</v>
      </c>
      <c r="AB866" t="s">
        <v>136</v>
      </c>
      <c r="AC866" t="str">
        <f t="array" ref="AC866">IFERROR(INDEX(JeffSagarin[TEAM],MATCH(AllSources[[#This Row],[Year]]&amp;"|"&amp;AllSources[[#This Row],[Real_Team]],JeffSagarin[YEAR]&amp;"|"&amp;JeffSagarin[TEAM],0)),"")</f>
        <v>Abilene Christian</v>
      </c>
      <c r="AD866">
        <f t="array" ref="AD866">IFERROR(INDEX(JeffSagarin[JS_RATING],MATCH(AllSources[[#This Row],[Year]]&amp;"|"&amp;AllSources[[#This Row],[Real_Team]],JeffSagarin[YEAR]&amp;"|"&amp;JeffSagarin[TEAM],0)),"")</f>
        <v>77.45</v>
      </c>
      <c r="AE866">
        <f t="array" ref="AE866">IFERROR(INDEX(JeffSagarin[JS_SOS],MATCH(AllSources[[#This Row],[Year]]&amp;"|"&amp;AllSources[[#This Row],[Real_Team]],JeffSagarin[YEAR]&amp;"|"&amp;JeffSagarin[TEAM],0)),"")</f>
        <v>66</v>
      </c>
      <c r="AF866">
        <f t="array" ref="AF866">IFERROR(INDEX(JeffSagarin[W25],MATCH(AllSources[[#This Row],[Year]]&amp;"|"&amp;AllSources[[#This Row],[Real_Team]],JeffSagarin[YEAR]&amp;"|"&amp;JeffSagarin[TEAM],0)),"")</f>
        <v>1</v>
      </c>
      <c r="AG866">
        <f t="array" ref="AG866">IFERROR(INDEX(JeffSagarin[W50],MATCH(AllSources[[#This Row],[Year]]&amp;"|"&amp;AllSources[[#This Row],[Real_Team]],JeffSagarin[YEAR]&amp;"|"&amp;JeffSagarin[TEAM],0)),"")</f>
        <v>1</v>
      </c>
      <c r="AH866">
        <f t="array" ref="AH866">IFERROR(INDEX(JeffSagarin[YEAR],MATCH(AllSources[[#This Row],[Year]]&amp;"|"&amp;AllSources[[#This Row],[Real_Team]],JeffSagarin[YEAR]&amp;"|"&amp;JeffSagarin[TEAM],0)),"")</f>
        <v>2021</v>
      </c>
      <c r="AI866" t="str">
        <f t="array" ref="AI866">IFERROR(INDEX(SonnyMoore[TEAM],MATCH(AllSources[[#This Row],[Year]]&amp;"|"&amp;AllSources[[#This Row],[Real_Team]],SonnyMoore[YEAR]&amp;"|"&amp;SonnyMoore[TEAM],0)),"")</f>
        <v>ABILENE CHRISTIAN</v>
      </c>
      <c r="AJ866">
        <f t="array" ref="AJ866">IFERROR(INDEX(SonnyMoore[SM_SOS],MATCH(AllSources[[#This Row],[Year]]&amp;"|"&amp;AllSources[[#This Row],[Real_Team]],SonnyMoore[YEAR]&amp;"|"&amp;SonnyMoore[TEAM],0)),"")</f>
        <v>64.25</v>
      </c>
      <c r="AK866">
        <f t="array" ref="AK866">IFERROR(INDEX(SonnyMoore[SM_PR],MATCH(AllSources[[#This Row],[Year]]&amp;"|"&amp;AllSources[[#This Row],[Real_Team]],SonnyMoore[YEAR]&amp;"|"&amp;SonnyMoore[TEAM],0)),"")</f>
        <v>79.5</v>
      </c>
      <c r="AL866">
        <f t="array" ref="AL866">IFERROR(INDEX(SonnyMoore[YEAR],MATCH(AllSources[[#This Row],[Year]]&amp;"|"&amp;AllSources[[#This Row],[Real_Team]],SonnyMoore[YEAR]&amp;"|"&amp;SonnyMoore[TEAM],0)),"")</f>
        <v>2021</v>
      </c>
      <c r="AM866" t="str">
        <f t="array" ref="AM866">IFERROR(INDEX(ESPN[TEAM],MATCH(AllSources[[#This Row],[Year]]&amp;"|"&amp;AllSources[[#This Row],[Real_Team]],ESPN[YEAR]&amp;"|"&amp;ESPN[TEAM],0)),"")</f>
        <v>Abilene Christian</v>
      </c>
      <c r="AN866">
        <f t="array" ref="AN866">IFERROR(INDEX(ESPN[BPI OFF],MATCH(AllSources[[#This Row],[Year]]&amp;"|"&amp;AllSources[[#This Row],[Real_Team]],ESPN[YEAR]&amp;"|"&amp;ESPN[TEAM],0)),"")</f>
        <v>-0.7</v>
      </c>
      <c r="AO866">
        <f t="array" ref="AO866">IFERROR(INDEX(ESPN[BPI DEF],MATCH(AllSources[[#This Row],[Year]]&amp;"|"&amp;AllSources[[#This Row],[Real_Team]],ESPN[YEAR]&amp;"|"&amp;ESPN[TEAM],0)),"")</f>
        <v>6.5</v>
      </c>
      <c r="AP866">
        <f t="array" ref="AP866">IFERROR(INDEX(ESPN[BPI],MATCH(AllSources[[#This Row],[Year]]&amp;"|"&amp;AllSources[[#This Row],[Real_Team]],ESPN[YEAR]&amp;"|"&amp;ESPN[TEAM],0)),"")</f>
        <v>5.8</v>
      </c>
      <c r="AQ866">
        <f t="array" ref="AQ866">IFERROR(INDEX(ESPN[YEAR],MATCH(AllSources[[#This Row],[Year]]&amp;"|"&amp;AllSources[[#This Row],[Real_Team]],ESPN[YEAR]&amp;"|"&amp;ESPN[TEAM],0)),"")</f>
        <v>2021</v>
      </c>
    </row>
    <row r="867" spans="1:43" x14ac:dyDescent="0.2">
      <c r="A867">
        <v>2021</v>
      </c>
      <c r="B867">
        <v>87</v>
      </c>
      <c r="C867" t="s">
        <v>1325</v>
      </c>
      <c r="D867" t="s">
        <v>219</v>
      </c>
      <c r="E867" t="e" vm="1">
        <v>#NAME?</v>
      </c>
      <c r="F867">
        <v>4</v>
      </c>
      <c r="H867" t="s">
        <v>532</v>
      </c>
      <c r="I867" t="s">
        <v>1373</v>
      </c>
      <c r="J867">
        <v>9.69</v>
      </c>
      <c r="K867">
        <v>108.3</v>
      </c>
      <c r="L867">
        <v>77</v>
      </c>
      <c r="M867">
        <v>98.6</v>
      </c>
      <c r="N867">
        <v>109</v>
      </c>
      <c r="O867">
        <v>65.5</v>
      </c>
      <c r="P867">
        <v>305</v>
      </c>
      <c r="Q867">
        <v>6.0000000000000001E-3</v>
      </c>
      <c r="R867">
        <v>160</v>
      </c>
      <c r="S867">
        <v>8.4600000000000009</v>
      </c>
      <c r="T867">
        <v>99</v>
      </c>
      <c r="U867">
        <v>105.1</v>
      </c>
      <c r="V867">
        <v>123</v>
      </c>
      <c r="W867">
        <v>96.7</v>
      </c>
      <c r="X867">
        <v>72</v>
      </c>
      <c r="Y867">
        <v>4.29</v>
      </c>
      <c r="Z867">
        <v>148</v>
      </c>
      <c r="AA867">
        <v>4</v>
      </c>
      <c r="AB867" t="s">
        <v>136</v>
      </c>
      <c r="AC867" t="str">
        <f t="array" ref="AC867">IFERROR(INDEX(JeffSagarin[TEAM],MATCH(AllSources[[#This Row],[Year]]&amp;"|"&amp;AllSources[[#This Row],[Real_Team]],JeffSagarin[YEAR]&amp;"|"&amp;JeffSagarin[TEAM],0)),"")</f>
        <v>Dayton</v>
      </c>
      <c r="AD867">
        <f t="array" ref="AD867">IFERROR(INDEX(JeffSagarin[JS_RATING],MATCH(AllSources[[#This Row],[Year]]&amp;"|"&amp;AllSources[[#This Row],[Real_Team]],JeffSagarin[YEAR]&amp;"|"&amp;JeffSagarin[TEAM],0)),"")</f>
        <v>79.39</v>
      </c>
      <c r="AE867">
        <f t="array" ref="AE867">IFERROR(INDEX(JeffSagarin[JS_SOS],MATCH(AllSources[[#This Row],[Year]]&amp;"|"&amp;AllSources[[#This Row],[Real_Team]],JeffSagarin[YEAR]&amp;"|"&amp;JeffSagarin[TEAM],0)),"")</f>
        <v>76.17</v>
      </c>
      <c r="AF867">
        <f t="array" ref="AF867">IFERROR(INDEX(JeffSagarin[W25],MATCH(AllSources[[#This Row],[Year]]&amp;"|"&amp;AllSources[[#This Row],[Real_Team]],JeffSagarin[YEAR]&amp;"|"&amp;JeffSagarin[TEAM],0)),"")</f>
        <v>0</v>
      </c>
      <c r="AG867">
        <f t="array" ref="AG867">IFERROR(INDEX(JeffSagarin[W50],MATCH(AllSources[[#This Row],[Year]]&amp;"|"&amp;AllSources[[#This Row],[Real_Team]],JeffSagarin[YEAR]&amp;"|"&amp;JeffSagarin[TEAM],0)),"")</f>
        <v>1</v>
      </c>
      <c r="AH867">
        <f t="array" ref="AH867">IFERROR(INDEX(JeffSagarin[YEAR],MATCH(AllSources[[#This Row],[Year]]&amp;"|"&amp;AllSources[[#This Row],[Real_Team]],JeffSagarin[YEAR]&amp;"|"&amp;JeffSagarin[TEAM],0)),"")</f>
        <v>2021</v>
      </c>
      <c r="AI867" t="str">
        <f t="array" ref="AI867">IFERROR(INDEX(SonnyMoore[TEAM],MATCH(AllSources[[#This Row],[Year]]&amp;"|"&amp;AllSources[[#This Row],[Real_Team]],SonnyMoore[YEAR]&amp;"|"&amp;SonnyMoore[TEAM],0)),"")</f>
        <v>DAYTON</v>
      </c>
      <c r="AJ867">
        <f t="array" ref="AJ867">IFERROR(INDEX(SonnyMoore[SM_SOS],MATCH(AllSources[[#This Row],[Year]]&amp;"|"&amp;AllSources[[#This Row],[Real_Team]],SonnyMoore[YEAR]&amp;"|"&amp;SonnyMoore[TEAM],0)),"")</f>
        <v>76.989999999999995</v>
      </c>
      <c r="AK867">
        <f t="array" ref="AK867">IFERROR(INDEX(SonnyMoore[SM_PR],MATCH(AllSources[[#This Row],[Year]]&amp;"|"&amp;AllSources[[#This Row],[Real_Team]],SonnyMoore[YEAR]&amp;"|"&amp;SonnyMoore[TEAM],0)),"")</f>
        <v>78.8</v>
      </c>
      <c r="AL867">
        <f t="array" ref="AL867">IFERROR(INDEX(SonnyMoore[YEAR],MATCH(AllSources[[#This Row],[Year]]&amp;"|"&amp;AllSources[[#This Row],[Real_Team]],SonnyMoore[YEAR]&amp;"|"&amp;SonnyMoore[TEAM],0)),"")</f>
        <v>2021</v>
      </c>
      <c r="AM867" t="str">
        <f t="array" ref="AM867">IFERROR(INDEX(ESPN[TEAM],MATCH(AllSources[[#This Row],[Year]]&amp;"|"&amp;AllSources[[#This Row],[Real_Team]],ESPN[YEAR]&amp;"|"&amp;ESPN[TEAM],0)),"")</f>
        <v>Dayton</v>
      </c>
      <c r="AN867">
        <f t="array" ref="AN867">IFERROR(INDEX(ESPN[BPI OFF],MATCH(AllSources[[#This Row],[Year]]&amp;"|"&amp;AllSources[[#This Row],[Real_Team]],ESPN[YEAR]&amp;"|"&amp;ESPN[TEAM],0)),"")</f>
        <v>3.6</v>
      </c>
      <c r="AO867">
        <f t="array" ref="AO867">IFERROR(INDEX(ESPN[BPI DEF],MATCH(AllSources[[#This Row],[Year]]&amp;"|"&amp;AllSources[[#This Row],[Real_Team]],ESPN[YEAR]&amp;"|"&amp;ESPN[TEAM],0)),"")</f>
        <v>2.1</v>
      </c>
      <c r="AP867">
        <f t="array" ref="AP867">IFERROR(INDEX(ESPN[BPI],MATCH(AllSources[[#This Row],[Year]]&amp;"|"&amp;AllSources[[#This Row],[Real_Team]],ESPN[YEAR]&amp;"|"&amp;ESPN[TEAM],0)),"")</f>
        <v>5.7</v>
      </c>
      <c r="AQ867">
        <f t="array" ref="AQ867">IFERROR(INDEX(ESPN[YEAR],MATCH(AllSources[[#This Row],[Year]]&amp;"|"&amp;AllSources[[#This Row],[Real_Team]],ESPN[YEAR]&amp;"|"&amp;ESPN[TEAM],0)),"")</f>
        <v>2021</v>
      </c>
    </row>
    <row r="868" spans="1:43" x14ac:dyDescent="0.2">
      <c r="A868">
        <v>2021</v>
      </c>
      <c r="B868">
        <v>89</v>
      </c>
      <c r="C868" t="s">
        <v>1326</v>
      </c>
      <c r="D868" t="s">
        <v>37</v>
      </c>
      <c r="E868" t="e" vm="1">
        <v>#NAME?</v>
      </c>
      <c r="F868">
        <v>14</v>
      </c>
      <c r="H868" t="s">
        <v>535</v>
      </c>
      <c r="I868" t="s">
        <v>1377</v>
      </c>
      <c r="J868">
        <v>9.25</v>
      </c>
      <c r="K868">
        <v>110.3</v>
      </c>
      <c r="L868">
        <v>53</v>
      </c>
      <c r="M868">
        <v>101</v>
      </c>
      <c r="N868">
        <v>148</v>
      </c>
      <c r="O868">
        <v>72.2</v>
      </c>
      <c r="P868">
        <v>26</v>
      </c>
      <c r="Q868">
        <v>4.8000000000000001E-2</v>
      </c>
      <c r="R868">
        <v>74</v>
      </c>
      <c r="S868">
        <v>-5.8</v>
      </c>
      <c r="T868">
        <v>305</v>
      </c>
      <c r="U868">
        <v>99.6</v>
      </c>
      <c r="V868">
        <v>282</v>
      </c>
      <c r="W868">
        <v>105.4</v>
      </c>
      <c r="X868">
        <v>316</v>
      </c>
      <c r="Y868">
        <v>-99</v>
      </c>
      <c r="Z868">
        <v>331</v>
      </c>
      <c r="AA868">
        <v>4</v>
      </c>
      <c r="AB868" t="s">
        <v>136</v>
      </c>
      <c r="AC868" t="str">
        <f t="array" ref="AC868">IFERROR(INDEX(JeffSagarin[TEAM],MATCH(AllSources[[#This Row],[Year]]&amp;"|"&amp;AllSources[[#This Row],[Real_Team]],JeffSagarin[YEAR]&amp;"|"&amp;JeffSagarin[TEAM],0)),"")</f>
        <v>Colgate</v>
      </c>
      <c r="AD868">
        <f t="array" ref="AD868">IFERROR(INDEX(JeffSagarin[JS_RATING],MATCH(AllSources[[#This Row],[Year]]&amp;"|"&amp;AllSources[[#This Row],[Real_Team]],JeffSagarin[YEAR]&amp;"|"&amp;JeffSagarin[TEAM],0)),"")</f>
        <v>77.45</v>
      </c>
      <c r="AE868">
        <f t="array" ref="AE868">IFERROR(INDEX(JeffSagarin[JS_SOS],MATCH(AllSources[[#This Row],[Year]]&amp;"|"&amp;AllSources[[#This Row],[Real_Team]],JeffSagarin[YEAR]&amp;"|"&amp;JeffSagarin[TEAM],0)),"")</f>
        <v>65.64</v>
      </c>
      <c r="AF868">
        <f t="array" ref="AF868">IFERROR(INDEX(JeffSagarin[W25],MATCH(AllSources[[#This Row],[Year]]&amp;"|"&amp;AllSources[[#This Row],[Real_Team]],JeffSagarin[YEAR]&amp;"|"&amp;JeffSagarin[TEAM],0)),"")</f>
        <v>0</v>
      </c>
      <c r="AG868">
        <f t="array" ref="AG868">IFERROR(INDEX(JeffSagarin[W50],MATCH(AllSources[[#This Row],[Year]]&amp;"|"&amp;AllSources[[#This Row],[Real_Team]],JeffSagarin[YEAR]&amp;"|"&amp;JeffSagarin[TEAM],0)),"")</f>
        <v>0</v>
      </c>
      <c r="AH868">
        <f t="array" ref="AH868">IFERROR(INDEX(JeffSagarin[YEAR],MATCH(AllSources[[#This Row],[Year]]&amp;"|"&amp;AllSources[[#This Row],[Real_Team]],JeffSagarin[YEAR]&amp;"|"&amp;JeffSagarin[TEAM],0)),"")</f>
        <v>2021</v>
      </c>
      <c r="AI868" t="str">
        <f t="array" ref="AI868">IFERROR(INDEX(SonnyMoore[TEAM],MATCH(AllSources[[#This Row],[Year]]&amp;"|"&amp;AllSources[[#This Row],[Real_Team]],SonnyMoore[YEAR]&amp;"|"&amp;SonnyMoore[TEAM],0)),"")</f>
        <v>COLGATE</v>
      </c>
      <c r="AJ868">
        <f t="array" ref="AJ868">IFERROR(INDEX(SonnyMoore[SM_SOS],MATCH(AllSources[[#This Row],[Year]]&amp;"|"&amp;AllSources[[#This Row],[Real_Team]],SonnyMoore[YEAR]&amp;"|"&amp;SonnyMoore[TEAM],0)),"")</f>
        <v>69.680000000000007</v>
      </c>
      <c r="AK868">
        <f t="array" ref="AK868">IFERROR(INDEX(SonnyMoore[SM_PR],MATCH(AllSources[[#This Row],[Year]]&amp;"|"&amp;AllSources[[#This Row],[Real_Team]],SonnyMoore[YEAR]&amp;"|"&amp;SonnyMoore[TEAM],0)),"")</f>
        <v>81.91</v>
      </c>
      <c r="AL868">
        <f t="array" ref="AL868">IFERROR(INDEX(SonnyMoore[YEAR],MATCH(AllSources[[#This Row],[Year]]&amp;"|"&amp;AllSources[[#This Row],[Real_Team]],SonnyMoore[YEAR]&amp;"|"&amp;SonnyMoore[TEAM],0)),"")</f>
        <v>2021</v>
      </c>
      <c r="AM868" t="str">
        <f t="array" ref="AM868">IFERROR(INDEX(ESPN[TEAM],MATCH(AllSources[[#This Row],[Year]]&amp;"|"&amp;AllSources[[#This Row],[Real_Team]],ESPN[YEAR]&amp;"|"&amp;ESPN[TEAM],0)),"")</f>
        <v>Colgate</v>
      </c>
      <c r="AN868">
        <f t="array" ref="AN868">IFERROR(INDEX(ESPN[BPI OFF],MATCH(AllSources[[#This Row],[Year]]&amp;"|"&amp;AllSources[[#This Row],[Real_Team]],ESPN[YEAR]&amp;"|"&amp;ESPN[TEAM],0)),"")</f>
        <v>6.9</v>
      </c>
      <c r="AO868">
        <f t="array" ref="AO868">IFERROR(INDEX(ESPN[BPI DEF],MATCH(AllSources[[#This Row],[Year]]&amp;"|"&amp;AllSources[[#This Row],[Real_Team]],ESPN[YEAR]&amp;"|"&amp;ESPN[TEAM],0)),"")</f>
        <v>1.6</v>
      </c>
      <c r="AP868">
        <f t="array" ref="AP868">IFERROR(INDEX(ESPN[BPI],MATCH(AllSources[[#This Row],[Year]]&amp;"|"&amp;AllSources[[#This Row],[Real_Team]],ESPN[YEAR]&amp;"|"&amp;ESPN[TEAM],0)),"")</f>
        <v>8.5</v>
      </c>
      <c r="AQ868">
        <f t="array" ref="AQ868">IFERROR(INDEX(ESPN[YEAR],MATCH(AllSources[[#This Row],[Year]]&amp;"|"&amp;AllSources[[#This Row],[Real_Team]],ESPN[YEAR]&amp;"|"&amp;ESPN[TEAM],0)),"")</f>
        <v>2021</v>
      </c>
    </row>
    <row r="869" spans="1:43" x14ac:dyDescent="0.2">
      <c r="A869">
        <v>2021</v>
      </c>
      <c r="B869">
        <v>98</v>
      </c>
      <c r="C869" t="s">
        <v>1327</v>
      </c>
      <c r="D869" t="s">
        <v>4</v>
      </c>
      <c r="E869" t="e" vm="1">
        <v>#NAME?</v>
      </c>
      <c r="F869">
        <v>13</v>
      </c>
      <c r="H869" t="s">
        <v>511</v>
      </c>
      <c r="I869" t="s">
        <v>1378</v>
      </c>
      <c r="J869">
        <v>8.6</v>
      </c>
      <c r="K869">
        <v>109.8</v>
      </c>
      <c r="L869">
        <v>58</v>
      </c>
      <c r="M869">
        <v>101.2</v>
      </c>
      <c r="N869">
        <v>153</v>
      </c>
      <c r="O869">
        <v>63.1</v>
      </c>
      <c r="P869">
        <v>347</v>
      </c>
      <c r="Q869">
        <v>-2.3E-2</v>
      </c>
      <c r="R869">
        <v>231</v>
      </c>
      <c r="S869">
        <v>-4.82</v>
      </c>
      <c r="T869">
        <v>287</v>
      </c>
      <c r="U869">
        <v>99.5</v>
      </c>
      <c r="V869">
        <v>283</v>
      </c>
      <c r="W869">
        <v>104.3</v>
      </c>
      <c r="X869">
        <v>272</v>
      </c>
      <c r="Y869">
        <v>1.58</v>
      </c>
      <c r="Z869">
        <v>195</v>
      </c>
      <c r="AA869">
        <v>3</v>
      </c>
      <c r="AB869" t="s">
        <v>136</v>
      </c>
      <c r="AC869" t="str">
        <f t="array" ref="AC869">IFERROR(INDEX(JeffSagarin[TEAM],MATCH(AllSources[[#This Row],[Year]]&amp;"|"&amp;AllSources[[#This Row],[Real_Team]],JeffSagarin[YEAR]&amp;"|"&amp;JeffSagarin[TEAM],0)),"")</f>
        <v/>
      </c>
      <c r="AD869" t="str">
        <f t="array" ref="AD869">IFERROR(INDEX(JeffSagarin[JS_RATING],MATCH(AllSources[[#This Row],[Year]]&amp;"|"&amp;AllSources[[#This Row],[Real_Team]],JeffSagarin[YEAR]&amp;"|"&amp;JeffSagarin[TEAM],0)),"")</f>
        <v/>
      </c>
      <c r="AE869" t="str">
        <f t="array" ref="AE869">IFERROR(INDEX(JeffSagarin[JS_SOS],MATCH(AllSources[[#This Row],[Year]]&amp;"|"&amp;AllSources[[#This Row],[Real_Team]],JeffSagarin[YEAR]&amp;"|"&amp;JeffSagarin[TEAM],0)),"")</f>
        <v/>
      </c>
      <c r="AF869" t="str">
        <f t="array" ref="AF869">IFERROR(INDEX(JeffSagarin[W25],MATCH(AllSources[[#This Row],[Year]]&amp;"|"&amp;AllSources[[#This Row],[Real_Team]],JeffSagarin[YEAR]&amp;"|"&amp;JeffSagarin[TEAM],0)),"")</f>
        <v/>
      </c>
      <c r="AG869" t="str">
        <f t="array" ref="AG869">IFERROR(INDEX(JeffSagarin[W50],MATCH(AllSources[[#This Row],[Year]]&amp;"|"&amp;AllSources[[#This Row],[Real_Team]],JeffSagarin[YEAR]&amp;"|"&amp;JeffSagarin[TEAM],0)),"")</f>
        <v/>
      </c>
      <c r="AH869" t="str">
        <f t="array" ref="AH869">IFERROR(INDEX(JeffSagarin[YEAR],MATCH(AllSources[[#This Row],[Year]]&amp;"|"&amp;AllSources[[#This Row],[Real_Team]],JeffSagarin[YEAR]&amp;"|"&amp;JeffSagarin[TEAM],0)),"")</f>
        <v/>
      </c>
      <c r="AI869" t="str">
        <f t="array" ref="AI869">IFERROR(INDEX(SonnyMoore[TEAM],MATCH(AllSources[[#This Row],[Year]]&amp;"|"&amp;AllSources[[#This Row],[Real_Team]],SonnyMoore[YEAR]&amp;"|"&amp;SonnyMoore[TEAM],0)),"")</f>
        <v/>
      </c>
      <c r="AJ869" t="str">
        <f t="array" ref="AJ869">IFERROR(INDEX(SonnyMoore[SM_SOS],MATCH(AllSources[[#This Row],[Year]]&amp;"|"&amp;AllSources[[#This Row],[Real_Team]],SonnyMoore[YEAR]&amp;"|"&amp;SonnyMoore[TEAM],0)),"")</f>
        <v/>
      </c>
      <c r="AK869" t="str">
        <f t="array" ref="AK869">IFERROR(INDEX(SonnyMoore[SM_PR],MATCH(AllSources[[#This Row],[Year]]&amp;"|"&amp;AllSources[[#This Row],[Real_Team]],SonnyMoore[YEAR]&amp;"|"&amp;SonnyMoore[TEAM],0)),"")</f>
        <v/>
      </c>
      <c r="AL869" t="str">
        <f t="array" ref="AL869">IFERROR(INDEX(SonnyMoore[YEAR],MATCH(AllSources[[#This Row],[Year]]&amp;"|"&amp;AllSources[[#This Row],[Real_Team]],SonnyMoore[YEAR]&amp;"|"&amp;SonnyMoore[TEAM],0)),"")</f>
        <v/>
      </c>
      <c r="AM869" t="str">
        <f t="array" ref="AM869">IFERROR(INDEX(ESPN[TEAM],MATCH(AllSources[[#This Row],[Year]]&amp;"|"&amp;AllSources[[#This Row],[Real_Team]],ESPN[YEAR]&amp;"|"&amp;ESPN[TEAM],0)),"")</f>
        <v>Liberty</v>
      </c>
      <c r="AN869">
        <f t="array" ref="AN869">IFERROR(INDEX(ESPN[BPI OFF],MATCH(AllSources[[#This Row],[Year]]&amp;"|"&amp;AllSources[[#This Row],[Real_Team]],ESPN[YEAR]&amp;"|"&amp;ESPN[TEAM],0)),"")</f>
        <v>4.7</v>
      </c>
      <c r="AO869">
        <f t="array" ref="AO869">IFERROR(INDEX(ESPN[BPI DEF],MATCH(AllSources[[#This Row],[Year]]&amp;"|"&amp;AllSources[[#This Row],[Real_Team]],ESPN[YEAR]&amp;"|"&amp;ESPN[TEAM],0)),"")</f>
        <v>1.7</v>
      </c>
      <c r="AP869">
        <f t="array" ref="AP869">IFERROR(INDEX(ESPN[BPI],MATCH(AllSources[[#This Row],[Year]]&amp;"|"&amp;AllSources[[#This Row],[Real_Team]],ESPN[YEAR]&amp;"|"&amp;ESPN[TEAM],0)),"")</f>
        <v>6.4</v>
      </c>
      <c r="AQ869">
        <f t="array" ref="AQ869">IFERROR(INDEX(ESPN[YEAR],MATCH(AllSources[[#This Row],[Year]]&amp;"|"&amp;AllSources[[#This Row],[Real_Team]],ESPN[YEAR]&amp;"|"&amp;ESPN[TEAM],0)),"")</f>
        <v>2021</v>
      </c>
    </row>
    <row r="870" spans="1:43" x14ac:dyDescent="0.2">
      <c r="A870">
        <v>2021</v>
      </c>
      <c r="B870">
        <v>99</v>
      </c>
      <c r="C870" t="s">
        <v>1328</v>
      </c>
      <c r="D870" t="s">
        <v>56</v>
      </c>
      <c r="E870" t="e" vm="1">
        <v>#NAME?</v>
      </c>
      <c r="F870">
        <v>3</v>
      </c>
      <c r="H870" t="s">
        <v>560</v>
      </c>
      <c r="I870" t="s">
        <v>1379</v>
      </c>
      <c r="J870">
        <v>8.57</v>
      </c>
      <c r="K870">
        <v>106.6</v>
      </c>
      <c r="L870">
        <v>102</v>
      </c>
      <c r="M870">
        <v>98</v>
      </c>
      <c r="N870">
        <v>97</v>
      </c>
      <c r="O870">
        <v>67.400000000000006</v>
      </c>
      <c r="P870">
        <v>219</v>
      </c>
      <c r="Q870">
        <v>8.3000000000000004E-2</v>
      </c>
      <c r="R870">
        <v>27</v>
      </c>
      <c r="S870">
        <v>4.32</v>
      </c>
      <c r="T870">
        <v>133</v>
      </c>
      <c r="U870">
        <v>103.6</v>
      </c>
      <c r="V870">
        <v>166</v>
      </c>
      <c r="W870">
        <v>99.3</v>
      </c>
      <c r="X870">
        <v>120</v>
      </c>
      <c r="Y870">
        <v>10.37</v>
      </c>
      <c r="Z870">
        <v>61</v>
      </c>
      <c r="AA870">
        <v>3</v>
      </c>
      <c r="AB870" t="s">
        <v>136</v>
      </c>
      <c r="AC870" t="str">
        <f t="array" ref="AC870">IFERROR(INDEX(JeffSagarin[TEAM],MATCH(AllSources[[#This Row],[Year]]&amp;"|"&amp;AllSources[[#This Row],[Real_Team]],JeffSagarin[YEAR]&amp;"|"&amp;JeffSagarin[TEAM],0)),"")</f>
        <v>Western Kentucky</v>
      </c>
      <c r="AD870">
        <f t="array" ref="AD870">IFERROR(INDEX(JeffSagarin[JS_RATING],MATCH(AllSources[[#This Row],[Year]]&amp;"|"&amp;AllSources[[#This Row],[Real_Team]],JeffSagarin[YEAR]&amp;"|"&amp;JeffSagarin[TEAM],0)),"")</f>
        <v>78.180000000000007</v>
      </c>
      <c r="AE870">
        <f t="array" ref="AE870">IFERROR(INDEX(JeffSagarin[JS_SOS],MATCH(AllSources[[#This Row],[Year]]&amp;"|"&amp;AllSources[[#This Row],[Real_Team]],JeffSagarin[YEAR]&amp;"|"&amp;JeffSagarin[TEAM],0)),"")</f>
        <v>73.33</v>
      </c>
      <c r="AF870">
        <f t="array" ref="AF870">IFERROR(INDEX(JeffSagarin[W25],MATCH(AllSources[[#This Row],[Year]]&amp;"|"&amp;AllSources[[#This Row],[Real_Team]],JeffSagarin[YEAR]&amp;"|"&amp;JeffSagarin[TEAM],0)),"")</f>
        <v>1</v>
      </c>
      <c r="AG870">
        <f t="array" ref="AG870">IFERROR(INDEX(JeffSagarin[W50],MATCH(AllSources[[#This Row],[Year]]&amp;"|"&amp;AllSources[[#This Row],[Real_Team]],JeffSagarin[YEAR]&amp;"|"&amp;JeffSagarin[TEAM],0)),"")</f>
        <v>2</v>
      </c>
      <c r="AH870">
        <f t="array" ref="AH870">IFERROR(INDEX(JeffSagarin[YEAR],MATCH(AllSources[[#This Row],[Year]]&amp;"|"&amp;AllSources[[#This Row],[Real_Team]],JeffSagarin[YEAR]&amp;"|"&amp;JeffSagarin[TEAM],0)),"")</f>
        <v>2021</v>
      </c>
      <c r="AI870" t="str">
        <f t="array" ref="AI870">IFERROR(INDEX(SonnyMoore[TEAM],MATCH(AllSources[[#This Row],[Year]]&amp;"|"&amp;AllSources[[#This Row],[Real_Team]],SonnyMoore[YEAR]&amp;"|"&amp;SonnyMoore[TEAM],0)),"")</f>
        <v>WESTERN KENTUCKY</v>
      </c>
      <c r="AJ870">
        <f t="array" ref="AJ870">IFERROR(INDEX(SonnyMoore[SM_SOS],MATCH(AllSources[[#This Row],[Year]]&amp;"|"&amp;AllSources[[#This Row],[Real_Team]],SonnyMoore[YEAR]&amp;"|"&amp;SonnyMoore[TEAM],0)),"")</f>
        <v>72.61</v>
      </c>
      <c r="AK870">
        <f t="array" ref="AK870">IFERROR(INDEX(SonnyMoore[SM_PR],MATCH(AllSources[[#This Row],[Year]]&amp;"|"&amp;AllSources[[#This Row],[Real_Team]],SonnyMoore[YEAR]&amp;"|"&amp;SonnyMoore[TEAM],0)),"")</f>
        <v>78.989999999999995</v>
      </c>
      <c r="AL870">
        <f t="array" ref="AL870">IFERROR(INDEX(SonnyMoore[YEAR],MATCH(AllSources[[#This Row],[Year]]&amp;"|"&amp;AllSources[[#This Row],[Real_Team]],SonnyMoore[YEAR]&amp;"|"&amp;SonnyMoore[TEAM],0)),"")</f>
        <v>2021</v>
      </c>
      <c r="AM870" t="str">
        <f t="array" ref="AM870">IFERROR(INDEX(ESPN[TEAM],MATCH(AllSources[[#This Row],[Year]]&amp;"|"&amp;AllSources[[#This Row],[Real_Team]],ESPN[YEAR]&amp;"|"&amp;ESPN[TEAM],0)),"")</f>
        <v>Western Kentucky</v>
      </c>
      <c r="AN870">
        <f t="array" ref="AN870">IFERROR(INDEX(ESPN[BPI OFF],MATCH(AllSources[[#This Row],[Year]]&amp;"|"&amp;AllSources[[#This Row],[Real_Team]],ESPN[YEAR]&amp;"|"&amp;ESPN[TEAM],0)),"")</f>
        <v>3</v>
      </c>
      <c r="AO870">
        <f t="array" ref="AO870">IFERROR(INDEX(ESPN[BPI DEF],MATCH(AllSources[[#This Row],[Year]]&amp;"|"&amp;AllSources[[#This Row],[Real_Team]],ESPN[YEAR]&amp;"|"&amp;ESPN[TEAM],0)),"")</f>
        <v>2.2000000000000002</v>
      </c>
      <c r="AP870">
        <f t="array" ref="AP870">IFERROR(INDEX(ESPN[BPI],MATCH(AllSources[[#This Row],[Year]]&amp;"|"&amp;AllSources[[#This Row],[Real_Team]],ESPN[YEAR]&amp;"|"&amp;ESPN[TEAM],0)),"")</f>
        <v>5.3</v>
      </c>
      <c r="AQ870">
        <f t="array" ref="AQ870">IFERROR(INDEX(ESPN[YEAR],MATCH(AllSources[[#This Row],[Year]]&amp;"|"&amp;AllSources[[#This Row],[Real_Team]],ESPN[YEAR]&amp;"|"&amp;ESPN[TEAM],0)),"")</f>
        <v>2021</v>
      </c>
    </row>
    <row r="871" spans="1:43" x14ac:dyDescent="0.2">
      <c r="A871">
        <v>2021</v>
      </c>
      <c r="B871">
        <v>101</v>
      </c>
      <c r="C871" t="s">
        <v>1329</v>
      </c>
      <c r="D871" t="s">
        <v>892</v>
      </c>
      <c r="E871" t="e" vm="1">
        <v>#NAME?</v>
      </c>
      <c r="F871">
        <v>12</v>
      </c>
      <c r="H871" t="s">
        <v>476</v>
      </c>
      <c r="I871" t="s">
        <v>1380</v>
      </c>
      <c r="J871">
        <v>8.48</v>
      </c>
      <c r="K871">
        <v>105</v>
      </c>
      <c r="L871">
        <v>124</v>
      </c>
      <c r="M871">
        <v>96.5</v>
      </c>
      <c r="N871">
        <v>71</v>
      </c>
      <c r="O871">
        <v>73.099999999999994</v>
      </c>
      <c r="P871">
        <v>14</v>
      </c>
      <c r="Q871">
        <v>3.5999999999999997E-2</v>
      </c>
      <c r="R871">
        <v>96</v>
      </c>
      <c r="S871">
        <v>-5.62</v>
      </c>
      <c r="T871">
        <v>302</v>
      </c>
      <c r="U871">
        <v>99.6</v>
      </c>
      <c r="V871">
        <v>281</v>
      </c>
      <c r="W871">
        <v>105.2</v>
      </c>
      <c r="X871">
        <v>311</v>
      </c>
      <c r="Y871">
        <v>4.18</v>
      </c>
      <c r="Z871">
        <v>149</v>
      </c>
      <c r="AA871">
        <v>2</v>
      </c>
      <c r="AB871" t="s">
        <v>136</v>
      </c>
      <c r="AC871" t="str">
        <f t="array" ref="AC871">IFERROR(INDEX(JeffSagarin[TEAM],MATCH(AllSources[[#This Row],[Year]]&amp;"|"&amp;AllSources[[#This Row],[Real_Team]],JeffSagarin[YEAR]&amp;"|"&amp;JeffSagarin[TEAM],0)),"")</f>
        <v>Winthrop</v>
      </c>
      <c r="AD871">
        <f t="array" ref="AD871">IFERROR(INDEX(JeffSagarin[JS_RATING],MATCH(AllSources[[#This Row],[Year]]&amp;"|"&amp;AllSources[[#This Row],[Real_Team]],JeffSagarin[YEAR]&amp;"|"&amp;JeffSagarin[TEAM],0)),"")</f>
        <v>77.849999999999994</v>
      </c>
      <c r="AE871">
        <f t="array" ref="AE871">IFERROR(INDEX(JeffSagarin[JS_SOS],MATCH(AllSources[[#This Row],[Year]]&amp;"|"&amp;AllSources[[#This Row],[Real_Team]],JeffSagarin[YEAR]&amp;"|"&amp;JeffSagarin[TEAM],0)),"")</f>
        <v>65.739999999999995</v>
      </c>
      <c r="AF871">
        <f t="array" ref="AF871">IFERROR(INDEX(JeffSagarin[W25],MATCH(AllSources[[#This Row],[Year]]&amp;"|"&amp;AllSources[[#This Row],[Real_Team]],JeffSagarin[YEAR]&amp;"|"&amp;JeffSagarin[TEAM],0)),"")</f>
        <v>0</v>
      </c>
      <c r="AG871">
        <f t="array" ref="AG871">IFERROR(INDEX(JeffSagarin[W50],MATCH(AllSources[[#This Row],[Year]]&amp;"|"&amp;AllSources[[#This Row],[Real_Team]],JeffSagarin[YEAR]&amp;"|"&amp;JeffSagarin[TEAM],0)),"")</f>
        <v>0</v>
      </c>
      <c r="AH871">
        <f t="array" ref="AH871">IFERROR(INDEX(JeffSagarin[YEAR],MATCH(AllSources[[#This Row],[Year]]&amp;"|"&amp;AllSources[[#This Row],[Real_Team]],JeffSagarin[YEAR]&amp;"|"&amp;JeffSagarin[TEAM],0)),"")</f>
        <v>2021</v>
      </c>
      <c r="AI871" t="str">
        <f t="array" ref="AI871">IFERROR(INDEX(SonnyMoore[TEAM],MATCH(AllSources[[#This Row],[Year]]&amp;"|"&amp;AllSources[[#This Row],[Real_Team]],SonnyMoore[YEAR]&amp;"|"&amp;SonnyMoore[TEAM],0)),"")</f>
        <v>WINTHROP</v>
      </c>
      <c r="AJ871">
        <f t="array" ref="AJ871">IFERROR(INDEX(SonnyMoore[SM_SOS],MATCH(AllSources[[#This Row],[Year]]&amp;"|"&amp;AllSources[[#This Row],[Real_Team]],SonnyMoore[YEAR]&amp;"|"&amp;SonnyMoore[TEAM],0)),"")</f>
        <v>70.3</v>
      </c>
      <c r="AK871">
        <f t="array" ref="AK871">IFERROR(INDEX(SonnyMoore[SM_PR],MATCH(AllSources[[#This Row],[Year]]&amp;"|"&amp;AllSources[[#This Row],[Real_Team]],SonnyMoore[YEAR]&amp;"|"&amp;SonnyMoore[TEAM],0)),"")</f>
        <v>81.13</v>
      </c>
      <c r="AL871">
        <f t="array" ref="AL871">IFERROR(INDEX(SonnyMoore[YEAR],MATCH(AllSources[[#This Row],[Year]]&amp;"|"&amp;AllSources[[#This Row],[Real_Team]],SonnyMoore[YEAR]&amp;"|"&amp;SonnyMoore[TEAM],0)),"")</f>
        <v>2021</v>
      </c>
      <c r="AM871" t="str">
        <f t="array" ref="AM871">IFERROR(INDEX(ESPN[TEAM],MATCH(AllSources[[#This Row],[Year]]&amp;"|"&amp;AllSources[[#This Row],[Real_Team]],ESPN[YEAR]&amp;"|"&amp;ESPN[TEAM],0)),"")</f>
        <v>Winthrop</v>
      </c>
      <c r="AN871">
        <f t="array" ref="AN871">IFERROR(INDEX(ESPN[BPI OFF],MATCH(AllSources[[#This Row],[Year]]&amp;"|"&amp;AllSources[[#This Row],[Real_Team]],ESPN[YEAR]&amp;"|"&amp;ESPN[TEAM],0)),"")</f>
        <v>2.5</v>
      </c>
      <c r="AO871">
        <f t="array" ref="AO871">IFERROR(INDEX(ESPN[BPI DEF],MATCH(AllSources[[#This Row],[Year]]&amp;"|"&amp;AllSources[[#This Row],[Real_Team]],ESPN[YEAR]&amp;"|"&amp;ESPN[TEAM],0)),"")</f>
        <v>3.3</v>
      </c>
      <c r="AP871">
        <f t="array" ref="AP871">IFERROR(INDEX(ESPN[BPI],MATCH(AllSources[[#This Row],[Year]]&amp;"|"&amp;AllSources[[#This Row],[Real_Team]],ESPN[YEAR]&amp;"|"&amp;ESPN[TEAM],0)),"")</f>
        <v>5.8</v>
      </c>
      <c r="AQ871">
        <f t="array" ref="AQ871">IFERROR(INDEX(ESPN[YEAR],MATCH(AllSources[[#This Row],[Year]]&amp;"|"&amp;AllSources[[#This Row],[Real_Team]],ESPN[YEAR]&amp;"|"&amp;ESPN[TEAM],0)),"")</f>
        <v>2021</v>
      </c>
    </row>
    <row r="872" spans="1:43" x14ac:dyDescent="0.2">
      <c r="A872">
        <v>2021</v>
      </c>
      <c r="B872">
        <v>103</v>
      </c>
      <c r="C872" t="s">
        <v>1330</v>
      </c>
      <c r="D872" t="s">
        <v>1085</v>
      </c>
      <c r="E872" t="e" vm="1">
        <v>#NAME?</v>
      </c>
      <c r="F872">
        <v>15</v>
      </c>
      <c r="H872" t="s">
        <v>89</v>
      </c>
      <c r="I872" t="s">
        <v>1381</v>
      </c>
      <c r="J872">
        <v>8.32</v>
      </c>
      <c r="K872">
        <v>105.4</v>
      </c>
      <c r="L872">
        <v>121</v>
      </c>
      <c r="M872">
        <v>97.1</v>
      </c>
      <c r="N872">
        <v>81</v>
      </c>
      <c r="O872">
        <v>64.900000000000006</v>
      </c>
      <c r="P872">
        <v>319</v>
      </c>
      <c r="Q872">
        <v>-6.0999999999999999E-2</v>
      </c>
      <c r="R872">
        <v>299</v>
      </c>
      <c r="S872">
        <v>-1.44</v>
      </c>
      <c r="T872">
        <v>211</v>
      </c>
      <c r="U872">
        <v>102</v>
      </c>
      <c r="V872">
        <v>211</v>
      </c>
      <c r="W872">
        <v>103.5</v>
      </c>
      <c r="X872">
        <v>238</v>
      </c>
      <c r="Y872">
        <v>2.54</v>
      </c>
      <c r="Z872">
        <v>177</v>
      </c>
      <c r="AA872">
        <v>5</v>
      </c>
      <c r="AB872" t="s">
        <v>136</v>
      </c>
      <c r="AC872" t="str">
        <f t="array" ref="AC872">IFERROR(INDEX(JeffSagarin[TEAM],MATCH(AllSources[[#This Row],[Year]]&amp;"|"&amp;AllSources[[#This Row],[Real_Team]],JeffSagarin[YEAR]&amp;"|"&amp;JeffSagarin[TEAM],0)),"")</f>
        <v/>
      </c>
      <c r="AD872" t="str">
        <f t="array" ref="AD872">IFERROR(INDEX(JeffSagarin[JS_RATING],MATCH(AllSources[[#This Row],[Year]]&amp;"|"&amp;AllSources[[#This Row],[Real_Team]],JeffSagarin[YEAR]&amp;"|"&amp;JeffSagarin[TEAM],0)),"")</f>
        <v/>
      </c>
      <c r="AE872" t="str">
        <f t="array" ref="AE872">IFERROR(INDEX(JeffSagarin[JS_SOS],MATCH(AllSources[[#This Row],[Year]]&amp;"|"&amp;AllSources[[#This Row],[Real_Team]],JeffSagarin[YEAR]&amp;"|"&amp;JeffSagarin[TEAM],0)),"")</f>
        <v/>
      </c>
      <c r="AF872" t="str">
        <f t="array" ref="AF872">IFERROR(INDEX(JeffSagarin[W25],MATCH(AllSources[[#This Row],[Year]]&amp;"|"&amp;AllSources[[#This Row],[Real_Team]],JeffSagarin[YEAR]&amp;"|"&amp;JeffSagarin[TEAM],0)),"")</f>
        <v/>
      </c>
      <c r="AG872" t="str">
        <f t="array" ref="AG872">IFERROR(INDEX(JeffSagarin[W50],MATCH(AllSources[[#This Row],[Year]]&amp;"|"&amp;AllSources[[#This Row],[Real_Team]],JeffSagarin[YEAR]&amp;"|"&amp;JeffSagarin[TEAM],0)),"")</f>
        <v/>
      </c>
      <c r="AH872" t="str">
        <f t="array" ref="AH872">IFERROR(INDEX(JeffSagarin[YEAR],MATCH(AllSources[[#This Row],[Year]]&amp;"|"&amp;AllSources[[#This Row],[Real_Team]],JeffSagarin[YEAR]&amp;"|"&amp;JeffSagarin[TEAM],0)),"")</f>
        <v/>
      </c>
      <c r="AI872" t="str">
        <f t="array" ref="AI872">IFERROR(INDEX(SonnyMoore[TEAM],MATCH(AllSources[[#This Row],[Year]]&amp;"|"&amp;AllSources[[#This Row],[Real_Team]],SonnyMoore[YEAR]&amp;"|"&amp;SonnyMoore[TEAM],0)),"")</f>
        <v>GRAND CANYON</v>
      </c>
      <c r="AJ872">
        <f t="array" ref="AJ872">IFERROR(INDEX(SonnyMoore[SM_SOS],MATCH(AllSources[[#This Row],[Year]]&amp;"|"&amp;AllSources[[#This Row],[Real_Team]],SonnyMoore[YEAR]&amp;"|"&amp;SonnyMoore[TEAM],0)),"")</f>
        <v>66.42</v>
      </c>
      <c r="AK872">
        <f t="array" ref="AK872">IFERROR(INDEX(SonnyMoore[SM_PR],MATCH(AllSources[[#This Row],[Year]]&amp;"|"&amp;AllSources[[#This Row],[Real_Team]],SonnyMoore[YEAR]&amp;"|"&amp;SonnyMoore[TEAM],0)),"")</f>
        <v>78.13</v>
      </c>
      <c r="AL872">
        <f t="array" ref="AL872">IFERROR(INDEX(SonnyMoore[YEAR],MATCH(AllSources[[#This Row],[Year]]&amp;"|"&amp;AllSources[[#This Row],[Real_Team]],SonnyMoore[YEAR]&amp;"|"&amp;SonnyMoore[TEAM],0)),"")</f>
        <v>2021</v>
      </c>
      <c r="AM872" t="str">
        <f t="array" ref="AM872">IFERROR(INDEX(ESPN[TEAM],MATCH(AllSources[[#This Row],[Year]]&amp;"|"&amp;AllSources[[#This Row],[Real_Team]],ESPN[YEAR]&amp;"|"&amp;ESPN[TEAM],0)),"")</f>
        <v>Grand Canyon</v>
      </c>
      <c r="AN872">
        <f t="array" ref="AN872">IFERROR(INDEX(ESPN[BPI OFF],MATCH(AllSources[[#This Row],[Year]]&amp;"|"&amp;AllSources[[#This Row],[Real_Team]],ESPN[YEAR]&amp;"|"&amp;ESPN[TEAM],0)),"")</f>
        <v>3.6</v>
      </c>
      <c r="AO872">
        <f t="array" ref="AO872">IFERROR(INDEX(ESPN[BPI DEF],MATCH(AllSources[[#This Row],[Year]]&amp;"|"&amp;AllSources[[#This Row],[Real_Team]],ESPN[YEAR]&amp;"|"&amp;ESPN[TEAM],0)),"")</f>
        <v>2.8</v>
      </c>
      <c r="AP872">
        <f t="array" ref="AP872">IFERROR(INDEX(ESPN[BPI],MATCH(AllSources[[#This Row],[Year]]&amp;"|"&amp;AllSources[[#This Row],[Real_Team]],ESPN[YEAR]&amp;"|"&amp;ESPN[TEAM],0)),"")</f>
        <v>6.4</v>
      </c>
      <c r="AQ872">
        <f t="array" ref="AQ872">IFERROR(INDEX(ESPN[YEAR],MATCH(AllSources[[#This Row],[Year]]&amp;"|"&amp;AllSources[[#This Row],[Real_Team]],ESPN[YEAR]&amp;"|"&amp;ESPN[TEAM],0)),"")</f>
        <v>2021</v>
      </c>
    </row>
    <row r="873" spans="1:43" x14ac:dyDescent="0.2">
      <c r="A873">
        <v>2021</v>
      </c>
      <c r="B873">
        <v>105</v>
      </c>
      <c r="C873" t="s">
        <v>1331</v>
      </c>
      <c r="D873" t="s">
        <v>735</v>
      </c>
      <c r="E873" t="e" vm="1">
        <v>#NAME?</v>
      </c>
      <c r="F873">
        <v>14</v>
      </c>
      <c r="H873" t="s">
        <v>498</v>
      </c>
      <c r="I873" t="s">
        <v>1358</v>
      </c>
      <c r="J873">
        <v>8.19</v>
      </c>
      <c r="K873">
        <v>109.5</v>
      </c>
      <c r="L873">
        <v>62</v>
      </c>
      <c r="M873">
        <v>101.3</v>
      </c>
      <c r="N873">
        <v>156</v>
      </c>
      <c r="O873">
        <v>72.2</v>
      </c>
      <c r="P873">
        <v>27</v>
      </c>
      <c r="Q873">
        <v>-8.5000000000000006E-2</v>
      </c>
      <c r="R873">
        <v>323</v>
      </c>
      <c r="S873">
        <v>-0.43</v>
      </c>
      <c r="T873">
        <v>195</v>
      </c>
      <c r="U873">
        <v>102</v>
      </c>
      <c r="V873">
        <v>212</v>
      </c>
      <c r="W873">
        <v>102.4</v>
      </c>
      <c r="X873">
        <v>195</v>
      </c>
      <c r="Y873">
        <v>21.28</v>
      </c>
      <c r="Z873">
        <v>5</v>
      </c>
      <c r="AA873">
        <v>4</v>
      </c>
      <c r="AB873" t="s">
        <v>136</v>
      </c>
      <c r="AC873" t="str">
        <f t="array" ref="AC873">IFERROR(INDEX(JeffSagarin[TEAM],MATCH(AllSources[[#This Row],[Year]]&amp;"|"&amp;AllSources[[#This Row],[Real_Team]],JeffSagarin[YEAR]&amp;"|"&amp;JeffSagarin[TEAM],0)),"")</f>
        <v/>
      </c>
      <c r="AD873" t="str">
        <f t="array" ref="AD873">IFERROR(INDEX(JeffSagarin[JS_RATING],MATCH(AllSources[[#This Row],[Year]]&amp;"|"&amp;AllSources[[#This Row],[Real_Team]],JeffSagarin[YEAR]&amp;"|"&amp;JeffSagarin[TEAM],0)),"")</f>
        <v/>
      </c>
      <c r="AE873" t="str">
        <f t="array" ref="AE873">IFERROR(INDEX(JeffSagarin[JS_SOS],MATCH(AllSources[[#This Row],[Year]]&amp;"|"&amp;AllSources[[#This Row],[Real_Team]],JeffSagarin[YEAR]&amp;"|"&amp;JeffSagarin[TEAM],0)),"")</f>
        <v/>
      </c>
      <c r="AF873" t="str">
        <f t="array" ref="AF873">IFERROR(INDEX(JeffSagarin[W25],MATCH(AllSources[[#This Row],[Year]]&amp;"|"&amp;AllSources[[#This Row],[Real_Team]],JeffSagarin[YEAR]&amp;"|"&amp;JeffSagarin[TEAM],0)),"")</f>
        <v/>
      </c>
      <c r="AG873" t="str">
        <f t="array" ref="AG873">IFERROR(INDEX(JeffSagarin[W50],MATCH(AllSources[[#This Row],[Year]]&amp;"|"&amp;AllSources[[#This Row],[Real_Team]],JeffSagarin[YEAR]&amp;"|"&amp;JeffSagarin[TEAM],0)),"")</f>
        <v/>
      </c>
      <c r="AH873" t="str">
        <f t="array" ref="AH873">IFERROR(INDEX(JeffSagarin[YEAR],MATCH(AllSources[[#This Row],[Year]]&amp;"|"&amp;AllSources[[#This Row],[Real_Team]],JeffSagarin[YEAR]&amp;"|"&amp;JeffSagarin[TEAM],0)),"")</f>
        <v/>
      </c>
      <c r="AI873" t="str">
        <f t="array" ref="AI873">IFERROR(INDEX(SonnyMoore[TEAM],MATCH(AllSources[[#This Row],[Year]]&amp;"|"&amp;AllSources[[#This Row],[Real_Team]],SonnyMoore[YEAR]&amp;"|"&amp;SonnyMoore[TEAM],0)),"")</f>
        <v/>
      </c>
      <c r="AJ873" t="str">
        <f t="array" ref="AJ873">IFERROR(INDEX(SonnyMoore[SM_SOS],MATCH(AllSources[[#This Row],[Year]]&amp;"|"&amp;AllSources[[#This Row],[Real_Team]],SonnyMoore[YEAR]&amp;"|"&amp;SonnyMoore[TEAM],0)),"")</f>
        <v/>
      </c>
      <c r="AK873" t="str">
        <f t="array" ref="AK873">IFERROR(INDEX(SonnyMoore[SM_PR],MATCH(AllSources[[#This Row],[Year]]&amp;"|"&amp;AllSources[[#This Row],[Real_Team]],SonnyMoore[YEAR]&amp;"|"&amp;SonnyMoore[TEAM],0)),"")</f>
        <v/>
      </c>
      <c r="AL873" t="str">
        <f t="array" ref="AL873">IFERROR(INDEX(SonnyMoore[YEAR],MATCH(AllSources[[#This Row],[Year]]&amp;"|"&amp;AllSources[[#This Row],[Real_Team]],SonnyMoore[YEAR]&amp;"|"&amp;SonnyMoore[TEAM],0)),"")</f>
        <v/>
      </c>
      <c r="AM873" t="str">
        <f t="array" ref="AM873">IFERROR(INDEX(ESPN[TEAM],MATCH(AllSources[[#This Row],[Year]]&amp;"|"&amp;AllSources[[#This Row],[Real_Team]],ESPN[YEAR]&amp;"|"&amp;ESPN[TEAM],0)),"")</f>
        <v/>
      </c>
      <c r="AN873" t="str">
        <f t="array" ref="AN873">IFERROR(INDEX(ESPN[BPI OFF],MATCH(AllSources[[#This Row],[Year]]&amp;"|"&amp;AllSources[[#This Row],[Real_Team]],ESPN[YEAR]&amp;"|"&amp;ESPN[TEAM],0)),"")</f>
        <v/>
      </c>
      <c r="AO873" t="str">
        <f t="array" ref="AO873">IFERROR(INDEX(ESPN[BPI DEF],MATCH(AllSources[[#This Row],[Year]]&amp;"|"&amp;AllSources[[#This Row],[Real_Team]],ESPN[YEAR]&amp;"|"&amp;ESPN[TEAM],0)),"")</f>
        <v/>
      </c>
      <c r="AP873" t="str">
        <f t="array" ref="AP873">IFERROR(INDEX(ESPN[BPI],MATCH(AllSources[[#This Row],[Year]]&amp;"|"&amp;AllSources[[#This Row],[Real_Team]],ESPN[YEAR]&amp;"|"&amp;ESPN[TEAM],0)),"")</f>
        <v/>
      </c>
      <c r="AQ873" t="str">
        <f t="array" ref="AQ873">IFERROR(INDEX(ESPN[YEAR],MATCH(AllSources[[#This Row],[Year]]&amp;"|"&amp;AllSources[[#This Row],[Real_Team]],ESPN[YEAR]&amp;"|"&amp;ESPN[TEAM],0)),"")</f>
        <v/>
      </c>
    </row>
    <row r="874" spans="1:43" x14ac:dyDescent="0.2">
      <c r="A874">
        <v>2021</v>
      </c>
      <c r="B874">
        <v>108</v>
      </c>
      <c r="C874" t="s">
        <v>1332</v>
      </c>
      <c r="D874" t="s">
        <v>116</v>
      </c>
      <c r="E874" t="e" vm="1">
        <v>#NAME?</v>
      </c>
      <c r="F874">
        <v>13</v>
      </c>
      <c r="H874" t="s">
        <v>489</v>
      </c>
      <c r="I874" t="s">
        <v>1270</v>
      </c>
      <c r="J874">
        <v>7.79</v>
      </c>
      <c r="K874">
        <v>103.6</v>
      </c>
      <c r="L874">
        <v>146</v>
      </c>
      <c r="M874">
        <v>95.8</v>
      </c>
      <c r="N874">
        <v>62</v>
      </c>
      <c r="O874">
        <v>68</v>
      </c>
      <c r="P874">
        <v>183</v>
      </c>
      <c r="Q874">
        <v>3.0000000000000001E-3</v>
      </c>
      <c r="R874">
        <v>166</v>
      </c>
      <c r="S874">
        <v>1.48</v>
      </c>
      <c r="T874">
        <v>171</v>
      </c>
      <c r="U874">
        <v>103.8</v>
      </c>
      <c r="V874">
        <v>163</v>
      </c>
      <c r="W874">
        <v>102.3</v>
      </c>
      <c r="X874">
        <v>190</v>
      </c>
      <c r="Y874">
        <v>-2.78</v>
      </c>
      <c r="Z874">
        <v>257</v>
      </c>
      <c r="AA874">
        <v>3</v>
      </c>
      <c r="AB874" t="s">
        <v>136</v>
      </c>
      <c r="AC874" t="str">
        <f t="array" ref="AC874">IFERROR(INDEX(JeffSagarin[TEAM],MATCH(AllSources[[#This Row],[Year]]&amp;"|"&amp;AllSources[[#This Row],[Real_Team]],JeffSagarin[YEAR]&amp;"|"&amp;JeffSagarin[TEAM],0)),"")</f>
        <v/>
      </c>
      <c r="AD874" t="str">
        <f t="array" ref="AD874">IFERROR(INDEX(JeffSagarin[JS_RATING],MATCH(AllSources[[#This Row],[Year]]&amp;"|"&amp;AllSources[[#This Row],[Real_Team]],JeffSagarin[YEAR]&amp;"|"&amp;JeffSagarin[TEAM],0)),"")</f>
        <v/>
      </c>
      <c r="AE874" t="str">
        <f t="array" ref="AE874">IFERROR(INDEX(JeffSagarin[JS_SOS],MATCH(AllSources[[#This Row],[Year]]&amp;"|"&amp;AllSources[[#This Row],[Real_Team]],JeffSagarin[YEAR]&amp;"|"&amp;JeffSagarin[TEAM],0)),"")</f>
        <v/>
      </c>
      <c r="AF874" t="str">
        <f t="array" ref="AF874">IFERROR(INDEX(JeffSagarin[W25],MATCH(AllSources[[#This Row],[Year]]&amp;"|"&amp;AllSources[[#This Row],[Real_Team]],JeffSagarin[YEAR]&amp;"|"&amp;JeffSagarin[TEAM],0)),"")</f>
        <v/>
      </c>
      <c r="AG874" t="str">
        <f t="array" ref="AG874">IFERROR(INDEX(JeffSagarin[W50],MATCH(AllSources[[#This Row],[Year]]&amp;"|"&amp;AllSources[[#This Row],[Real_Team]],JeffSagarin[YEAR]&amp;"|"&amp;JeffSagarin[TEAM],0)),"")</f>
        <v/>
      </c>
      <c r="AH874" t="str">
        <f t="array" ref="AH874">IFERROR(INDEX(JeffSagarin[YEAR],MATCH(AllSources[[#This Row],[Year]]&amp;"|"&amp;AllSources[[#This Row],[Real_Team]],JeffSagarin[YEAR]&amp;"|"&amp;JeffSagarin[TEAM],0)),"")</f>
        <v/>
      </c>
      <c r="AI874" t="str">
        <f t="array" ref="AI874">IFERROR(INDEX(SonnyMoore[TEAM],MATCH(AllSources[[#This Row],[Year]]&amp;"|"&amp;AllSources[[#This Row],[Real_Team]],SonnyMoore[YEAR]&amp;"|"&amp;SonnyMoore[TEAM],0)),"")</f>
        <v/>
      </c>
      <c r="AJ874" t="str">
        <f t="array" ref="AJ874">IFERROR(INDEX(SonnyMoore[SM_SOS],MATCH(AllSources[[#This Row],[Year]]&amp;"|"&amp;AllSources[[#This Row],[Real_Team]],SonnyMoore[YEAR]&amp;"|"&amp;SonnyMoore[TEAM],0)),"")</f>
        <v/>
      </c>
      <c r="AK874" t="str">
        <f t="array" ref="AK874">IFERROR(INDEX(SonnyMoore[SM_PR],MATCH(AllSources[[#This Row],[Year]]&amp;"|"&amp;AllSources[[#This Row],[Real_Team]],SonnyMoore[YEAR]&amp;"|"&amp;SonnyMoore[TEAM],0)),"")</f>
        <v/>
      </c>
      <c r="AL874" t="str">
        <f t="array" ref="AL874">IFERROR(INDEX(SonnyMoore[YEAR],MATCH(AllSources[[#This Row],[Year]]&amp;"|"&amp;AllSources[[#This Row],[Real_Team]],SonnyMoore[YEAR]&amp;"|"&amp;SonnyMoore[TEAM],0)),"")</f>
        <v/>
      </c>
      <c r="AM874" t="str">
        <f t="array" ref="AM874">IFERROR(INDEX(ESPN[TEAM],MATCH(AllSources[[#This Row],[Year]]&amp;"|"&amp;AllSources[[#This Row],[Real_Team]],ESPN[YEAR]&amp;"|"&amp;ESPN[TEAM],0)),"")</f>
        <v>UNC Greensboro</v>
      </c>
      <c r="AN874">
        <f t="array" ref="AN874">IFERROR(INDEX(ESPN[BPI OFF],MATCH(AllSources[[#This Row],[Year]]&amp;"|"&amp;AllSources[[#This Row],[Real_Team]],ESPN[YEAR]&amp;"|"&amp;ESPN[TEAM],0)),"")</f>
        <v>1.1000000000000001</v>
      </c>
      <c r="AO874">
        <f t="array" ref="AO874">IFERROR(INDEX(ESPN[BPI DEF],MATCH(AllSources[[#This Row],[Year]]&amp;"|"&amp;AllSources[[#This Row],[Real_Team]],ESPN[YEAR]&amp;"|"&amp;ESPN[TEAM],0)),"")</f>
        <v>4.3</v>
      </c>
      <c r="AP874">
        <f t="array" ref="AP874">IFERROR(INDEX(ESPN[BPI],MATCH(AllSources[[#This Row],[Year]]&amp;"|"&amp;AllSources[[#This Row],[Real_Team]],ESPN[YEAR]&amp;"|"&amp;ESPN[TEAM],0)),"")</f>
        <v>5.4</v>
      </c>
      <c r="AQ874">
        <f t="array" ref="AQ874">IFERROR(INDEX(ESPN[YEAR],MATCH(AllSources[[#This Row],[Year]]&amp;"|"&amp;AllSources[[#This Row],[Real_Team]],ESPN[YEAR]&amp;"|"&amp;ESPN[TEAM],0)),"")</f>
        <v>2021</v>
      </c>
    </row>
    <row r="875" spans="1:43" x14ac:dyDescent="0.2">
      <c r="A875">
        <v>2021</v>
      </c>
      <c r="B875">
        <v>125</v>
      </c>
      <c r="C875" t="s">
        <v>1333</v>
      </c>
      <c r="D875" t="s">
        <v>1555</v>
      </c>
      <c r="E875" t="e" vm="1">
        <v>#NAME?</v>
      </c>
      <c r="F875">
        <v>15</v>
      </c>
      <c r="H875" t="s">
        <v>514</v>
      </c>
      <c r="I875" t="s">
        <v>1346</v>
      </c>
      <c r="J875">
        <v>4.83</v>
      </c>
      <c r="K875">
        <v>109.3</v>
      </c>
      <c r="L875">
        <v>66</v>
      </c>
      <c r="M875">
        <v>104.4</v>
      </c>
      <c r="N875">
        <v>219</v>
      </c>
      <c r="O875">
        <v>71.400000000000006</v>
      </c>
      <c r="P875">
        <v>46</v>
      </c>
      <c r="Q875">
        <v>2.3E-2</v>
      </c>
      <c r="R875">
        <v>125</v>
      </c>
      <c r="S875">
        <v>4.09</v>
      </c>
      <c r="T875">
        <v>135</v>
      </c>
      <c r="U875">
        <v>105.2</v>
      </c>
      <c r="V875">
        <v>120</v>
      </c>
      <c r="W875">
        <v>101.1</v>
      </c>
      <c r="X875">
        <v>149</v>
      </c>
      <c r="Y875">
        <v>22.06</v>
      </c>
      <c r="Z875">
        <v>4</v>
      </c>
      <c r="AA875">
        <v>5</v>
      </c>
      <c r="AB875" t="s">
        <v>136</v>
      </c>
      <c r="AC875" t="str">
        <f t="array" ref="AC875">IFERROR(INDEX(JeffSagarin[TEAM],MATCH(AllSources[[#This Row],[Year]]&amp;"|"&amp;AllSources[[#This Row],[Real_Team]],JeffSagarin[YEAR]&amp;"|"&amp;JeffSagarin[TEAM],0)),"")</f>
        <v/>
      </c>
      <c r="AD875" t="str">
        <f t="array" ref="AD875">IFERROR(INDEX(JeffSagarin[JS_RATING],MATCH(AllSources[[#This Row],[Year]]&amp;"|"&amp;AllSources[[#This Row],[Real_Team]],JeffSagarin[YEAR]&amp;"|"&amp;JeffSagarin[TEAM],0)),"")</f>
        <v/>
      </c>
      <c r="AE875" t="str">
        <f t="array" ref="AE875">IFERROR(INDEX(JeffSagarin[JS_SOS],MATCH(AllSources[[#This Row],[Year]]&amp;"|"&amp;AllSources[[#This Row],[Real_Team]],JeffSagarin[YEAR]&amp;"|"&amp;JeffSagarin[TEAM],0)),"")</f>
        <v/>
      </c>
      <c r="AF875" t="str">
        <f t="array" ref="AF875">IFERROR(INDEX(JeffSagarin[W25],MATCH(AllSources[[#This Row],[Year]]&amp;"|"&amp;AllSources[[#This Row],[Real_Team]],JeffSagarin[YEAR]&amp;"|"&amp;JeffSagarin[TEAM],0)),"")</f>
        <v/>
      </c>
      <c r="AG875" t="str">
        <f t="array" ref="AG875">IFERROR(INDEX(JeffSagarin[W50],MATCH(AllSources[[#This Row],[Year]]&amp;"|"&amp;AllSources[[#This Row],[Real_Team]],JeffSagarin[YEAR]&amp;"|"&amp;JeffSagarin[TEAM],0)),"")</f>
        <v/>
      </c>
      <c r="AH875" t="str">
        <f t="array" ref="AH875">IFERROR(INDEX(JeffSagarin[YEAR],MATCH(AllSources[[#This Row],[Year]]&amp;"|"&amp;AllSources[[#This Row],[Real_Team]],JeffSagarin[YEAR]&amp;"|"&amp;JeffSagarin[TEAM],0)),"")</f>
        <v/>
      </c>
      <c r="AI875" t="str">
        <f t="array" ref="AI875">IFERROR(INDEX(SonnyMoore[TEAM],MATCH(AllSources[[#This Row],[Year]]&amp;"|"&amp;AllSources[[#This Row],[Real_Team]],SonnyMoore[YEAR]&amp;"|"&amp;SonnyMoore[TEAM],0)),"")</f>
        <v>ORAL ROBERTS</v>
      </c>
      <c r="AJ875">
        <f t="array" ref="AJ875">IFERROR(INDEX(SonnyMoore[SM_SOS],MATCH(AllSources[[#This Row],[Year]]&amp;"|"&amp;AllSources[[#This Row],[Real_Team]],SonnyMoore[YEAR]&amp;"|"&amp;SonnyMoore[TEAM],0)),"")</f>
        <v>71.209999999999994</v>
      </c>
      <c r="AK875">
        <f t="array" ref="AK875">IFERROR(INDEX(SonnyMoore[SM_PR],MATCH(AllSources[[#This Row],[Year]]&amp;"|"&amp;AllSources[[#This Row],[Real_Team]],SonnyMoore[YEAR]&amp;"|"&amp;SonnyMoore[TEAM],0)),"")</f>
        <v>81.72</v>
      </c>
      <c r="AL875">
        <f t="array" ref="AL875">IFERROR(INDEX(SonnyMoore[YEAR],MATCH(AllSources[[#This Row],[Year]]&amp;"|"&amp;AllSources[[#This Row],[Real_Team]],SonnyMoore[YEAR]&amp;"|"&amp;SonnyMoore[TEAM],0)),"")</f>
        <v>2021</v>
      </c>
      <c r="AM875" t="str">
        <f t="array" ref="AM875">IFERROR(INDEX(ESPN[TEAM],MATCH(AllSources[[#This Row],[Year]]&amp;"|"&amp;AllSources[[#This Row],[Real_Team]],ESPN[YEAR]&amp;"|"&amp;ESPN[TEAM],0)),"")</f>
        <v/>
      </c>
      <c r="AN875" t="str">
        <f t="array" ref="AN875">IFERROR(INDEX(ESPN[BPI OFF],MATCH(AllSources[[#This Row],[Year]]&amp;"|"&amp;AllSources[[#This Row],[Real_Team]],ESPN[YEAR]&amp;"|"&amp;ESPN[TEAM],0)),"")</f>
        <v/>
      </c>
      <c r="AO875" t="str">
        <f t="array" ref="AO875">IFERROR(INDEX(ESPN[BPI DEF],MATCH(AllSources[[#This Row],[Year]]&amp;"|"&amp;AllSources[[#This Row],[Real_Team]],ESPN[YEAR]&amp;"|"&amp;ESPN[TEAM],0)),"")</f>
        <v/>
      </c>
      <c r="AP875" t="str">
        <f t="array" ref="AP875">IFERROR(INDEX(ESPN[BPI],MATCH(AllSources[[#This Row],[Year]]&amp;"|"&amp;AllSources[[#This Row],[Real_Team]],ESPN[YEAR]&amp;"|"&amp;ESPN[TEAM],0)),"")</f>
        <v/>
      </c>
      <c r="AQ875" t="str">
        <f t="array" ref="AQ875">IFERROR(INDEX(ESPN[YEAR],MATCH(AllSources[[#This Row],[Year]]&amp;"|"&amp;AllSources[[#This Row],[Real_Team]],ESPN[YEAR]&amp;"|"&amp;ESPN[TEAM],0)),"")</f>
        <v/>
      </c>
    </row>
    <row r="876" spans="1:43" x14ac:dyDescent="0.2">
      <c r="A876">
        <v>2021</v>
      </c>
      <c r="B876">
        <v>134</v>
      </c>
      <c r="C876" t="s">
        <v>1334</v>
      </c>
      <c r="D876" t="s">
        <v>1553</v>
      </c>
      <c r="E876" t="e" vm="1">
        <v>#NAME?</v>
      </c>
      <c r="F876">
        <v>14</v>
      </c>
      <c r="H876" t="s">
        <v>77</v>
      </c>
      <c r="I876" t="s">
        <v>1268</v>
      </c>
      <c r="J876">
        <v>3.19</v>
      </c>
      <c r="K876">
        <v>100.6</v>
      </c>
      <c r="L876">
        <v>205</v>
      </c>
      <c r="M876">
        <v>97.4</v>
      </c>
      <c r="N876">
        <v>88</v>
      </c>
      <c r="O876">
        <v>65.2</v>
      </c>
      <c r="P876">
        <v>314</v>
      </c>
      <c r="Q876">
        <v>0.14599999999999999</v>
      </c>
      <c r="R876">
        <v>4</v>
      </c>
      <c r="S876">
        <v>-1.1000000000000001</v>
      </c>
      <c r="T876">
        <v>204</v>
      </c>
      <c r="U876">
        <v>102.1</v>
      </c>
      <c r="V876">
        <v>209</v>
      </c>
      <c r="W876">
        <v>103.2</v>
      </c>
      <c r="X876">
        <v>228</v>
      </c>
      <c r="Y876">
        <v>16.21</v>
      </c>
      <c r="Z876">
        <v>16</v>
      </c>
      <c r="AA876">
        <v>4</v>
      </c>
      <c r="AB876" t="s">
        <v>136</v>
      </c>
      <c r="AC876" t="str">
        <f t="array" ref="AC876">IFERROR(INDEX(JeffSagarin[TEAM],MATCH(AllSources[[#This Row],[Year]]&amp;"|"&amp;AllSources[[#This Row],[Real_Team]],JeffSagarin[YEAR]&amp;"|"&amp;JeffSagarin[TEAM],0)),"")</f>
        <v/>
      </c>
      <c r="AD876" t="str">
        <f t="array" ref="AD876">IFERROR(INDEX(JeffSagarin[JS_RATING],MATCH(AllSources[[#This Row],[Year]]&amp;"|"&amp;AllSources[[#This Row],[Real_Team]],JeffSagarin[YEAR]&amp;"|"&amp;JeffSagarin[TEAM],0)),"")</f>
        <v/>
      </c>
      <c r="AE876" t="str">
        <f t="array" ref="AE876">IFERROR(INDEX(JeffSagarin[JS_SOS],MATCH(AllSources[[#This Row],[Year]]&amp;"|"&amp;AllSources[[#This Row],[Real_Team]],JeffSagarin[YEAR]&amp;"|"&amp;JeffSagarin[TEAM],0)),"")</f>
        <v/>
      </c>
      <c r="AF876" t="str">
        <f t="array" ref="AF876">IFERROR(INDEX(JeffSagarin[W25],MATCH(AllSources[[#This Row],[Year]]&amp;"|"&amp;AllSources[[#This Row],[Real_Team]],JeffSagarin[YEAR]&amp;"|"&amp;JeffSagarin[TEAM],0)),"")</f>
        <v/>
      </c>
      <c r="AG876" t="str">
        <f t="array" ref="AG876">IFERROR(INDEX(JeffSagarin[W50],MATCH(AllSources[[#This Row],[Year]]&amp;"|"&amp;AllSources[[#This Row],[Real_Team]],JeffSagarin[YEAR]&amp;"|"&amp;JeffSagarin[TEAM],0)),"")</f>
        <v/>
      </c>
      <c r="AH876" t="str">
        <f t="array" ref="AH876">IFERROR(INDEX(JeffSagarin[YEAR],MATCH(AllSources[[#This Row],[Year]]&amp;"|"&amp;AllSources[[#This Row],[Real_Team]],JeffSagarin[YEAR]&amp;"|"&amp;JeffSagarin[TEAM],0)),"")</f>
        <v/>
      </c>
      <c r="AI876" t="str">
        <f t="array" ref="AI876">IFERROR(INDEX(SonnyMoore[TEAM],MATCH(AllSources[[#This Row],[Year]]&amp;"|"&amp;AllSources[[#This Row],[Real_Team]],SonnyMoore[YEAR]&amp;"|"&amp;SonnyMoore[TEAM],0)),"")</f>
        <v/>
      </c>
      <c r="AJ876" t="str">
        <f t="array" ref="AJ876">IFERROR(INDEX(SonnyMoore[SM_SOS],MATCH(AllSources[[#This Row],[Year]]&amp;"|"&amp;AllSources[[#This Row],[Real_Team]],SonnyMoore[YEAR]&amp;"|"&amp;SonnyMoore[TEAM],0)),"")</f>
        <v/>
      </c>
      <c r="AK876" t="str">
        <f t="array" ref="AK876">IFERROR(INDEX(SonnyMoore[SM_PR],MATCH(AllSources[[#This Row],[Year]]&amp;"|"&amp;AllSources[[#This Row],[Real_Team]],SonnyMoore[YEAR]&amp;"|"&amp;SonnyMoore[TEAM],0)),"")</f>
        <v/>
      </c>
      <c r="AL876" t="str">
        <f t="array" ref="AL876">IFERROR(INDEX(SonnyMoore[YEAR],MATCH(AllSources[[#This Row],[Year]]&amp;"|"&amp;AllSources[[#This Row],[Real_Team]],SonnyMoore[YEAR]&amp;"|"&amp;SonnyMoore[TEAM],0)),"")</f>
        <v/>
      </c>
      <c r="AM876" t="str">
        <f t="array" ref="AM876">IFERROR(INDEX(ESPN[TEAM],MATCH(AllSources[[#This Row],[Year]]&amp;"|"&amp;AllSources[[#This Row],[Real_Team]],ESPN[YEAR]&amp;"|"&amp;ESPN[TEAM],0)),"")</f>
        <v/>
      </c>
      <c r="AN876" t="str">
        <f t="array" ref="AN876">IFERROR(INDEX(ESPN[BPI OFF],MATCH(AllSources[[#This Row],[Year]]&amp;"|"&amp;AllSources[[#This Row],[Real_Team]],ESPN[YEAR]&amp;"|"&amp;ESPN[TEAM],0)),"")</f>
        <v/>
      </c>
      <c r="AO876" t="str">
        <f t="array" ref="AO876">IFERROR(INDEX(ESPN[BPI DEF],MATCH(AllSources[[#This Row],[Year]]&amp;"|"&amp;AllSources[[#This Row],[Real_Team]],ESPN[YEAR]&amp;"|"&amp;ESPN[TEAM],0)),"")</f>
        <v/>
      </c>
      <c r="AP876" t="str">
        <f t="array" ref="AP876">IFERROR(INDEX(ESPN[BPI],MATCH(AllSources[[#This Row],[Year]]&amp;"|"&amp;AllSources[[#This Row],[Real_Team]],ESPN[YEAR]&amp;"|"&amp;ESPN[TEAM],0)),"")</f>
        <v/>
      </c>
      <c r="AQ876" t="str">
        <f t="array" ref="AQ876">IFERROR(INDEX(ESPN[YEAR],MATCH(AllSources[[#This Row],[Year]]&amp;"|"&amp;AllSources[[#This Row],[Real_Team]],ESPN[YEAR]&amp;"|"&amp;ESPN[TEAM],0)),"")</f>
        <v/>
      </c>
    </row>
    <row r="877" spans="1:43" x14ac:dyDescent="0.2">
      <c r="A877">
        <v>2021</v>
      </c>
      <c r="B877">
        <v>158</v>
      </c>
      <c r="C877" t="s">
        <v>1335</v>
      </c>
      <c r="D877" t="s">
        <v>1551</v>
      </c>
      <c r="E877" t="e" vm="1">
        <v>#NAME?</v>
      </c>
      <c r="F877">
        <v>16</v>
      </c>
      <c r="H877" t="s">
        <v>127</v>
      </c>
      <c r="I877" s="25" t="s">
        <v>1382</v>
      </c>
      <c r="J877">
        <v>0.67</v>
      </c>
      <c r="K877">
        <v>106.5</v>
      </c>
      <c r="L877">
        <v>104</v>
      </c>
      <c r="M877">
        <v>105.8</v>
      </c>
      <c r="N877">
        <v>248</v>
      </c>
      <c r="O877">
        <v>63.9</v>
      </c>
      <c r="P877">
        <v>340</v>
      </c>
      <c r="Q877">
        <v>7.0000000000000001E-3</v>
      </c>
      <c r="R877">
        <v>158</v>
      </c>
      <c r="S877">
        <v>-2.2799999999999998</v>
      </c>
      <c r="T877">
        <v>227</v>
      </c>
      <c r="U877">
        <v>101.2</v>
      </c>
      <c r="V877">
        <v>229</v>
      </c>
      <c r="W877">
        <v>103.5</v>
      </c>
      <c r="X877">
        <v>241</v>
      </c>
      <c r="Y877">
        <v>-5.75</v>
      </c>
      <c r="Z877">
        <v>295</v>
      </c>
      <c r="AA877">
        <v>6</v>
      </c>
      <c r="AB877" t="s">
        <v>136</v>
      </c>
      <c r="AC877" t="str">
        <f t="array" ref="AC877">IFERROR(INDEX(JeffSagarin[TEAM],MATCH(AllSources[[#This Row],[Year]]&amp;"|"&amp;AllSources[[#This Row],[Real_Team]],JeffSagarin[YEAR]&amp;"|"&amp;JeffSagarin[TEAM],0)),"")</f>
        <v/>
      </c>
      <c r="AD877" t="str">
        <f t="array" ref="AD877">IFERROR(INDEX(JeffSagarin[JS_RATING],MATCH(AllSources[[#This Row],[Year]]&amp;"|"&amp;AllSources[[#This Row],[Real_Team]],JeffSagarin[YEAR]&amp;"|"&amp;JeffSagarin[TEAM],0)),"")</f>
        <v/>
      </c>
      <c r="AE877" t="str">
        <f t="array" ref="AE877">IFERROR(INDEX(JeffSagarin[JS_SOS],MATCH(AllSources[[#This Row],[Year]]&amp;"|"&amp;AllSources[[#This Row],[Real_Team]],JeffSagarin[YEAR]&amp;"|"&amp;JeffSagarin[TEAM],0)),"")</f>
        <v/>
      </c>
      <c r="AF877" t="str">
        <f t="array" ref="AF877">IFERROR(INDEX(JeffSagarin[W25],MATCH(AllSources[[#This Row],[Year]]&amp;"|"&amp;AllSources[[#This Row],[Real_Team]],JeffSagarin[YEAR]&amp;"|"&amp;JeffSagarin[TEAM],0)),"")</f>
        <v/>
      </c>
      <c r="AG877" t="str">
        <f t="array" ref="AG877">IFERROR(INDEX(JeffSagarin[W50],MATCH(AllSources[[#This Row],[Year]]&amp;"|"&amp;AllSources[[#This Row],[Real_Team]],JeffSagarin[YEAR]&amp;"|"&amp;JeffSagarin[TEAM],0)),"")</f>
        <v/>
      </c>
      <c r="AH877" t="str">
        <f t="array" ref="AH877">IFERROR(INDEX(JeffSagarin[YEAR],MATCH(AllSources[[#This Row],[Year]]&amp;"|"&amp;AllSources[[#This Row],[Real_Team]],JeffSagarin[YEAR]&amp;"|"&amp;JeffSagarin[TEAM],0)),"")</f>
        <v/>
      </c>
      <c r="AI877" t="str">
        <f t="array" ref="AI877">IFERROR(INDEX(SonnyMoore[TEAM],MATCH(AllSources[[#This Row],[Year]]&amp;"|"&amp;AllSources[[#This Row],[Real_Team]],SonnyMoore[YEAR]&amp;"|"&amp;SonnyMoore[TEAM],0)),"")</f>
        <v/>
      </c>
      <c r="AJ877" t="str">
        <f t="array" ref="AJ877">IFERROR(INDEX(SonnyMoore[SM_SOS],MATCH(AllSources[[#This Row],[Year]]&amp;"|"&amp;AllSources[[#This Row],[Real_Team]],SonnyMoore[YEAR]&amp;"|"&amp;SonnyMoore[TEAM],0)),"")</f>
        <v/>
      </c>
      <c r="AK877" t="str">
        <f t="array" ref="AK877">IFERROR(INDEX(SonnyMoore[SM_PR],MATCH(AllSources[[#This Row],[Year]]&amp;"|"&amp;AllSources[[#This Row],[Real_Team]],SonnyMoore[YEAR]&amp;"|"&amp;SonnyMoore[TEAM],0)),"")</f>
        <v/>
      </c>
      <c r="AL877" t="str">
        <f t="array" ref="AL877">IFERROR(INDEX(SonnyMoore[YEAR],MATCH(AllSources[[#This Row],[Year]]&amp;"|"&amp;AllSources[[#This Row],[Real_Team]],SonnyMoore[YEAR]&amp;"|"&amp;SonnyMoore[TEAM],0)),"")</f>
        <v/>
      </c>
      <c r="AM877" t="str">
        <f t="array" ref="AM877">IFERROR(INDEX(ESPN[TEAM],MATCH(AllSources[[#This Row],[Year]]&amp;"|"&amp;AllSources[[#This Row],[Real_Team]],ESPN[YEAR]&amp;"|"&amp;ESPN[TEAM],0)),"")</f>
        <v/>
      </c>
      <c r="AN877" t="str">
        <f t="array" ref="AN877">IFERROR(INDEX(ESPN[BPI OFF],MATCH(AllSources[[#This Row],[Year]]&amp;"|"&amp;AllSources[[#This Row],[Real_Team]],ESPN[YEAR]&amp;"|"&amp;ESPN[TEAM],0)),"")</f>
        <v/>
      </c>
      <c r="AO877" t="str">
        <f t="array" ref="AO877">IFERROR(INDEX(ESPN[BPI DEF],MATCH(AllSources[[#This Row],[Year]]&amp;"|"&amp;AllSources[[#This Row],[Real_Team]],ESPN[YEAR]&amp;"|"&amp;ESPN[TEAM],0)),"")</f>
        <v/>
      </c>
      <c r="AP877" t="str">
        <f t="array" ref="AP877">IFERROR(INDEX(ESPN[BPI],MATCH(AllSources[[#This Row],[Year]]&amp;"|"&amp;AllSources[[#This Row],[Real_Team]],ESPN[YEAR]&amp;"|"&amp;ESPN[TEAM],0)),"")</f>
        <v/>
      </c>
      <c r="AQ877" t="str">
        <f t="array" ref="AQ877">IFERROR(INDEX(ESPN[YEAR],MATCH(AllSources[[#This Row],[Year]]&amp;"|"&amp;AllSources[[#This Row],[Real_Team]],ESPN[YEAR]&amp;"|"&amp;ESPN[TEAM],0)),"")</f>
        <v/>
      </c>
    </row>
    <row r="878" spans="1:43" x14ac:dyDescent="0.2">
      <c r="A878">
        <v>2021</v>
      </c>
      <c r="B878">
        <v>169</v>
      </c>
      <c r="C878" t="s">
        <v>1336</v>
      </c>
      <c r="D878" t="s">
        <v>258</v>
      </c>
      <c r="E878" t="e" vm="1">
        <v>#NAME?</v>
      </c>
      <c r="F878">
        <v>15</v>
      </c>
      <c r="H878" t="s">
        <v>525</v>
      </c>
      <c r="I878" t="s">
        <v>1351</v>
      </c>
      <c r="J878">
        <v>-0.13</v>
      </c>
      <c r="K878">
        <v>100.6</v>
      </c>
      <c r="L878">
        <v>206</v>
      </c>
      <c r="M878">
        <v>100.7</v>
      </c>
      <c r="N878">
        <v>138</v>
      </c>
      <c r="O878">
        <v>66.099999999999994</v>
      </c>
      <c r="P878">
        <v>279</v>
      </c>
      <c r="Q878">
        <v>0.19900000000000001</v>
      </c>
      <c r="R878">
        <v>1</v>
      </c>
      <c r="S878">
        <v>-0.83</v>
      </c>
      <c r="T878">
        <v>202</v>
      </c>
      <c r="U878">
        <v>105.1</v>
      </c>
      <c r="V878">
        <v>122</v>
      </c>
      <c r="W878">
        <v>106</v>
      </c>
      <c r="X878">
        <v>335</v>
      </c>
      <c r="Y878">
        <v>20.350000000000001</v>
      </c>
      <c r="Z878">
        <v>9</v>
      </c>
      <c r="AA878">
        <v>5</v>
      </c>
      <c r="AB878" t="s">
        <v>136</v>
      </c>
      <c r="AC878" t="str">
        <f t="array" ref="AC878">IFERROR(INDEX(JeffSagarin[TEAM],MATCH(AllSources[[#This Row],[Year]]&amp;"|"&amp;AllSources[[#This Row],[Real_Team]],JeffSagarin[YEAR]&amp;"|"&amp;JeffSagarin[TEAM],0)),"")</f>
        <v/>
      </c>
      <c r="AD878" t="str">
        <f t="array" ref="AD878">IFERROR(INDEX(JeffSagarin[JS_RATING],MATCH(AllSources[[#This Row],[Year]]&amp;"|"&amp;AllSources[[#This Row],[Real_Team]],JeffSagarin[YEAR]&amp;"|"&amp;JeffSagarin[TEAM],0)),"")</f>
        <v/>
      </c>
      <c r="AE878" t="str">
        <f t="array" ref="AE878">IFERROR(INDEX(JeffSagarin[JS_SOS],MATCH(AllSources[[#This Row],[Year]]&amp;"|"&amp;AllSources[[#This Row],[Real_Team]],JeffSagarin[YEAR]&amp;"|"&amp;JeffSagarin[TEAM],0)),"")</f>
        <v/>
      </c>
      <c r="AF878" t="str">
        <f t="array" ref="AF878">IFERROR(INDEX(JeffSagarin[W25],MATCH(AllSources[[#This Row],[Year]]&amp;"|"&amp;AllSources[[#This Row],[Real_Team]],JeffSagarin[YEAR]&amp;"|"&amp;JeffSagarin[TEAM],0)),"")</f>
        <v/>
      </c>
      <c r="AG878" t="str">
        <f t="array" ref="AG878">IFERROR(INDEX(JeffSagarin[W50],MATCH(AllSources[[#This Row],[Year]]&amp;"|"&amp;AllSources[[#This Row],[Real_Team]],JeffSagarin[YEAR]&amp;"|"&amp;JeffSagarin[TEAM],0)),"")</f>
        <v/>
      </c>
      <c r="AH878" t="str">
        <f t="array" ref="AH878">IFERROR(INDEX(JeffSagarin[YEAR],MATCH(AllSources[[#This Row],[Year]]&amp;"|"&amp;AllSources[[#This Row],[Real_Team]],JeffSagarin[YEAR]&amp;"|"&amp;JeffSagarin[TEAM],0)),"")</f>
        <v/>
      </c>
      <c r="AI878" t="str">
        <f t="array" ref="AI878">IFERROR(INDEX(SonnyMoore[TEAM],MATCH(AllSources[[#This Row],[Year]]&amp;"|"&amp;AllSources[[#This Row],[Real_Team]],SonnyMoore[YEAR]&amp;"|"&amp;SonnyMoore[TEAM],0)),"")</f>
        <v/>
      </c>
      <c r="AJ878" t="str">
        <f t="array" ref="AJ878">IFERROR(INDEX(SonnyMoore[SM_SOS],MATCH(AllSources[[#This Row],[Year]]&amp;"|"&amp;AllSources[[#This Row],[Real_Team]],SonnyMoore[YEAR]&amp;"|"&amp;SonnyMoore[TEAM],0)),"")</f>
        <v/>
      </c>
      <c r="AK878" t="str">
        <f t="array" ref="AK878">IFERROR(INDEX(SonnyMoore[SM_PR],MATCH(AllSources[[#This Row],[Year]]&amp;"|"&amp;AllSources[[#This Row],[Real_Team]],SonnyMoore[YEAR]&amp;"|"&amp;SonnyMoore[TEAM],0)),"")</f>
        <v/>
      </c>
      <c r="AL878" t="str">
        <f t="array" ref="AL878">IFERROR(INDEX(SonnyMoore[YEAR],MATCH(AllSources[[#This Row],[Year]]&amp;"|"&amp;AllSources[[#This Row],[Real_Team]],SonnyMoore[YEAR]&amp;"|"&amp;SonnyMoore[TEAM],0)),"")</f>
        <v/>
      </c>
      <c r="AM878" t="str">
        <f t="array" ref="AM878">IFERROR(INDEX(ESPN[TEAM],MATCH(AllSources[[#This Row],[Year]]&amp;"|"&amp;AllSources[[#This Row],[Real_Team]],ESPN[YEAR]&amp;"|"&amp;ESPN[TEAM],0)),"")</f>
        <v/>
      </c>
      <c r="AN878" t="str">
        <f t="array" ref="AN878">IFERROR(INDEX(ESPN[BPI OFF],MATCH(AllSources[[#This Row],[Year]]&amp;"|"&amp;AllSources[[#This Row],[Real_Team]],ESPN[YEAR]&amp;"|"&amp;ESPN[TEAM],0)),"")</f>
        <v/>
      </c>
      <c r="AO878" t="str">
        <f t="array" ref="AO878">IFERROR(INDEX(ESPN[BPI DEF],MATCH(AllSources[[#This Row],[Year]]&amp;"|"&amp;AllSources[[#This Row],[Real_Team]],ESPN[YEAR]&amp;"|"&amp;ESPN[TEAM],0)),"")</f>
        <v/>
      </c>
      <c r="AP878" t="str">
        <f t="array" ref="AP878">IFERROR(INDEX(ESPN[BPI],MATCH(AllSources[[#This Row],[Year]]&amp;"|"&amp;AllSources[[#This Row],[Real_Team]],ESPN[YEAR]&amp;"|"&amp;ESPN[TEAM],0)),"")</f>
        <v/>
      </c>
      <c r="AQ878" t="str">
        <f t="array" ref="AQ878">IFERROR(INDEX(ESPN[YEAR],MATCH(AllSources[[#This Row],[Year]]&amp;"|"&amp;AllSources[[#This Row],[Real_Team]],ESPN[YEAR]&amp;"|"&amp;ESPN[TEAM],0)),"")</f>
        <v/>
      </c>
    </row>
    <row r="879" spans="1:43" x14ac:dyDescent="0.2">
      <c r="A879">
        <v>2021</v>
      </c>
      <c r="B879">
        <v>178</v>
      </c>
      <c r="C879" t="s">
        <v>521</v>
      </c>
      <c r="D879" t="s">
        <v>39</v>
      </c>
      <c r="E879" t="e" vm="1">
        <v>#NAME?</v>
      </c>
      <c r="F879">
        <v>15</v>
      </c>
      <c r="H879" t="s">
        <v>520</v>
      </c>
      <c r="I879" s="25" t="s">
        <v>1383</v>
      </c>
      <c r="J879">
        <v>-0.78</v>
      </c>
      <c r="K879">
        <v>100.2</v>
      </c>
      <c r="L879">
        <v>217</v>
      </c>
      <c r="M879">
        <v>101</v>
      </c>
      <c r="N879">
        <v>146</v>
      </c>
      <c r="O879">
        <v>67.7</v>
      </c>
      <c r="P879">
        <v>199</v>
      </c>
      <c r="Q879">
        <v>0.03</v>
      </c>
      <c r="R879">
        <v>107</v>
      </c>
      <c r="S879">
        <v>-5.67</v>
      </c>
      <c r="T879">
        <v>303</v>
      </c>
      <c r="U879">
        <v>98.3</v>
      </c>
      <c r="V879">
        <v>312</v>
      </c>
      <c r="W879">
        <v>103.9</v>
      </c>
      <c r="X879">
        <v>260</v>
      </c>
      <c r="Y879">
        <v>-0.54</v>
      </c>
      <c r="Z879">
        <v>225</v>
      </c>
      <c r="AA879">
        <v>5</v>
      </c>
      <c r="AB879" t="s">
        <v>136</v>
      </c>
      <c r="AC879" t="str">
        <f t="array" ref="AC879">IFERROR(INDEX(JeffSagarin[TEAM],MATCH(AllSources[[#This Row],[Year]]&amp;"|"&amp;AllSources[[#This Row],[Real_Team]],JeffSagarin[YEAR]&amp;"|"&amp;JeffSagarin[TEAM],0)),"")</f>
        <v/>
      </c>
      <c r="AD879" t="str">
        <f t="array" ref="AD879">IFERROR(INDEX(JeffSagarin[JS_RATING],MATCH(AllSources[[#This Row],[Year]]&amp;"|"&amp;AllSources[[#This Row],[Real_Team]],JeffSagarin[YEAR]&amp;"|"&amp;JeffSagarin[TEAM],0)),"")</f>
        <v/>
      </c>
      <c r="AE879" t="str">
        <f t="array" ref="AE879">IFERROR(INDEX(JeffSagarin[JS_SOS],MATCH(AllSources[[#This Row],[Year]]&amp;"|"&amp;AllSources[[#This Row],[Real_Team]],JeffSagarin[YEAR]&amp;"|"&amp;JeffSagarin[TEAM],0)),"")</f>
        <v/>
      </c>
      <c r="AF879" t="str">
        <f t="array" ref="AF879">IFERROR(INDEX(JeffSagarin[W25],MATCH(AllSources[[#This Row],[Year]]&amp;"|"&amp;AllSources[[#This Row],[Real_Team]],JeffSagarin[YEAR]&amp;"|"&amp;JeffSagarin[TEAM],0)),"")</f>
        <v/>
      </c>
      <c r="AG879" t="str">
        <f t="array" ref="AG879">IFERROR(INDEX(JeffSagarin[W50],MATCH(AllSources[[#This Row],[Year]]&amp;"|"&amp;AllSources[[#This Row],[Real_Team]],JeffSagarin[YEAR]&amp;"|"&amp;JeffSagarin[TEAM],0)),"")</f>
        <v/>
      </c>
      <c r="AH879" t="str">
        <f t="array" ref="AH879">IFERROR(INDEX(JeffSagarin[YEAR],MATCH(AllSources[[#This Row],[Year]]&amp;"|"&amp;AllSources[[#This Row],[Real_Team]],JeffSagarin[YEAR]&amp;"|"&amp;JeffSagarin[TEAM],0)),"")</f>
        <v/>
      </c>
      <c r="AI879" t="str">
        <f t="array" ref="AI879">IFERROR(INDEX(SonnyMoore[TEAM],MATCH(AllSources[[#This Row],[Year]]&amp;"|"&amp;AllSources[[#This Row],[Real_Team]],SonnyMoore[YEAR]&amp;"|"&amp;SonnyMoore[TEAM],0)),"")</f>
        <v/>
      </c>
      <c r="AJ879" t="str">
        <f t="array" ref="AJ879">IFERROR(INDEX(SonnyMoore[SM_SOS],MATCH(AllSources[[#This Row],[Year]]&amp;"|"&amp;AllSources[[#This Row],[Real_Team]],SonnyMoore[YEAR]&amp;"|"&amp;SonnyMoore[TEAM],0)),"")</f>
        <v/>
      </c>
      <c r="AK879" t="str">
        <f t="array" ref="AK879">IFERROR(INDEX(SonnyMoore[SM_PR],MATCH(AllSources[[#This Row],[Year]]&amp;"|"&amp;AllSources[[#This Row],[Real_Team]],SonnyMoore[YEAR]&amp;"|"&amp;SonnyMoore[TEAM],0)),"")</f>
        <v/>
      </c>
      <c r="AL879" t="str">
        <f t="array" ref="AL879">IFERROR(INDEX(SonnyMoore[YEAR],MATCH(AllSources[[#This Row],[Year]]&amp;"|"&amp;AllSources[[#This Row],[Real_Team]],SonnyMoore[YEAR]&amp;"|"&amp;SonnyMoore[TEAM],0)),"")</f>
        <v/>
      </c>
      <c r="AM879" t="str">
        <f t="array" ref="AM879">IFERROR(INDEX(ESPN[TEAM],MATCH(AllSources[[#This Row],[Year]]&amp;"|"&amp;AllSources[[#This Row],[Real_Team]],ESPN[YEAR]&amp;"|"&amp;ESPN[TEAM],0)),"")</f>
        <v/>
      </c>
      <c r="AN879" t="str">
        <f t="array" ref="AN879">IFERROR(INDEX(ESPN[BPI OFF],MATCH(AllSources[[#This Row],[Year]]&amp;"|"&amp;AllSources[[#This Row],[Real_Team]],ESPN[YEAR]&amp;"|"&amp;ESPN[TEAM],0)),"")</f>
        <v/>
      </c>
      <c r="AO879" t="str">
        <f t="array" ref="AO879">IFERROR(INDEX(ESPN[BPI DEF],MATCH(AllSources[[#This Row],[Year]]&amp;"|"&amp;AllSources[[#This Row],[Real_Team]],ESPN[YEAR]&amp;"|"&amp;ESPN[TEAM],0)),"")</f>
        <v/>
      </c>
      <c r="AP879" t="str">
        <f t="array" ref="AP879">IFERROR(INDEX(ESPN[BPI],MATCH(AllSources[[#This Row],[Year]]&amp;"|"&amp;AllSources[[#This Row],[Real_Team]],ESPN[YEAR]&amp;"|"&amp;ESPN[TEAM],0)),"")</f>
        <v/>
      </c>
      <c r="AQ879" t="str">
        <f t="array" ref="AQ879">IFERROR(INDEX(ESPN[YEAR],MATCH(AllSources[[#This Row],[Year]]&amp;"|"&amp;AllSources[[#This Row],[Real_Team]],ESPN[YEAR]&amp;"|"&amp;ESPN[TEAM],0)),"")</f>
        <v/>
      </c>
    </row>
    <row r="880" spans="1:43" x14ac:dyDescent="0.2">
      <c r="A880">
        <v>2021</v>
      </c>
      <c r="B880">
        <v>194</v>
      </c>
      <c r="C880" t="s">
        <v>1337</v>
      </c>
      <c r="D880" t="s">
        <v>1552</v>
      </c>
      <c r="E880" t="e" vm="1">
        <v>#NAME?</v>
      </c>
      <c r="F880">
        <v>16</v>
      </c>
      <c r="H880" t="s">
        <v>496</v>
      </c>
      <c r="I880" t="s">
        <v>1384</v>
      </c>
      <c r="J880">
        <v>-2.98</v>
      </c>
      <c r="K880">
        <v>97</v>
      </c>
      <c r="L880">
        <v>271</v>
      </c>
      <c r="M880">
        <v>100</v>
      </c>
      <c r="N880">
        <v>127</v>
      </c>
      <c r="O880">
        <v>66.900000000000006</v>
      </c>
      <c r="P880">
        <v>243</v>
      </c>
      <c r="Q880">
        <v>8.1000000000000003E-2</v>
      </c>
      <c r="R880">
        <v>30</v>
      </c>
      <c r="S880">
        <v>-5.09</v>
      </c>
      <c r="T880">
        <v>291</v>
      </c>
      <c r="U880">
        <v>99.2</v>
      </c>
      <c r="V880">
        <v>289</v>
      </c>
      <c r="W880">
        <v>104.3</v>
      </c>
      <c r="X880">
        <v>275</v>
      </c>
      <c r="Y880">
        <v>-0.17</v>
      </c>
      <c r="Z880">
        <v>217</v>
      </c>
      <c r="AA880">
        <v>6</v>
      </c>
      <c r="AB880" t="s">
        <v>136</v>
      </c>
      <c r="AC880" t="str">
        <f t="array" ref="AC880">IFERROR(INDEX(JeffSagarin[TEAM],MATCH(AllSources[[#This Row],[Year]]&amp;"|"&amp;AllSources[[#This Row],[Real_Team]],JeffSagarin[YEAR]&amp;"|"&amp;JeffSagarin[TEAM],0)),"")</f>
        <v/>
      </c>
      <c r="AD880" t="str">
        <f t="array" ref="AD880">IFERROR(INDEX(JeffSagarin[JS_RATING],MATCH(AllSources[[#This Row],[Year]]&amp;"|"&amp;AllSources[[#This Row],[Real_Team]],JeffSagarin[YEAR]&amp;"|"&amp;JeffSagarin[TEAM],0)),"")</f>
        <v/>
      </c>
      <c r="AE880" t="str">
        <f t="array" ref="AE880">IFERROR(INDEX(JeffSagarin[JS_SOS],MATCH(AllSources[[#This Row],[Year]]&amp;"|"&amp;AllSources[[#This Row],[Real_Team]],JeffSagarin[YEAR]&amp;"|"&amp;JeffSagarin[TEAM],0)),"")</f>
        <v/>
      </c>
      <c r="AF880" t="str">
        <f t="array" ref="AF880">IFERROR(INDEX(JeffSagarin[W25],MATCH(AllSources[[#This Row],[Year]]&amp;"|"&amp;AllSources[[#This Row],[Real_Team]],JeffSagarin[YEAR]&amp;"|"&amp;JeffSagarin[TEAM],0)),"")</f>
        <v/>
      </c>
      <c r="AG880" t="str">
        <f t="array" ref="AG880">IFERROR(INDEX(JeffSagarin[W50],MATCH(AllSources[[#This Row],[Year]]&amp;"|"&amp;AllSources[[#This Row],[Real_Team]],JeffSagarin[YEAR]&amp;"|"&amp;JeffSagarin[TEAM],0)),"")</f>
        <v/>
      </c>
      <c r="AH880" t="str">
        <f t="array" ref="AH880">IFERROR(INDEX(JeffSagarin[YEAR],MATCH(AllSources[[#This Row],[Year]]&amp;"|"&amp;AllSources[[#This Row],[Real_Team]],JeffSagarin[YEAR]&amp;"|"&amp;JeffSagarin[TEAM],0)),"")</f>
        <v/>
      </c>
      <c r="AI880" t="str">
        <f t="array" ref="AI880">IFERROR(INDEX(SonnyMoore[TEAM],MATCH(AllSources[[#This Row],[Year]]&amp;"|"&amp;AllSources[[#This Row],[Real_Team]],SonnyMoore[YEAR]&amp;"|"&amp;SonnyMoore[TEAM],0)),"")</f>
        <v/>
      </c>
      <c r="AJ880" t="str">
        <f t="array" ref="AJ880">IFERROR(INDEX(SonnyMoore[SM_SOS],MATCH(AllSources[[#This Row],[Year]]&amp;"|"&amp;AllSources[[#This Row],[Real_Team]],SonnyMoore[YEAR]&amp;"|"&amp;SonnyMoore[TEAM],0)),"")</f>
        <v/>
      </c>
      <c r="AK880" t="str">
        <f t="array" ref="AK880">IFERROR(INDEX(SonnyMoore[SM_PR],MATCH(AllSources[[#This Row],[Year]]&amp;"|"&amp;AllSources[[#This Row],[Real_Team]],SonnyMoore[YEAR]&amp;"|"&amp;SonnyMoore[TEAM],0)),"")</f>
        <v/>
      </c>
      <c r="AL880" t="str">
        <f t="array" ref="AL880">IFERROR(INDEX(SonnyMoore[YEAR],MATCH(AllSources[[#This Row],[Year]]&amp;"|"&amp;AllSources[[#This Row],[Real_Team]],SonnyMoore[YEAR]&amp;"|"&amp;SonnyMoore[TEAM],0)),"")</f>
        <v/>
      </c>
      <c r="AM880" t="str">
        <f t="array" ref="AM880">IFERROR(INDEX(ESPN[TEAM],MATCH(AllSources[[#This Row],[Year]]&amp;"|"&amp;AllSources[[#This Row],[Real_Team]],ESPN[YEAR]&amp;"|"&amp;ESPN[TEAM],0)),"")</f>
        <v/>
      </c>
      <c r="AN880" t="str">
        <f t="array" ref="AN880">IFERROR(INDEX(ESPN[BPI OFF],MATCH(AllSources[[#This Row],[Year]]&amp;"|"&amp;AllSources[[#This Row],[Real_Team]],ESPN[YEAR]&amp;"|"&amp;ESPN[TEAM],0)),"")</f>
        <v/>
      </c>
      <c r="AO880" t="str">
        <f t="array" ref="AO880">IFERROR(INDEX(ESPN[BPI DEF],MATCH(AllSources[[#This Row],[Year]]&amp;"|"&amp;AllSources[[#This Row],[Real_Team]],ESPN[YEAR]&amp;"|"&amp;ESPN[TEAM],0)),"")</f>
        <v/>
      </c>
      <c r="AP880" t="str">
        <f t="array" ref="AP880">IFERROR(INDEX(ESPN[BPI],MATCH(AllSources[[#This Row],[Year]]&amp;"|"&amp;AllSources[[#This Row],[Real_Team]],ESPN[YEAR]&amp;"|"&amp;ESPN[TEAM],0)),"")</f>
        <v/>
      </c>
      <c r="AQ880" t="str">
        <f t="array" ref="AQ880">IFERROR(INDEX(ESPN[YEAR],MATCH(AllSources[[#This Row],[Year]]&amp;"|"&amp;AllSources[[#This Row],[Real_Team]],ESPN[YEAR]&amp;"|"&amp;ESPN[TEAM],0)),"")</f>
        <v/>
      </c>
    </row>
    <row r="881" spans="1:43" x14ac:dyDescent="0.2">
      <c r="A881">
        <v>2021</v>
      </c>
      <c r="B881">
        <v>208</v>
      </c>
      <c r="C881" t="s">
        <v>625</v>
      </c>
      <c r="D881" t="s">
        <v>624</v>
      </c>
      <c r="E881" t="e" vm="1">
        <v>#NAME?</v>
      </c>
      <c r="F881">
        <v>16</v>
      </c>
      <c r="H881" t="s">
        <v>494</v>
      </c>
      <c r="I881" t="s">
        <v>1355</v>
      </c>
      <c r="J881">
        <v>-4.37</v>
      </c>
      <c r="K881">
        <v>99.8</v>
      </c>
      <c r="L881">
        <v>221</v>
      </c>
      <c r="M881">
        <v>104.2</v>
      </c>
      <c r="N881">
        <v>212</v>
      </c>
      <c r="O881">
        <v>71.5</v>
      </c>
      <c r="P881">
        <v>45</v>
      </c>
      <c r="Q881">
        <v>5.8999999999999997E-2</v>
      </c>
      <c r="R881">
        <v>54</v>
      </c>
      <c r="S881">
        <v>-7.73</v>
      </c>
      <c r="T881">
        <v>331</v>
      </c>
      <c r="U881">
        <v>95.5</v>
      </c>
      <c r="V881">
        <v>341</v>
      </c>
      <c r="W881">
        <v>103.2</v>
      </c>
      <c r="X881">
        <v>230</v>
      </c>
      <c r="Y881">
        <v>14.62</v>
      </c>
      <c r="Z881">
        <v>27</v>
      </c>
      <c r="AA881">
        <v>6</v>
      </c>
      <c r="AB881" t="s">
        <v>136</v>
      </c>
      <c r="AC881" t="str">
        <f t="array" ref="AC881">IFERROR(INDEX(JeffSagarin[TEAM],MATCH(AllSources[[#This Row],[Year]]&amp;"|"&amp;AllSources[[#This Row],[Real_Team]],JeffSagarin[YEAR]&amp;"|"&amp;JeffSagarin[TEAM],0)),"")</f>
        <v/>
      </c>
      <c r="AD881" t="str">
        <f t="array" ref="AD881">IFERROR(INDEX(JeffSagarin[JS_RATING],MATCH(AllSources[[#This Row],[Year]]&amp;"|"&amp;AllSources[[#This Row],[Real_Team]],JeffSagarin[YEAR]&amp;"|"&amp;JeffSagarin[TEAM],0)),"")</f>
        <v/>
      </c>
      <c r="AE881" t="str">
        <f t="array" ref="AE881">IFERROR(INDEX(JeffSagarin[JS_SOS],MATCH(AllSources[[#This Row],[Year]]&amp;"|"&amp;AllSources[[#This Row],[Real_Team]],JeffSagarin[YEAR]&amp;"|"&amp;JeffSagarin[TEAM],0)),"")</f>
        <v/>
      </c>
      <c r="AF881" t="str">
        <f t="array" ref="AF881">IFERROR(INDEX(JeffSagarin[W25],MATCH(AllSources[[#This Row],[Year]]&amp;"|"&amp;AllSources[[#This Row],[Real_Team]],JeffSagarin[YEAR]&amp;"|"&amp;JeffSagarin[TEAM],0)),"")</f>
        <v/>
      </c>
      <c r="AG881" t="str">
        <f t="array" ref="AG881">IFERROR(INDEX(JeffSagarin[W50],MATCH(AllSources[[#This Row],[Year]]&amp;"|"&amp;AllSources[[#This Row],[Real_Team]],JeffSagarin[YEAR]&amp;"|"&amp;JeffSagarin[TEAM],0)),"")</f>
        <v/>
      </c>
      <c r="AH881" t="str">
        <f t="array" ref="AH881">IFERROR(INDEX(JeffSagarin[YEAR],MATCH(AllSources[[#This Row],[Year]]&amp;"|"&amp;AllSources[[#This Row],[Real_Team]],JeffSagarin[YEAR]&amp;"|"&amp;JeffSagarin[TEAM],0)),"")</f>
        <v/>
      </c>
      <c r="AI881" t="str">
        <f t="array" ref="AI881">IFERROR(INDEX(SonnyMoore[TEAM],MATCH(AllSources[[#This Row],[Year]]&amp;"|"&amp;AllSources[[#This Row],[Real_Team]],SonnyMoore[YEAR]&amp;"|"&amp;SonnyMoore[TEAM],0)),"")</f>
        <v/>
      </c>
      <c r="AJ881" t="str">
        <f t="array" ref="AJ881">IFERROR(INDEX(SonnyMoore[SM_SOS],MATCH(AllSources[[#This Row],[Year]]&amp;"|"&amp;AllSources[[#This Row],[Real_Team]],SonnyMoore[YEAR]&amp;"|"&amp;SonnyMoore[TEAM],0)),"")</f>
        <v/>
      </c>
      <c r="AK881" t="str">
        <f t="array" ref="AK881">IFERROR(INDEX(SonnyMoore[SM_PR],MATCH(AllSources[[#This Row],[Year]]&amp;"|"&amp;AllSources[[#This Row],[Real_Team]],SonnyMoore[YEAR]&amp;"|"&amp;SonnyMoore[TEAM],0)),"")</f>
        <v/>
      </c>
      <c r="AL881" t="str">
        <f t="array" ref="AL881">IFERROR(INDEX(SonnyMoore[YEAR],MATCH(AllSources[[#This Row],[Year]]&amp;"|"&amp;AllSources[[#This Row],[Real_Team]],SonnyMoore[YEAR]&amp;"|"&amp;SonnyMoore[TEAM],0)),"")</f>
        <v/>
      </c>
      <c r="AM881" t="str">
        <f t="array" ref="AM881">IFERROR(INDEX(ESPN[TEAM],MATCH(AllSources[[#This Row],[Year]]&amp;"|"&amp;AllSources[[#This Row],[Real_Team]],ESPN[YEAR]&amp;"|"&amp;ESPN[TEAM],0)),"")</f>
        <v/>
      </c>
      <c r="AN881" t="str">
        <f t="array" ref="AN881">IFERROR(INDEX(ESPN[BPI OFF],MATCH(AllSources[[#This Row],[Year]]&amp;"|"&amp;AllSources[[#This Row],[Real_Team]],ESPN[YEAR]&amp;"|"&amp;ESPN[TEAM],0)),"")</f>
        <v/>
      </c>
      <c r="AO881" t="str">
        <f t="array" ref="AO881">IFERROR(INDEX(ESPN[BPI DEF],MATCH(AllSources[[#This Row],[Year]]&amp;"|"&amp;AllSources[[#This Row],[Real_Team]],ESPN[YEAR]&amp;"|"&amp;ESPN[TEAM],0)),"")</f>
        <v/>
      </c>
      <c r="AP881" t="str">
        <f t="array" ref="AP881">IFERROR(INDEX(ESPN[BPI],MATCH(AllSources[[#This Row],[Year]]&amp;"|"&amp;AllSources[[#This Row],[Real_Team]],ESPN[YEAR]&amp;"|"&amp;ESPN[TEAM],0)),"")</f>
        <v/>
      </c>
      <c r="AQ881" t="str">
        <f t="array" ref="AQ881">IFERROR(INDEX(ESPN[YEAR],MATCH(AllSources[[#This Row],[Year]]&amp;"|"&amp;AllSources[[#This Row],[Real_Team]],ESPN[YEAR]&amp;"|"&amp;ESPN[TEAM],0)),"")</f>
        <v/>
      </c>
    </row>
    <row r="882" spans="1:43" x14ac:dyDescent="0.2">
      <c r="A882">
        <v>2021</v>
      </c>
      <c r="B882">
        <v>210</v>
      </c>
      <c r="C882" t="s">
        <v>1338</v>
      </c>
      <c r="D882" t="s">
        <v>1443</v>
      </c>
      <c r="E882" t="e" vm="1">
        <v>#NAME?</v>
      </c>
      <c r="F882">
        <v>16</v>
      </c>
      <c r="H882" t="s">
        <v>480</v>
      </c>
      <c r="I882" t="s">
        <v>1375</v>
      </c>
      <c r="J882">
        <v>-4.47</v>
      </c>
      <c r="K882">
        <v>99.1</v>
      </c>
      <c r="L882">
        <v>234</v>
      </c>
      <c r="M882">
        <v>103.6</v>
      </c>
      <c r="N882">
        <v>199</v>
      </c>
      <c r="O882">
        <v>67.5</v>
      </c>
      <c r="P882">
        <v>211</v>
      </c>
      <c r="Q882">
        <v>0.09</v>
      </c>
      <c r="R882">
        <v>21</v>
      </c>
      <c r="S882">
        <v>-7.09</v>
      </c>
      <c r="T882">
        <v>322</v>
      </c>
      <c r="U882">
        <v>98.1</v>
      </c>
      <c r="V882">
        <v>318</v>
      </c>
      <c r="W882">
        <v>105.2</v>
      </c>
      <c r="X882">
        <v>310</v>
      </c>
      <c r="Y882">
        <v>-0.76</v>
      </c>
      <c r="Z882">
        <v>231</v>
      </c>
      <c r="AA882">
        <v>6</v>
      </c>
      <c r="AB882" t="s">
        <v>136</v>
      </c>
      <c r="AC882" t="str">
        <f t="array" ref="AC882">IFERROR(INDEX(JeffSagarin[TEAM],MATCH(AllSources[[#This Row],[Year]]&amp;"|"&amp;AllSources[[#This Row],[Real_Team]],JeffSagarin[YEAR]&amp;"|"&amp;JeffSagarin[TEAM],0)),"")</f>
        <v/>
      </c>
      <c r="AD882" t="str">
        <f t="array" ref="AD882">IFERROR(INDEX(JeffSagarin[JS_RATING],MATCH(AllSources[[#This Row],[Year]]&amp;"|"&amp;AllSources[[#This Row],[Real_Team]],JeffSagarin[YEAR]&amp;"|"&amp;JeffSagarin[TEAM],0)),"")</f>
        <v/>
      </c>
      <c r="AE882" t="str">
        <f t="array" ref="AE882">IFERROR(INDEX(JeffSagarin[JS_SOS],MATCH(AllSources[[#This Row],[Year]]&amp;"|"&amp;AllSources[[#This Row],[Real_Team]],JeffSagarin[YEAR]&amp;"|"&amp;JeffSagarin[TEAM],0)),"")</f>
        <v/>
      </c>
      <c r="AF882" t="str">
        <f t="array" ref="AF882">IFERROR(INDEX(JeffSagarin[W25],MATCH(AllSources[[#This Row],[Year]]&amp;"|"&amp;AllSources[[#This Row],[Real_Team]],JeffSagarin[YEAR]&amp;"|"&amp;JeffSagarin[TEAM],0)),"")</f>
        <v/>
      </c>
      <c r="AG882" t="str">
        <f t="array" ref="AG882">IFERROR(INDEX(JeffSagarin[W50],MATCH(AllSources[[#This Row],[Year]]&amp;"|"&amp;AllSources[[#This Row],[Real_Team]],JeffSagarin[YEAR]&amp;"|"&amp;JeffSagarin[TEAM],0)),"")</f>
        <v/>
      </c>
      <c r="AH882" t="str">
        <f t="array" ref="AH882">IFERROR(INDEX(JeffSagarin[YEAR],MATCH(AllSources[[#This Row],[Year]]&amp;"|"&amp;AllSources[[#This Row],[Real_Team]],JeffSagarin[YEAR]&amp;"|"&amp;JeffSagarin[TEAM],0)),"")</f>
        <v/>
      </c>
      <c r="AI882" t="str">
        <f t="array" ref="AI882">IFERROR(INDEX(SonnyMoore[TEAM],MATCH(AllSources[[#This Row],[Year]]&amp;"|"&amp;AllSources[[#This Row],[Real_Team]],SonnyMoore[YEAR]&amp;"|"&amp;SonnyMoore[TEAM],0)),"")</f>
        <v/>
      </c>
      <c r="AJ882" t="str">
        <f t="array" ref="AJ882">IFERROR(INDEX(SonnyMoore[SM_SOS],MATCH(AllSources[[#This Row],[Year]]&amp;"|"&amp;AllSources[[#This Row],[Real_Team]],SonnyMoore[YEAR]&amp;"|"&amp;SonnyMoore[TEAM],0)),"")</f>
        <v/>
      </c>
      <c r="AK882" t="str">
        <f t="array" ref="AK882">IFERROR(INDEX(SonnyMoore[SM_PR],MATCH(AllSources[[#This Row],[Year]]&amp;"|"&amp;AllSources[[#This Row],[Real_Team]],SonnyMoore[YEAR]&amp;"|"&amp;SonnyMoore[TEAM],0)),"")</f>
        <v/>
      </c>
      <c r="AL882" t="str">
        <f t="array" ref="AL882">IFERROR(INDEX(SonnyMoore[YEAR],MATCH(AllSources[[#This Row],[Year]]&amp;"|"&amp;AllSources[[#This Row],[Real_Team]],SonnyMoore[YEAR]&amp;"|"&amp;SonnyMoore[TEAM],0)),"")</f>
        <v/>
      </c>
      <c r="AM882" t="str">
        <f t="array" ref="AM882">IFERROR(INDEX(ESPN[TEAM],MATCH(AllSources[[#This Row],[Year]]&amp;"|"&amp;AllSources[[#This Row],[Real_Team]],ESPN[YEAR]&amp;"|"&amp;ESPN[TEAM],0)),"")</f>
        <v/>
      </c>
      <c r="AN882" t="str">
        <f t="array" ref="AN882">IFERROR(INDEX(ESPN[BPI OFF],MATCH(AllSources[[#This Row],[Year]]&amp;"|"&amp;AllSources[[#This Row],[Real_Team]],ESPN[YEAR]&amp;"|"&amp;ESPN[TEAM],0)),"")</f>
        <v/>
      </c>
      <c r="AO882" t="str">
        <f t="array" ref="AO882">IFERROR(INDEX(ESPN[BPI DEF],MATCH(AllSources[[#This Row],[Year]]&amp;"|"&amp;AllSources[[#This Row],[Real_Team]],ESPN[YEAR]&amp;"|"&amp;ESPN[TEAM],0)),"")</f>
        <v/>
      </c>
      <c r="AP882" t="str">
        <f t="array" ref="AP882">IFERROR(INDEX(ESPN[BPI],MATCH(AllSources[[#This Row],[Year]]&amp;"|"&amp;AllSources[[#This Row],[Real_Team]],ESPN[YEAR]&amp;"|"&amp;ESPN[TEAM],0)),"")</f>
        <v/>
      </c>
      <c r="AQ882" t="str">
        <f t="array" ref="AQ882">IFERROR(INDEX(ESPN[YEAR],MATCH(AllSources[[#This Row],[Year]]&amp;"|"&amp;AllSources[[#This Row],[Real_Team]],ESPN[YEAR]&amp;"|"&amp;ESPN[TEAM],0)),"")</f>
        <v/>
      </c>
    </row>
    <row r="883" spans="1:43" x14ac:dyDescent="0.2">
      <c r="A883">
        <v>2021</v>
      </c>
      <c r="B883">
        <v>212</v>
      </c>
      <c r="C883" t="s">
        <v>1339</v>
      </c>
      <c r="D883" t="s">
        <v>1549</v>
      </c>
      <c r="E883" t="e" vm="1">
        <v>#NAME?</v>
      </c>
      <c r="F883">
        <v>16</v>
      </c>
      <c r="H883" t="s">
        <v>491</v>
      </c>
      <c r="I883" t="s">
        <v>1385</v>
      </c>
      <c r="J883">
        <v>-4.71</v>
      </c>
      <c r="K883">
        <v>98.4</v>
      </c>
      <c r="L883">
        <v>245</v>
      </c>
      <c r="M883">
        <v>103.1</v>
      </c>
      <c r="N883">
        <v>191</v>
      </c>
      <c r="O883">
        <v>65.5</v>
      </c>
      <c r="P883">
        <v>310</v>
      </c>
      <c r="Q883">
        <v>3.9E-2</v>
      </c>
      <c r="R883">
        <v>86</v>
      </c>
      <c r="S883">
        <v>-2.83</v>
      </c>
      <c r="T883">
        <v>243</v>
      </c>
      <c r="U883">
        <v>100.4</v>
      </c>
      <c r="V883">
        <v>254</v>
      </c>
      <c r="W883">
        <v>103.3</v>
      </c>
      <c r="X883">
        <v>231</v>
      </c>
      <c r="Y883">
        <v>5.52</v>
      </c>
      <c r="Z883">
        <v>129</v>
      </c>
      <c r="AA883">
        <v>6</v>
      </c>
      <c r="AB883" t="s">
        <v>136</v>
      </c>
      <c r="AC883" t="str">
        <f t="array" ref="AC883">IFERROR(INDEX(JeffSagarin[TEAM],MATCH(AllSources[[#This Row],[Year]]&amp;"|"&amp;AllSources[[#This Row],[Real_Team]],JeffSagarin[YEAR]&amp;"|"&amp;JeffSagarin[TEAM],0)),"")</f>
        <v/>
      </c>
      <c r="AD883" t="str">
        <f t="array" ref="AD883">IFERROR(INDEX(JeffSagarin[JS_RATING],MATCH(AllSources[[#This Row],[Year]]&amp;"|"&amp;AllSources[[#This Row],[Real_Team]],JeffSagarin[YEAR]&amp;"|"&amp;JeffSagarin[TEAM],0)),"")</f>
        <v/>
      </c>
      <c r="AE883" t="str">
        <f t="array" ref="AE883">IFERROR(INDEX(JeffSagarin[JS_SOS],MATCH(AllSources[[#This Row],[Year]]&amp;"|"&amp;AllSources[[#This Row],[Real_Team]],JeffSagarin[YEAR]&amp;"|"&amp;JeffSagarin[TEAM],0)),"")</f>
        <v/>
      </c>
      <c r="AF883" t="str">
        <f t="array" ref="AF883">IFERROR(INDEX(JeffSagarin[W25],MATCH(AllSources[[#This Row],[Year]]&amp;"|"&amp;AllSources[[#This Row],[Real_Team]],JeffSagarin[YEAR]&amp;"|"&amp;JeffSagarin[TEAM],0)),"")</f>
        <v/>
      </c>
      <c r="AG883" t="str">
        <f t="array" ref="AG883">IFERROR(INDEX(JeffSagarin[W50],MATCH(AllSources[[#This Row],[Year]]&amp;"|"&amp;AllSources[[#This Row],[Real_Team]],JeffSagarin[YEAR]&amp;"|"&amp;JeffSagarin[TEAM],0)),"")</f>
        <v/>
      </c>
      <c r="AH883" t="str">
        <f t="array" ref="AH883">IFERROR(INDEX(JeffSagarin[YEAR],MATCH(AllSources[[#This Row],[Year]]&amp;"|"&amp;AllSources[[#This Row],[Real_Team]],JeffSagarin[YEAR]&amp;"|"&amp;JeffSagarin[TEAM],0)),"")</f>
        <v/>
      </c>
      <c r="AI883" t="str">
        <f t="array" ref="AI883">IFERROR(INDEX(SonnyMoore[TEAM],MATCH(AllSources[[#This Row],[Year]]&amp;"|"&amp;AllSources[[#This Row],[Real_Team]],SonnyMoore[YEAR]&amp;"|"&amp;SonnyMoore[TEAM],0)),"")</f>
        <v/>
      </c>
      <c r="AJ883" t="str">
        <f t="array" ref="AJ883">IFERROR(INDEX(SonnyMoore[SM_SOS],MATCH(AllSources[[#This Row],[Year]]&amp;"|"&amp;AllSources[[#This Row],[Real_Team]],SonnyMoore[YEAR]&amp;"|"&amp;SonnyMoore[TEAM],0)),"")</f>
        <v/>
      </c>
      <c r="AK883" t="str">
        <f t="array" ref="AK883">IFERROR(INDEX(SonnyMoore[SM_PR],MATCH(AllSources[[#This Row],[Year]]&amp;"|"&amp;AllSources[[#This Row],[Real_Team]],SonnyMoore[YEAR]&amp;"|"&amp;SonnyMoore[TEAM],0)),"")</f>
        <v/>
      </c>
      <c r="AL883" t="str">
        <f t="array" ref="AL883">IFERROR(INDEX(SonnyMoore[YEAR],MATCH(AllSources[[#This Row],[Year]]&amp;"|"&amp;AllSources[[#This Row],[Real_Team]],SonnyMoore[YEAR]&amp;"|"&amp;SonnyMoore[TEAM],0)),"")</f>
        <v/>
      </c>
      <c r="AM883" t="str">
        <f t="array" ref="AM883">IFERROR(INDEX(ESPN[TEAM],MATCH(AllSources[[#This Row],[Year]]&amp;"|"&amp;AllSources[[#This Row],[Real_Team]],ESPN[YEAR]&amp;"|"&amp;ESPN[TEAM],0)),"")</f>
        <v/>
      </c>
      <c r="AN883" t="str">
        <f t="array" ref="AN883">IFERROR(INDEX(ESPN[BPI OFF],MATCH(AllSources[[#This Row],[Year]]&amp;"|"&amp;AllSources[[#This Row],[Real_Team]],ESPN[YEAR]&amp;"|"&amp;ESPN[TEAM],0)),"")</f>
        <v/>
      </c>
      <c r="AO883" t="str">
        <f t="array" ref="AO883">IFERROR(INDEX(ESPN[BPI DEF],MATCH(AllSources[[#This Row],[Year]]&amp;"|"&amp;AllSources[[#This Row],[Real_Team]],ESPN[YEAR]&amp;"|"&amp;ESPN[TEAM],0)),"")</f>
        <v/>
      </c>
      <c r="AP883" t="str">
        <f t="array" ref="AP883">IFERROR(INDEX(ESPN[BPI],MATCH(AllSources[[#This Row],[Year]]&amp;"|"&amp;AllSources[[#This Row],[Real_Team]],ESPN[YEAR]&amp;"|"&amp;ESPN[TEAM],0)),"")</f>
        <v/>
      </c>
      <c r="AQ883" t="str">
        <f t="array" ref="AQ883">IFERROR(INDEX(ESPN[YEAR],MATCH(AllSources[[#This Row],[Year]]&amp;"|"&amp;AllSources[[#This Row],[Real_Team]],ESPN[YEAR]&amp;"|"&amp;ESPN[TEAM],0)),"")</f>
        <v/>
      </c>
    </row>
    <row r="884" spans="1:43" x14ac:dyDescent="0.2">
      <c r="A884">
        <v>2021</v>
      </c>
      <c r="B884">
        <v>237</v>
      </c>
      <c r="C884" t="s">
        <v>629</v>
      </c>
      <c r="D884" t="s">
        <v>628</v>
      </c>
      <c r="E884" t="e" vm="1">
        <v>#NAME?</v>
      </c>
      <c r="F884">
        <v>16</v>
      </c>
      <c r="H884" t="s">
        <v>485</v>
      </c>
      <c r="I884" s="25" t="s">
        <v>1386</v>
      </c>
      <c r="J884">
        <v>-6.62</v>
      </c>
      <c r="K884">
        <v>94.5</v>
      </c>
      <c r="L884">
        <v>301</v>
      </c>
      <c r="M884">
        <v>101.1</v>
      </c>
      <c r="N884">
        <v>150</v>
      </c>
      <c r="O884">
        <v>61.6</v>
      </c>
      <c r="P884">
        <v>356</v>
      </c>
      <c r="Q884">
        <v>-4.0000000000000001E-3</v>
      </c>
      <c r="R884">
        <v>191</v>
      </c>
      <c r="S884">
        <v>-6.45</v>
      </c>
      <c r="T884">
        <v>317</v>
      </c>
      <c r="U884">
        <v>99.4</v>
      </c>
      <c r="V884">
        <v>285</v>
      </c>
      <c r="W884">
        <v>105.9</v>
      </c>
      <c r="X884">
        <v>329</v>
      </c>
      <c r="Y884">
        <v>11.14</v>
      </c>
      <c r="Z884">
        <v>53</v>
      </c>
      <c r="AA884">
        <v>6</v>
      </c>
      <c r="AB884" t="s">
        <v>136</v>
      </c>
      <c r="AC884" t="str">
        <f t="array" ref="AC884">IFERROR(INDEX(JeffSagarin[TEAM],MATCH(AllSources[[#This Row],[Year]]&amp;"|"&amp;AllSources[[#This Row],[Real_Team]],JeffSagarin[YEAR]&amp;"|"&amp;JeffSagarin[TEAM],0)),"")</f>
        <v/>
      </c>
      <c r="AD884" t="str">
        <f t="array" ref="AD884">IFERROR(INDEX(JeffSagarin[JS_RATING],MATCH(AllSources[[#This Row],[Year]]&amp;"|"&amp;AllSources[[#This Row],[Real_Team]],JeffSagarin[YEAR]&amp;"|"&amp;JeffSagarin[TEAM],0)),"")</f>
        <v/>
      </c>
      <c r="AE884" t="str">
        <f t="array" ref="AE884">IFERROR(INDEX(JeffSagarin[JS_SOS],MATCH(AllSources[[#This Row],[Year]]&amp;"|"&amp;AllSources[[#This Row],[Real_Team]],JeffSagarin[YEAR]&amp;"|"&amp;JeffSagarin[TEAM],0)),"")</f>
        <v/>
      </c>
      <c r="AF884" t="str">
        <f t="array" ref="AF884">IFERROR(INDEX(JeffSagarin[W25],MATCH(AllSources[[#This Row],[Year]]&amp;"|"&amp;AllSources[[#This Row],[Real_Team]],JeffSagarin[YEAR]&amp;"|"&amp;JeffSagarin[TEAM],0)),"")</f>
        <v/>
      </c>
      <c r="AG884" t="str">
        <f t="array" ref="AG884">IFERROR(INDEX(JeffSagarin[W50],MATCH(AllSources[[#This Row],[Year]]&amp;"|"&amp;AllSources[[#This Row],[Real_Team]],JeffSagarin[YEAR]&amp;"|"&amp;JeffSagarin[TEAM],0)),"")</f>
        <v/>
      </c>
      <c r="AH884" t="str">
        <f t="array" ref="AH884">IFERROR(INDEX(JeffSagarin[YEAR],MATCH(AllSources[[#This Row],[Year]]&amp;"|"&amp;AllSources[[#This Row],[Real_Team]],JeffSagarin[YEAR]&amp;"|"&amp;JeffSagarin[TEAM],0)),"")</f>
        <v/>
      </c>
      <c r="AI884" t="str">
        <f t="array" ref="AI884">IFERROR(INDEX(SonnyMoore[TEAM],MATCH(AllSources[[#This Row],[Year]]&amp;"|"&amp;AllSources[[#This Row],[Real_Team]],SonnyMoore[YEAR]&amp;"|"&amp;SonnyMoore[TEAM],0)),"")</f>
        <v/>
      </c>
      <c r="AJ884" t="str">
        <f t="array" ref="AJ884">IFERROR(INDEX(SonnyMoore[SM_SOS],MATCH(AllSources[[#This Row],[Year]]&amp;"|"&amp;AllSources[[#This Row],[Real_Team]],SonnyMoore[YEAR]&amp;"|"&amp;SonnyMoore[TEAM],0)),"")</f>
        <v/>
      </c>
      <c r="AK884" t="str">
        <f t="array" ref="AK884">IFERROR(INDEX(SonnyMoore[SM_PR],MATCH(AllSources[[#This Row],[Year]]&amp;"|"&amp;AllSources[[#This Row],[Real_Team]],SonnyMoore[YEAR]&amp;"|"&amp;SonnyMoore[TEAM],0)),"")</f>
        <v/>
      </c>
      <c r="AL884" t="str">
        <f t="array" ref="AL884">IFERROR(INDEX(SonnyMoore[YEAR],MATCH(AllSources[[#This Row],[Year]]&amp;"|"&amp;AllSources[[#This Row],[Real_Team]],SonnyMoore[YEAR]&amp;"|"&amp;SonnyMoore[TEAM],0)),"")</f>
        <v/>
      </c>
      <c r="AM884" t="str">
        <f t="array" ref="AM884">IFERROR(INDEX(ESPN[TEAM],MATCH(AllSources[[#This Row],[Year]]&amp;"|"&amp;AllSources[[#This Row],[Real_Team]],ESPN[YEAR]&amp;"|"&amp;ESPN[TEAM],0)),"")</f>
        <v/>
      </c>
      <c r="AN884" t="str">
        <f t="array" ref="AN884">IFERROR(INDEX(ESPN[BPI OFF],MATCH(AllSources[[#This Row],[Year]]&amp;"|"&amp;AllSources[[#This Row],[Real_Team]],ESPN[YEAR]&amp;"|"&amp;ESPN[TEAM],0)),"")</f>
        <v/>
      </c>
      <c r="AO884" t="str">
        <f t="array" ref="AO884">IFERROR(INDEX(ESPN[BPI DEF],MATCH(AllSources[[#This Row],[Year]]&amp;"|"&amp;AllSources[[#This Row],[Real_Team]],ESPN[YEAR]&amp;"|"&amp;ESPN[TEAM],0)),"")</f>
        <v/>
      </c>
      <c r="AP884" t="str">
        <f t="array" ref="AP884">IFERROR(INDEX(ESPN[BPI],MATCH(AllSources[[#This Row],[Year]]&amp;"|"&amp;AllSources[[#This Row],[Real_Team]],ESPN[YEAR]&amp;"|"&amp;ESPN[TEAM],0)),"")</f>
        <v/>
      </c>
      <c r="AQ884" t="str">
        <f t="array" ref="AQ884">IFERROR(INDEX(ESPN[YEAR],MATCH(AllSources[[#This Row],[Year]]&amp;"|"&amp;AllSources[[#This Row],[Real_Team]],ESPN[YEAR]&amp;"|"&amp;ESPN[TEAM],0)),"")</f>
        <v/>
      </c>
    </row>
    <row r="885" spans="1:43" x14ac:dyDescent="0.2">
      <c r="A885">
        <v>2022</v>
      </c>
      <c r="B885">
        <v>1</v>
      </c>
      <c r="C885" t="s">
        <v>616</v>
      </c>
      <c r="D885" t="s">
        <v>14</v>
      </c>
      <c r="E885" t="e" vm="1">
        <v>#NAME?</v>
      </c>
      <c r="F885">
        <v>1</v>
      </c>
      <c r="H885" t="s">
        <v>110</v>
      </c>
      <c r="I885" t="s">
        <v>1387</v>
      </c>
      <c r="J885">
        <v>32.97</v>
      </c>
      <c r="K885">
        <v>121.8</v>
      </c>
      <c r="L885">
        <v>1</v>
      </c>
      <c r="M885">
        <v>88.8</v>
      </c>
      <c r="N885">
        <v>7</v>
      </c>
      <c r="O885">
        <v>72.5</v>
      </c>
      <c r="P885">
        <v>4</v>
      </c>
      <c r="Q885">
        <v>-3.7999999999999999E-2</v>
      </c>
      <c r="R885">
        <v>268</v>
      </c>
      <c r="S885">
        <v>3.78</v>
      </c>
      <c r="T885">
        <v>99</v>
      </c>
      <c r="U885">
        <v>104.5</v>
      </c>
      <c r="V885">
        <v>111</v>
      </c>
      <c r="W885">
        <v>100.8</v>
      </c>
      <c r="X885">
        <v>94</v>
      </c>
      <c r="Y885">
        <v>-2.56</v>
      </c>
      <c r="Z885">
        <v>246</v>
      </c>
      <c r="AA885">
        <v>1</v>
      </c>
      <c r="AB885" t="s">
        <v>136</v>
      </c>
      <c r="AC885" t="str">
        <f t="array" ref="AC885">IFERROR(INDEX(JeffSagarin[TEAM],MATCH(AllSources[[#This Row],[Year]]&amp;"|"&amp;AllSources[[#This Row],[Real_Team]],JeffSagarin[YEAR]&amp;"|"&amp;JeffSagarin[TEAM],0)),"")</f>
        <v>Gonzaga</v>
      </c>
      <c r="AD885">
        <f t="array" ref="AD885">IFERROR(INDEX(JeffSagarin[JS_RATING],MATCH(AllSources[[#This Row],[Year]]&amp;"|"&amp;AllSources[[#This Row],[Real_Team]],JeffSagarin[YEAR]&amp;"|"&amp;JeffSagarin[TEAM],0)),"")</f>
        <v>95.2</v>
      </c>
      <c r="AE885">
        <f t="array" ref="AE885">IFERROR(INDEX(JeffSagarin[JS_SOS],MATCH(AllSources[[#This Row],[Year]]&amp;"|"&amp;AllSources[[#This Row],[Real_Team]],JeffSagarin[YEAR]&amp;"|"&amp;JeffSagarin[TEAM],0)),"")</f>
        <v>75.17</v>
      </c>
      <c r="AF885">
        <f t="array" ref="AF885">IFERROR(INDEX(JeffSagarin[W25],MATCH(AllSources[[#This Row],[Year]]&amp;"|"&amp;AllSources[[#This Row],[Real_Team]],JeffSagarin[YEAR]&amp;"|"&amp;JeffSagarin[TEAM],0)),"")</f>
        <v>5</v>
      </c>
      <c r="AG885">
        <f t="array" ref="AG885">IFERROR(INDEX(JeffSagarin[W50],MATCH(AllSources[[#This Row],[Year]]&amp;"|"&amp;AllSources[[#This Row],[Real_Team]],JeffSagarin[YEAR]&amp;"|"&amp;JeffSagarin[TEAM],0)),"")</f>
        <v>10</v>
      </c>
      <c r="AH885">
        <f t="array" ref="AH885">IFERROR(INDEX(JeffSagarin[YEAR],MATCH(AllSources[[#This Row],[Year]]&amp;"|"&amp;AllSources[[#This Row],[Real_Team]],JeffSagarin[YEAR]&amp;"|"&amp;JeffSagarin[TEAM],0)),"")</f>
        <v>2022</v>
      </c>
      <c r="AI885" t="str">
        <f t="array" ref="AI885">IFERROR(INDEX(SonnyMoore[TEAM],MATCH(AllSources[[#This Row],[Year]]&amp;"|"&amp;AllSources[[#This Row],[Real_Team]],SonnyMoore[YEAR]&amp;"|"&amp;SonnyMoore[TEAM],0)),"")</f>
        <v>GONZAGA</v>
      </c>
      <c r="AJ885">
        <f t="array" ref="AJ885">IFERROR(INDEX(SonnyMoore[SM_SOS],MATCH(AllSources[[#This Row],[Year]]&amp;"|"&amp;AllSources[[#This Row],[Real_Team]],SonnyMoore[YEAR]&amp;"|"&amp;SonnyMoore[TEAM],0)),"")</f>
        <v>73.39</v>
      </c>
      <c r="AK885">
        <f t="array" ref="AK885">IFERROR(INDEX(SonnyMoore[SM_PR],MATCH(AllSources[[#This Row],[Year]]&amp;"|"&amp;AllSources[[#This Row],[Real_Team]],SonnyMoore[YEAR]&amp;"|"&amp;SonnyMoore[TEAM],0)),"")</f>
        <v>96.44</v>
      </c>
      <c r="AL885">
        <f t="array" ref="AL885">IFERROR(INDEX(SonnyMoore[YEAR],MATCH(AllSources[[#This Row],[Year]]&amp;"|"&amp;AllSources[[#This Row],[Real_Team]],SonnyMoore[YEAR]&amp;"|"&amp;SonnyMoore[TEAM],0)),"")</f>
        <v>2022</v>
      </c>
      <c r="AM885" t="str">
        <f t="array" ref="AM885">IFERROR(INDEX(ESPN[TEAM],MATCH(AllSources[[#This Row],[Year]]&amp;"|"&amp;AllSources[[#This Row],[Real_Team]],ESPN[YEAR]&amp;"|"&amp;ESPN[TEAM],0)),"")</f>
        <v>Gonzaga</v>
      </c>
      <c r="AN885">
        <f t="array" ref="AN885">IFERROR(INDEX(ESPN[BPI OFF],MATCH(AllSources[[#This Row],[Year]]&amp;"|"&amp;AllSources[[#This Row],[Real_Team]],ESPN[YEAR]&amp;"|"&amp;ESPN[TEAM],0)),"")</f>
        <v>12.7</v>
      </c>
      <c r="AO885">
        <f t="array" ref="AO885">IFERROR(INDEX(ESPN[BPI DEF],MATCH(AllSources[[#This Row],[Year]]&amp;"|"&amp;AllSources[[#This Row],[Real_Team]],ESPN[YEAR]&amp;"|"&amp;ESPN[TEAM],0)),"")</f>
        <v>8.1</v>
      </c>
      <c r="AP885">
        <f t="array" ref="AP885">IFERROR(INDEX(ESPN[BPI],MATCH(AllSources[[#This Row],[Year]]&amp;"|"&amp;AllSources[[#This Row],[Real_Team]],ESPN[YEAR]&amp;"|"&amp;ESPN[TEAM],0)),"")</f>
        <v>20.8</v>
      </c>
      <c r="AQ885">
        <f t="array" ref="AQ885">IFERROR(INDEX(ESPN[YEAR],MATCH(AllSources[[#This Row],[Year]]&amp;"|"&amp;AllSources[[#This Row],[Real_Team]],ESPN[YEAR]&amp;"|"&amp;ESPN[TEAM],0)),"")</f>
        <v>2022</v>
      </c>
    </row>
    <row r="886" spans="1:43" x14ac:dyDescent="0.2">
      <c r="A886">
        <v>2022</v>
      </c>
      <c r="B886">
        <v>2</v>
      </c>
      <c r="C886" t="s">
        <v>716</v>
      </c>
      <c r="D886" t="s">
        <v>248</v>
      </c>
      <c r="E886" t="e" vm="1">
        <v>#NAME?</v>
      </c>
      <c r="F886">
        <v>1</v>
      </c>
      <c r="H886" t="s">
        <v>137</v>
      </c>
      <c r="I886" t="s">
        <v>1020</v>
      </c>
      <c r="J886">
        <v>27.21</v>
      </c>
      <c r="K886">
        <v>119.6</v>
      </c>
      <c r="L886">
        <v>5</v>
      </c>
      <c r="M886">
        <v>92.4</v>
      </c>
      <c r="N886">
        <v>20</v>
      </c>
      <c r="O886">
        <v>72.2</v>
      </c>
      <c r="P886">
        <v>8</v>
      </c>
      <c r="Q886">
        <v>4.5999999999999999E-2</v>
      </c>
      <c r="R886">
        <v>77</v>
      </c>
      <c r="S886">
        <v>6.34</v>
      </c>
      <c r="T886">
        <v>67</v>
      </c>
      <c r="U886">
        <v>106</v>
      </c>
      <c r="V886">
        <v>75</v>
      </c>
      <c r="W886">
        <v>99.7</v>
      </c>
      <c r="X886">
        <v>57</v>
      </c>
      <c r="Y886">
        <v>-0.22</v>
      </c>
      <c r="Z886">
        <v>170</v>
      </c>
      <c r="AA886">
        <v>1</v>
      </c>
      <c r="AB886" t="s">
        <v>136</v>
      </c>
      <c r="AC886" t="str">
        <f t="array" ref="AC886">IFERROR(INDEX(JeffSagarin[TEAM],MATCH(AllSources[[#This Row],[Year]]&amp;"|"&amp;AllSources[[#This Row],[Real_Team]],JeffSagarin[YEAR]&amp;"|"&amp;JeffSagarin[TEAM],0)),"")</f>
        <v>Arizona</v>
      </c>
      <c r="AD886">
        <f t="array" ref="AD886">IFERROR(INDEX(JeffSagarin[JS_RATING],MATCH(AllSources[[#This Row],[Year]]&amp;"|"&amp;AllSources[[#This Row],[Real_Team]],JeffSagarin[YEAR]&amp;"|"&amp;JeffSagarin[TEAM],0)),"")</f>
        <v>92.16</v>
      </c>
      <c r="AE886">
        <f t="array" ref="AE886">IFERROR(INDEX(JeffSagarin[JS_SOS],MATCH(AllSources[[#This Row],[Year]]&amp;"|"&amp;AllSources[[#This Row],[Real_Team]],JeffSagarin[YEAR]&amp;"|"&amp;JeffSagarin[TEAM],0)),"")</f>
        <v>78.319999999999993</v>
      </c>
      <c r="AF886">
        <f t="array" ref="AF886">IFERROR(INDEX(JeffSagarin[W25],MATCH(AllSources[[#This Row],[Year]]&amp;"|"&amp;AllSources[[#This Row],[Real_Team]],JeffSagarin[YEAR]&amp;"|"&amp;JeffSagarin[TEAM],0)),"")</f>
        <v>4</v>
      </c>
      <c r="AG886">
        <f t="array" ref="AG886">IFERROR(INDEX(JeffSagarin[W50],MATCH(AllSources[[#This Row],[Year]]&amp;"|"&amp;AllSources[[#This Row],[Real_Team]],JeffSagarin[YEAR]&amp;"|"&amp;JeffSagarin[TEAM],0)),"")</f>
        <v>7</v>
      </c>
      <c r="AH886">
        <f t="array" ref="AH886">IFERROR(INDEX(JeffSagarin[YEAR],MATCH(AllSources[[#This Row],[Year]]&amp;"|"&amp;AllSources[[#This Row],[Real_Team]],JeffSagarin[YEAR]&amp;"|"&amp;JeffSagarin[TEAM],0)),"")</f>
        <v>2022</v>
      </c>
      <c r="AI886" t="str">
        <f t="array" ref="AI886">IFERROR(INDEX(SonnyMoore[TEAM],MATCH(AllSources[[#This Row],[Year]]&amp;"|"&amp;AllSources[[#This Row],[Real_Team]],SonnyMoore[YEAR]&amp;"|"&amp;SonnyMoore[TEAM],0)),"")</f>
        <v>ARIZONA</v>
      </c>
      <c r="AJ886">
        <f t="array" ref="AJ886">IFERROR(INDEX(SonnyMoore[SM_SOS],MATCH(AllSources[[#This Row],[Year]]&amp;"|"&amp;AllSources[[#This Row],[Real_Team]],SonnyMoore[YEAR]&amp;"|"&amp;SonnyMoore[TEAM],0)),"")</f>
        <v>74.73</v>
      </c>
      <c r="AK886">
        <f t="array" ref="AK886">IFERROR(INDEX(SonnyMoore[SM_PR],MATCH(AllSources[[#This Row],[Year]]&amp;"|"&amp;AllSources[[#This Row],[Real_Team]],SonnyMoore[YEAR]&amp;"|"&amp;SonnyMoore[TEAM],0)),"")</f>
        <v>92.95</v>
      </c>
      <c r="AL886">
        <f t="array" ref="AL886">IFERROR(INDEX(SonnyMoore[YEAR],MATCH(AllSources[[#This Row],[Year]]&amp;"|"&amp;AllSources[[#This Row],[Real_Team]],SonnyMoore[YEAR]&amp;"|"&amp;SonnyMoore[TEAM],0)),"")</f>
        <v>2022</v>
      </c>
      <c r="AM886" t="str">
        <f t="array" ref="AM886">IFERROR(INDEX(ESPN[TEAM],MATCH(AllSources[[#This Row],[Year]]&amp;"|"&amp;AllSources[[#This Row],[Real_Team]],ESPN[YEAR]&amp;"|"&amp;ESPN[TEAM],0)),"")</f>
        <v>Arizona</v>
      </c>
      <c r="AN886">
        <f t="array" ref="AN886">IFERROR(INDEX(ESPN[BPI OFF],MATCH(AllSources[[#This Row],[Year]]&amp;"|"&amp;AllSources[[#This Row],[Real_Team]],ESPN[YEAR]&amp;"|"&amp;ESPN[TEAM],0)),"")</f>
        <v>10.6</v>
      </c>
      <c r="AO886">
        <f t="array" ref="AO886">IFERROR(INDEX(ESPN[BPI DEF],MATCH(AllSources[[#This Row],[Year]]&amp;"|"&amp;AllSources[[#This Row],[Real_Team]],ESPN[YEAR]&amp;"|"&amp;ESPN[TEAM],0)),"")</f>
        <v>7.4</v>
      </c>
      <c r="AP886">
        <f t="array" ref="AP886">IFERROR(INDEX(ESPN[BPI],MATCH(AllSources[[#This Row],[Year]]&amp;"|"&amp;AllSources[[#This Row],[Real_Team]],ESPN[YEAR]&amp;"|"&amp;ESPN[TEAM],0)),"")</f>
        <v>18.100000000000001</v>
      </c>
      <c r="AQ886">
        <f t="array" ref="AQ886">IFERROR(INDEX(ESPN[YEAR],MATCH(AllSources[[#This Row],[Year]]&amp;"|"&amp;AllSources[[#This Row],[Real_Team]],ESPN[YEAR]&amp;"|"&amp;ESPN[TEAM],0)),"")</f>
        <v>2022</v>
      </c>
    </row>
    <row r="887" spans="1:43" x14ac:dyDescent="0.2">
      <c r="A887">
        <v>2022</v>
      </c>
      <c r="B887">
        <v>3</v>
      </c>
      <c r="C887" t="s">
        <v>941</v>
      </c>
      <c r="D887" t="s">
        <v>134</v>
      </c>
      <c r="E887" t="e" vm="1">
        <v>#NAME?</v>
      </c>
      <c r="F887">
        <v>2</v>
      </c>
      <c r="H887" t="s">
        <v>60</v>
      </c>
      <c r="I887" t="s">
        <v>527</v>
      </c>
      <c r="J887">
        <v>26.59</v>
      </c>
      <c r="K887">
        <v>120.2</v>
      </c>
      <c r="L887">
        <v>4</v>
      </c>
      <c r="M887">
        <v>93.6</v>
      </c>
      <c r="N887">
        <v>27</v>
      </c>
      <c r="O887">
        <v>67.3</v>
      </c>
      <c r="P887">
        <v>155</v>
      </c>
      <c r="Q887">
        <v>-3.2000000000000001E-2</v>
      </c>
      <c r="R887">
        <v>251</v>
      </c>
      <c r="S887">
        <v>9.08</v>
      </c>
      <c r="T887">
        <v>29</v>
      </c>
      <c r="U887">
        <v>106.9</v>
      </c>
      <c r="V887">
        <v>52</v>
      </c>
      <c r="W887">
        <v>97.9</v>
      </c>
      <c r="X887">
        <v>17</v>
      </c>
      <c r="Y887">
        <v>-2.76</v>
      </c>
      <c r="Z887">
        <v>249</v>
      </c>
      <c r="AA887">
        <v>2</v>
      </c>
      <c r="AB887" t="s">
        <v>136</v>
      </c>
      <c r="AC887" t="str">
        <f t="array" ref="AC887">IFERROR(INDEX(JeffSagarin[TEAM],MATCH(AllSources[[#This Row],[Year]]&amp;"|"&amp;AllSources[[#This Row],[Real_Team]],JeffSagarin[YEAR]&amp;"|"&amp;JeffSagarin[TEAM],0)),"")</f>
        <v>Kentucky</v>
      </c>
      <c r="AD887">
        <f t="array" ref="AD887">IFERROR(INDEX(JeffSagarin[JS_RATING],MATCH(AllSources[[#This Row],[Year]]&amp;"|"&amp;AllSources[[#This Row],[Real_Team]],JeffSagarin[YEAR]&amp;"|"&amp;JeffSagarin[TEAM],0)),"")</f>
        <v>90.42</v>
      </c>
      <c r="AE887">
        <f t="array" ref="AE887">IFERROR(INDEX(JeffSagarin[JS_SOS],MATCH(AllSources[[#This Row],[Year]]&amp;"|"&amp;AllSources[[#This Row],[Real_Team]],JeffSagarin[YEAR]&amp;"|"&amp;JeffSagarin[TEAM],0)),"")</f>
        <v>79.709999999999994</v>
      </c>
      <c r="AF887">
        <f t="array" ref="AF887">IFERROR(INDEX(JeffSagarin[W25],MATCH(AllSources[[#This Row],[Year]]&amp;"|"&amp;AllSources[[#This Row],[Real_Team]],JeffSagarin[YEAR]&amp;"|"&amp;JeffSagarin[TEAM],0)),"")</f>
        <v>6</v>
      </c>
      <c r="AG887">
        <f t="array" ref="AG887">IFERROR(INDEX(JeffSagarin[W50],MATCH(AllSources[[#This Row],[Year]]&amp;"|"&amp;AllSources[[#This Row],[Real_Team]],JeffSagarin[YEAR]&amp;"|"&amp;JeffSagarin[TEAM],0)),"")</f>
        <v>9</v>
      </c>
      <c r="AH887">
        <f t="array" ref="AH887">IFERROR(INDEX(JeffSagarin[YEAR],MATCH(AllSources[[#This Row],[Year]]&amp;"|"&amp;AllSources[[#This Row],[Real_Team]],JeffSagarin[YEAR]&amp;"|"&amp;JeffSagarin[TEAM],0)),"")</f>
        <v>2022</v>
      </c>
      <c r="AI887" t="str">
        <f t="array" ref="AI887">IFERROR(INDEX(SonnyMoore[TEAM],MATCH(AllSources[[#This Row],[Year]]&amp;"|"&amp;AllSources[[#This Row],[Real_Team]],SonnyMoore[YEAR]&amp;"|"&amp;SonnyMoore[TEAM],0)),"")</f>
        <v>KENTUCKY</v>
      </c>
      <c r="AJ887">
        <f t="array" ref="AJ887">IFERROR(INDEX(SonnyMoore[SM_SOS],MATCH(AllSources[[#This Row],[Year]]&amp;"|"&amp;AllSources[[#This Row],[Real_Team]],SonnyMoore[YEAR]&amp;"|"&amp;SonnyMoore[TEAM],0)),"")</f>
        <v>77.52</v>
      </c>
      <c r="AK887">
        <f t="array" ref="AK887">IFERROR(INDEX(SonnyMoore[SM_PR],MATCH(AllSources[[#This Row],[Year]]&amp;"|"&amp;AllSources[[#This Row],[Real_Team]],SonnyMoore[YEAR]&amp;"|"&amp;SonnyMoore[TEAM],0)),"")</f>
        <v>90.57</v>
      </c>
      <c r="AL887">
        <f t="array" ref="AL887">IFERROR(INDEX(SonnyMoore[YEAR],MATCH(AllSources[[#This Row],[Year]]&amp;"|"&amp;AllSources[[#This Row],[Real_Team]],SonnyMoore[YEAR]&amp;"|"&amp;SonnyMoore[TEAM],0)),"")</f>
        <v>2022</v>
      </c>
      <c r="AM887" t="str">
        <f t="array" ref="AM887">IFERROR(INDEX(ESPN[TEAM],MATCH(AllSources[[#This Row],[Year]]&amp;"|"&amp;AllSources[[#This Row],[Real_Team]],ESPN[YEAR]&amp;"|"&amp;ESPN[TEAM],0)),"")</f>
        <v>Kentucky</v>
      </c>
      <c r="AN887">
        <f t="array" ref="AN887">IFERROR(INDEX(ESPN[BPI OFF],MATCH(AllSources[[#This Row],[Year]]&amp;"|"&amp;AllSources[[#This Row],[Real_Team]],ESPN[YEAR]&amp;"|"&amp;ESPN[TEAM],0)),"")</f>
        <v>11.1</v>
      </c>
      <c r="AO887">
        <f t="array" ref="AO887">IFERROR(INDEX(ESPN[BPI DEF],MATCH(AllSources[[#This Row],[Year]]&amp;"|"&amp;AllSources[[#This Row],[Real_Team]],ESPN[YEAR]&amp;"|"&amp;ESPN[TEAM],0)),"")</f>
        <v>6.9</v>
      </c>
      <c r="AP887">
        <f t="array" ref="AP887">IFERROR(INDEX(ESPN[BPI],MATCH(AllSources[[#This Row],[Year]]&amp;"|"&amp;AllSources[[#This Row],[Real_Team]],ESPN[YEAR]&amp;"|"&amp;ESPN[TEAM],0)),"")</f>
        <v>18</v>
      </c>
      <c r="AQ887">
        <f t="array" ref="AQ887">IFERROR(INDEX(ESPN[YEAR],MATCH(AllSources[[#This Row],[Year]]&amp;"|"&amp;AllSources[[#This Row],[Real_Team]],ESPN[YEAR]&amp;"|"&amp;ESPN[TEAM],0)),"")</f>
        <v>2022</v>
      </c>
    </row>
    <row r="888" spans="1:43" x14ac:dyDescent="0.2">
      <c r="A888">
        <v>2022</v>
      </c>
      <c r="B888">
        <v>4</v>
      </c>
      <c r="C888" t="s">
        <v>1398</v>
      </c>
      <c r="D888" t="s">
        <v>46</v>
      </c>
      <c r="E888" t="e" vm="1">
        <v>#NAME?</v>
      </c>
      <c r="F888">
        <v>5</v>
      </c>
      <c r="H888" t="s">
        <v>148</v>
      </c>
      <c r="I888" t="s">
        <v>699</v>
      </c>
      <c r="J888">
        <v>26.5</v>
      </c>
      <c r="K888">
        <v>117.3</v>
      </c>
      <c r="L888">
        <v>10</v>
      </c>
      <c r="M888">
        <v>90.9</v>
      </c>
      <c r="N888">
        <v>11</v>
      </c>
      <c r="O888">
        <v>63.8</v>
      </c>
      <c r="P888">
        <v>333</v>
      </c>
      <c r="Q888">
        <v>-7.0000000000000001E-3</v>
      </c>
      <c r="R888">
        <v>195</v>
      </c>
      <c r="S888">
        <v>4.29</v>
      </c>
      <c r="T888">
        <v>93</v>
      </c>
      <c r="U888">
        <v>104.6</v>
      </c>
      <c r="V888">
        <v>107</v>
      </c>
      <c r="W888">
        <v>100.3</v>
      </c>
      <c r="X888">
        <v>76</v>
      </c>
      <c r="Y888">
        <v>0.3</v>
      </c>
      <c r="Z888">
        <v>155</v>
      </c>
      <c r="AA888">
        <v>5</v>
      </c>
      <c r="AB888" t="s">
        <v>136</v>
      </c>
      <c r="AC888" t="str">
        <f t="array" ref="AC888">IFERROR(INDEX(JeffSagarin[TEAM],MATCH(AllSources[[#This Row],[Year]]&amp;"|"&amp;AllSources[[#This Row],[Real_Team]],JeffSagarin[YEAR]&amp;"|"&amp;JeffSagarin[TEAM],0)),"")</f>
        <v>Houston</v>
      </c>
      <c r="AD888">
        <f t="array" ref="AD888">IFERROR(INDEX(JeffSagarin[JS_RATING],MATCH(AllSources[[#This Row],[Year]]&amp;"|"&amp;AllSources[[#This Row],[Real_Team]],JeffSagarin[YEAR]&amp;"|"&amp;JeffSagarin[TEAM],0)),"")</f>
        <v>91.09</v>
      </c>
      <c r="AE888">
        <f t="array" ref="AE888">IFERROR(INDEX(JeffSagarin[JS_SOS],MATCH(AllSources[[#This Row],[Year]]&amp;"|"&amp;AllSources[[#This Row],[Real_Team]],JeffSagarin[YEAR]&amp;"|"&amp;JeffSagarin[TEAM],0)),"")</f>
        <v>76.58</v>
      </c>
      <c r="AF888">
        <f t="array" ref="AF888">IFERROR(INDEX(JeffSagarin[W25],MATCH(AllSources[[#This Row],[Year]]&amp;"|"&amp;AllSources[[#This Row],[Real_Team]],JeffSagarin[YEAR]&amp;"|"&amp;JeffSagarin[TEAM],0)),"")</f>
        <v>0</v>
      </c>
      <c r="AG888">
        <f t="array" ref="AG888">IFERROR(INDEX(JeffSagarin[W50],MATCH(AllSources[[#This Row],[Year]]&amp;"|"&amp;AllSources[[#This Row],[Real_Team]],JeffSagarin[YEAR]&amp;"|"&amp;JeffSagarin[TEAM],0)),"")</f>
        <v>4</v>
      </c>
      <c r="AH888">
        <f t="array" ref="AH888">IFERROR(INDEX(JeffSagarin[YEAR],MATCH(AllSources[[#This Row],[Year]]&amp;"|"&amp;AllSources[[#This Row],[Real_Team]],JeffSagarin[YEAR]&amp;"|"&amp;JeffSagarin[TEAM],0)),"")</f>
        <v>2022</v>
      </c>
      <c r="AI888" t="str">
        <f t="array" ref="AI888">IFERROR(INDEX(SonnyMoore[TEAM],MATCH(AllSources[[#This Row],[Year]]&amp;"|"&amp;AllSources[[#This Row],[Real_Team]],SonnyMoore[YEAR]&amp;"|"&amp;SonnyMoore[TEAM],0)),"")</f>
        <v>HOUSTON</v>
      </c>
      <c r="AJ888">
        <f t="array" ref="AJ888">IFERROR(INDEX(SonnyMoore[SM_SOS],MATCH(AllSources[[#This Row],[Year]]&amp;"|"&amp;AllSources[[#This Row],[Real_Team]],SonnyMoore[YEAR]&amp;"|"&amp;SonnyMoore[TEAM],0)),"")</f>
        <v>74.209999999999994</v>
      </c>
      <c r="AK888">
        <f t="array" ref="AK888">IFERROR(INDEX(SonnyMoore[SM_PR],MATCH(AllSources[[#This Row],[Year]]&amp;"|"&amp;AllSources[[#This Row],[Real_Team]],SonnyMoore[YEAR]&amp;"|"&amp;SonnyMoore[TEAM],0)),"")</f>
        <v>92.08</v>
      </c>
      <c r="AL888">
        <f t="array" ref="AL888">IFERROR(INDEX(SonnyMoore[YEAR],MATCH(AllSources[[#This Row],[Year]]&amp;"|"&amp;AllSources[[#This Row],[Real_Team]],SonnyMoore[YEAR]&amp;"|"&amp;SonnyMoore[TEAM],0)),"")</f>
        <v>2022</v>
      </c>
      <c r="AM888" t="str">
        <f t="array" ref="AM888">IFERROR(INDEX(ESPN[TEAM],MATCH(AllSources[[#This Row],[Year]]&amp;"|"&amp;AllSources[[#This Row],[Real_Team]],ESPN[YEAR]&amp;"|"&amp;ESPN[TEAM],0)),"")</f>
        <v>Houston</v>
      </c>
      <c r="AN888">
        <f t="array" ref="AN888">IFERROR(INDEX(ESPN[BPI OFF],MATCH(AllSources[[#This Row],[Year]]&amp;"|"&amp;AllSources[[#This Row],[Real_Team]],ESPN[YEAR]&amp;"|"&amp;ESPN[TEAM],0)),"")</f>
        <v>9.9</v>
      </c>
      <c r="AO888">
        <f t="array" ref="AO888">IFERROR(INDEX(ESPN[BPI DEF],MATCH(AllSources[[#This Row],[Year]]&amp;"|"&amp;AllSources[[#This Row],[Real_Team]],ESPN[YEAR]&amp;"|"&amp;ESPN[TEAM],0)),"")</f>
        <v>9.1999999999999993</v>
      </c>
      <c r="AP888">
        <f t="array" ref="AP888">IFERROR(INDEX(ESPN[BPI],MATCH(AllSources[[#This Row],[Year]]&amp;"|"&amp;AllSources[[#This Row],[Real_Team]],ESPN[YEAR]&amp;"|"&amp;ESPN[TEAM],0)),"")</f>
        <v>19.2</v>
      </c>
      <c r="AQ888">
        <f t="array" ref="AQ888">IFERROR(INDEX(ESPN[YEAR],MATCH(AllSources[[#This Row],[Year]]&amp;"|"&amp;AllSources[[#This Row],[Real_Team]],ESPN[YEAR]&amp;"|"&amp;ESPN[TEAM],0)),"")</f>
        <v>2022</v>
      </c>
    </row>
    <row r="889" spans="1:43" x14ac:dyDescent="0.2">
      <c r="A889">
        <v>2022</v>
      </c>
      <c r="B889">
        <v>5</v>
      </c>
      <c r="C889" t="s">
        <v>1271</v>
      </c>
      <c r="D889" t="s">
        <v>16</v>
      </c>
      <c r="E889" t="e" vm="1">
        <v>#NAME?</v>
      </c>
      <c r="F889">
        <v>1</v>
      </c>
      <c r="H889" t="s">
        <v>156</v>
      </c>
      <c r="I889" t="s">
        <v>78</v>
      </c>
      <c r="J889">
        <v>26.32</v>
      </c>
      <c r="K889">
        <v>117.9</v>
      </c>
      <c r="L889">
        <v>9</v>
      </c>
      <c r="M889">
        <v>91.6</v>
      </c>
      <c r="N889">
        <v>14</v>
      </c>
      <c r="O889">
        <v>67.2</v>
      </c>
      <c r="P889">
        <v>169</v>
      </c>
      <c r="Q889">
        <v>1.9E-2</v>
      </c>
      <c r="R889">
        <v>138</v>
      </c>
      <c r="S889">
        <v>10.71</v>
      </c>
      <c r="T889">
        <v>12</v>
      </c>
      <c r="U889">
        <v>107.4</v>
      </c>
      <c r="V889">
        <v>39</v>
      </c>
      <c r="W889">
        <v>96.7</v>
      </c>
      <c r="X889">
        <v>5</v>
      </c>
      <c r="Y889">
        <v>-1.65</v>
      </c>
      <c r="Z889">
        <v>215</v>
      </c>
      <c r="AA889">
        <v>1</v>
      </c>
      <c r="AB889" t="s">
        <v>136</v>
      </c>
      <c r="AC889" t="str">
        <f t="array" ref="AC889">IFERROR(INDEX(JeffSagarin[TEAM],MATCH(AllSources[[#This Row],[Year]]&amp;"|"&amp;AllSources[[#This Row],[Real_Team]],JeffSagarin[YEAR]&amp;"|"&amp;JeffSagarin[TEAM],0)),"")</f>
        <v>Baylor</v>
      </c>
      <c r="AD889">
        <f t="array" ref="AD889">IFERROR(INDEX(JeffSagarin[JS_RATING],MATCH(AllSources[[#This Row],[Year]]&amp;"|"&amp;AllSources[[#This Row],[Real_Team]],JeffSagarin[YEAR]&amp;"|"&amp;JeffSagarin[TEAM],0)),"")</f>
        <v>91.13</v>
      </c>
      <c r="AE889">
        <f t="array" ref="AE889">IFERROR(INDEX(JeffSagarin[JS_SOS],MATCH(AllSources[[#This Row],[Year]]&amp;"|"&amp;AllSources[[#This Row],[Real_Team]],JeffSagarin[YEAR]&amp;"|"&amp;JeffSagarin[TEAM],0)),"")</f>
        <v>81.010000000000005</v>
      </c>
      <c r="AF889">
        <f t="array" ref="AF889">IFERROR(INDEX(JeffSagarin[W25],MATCH(AllSources[[#This Row],[Year]]&amp;"|"&amp;AllSources[[#This Row],[Real_Team]],JeffSagarin[YEAR]&amp;"|"&amp;JeffSagarin[TEAM],0)),"")</f>
        <v>4</v>
      </c>
      <c r="AG889">
        <f t="array" ref="AG889">IFERROR(INDEX(JeffSagarin[W50],MATCH(AllSources[[#This Row],[Year]]&amp;"|"&amp;AllSources[[#This Row],[Real_Team]],JeffSagarin[YEAR]&amp;"|"&amp;JeffSagarin[TEAM],0)),"")</f>
        <v>11</v>
      </c>
      <c r="AH889">
        <f t="array" ref="AH889">IFERROR(INDEX(JeffSagarin[YEAR],MATCH(AllSources[[#This Row],[Year]]&amp;"|"&amp;AllSources[[#This Row],[Real_Team]],JeffSagarin[YEAR]&amp;"|"&amp;JeffSagarin[TEAM],0)),"")</f>
        <v>2022</v>
      </c>
      <c r="AI889" t="str">
        <f t="array" ref="AI889">IFERROR(INDEX(SonnyMoore[TEAM],MATCH(AllSources[[#This Row],[Year]]&amp;"|"&amp;AllSources[[#This Row],[Real_Team]],SonnyMoore[YEAR]&amp;"|"&amp;SonnyMoore[TEAM],0)),"")</f>
        <v>BAYLOR</v>
      </c>
      <c r="AJ889">
        <f t="array" ref="AJ889">IFERROR(INDEX(SonnyMoore[SM_SOS],MATCH(AllSources[[#This Row],[Year]]&amp;"|"&amp;AllSources[[#This Row],[Real_Team]],SonnyMoore[YEAR]&amp;"|"&amp;SonnyMoore[TEAM],0)),"")</f>
        <v>77.5</v>
      </c>
      <c r="AK889">
        <f t="array" ref="AK889">IFERROR(INDEX(SonnyMoore[SM_PR],MATCH(AllSources[[#This Row],[Year]]&amp;"|"&amp;AllSources[[#This Row],[Real_Team]],SonnyMoore[YEAR]&amp;"|"&amp;SonnyMoore[TEAM],0)),"")</f>
        <v>90.03</v>
      </c>
      <c r="AL889">
        <f t="array" ref="AL889">IFERROR(INDEX(SonnyMoore[YEAR],MATCH(AllSources[[#This Row],[Year]]&amp;"|"&amp;AllSources[[#This Row],[Real_Team]],SonnyMoore[YEAR]&amp;"|"&amp;SonnyMoore[TEAM],0)),"")</f>
        <v>2022</v>
      </c>
      <c r="AM889" t="str">
        <f t="array" ref="AM889">IFERROR(INDEX(ESPN[TEAM],MATCH(AllSources[[#This Row],[Year]]&amp;"|"&amp;AllSources[[#This Row],[Real_Team]],ESPN[YEAR]&amp;"|"&amp;ESPN[TEAM],0)),"")</f>
        <v>Baylor</v>
      </c>
      <c r="AN889">
        <f t="array" ref="AN889">IFERROR(INDEX(ESPN[BPI OFF],MATCH(AllSources[[#This Row],[Year]]&amp;"|"&amp;AllSources[[#This Row],[Real_Team]],ESPN[YEAR]&amp;"|"&amp;ESPN[TEAM],0)),"")</f>
        <v>9.6999999999999993</v>
      </c>
      <c r="AO889">
        <f t="array" ref="AO889">IFERROR(INDEX(ESPN[BPI DEF],MATCH(AllSources[[#This Row],[Year]]&amp;"|"&amp;AllSources[[#This Row],[Real_Team]],ESPN[YEAR]&amp;"|"&amp;ESPN[TEAM],0)),"")</f>
        <v>7.7</v>
      </c>
      <c r="AP889">
        <f t="array" ref="AP889">IFERROR(INDEX(ESPN[BPI],MATCH(AllSources[[#This Row],[Year]]&amp;"|"&amp;AllSources[[#This Row],[Real_Team]],ESPN[YEAR]&amp;"|"&amp;ESPN[TEAM],0)),"")</f>
        <v>17.399999999999999</v>
      </c>
      <c r="AQ889">
        <f t="array" ref="AQ889">IFERROR(INDEX(ESPN[YEAR],MATCH(AllSources[[#This Row],[Year]]&amp;"|"&amp;AllSources[[#This Row],[Real_Team]],ESPN[YEAR]&amp;"|"&amp;ESPN[TEAM],0)),"")</f>
        <v>2022</v>
      </c>
    </row>
    <row r="890" spans="1:43" x14ac:dyDescent="0.2">
      <c r="A890">
        <v>2022</v>
      </c>
      <c r="B890">
        <v>6</v>
      </c>
      <c r="C890" t="s">
        <v>609</v>
      </c>
      <c r="D890" t="s">
        <v>43</v>
      </c>
      <c r="E890" t="e" vm="1">
        <v>#NAME?</v>
      </c>
      <c r="F890">
        <v>1</v>
      </c>
      <c r="H890" t="s">
        <v>156</v>
      </c>
      <c r="I890" t="s">
        <v>90</v>
      </c>
      <c r="J890">
        <v>25.49</v>
      </c>
      <c r="K890">
        <v>119.4</v>
      </c>
      <c r="L890">
        <v>6</v>
      </c>
      <c r="M890">
        <v>93.9</v>
      </c>
      <c r="N890">
        <v>29</v>
      </c>
      <c r="O890">
        <v>69.099999999999994</v>
      </c>
      <c r="P890">
        <v>68</v>
      </c>
      <c r="Q890">
        <v>3.5000000000000003E-2</v>
      </c>
      <c r="R890">
        <v>101</v>
      </c>
      <c r="S890">
        <v>12.02</v>
      </c>
      <c r="T890">
        <v>3</v>
      </c>
      <c r="U890">
        <v>107.6</v>
      </c>
      <c r="V890">
        <v>32</v>
      </c>
      <c r="W890">
        <v>95.6</v>
      </c>
      <c r="X890">
        <v>1</v>
      </c>
      <c r="Y890">
        <v>4.5199999999999996</v>
      </c>
      <c r="Z890">
        <v>50</v>
      </c>
      <c r="AA890">
        <v>1</v>
      </c>
      <c r="AB890" t="s">
        <v>136</v>
      </c>
      <c r="AC890" t="str">
        <f t="array" ref="AC890">IFERROR(INDEX(JeffSagarin[TEAM],MATCH(AllSources[[#This Row],[Year]]&amp;"|"&amp;AllSources[[#This Row],[Real_Team]],JeffSagarin[YEAR]&amp;"|"&amp;JeffSagarin[TEAM],0)),"")</f>
        <v>Kansas</v>
      </c>
      <c r="AD890">
        <f t="array" ref="AD890">IFERROR(INDEX(JeffSagarin[JS_RATING],MATCH(AllSources[[#This Row],[Year]]&amp;"|"&amp;AllSources[[#This Row],[Real_Team]],JeffSagarin[YEAR]&amp;"|"&amp;JeffSagarin[TEAM],0)),"")</f>
        <v>91.34</v>
      </c>
      <c r="AE890">
        <f t="array" ref="AE890">IFERROR(INDEX(JeffSagarin[JS_SOS],MATCH(AllSources[[#This Row],[Year]]&amp;"|"&amp;AllSources[[#This Row],[Real_Team]],JeffSagarin[YEAR]&amp;"|"&amp;JeffSagarin[TEAM],0)),"")</f>
        <v>81.540000000000006</v>
      </c>
      <c r="AF890">
        <f t="array" ref="AF890">IFERROR(INDEX(JeffSagarin[W25],MATCH(AllSources[[#This Row],[Year]]&amp;"|"&amp;AllSources[[#This Row],[Real_Team]],JeffSagarin[YEAR]&amp;"|"&amp;JeffSagarin[TEAM],0)),"")</f>
        <v>4</v>
      </c>
      <c r="AG890">
        <f t="array" ref="AG890">IFERROR(INDEX(JeffSagarin[W50],MATCH(AllSources[[#This Row],[Year]]&amp;"|"&amp;AllSources[[#This Row],[Real_Team]],JeffSagarin[YEAR]&amp;"|"&amp;JeffSagarin[TEAM],0)),"")</f>
        <v>12</v>
      </c>
      <c r="AH890">
        <f t="array" ref="AH890">IFERROR(INDEX(JeffSagarin[YEAR],MATCH(AllSources[[#This Row],[Year]]&amp;"|"&amp;AllSources[[#This Row],[Real_Team]],JeffSagarin[YEAR]&amp;"|"&amp;JeffSagarin[TEAM],0)),"")</f>
        <v>2022</v>
      </c>
      <c r="AI890" t="str">
        <f t="array" ref="AI890">IFERROR(INDEX(SonnyMoore[TEAM],MATCH(AllSources[[#This Row],[Year]]&amp;"|"&amp;AllSources[[#This Row],[Real_Team]],SonnyMoore[YEAR]&amp;"|"&amp;SonnyMoore[TEAM],0)),"")</f>
        <v>KANSAS</v>
      </c>
      <c r="AJ890">
        <f t="array" ref="AJ890">IFERROR(INDEX(SonnyMoore[SM_SOS],MATCH(AllSources[[#This Row],[Year]]&amp;"|"&amp;AllSources[[#This Row],[Real_Team]],SonnyMoore[YEAR]&amp;"|"&amp;SonnyMoore[TEAM],0)),"")</f>
        <v>80.08</v>
      </c>
      <c r="AK890">
        <f t="array" ref="AK890">IFERROR(INDEX(SonnyMoore[SM_PR],MATCH(AllSources[[#This Row],[Year]]&amp;"|"&amp;AllSources[[#This Row],[Real_Team]],SonnyMoore[YEAR]&amp;"|"&amp;SonnyMoore[TEAM],0)),"")</f>
        <v>92.71</v>
      </c>
      <c r="AL890">
        <f t="array" ref="AL890">IFERROR(INDEX(SonnyMoore[YEAR],MATCH(AllSources[[#This Row],[Year]]&amp;"|"&amp;AllSources[[#This Row],[Real_Team]],SonnyMoore[YEAR]&amp;"|"&amp;SonnyMoore[TEAM],0)),"")</f>
        <v>2022</v>
      </c>
      <c r="AM890" t="str">
        <f t="array" ref="AM890">IFERROR(INDEX(ESPN[TEAM],MATCH(AllSources[[#This Row],[Year]]&amp;"|"&amp;AllSources[[#This Row],[Real_Team]],ESPN[YEAR]&amp;"|"&amp;ESPN[TEAM],0)),"")</f>
        <v>Kansas</v>
      </c>
      <c r="AN890">
        <f t="array" ref="AN890">IFERROR(INDEX(ESPN[BPI OFF],MATCH(AllSources[[#This Row],[Year]]&amp;"|"&amp;AllSources[[#This Row],[Real_Team]],ESPN[YEAR]&amp;"|"&amp;ESPN[TEAM],0)),"")</f>
        <v>10.8</v>
      </c>
      <c r="AO890">
        <f t="array" ref="AO890">IFERROR(INDEX(ESPN[BPI DEF],MATCH(AllSources[[#This Row],[Year]]&amp;"|"&amp;AllSources[[#This Row],[Real_Team]],ESPN[YEAR]&amp;"|"&amp;ESPN[TEAM],0)),"")</f>
        <v>5.8</v>
      </c>
      <c r="AP890">
        <f t="array" ref="AP890">IFERROR(INDEX(ESPN[BPI],MATCH(AllSources[[#This Row],[Year]]&amp;"|"&amp;AllSources[[#This Row],[Real_Team]],ESPN[YEAR]&amp;"|"&amp;ESPN[TEAM],0)),"")</f>
        <v>16.600000000000001</v>
      </c>
      <c r="AQ890">
        <f t="array" ref="AQ890">IFERROR(INDEX(ESPN[YEAR],MATCH(AllSources[[#This Row],[Year]]&amp;"|"&amp;AllSources[[#This Row],[Real_Team]],ESPN[YEAR]&amp;"|"&amp;ESPN[TEAM],0)),"")</f>
        <v>2022</v>
      </c>
    </row>
    <row r="891" spans="1:43" x14ac:dyDescent="0.2">
      <c r="A891">
        <v>2022</v>
      </c>
      <c r="B891">
        <v>7</v>
      </c>
      <c r="C891" t="s">
        <v>1399</v>
      </c>
      <c r="D891" t="s">
        <v>36</v>
      </c>
      <c r="E891" t="e" vm="1">
        <v>#NAME?</v>
      </c>
      <c r="F891">
        <v>3</v>
      </c>
      <c r="H891" t="s">
        <v>60</v>
      </c>
      <c r="I891" t="s">
        <v>527</v>
      </c>
      <c r="J891">
        <v>25.24</v>
      </c>
      <c r="K891">
        <v>111.4</v>
      </c>
      <c r="L891">
        <v>36</v>
      </c>
      <c r="M891">
        <v>86.2</v>
      </c>
      <c r="N891">
        <v>3</v>
      </c>
      <c r="O891">
        <v>67.2</v>
      </c>
      <c r="P891">
        <v>172</v>
      </c>
      <c r="Q891">
        <v>4.3999999999999997E-2</v>
      </c>
      <c r="R891">
        <v>82</v>
      </c>
      <c r="S891">
        <v>11.76</v>
      </c>
      <c r="T891">
        <v>5</v>
      </c>
      <c r="U891">
        <v>108.7</v>
      </c>
      <c r="V891">
        <v>10</v>
      </c>
      <c r="W891">
        <v>97</v>
      </c>
      <c r="X891">
        <v>9</v>
      </c>
      <c r="Y891">
        <v>4.68</v>
      </c>
      <c r="Z891">
        <v>46</v>
      </c>
      <c r="AA891">
        <v>3</v>
      </c>
      <c r="AB891" t="s">
        <v>136</v>
      </c>
      <c r="AC891" t="str">
        <f t="array" ref="AC891">IFERROR(INDEX(JeffSagarin[TEAM],MATCH(AllSources[[#This Row],[Year]]&amp;"|"&amp;AllSources[[#This Row],[Real_Team]],JeffSagarin[YEAR]&amp;"|"&amp;JeffSagarin[TEAM],0)),"")</f>
        <v>Tennessee</v>
      </c>
      <c r="AD891">
        <f t="array" ref="AD891">IFERROR(INDEX(JeffSagarin[JS_RATING],MATCH(AllSources[[#This Row],[Year]]&amp;"|"&amp;AllSources[[#This Row],[Real_Team]],JeffSagarin[YEAR]&amp;"|"&amp;JeffSagarin[TEAM],0)),"")</f>
        <v>90.37</v>
      </c>
      <c r="AE891">
        <f t="array" ref="AE891">IFERROR(INDEX(JeffSagarin[JS_SOS],MATCH(AllSources[[#This Row],[Year]]&amp;"|"&amp;AllSources[[#This Row],[Real_Team]],JeffSagarin[YEAR]&amp;"|"&amp;JeffSagarin[TEAM],0)),"")</f>
        <v>81.48</v>
      </c>
      <c r="AF891">
        <f t="array" ref="AF891">IFERROR(INDEX(JeffSagarin[W25],MATCH(AllSources[[#This Row],[Year]]&amp;"|"&amp;AllSources[[#This Row],[Real_Team]],JeffSagarin[YEAR]&amp;"|"&amp;JeffSagarin[TEAM],0)),"")</f>
        <v>7</v>
      </c>
      <c r="AG891">
        <f t="array" ref="AG891">IFERROR(INDEX(JeffSagarin[W50],MATCH(AllSources[[#This Row],[Year]]&amp;"|"&amp;AllSources[[#This Row],[Real_Team]],JeffSagarin[YEAR]&amp;"|"&amp;JeffSagarin[TEAM],0)),"")</f>
        <v>10</v>
      </c>
      <c r="AH891">
        <f t="array" ref="AH891">IFERROR(INDEX(JeffSagarin[YEAR],MATCH(AllSources[[#This Row],[Year]]&amp;"|"&amp;AllSources[[#This Row],[Real_Team]],JeffSagarin[YEAR]&amp;"|"&amp;JeffSagarin[TEAM],0)),"")</f>
        <v>2022</v>
      </c>
      <c r="AI891" t="str">
        <f t="array" ref="AI891">IFERROR(INDEX(SonnyMoore[TEAM],MATCH(AllSources[[#This Row],[Year]]&amp;"|"&amp;AllSources[[#This Row],[Real_Team]],SonnyMoore[YEAR]&amp;"|"&amp;SonnyMoore[TEAM],0)),"")</f>
        <v>TENNESSEE</v>
      </c>
      <c r="AJ891">
        <f t="array" ref="AJ891">IFERROR(INDEX(SonnyMoore[SM_SOS],MATCH(AllSources[[#This Row],[Year]]&amp;"|"&amp;AllSources[[#This Row],[Real_Team]],SonnyMoore[YEAR]&amp;"|"&amp;SonnyMoore[TEAM],0)),"")</f>
        <v>79.7</v>
      </c>
      <c r="AK891">
        <f t="array" ref="AK891">IFERROR(INDEX(SonnyMoore[SM_PR],MATCH(AllSources[[#This Row],[Year]]&amp;"|"&amp;AllSources[[#This Row],[Real_Team]],SonnyMoore[YEAR]&amp;"|"&amp;SonnyMoore[TEAM],0)),"")</f>
        <v>91.65</v>
      </c>
      <c r="AL891">
        <f t="array" ref="AL891">IFERROR(INDEX(SonnyMoore[YEAR],MATCH(AllSources[[#This Row],[Year]]&amp;"|"&amp;AllSources[[#This Row],[Real_Team]],SonnyMoore[YEAR]&amp;"|"&amp;SonnyMoore[TEAM],0)),"")</f>
        <v>2022</v>
      </c>
      <c r="AM891" t="str">
        <f t="array" ref="AM891">IFERROR(INDEX(ESPN[TEAM],MATCH(AllSources[[#This Row],[Year]]&amp;"|"&amp;AllSources[[#This Row],[Real_Team]],ESPN[YEAR]&amp;"|"&amp;ESPN[TEAM],0)),"")</f>
        <v>Tennessee</v>
      </c>
      <c r="AN891">
        <f t="array" ref="AN891">IFERROR(INDEX(ESPN[BPI OFF],MATCH(AllSources[[#This Row],[Year]]&amp;"|"&amp;AllSources[[#This Row],[Real_Team]],ESPN[YEAR]&amp;"|"&amp;ESPN[TEAM],0)),"")</f>
        <v>7</v>
      </c>
      <c r="AO891">
        <f t="array" ref="AO891">IFERROR(INDEX(ESPN[BPI DEF],MATCH(AllSources[[#This Row],[Year]]&amp;"|"&amp;AllSources[[#This Row],[Real_Team]],ESPN[YEAR]&amp;"|"&amp;ESPN[TEAM],0)),"")</f>
        <v>10.9</v>
      </c>
      <c r="AP891">
        <f t="array" ref="AP891">IFERROR(INDEX(ESPN[BPI],MATCH(AllSources[[#This Row],[Year]]&amp;"|"&amp;AllSources[[#This Row],[Real_Team]],ESPN[YEAR]&amp;"|"&amp;ESPN[TEAM],0)),"")</f>
        <v>18</v>
      </c>
      <c r="AQ891">
        <f t="array" ref="AQ891">IFERROR(INDEX(ESPN[YEAR],MATCH(AllSources[[#This Row],[Year]]&amp;"|"&amp;AllSources[[#This Row],[Real_Team]],ESPN[YEAR]&amp;"|"&amp;ESPN[TEAM],0)),"")</f>
        <v>2022</v>
      </c>
    </row>
    <row r="892" spans="1:43" x14ac:dyDescent="0.2">
      <c r="A892">
        <v>2022</v>
      </c>
      <c r="B892">
        <v>8</v>
      </c>
      <c r="C892" t="s">
        <v>143</v>
      </c>
      <c r="D892" t="s">
        <v>64</v>
      </c>
      <c r="E892" t="e" vm="1">
        <v>#NAME?</v>
      </c>
      <c r="F892">
        <v>4</v>
      </c>
      <c r="H892" t="s">
        <v>137</v>
      </c>
      <c r="I892" t="s">
        <v>70</v>
      </c>
      <c r="J892">
        <v>24.85</v>
      </c>
      <c r="K892">
        <v>116.1</v>
      </c>
      <c r="L892">
        <v>15</v>
      </c>
      <c r="M892">
        <v>91.2</v>
      </c>
      <c r="N892">
        <v>12</v>
      </c>
      <c r="O892">
        <v>65.5</v>
      </c>
      <c r="P892">
        <v>258</v>
      </c>
      <c r="Q892">
        <v>-2.8000000000000001E-2</v>
      </c>
      <c r="R892">
        <v>243</v>
      </c>
      <c r="S892">
        <v>8.5</v>
      </c>
      <c r="T892">
        <v>37</v>
      </c>
      <c r="U892">
        <v>107.5</v>
      </c>
      <c r="V892">
        <v>36</v>
      </c>
      <c r="W892">
        <v>99</v>
      </c>
      <c r="X892">
        <v>40</v>
      </c>
      <c r="Y892">
        <v>4.49</v>
      </c>
      <c r="Z892">
        <v>51</v>
      </c>
      <c r="AA892">
        <v>4</v>
      </c>
      <c r="AB892" t="s">
        <v>136</v>
      </c>
      <c r="AC892" t="str">
        <f t="array" ref="AC892">IFERROR(INDEX(JeffSagarin[TEAM],MATCH(AllSources[[#This Row],[Year]]&amp;"|"&amp;AllSources[[#This Row],[Real_Team]],JeffSagarin[YEAR]&amp;"|"&amp;JeffSagarin[TEAM],0)),"")</f>
        <v>UCLA</v>
      </c>
      <c r="AD892">
        <f t="array" ref="AD892">IFERROR(INDEX(JeffSagarin[JS_RATING],MATCH(AllSources[[#This Row],[Year]]&amp;"|"&amp;AllSources[[#This Row],[Real_Team]],JeffSagarin[YEAR]&amp;"|"&amp;JeffSagarin[TEAM],0)),"")</f>
        <v>89.7</v>
      </c>
      <c r="AE892">
        <f t="array" ref="AE892">IFERROR(INDEX(JeffSagarin[JS_SOS],MATCH(AllSources[[#This Row],[Year]]&amp;"|"&amp;AllSources[[#This Row],[Real_Team]],JeffSagarin[YEAR]&amp;"|"&amp;JeffSagarin[TEAM],0)),"")</f>
        <v>79.569999999999993</v>
      </c>
      <c r="AF892">
        <f t="array" ref="AF892">IFERROR(INDEX(JeffSagarin[W25],MATCH(AllSources[[#This Row],[Year]]&amp;"|"&amp;AllSources[[#This Row],[Real_Team]],JeffSagarin[YEAR]&amp;"|"&amp;JeffSagarin[TEAM],0)),"")</f>
        <v>2</v>
      </c>
      <c r="AG892">
        <f t="array" ref="AG892">IFERROR(INDEX(JeffSagarin[W50],MATCH(AllSources[[#This Row],[Year]]&amp;"|"&amp;AllSources[[#This Row],[Real_Team]],JeffSagarin[YEAR]&amp;"|"&amp;JeffSagarin[TEAM],0)),"")</f>
        <v>5</v>
      </c>
      <c r="AH892">
        <f t="array" ref="AH892">IFERROR(INDEX(JeffSagarin[YEAR],MATCH(AllSources[[#This Row],[Year]]&amp;"|"&amp;AllSources[[#This Row],[Real_Team]],JeffSagarin[YEAR]&amp;"|"&amp;JeffSagarin[TEAM],0)),"")</f>
        <v>2022</v>
      </c>
      <c r="AI892" t="str">
        <f t="array" ref="AI892">IFERROR(INDEX(SonnyMoore[TEAM],MATCH(AllSources[[#This Row],[Year]]&amp;"|"&amp;AllSources[[#This Row],[Real_Team]],SonnyMoore[YEAR]&amp;"|"&amp;SonnyMoore[TEAM],0)),"")</f>
        <v>UCLA</v>
      </c>
      <c r="AJ892">
        <f t="array" ref="AJ892">IFERROR(INDEX(SonnyMoore[SM_SOS],MATCH(AllSources[[#This Row],[Year]]&amp;"|"&amp;AllSources[[#This Row],[Real_Team]],SonnyMoore[YEAR]&amp;"|"&amp;SonnyMoore[TEAM],0)),"")</f>
        <v>75.760000000000005</v>
      </c>
      <c r="AK892">
        <f t="array" ref="AK892">IFERROR(INDEX(SonnyMoore[SM_PR],MATCH(AllSources[[#This Row],[Year]]&amp;"|"&amp;AllSources[[#This Row],[Real_Team]],SonnyMoore[YEAR]&amp;"|"&amp;SonnyMoore[TEAM],0)),"")</f>
        <v>87.68</v>
      </c>
      <c r="AL892">
        <f t="array" ref="AL892">IFERROR(INDEX(SonnyMoore[YEAR],MATCH(AllSources[[#This Row],[Year]]&amp;"|"&amp;AllSources[[#This Row],[Real_Team]],SonnyMoore[YEAR]&amp;"|"&amp;SonnyMoore[TEAM],0)),"")</f>
        <v>2022</v>
      </c>
      <c r="AM892" t="str">
        <f t="array" ref="AM892">IFERROR(INDEX(ESPN[TEAM],MATCH(AllSources[[#This Row],[Year]]&amp;"|"&amp;AllSources[[#This Row],[Real_Team]],ESPN[YEAR]&amp;"|"&amp;ESPN[TEAM],0)),"")</f>
        <v>UCLA</v>
      </c>
      <c r="AN892">
        <f t="array" ref="AN892">IFERROR(INDEX(ESPN[BPI OFF],MATCH(AllSources[[#This Row],[Year]]&amp;"|"&amp;AllSources[[#This Row],[Real_Team]],ESPN[YEAR]&amp;"|"&amp;ESPN[TEAM],0)),"")</f>
        <v>9.1999999999999993</v>
      </c>
      <c r="AO892">
        <f t="array" ref="AO892">IFERROR(INDEX(ESPN[BPI DEF],MATCH(AllSources[[#This Row],[Year]]&amp;"|"&amp;AllSources[[#This Row],[Real_Team]],ESPN[YEAR]&amp;"|"&amp;ESPN[TEAM],0)),"")</f>
        <v>7.2</v>
      </c>
      <c r="AP892">
        <f t="array" ref="AP892">IFERROR(INDEX(ESPN[BPI],MATCH(AllSources[[#This Row],[Year]]&amp;"|"&amp;AllSources[[#This Row],[Real_Team]],ESPN[YEAR]&amp;"|"&amp;ESPN[TEAM],0)),"")</f>
        <v>16.399999999999999</v>
      </c>
      <c r="AQ892">
        <f t="array" ref="AQ892">IFERROR(INDEX(ESPN[YEAR],MATCH(AllSources[[#This Row],[Year]]&amp;"|"&amp;AllSources[[#This Row],[Real_Team]],ESPN[YEAR]&amp;"|"&amp;ESPN[TEAM],0)),"")</f>
        <v>2022</v>
      </c>
    </row>
    <row r="893" spans="1:43" x14ac:dyDescent="0.2">
      <c r="A893">
        <v>2022</v>
      </c>
      <c r="B893">
        <v>9</v>
      </c>
      <c r="C893" t="s">
        <v>1100</v>
      </c>
      <c r="D893" t="s">
        <v>22</v>
      </c>
      <c r="E893" t="e" vm="1">
        <v>#NAME?</v>
      </c>
      <c r="F893">
        <v>3</v>
      </c>
      <c r="H893" t="s">
        <v>156</v>
      </c>
      <c r="I893" t="s">
        <v>121</v>
      </c>
      <c r="J893">
        <v>24.64</v>
      </c>
      <c r="K893">
        <v>109.7</v>
      </c>
      <c r="L893">
        <v>65</v>
      </c>
      <c r="M893">
        <v>85.1</v>
      </c>
      <c r="N893">
        <v>1</v>
      </c>
      <c r="O893">
        <v>66.5</v>
      </c>
      <c r="P893">
        <v>211</v>
      </c>
      <c r="Q893">
        <v>-2.5000000000000001E-2</v>
      </c>
      <c r="R893">
        <v>233</v>
      </c>
      <c r="S893">
        <v>10.210000000000001</v>
      </c>
      <c r="T893">
        <v>18</v>
      </c>
      <c r="U893">
        <v>107.5</v>
      </c>
      <c r="V893">
        <v>37</v>
      </c>
      <c r="W893">
        <v>97.2</v>
      </c>
      <c r="X893">
        <v>11</v>
      </c>
      <c r="Y893">
        <v>-7.93</v>
      </c>
      <c r="Z893">
        <v>345</v>
      </c>
      <c r="AA893">
        <v>3</v>
      </c>
      <c r="AB893" t="s">
        <v>136</v>
      </c>
      <c r="AC893" t="str">
        <f t="array" ref="AC893">IFERROR(INDEX(JeffSagarin[TEAM],MATCH(AllSources[[#This Row],[Year]]&amp;"|"&amp;AllSources[[#This Row],[Real_Team]],JeffSagarin[YEAR]&amp;"|"&amp;JeffSagarin[TEAM],0)),"")</f>
        <v>Texas Tech</v>
      </c>
      <c r="AD893">
        <f t="array" ref="AD893">IFERROR(INDEX(JeffSagarin[JS_RATING],MATCH(AllSources[[#This Row],[Year]]&amp;"|"&amp;AllSources[[#This Row],[Real_Team]],JeffSagarin[YEAR]&amp;"|"&amp;JeffSagarin[TEAM],0)),"")</f>
        <v>89.14</v>
      </c>
      <c r="AE893">
        <f t="array" ref="AE893">IFERROR(INDEX(JeffSagarin[JS_SOS],MATCH(AllSources[[#This Row],[Year]]&amp;"|"&amp;AllSources[[#This Row],[Real_Team]],JeffSagarin[YEAR]&amp;"|"&amp;JeffSagarin[TEAM],0)),"")</f>
        <v>80.44</v>
      </c>
      <c r="AF893">
        <f t="array" ref="AF893">IFERROR(INDEX(JeffSagarin[W25],MATCH(AllSources[[#This Row],[Year]]&amp;"|"&amp;AllSources[[#This Row],[Real_Team]],JeffSagarin[YEAR]&amp;"|"&amp;JeffSagarin[TEAM],0)),"")</f>
        <v>6</v>
      </c>
      <c r="AG893">
        <f t="array" ref="AG893">IFERROR(INDEX(JeffSagarin[W50],MATCH(AllSources[[#This Row],[Year]]&amp;"|"&amp;AllSources[[#This Row],[Real_Team]],JeffSagarin[YEAR]&amp;"|"&amp;JeffSagarin[TEAM],0)),"")</f>
        <v>11</v>
      </c>
      <c r="AH893">
        <f t="array" ref="AH893">IFERROR(INDEX(JeffSagarin[YEAR],MATCH(AllSources[[#This Row],[Year]]&amp;"|"&amp;AllSources[[#This Row],[Real_Team]],JeffSagarin[YEAR]&amp;"|"&amp;JeffSagarin[TEAM],0)),"")</f>
        <v>2022</v>
      </c>
      <c r="AI893" t="str">
        <f t="array" ref="AI893">IFERROR(INDEX(SonnyMoore[TEAM],MATCH(AllSources[[#This Row],[Year]]&amp;"|"&amp;AllSources[[#This Row],[Real_Team]],SonnyMoore[YEAR]&amp;"|"&amp;SonnyMoore[TEAM],0)),"")</f>
        <v>TEXAS TECH</v>
      </c>
      <c r="AJ893">
        <f t="array" ref="AJ893">IFERROR(INDEX(SonnyMoore[SM_SOS],MATCH(AllSources[[#This Row],[Year]]&amp;"|"&amp;AllSources[[#This Row],[Real_Team]],SonnyMoore[YEAR]&amp;"|"&amp;SonnyMoore[TEAM],0)),"")</f>
        <v>78.62</v>
      </c>
      <c r="AK893">
        <f t="array" ref="AK893">IFERROR(INDEX(SonnyMoore[SM_PR],MATCH(AllSources[[#This Row],[Year]]&amp;"|"&amp;AllSources[[#This Row],[Real_Team]],SonnyMoore[YEAR]&amp;"|"&amp;SonnyMoore[TEAM],0)),"")</f>
        <v>89.42</v>
      </c>
      <c r="AL893">
        <f t="array" ref="AL893">IFERROR(INDEX(SonnyMoore[YEAR],MATCH(AllSources[[#This Row],[Year]]&amp;"|"&amp;AllSources[[#This Row],[Real_Team]],SonnyMoore[YEAR]&amp;"|"&amp;SonnyMoore[TEAM],0)),"")</f>
        <v>2022</v>
      </c>
      <c r="AM893" t="str">
        <f t="array" ref="AM893">IFERROR(INDEX(ESPN[TEAM],MATCH(AllSources[[#This Row],[Year]]&amp;"|"&amp;AllSources[[#This Row],[Real_Team]],ESPN[YEAR]&amp;"|"&amp;ESPN[TEAM],0)),"")</f>
        <v/>
      </c>
      <c r="AN893" t="str">
        <f t="array" ref="AN893">IFERROR(INDEX(ESPN[BPI OFF],MATCH(AllSources[[#This Row],[Year]]&amp;"|"&amp;AllSources[[#This Row],[Real_Team]],ESPN[YEAR]&amp;"|"&amp;ESPN[TEAM],0)),"")</f>
        <v/>
      </c>
      <c r="AO893" t="str">
        <f t="array" ref="AO893">IFERROR(INDEX(ESPN[BPI DEF],MATCH(AllSources[[#This Row],[Year]]&amp;"|"&amp;AllSources[[#This Row],[Real_Team]],ESPN[YEAR]&amp;"|"&amp;ESPN[TEAM],0)),"")</f>
        <v/>
      </c>
      <c r="AP893" t="str">
        <f t="array" ref="AP893">IFERROR(INDEX(ESPN[BPI],MATCH(AllSources[[#This Row],[Year]]&amp;"|"&amp;AllSources[[#This Row],[Real_Team]],ESPN[YEAR]&amp;"|"&amp;ESPN[TEAM],0)),"")</f>
        <v/>
      </c>
      <c r="AQ893" t="str">
        <f t="array" ref="AQ893">IFERROR(INDEX(ESPN[YEAR],MATCH(AllSources[[#This Row],[Year]]&amp;"|"&amp;AllSources[[#This Row],[Real_Team]],ESPN[YEAR]&amp;"|"&amp;ESPN[TEAM],0)),"")</f>
        <v/>
      </c>
    </row>
    <row r="894" spans="1:43" x14ac:dyDescent="0.2">
      <c r="A894">
        <v>2022</v>
      </c>
      <c r="B894">
        <v>10</v>
      </c>
      <c r="C894" t="s">
        <v>1400</v>
      </c>
      <c r="D894" t="s">
        <v>42</v>
      </c>
      <c r="E894" t="e" vm="1">
        <v>#NAME?</v>
      </c>
      <c r="F894">
        <v>2</v>
      </c>
      <c r="H894" t="s">
        <v>60</v>
      </c>
      <c r="I894" t="s">
        <v>676</v>
      </c>
      <c r="J894">
        <v>24.45</v>
      </c>
      <c r="K894">
        <v>113.6</v>
      </c>
      <c r="L894">
        <v>24</v>
      </c>
      <c r="M894">
        <v>89.1</v>
      </c>
      <c r="N894">
        <v>8</v>
      </c>
      <c r="O894">
        <v>70</v>
      </c>
      <c r="P894">
        <v>40</v>
      </c>
      <c r="Q894">
        <v>-3.9E-2</v>
      </c>
      <c r="R894">
        <v>271</v>
      </c>
      <c r="S894">
        <v>8.77</v>
      </c>
      <c r="T894">
        <v>34</v>
      </c>
      <c r="U894">
        <v>107.2</v>
      </c>
      <c r="V894">
        <v>44</v>
      </c>
      <c r="W894">
        <v>98.5</v>
      </c>
      <c r="X894">
        <v>26</v>
      </c>
      <c r="Y894">
        <v>4.16</v>
      </c>
      <c r="Z894">
        <v>58</v>
      </c>
      <c r="AA894">
        <v>2</v>
      </c>
      <c r="AB894" t="s">
        <v>136</v>
      </c>
      <c r="AC894" t="str">
        <f t="array" ref="AC894">IFERROR(INDEX(JeffSagarin[TEAM],MATCH(AllSources[[#This Row],[Year]]&amp;"|"&amp;AllSources[[#This Row],[Real_Team]],JeffSagarin[YEAR]&amp;"|"&amp;JeffSagarin[TEAM],0)),"")</f>
        <v>Auburn</v>
      </c>
      <c r="AD894">
        <f t="array" ref="AD894">IFERROR(INDEX(JeffSagarin[JS_RATING],MATCH(AllSources[[#This Row],[Year]]&amp;"|"&amp;AllSources[[#This Row],[Real_Team]],JeffSagarin[YEAR]&amp;"|"&amp;JeffSagarin[TEAM],0)),"")</f>
        <v>89.35</v>
      </c>
      <c r="AE894">
        <f t="array" ref="AE894">IFERROR(INDEX(JeffSagarin[JS_SOS],MATCH(AllSources[[#This Row],[Year]]&amp;"|"&amp;AllSources[[#This Row],[Real_Team]],JeffSagarin[YEAR]&amp;"|"&amp;JeffSagarin[TEAM],0)),"")</f>
        <v>79.41</v>
      </c>
      <c r="AF894">
        <f t="array" ref="AF894">IFERROR(INDEX(JeffSagarin[W25],MATCH(AllSources[[#This Row],[Year]]&amp;"|"&amp;AllSources[[#This Row],[Real_Team]],JeffSagarin[YEAR]&amp;"|"&amp;JeffSagarin[TEAM],0)),"")</f>
        <v>4</v>
      </c>
      <c r="AG894">
        <f t="array" ref="AG894">IFERROR(INDEX(JeffSagarin[W50],MATCH(AllSources[[#This Row],[Year]]&amp;"|"&amp;AllSources[[#This Row],[Real_Team]],JeffSagarin[YEAR]&amp;"|"&amp;JeffSagarin[TEAM],0)),"")</f>
        <v>8</v>
      </c>
      <c r="AH894">
        <f t="array" ref="AH894">IFERROR(INDEX(JeffSagarin[YEAR],MATCH(AllSources[[#This Row],[Year]]&amp;"|"&amp;AllSources[[#This Row],[Real_Team]],JeffSagarin[YEAR]&amp;"|"&amp;JeffSagarin[TEAM],0)),"")</f>
        <v>2022</v>
      </c>
      <c r="AI894" t="str">
        <f t="array" ref="AI894">IFERROR(INDEX(SonnyMoore[TEAM],MATCH(AllSources[[#This Row],[Year]]&amp;"|"&amp;AllSources[[#This Row],[Real_Team]],SonnyMoore[YEAR]&amp;"|"&amp;SonnyMoore[TEAM],0)),"")</f>
        <v>AUBURN</v>
      </c>
      <c r="AJ894">
        <f t="array" ref="AJ894">IFERROR(INDEX(SonnyMoore[SM_SOS],MATCH(AllSources[[#This Row],[Year]]&amp;"|"&amp;AllSources[[#This Row],[Real_Team]],SonnyMoore[YEAR]&amp;"|"&amp;SonnyMoore[TEAM],0)),"")</f>
        <v>77.81</v>
      </c>
      <c r="AK894">
        <f t="array" ref="AK894">IFERROR(INDEX(SonnyMoore[SM_PR],MATCH(AllSources[[#This Row],[Year]]&amp;"|"&amp;AllSources[[#This Row],[Real_Team]],SonnyMoore[YEAR]&amp;"|"&amp;SonnyMoore[TEAM],0)),"")</f>
        <v>89.1</v>
      </c>
      <c r="AL894">
        <f t="array" ref="AL894">IFERROR(INDEX(SonnyMoore[YEAR],MATCH(AllSources[[#This Row],[Year]]&amp;"|"&amp;AllSources[[#This Row],[Real_Team]],SonnyMoore[YEAR]&amp;"|"&amp;SonnyMoore[TEAM],0)),"")</f>
        <v>2022</v>
      </c>
      <c r="AM894" t="str">
        <f t="array" ref="AM894">IFERROR(INDEX(ESPN[TEAM],MATCH(AllSources[[#This Row],[Year]]&amp;"|"&amp;AllSources[[#This Row],[Real_Team]],ESPN[YEAR]&amp;"|"&amp;ESPN[TEAM],0)),"")</f>
        <v>Auburn</v>
      </c>
      <c r="AN894">
        <f t="array" ref="AN894">IFERROR(INDEX(ESPN[BPI OFF],MATCH(AllSources[[#This Row],[Year]]&amp;"|"&amp;AllSources[[#This Row],[Real_Team]],ESPN[YEAR]&amp;"|"&amp;ESPN[TEAM],0)),"")</f>
        <v>6.7</v>
      </c>
      <c r="AO894">
        <f t="array" ref="AO894">IFERROR(INDEX(ESPN[BPI DEF],MATCH(AllSources[[#This Row],[Year]]&amp;"|"&amp;AllSources[[#This Row],[Real_Team]],ESPN[YEAR]&amp;"|"&amp;ESPN[TEAM],0)),"")</f>
        <v>9.3000000000000007</v>
      </c>
      <c r="AP894">
        <f t="array" ref="AP894">IFERROR(INDEX(ESPN[BPI],MATCH(AllSources[[#This Row],[Year]]&amp;"|"&amp;AllSources[[#This Row],[Real_Team]],ESPN[YEAR]&amp;"|"&amp;ESPN[TEAM],0)),"")</f>
        <v>16</v>
      </c>
      <c r="AQ894">
        <f t="array" ref="AQ894">IFERROR(INDEX(ESPN[YEAR],MATCH(AllSources[[#This Row],[Year]]&amp;"|"&amp;AllSources[[#This Row],[Real_Team]],ESPN[YEAR]&amp;"|"&amp;ESPN[TEAM],0)),"")</f>
        <v>2022</v>
      </c>
    </row>
    <row r="895" spans="1:43" x14ac:dyDescent="0.2">
      <c r="A895">
        <v>2022</v>
      </c>
      <c r="B895">
        <v>11</v>
      </c>
      <c r="C895" t="s">
        <v>700</v>
      </c>
      <c r="D895" t="s">
        <v>31</v>
      </c>
      <c r="E895" t="e" vm="1">
        <v>#NAME?</v>
      </c>
      <c r="F895">
        <v>2</v>
      </c>
      <c r="H895" t="s">
        <v>541</v>
      </c>
      <c r="I895" t="s">
        <v>527</v>
      </c>
      <c r="J895">
        <v>24.11</v>
      </c>
      <c r="K895">
        <v>118</v>
      </c>
      <c r="L895">
        <v>8</v>
      </c>
      <c r="M895">
        <v>93.8</v>
      </c>
      <c r="N895">
        <v>28</v>
      </c>
      <c r="O895">
        <v>62.6</v>
      </c>
      <c r="P895">
        <v>345</v>
      </c>
      <c r="Q895">
        <v>5.0999999999999997E-2</v>
      </c>
      <c r="R895">
        <v>71</v>
      </c>
      <c r="S895">
        <v>10.76</v>
      </c>
      <c r="T895">
        <v>10</v>
      </c>
      <c r="U895">
        <v>108.6</v>
      </c>
      <c r="V895">
        <v>11</v>
      </c>
      <c r="W895">
        <v>97.8</v>
      </c>
      <c r="X895">
        <v>15</v>
      </c>
      <c r="Y895">
        <v>8.74</v>
      </c>
      <c r="Z895">
        <v>17</v>
      </c>
      <c r="AA895">
        <v>2</v>
      </c>
      <c r="AB895" t="s">
        <v>136</v>
      </c>
      <c r="AC895" t="str">
        <f t="array" ref="AC895">IFERROR(INDEX(JeffSagarin[TEAM],MATCH(AllSources[[#This Row],[Year]]&amp;"|"&amp;AllSources[[#This Row],[Real_Team]],JeffSagarin[YEAR]&amp;"|"&amp;JeffSagarin[TEAM],0)),"")</f>
        <v>Villanova</v>
      </c>
      <c r="AD895">
        <f t="array" ref="AD895">IFERROR(INDEX(JeffSagarin[JS_RATING],MATCH(AllSources[[#This Row],[Year]]&amp;"|"&amp;AllSources[[#This Row],[Real_Team]],JeffSagarin[YEAR]&amp;"|"&amp;JeffSagarin[TEAM],0)),"")</f>
        <v>89.78</v>
      </c>
      <c r="AE895">
        <f t="array" ref="AE895">IFERROR(INDEX(JeffSagarin[JS_SOS],MATCH(AllSources[[#This Row],[Year]]&amp;"|"&amp;AllSources[[#This Row],[Real_Team]],JeffSagarin[YEAR]&amp;"|"&amp;JeffSagarin[TEAM],0)),"")</f>
        <v>81.19</v>
      </c>
      <c r="AF895">
        <f t="array" ref="AF895">IFERROR(INDEX(JeffSagarin[W25],MATCH(AllSources[[#This Row],[Year]]&amp;"|"&amp;AllSources[[#This Row],[Real_Team]],JeffSagarin[YEAR]&amp;"|"&amp;JeffSagarin[TEAM],0)),"")</f>
        <v>3</v>
      </c>
      <c r="AG895">
        <f t="array" ref="AG895">IFERROR(INDEX(JeffSagarin[W50],MATCH(AllSources[[#This Row],[Year]]&amp;"|"&amp;AllSources[[#This Row],[Real_Team]],JeffSagarin[YEAR]&amp;"|"&amp;JeffSagarin[TEAM],0)),"")</f>
        <v>14</v>
      </c>
      <c r="AH895">
        <f t="array" ref="AH895">IFERROR(INDEX(JeffSagarin[YEAR],MATCH(AllSources[[#This Row],[Year]]&amp;"|"&amp;AllSources[[#This Row],[Real_Team]],JeffSagarin[YEAR]&amp;"|"&amp;JeffSagarin[TEAM],0)),"")</f>
        <v>2022</v>
      </c>
      <c r="AI895" t="str">
        <f t="array" ref="AI895">IFERROR(INDEX(SonnyMoore[TEAM],MATCH(AllSources[[#This Row],[Year]]&amp;"|"&amp;AllSources[[#This Row],[Real_Team]],SonnyMoore[YEAR]&amp;"|"&amp;SonnyMoore[TEAM],0)),"")</f>
        <v>VILLANOVA</v>
      </c>
      <c r="AJ895">
        <f t="array" ref="AJ895">IFERROR(INDEX(SonnyMoore[SM_SOS],MATCH(AllSources[[#This Row],[Year]]&amp;"|"&amp;AllSources[[#This Row],[Real_Team]],SonnyMoore[YEAR]&amp;"|"&amp;SonnyMoore[TEAM],0)),"")</f>
        <v>78.56</v>
      </c>
      <c r="AK895">
        <f t="array" ref="AK895">IFERROR(INDEX(SonnyMoore[SM_PR],MATCH(AllSources[[#This Row],[Year]]&amp;"|"&amp;AllSources[[#This Row],[Real_Team]],SonnyMoore[YEAR]&amp;"|"&amp;SonnyMoore[TEAM],0)),"")</f>
        <v>88.64</v>
      </c>
      <c r="AL895">
        <f t="array" ref="AL895">IFERROR(INDEX(SonnyMoore[YEAR],MATCH(AllSources[[#This Row],[Year]]&amp;"|"&amp;AllSources[[#This Row],[Real_Team]],SonnyMoore[YEAR]&amp;"|"&amp;SonnyMoore[TEAM],0)),"")</f>
        <v>2022</v>
      </c>
      <c r="AM895" t="str">
        <f t="array" ref="AM895">IFERROR(INDEX(ESPN[TEAM],MATCH(AllSources[[#This Row],[Year]]&amp;"|"&amp;AllSources[[#This Row],[Real_Team]],ESPN[YEAR]&amp;"|"&amp;ESPN[TEAM],0)),"")</f>
        <v>Villanova</v>
      </c>
      <c r="AN895">
        <f t="array" ref="AN895">IFERROR(INDEX(ESPN[BPI OFF],MATCH(AllSources[[#This Row],[Year]]&amp;"|"&amp;AllSources[[#This Row],[Real_Team]],ESPN[YEAR]&amp;"|"&amp;ESPN[TEAM],0)),"")</f>
        <v>10.8</v>
      </c>
      <c r="AO895">
        <f t="array" ref="AO895">IFERROR(INDEX(ESPN[BPI DEF],MATCH(AllSources[[#This Row],[Year]]&amp;"|"&amp;AllSources[[#This Row],[Real_Team]],ESPN[YEAR]&amp;"|"&amp;ESPN[TEAM],0)),"")</f>
        <v>6.6</v>
      </c>
      <c r="AP895">
        <f t="array" ref="AP895">IFERROR(INDEX(ESPN[BPI],MATCH(AllSources[[#This Row],[Year]]&amp;"|"&amp;AllSources[[#This Row],[Real_Team]],ESPN[YEAR]&amp;"|"&amp;ESPN[TEAM],0)),"")</f>
        <v>17.399999999999999</v>
      </c>
      <c r="AQ895">
        <f t="array" ref="AQ895">IFERROR(INDEX(ESPN[YEAR],MATCH(AllSources[[#This Row],[Year]]&amp;"|"&amp;AllSources[[#This Row],[Real_Team]],ESPN[YEAR]&amp;"|"&amp;ESPN[TEAM],0)),"")</f>
        <v>2022</v>
      </c>
    </row>
    <row r="896" spans="1:43" x14ac:dyDescent="0.2">
      <c r="A896">
        <v>2022</v>
      </c>
      <c r="B896">
        <v>12</v>
      </c>
      <c r="C896" t="s">
        <v>613</v>
      </c>
      <c r="D896" t="s">
        <v>0</v>
      </c>
      <c r="E896" t="e" vm="1">
        <v>#NAME?</v>
      </c>
      <c r="F896">
        <v>2</v>
      </c>
      <c r="H896" t="s">
        <v>105</v>
      </c>
      <c r="I896" t="s">
        <v>90</v>
      </c>
      <c r="J896">
        <v>23.71</v>
      </c>
      <c r="K896">
        <v>119.4</v>
      </c>
      <c r="L896">
        <v>7</v>
      </c>
      <c r="M896">
        <v>95.7</v>
      </c>
      <c r="N896">
        <v>44</v>
      </c>
      <c r="O896">
        <v>67.400000000000006</v>
      </c>
      <c r="P896">
        <v>150</v>
      </c>
      <c r="Q896">
        <v>-1.0999999999999999E-2</v>
      </c>
      <c r="R896">
        <v>204</v>
      </c>
      <c r="S896">
        <v>6.14</v>
      </c>
      <c r="T896">
        <v>71</v>
      </c>
      <c r="U896">
        <v>107.4</v>
      </c>
      <c r="V896">
        <v>40</v>
      </c>
      <c r="W896">
        <v>101.2</v>
      </c>
      <c r="X896">
        <v>106</v>
      </c>
      <c r="Y896">
        <v>-4.3899999999999997</v>
      </c>
      <c r="Z896">
        <v>289</v>
      </c>
      <c r="AA896">
        <v>2</v>
      </c>
      <c r="AB896" t="s">
        <v>136</v>
      </c>
      <c r="AC896" t="str">
        <f t="array" ref="AC896">IFERROR(INDEX(JeffSagarin[TEAM],MATCH(AllSources[[#This Row],[Year]]&amp;"|"&amp;AllSources[[#This Row],[Real_Team]],JeffSagarin[YEAR]&amp;"|"&amp;JeffSagarin[TEAM],0)),"")</f>
        <v>Duke</v>
      </c>
      <c r="AD896">
        <f t="array" ref="AD896">IFERROR(INDEX(JeffSagarin[JS_RATING],MATCH(AllSources[[#This Row],[Year]]&amp;"|"&amp;AllSources[[#This Row],[Real_Team]],JeffSagarin[YEAR]&amp;"|"&amp;JeffSagarin[TEAM],0)),"")</f>
        <v>89.53</v>
      </c>
      <c r="AE896">
        <f t="array" ref="AE896">IFERROR(INDEX(JeffSagarin[JS_SOS],MATCH(AllSources[[#This Row],[Year]]&amp;"|"&amp;AllSources[[#This Row],[Real_Team]],JeffSagarin[YEAR]&amp;"|"&amp;JeffSagarin[TEAM],0)),"")</f>
        <v>77.95</v>
      </c>
      <c r="AF896">
        <f t="array" ref="AF896">IFERROR(INDEX(JeffSagarin[W25],MATCH(AllSources[[#This Row],[Year]]&amp;"|"&amp;AllSources[[#This Row],[Real_Team]],JeffSagarin[YEAR]&amp;"|"&amp;JeffSagarin[TEAM],0)),"")</f>
        <v>3</v>
      </c>
      <c r="AG896">
        <f t="array" ref="AG896">IFERROR(INDEX(JeffSagarin[W50],MATCH(AllSources[[#This Row],[Year]]&amp;"|"&amp;AllSources[[#This Row],[Real_Team]],JeffSagarin[YEAR]&amp;"|"&amp;JeffSagarin[TEAM],0)),"")</f>
        <v>6</v>
      </c>
      <c r="AH896">
        <f t="array" ref="AH896">IFERROR(INDEX(JeffSagarin[YEAR],MATCH(AllSources[[#This Row],[Year]]&amp;"|"&amp;AllSources[[#This Row],[Real_Team]],JeffSagarin[YEAR]&amp;"|"&amp;JeffSagarin[TEAM],0)),"")</f>
        <v>2022</v>
      </c>
      <c r="AI896" t="str">
        <f t="array" ref="AI896">IFERROR(INDEX(SonnyMoore[TEAM],MATCH(AllSources[[#This Row],[Year]]&amp;"|"&amp;AllSources[[#This Row],[Real_Team]],SonnyMoore[YEAR]&amp;"|"&amp;SonnyMoore[TEAM],0)),"")</f>
        <v>DUKE</v>
      </c>
      <c r="AJ896">
        <f t="array" ref="AJ896">IFERROR(INDEX(SonnyMoore[SM_SOS],MATCH(AllSources[[#This Row],[Year]]&amp;"|"&amp;AllSources[[#This Row],[Real_Team]],SonnyMoore[YEAR]&amp;"|"&amp;SonnyMoore[TEAM],0)),"")</f>
        <v>76.099999999999994</v>
      </c>
      <c r="AK896">
        <f t="array" ref="AK896">IFERROR(INDEX(SonnyMoore[SM_PR],MATCH(AllSources[[#This Row],[Year]]&amp;"|"&amp;AllSources[[#This Row],[Real_Team]],SonnyMoore[YEAR]&amp;"|"&amp;SonnyMoore[TEAM],0)),"")</f>
        <v>88.74</v>
      </c>
      <c r="AL896">
        <f t="array" ref="AL896">IFERROR(INDEX(SonnyMoore[YEAR],MATCH(AllSources[[#This Row],[Year]]&amp;"|"&amp;AllSources[[#This Row],[Real_Team]],SonnyMoore[YEAR]&amp;"|"&amp;SonnyMoore[TEAM],0)),"")</f>
        <v>2022</v>
      </c>
      <c r="AM896" t="str">
        <f t="array" ref="AM896">IFERROR(INDEX(ESPN[TEAM],MATCH(AllSources[[#This Row],[Year]]&amp;"|"&amp;AllSources[[#This Row],[Real_Team]],ESPN[YEAR]&amp;"|"&amp;ESPN[TEAM],0)),"")</f>
        <v>Duke</v>
      </c>
      <c r="AN896">
        <f t="array" ref="AN896">IFERROR(INDEX(ESPN[BPI OFF],MATCH(AllSources[[#This Row],[Year]]&amp;"|"&amp;AllSources[[#This Row],[Real_Team]],ESPN[YEAR]&amp;"|"&amp;ESPN[TEAM],0)),"")</f>
        <v>10.9</v>
      </c>
      <c r="AO896">
        <f t="array" ref="AO896">IFERROR(INDEX(ESPN[BPI DEF],MATCH(AllSources[[#This Row],[Year]]&amp;"|"&amp;AllSources[[#This Row],[Real_Team]],ESPN[YEAR]&amp;"|"&amp;ESPN[TEAM],0)),"")</f>
        <v>5.3</v>
      </c>
      <c r="AP896">
        <f t="array" ref="AP896">IFERROR(INDEX(ESPN[BPI],MATCH(AllSources[[#This Row],[Year]]&amp;"|"&amp;AllSources[[#This Row],[Real_Team]],ESPN[YEAR]&amp;"|"&amp;ESPN[TEAM],0)),"")</f>
        <v>16.2</v>
      </c>
      <c r="AQ896">
        <f t="array" ref="AQ896">IFERROR(INDEX(ESPN[YEAR],MATCH(AllSources[[#This Row],[Year]]&amp;"|"&amp;AllSources[[#This Row],[Real_Team]],ESPN[YEAR]&amp;"|"&amp;ESPN[TEAM],0)),"")</f>
        <v>2022</v>
      </c>
    </row>
    <row r="897" spans="1:43" x14ac:dyDescent="0.2">
      <c r="A897">
        <v>2022</v>
      </c>
      <c r="B897">
        <v>13</v>
      </c>
      <c r="C897" t="s">
        <v>1401</v>
      </c>
      <c r="D897" t="s">
        <v>35</v>
      </c>
      <c r="E897" t="e" vm="1">
        <v>#NAME?</v>
      </c>
      <c r="F897">
        <v>5</v>
      </c>
      <c r="H897" t="s">
        <v>556</v>
      </c>
      <c r="I897" t="s">
        <v>96</v>
      </c>
      <c r="J897">
        <v>23.53</v>
      </c>
      <c r="K897">
        <v>121.5</v>
      </c>
      <c r="L897">
        <v>2</v>
      </c>
      <c r="M897">
        <v>98</v>
      </c>
      <c r="N897">
        <v>77</v>
      </c>
      <c r="O897">
        <v>69.599999999999994</v>
      </c>
      <c r="P897">
        <v>52</v>
      </c>
      <c r="Q897">
        <v>-0.05</v>
      </c>
      <c r="R897">
        <v>295</v>
      </c>
      <c r="S897">
        <v>7.63</v>
      </c>
      <c r="T897">
        <v>49</v>
      </c>
      <c r="U897">
        <v>107.6</v>
      </c>
      <c r="V897">
        <v>31</v>
      </c>
      <c r="W897">
        <v>100</v>
      </c>
      <c r="X897">
        <v>65</v>
      </c>
      <c r="Y897">
        <v>-6.3</v>
      </c>
      <c r="Z897">
        <v>325</v>
      </c>
      <c r="AA897">
        <v>5</v>
      </c>
      <c r="AB897" t="s">
        <v>136</v>
      </c>
      <c r="AC897" t="str">
        <f t="array" ref="AC897">IFERROR(INDEX(JeffSagarin[TEAM],MATCH(AllSources[[#This Row],[Year]]&amp;"|"&amp;AllSources[[#This Row],[Real_Team]],JeffSagarin[YEAR]&amp;"|"&amp;JeffSagarin[TEAM],0)),"")</f>
        <v>Iowa</v>
      </c>
      <c r="AD897">
        <f t="array" ref="AD897">IFERROR(INDEX(JeffSagarin[JS_RATING],MATCH(AllSources[[#This Row],[Year]]&amp;"|"&amp;AllSources[[#This Row],[Real_Team]],JeffSagarin[YEAR]&amp;"|"&amp;JeffSagarin[TEAM],0)),"")</f>
        <v>89.34</v>
      </c>
      <c r="AE897">
        <f t="array" ref="AE897">IFERROR(INDEX(JeffSagarin[JS_SOS],MATCH(AllSources[[#This Row],[Year]]&amp;"|"&amp;AllSources[[#This Row],[Real_Team]],JeffSagarin[YEAR]&amp;"|"&amp;JeffSagarin[TEAM],0)),"")</f>
        <v>79.56</v>
      </c>
      <c r="AF897">
        <f t="array" ref="AF897">IFERROR(INDEX(JeffSagarin[W25],MATCH(AllSources[[#This Row],[Year]]&amp;"|"&amp;AllSources[[#This Row],[Real_Team]],JeffSagarin[YEAR]&amp;"|"&amp;JeffSagarin[TEAM],0)),"")</f>
        <v>3</v>
      </c>
      <c r="AG897">
        <f t="array" ref="AG897">IFERROR(INDEX(JeffSagarin[W50],MATCH(AllSources[[#This Row],[Year]]&amp;"|"&amp;AllSources[[#This Row],[Real_Team]],JeffSagarin[YEAR]&amp;"|"&amp;JeffSagarin[TEAM],0)),"")</f>
        <v>6</v>
      </c>
      <c r="AH897">
        <f t="array" ref="AH897">IFERROR(INDEX(JeffSagarin[YEAR],MATCH(AllSources[[#This Row],[Year]]&amp;"|"&amp;AllSources[[#This Row],[Real_Team]],JeffSagarin[YEAR]&amp;"|"&amp;JeffSagarin[TEAM],0)),"")</f>
        <v>2022</v>
      </c>
      <c r="AI897" t="str">
        <f t="array" ref="AI897">IFERROR(INDEX(SonnyMoore[TEAM],MATCH(AllSources[[#This Row],[Year]]&amp;"|"&amp;AllSources[[#This Row],[Real_Team]],SonnyMoore[YEAR]&amp;"|"&amp;SonnyMoore[TEAM],0)),"")</f>
        <v>IOWA</v>
      </c>
      <c r="AJ897">
        <f t="array" ref="AJ897">IFERROR(INDEX(SonnyMoore[SM_SOS],MATCH(AllSources[[#This Row],[Year]]&amp;"|"&amp;AllSources[[#This Row],[Real_Team]],SonnyMoore[YEAR]&amp;"|"&amp;SonnyMoore[TEAM],0)),"")</f>
        <v>76.37</v>
      </c>
      <c r="AK897">
        <f t="array" ref="AK897">IFERROR(INDEX(SonnyMoore[SM_PR],MATCH(AllSources[[#This Row],[Year]]&amp;"|"&amp;AllSources[[#This Row],[Real_Team]],SonnyMoore[YEAR]&amp;"|"&amp;SonnyMoore[TEAM],0)),"")</f>
        <v>89.26</v>
      </c>
      <c r="AL897">
        <f t="array" ref="AL897">IFERROR(INDEX(SonnyMoore[YEAR],MATCH(AllSources[[#This Row],[Year]]&amp;"|"&amp;AllSources[[#This Row],[Real_Team]],SonnyMoore[YEAR]&amp;"|"&amp;SonnyMoore[TEAM],0)),"")</f>
        <v>2022</v>
      </c>
      <c r="AM897" t="str">
        <f t="array" ref="AM897">IFERROR(INDEX(ESPN[TEAM],MATCH(AllSources[[#This Row],[Year]]&amp;"|"&amp;AllSources[[#This Row],[Real_Team]],ESPN[YEAR]&amp;"|"&amp;ESPN[TEAM],0)),"")</f>
        <v>Iowa</v>
      </c>
      <c r="AN897">
        <f t="array" ref="AN897">IFERROR(INDEX(ESPN[BPI OFF],MATCH(AllSources[[#This Row],[Year]]&amp;"|"&amp;AllSources[[#This Row],[Real_Team]],ESPN[YEAR]&amp;"|"&amp;ESPN[TEAM],0)),"")</f>
        <v>12.4</v>
      </c>
      <c r="AO897">
        <f t="array" ref="AO897">IFERROR(INDEX(ESPN[BPI DEF],MATCH(AllSources[[#This Row],[Year]]&amp;"|"&amp;AllSources[[#This Row],[Real_Team]],ESPN[YEAR]&amp;"|"&amp;ESPN[TEAM],0)),"")</f>
        <v>3.5</v>
      </c>
      <c r="AP897">
        <f t="array" ref="AP897">IFERROR(INDEX(ESPN[BPI],MATCH(AllSources[[#This Row],[Year]]&amp;"|"&amp;AllSources[[#This Row],[Real_Team]],ESPN[YEAR]&amp;"|"&amp;ESPN[TEAM],0)),"")</f>
        <v>15.8</v>
      </c>
      <c r="AQ897">
        <f t="array" ref="AQ897">IFERROR(INDEX(ESPN[YEAR],MATCH(AllSources[[#This Row],[Year]]&amp;"|"&amp;AllSources[[#This Row],[Real_Team]],ESPN[YEAR]&amp;"|"&amp;ESPN[TEAM],0)),"")</f>
        <v>2022</v>
      </c>
    </row>
    <row r="898" spans="1:43" x14ac:dyDescent="0.2">
      <c r="A898">
        <v>2022</v>
      </c>
      <c r="B898">
        <v>14</v>
      </c>
      <c r="C898" t="s">
        <v>1101</v>
      </c>
      <c r="D898" t="s">
        <v>32</v>
      </c>
      <c r="E898" t="e" vm="1">
        <v>#NAME?</v>
      </c>
      <c r="F898">
        <v>3</v>
      </c>
      <c r="H898" t="s">
        <v>556</v>
      </c>
      <c r="I898" t="s">
        <v>63</v>
      </c>
      <c r="J898">
        <v>22.29</v>
      </c>
      <c r="K898">
        <v>121.3</v>
      </c>
      <c r="L898">
        <v>3</v>
      </c>
      <c r="M898">
        <v>99</v>
      </c>
      <c r="N898">
        <v>100</v>
      </c>
      <c r="O898">
        <v>65.8</v>
      </c>
      <c r="P898">
        <v>248</v>
      </c>
      <c r="Q898">
        <v>3.5000000000000003E-2</v>
      </c>
      <c r="R898">
        <v>100</v>
      </c>
      <c r="S898">
        <v>8.98</v>
      </c>
      <c r="T898">
        <v>30</v>
      </c>
      <c r="U898">
        <v>108.8</v>
      </c>
      <c r="V898">
        <v>9</v>
      </c>
      <c r="W898">
        <v>99.8</v>
      </c>
      <c r="X898">
        <v>61</v>
      </c>
      <c r="Y898">
        <v>-3.76</v>
      </c>
      <c r="Z898">
        <v>274</v>
      </c>
      <c r="AA898">
        <v>3</v>
      </c>
      <c r="AB898" t="s">
        <v>136</v>
      </c>
      <c r="AC898" t="str">
        <f t="array" ref="AC898">IFERROR(INDEX(JeffSagarin[TEAM],MATCH(AllSources[[#This Row],[Year]]&amp;"|"&amp;AllSources[[#This Row],[Real_Team]],JeffSagarin[YEAR]&amp;"|"&amp;JeffSagarin[TEAM],0)),"")</f>
        <v>Purdue</v>
      </c>
      <c r="AD898">
        <f t="array" ref="AD898">IFERROR(INDEX(JeffSagarin[JS_RATING],MATCH(AllSources[[#This Row],[Year]]&amp;"|"&amp;AllSources[[#This Row],[Real_Team]],JeffSagarin[YEAR]&amp;"|"&amp;JeffSagarin[TEAM],0)),"")</f>
        <v>89.88</v>
      </c>
      <c r="AE898">
        <f t="array" ref="AE898">IFERROR(INDEX(JeffSagarin[JS_SOS],MATCH(AllSources[[#This Row],[Year]]&amp;"|"&amp;AllSources[[#This Row],[Real_Team]],JeffSagarin[YEAR]&amp;"|"&amp;JeffSagarin[TEAM],0)),"")</f>
        <v>80.8</v>
      </c>
      <c r="AF898">
        <f t="array" ref="AF898">IFERROR(INDEX(JeffSagarin[W25],MATCH(AllSources[[#This Row],[Year]]&amp;"|"&amp;AllSources[[#This Row],[Real_Team]],JeffSagarin[YEAR]&amp;"|"&amp;JeffSagarin[TEAM],0)),"")</f>
        <v>8</v>
      </c>
      <c r="AG898">
        <f t="array" ref="AG898">IFERROR(INDEX(JeffSagarin[W50],MATCH(AllSources[[#This Row],[Year]]&amp;"|"&amp;AllSources[[#This Row],[Real_Team]],JeffSagarin[YEAR]&amp;"|"&amp;JeffSagarin[TEAM],0)),"")</f>
        <v>10</v>
      </c>
      <c r="AH898">
        <f t="array" ref="AH898">IFERROR(INDEX(JeffSagarin[YEAR],MATCH(AllSources[[#This Row],[Year]]&amp;"|"&amp;AllSources[[#This Row],[Real_Team]],JeffSagarin[YEAR]&amp;"|"&amp;JeffSagarin[TEAM],0)),"")</f>
        <v>2022</v>
      </c>
      <c r="AI898" t="str">
        <f t="array" ref="AI898">IFERROR(INDEX(SonnyMoore[TEAM],MATCH(AllSources[[#This Row],[Year]]&amp;"|"&amp;AllSources[[#This Row],[Real_Team]],SonnyMoore[YEAR]&amp;"|"&amp;SonnyMoore[TEAM],0)),"")</f>
        <v>PURDUE</v>
      </c>
      <c r="AJ898">
        <f t="array" ref="AJ898">IFERROR(INDEX(SonnyMoore[SM_SOS],MATCH(AllSources[[#This Row],[Year]]&amp;"|"&amp;AllSources[[#This Row],[Real_Team]],SonnyMoore[YEAR]&amp;"|"&amp;SonnyMoore[TEAM],0)),"")</f>
        <v>77.53</v>
      </c>
      <c r="AK898">
        <f t="array" ref="AK898">IFERROR(INDEX(SonnyMoore[SM_PR],MATCH(AllSources[[#This Row],[Year]]&amp;"|"&amp;AllSources[[#This Row],[Real_Team]],SonnyMoore[YEAR]&amp;"|"&amp;SonnyMoore[TEAM],0)),"")</f>
        <v>89.58</v>
      </c>
      <c r="AL898">
        <f t="array" ref="AL898">IFERROR(INDEX(SonnyMoore[YEAR],MATCH(AllSources[[#This Row],[Year]]&amp;"|"&amp;AllSources[[#This Row],[Real_Team]],SonnyMoore[YEAR]&amp;"|"&amp;SonnyMoore[TEAM],0)),"")</f>
        <v>2022</v>
      </c>
      <c r="AM898" t="str">
        <f t="array" ref="AM898">IFERROR(INDEX(ESPN[TEAM],MATCH(AllSources[[#This Row],[Year]]&amp;"|"&amp;AllSources[[#This Row],[Real_Team]],ESPN[YEAR]&amp;"|"&amp;ESPN[TEAM],0)),"")</f>
        <v>Purdue</v>
      </c>
      <c r="AN898">
        <f t="array" ref="AN898">IFERROR(INDEX(ESPN[BPI OFF],MATCH(AllSources[[#This Row],[Year]]&amp;"|"&amp;AllSources[[#This Row],[Real_Team]],ESPN[YEAR]&amp;"|"&amp;ESPN[TEAM],0)),"")</f>
        <v>12.7</v>
      </c>
      <c r="AO898">
        <f t="array" ref="AO898">IFERROR(INDEX(ESPN[BPI DEF],MATCH(AllSources[[#This Row],[Year]]&amp;"|"&amp;AllSources[[#This Row],[Real_Team]],ESPN[YEAR]&amp;"|"&amp;ESPN[TEAM],0)),"")</f>
        <v>3.8</v>
      </c>
      <c r="AP898">
        <f t="array" ref="AP898">IFERROR(INDEX(ESPN[BPI],MATCH(AllSources[[#This Row],[Year]]&amp;"|"&amp;AllSources[[#This Row],[Real_Team]],ESPN[YEAR]&amp;"|"&amp;ESPN[TEAM],0)),"")</f>
        <v>16.399999999999999</v>
      </c>
      <c r="AQ898">
        <f t="array" ref="AQ898">IFERROR(INDEX(ESPN[YEAR],MATCH(AllSources[[#This Row],[Year]]&amp;"|"&amp;AllSources[[#This Row],[Real_Team]],ESPN[YEAR]&amp;"|"&amp;ESPN[TEAM],0)),"")</f>
        <v>2022</v>
      </c>
    </row>
    <row r="899" spans="1:43" x14ac:dyDescent="0.2">
      <c r="A899">
        <v>2022</v>
      </c>
      <c r="B899">
        <v>15</v>
      </c>
      <c r="C899" t="s">
        <v>842</v>
      </c>
      <c r="D899" t="s">
        <v>199</v>
      </c>
      <c r="E899" t="e" vm="1">
        <v>#NAME?</v>
      </c>
      <c r="F899">
        <v>6</v>
      </c>
      <c r="H899" t="s">
        <v>156</v>
      </c>
      <c r="I899" t="s">
        <v>115</v>
      </c>
      <c r="J899">
        <v>20.41</v>
      </c>
      <c r="K899">
        <v>111.8</v>
      </c>
      <c r="L899">
        <v>32</v>
      </c>
      <c r="M899">
        <v>91.4</v>
      </c>
      <c r="N899">
        <v>13</v>
      </c>
      <c r="O899">
        <v>63.1</v>
      </c>
      <c r="P899">
        <v>341</v>
      </c>
      <c r="Q899">
        <v>-4.3999999999999997E-2</v>
      </c>
      <c r="R899">
        <v>279</v>
      </c>
      <c r="S899">
        <v>9.52</v>
      </c>
      <c r="T899">
        <v>21</v>
      </c>
      <c r="U899">
        <v>107.1</v>
      </c>
      <c r="V899">
        <v>47</v>
      </c>
      <c r="W899">
        <v>97.6</v>
      </c>
      <c r="X899">
        <v>13</v>
      </c>
      <c r="Y899">
        <v>-7.6</v>
      </c>
      <c r="Z899">
        <v>341</v>
      </c>
      <c r="AA899">
        <v>6</v>
      </c>
      <c r="AB899" t="s">
        <v>136</v>
      </c>
      <c r="AC899" t="str">
        <f t="array" ref="AC899">IFERROR(INDEX(JeffSagarin[TEAM],MATCH(AllSources[[#This Row],[Year]]&amp;"|"&amp;AllSources[[#This Row],[Real_Team]],JeffSagarin[YEAR]&amp;"|"&amp;JeffSagarin[TEAM],0)),"")</f>
        <v>Texas</v>
      </c>
      <c r="AD899">
        <f t="array" ref="AD899">IFERROR(INDEX(JeffSagarin[JS_RATING],MATCH(AllSources[[#This Row],[Year]]&amp;"|"&amp;AllSources[[#This Row],[Real_Team]],JeffSagarin[YEAR]&amp;"|"&amp;JeffSagarin[TEAM],0)),"")</f>
        <v>86.54</v>
      </c>
      <c r="AE899">
        <f t="array" ref="AE899">IFERROR(INDEX(JeffSagarin[JS_SOS],MATCH(AllSources[[#This Row],[Year]]&amp;"|"&amp;AllSources[[#This Row],[Real_Team]],JeffSagarin[YEAR]&amp;"|"&amp;JeffSagarin[TEAM],0)),"")</f>
        <v>80.040000000000006</v>
      </c>
      <c r="AF899">
        <f t="array" ref="AF899">IFERROR(INDEX(JeffSagarin[W25],MATCH(AllSources[[#This Row],[Year]]&amp;"|"&amp;AllSources[[#This Row],[Real_Team]],JeffSagarin[YEAR]&amp;"|"&amp;JeffSagarin[TEAM],0)),"")</f>
        <v>2</v>
      </c>
      <c r="AG899">
        <f t="array" ref="AG899">IFERROR(INDEX(JeffSagarin[W50],MATCH(AllSources[[#This Row],[Year]]&amp;"|"&amp;AllSources[[#This Row],[Real_Team]],JeffSagarin[YEAR]&amp;"|"&amp;JeffSagarin[TEAM],0)),"")</f>
        <v>7</v>
      </c>
      <c r="AH899">
        <f t="array" ref="AH899">IFERROR(INDEX(JeffSagarin[YEAR],MATCH(AllSources[[#This Row],[Year]]&amp;"|"&amp;AllSources[[#This Row],[Real_Team]],JeffSagarin[YEAR]&amp;"|"&amp;JeffSagarin[TEAM],0)),"")</f>
        <v>2022</v>
      </c>
      <c r="AI899" t="str">
        <f t="array" ref="AI899">IFERROR(INDEX(SonnyMoore[TEAM],MATCH(AllSources[[#This Row],[Year]]&amp;"|"&amp;AllSources[[#This Row],[Real_Team]],SonnyMoore[YEAR]&amp;"|"&amp;SonnyMoore[TEAM],0)),"")</f>
        <v>TEXAS</v>
      </c>
      <c r="AJ899">
        <f t="array" ref="AJ899">IFERROR(INDEX(SonnyMoore[SM_SOS],MATCH(AllSources[[#This Row],[Year]]&amp;"|"&amp;AllSources[[#This Row],[Real_Team]],SonnyMoore[YEAR]&amp;"|"&amp;SonnyMoore[TEAM],0)),"")</f>
        <v>78.08</v>
      </c>
      <c r="AK899">
        <f t="array" ref="AK899">IFERROR(INDEX(SonnyMoore[SM_PR],MATCH(AllSources[[#This Row],[Year]]&amp;"|"&amp;AllSources[[#This Row],[Real_Team]],SonnyMoore[YEAR]&amp;"|"&amp;SonnyMoore[TEAM],0)),"")</f>
        <v>86.15</v>
      </c>
      <c r="AL899">
        <f t="array" ref="AL899">IFERROR(INDEX(SonnyMoore[YEAR],MATCH(AllSources[[#This Row],[Year]]&amp;"|"&amp;AllSources[[#This Row],[Real_Team]],SonnyMoore[YEAR]&amp;"|"&amp;SonnyMoore[TEAM],0)),"")</f>
        <v>2022</v>
      </c>
      <c r="AM899" t="str">
        <f t="array" ref="AM899">IFERROR(INDEX(ESPN[TEAM],MATCH(AllSources[[#This Row],[Year]]&amp;"|"&amp;AllSources[[#This Row],[Real_Team]],ESPN[YEAR]&amp;"|"&amp;ESPN[TEAM],0)),"")</f>
        <v>Texas</v>
      </c>
      <c r="AN899">
        <f t="array" ref="AN899">IFERROR(INDEX(ESPN[BPI OFF],MATCH(AllSources[[#This Row],[Year]]&amp;"|"&amp;AllSources[[#This Row],[Real_Team]],ESPN[YEAR]&amp;"|"&amp;ESPN[TEAM],0)),"")</f>
        <v>5.5</v>
      </c>
      <c r="AO899">
        <f t="array" ref="AO899">IFERROR(INDEX(ESPN[BPI DEF],MATCH(AllSources[[#This Row],[Year]]&amp;"|"&amp;AllSources[[#This Row],[Real_Team]],ESPN[YEAR]&amp;"|"&amp;ESPN[TEAM],0)),"")</f>
        <v>8.1999999999999993</v>
      </c>
      <c r="AP899">
        <f t="array" ref="AP899">IFERROR(INDEX(ESPN[BPI],MATCH(AllSources[[#This Row],[Year]]&amp;"|"&amp;AllSources[[#This Row],[Real_Team]],ESPN[YEAR]&amp;"|"&amp;ESPN[TEAM],0)),"")</f>
        <v>13.7</v>
      </c>
      <c r="AQ899">
        <f t="array" ref="AQ899">IFERROR(INDEX(ESPN[YEAR],MATCH(AllSources[[#This Row],[Year]]&amp;"|"&amp;AllSources[[#This Row],[Real_Team]],ESPN[YEAR]&amp;"|"&amp;ESPN[TEAM],0)),"")</f>
        <v>2022</v>
      </c>
    </row>
    <row r="900" spans="1:43" x14ac:dyDescent="0.2">
      <c r="A900">
        <v>2022</v>
      </c>
      <c r="B900">
        <v>16</v>
      </c>
      <c r="C900" t="s">
        <v>1402</v>
      </c>
      <c r="D900" t="s">
        <v>583</v>
      </c>
      <c r="E900" t="e" vm="1">
        <v>#NAME?</v>
      </c>
      <c r="F900">
        <v>5</v>
      </c>
      <c r="H900" t="s">
        <v>110</v>
      </c>
      <c r="I900" t="s">
        <v>70</v>
      </c>
      <c r="J900">
        <v>19.809999999999999</v>
      </c>
      <c r="K900">
        <v>109.8</v>
      </c>
      <c r="L900">
        <v>63</v>
      </c>
      <c r="M900">
        <v>90</v>
      </c>
      <c r="N900">
        <v>9</v>
      </c>
      <c r="O900">
        <v>63.5</v>
      </c>
      <c r="P900">
        <v>338</v>
      </c>
      <c r="Q900">
        <v>3.6999999999999998E-2</v>
      </c>
      <c r="R900">
        <v>95</v>
      </c>
      <c r="S900">
        <v>6.9</v>
      </c>
      <c r="T900">
        <v>57</v>
      </c>
      <c r="U900">
        <v>107.2</v>
      </c>
      <c r="V900">
        <v>45</v>
      </c>
      <c r="W900">
        <v>100.3</v>
      </c>
      <c r="X900">
        <v>75</v>
      </c>
      <c r="Y900">
        <v>3.83</v>
      </c>
      <c r="Z900">
        <v>68</v>
      </c>
      <c r="AA900">
        <v>5</v>
      </c>
      <c r="AB900" t="s">
        <v>136</v>
      </c>
      <c r="AC900" t="str">
        <f t="array" ref="AC900">IFERROR(INDEX(JeffSagarin[TEAM],MATCH(AllSources[[#This Row],[Year]]&amp;"|"&amp;AllSources[[#This Row],[Real_Team]],JeffSagarin[YEAR]&amp;"|"&amp;JeffSagarin[TEAM],0)),"")</f>
        <v/>
      </c>
      <c r="AD900" t="str">
        <f t="array" ref="AD900">IFERROR(INDEX(JeffSagarin[JS_RATING],MATCH(AllSources[[#This Row],[Year]]&amp;"|"&amp;AllSources[[#This Row],[Real_Team]],JeffSagarin[YEAR]&amp;"|"&amp;JeffSagarin[TEAM],0)),"")</f>
        <v/>
      </c>
      <c r="AE900" t="str">
        <f t="array" ref="AE900">IFERROR(INDEX(JeffSagarin[JS_SOS],MATCH(AllSources[[#This Row],[Year]]&amp;"|"&amp;AllSources[[#This Row],[Real_Team]],JeffSagarin[YEAR]&amp;"|"&amp;JeffSagarin[TEAM],0)),"")</f>
        <v/>
      </c>
      <c r="AF900" t="str">
        <f t="array" ref="AF900">IFERROR(INDEX(JeffSagarin[W25],MATCH(AllSources[[#This Row],[Year]]&amp;"|"&amp;AllSources[[#This Row],[Real_Team]],JeffSagarin[YEAR]&amp;"|"&amp;JeffSagarin[TEAM],0)),"")</f>
        <v/>
      </c>
      <c r="AG900" t="str">
        <f t="array" ref="AG900">IFERROR(INDEX(JeffSagarin[W50],MATCH(AllSources[[#This Row],[Year]]&amp;"|"&amp;AllSources[[#This Row],[Real_Team]],JeffSagarin[YEAR]&amp;"|"&amp;JeffSagarin[TEAM],0)),"")</f>
        <v/>
      </c>
      <c r="AH900" t="str">
        <f t="array" ref="AH900">IFERROR(INDEX(JeffSagarin[YEAR],MATCH(AllSources[[#This Row],[Year]]&amp;"|"&amp;AllSources[[#This Row],[Real_Team]],JeffSagarin[YEAR]&amp;"|"&amp;JeffSagarin[TEAM],0)),"")</f>
        <v/>
      </c>
      <c r="AI900" t="str">
        <f t="array" ref="AI900">IFERROR(INDEX(SonnyMoore[TEAM],MATCH(AllSources[[#This Row],[Year]]&amp;"|"&amp;AllSources[[#This Row],[Real_Team]],SonnyMoore[YEAR]&amp;"|"&amp;SonnyMoore[TEAM],0)),"")</f>
        <v/>
      </c>
      <c r="AJ900" t="str">
        <f t="array" ref="AJ900">IFERROR(INDEX(SonnyMoore[SM_SOS],MATCH(AllSources[[#This Row],[Year]]&amp;"|"&amp;AllSources[[#This Row],[Real_Team]],SonnyMoore[YEAR]&amp;"|"&amp;SonnyMoore[TEAM],0)),"")</f>
        <v/>
      </c>
      <c r="AK900" t="str">
        <f t="array" ref="AK900">IFERROR(INDEX(SonnyMoore[SM_PR],MATCH(AllSources[[#This Row],[Year]]&amp;"|"&amp;AllSources[[#This Row],[Real_Team]],SonnyMoore[YEAR]&amp;"|"&amp;SonnyMoore[TEAM],0)),"")</f>
        <v/>
      </c>
      <c r="AL900" t="str">
        <f t="array" ref="AL900">IFERROR(INDEX(SonnyMoore[YEAR],MATCH(AllSources[[#This Row],[Year]]&amp;"|"&amp;AllSources[[#This Row],[Real_Team]],SonnyMoore[YEAR]&amp;"|"&amp;SonnyMoore[TEAM],0)),"")</f>
        <v/>
      </c>
      <c r="AM900" t="str">
        <f t="array" ref="AM900">IFERROR(INDEX(ESPN[TEAM],MATCH(AllSources[[#This Row],[Year]]&amp;"|"&amp;AllSources[[#This Row],[Real_Team]],ESPN[YEAR]&amp;"|"&amp;ESPN[TEAM],0)),"")</f>
        <v>Saint Mary's</v>
      </c>
      <c r="AN900">
        <f t="array" ref="AN900">IFERROR(INDEX(ESPN[BPI OFF],MATCH(AllSources[[#This Row],[Year]]&amp;"|"&amp;AllSources[[#This Row],[Real_Team]],ESPN[YEAR]&amp;"|"&amp;ESPN[TEAM],0)),"")</f>
        <v>4</v>
      </c>
      <c r="AO900">
        <f t="array" ref="AO900">IFERROR(INDEX(ESPN[BPI DEF],MATCH(AllSources[[#This Row],[Year]]&amp;"|"&amp;AllSources[[#This Row],[Real_Team]],ESPN[YEAR]&amp;"|"&amp;ESPN[TEAM],0)),"")</f>
        <v>7.6</v>
      </c>
      <c r="AP900">
        <f t="array" ref="AP900">IFERROR(INDEX(ESPN[BPI],MATCH(AllSources[[#This Row],[Year]]&amp;"|"&amp;AllSources[[#This Row],[Real_Team]],ESPN[YEAR]&amp;"|"&amp;ESPN[TEAM],0)),"")</f>
        <v>11.6</v>
      </c>
      <c r="AQ900">
        <f t="array" ref="AQ900">IFERROR(INDEX(ESPN[YEAR],MATCH(AllSources[[#This Row],[Year]]&amp;"|"&amp;AllSources[[#This Row],[Real_Team]],ESPN[YEAR]&amp;"|"&amp;ESPN[TEAM],0)),"")</f>
        <v>2022</v>
      </c>
    </row>
    <row r="901" spans="1:43" x14ac:dyDescent="0.2">
      <c r="A901">
        <v>2022</v>
      </c>
      <c r="B901">
        <v>17</v>
      </c>
      <c r="C901" t="s">
        <v>1403</v>
      </c>
      <c r="D901" t="s">
        <v>129</v>
      </c>
      <c r="E901" t="e" vm="1">
        <v>#NAME?</v>
      </c>
      <c r="F901">
        <v>4</v>
      </c>
      <c r="H901" t="s">
        <v>556</v>
      </c>
      <c r="I901" t="s">
        <v>1266</v>
      </c>
      <c r="J901">
        <v>19.59</v>
      </c>
      <c r="K901">
        <v>113.7</v>
      </c>
      <c r="L901">
        <v>23</v>
      </c>
      <c r="M901">
        <v>94.1</v>
      </c>
      <c r="N901">
        <v>30</v>
      </c>
      <c r="O901">
        <v>67.099999999999994</v>
      </c>
      <c r="P901">
        <v>177</v>
      </c>
      <c r="Q901">
        <v>2.5000000000000001E-2</v>
      </c>
      <c r="R901">
        <v>126</v>
      </c>
      <c r="S901">
        <v>10.23</v>
      </c>
      <c r="T901">
        <v>15</v>
      </c>
      <c r="U901">
        <v>109.1</v>
      </c>
      <c r="V901">
        <v>5</v>
      </c>
      <c r="W901">
        <v>98.9</v>
      </c>
      <c r="X901">
        <v>37</v>
      </c>
      <c r="Y901">
        <v>1.6</v>
      </c>
      <c r="Z901">
        <v>123</v>
      </c>
      <c r="AA901">
        <v>4</v>
      </c>
      <c r="AB901" t="s">
        <v>136</v>
      </c>
      <c r="AC901" t="str">
        <f t="array" ref="AC901">IFERROR(INDEX(JeffSagarin[TEAM],MATCH(AllSources[[#This Row],[Year]]&amp;"|"&amp;AllSources[[#This Row],[Real_Team]],JeffSagarin[YEAR]&amp;"|"&amp;JeffSagarin[TEAM],0)),"")</f>
        <v>Illinois</v>
      </c>
      <c r="AD901">
        <f t="array" ref="AD901">IFERROR(INDEX(JeffSagarin[JS_RATING],MATCH(AllSources[[#This Row],[Year]]&amp;"|"&amp;AllSources[[#This Row],[Real_Team]],JeffSagarin[YEAR]&amp;"|"&amp;JeffSagarin[TEAM],0)),"")</f>
        <v>88.25</v>
      </c>
      <c r="AE901">
        <f t="array" ref="AE901">IFERROR(INDEX(JeffSagarin[JS_SOS],MATCH(AllSources[[#This Row],[Year]]&amp;"|"&amp;AllSources[[#This Row],[Real_Team]],JeffSagarin[YEAR]&amp;"|"&amp;JeffSagarin[TEAM],0)),"")</f>
        <v>81.319999999999993</v>
      </c>
      <c r="AF901">
        <f t="array" ref="AF901">IFERROR(INDEX(JeffSagarin[W25],MATCH(AllSources[[#This Row],[Year]]&amp;"|"&amp;AllSources[[#This Row],[Real_Team]],JeffSagarin[YEAR]&amp;"|"&amp;JeffSagarin[TEAM],0)),"")</f>
        <v>5</v>
      </c>
      <c r="AG901">
        <f t="array" ref="AG901">IFERROR(INDEX(JeffSagarin[W50],MATCH(AllSources[[#This Row],[Year]]&amp;"|"&amp;AllSources[[#This Row],[Real_Team]],JeffSagarin[YEAR]&amp;"|"&amp;JeffSagarin[TEAM],0)),"")</f>
        <v>8</v>
      </c>
      <c r="AH901">
        <f t="array" ref="AH901">IFERROR(INDEX(JeffSagarin[YEAR],MATCH(AllSources[[#This Row],[Year]]&amp;"|"&amp;AllSources[[#This Row],[Real_Team]],JeffSagarin[YEAR]&amp;"|"&amp;JeffSagarin[TEAM],0)),"")</f>
        <v>2022</v>
      </c>
      <c r="AI901" t="str">
        <f t="array" ref="AI901">IFERROR(INDEX(SonnyMoore[TEAM],MATCH(AllSources[[#This Row],[Year]]&amp;"|"&amp;AllSources[[#This Row],[Real_Team]],SonnyMoore[YEAR]&amp;"|"&amp;SonnyMoore[TEAM],0)),"")</f>
        <v>ILLINOIS</v>
      </c>
      <c r="AJ901">
        <f t="array" ref="AJ901">IFERROR(INDEX(SonnyMoore[SM_SOS],MATCH(AllSources[[#This Row],[Year]]&amp;"|"&amp;AllSources[[#This Row],[Real_Team]],SonnyMoore[YEAR]&amp;"|"&amp;SonnyMoore[TEAM],0)),"")</f>
        <v>78.33</v>
      </c>
      <c r="AK901">
        <f t="array" ref="AK901">IFERROR(INDEX(SonnyMoore[SM_PR],MATCH(AllSources[[#This Row],[Year]]&amp;"|"&amp;AllSources[[#This Row],[Real_Team]],SonnyMoore[YEAR]&amp;"|"&amp;SonnyMoore[TEAM],0)),"")</f>
        <v>86.27</v>
      </c>
      <c r="AL901">
        <f t="array" ref="AL901">IFERROR(INDEX(SonnyMoore[YEAR],MATCH(AllSources[[#This Row],[Year]]&amp;"|"&amp;AllSources[[#This Row],[Real_Team]],SonnyMoore[YEAR]&amp;"|"&amp;SonnyMoore[TEAM],0)),"")</f>
        <v>2022</v>
      </c>
      <c r="AM901" t="str">
        <f t="array" ref="AM901">IFERROR(INDEX(ESPN[TEAM],MATCH(AllSources[[#This Row],[Year]]&amp;"|"&amp;AllSources[[#This Row],[Real_Team]],ESPN[YEAR]&amp;"|"&amp;ESPN[TEAM],0)),"")</f>
        <v>Illinois</v>
      </c>
      <c r="AN901">
        <f t="array" ref="AN901">IFERROR(INDEX(ESPN[BPI OFF],MATCH(AllSources[[#This Row],[Year]]&amp;"|"&amp;AllSources[[#This Row],[Real_Team]],ESPN[YEAR]&amp;"|"&amp;ESPN[TEAM],0)),"")</f>
        <v>7.9</v>
      </c>
      <c r="AO901">
        <f t="array" ref="AO901">IFERROR(INDEX(ESPN[BPI DEF],MATCH(AllSources[[#This Row],[Year]]&amp;"|"&amp;AllSources[[#This Row],[Real_Team]],ESPN[YEAR]&amp;"|"&amp;ESPN[TEAM],0)),"")</f>
        <v>6.4</v>
      </c>
      <c r="AP901">
        <f t="array" ref="AP901">IFERROR(INDEX(ESPN[BPI],MATCH(AllSources[[#This Row],[Year]]&amp;"|"&amp;AllSources[[#This Row],[Real_Team]],ESPN[YEAR]&amp;"|"&amp;ESPN[TEAM],0)),"")</f>
        <v>14.3</v>
      </c>
      <c r="AQ901">
        <f t="array" ref="AQ901">IFERROR(INDEX(ESPN[YEAR],MATCH(AllSources[[#This Row],[Year]]&amp;"|"&amp;AllSources[[#This Row],[Real_Team]],ESPN[YEAR]&amp;"|"&amp;ESPN[TEAM],0)),"")</f>
        <v>2022</v>
      </c>
    </row>
    <row r="902" spans="1:43" x14ac:dyDescent="0.2">
      <c r="A902">
        <v>2022</v>
      </c>
      <c r="B902">
        <v>18</v>
      </c>
      <c r="C902" t="s">
        <v>1404</v>
      </c>
      <c r="D902" t="s">
        <v>231</v>
      </c>
      <c r="E902" t="e" vm="1">
        <v>#NAME?</v>
      </c>
      <c r="F902">
        <v>5</v>
      </c>
      <c r="H902" t="s">
        <v>541</v>
      </c>
      <c r="I902" t="s">
        <v>67</v>
      </c>
      <c r="J902">
        <v>19.329999999999998</v>
      </c>
      <c r="K902">
        <v>113.9</v>
      </c>
      <c r="L902">
        <v>21</v>
      </c>
      <c r="M902">
        <v>94.6</v>
      </c>
      <c r="N902">
        <v>35</v>
      </c>
      <c r="O902">
        <v>64.900000000000006</v>
      </c>
      <c r="P902">
        <v>291</v>
      </c>
      <c r="Q902">
        <v>-0.03</v>
      </c>
      <c r="R902">
        <v>248</v>
      </c>
      <c r="S902">
        <v>7.53</v>
      </c>
      <c r="T902">
        <v>52</v>
      </c>
      <c r="U902">
        <v>106</v>
      </c>
      <c r="V902">
        <v>76</v>
      </c>
      <c r="W902">
        <v>98.4</v>
      </c>
      <c r="X902">
        <v>23</v>
      </c>
      <c r="Y902">
        <v>-3.46</v>
      </c>
      <c r="Z902">
        <v>267</v>
      </c>
      <c r="AA902">
        <v>5</v>
      </c>
      <c r="AB902" t="s">
        <v>136</v>
      </c>
      <c r="AC902" t="str">
        <f t="array" ref="AC902">IFERROR(INDEX(JeffSagarin[TEAM],MATCH(AllSources[[#This Row],[Year]]&amp;"|"&amp;AllSources[[#This Row],[Real_Team]],JeffSagarin[YEAR]&amp;"|"&amp;JeffSagarin[TEAM],0)),"")</f>
        <v>Connecticut</v>
      </c>
      <c r="AD902">
        <f t="array" ref="AD902">IFERROR(INDEX(JeffSagarin[JS_RATING],MATCH(AllSources[[#This Row],[Year]]&amp;"|"&amp;AllSources[[#This Row],[Real_Team]],JeffSagarin[YEAR]&amp;"|"&amp;JeffSagarin[TEAM],0)),"")</f>
        <v>87.1</v>
      </c>
      <c r="AE902">
        <f t="array" ref="AE902">IFERROR(INDEX(JeffSagarin[JS_SOS],MATCH(AllSources[[#This Row],[Year]]&amp;"|"&amp;AllSources[[#This Row],[Real_Team]],JeffSagarin[YEAR]&amp;"|"&amp;JeffSagarin[TEAM],0)),"")</f>
        <v>79.39</v>
      </c>
      <c r="AF902">
        <f t="array" ref="AF902">IFERROR(INDEX(JeffSagarin[W25],MATCH(AllSources[[#This Row],[Year]]&amp;"|"&amp;AllSources[[#This Row],[Real_Team]],JeffSagarin[YEAR]&amp;"|"&amp;JeffSagarin[TEAM],0)),"")</f>
        <v>2</v>
      </c>
      <c r="AG902">
        <f t="array" ref="AG902">IFERROR(INDEX(JeffSagarin[W50],MATCH(AllSources[[#This Row],[Year]]&amp;"|"&amp;AllSources[[#This Row],[Real_Team]],JeffSagarin[YEAR]&amp;"|"&amp;JeffSagarin[TEAM],0)),"")</f>
        <v>9</v>
      </c>
      <c r="AH902">
        <f t="array" ref="AH902">IFERROR(INDEX(JeffSagarin[YEAR],MATCH(AllSources[[#This Row],[Year]]&amp;"|"&amp;AllSources[[#This Row],[Real_Team]],JeffSagarin[YEAR]&amp;"|"&amp;JeffSagarin[TEAM],0)),"")</f>
        <v>2022</v>
      </c>
      <c r="AI902" t="str">
        <f t="array" ref="AI902">IFERROR(INDEX(SonnyMoore[TEAM],MATCH(AllSources[[#This Row],[Year]]&amp;"|"&amp;AllSources[[#This Row],[Real_Team]],SonnyMoore[YEAR]&amp;"|"&amp;SonnyMoore[TEAM],0)),"")</f>
        <v>CONNECTICUT</v>
      </c>
      <c r="AJ902">
        <f t="array" ref="AJ902">IFERROR(INDEX(SonnyMoore[SM_SOS],MATCH(AllSources[[#This Row],[Year]]&amp;"|"&amp;AllSources[[#This Row],[Real_Team]],SonnyMoore[YEAR]&amp;"|"&amp;SonnyMoore[TEAM],0)),"")</f>
        <v>75.400000000000006</v>
      </c>
      <c r="AK902">
        <f t="array" ref="AK902">IFERROR(INDEX(SonnyMoore[SM_PR],MATCH(AllSources[[#This Row],[Year]]&amp;"|"&amp;AllSources[[#This Row],[Real_Team]],SonnyMoore[YEAR]&amp;"|"&amp;SonnyMoore[TEAM],0)),"")</f>
        <v>86.26</v>
      </c>
      <c r="AL902">
        <f t="array" ref="AL902">IFERROR(INDEX(SonnyMoore[YEAR],MATCH(AllSources[[#This Row],[Year]]&amp;"|"&amp;AllSources[[#This Row],[Real_Team]],SonnyMoore[YEAR]&amp;"|"&amp;SonnyMoore[TEAM],0)),"")</f>
        <v>2022</v>
      </c>
      <c r="AM902" t="str">
        <f t="array" ref="AM902">IFERROR(INDEX(ESPN[TEAM],MATCH(AllSources[[#This Row],[Year]]&amp;"|"&amp;AllSources[[#This Row],[Real_Team]],ESPN[YEAR]&amp;"|"&amp;ESPN[TEAM],0)),"")</f>
        <v/>
      </c>
      <c r="AN902" t="str">
        <f t="array" ref="AN902">IFERROR(INDEX(ESPN[BPI OFF],MATCH(AllSources[[#This Row],[Year]]&amp;"|"&amp;AllSources[[#This Row],[Real_Team]],ESPN[YEAR]&amp;"|"&amp;ESPN[TEAM],0)),"")</f>
        <v/>
      </c>
      <c r="AO902" t="str">
        <f t="array" ref="AO902">IFERROR(INDEX(ESPN[BPI DEF],MATCH(AllSources[[#This Row],[Year]]&amp;"|"&amp;AllSources[[#This Row],[Real_Team]],ESPN[YEAR]&amp;"|"&amp;ESPN[TEAM],0)),"")</f>
        <v/>
      </c>
      <c r="AP902" t="str">
        <f t="array" ref="AP902">IFERROR(INDEX(ESPN[BPI],MATCH(AllSources[[#This Row],[Year]]&amp;"|"&amp;AllSources[[#This Row],[Real_Team]],ESPN[YEAR]&amp;"|"&amp;ESPN[TEAM],0)),"")</f>
        <v/>
      </c>
      <c r="AQ902" t="str">
        <f t="array" ref="AQ902">IFERROR(INDEX(ESPN[YEAR],MATCH(AllSources[[#This Row],[Year]]&amp;"|"&amp;AllSources[[#This Row],[Real_Team]],ESPN[YEAR]&amp;"|"&amp;ESPN[TEAM],0)),"")</f>
        <v/>
      </c>
    </row>
    <row r="903" spans="1:43" x14ac:dyDescent="0.2">
      <c r="A903">
        <v>2022</v>
      </c>
      <c r="B903">
        <v>19</v>
      </c>
      <c r="C903" t="s">
        <v>1405</v>
      </c>
      <c r="D903" t="s">
        <v>9</v>
      </c>
      <c r="E903" t="e" vm="1">
        <v>#NAME?</v>
      </c>
      <c r="F903">
        <v>6</v>
      </c>
      <c r="H903" t="s">
        <v>60</v>
      </c>
      <c r="I903" t="s">
        <v>58</v>
      </c>
      <c r="J903">
        <v>19.079999999999998</v>
      </c>
      <c r="K903">
        <v>107.6</v>
      </c>
      <c r="L903">
        <v>89</v>
      </c>
      <c r="M903">
        <v>88.6</v>
      </c>
      <c r="N903">
        <v>5</v>
      </c>
      <c r="O903">
        <v>68.599999999999994</v>
      </c>
      <c r="P903">
        <v>92</v>
      </c>
      <c r="Q903">
        <v>-4.1000000000000002E-2</v>
      </c>
      <c r="R903">
        <v>274</v>
      </c>
      <c r="S903">
        <v>9.1300000000000008</v>
      </c>
      <c r="T903">
        <v>28</v>
      </c>
      <c r="U903">
        <v>107.7</v>
      </c>
      <c r="V903">
        <v>28</v>
      </c>
      <c r="W903">
        <v>98.6</v>
      </c>
      <c r="X903">
        <v>29</v>
      </c>
      <c r="Y903">
        <v>-0.99</v>
      </c>
      <c r="Z903">
        <v>191</v>
      </c>
      <c r="AA903">
        <v>6</v>
      </c>
      <c r="AB903" t="s">
        <v>136</v>
      </c>
      <c r="AC903" t="str">
        <f t="array" ref="AC903">IFERROR(INDEX(JeffSagarin[TEAM],MATCH(AllSources[[#This Row],[Year]]&amp;"|"&amp;AllSources[[#This Row],[Real_Team]],JeffSagarin[YEAR]&amp;"|"&amp;JeffSagarin[TEAM],0)),"")</f>
        <v>LSU</v>
      </c>
      <c r="AD903">
        <f t="array" ref="AD903">IFERROR(INDEX(JeffSagarin[JS_RATING],MATCH(AllSources[[#This Row],[Year]]&amp;"|"&amp;AllSources[[#This Row],[Real_Team]],JeffSagarin[YEAR]&amp;"|"&amp;JeffSagarin[TEAM],0)),"")</f>
        <v>86.49</v>
      </c>
      <c r="AE903">
        <f t="array" ref="AE903">IFERROR(INDEX(JeffSagarin[JS_SOS],MATCH(AllSources[[#This Row],[Year]]&amp;"|"&amp;AllSources[[#This Row],[Real_Team]],JeffSagarin[YEAR]&amp;"|"&amp;JeffSagarin[TEAM],0)),"")</f>
        <v>79.72</v>
      </c>
      <c r="AF903">
        <f t="array" ref="AF903">IFERROR(INDEX(JeffSagarin[W25],MATCH(AllSources[[#This Row],[Year]]&amp;"|"&amp;AllSources[[#This Row],[Real_Team]],JeffSagarin[YEAR]&amp;"|"&amp;JeffSagarin[TEAM],0)),"")</f>
        <v>3</v>
      </c>
      <c r="AG903">
        <f t="array" ref="AG903">IFERROR(INDEX(JeffSagarin[W50],MATCH(AllSources[[#This Row],[Year]]&amp;"|"&amp;AllSources[[#This Row],[Real_Team]],JeffSagarin[YEAR]&amp;"|"&amp;JeffSagarin[TEAM],0)),"")</f>
        <v>6</v>
      </c>
      <c r="AH903">
        <f t="array" ref="AH903">IFERROR(INDEX(JeffSagarin[YEAR],MATCH(AllSources[[#This Row],[Year]]&amp;"|"&amp;AllSources[[#This Row],[Real_Team]],JeffSagarin[YEAR]&amp;"|"&amp;JeffSagarin[TEAM],0)),"")</f>
        <v>2022</v>
      </c>
      <c r="AI903" t="str">
        <f t="array" ref="AI903">IFERROR(INDEX(SonnyMoore[TEAM],MATCH(AllSources[[#This Row],[Year]]&amp;"|"&amp;AllSources[[#This Row],[Real_Team]],SonnyMoore[YEAR]&amp;"|"&amp;SonnyMoore[TEAM],0)),"")</f>
        <v>LSU</v>
      </c>
      <c r="AJ903">
        <f t="array" ref="AJ903">IFERROR(INDEX(SonnyMoore[SM_SOS],MATCH(AllSources[[#This Row],[Year]]&amp;"|"&amp;AllSources[[#This Row],[Real_Team]],SonnyMoore[YEAR]&amp;"|"&amp;SonnyMoore[TEAM],0)),"")</f>
        <v>77.72</v>
      </c>
      <c r="AK903">
        <f t="array" ref="AK903">IFERROR(INDEX(SonnyMoore[SM_PR],MATCH(AllSources[[#This Row],[Year]]&amp;"|"&amp;AllSources[[#This Row],[Real_Team]],SonnyMoore[YEAR]&amp;"|"&amp;SonnyMoore[TEAM],0)),"")</f>
        <v>86.28</v>
      </c>
      <c r="AL903">
        <f t="array" ref="AL903">IFERROR(INDEX(SonnyMoore[YEAR],MATCH(AllSources[[#This Row],[Year]]&amp;"|"&amp;AllSources[[#This Row],[Real_Team]],SonnyMoore[YEAR]&amp;"|"&amp;SonnyMoore[TEAM],0)),"")</f>
        <v>2022</v>
      </c>
      <c r="AM903" t="str">
        <f t="array" ref="AM903">IFERROR(INDEX(ESPN[TEAM],MATCH(AllSources[[#This Row],[Year]]&amp;"|"&amp;AllSources[[#This Row],[Real_Team]],ESPN[YEAR]&amp;"|"&amp;ESPN[TEAM],0)),"")</f>
        <v>LSU</v>
      </c>
      <c r="AN903">
        <f t="array" ref="AN903">IFERROR(INDEX(ESPN[BPI OFF],MATCH(AllSources[[#This Row],[Year]]&amp;"|"&amp;AllSources[[#This Row],[Real_Team]],ESPN[YEAR]&amp;"|"&amp;ESPN[TEAM],0)),"")</f>
        <v>3.7</v>
      </c>
      <c r="AO903">
        <f t="array" ref="AO903">IFERROR(INDEX(ESPN[BPI DEF],MATCH(AllSources[[#This Row],[Year]]&amp;"|"&amp;AllSources[[#This Row],[Real_Team]],ESPN[YEAR]&amp;"|"&amp;ESPN[TEAM],0)),"")</f>
        <v>10.4</v>
      </c>
      <c r="AP903">
        <f t="array" ref="AP903">IFERROR(INDEX(ESPN[BPI],MATCH(AllSources[[#This Row],[Year]]&amp;"|"&amp;AllSources[[#This Row],[Real_Team]],ESPN[YEAR]&amp;"|"&amp;ESPN[TEAM],0)),"")</f>
        <v>14.2</v>
      </c>
      <c r="AQ903">
        <f t="array" ref="AQ903">IFERROR(INDEX(ESPN[YEAR],MATCH(AllSources[[#This Row],[Year]]&amp;"|"&amp;AllSources[[#This Row],[Real_Team]],ESPN[YEAR]&amp;"|"&amp;ESPN[TEAM],0)),"")</f>
        <v>2022</v>
      </c>
    </row>
    <row r="904" spans="1:43" x14ac:dyDescent="0.2">
      <c r="A904">
        <v>2022</v>
      </c>
      <c r="B904">
        <v>20</v>
      </c>
      <c r="C904" t="s">
        <v>1406</v>
      </c>
      <c r="D904" t="s">
        <v>212</v>
      </c>
      <c r="E904" t="e" vm="1">
        <v>#NAME?</v>
      </c>
      <c r="F904">
        <v>4</v>
      </c>
      <c r="H904" t="s">
        <v>60</v>
      </c>
      <c r="I904" t="s">
        <v>651</v>
      </c>
      <c r="J904">
        <v>19.02</v>
      </c>
      <c r="K904">
        <v>111.1</v>
      </c>
      <c r="L904">
        <v>40</v>
      </c>
      <c r="M904">
        <v>92.1</v>
      </c>
      <c r="N904">
        <v>16</v>
      </c>
      <c r="O904">
        <v>70.599999999999994</v>
      </c>
      <c r="P904">
        <v>28</v>
      </c>
      <c r="Q904">
        <v>2.7E-2</v>
      </c>
      <c r="R904">
        <v>117</v>
      </c>
      <c r="S904">
        <v>7.93</v>
      </c>
      <c r="T904">
        <v>46</v>
      </c>
      <c r="U904">
        <v>106.8</v>
      </c>
      <c r="V904">
        <v>56</v>
      </c>
      <c r="W904">
        <v>98.9</v>
      </c>
      <c r="X904">
        <v>35</v>
      </c>
      <c r="Y904">
        <v>-2.79</v>
      </c>
      <c r="Z904">
        <v>251</v>
      </c>
      <c r="AA904">
        <v>4</v>
      </c>
      <c r="AB904" t="s">
        <v>136</v>
      </c>
      <c r="AC904" t="str">
        <f t="array" ref="AC904">IFERROR(INDEX(JeffSagarin[TEAM],MATCH(AllSources[[#This Row],[Year]]&amp;"|"&amp;AllSources[[#This Row],[Real_Team]],JeffSagarin[YEAR]&amp;"|"&amp;JeffSagarin[TEAM],0)),"")</f>
        <v>Arkansas</v>
      </c>
      <c r="AD904">
        <f t="array" ref="AD904">IFERROR(INDEX(JeffSagarin[JS_RATING],MATCH(AllSources[[#This Row],[Year]]&amp;"|"&amp;AllSources[[#This Row],[Real_Team]],JeffSagarin[YEAR]&amp;"|"&amp;JeffSagarin[TEAM],0)),"")</f>
        <v>86.94</v>
      </c>
      <c r="AE904">
        <f t="array" ref="AE904">IFERROR(INDEX(JeffSagarin[JS_SOS],MATCH(AllSources[[#This Row],[Year]]&amp;"|"&amp;AllSources[[#This Row],[Real_Team]],JeffSagarin[YEAR]&amp;"|"&amp;JeffSagarin[TEAM],0)),"")</f>
        <v>78.819999999999993</v>
      </c>
      <c r="AF904">
        <f t="array" ref="AF904">IFERROR(INDEX(JeffSagarin[W25],MATCH(AllSources[[#This Row],[Year]]&amp;"|"&amp;AllSources[[#This Row],[Real_Team]],JeffSagarin[YEAR]&amp;"|"&amp;JeffSagarin[TEAM],0)),"")</f>
        <v>6</v>
      </c>
      <c r="AG904">
        <f t="array" ref="AG904">IFERROR(INDEX(JeffSagarin[W50],MATCH(AllSources[[#This Row],[Year]]&amp;"|"&amp;AllSources[[#This Row],[Real_Team]],JeffSagarin[YEAR]&amp;"|"&amp;JeffSagarin[TEAM],0)),"")</f>
        <v>8</v>
      </c>
      <c r="AH904">
        <f t="array" ref="AH904">IFERROR(INDEX(JeffSagarin[YEAR],MATCH(AllSources[[#This Row],[Year]]&amp;"|"&amp;AllSources[[#This Row],[Real_Team]],JeffSagarin[YEAR]&amp;"|"&amp;JeffSagarin[TEAM],0)),"")</f>
        <v>2022</v>
      </c>
      <c r="AI904" t="str">
        <f t="array" ref="AI904">IFERROR(INDEX(SonnyMoore[TEAM],MATCH(AllSources[[#This Row],[Year]]&amp;"|"&amp;AllSources[[#This Row],[Real_Team]],SonnyMoore[YEAR]&amp;"|"&amp;SonnyMoore[TEAM],0)),"")</f>
        <v>ARKANSAS</v>
      </c>
      <c r="AJ904">
        <f t="array" ref="AJ904">IFERROR(INDEX(SonnyMoore[SM_SOS],MATCH(AllSources[[#This Row],[Year]]&amp;"|"&amp;AllSources[[#This Row],[Real_Team]],SonnyMoore[YEAR]&amp;"|"&amp;SonnyMoore[TEAM],0)),"")</f>
        <v>77.27</v>
      </c>
      <c r="AK904">
        <f t="array" ref="AK904">IFERROR(INDEX(SonnyMoore[SM_PR],MATCH(AllSources[[#This Row],[Year]]&amp;"|"&amp;AllSources[[#This Row],[Real_Team]],SonnyMoore[YEAR]&amp;"|"&amp;SonnyMoore[TEAM],0)),"")</f>
        <v>86.87</v>
      </c>
      <c r="AL904">
        <f t="array" ref="AL904">IFERROR(INDEX(SonnyMoore[YEAR],MATCH(AllSources[[#This Row],[Year]]&amp;"|"&amp;AllSources[[#This Row],[Real_Team]],SonnyMoore[YEAR]&amp;"|"&amp;SonnyMoore[TEAM],0)),"")</f>
        <v>2022</v>
      </c>
      <c r="AM904" t="str">
        <f t="array" ref="AM904">IFERROR(INDEX(ESPN[TEAM],MATCH(AllSources[[#This Row],[Year]]&amp;"|"&amp;AllSources[[#This Row],[Real_Team]],ESPN[YEAR]&amp;"|"&amp;ESPN[TEAM],0)),"")</f>
        <v>Arkansas</v>
      </c>
      <c r="AN904">
        <f t="array" ref="AN904">IFERROR(INDEX(ESPN[BPI OFF],MATCH(AllSources[[#This Row],[Year]]&amp;"|"&amp;AllSources[[#This Row],[Real_Team]],ESPN[YEAR]&amp;"|"&amp;ESPN[TEAM],0)),"")</f>
        <v>5.5</v>
      </c>
      <c r="AO904">
        <f t="array" ref="AO904">IFERROR(INDEX(ESPN[BPI DEF],MATCH(AllSources[[#This Row],[Year]]&amp;"|"&amp;AllSources[[#This Row],[Real_Team]],ESPN[YEAR]&amp;"|"&amp;ESPN[TEAM],0)),"")</f>
        <v>7.1</v>
      </c>
      <c r="AP904">
        <f t="array" ref="AP904">IFERROR(INDEX(ESPN[BPI],MATCH(AllSources[[#This Row],[Year]]&amp;"|"&amp;AllSources[[#This Row],[Real_Team]],ESPN[YEAR]&amp;"|"&amp;ESPN[TEAM],0)),"")</f>
        <v>12.6</v>
      </c>
      <c r="AQ904">
        <f t="array" ref="AQ904">IFERROR(INDEX(ESPN[YEAR],MATCH(AllSources[[#This Row],[Year]]&amp;"|"&amp;AllSources[[#This Row],[Real_Team]],ESPN[YEAR]&amp;"|"&amp;ESPN[TEAM],0)),"")</f>
        <v>2022</v>
      </c>
    </row>
    <row r="905" spans="1:43" x14ac:dyDescent="0.2">
      <c r="A905">
        <v>2022</v>
      </c>
      <c r="B905">
        <v>21</v>
      </c>
      <c r="C905" t="s">
        <v>1407</v>
      </c>
      <c r="D905" t="s">
        <v>260</v>
      </c>
      <c r="E905" t="e" vm="1">
        <v>#NAME?</v>
      </c>
      <c r="F905">
        <v>10</v>
      </c>
      <c r="H905" t="s">
        <v>110</v>
      </c>
      <c r="I905" t="s">
        <v>103</v>
      </c>
      <c r="J905">
        <v>18.37</v>
      </c>
      <c r="K905">
        <v>110.8</v>
      </c>
      <c r="L905">
        <v>45</v>
      </c>
      <c r="M905">
        <v>92.4</v>
      </c>
      <c r="N905">
        <v>19</v>
      </c>
      <c r="O905">
        <v>68.7</v>
      </c>
      <c r="P905">
        <v>89</v>
      </c>
      <c r="Q905">
        <v>-2.9000000000000001E-2</v>
      </c>
      <c r="R905">
        <v>247</v>
      </c>
      <c r="S905">
        <v>5.62</v>
      </c>
      <c r="T905">
        <v>79</v>
      </c>
      <c r="U905">
        <v>105.8</v>
      </c>
      <c r="V905">
        <v>78</v>
      </c>
      <c r="W905">
        <v>100.2</v>
      </c>
      <c r="X905">
        <v>73</v>
      </c>
      <c r="Y905">
        <v>2.79</v>
      </c>
      <c r="Z905">
        <v>95</v>
      </c>
      <c r="AA905">
        <v>0</v>
      </c>
      <c r="AB905" t="s">
        <v>136</v>
      </c>
      <c r="AC905" t="str">
        <f t="array" ref="AC905">IFERROR(INDEX(JeffSagarin[TEAM],MATCH(AllSources[[#This Row],[Year]]&amp;"|"&amp;AllSources[[#This Row],[Real_Team]],JeffSagarin[YEAR]&amp;"|"&amp;JeffSagarin[TEAM],0)),"")</f>
        <v>San Francisco</v>
      </c>
      <c r="AD905">
        <f t="array" ref="AD905">IFERROR(INDEX(JeffSagarin[JS_RATING],MATCH(AllSources[[#This Row],[Year]]&amp;"|"&amp;AllSources[[#This Row],[Real_Team]],JeffSagarin[YEAR]&amp;"|"&amp;JeffSagarin[TEAM],0)),"")</f>
        <v>84.02</v>
      </c>
      <c r="AE905">
        <f t="array" ref="AE905">IFERROR(INDEX(JeffSagarin[JS_SOS],MATCH(AllSources[[#This Row],[Year]]&amp;"|"&amp;AllSources[[#This Row],[Real_Team]],JeffSagarin[YEAR]&amp;"|"&amp;JeffSagarin[TEAM],0)),"")</f>
        <v>76.02</v>
      </c>
      <c r="AF905">
        <f t="array" ref="AF905">IFERROR(INDEX(JeffSagarin[W25],MATCH(AllSources[[#This Row],[Year]]&amp;"|"&amp;AllSources[[#This Row],[Real_Team]],JeffSagarin[YEAR]&amp;"|"&amp;JeffSagarin[TEAM],0)),"")</f>
        <v>0</v>
      </c>
      <c r="AG905">
        <f t="array" ref="AG905">IFERROR(INDEX(JeffSagarin[W50],MATCH(AllSources[[#This Row],[Year]]&amp;"|"&amp;AllSources[[#This Row],[Real_Team]],JeffSagarin[YEAR]&amp;"|"&amp;JeffSagarin[TEAM],0)),"")</f>
        <v>2</v>
      </c>
      <c r="AH905">
        <f t="array" ref="AH905">IFERROR(INDEX(JeffSagarin[YEAR],MATCH(AllSources[[#This Row],[Year]]&amp;"|"&amp;AllSources[[#This Row],[Real_Team]],JeffSagarin[YEAR]&amp;"|"&amp;JeffSagarin[TEAM],0)),"")</f>
        <v>2022</v>
      </c>
      <c r="AI905" t="str">
        <f t="array" ref="AI905">IFERROR(INDEX(SonnyMoore[TEAM],MATCH(AllSources[[#This Row],[Year]]&amp;"|"&amp;AllSources[[#This Row],[Real_Team]],SonnyMoore[YEAR]&amp;"|"&amp;SonnyMoore[TEAM],0)),"")</f>
        <v>SAN FRANCISCO</v>
      </c>
      <c r="AJ905">
        <f t="array" ref="AJ905">IFERROR(INDEX(SonnyMoore[SM_SOS],MATCH(AllSources[[#This Row],[Year]]&amp;"|"&amp;AllSources[[#This Row],[Real_Team]],SonnyMoore[YEAR]&amp;"|"&amp;SonnyMoore[TEAM],0)),"")</f>
        <v>71.97</v>
      </c>
      <c r="AK905">
        <f t="array" ref="AK905">IFERROR(INDEX(SonnyMoore[SM_PR],MATCH(AllSources[[#This Row],[Year]]&amp;"|"&amp;AllSources[[#This Row],[Real_Team]],SonnyMoore[YEAR]&amp;"|"&amp;SonnyMoore[TEAM],0)),"")</f>
        <v>84.03</v>
      </c>
      <c r="AL905">
        <f t="array" ref="AL905">IFERROR(INDEX(SonnyMoore[YEAR],MATCH(AllSources[[#This Row],[Year]]&amp;"|"&amp;AllSources[[#This Row],[Real_Team]],SonnyMoore[YEAR]&amp;"|"&amp;SonnyMoore[TEAM],0)),"")</f>
        <v>2022</v>
      </c>
      <c r="AM905" t="str">
        <f t="array" ref="AM905">IFERROR(INDEX(ESPN[TEAM],MATCH(AllSources[[#This Row],[Year]]&amp;"|"&amp;AllSources[[#This Row],[Real_Team]],ESPN[YEAR]&amp;"|"&amp;ESPN[TEAM],0)),"")</f>
        <v>San Francisco</v>
      </c>
      <c r="AN905">
        <f t="array" ref="AN905">IFERROR(INDEX(ESPN[BPI OFF],MATCH(AllSources[[#This Row],[Year]]&amp;"|"&amp;AllSources[[#This Row],[Real_Team]],ESPN[YEAR]&amp;"|"&amp;ESPN[TEAM],0)),"")</f>
        <v>5.3</v>
      </c>
      <c r="AO905">
        <f t="array" ref="AO905">IFERROR(INDEX(ESPN[BPI DEF],MATCH(AllSources[[#This Row],[Year]]&amp;"|"&amp;AllSources[[#This Row],[Real_Team]],ESPN[YEAR]&amp;"|"&amp;ESPN[TEAM],0)),"")</f>
        <v>5.3</v>
      </c>
      <c r="AP905">
        <f t="array" ref="AP905">IFERROR(INDEX(ESPN[BPI],MATCH(AllSources[[#This Row],[Year]]&amp;"|"&amp;AllSources[[#This Row],[Real_Team]],ESPN[YEAR]&amp;"|"&amp;ESPN[TEAM],0)),"")</f>
        <v>10.6</v>
      </c>
      <c r="AQ905">
        <f t="array" ref="AQ905">IFERROR(INDEX(ESPN[YEAR],MATCH(AllSources[[#This Row],[Year]]&amp;"|"&amp;AllSources[[#This Row],[Real_Team]],ESPN[YEAR]&amp;"|"&amp;ESPN[TEAM],0)),"")</f>
        <v>2022</v>
      </c>
    </row>
    <row r="906" spans="1:43" x14ac:dyDescent="0.2">
      <c r="A906">
        <v>2022</v>
      </c>
      <c r="B906">
        <v>22</v>
      </c>
      <c r="C906" t="s">
        <v>762</v>
      </c>
      <c r="D906" t="s">
        <v>234</v>
      </c>
      <c r="E906" t="e" vm="1">
        <v>#NAME?</v>
      </c>
      <c r="F906">
        <v>8</v>
      </c>
      <c r="H906" t="s">
        <v>538</v>
      </c>
      <c r="I906" t="s">
        <v>1268</v>
      </c>
      <c r="J906">
        <v>18.149999999999999</v>
      </c>
      <c r="K906">
        <v>104.1</v>
      </c>
      <c r="L906">
        <v>157</v>
      </c>
      <c r="M906">
        <v>85.9</v>
      </c>
      <c r="N906">
        <v>2</v>
      </c>
      <c r="O906">
        <v>65.3</v>
      </c>
      <c r="P906">
        <v>268</v>
      </c>
      <c r="Q906">
        <v>1.2999999999999999E-2</v>
      </c>
      <c r="R906">
        <v>147</v>
      </c>
      <c r="S906">
        <v>6.71</v>
      </c>
      <c r="T906">
        <v>61</v>
      </c>
      <c r="U906">
        <v>106.2</v>
      </c>
      <c r="V906">
        <v>68</v>
      </c>
      <c r="W906">
        <v>99.5</v>
      </c>
      <c r="X906">
        <v>52</v>
      </c>
      <c r="Y906">
        <v>3.17</v>
      </c>
      <c r="Z906">
        <v>85</v>
      </c>
      <c r="AA906">
        <v>8</v>
      </c>
      <c r="AB906" t="s">
        <v>136</v>
      </c>
      <c r="AC906" t="str">
        <f t="array" ref="AC906">IFERROR(INDEX(JeffSagarin[TEAM],MATCH(AllSources[[#This Row],[Year]]&amp;"|"&amp;AllSources[[#This Row],[Real_Team]],JeffSagarin[YEAR]&amp;"|"&amp;JeffSagarin[TEAM],0)),"")</f>
        <v/>
      </c>
      <c r="AD906" t="str">
        <f t="array" ref="AD906">IFERROR(INDEX(JeffSagarin[JS_RATING],MATCH(AllSources[[#This Row],[Year]]&amp;"|"&amp;AllSources[[#This Row],[Real_Team]],JeffSagarin[YEAR]&amp;"|"&amp;JeffSagarin[TEAM],0)),"")</f>
        <v/>
      </c>
      <c r="AE906" t="str">
        <f t="array" ref="AE906">IFERROR(INDEX(JeffSagarin[JS_SOS],MATCH(AllSources[[#This Row],[Year]]&amp;"|"&amp;AllSources[[#This Row],[Real_Team]],JeffSagarin[YEAR]&amp;"|"&amp;JeffSagarin[TEAM],0)),"")</f>
        <v/>
      </c>
      <c r="AF906" t="str">
        <f t="array" ref="AF906">IFERROR(INDEX(JeffSagarin[W25],MATCH(AllSources[[#This Row],[Year]]&amp;"|"&amp;AllSources[[#This Row],[Real_Team]],JeffSagarin[YEAR]&amp;"|"&amp;JeffSagarin[TEAM],0)),"")</f>
        <v/>
      </c>
      <c r="AG906" t="str">
        <f t="array" ref="AG906">IFERROR(INDEX(JeffSagarin[W50],MATCH(AllSources[[#This Row],[Year]]&amp;"|"&amp;AllSources[[#This Row],[Real_Team]],JeffSagarin[YEAR]&amp;"|"&amp;JeffSagarin[TEAM],0)),"")</f>
        <v/>
      </c>
      <c r="AH906" t="str">
        <f t="array" ref="AH906">IFERROR(INDEX(JeffSagarin[YEAR],MATCH(AllSources[[#This Row],[Year]]&amp;"|"&amp;AllSources[[#This Row],[Real_Team]],JeffSagarin[YEAR]&amp;"|"&amp;JeffSagarin[TEAM],0)),"")</f>
        <v/>
      </c>
      <c r="AI906" t="str">
        <f t="array" ref="AI906">IFERROR(INDEX(SonnyMoore[TEAM],MATCH(AllSources[[#This Row],[Year]]&amp;"|"&amp;AllSources[[#This Row],[Real_Team]],SonnyMoore[YEAR]&amp;"|"&amp;SonnyMoore[TEAM],0)),"")</f>
        <v>SAN DIEGO ST.</v>
      </c>
      <c r="AJ906">
        <f t="array" ref="AJ906">IFERROR(INDEX(SonnyMoore[SM_SOS],MATCH(AllSources[[#This Row],[Year]]&amp;"|"&amp;AllSources[[#This Row],[Real_Team]],SonnyMoore[YEAR]&amp;"|"&amp;SonnyMoore[TEAM],0)),"")</f>
        <v>74.02</v>
      </c>
      <c r="AK906">
        <f t="array" ref="AK906">IFERROR(INDEX(SonnyMoore[SM_PR],MATCH(AllSources[[#This Row],[Year]]&amp;"|"&amp;AllSources[[#This Row],[Real_Team]],SonnyMoore[YEAR]&amp;"|"&amp;SonnyMoore[TEAM],0)),"")</f>
        <v>82.67</v>
      </c>
      <c r="AL906">
        <f t="array" ref="AL906">IFERROR(INDEX(SonnyMoore[YEAR],MATCH(AllSources[[#This Row],[Year]]&amp;"|"&amp;AllSources[[#This Row],[Real_Team]],SonnyMoore[YEAR]&amp;"|"&amp;SonnyMoore[TEAM],0)),"")</f>
        <v>2022</v>
      </c>
      <c r="AM906" t="str">
        <f t="array" ref="AM906">IFERROR(INDEX(ESPN[TEAM],MATCH(AllSources[[#This Row],[Year]]&amp;"|"&amp;AllSources[[#This Row],[Real_Team]],ESPN[YEAR]&amp;"|"&amp;ESPN[TEAM],0)),"")</f>
        <v/>
      </c>
      <c r="AN906" t="str">
        <f t="array" ref="AN906">IFERROR(INDEX(ESPN[BPI OFF],MATCH(AllSources[[#This Row],[Year]]&amp;"|"&amp;AllSources[[#This Row],[Real_Team]],ESPN[YEAR]&amp;"|"&amp;ESPN[TEAM],0)),"")</f>
        <v/>
      </c>
      <c r="AO906" t="str">
        <f t="array" ref="AO906">IFERROR(INDEX(ESPN[BPI DEF],MATCH(AllSources[[#This Row],[Year]]&amp;"|"&amp;AllSources[[#This Row],[Real_Team]],ESPN[YEAR]&amp;"|"&amp;ESPN[TEAM],0)),"")</f>
        <v/>
      </c>
      <c r="AP906" t="str">
        <f t="array" ref="AP906">IFERROR(INDEX(ESPN[BPI],MATCH(AllSources[[#This Row],[Year]]&amp;"|"&amp;AllSources[[#This Row],[Real_Team]],ESPN[YEAR]&amp;"|"&amp;ESPN[TEAM],0)),"")</f>
        <v/>
      </c>
      <c r="AQ906" t="str">
        <f t="array" ref="AQ906">IFERROR(INDEX(ESPN[YEAR],MATCH(AllSources[[#This Row],[Year]]&amp;"|"&amp;AllSources[[#This Row],[Real_Team]],ESPN[YEAR]&amp;"|"&amp;ESPN[TEAM],0)),"")</f>
        <v/>
      </c>
    </row>
    <row r="907" spans="1:43" x14ac:dyDescent="0.2">
      <c r="A907">
        <v>2022</v>
      </c>
      <c r="B907">
        <v>23</v>
      </c>
      <c r="C907" t="s">
        <v>1408</v>
      </c>
      <c r="D907" t="s">
        <v>5</v>
      </c>
      <c r="E907" t="e" vm="1">
        <v>#NAME?</v>
      </c>
      <c r="F907">
        <v>11</v>
      </c>
      <c r="H907" t="s">
        <v>105</v>
      </c>
      <c r="I907" t="s">
        <v>84</v>
      </c>
      <c r="J907">
        <v>17.86</v>
      </c>
      <c r="K907">
        <v>114.3</v>
      </c>
      <c r="L907">
        <v>18</v>
      </c>
      <c r="M907">
        <v>96.4</v>
      </c>
      <c r="N907">
        <v>55</v>
      </c>
      <c r="O907">
        <v>62.9</v>
      </c>
      <c r="P907">
        <v>344</v>
      </c>
      <c r="Q907">
        <v>-5.3999999999999999E-2</v>
      </c>
      <c r="R907">
        <v>302</v>
      </c>
      <c r="S907">
        <v>6.47</v>
      </c>
      <c r="T907">
        <v>65</v>
      </c>
      <c r="U907">
        <v>107</v>
      </c>
      <c r="V907">
        <v>49</v>
      </c>
      <c r="W907">
        <v>100.5</v>
      </c>
      <c r="X907">
        <v>84</v>
      </c>
      <c r="Y907">
        <v>-0.7</v>
      </c>
      <c r="Z907">
        <v>184</v>
      </c>
      <c r="AA907">
        <v>1</v>
      </c>
      <c r="AB907" t="s">
        <v>136</v>
      </c>
      <c r="AC907" t="str">
        <f t="array" ref="AC907">IFERROR(INDEX(JeffSagarin[TEAM],MATCH(AllSources[[#This Row],[Year]]&amp;"|"&amp;AllSources[[#This Row],[Real_Team]],JeffSagarin[YEAR]&amp;"|"&amp;JeffSagarin[TEAM],0)),"")</f>
        <v>Virginia Tech</v>
      </c>
      <c r="AD907">
        <f t="array" ref="AD907">IFERROR(INDEX(JeffSagarin[JS_RATING],MATCH(AllSources[[#This Row],[Year]]&amp;"|"&amp;AllSources[[#This Row],[Real_Team]],JeffSagarin[YEAR]&amp;"|"&amp;JeffSagarin[TEAM],0)),"")</f>
        <v>84.94</v>
      </c>
      <c r="AE907">
        <f t="array" ref="AE907">IFERROR(INDEX(JeffSagarin[JS_SOS],MATCH(AllSources[[#This Row],[Year]]&amp;"|"&amp;AllSources[[#This Row],[Real_Team]],JeffSagarin[YEAR]&amp;"|"&amp;JeffSagarin[TEAM],0)),"")</f>
        <v>78.290000000000006</v>
      </c>
      <c r="AF907">
        <f t="array" ref="AF907">IFERROR(INDEX(JeffSagarin[W25],MATCH(AllSources[[#This Row],[Year]]&amp;"|"&amp;AllSources[[#This Row],[Real_Team]],JeffSagarin[YEAR]&amp;"|"&amp;JeffSagarin[TEAM],0)),"")</f>
        <v>2</v>
      </c>
      <c r="AG907">
        <f t="array" ref="AG907">IFERROR(INDEX(JeffSagarin[W50],MATCH(AllSources[[#This Row],[Year]]&amp;"|"&amp;AllSources[[#This Row],[Real_Team]],JeffSagarin[YEAR]&amp;"|"&amp;JeffSagarin[TEAM],0)),"")</f>
        <v>2</v>
      </c>
      <c r="AH907">
        <f t="array" ref="AH907">IFERROR(INDEX(JeffSagarin[YEAR],MATCH(AllSources[[#This Row],[Year]]&amp;"|"&amp;AllSources[[#This Row],[Real_Team]],JeffSagarin[YEAR]&amp;"|"&amp;JeffSagarin[TEAM],0)),"")</f>
        <v>2022</v>
      </c>
      <c r="AI907" t="str">
        <f t="array" ref="AI907">IFERROR(INDEX(SonnyMoore[TEAM],MATCH(AllSources[[#This Row],[Year]]&amp;"|"&amp;AllSources[[#This Row],[Real_Team]],SonnyMoore[YEAR]&amp;"|"&amp;SonnyMoore[TEAM],0)),"")</f>
        <v>VIRGINIA TECH</v>
      </c>
      <c r="AJ907">
        <f t="array" ref="AJ907">IFERROR(INDEX(SonnyMoore[SM_SOS],MATCH(AllSources[[#This Row],[Year]]&amp;"|"&amp;AllSources[[#This Row],[Real_Team]],SonnyMoore[YEAR]&amp;"|"&amp;SonnyMoore[TEAM],0)),"")</f>
        <v>76.290000000000006</v>
      </c>
      <c r="AK907">
        <f t="array" ref="AK907">IFERROR(INDEX(SonnyMoore[SM_PR],MATCH(AllSources[[#This Row],[Year]]&amp;"|"&amp;AllSources[[#This Row],[Real_Team]],SonnyMoore[YEAR]&amp;"|"&amp;SonnyMoore[TEAM],0)),"")</f>
        <v>86.54</v>
      </c>
      <c r="AL907">
        <f t="array" ref="AL907">IFERROR(INDEX(SonnyMoore[YEAR],MATCH(AllSources[[#This Row],[Year]]&amp;"|"&amp;AllSources[[#This Row],[Real_Team]],SonnyMoore[YEAR]&amp;"|"&amp;SonnyMoore[TEAM],0)),"")</f>
        <v>2022</v>
      </c>
      <c r="AM907" t="str">
        <f t="array" ref="AM907">IFERROR(INDEX(ESPN[TEAM],MATCH(AllSources[[#This Row],[Year]]&amp;"|"&amp;AllSources[[#This Row],[Real_Team]],ESPN[YEAR]&amp;"|"&amp;ESPN[TEAM],0)),"")</f>
        <v>Virginia Tech</v>
      </c>
      <c r="AN907">
        <f t="array" ref="AN907">IFERROR(INDEX(ESPN[BPI OFF],MATCH(AllSources[[#This Row],[Year]]&amp;"|"&amp;AllSources[[#This Row],[Real_Team]],ESPN[YEAR]&amp;"|"&amp;ESPN[TEAM],0)),"")</f>
        <v>7.9</v>
      </c>
      <c r="AO907">
        <f t="array" ref="AO907">IFERROR(INDEX(ESPN[BPI DEF],MATCH(AllSources[[#This Row],[Year]]&amp;"|"&amp;AllSources[[#This Row],[Real_Team]],ESPN[YEAR]&amp;"|"&amp;ESPN[TEAM],0)),"")</f>
        <v>5.2</v>
      </c>
      <c r="AP907">
        <f t="array" ref="AP907">IFERROR(INDEX(ESPN[BPI],MATCH(AllSources[[#This Row],[Year]]&amp;"|"&amp;AllSources[[#This Row],[Real_Team]],ESPN[YEAR]&amp;"|"&amp;ESPN[TEAM],0)),"")</f>
        <v>13</v>
      </c>
      <c r="AQ907">
        <f t="array" ref="AQ907">IFERROR(INDEX(ESPN[YEAR],MATCH(AllSources[[#This Row],[Year]]&amp;"|"&amp;AllSources[[#This Row],[Real_Team]],ESPN[YEAR]&amp;"|"&amp;ESPN[TEAM],0)),"")</f>
        <v>2022</v>
      </c>
    </row>
    <row r="908" spans="1:43" x14ac:dyDescent="0.2">
      <c r="A908">
        <v>2022</v>
      </c>
      <c r="B908">
        <v>24</v>
      </c>
      <c r="C908" t="s">
        <v>1409</v>
      </c>
      <c r="D908" t="s">
        <v>980</v>
      </c>
      <c r="E908" t="e" vm="1">
        <v>#NAME?</v>
      </c>
      <c r="F908">
        <v>10</v>
      </c>
      <c r="H908" t="s">
        <v>590</v>
      </c>
      <c r="I908" t="s">
        <v>70</v>
      </c>
      <c r="J908">
        <v>17.690000000000001</v>
      </c>
      <c r="K908">
        <v>110.9</v>
      </c>
      <c r="L908">
        <v>42</v>
      </c>
      <c r="M908">
        <v>93.2</v>
      </c>
      <c r="N908">
        <v>22</v>
      </c>
      <c r="O908">
        <v>64.599999999999994</v>
      </c>
      <c r="P908">
        <v>308</v>
      </c>
      <c r="Q908">
        <v>1.6E-2</v>
      </c>
      <c r="R908">
        <v>143</v>
      </c>
      <c r="S908">
        <v>3.26</v>
      </c>
      <c r="T908">
        <v>105</v>
      </c>
      <c r="U908">
        <v>104.6</v>
      </c>
      <c r="V908">
        <v>109</v>
      </c>
      <c r="W908">
        <v>101.3</v>
      </c>
      <c r="X908">
        <v>109</v>
      </c>
      <c r="Y908">
        <v>3.65</v>
      </c>
      <c r="Z908">
        <v>74</v>
      </c>
      <c r="AA908">
        <v>0</v>
      </c>
      <c r="AB908" t="s">
        <v>136</v>
      </c>
      <c r="AC908" t="str">
        <f t="array" ref="AC908">IFERROR(INDEX(JeffSagarin[TEAM],MATCH(AllSources[[#This Row],[Year]]&amp;"|"&amp;AllSources[[#This Row],[Real_Team]],JeffSagarin[YEAR]&amp;"|"&amp;JeffSagarin[TEAM],0)),"")</f>
        <v/>
      </c>
      <c r="AD908" t="str">
        <f t="array" ref="AD908">IFERROR(INDEX(JeffSagarin[JS_RATING],MATCH(AllSources[[#This Row],[Year]]&amp;"|"&amp;AllSources[[#This Row],[Real_Team]],JeffSagarin[YEAR]&amp;"|"&amp;JeffSagarin[TEAM],0)),"")</f>
        <v/>
      </c>
      <c r="AE908" t="str">
        <f t="array" ref="AE908">IFERROR(INDEX(JeffSagarin[JS_SOS],MATCH(AllSources[[#This Row],[Year]]&amp;"|"&amp;AllSources[[#This Row],[Real_Team]],JeffSagarin[YEAR]&amp;"|"&amp;JeffSagarin[TEAM],0)),"")</f>
        <v/>
      </c>
      <c r="AF908" t="str">
        <f t="array" ref="AF908">IFERROR(INDEX(JeffSagarin[W25],MATCH(AllSources[[#This Row],[Year]]&amp;"|"&amp;AllSources[[#This Row],[Real_Team]],JeffSagarin[YEAR]&amp;"|"&amp;JeffSagarin[TEAM],0)),"")</f>
        <v/>
      </c>
      <c r="AG908" t="str">
        <f t="array" ref="AG908">IFERROR(INDEX(JeffSagarin[W50],MATCH(AllSources[[#This Row],[Year]]&amp;"|"&amp;AllSources[[#This Row],[Real_Team]],JeffSagarin[YEAR]&amp;"|"&amp;JeffSagarin[TEAM],0)),"")</f>
        <v/>
      </c>
      <c r="AH908" t="str">
        <f t="array" ref="AH908">IFERROR(INDEX(JeffSagarin[YEAR],MATCH(AllSources[[#This Row],[Year]]&amp;"|"&amp;AllSources[[#This Row],[Real_Team]],JeffSagarin[YEAR]&amp;"|"&amp;JeffSagarin[TEAM],0)),"")</f>
        <v/>
      </c>
      <c r="AI908" t="str">
        <f t="array" ref="AI908">IFERROR(INDEX(SonnyMoore[TEAM],MATCH(AllSources[[#This Row],[Year]]&amp;"|"&amp;AllSources[[#This Row],[Real_Team]],SonnyMoore[YEAR]&amp;"|"&amp;SonnyMoore[TEAM],0)),"")</f>
        <v/>
      </c>
      <c r="AJ908" t="str">
        <f t="array" ref="AJ908">IFERROR(INDEX(SonnyMoore[SM_SOS],MATCH(AllSources[[#This Row],[Year]]&amp;"|"&amp;AllSources[[#This Row],[Real_Team]],SonnyMoore[YEAR]&amp;"|"&amp;SonnyMoore[TEAM],0)),"")</f>
        <v/>
      </c>
      <c r="AK908" t="str">
        <f t="array" ref="AK908">IFERROR(INDEX(SonnyMoore[SM_PR],MATCH(AllSources[[#This Row],[Year]]&amp;"|"&amp;AllSources[[#This Row],[Real_Team]],SonnyMoore[YEAR]&amp;"|"&amp;SonnyMoore[TEAM],0)),"")</f>
        <v/>
      </c>
      <c r="AL908" t="str">
        <f t="array" ref="AL908">IFERROR(INDEX(SonnyMoore[YEAR],MATCH(AllSources[[#This Row],[Year]]&amp;"|"&amp;AllSources[[#This Row],[Real_Team]],SonnyMoore[YEAR]&amp;"|"&amp;SonnyMoore[TEAM],0)),"")</f>
        <v/>
      </c>
      <c r="AM908" t="str">
        <f t="array" ref="AM908">IFERROR(INDEX(ESPN[TEAM],MATCH(AllSources[[#This Row],[Year]]&amp;"|"&amp;AllSources[[#This Row],[Real_Team]],ESPN[YEAR]&amp;"|"&amp;ESPN[TEAM],0)),"")</f>
        <v>Loyola Chicago</v>
      </c>
      <c r="AN908">
        <f t="array" ref="AN908">IFERROR(INDEX(ESPN[BPI OFF],MATCH(AllSources[[#This Row],[Year]]&amp;"|"&amp;AllSources[[#This Row],[Real_Team]],ESPN[YEAR]&amp;"|"&amp;ESPN[TEAM],0)),"")</f>
        <v>5.5</v>
      </c>
      <c r="AO908">
        <f t="array" ref="AO908">IFERROR(INDEX(ESPN[BPI DEF],MATCH(AllSources[[#This Row],[Year]]&amp;"|"&amp;AllSources[[#This Row],[Real_Team]],ESPN[YEAR]&amp;"|"&amp;ESPN[TEAM],0)),"")</f>
        <v>5.8</v>
      </c>
      <c r="AP908">
        <f t="array" ref="AP908">IFERROR(INDEX(ESPN[BPI],MATCH(AllSources[[#This Row],[Year]]&amp;"|"&amp;AllSources[[#This Row],[Real_Team]],ESPN[YEAR]&amp;"|"&amp;ESPN[TEAM],0)),"")</f>
        <v>11.3</v>
      </c>
      <c r="AQ908">
        <f t="array" ref="AQ908">IFERROR(INDEX(ESPN[YEAR],MATCH(AllSources[[#This Row],[Year]]&amp;"|"&amp;AllSources[[#This Row],[Real_Team]],ESPN[YEAR]&amp;"|"&amp;ESPN[TEAM],0)),"")</f>
        <v>2022</v>
      </c>
    </row>
    <row r="909" spans="1:43" x14ac:dyDescent="0.2">
      <c r="A909">
        <v>2022</v>
      </c>
      <c r="B909">
        <v>25</v>
      </c>
      <c r="C909" t="s">
        <v>1410</v>
      </c>
      <c r="D909" t="s">
        <v>59</v>
      </c>
      <c r="E909" t="e" vm="1">
        <v>#NAME?</v>
      </c>
      <c r="F909">
        <v>6</v>
      </c>
      <c r="H909" t="s">
        <v>60</v>
      </c>
      <c r="I909" t="s">
        <v>659</v>
      </c>
      <c r="J909">
        <v>17.36</v>
      </c>
      <c r="K909">
        <v>116.1</v>
      </c>
      <c r="L909">
        <v>14</v>
      </c>
      <c r="M909">
        <v>98.7</v>
      </c>
      <c r="N909">
        <v>94</v>
      </c>
      <c r="O909">
        <v>71.7</v>
      </c>
      <c r="P909">
        <v>12</v>
      </c>
      <c r="Q909">
        <v>-2.1999999999999999E-2</v>
      </c>
      <c r="R909">
        <v>226</v>
      </c>
      <c r="S909">
        <v>12.79</v>
      </c>
      <c r="T909">
        <v>1</v>
      </c>
      <c r="U909">
        <v>109.7</v>
      </c>
      <c r="V909">
        <v>3</v>
      </c>
      <c r="W909">
        <v>96.9</v>
      </c>
      <c r="X909">
        <v>7</v>
      </c>
      <c r="Y909">
        <v>10.220000000000001</v>
      </c>
      <c r="Z909">
        <v>11</v>
      </c>
      <c r="AA909">
        <v>6</v>
      </c>
      <c r="AB909" t="s">
        <v>136</v>
      </c>
      <c r="AC909" t="str">
        <f t="array" ref="AC909">IFERROR(INDEX(JeffSagarin[TEAM],MATCH(AllSources[[#This Row],[Year]]&amp;"|"&amp;AllSources[[#This Row],[Real_Team]],JeffSagarin[YEAR]&amp;"|"&amp;JeffSagarin[TEAM],0)),"")</f>
        <v>Alabama</v>
      </c>
      <c r="AD909">
        <f t="array" ref="AD909">IFERROR(INDEX(JeffSagarin[JS_RATING],MATCH(AllSources[[#This Row],[Year]]&amp;"|"&amp;AllSources[[#This Row],[Real_Team]],JeffSagarin[YEAR]&amp;"|"&amp;JeffSagarin[TEAM],0)),"")</f>
        <v>85.24</v>
      </c>
      <c r="AE909">
        <f t="array" ref="AE909">IFERROR(INDEX(JeffSagarin[JS_SOS],MATCH(AllSources[[#This Row],[Year]]&amp;"|"&amp;AllSources[[#This Row],[Real_Team]],JeffSagarin[YEAR]&amp;"|"&amp;JeffSagarin[TEAM],0)),"")</f>
        <v>81.96</v>
      </c>
      <c r="AF909">
        <f t="array" ref="AF909">IFERROR(INDEX(JeffSagarin[W25],MATCH(AllSources[[#This Row],[Year]]&amp;"|"&amp;AllSources[[#This Row],[Real_Team]],JeffSagarin[YEAR]&amp;"|"&amp;JeffSagarin[TEAM],0)),"")</f>
        <v>6</v>
      </c>
      <c r="AG909">
        <f t="array" ref="AG909">IFERROR(INDEX(JeffSagarin[W50],MATCH(AllSources[[#This Row],[Year]]&amp;"|"&amp;AllSources[[#This Row],[Real_Team]],JeffSagarin[YEAR]&amp;"|"&amp;JeffSagarin[TEAM],0)),"")</f>
        <v>8</v>
      </c>
      <c r="AH909">
        <f t="array" ref="AH909">IFERROR(INDEX(JeffSagarin[YEAR],MATCH(AllSources[[#This Row],[Year]]&amp;"|"&amp;AllSources[[#This Row],[Real_Team]],JeffSagarin[YEAR]&amp;"|"&amp;JeffSagarin[TEAM],0)),"")</f>
        <v>2022</v>
      </c>
      <c r="AI909" t="str">
        <f t="array" ref="AI909">IFERROR(INDEX(SonnyMoore[TEAM],MATCH(AllSources[[#This Row],[Year]]&amp;"|"&amp;AllSources[[#This Row],[Real_Team]],SonnyMoore[YEAR]&amp;"|"&amp;SonnyMoore[TEAM],0)),"")</f>
        <v>ALABAMA</v>
      </c>
      <c r="AJ909">
        <f t="array" ref="AJ909">IFERROR(INDEX(SonnyMoore[SM_SOS],MATCH(AllSources[[#This Row],[Year]]&amp;"|"&amp;AllSources[[#This Row],[Real_Team]],SonnyMoore[YEAR]&amp;"|"&amp;SonnyMoore[TEAM],0)),"")</f>
        <v>80.59</v>
      </c>
      <c r="AK909">
        <f t="array" ref="AK909">IFERROR(INDEX(SonnyMoore[SM_PR],MATCH(AllSources[[#This Row],[Year]]&amp;"|"&amp;AllSources[[#This Row],[Real_Team]],SonnyMoore[YEAR]&amp;"|"&amp;SonnyMoore[TEAM],0)),"")</f>
        <v>83.45</v>
      </c>
      <c r="AL909">
        <f t="array" ref="AL909">IFERROR(INDEX(SonnyMoore[YEAR],MATCH(AllSources[[#This Row],[Year]]&amp;"|"&amp;AllSources[[#This Row],[Real_Team]],SonnyMoore[YEAR]&amp;"|"&amp;SonnyMoore[TEAM],0)),"")</f>
        <v>2022</v>
      </c>
      <c r="AM909" t="str">
        <f t="array" ref="AM909">IFERROR(INDEX(ESPN[TEAM],MATCH(AllSources[[#This Row],[Year]]&amp;"|"&amp;AllSources[[#This Row],[Real_Team]],ESPN[YEAR]&amp;"|"&amp;ESPN[TEAM],0)),"")</f>
        <v>Alabama</v>
      </c>
      <c r="AN909">
        <f t="array" ref="AN909">IFERROR(INDEX(ESPN[BPI OFF],MATCH(AllSources[[#This Row],[Year]]&amp;"|"&amp;AllSources[[#This Row],[Real_Team]],ESPN[YEAR]&amp;"|"&amp;ESPN[TEAM],0)),"")</f>
        <v>8.6</v>
      </c>
      <c r="AO909">
        <f t="array" ref="AO909">IFERROR(INDEX(ESPN[BPI DEF],MATCH(AllSources[[#This Row],[Year]]&amp;"|"&amp;AllSources[[#This Row],[Real_Team]],ESPN[YEAR]&amp;"|"&amp;ESPN[TEAM],0)),"")</f>
        <v>3.4</v>
      </c>
      <c r="AP909">
        <f t="array" ref="AP909">IFERROR(INDEX(ESPN[BPI],MATCH(AllSources[[#This Row],[Year]]&amp;"|"&amp;AllSources[[#This Row],[Real_Team]],ESPN[YEAR]&amp;"|"&amp;ESPN[TEAM],0)),"")</f>
        <v>12.1</v>
      </c>
      <c r="AQ909">
        <f t="array" ref="AQ909">IFERROR(INDEX(ESPN[YEAR],MATCH(AllSources[[#This Row],[Year]]&amp;"|"&amp;AllSources[[#This Row],[Real_Team]],ESPN[YEAR]&amp;"|"&amp;ESPN[TEAM],0)),"")</f>
        <v>2022</v>
      </c>
    </row>
    <row r="910" spans="1:43" x14ac:dyDescent="0.2">
      <c r="A910">
        <v>2022</v>
      </c>
      <c r="B910">
        <v>26</v>
      </c>
      <c r="C910" t="s">
        <v>1411</v>
      </c>
      <c r="D910" t="s">
        <v>226</v>
      </c>
      <c r="E910" t="e" vm="1">
        <v>#NAME?</v>
      </c>
      <c r="F910">
        <v>8</v>
      </c>
      <c r="H910" t="s">
        <v>538</v>
      </c>
      <c r="I910" t="s">
        <v>63</v>
      </c>
      <c r="J910">
        <v>16.41</v>
      </c>
      <c r="K910">
        <v>108.5</v>
      </c>
      <c r="L910">
        <v>76</v>
      </c>
      <c r="M910">
        <v>92.1</v>
      </c>
      <c r="N910">
        <v>17</v>
      </c>
      <c r="O910">
        <v>64.599999999999994</v>
      </c>
      <c r="P910">
        <v>307</v>
      </c>
      <c r="Q910">
        <v>2.7E-2</v>
      </c>
      <c r="R910">
        <v>118</v>
      </c>
      <c r="S910">
        <v>6</v>
      </c>
      <c r="T910">
        <v>74</v>
      </c>
      <c r="U910">
        <v>105.2</v>
      </c>
      <c r="V910">
        <v>91</v>
      </c>
      <c r="W910">
        <v>99.2</v>
      </c>
      <c r="X910">
        <v>47</v>
      </c>
      <c r="Y910">
        <v>0.92</v>
      </c>
      <c r="Z910">
        <v>140</v>
      </c>
      <c r="AA910">
        <v>8</v>
      </c>
      <c r="AB910" t="s">
        <v>136</v>
      </c>
      <c r="AC910" t="str">
        <f t="array" ref="AC910">IFERROR(INDEX(JeffSagarin[TEAM],MATCH(AllSources[[#This Row],[Year]]&amp;"|"&amp;AllSources[[#This Row],[Real_Team]],JeffSagarin[YEAR]&amp;"|"&amp;JeffSagarin[TEAM],0)),"")</f>
        <v/>
      </c>
      <c r="AD910" t="str">
        <f t="array" ref="AD910">IFERROR(INDEX(JeffSagarin[JS_RATING],MATCH(AllSources[[#This Row],[Year]]&amp;"|"&amp;AllSources[[#This Row],[Real_Team]],JeffSagarin[YEAR]&amp;"|"&amp;JeffSagarin[TEAM],0)),"")</f>
        <v/>
      </c>
      <c r="AE910" t="str">
        <f t="array" ref="AE910">IFERROR(INDEX(JeffSagarin[JS_SOS],MATCH(AllSources[[#This Row],[Year]]&amp;"|"&amp;AllSources[[#This Row],[Real_Team]],JeffSagarin[YEAR]&amp;"|"&amp;JeffSagarin[TEAM],0)),"")</f>
        <v/>
      </c>
      <c r="AF910" t="str">
        <f t="array" ref="AF910">IFERROR(INDEX(JeffSagarin[W25],MATCH(AllSources[[#This Row],[Year]]&amp;"|"&amp;AllSources[[#This Row],[Real_Team]],JeffSagarin[YEAR]&amp;"|"&amp;JeffSagarin[TEAM],0)),"")</f>
        <v/>
      </c>
      <c r="AG910" t="str">
        <f t="array" ref="AG910">IFERROR(INDEX(JeffSagarin[W50],MATCH(AllSources[[#This Row],[Year]]&amp;"|"&amp;AllSources[[#This Row],[Real_Team]],JeffSagarin[YEAR]&amp;"|"&amp;JeffSagarin[TEAM],0)),"")</f>
        <v/>
      </c>
      <c r="AH910" t="str">
        <f t="array" ref="AH910">IFERROR(INDEX(JeffSagarin[YEAR],MATCH(AllSources[[#This Row],[Year]]&amp;"|"&amp;AllSources[[#This Row],[Real_Team]],JeffSagarin[YEAR]&amp;"|"&amp;JeffSagarin[TEAM],0)),"")</f>
        <v/>
      </c>
      <c r="AI910" t="str">
        <f t="array" ref="AI910">IFERROR(INDEX(SonnyMoore[TEAM],MATCH(AllSources[[#This Row],[Year]]&amp;"|"&amp;AllSources[[#This Row],[Real_Team]],SonnyMoore[YEAR]&amp;"|"&amp;SonnyMoore[TEAM],0)),"")</f>
        <v>BOISE ST.</v>
      </c>
      <c r="AJ910">
        <f t="array" ref="AJ910">IFERROR(INDEX(SonnyMoore[SM_SOS],MATCH(AllSources[[#This Row],[Year]]&amp;"|"&amp;AllSources[[#This Row],[Real_Team]],SonnyMoore[YEAR]&amp;"|"&amp;SonnyMoore[TEAM],0)),"")</f>
        <v>72.95</v>
      </c>
      <c r="AK910">
        <f t="array" ref="AK910">IFERROR(INDEX(SonnyMoore[SM_PR],MATCH(AllSources[[#This Row],[Year]]&amp;"|"&amp;AllSources[[#This Row],[Real_Team]],SonnyMoore[YEAR]&amp;"|"&amp;SonnyMoore[TEAM],0)),"")</f>
        <v>82.58</v>
      </c>
      <c r="AL910">
        <f t="array" ref="AL910">IFERROR(INDEX(SonnyMoore[YEAR],MATCH(AllSources[[#This Row],[Year]]&amp;"|"&amp;AllSources[[#This Row],[Real_Team]],SonnyMoore[YEAR]&amp;"|"&amp;SonnyMoore[TEAM],0)),"")</f>
        <v>2022</v>
      </c>
      <c r="AM910" t="str">
        <f t="array" ref="AM910">IFERROR(INDEX(ESPN[TEAM],MATCH(AllSources[[#This Row],[Year]]&amp;"|"&amp;AllSources[[#This Row],[Real_Team]],ESPN[YEAR]&amp;"|"&amp;ESPN[TEAM],0)),"")</f>
        <v/>
      </c>
      <c r="AN910" t="str">
        <f t="array" ref="AN910">IFERROR(INDEX(ESPN[BPI OFF],MATCH(AllSources[[#This Row],[Year]]&amp;"|"&amp;AllSources[[#This Row],[Real_Team]],ESPN[YEAR]&amp;"|"&amp;ESPN[TEAM],0)),"")</f>
        <v/>
      </c>
      <c r="AO910" t="str">
        <f t="array" ref="AO910">IFERROR(INDEX(ESPN[BPI DEF],MATCH(AllSources[[#This Row],[Year]]&amp;"|"&amp;AllSources[[#This Row],[Real_Team]],ESPN[YEAR]&amp;"|"&amp;ESPN[TEAM],0)),"")</f>
        <v/>
      </c>
      <c r="AP910" t="str">
        <f t="array" ref="AP910">IFERROR(INDEX(ESPN[BPI],MATCH(AllSources[[#This Row],[Year]]&amp;"|"&amp;AllSources[[#This Row],[Real_Team]],ESPN[YEAR]&amp;"|"&amp;ESPN[TEAM],0)),"")</f>
        <v/>
      </c>
      <c r="AQ910" t="str">
        <f t="array" ref="AQ910">IFERROR(INDEX(ESPN[YEAR],MATCH(AllSources[[#This Row],[Year]]&amp;"|"&amp;AllSources[[#This Row],[Real_Team]],ESPN[YEAR]&amp;"|"&amp;ESPN[TEAM],0)),"")</f>
        <v/>
      </c>
    </row>
    <row r="911" spans="1:43" x14ac:dyDescent="0.2">
      <c r="A911">
        <v>2022</v>
      </c>
      <c r="B911">
        <v>27</v>
      </c>
      <c r="C911" t="s">
        <v>1412</v>
      </c>
      <c r="D911" t="s">
        <v>275</v>
      </c>
      <c r="E911" t="e" vm="1">
        <v>#NAME?</v>
      </c>
      <c r="F911">
        <v>7</v>
      </c>
      <c r="H911" t="s">
        <v>77</v>
      </c>
      <c r="I911" t="s">
        <v>1265</v>
      </c>
      <c r="J911">
        <v>16.39</v>
      </c>
      <c r="K911">
        <v>111.5</v>
      </c>
      <c r="L911">
        <v>35</v>
      </c>
      <c r="M911">
        <v>95.1</v>
      </c>
      <c r="N911">
        <v>40</v>
      </c>
      <c r="O911">
        <v>65.8</v>
      </c>
      <c r="P911">
        <v>246</v>
      </c>
      <c r="Q911">
        <v>7.4999999999999997E-2</v>
      </c>
      <c r="R911">
        <v>41</v>
      </c>
      <c r="S911">
        <v>-3.65</v>
      </c>
      <c r="T911">
        <v>235</v>
      </c>
      <c r="U911">
        <v>101.2</v>
      </c>
      <c r="V911">
        <v>235</v>
      </c>
      <c r="W911">
        <v>104.9</v>
      </c>
      <c r="X911">
        <v>243</v>
      </c>
      <c r="Y911">
        <v>4.4800000000000004</v>
      </c>
      <c r="Z911">
        <v>52</v>
      </c>
      <c r="AA911">
        <v>7</v>
      </c>
      <c r="AB911" t="s">
        <v>136</v>
      </c>
      <c r="AC911" t="str">
        <f t="array" ref="AC911">IFERROR(INDEX(JeffSagarin[TEAM],MATCH(AllSources[[#This Row],[Year]]&amp;"|"&amp;AllSources[[#This Row],[Real_Team]],JeffSagarin[YEAR]&amp;"|"&amp;JeffSagarin[TEAM],0)),"")</f>
        <v/>
      </c>
      <c r="AD911" t="str">
        <f t="array" ref="AD911">IFERROR(INDEX(JeffSagarin[JS_RATING],MATCH(AllSources[[#This Row],[Year]]&amp;"|"&amp;AllSources[[#This Row],[Real_Team]],JeffSagarin[YEAR]&amp;"|"&amp;JeffSagarin[TEAM],0)),"")</f>
        <v/>
      </c>
      <c r="AE911" t="str">
        <f t="array" ref="AE911">IFERROR(INDEX(JeffSagarin[JS_SOS],MATCH(AllSources[[#This Row],[Year]]&amp;"|"&amp;AllSources[[#This Row],[Real_Team]],JeffSagarin[YEAR]&amp;"|"&amp;JeffSagarin[TEAM],0)),"")</f>
        <v/>
      </c>
      <c r="AF911" t="str">
        <f t="array" ref="AF911">IFERROR(INDEX(JeffSagarin[W25],MATCH(AllSources[[#This Row],[Year]]&amp;"|"&amp;AllSources[[#This Row],[Real_Team]],JeffSagarin[YEAR]&amp;"|"&amp;JeffSagarin[TEAM],0)),"")</f>
        <v/>
      </c>
      <c r="AG911" t="str">
        <f t="array" ref="AG911">IFERROR(INDEX(JeffSagarin[W50],MATCH(AllSources[[#This Row],[Year]]&amp;"|"&amp;AllSources[[#This Row],[Real_Team]],JeffSagarin[YEAR]&amp;"|"&amp;JeffSagarin[TEAM],0)),"")</f>
        <v/>
      </c>
      <c r="AH911" t="str">
        <f t="array" ref="AH911">IFERROR(INDEX(JeffSagarin[YEAR],MATCH(AllSources[[#This Row],[Year]]&amp;"|"&amp;AllSources[[#This Row],[Real_Team]],JeffSagarin[YEAR]&amp;"|"&amp;JeffSagarin[TEAM],0)),"")</f>
        <v/>
      </c>
      <c r="AI911" t="str">
        <f t="array" ref="AI911">IFERROR(INDEX(SonnyMoore[TEAM],MATCH(AllSources[[#This Row],[Year]]&amp;"|"&amp;AllSources[[#This Row],[Real_Team]],SonnyMoore[YEAR]&amp;"|"&amp;SonnyMoore[TEAM],0)),"")</f>
        <v>MURRAY ST.</v>
      </c>
      <c r="AJ911">
        <f t="array" ref="AJ911">IFERROR(INDEX(SonnyMoore[SM_SOS],MATCH(AllSources[[#This Row],[Year]]&amp;"|"&amp;AllSources[[#This Row],[Real_Team]],SonnyMoore[YEAR]&amp;"|"&amp;SonnyMoore[TEAM],0)),"")</f>
        <v>64.77</v>
      </c>
      <c r="AK911">
        <f t="array" ref="AK911">IFERROR(INDEX(SonnyMoore[SM_PR],MATCH(AllSources[[#This Row],[Year]]&amp;"|"&amp;AllSources[[#This Row],[Real_Team]],SonnyMoore[YEAR]&amp;"|"&amp;SonnyMoore[TEAM],0)),"")</f>
        <v>83.28</v>
      </c>
      <c r="AL911">
        <f t="array" ref="AL911">IFERROR(INDEX(SonnyMoore[YEAR],MATCH(AllSources[[#This Row],[Year]]&amp;"|"&amp;AllSources[[#This Row],[Real_Team]],SonnyMoore[YEAR]&amp;"|"&amp;SonnyMoore[TEAM],0)),"")</f>
        <v>2022</v>
      </c>
      <c r="AM911" t="str">
        <f t="array" ref="AM911">IFERROR(INDEX(ESPN[TEAM],MATCH(AllSources[[#This Row],[Year]]&amp;"|"&amp;AllSources[[#This Row],[Real_Team]],ESPN[YEAR]&amp;"|"&amp;ESPN[TEAM],0)),"")</f>
        <v/>
      </c>
      <c r="AN911" t="str">
        <f t="array" ref="AN911">IFERROR(INDEX(ESPN[BPI OFF],MATCH(AllSources[[#This Row],[Year]]&amp;"|"&amp;AllSources[[#This Row],[Real_Team]],ESPN[YEAR]&amp;"|"&amp;ESPN[TEAM],0)),"")</f>
        <v/>
      </c>
      <c r="AO911" t="str">
        <f t="array" ref="AO911">IFERROR(INDEX(ESPN[BPI DEF],MATCH(AllSources[[#This Row],[Year]]&amp;"|"&amp;AllSources[[#This Row],[Real_Team]],ESPN[YEAR]&amp;"|"&amp;ESPN[TEAM],0)),"")</f>
        <v/>
      </c>
      <c r="AP911" t="str">
        <f t="array" ref="AP911">IFERROR(INDEX(ESPN[BPI],MATCH(AllSources[[#This Row],[Year]]&amp;"|"&amp;AllSources[[#This Row],[Real_Team]],ESPN[YEAR]&amp;"|"&amp;ESPN[TEAM],0)),"")</f>
        <v/>
      </c>
      <c r="AQ911" t="str">
        <f t="array" ref="AQ911">IFERROR(INDEX(ESPN[YEAR],MATCH(AllSources[[#This Row],[Year]]&amp;"|"&amp;AllSources[[#This Row],[Real_Team]],ESPN[YEAR]&amp;"|"&amp;ESPN[TEAM],0)),"")</f>
        <v/>
      </c>
    </row>
    <row r="912" spans="1:43" x14ac:dyDescent="0.2">
      <c r="A912">
        <v>2022</v>
      </c>
      <c r="B912">
        <v>28</v>
      </c>
      <c r="C912" t="s">
        <v>1413</v>
      </c>
      <c r="D912" t="s">
        <v>236</v>
      </c>
      <c r="E912" t="e" vm="1">
        <v>#NAME?</v>
      </c>
      <c r="F912">
        <v>9</v>
      </c>
      <c r="H912" t="s">
        <v>148</v>
      </c>
      <c r="I912" t="s">
        <v>1156</v>
      </c>
      <c r="J912">
        <v>16.22</v>
      </c>
      <c r="K912">
        <v>110.4</v>
      </c>
      <c r="L912">
        <v>50</v>
      </c>
      <c r="M912">
        <v>94.1</v>
      </c>
      <c r="N912">
        <v>31</v>
      </c>
      <c r="O912">
        <v>70.3</v>
      </c>
      <c r="P912">
        <v>34</v>
      </c>
      <c r="Q912">
        <v>-1.7999999999999999E-2</v>
      </c>
      <c r="R912">
        <v>217</v>
      </c>
      <c r="S912">
        <v>6.75</v>
      </c>
      <c r="T912">
        <v>60</v>
      </c>
      <c r="U912">
        <v>106.4</v>
      </c>
      <c r="V912">
        <v>64</v>
      </c>
      <c r="W912">
        <v>99.6</v>
      </c>
      <c r="X912">
        <v>56</v>
      </c>
      <c r="Y912">
        <v>4.87</v>
      </c>
      <c r="Z912">
        <v>42</v>
      </c>
      <c r="AA912">
        <v>9</v>
      </c>
      <c r="AB912" t="s">
        <v>136</v>
      </c>
      <c r="AC912" t="str">
        <f t="array" ref="AC912">IFERROR(INDEX(JeffSagarin[TEAM],MATCH(AllSources[[#This Row],[Year]]&amp;"|"&amp;AllSources[[#This Row],[Real_Team]],JeffSagarin[YEAR]&amp;"|"&amp;JeffSagarin[TEAM],0)),"")</f>
        <v>Memphis</v>
      </c>
      <c r="AD912">
        <f t="array" ref="AD912">IFERROR(INDEX(JeffSagarin[JS_RATING],MATCH(AllSources[[#This Row],[Year]]&amp;"|"&amp;AllSources[[#This Row],[Real_Team]],JeffSagarin[YEAR]&amp;"|"&amp;JeffSagarin[TEAM],0)),"")</f>
        <v>85.01</v>
      </c>
      <c r="AE912">
        <f t="array" ref="AE912">IFERROR(INDEX(JeffSagarin[JS_SOS],MATCH(AllSources[[#This Row],[Year]]&amp;"|"&amp;AllSources[[#This Row],[Real_Team]],JeffSagarin[YEAR]&amp;"|"&amp;JeffSagarin[TEAM],0)),"")</f>
        <v>77.959999999999994</v>
      </c>
      <c r="AF912">
        <f t="array" ref="AF912">IFERROR(INDEX(JeffSagarin[W25],MATCH(AllSources[[#This Row],[Year]]&amp;"|"&amp;AllSources[[#This Row],[Real_Team]],JeffSagarin[YEAR]&amp;"|"&amp;JeffSagarin[TEAM],0)),"")</f>
        <v>3</v>
      </c>
      <c r="AG912">
        <f t="array" ref="AG912">IFERROR(INDEX(JeffSagarin[W50],MATCH(AllSources[[#This Row],[Year]]&amp;"|"&amp;AllSources[[#This Row],[Real_Team]],JeffSagarin[YEAR]&amp;"|"&amp;JeffSagarin[TEAM],0)),"")</f>
        <v>5</v>
      </c>
      <c r="AH912">
        <f t="array" ref="AH912">IFERROR(INDEX(JeffSagarin[YEAR],MATCH(AllSources[[#This Row],[Year]]&amp;"|"&amp;AllSources[[#This Row],[Real_Team]],JeffSagarin[YEAR]&amp;"|"&amp;JeffSagarin[TEAM],0)),"")</f>
        <v>2022</v>
      </c>
      <c r="AI912" t="str">
        <f t="array" ref="AI912">IFERROR(INDEX(SonnyMoore[TEAM],MATCH(AllSources[[#This Row],[Year]]&amp;"|"&amp;AllSources[[#This Row],[Real_Team]],SonnyMoore[YEAR]&amp;"|"&amp;SonnyMoore[TEAM],0)),"")</f>
        <v>MEMPHIS</v>
      </c>
      <c r="AJ912">
        <f t="array" ref="AJ912">IFERROR(INDEX(SonnyMoore[SM_SOS],MATCH(AllSources[[#This Row],[Year]]&amp;"|"&amp;AllSources[[#This Row],[Real_Team]],SonnyMoore[YEAR]&amp;"|"&amp;SonnyMoore[TEAM],0)),"")</f>
        <v>75.87</v>
      </c>
      <c r="AK912">
        <f t="array" ref="AK912">IFERROR(INDEX(SonnyMoore[SM_PR],MATCH(AllSources[[#This Row],[Year]]&amp;"|"&amp;AllSources[[#This Row],[Real_Team]],SonnyMoore[YEAR]&amp;"|"&amp;SonnyMoore[TEAM],0)),"")</f>
        <v>85.51</v>
      </c>
      <c r="AL912">
        <f t="array" ref="AL912">IFERROR(INDEX(SonnyMoore[YEAR],MATCH(AllSources[[#This Row],[Year]]&amp;"|"&amp;AllSources[[#This Row],[Real_Team]],SonnyMoore[YEAR]&amp;"|"&amp;SonnyMoore[TEAM],0)),"")</f>
        <v>2022</v>
      </c>
      <c r="AM912" t="str">
        <f t="array" ref="AM912">IFERROR(INDEX(ESPN[TEAM],MATCH(AllSources[[#This Row],[Year]]&amp;"|"&amp;AllSources[[#This Row],[Real_Team]],ESPN[YEAR]&amp;"|"&amp;ESPN[TEAM],0)),"")</f>
        <v>Memphis</v>
      </c>
      <c r="AN912">
        <f t="array" ref="AN912">IFERROR(INDEX(ESPN[BPI OFF],MATCH(AllSources[[#This Row],[Year]]&amp;"|"&amp;AllSources[[#This Row],[Real_Team]],ESPN[YEAR]&amp;"|"&amp;ESPN[TEAM],0)),"")</f>
        <v>4.9000000000000004</v>
      </c>
      <c r="AO912">
        <f t="array" ref="AO912">IFERROR(INDEX(ESPN[BPI DEF],MATCH(AllSources[[#This Row],[Year]]&amp;"|"&amp;AllSources[[#This Row],[Real_Team]],ESPN[YEAR]&amp;"|"&amp;ESPN[TEAM],0)),"")</f>
        <v>6.4</v>
      </c>
      <c r="AP912">
        <f t="array" ref="AP912">IFERROR(INDEX(ESPN[BPI],MATCH(AllSources[[#This Row],[Year]]&amp;"|"&amp;AllSources[[#This Row],[Real_Team]],ESPN[YEAR]&amp;"|"&amp;ESPN[TEAM],0)),"")</f>
        <v>11.3</v>
      </c>
      <c r="AQ912">
        <f t="array" ref="AQ912">IFERROR(INDEX(ESPN[YEAR],MATCH(AllSources[[#This Row],[Year]]&amp;"|"&amp;AllSources[[#This Row],[Real_Team]],ESPN[YEAR]&amp;"|"&amp;ESPN[TEAM],0)),"")</f>
        <v>2022</v>
      </c>
    </row>
    <row r="913" spans="1:43" x14ac:dyDescent="0.2">
      <c r="A913">
        <v>2022</v>
      </c>
      <c r="B913">
        <v>29</v>
      </c>
      <c r="C913" t="s">
        <v>569</v>
      </c>
      <c r="D913" t="s">
        <v>38</v>
      </c>
      <c r="E913" t="e" vm="1">
        <v>#NAME?</v>
      </c>
      <c r="F913">
        <v>8</v>
      </c>
      <c r="H913" t="s">
        <v>105</v>
      </c>
      <c r="I913" t="s">
        <v>103</v>
      </c>
      <c r="J913">
        <v>16.04</v>
      </c>
      <c r="K913">
        <v>113.1</v>
      </c>
      <c r="L913">
        <v>27</v>
      </c>
      <c r="M913">
        <v>97</v>
      </c>
      <c r="N913">
        <v>64</v>
      </c>
      <c r="O913">
        <v>70.099999999999994</v>
      </c>
      <c r="P913">
        <v>38</v>
      </c>
      <c r="Q913">
        <v>7.9000000000000001E-2</v>
      </c>
      <c r="R913">
        <v>32</v>
      </c>
      <c r="S913">
        <v>7.26</v>
      </c>
      <c r="T913">
        <v>54</v>
      </c>
      <c r="U913">
        <v>107.8</v>
      </c>
      <c r="V913">
        <v>23</v>
      </c>
      <c r="W913">
        <v>100.6</v>
      </c>
      <c r="X913">
        <v>85</v>
      </c>
      <c r="Y913">
        <v>3.76</v>
      </c>
      <c r="Z913">
        <v>71</v>
      </c>
      <c r="AA913">
        <v>8</v>
      </c>
      <c r="AB913" t="s">
        <v>136</v>
      </c>
      <c r="AC913" t="str">
        <f t="array" ref="AC913">IFERROR(INDEX(JeffSagarin[TEAM],MATCH(AllSources[[#This Row],[Year]]&amp;"|"&amp;AllSources[[#This Row],[Real_Team]],JeffSagarin[YEAR]&amp;"|"&amp;JeffSagarin[TEAM],0)),"")</f>
        <v>North Carolina</v>
      </c>
      <c r="AD913">
        <f t="array" ref="AD913">IFERROR(INDEX(JeffSagarin[JS_RATING],MATCH(AllSources[[#This Row],[Year]]&amp;"|"&amp;AllSources[[#This Row],[Real_Team]],JeffSagarin[YEAR]&amp;"|"&amp;JeffSagarin[TEAM],0)),"")</f>
        <v>85.07</v>
      </c>
      <c r="AE913">
        <f t="array" ref="AE913">IFERROR(INDEX(JeffSagarin[JS_SOS],MATCH(AllSources[[#This Row],[Year]]&amp;"|"&amp;AllSources[[#This Row],[Real_Team]],JeffSagarin[YEAR]&amp;"|"&amp;JeffSagarin[TEAM],0)),"")</f>
        <v>78.62</v>
      </c>
      <c r="AF913">
        <f t="array" ref="AF913">IFERROR(INDEX(JeffSagarin[W25],MATCH(AllSources[[#This Row],[Year]]&amp;"|"&amp;AllSources[[#This Row],[Real_Team]],JeffSagarin[YEAR]&amp;"|"&amp;JeffSagarin[TEAM],0)),"")</f>
        <v>2</v>
      </c>
      <c r="AG913">
        <f t="array" ref="AG913">IFERROR(INDEX(JeffSagarin[W50],MATCH(AllSources[[#This Row],[Year]]&amp;"|"&amp;AllSources[[#This Row],[Real_Team]],JeffSagarin[YEAR]&amp;"|"&amp;JeffSagarin[TEAM],0)),"")</f>
        <v>4</v>
      </c>
      <c r="AH913">
        <f t="array" ref="AH913">IFERROR(INDEX(JeffSagarin[YEAR],MATCH(AllSources[[#This Row],[Year]]&amp;"|"&amp;AllSources[[#This Row],[Real_Team]],JeffSagarin[YEAR]&amp;"|"&amp;JeffSagarin[TEAM],0)),"")</f>
        <v>2022</v>
      </c>
      <c r="AI913" t="str">
        <f t="array" ref="AI913">IFERROR(INDEX(SonnyMoore[TEAM],MATCH(AllSources[[#This Row],[Year]]&amp;"|"&amp;AllSources[[#This Row],[Real_Team]],SonnyMoore[YEAR]&amp;"|"&amp;SonnyMoore[TEAM],0)),"")</f>
        <v>NORTH CAROLINA</v>
      </c>
      <c r="AJ913">
        <f t="array" ref="AJ913">IFERROR(INDEX(SonnyMoore[SM_SOS],MATCH(AllSources[[#This Row],[Year]]&amp;"|"&amp;AllSources[[#This Row],[Real_Team]],SonnyMoore[YEAR]&amp;"|"&amp;SonnyMoore[TEAM],0)),"")</f>
        <v>76.55</v>
      </c>
      <c r="AK913">
        <f t="array" ref="AK913">IFERROR(INDEX(SonnyMoore[SM_PR],MATCH(AllSources[[#This Row],[Year]]&amp;"|"&amp;AllSources[[#This Row],[Real_Team]],SonnyMoore[YEAR]&amp;"|"&amp;SonnyMoore[TEAM],0)),"")</f>
        <v>83.35</v>
      </c>
      <c r="AL913">
        <f t="array" ref="AL913">IFERROR(INDEX(SonnyMoore[YEAR],MATCH(AllSources[[#This Row],[Year]]&amp;"|"&amp;AllSources[[#This Row],[Real_Team]],SonnyMoore[YEAR]&amp;"|"&amp;SonnyMoore[TEAM],0)),"")</f>
        <v>2022</v>
      </c>
      <c r="AM913" t="str">
        <f t="array" ref="AM913">IFERROR(INDEX(ESPN[TEAM],MATCH(AllSources[[#This Row],[Year]]&amp;"|"&amp;AllSources[[#This Row],[Real_Team]],ESPN[YEAR]&amp;"|"&amp;ESPN[TEAM],0)),"")</f>
        <v>North Carolina</v>
      </c>
      <c r="AN913">
        <f t="array" ref="AN913">IFERROR(INDEX(ESPN[BPI OFF],MATCH(AllSources[[#This Row],[Year]]&amp;"|"&amp;AllSources[[#This Row],[Real_Team]],ESPN[YEAR]&amp;"|"&amp;ESPN[TEAM],0)),"")</f>
        <v>7</v>
      </c>
      <c r="AO913">
        <f t="array" ref="AO913">IFERROR(INDEX(ESPN[BPI DEF],MATCH(AllSources[[#This Row],[Year]]&amp;"|"&amp;AllSources[[#This Row],[Real_Team]],ESPN[YEAR]&amp;"|"&amp;ESPN[TEAM],0)),"")</f>
        <v>4.0999999999999996</v>
      </c>
      <c r="AP913">
        <f t="array" ref="AP913">IFERROR(INDEX(ESPN[BPI],MATCH(AllSources[[#This Row],[Year]]&amp;"|"&amp;AllSources[[#This Row],[Real_Team]],ESPN[YEAR]&amp;"|"&amp;ESPN[TEAM],0)),"")</f>
        <v>11.1</v>
      </c>
      <c r="AQ913">
        <f t="array" ref="AQ913">IFERROR(INDEX(ESPN[YEAR],MATCH(AllSources[[#This Row],[Year]]&amp;"|"&amp;AllSources[[#This Row],[Real_Team]],ESPN[YEAR]&amp;"|"&amp;ESPN[TEAM],0)),"")</f>
        <v>2022</v>
      </c>
    </row>
    <row r="914" spans="1:43" x14ac:dyDescent="0.2">
      <c r="A914">
        <v>2022</v>
      </c>
      <c r="B914">
        <v>31</v>
      </c>
      <c r="C914" t="s">
        <v>1414</v>
      </c>
      <c r="D914" t="s">
        <v>239</v>
      </c>
      <c r="E914" t="e" vm="1">
        <v>#NAME?</v>
      </c>
      <c r="F914">
        <v>6</v>
      </c>
      <c r="H914" t="s">
        <v>538</v>
      </c>
      <c r="I914" t="s">
        <v>1388</v>
      </c>
      <c r="J914">
        <v>15.86</v>
      </c>
      <c r="K914">
        <v>114.2</v>
      </c>
      <c r="L914">
        <v>20</v>
      </c>
      <c r="M914">
        <v>98.3</v>
      </c>
      <c r="N914">
        <v>83</v>
      </c>
      <c r="O914">
        <v>65.099999999999994</v>
      </c>
      <c r="P914">
        <v>280</v>
      </c>
      <c r="Q914">
        <v>0.13</v>
      </c>
      <c r="R914">
        <v>6</v>
      </c>
      <c r="S914">
        <v>5.61</v>
      </c>
      <c r="T914">
        <v>80</v>
      </c>
      <c r="U914">
        <v>105.3</v>
      </c>
      <c r="V914">
        <v>90</v>
      </c>
      <c r="W914">
        <v>99.6</v>
      </c>
      <c r="X914">
        <v>55</v>
      </c>
      <c r="Y914">
        <v>-1.89</v>
      </c>
      <c r="Z914">
        <v>227</v>
      </c>
      <c r="AA914">
        <v>6</v>
      </c>
      <c r="AB914" t="s">
        <v>136</v>
      </c>
      <c r="AC914" t="str">
        <f t="array" ref="AC914">IFERROR(INDEX(JeffSagarin[TEAM],MATCH(AllSources[[#This Row],[Year]]&amp;"|"&amp;AllSources[[#This Row],[Real_Team]],JeffSagarin[YEAR]&amp;"|"&amp;JeffSagarin[TEAM],0)),"")</f>
        <v/>
      </c>
      <c r="AD914" t="str">
        <f t="array" ref="AD914">IFERROR(INDEX(JeffSagarin[JS_RATING],MATCH(AllSources[[#This Row],[Year]]&amp;"|"&amp;AllSources[[#This Row],[Real_Team]],JeffSagarin[YEAR]&amp;"|"&amp;JeffSagarin[TEAM],0)),"")</f>
        <v/>
      </c>
      <c r="AE914" t="str">
        <f t="array" ref="AE914">IFERROR(INDEX(JeffSagarin[JS_SOS],MATCH(AllSources[[#This Row],[Year]]&amp;"|"&amp;AllSources[[#This Row],[Real_Team]],JeffSagarin[YEAR]&amp;"|"&amp;JeffSagarin[TEAM],0)),"")</f>
        <v/>
      </c>
      <c r="AF914" t="str">
        <f t="array" ref="AF914">IFERROR(INDEX(JeffSagarin[W25],MATCH(AllSources[[#This Row],[Year]]&amp;"|"&amp;AllSources[[#This Row],[Real_Team]],JeffSagarin[YEAR]&amp;"|"&amp;JeffSagarin[TEAM],0)),"")</f>
        <v/>
      </c>
      <c r="AG914" t="str">
        <f t="array" ref="AG914">IFERROR(INDEX(JeffSagarin[W50],MATCH(AllSources[[#This Row],[Year]]&amp;"|"&amp;AllSources[[#This Row],[Real_Team]],JeffSagarin[YEAR]&amp;"|"&amp;JeffSagarin[TEAM],0)),"")</f>
        <v/>
      </c>
      <c r="AH914" t="str">
        <f t="array" ref="AH914">IFERROR(INDEX(JeffSagarin[YEAR],MATCH(AllSources[[#This Row],[Year]]&amp;"|"&amp;AllSources[[#This Row],[Real_Team]],JeffSagarin[YEAR]&amp;"|"&amp;JeffSagarin[TEAM],0)),"")</f>
        <v/>
      </c>
      <c r="AI914" t="str">
        <f t="array" ref="AI914">IFERROR(INDEX(SonnyMoore[TEAM],MATCH(AllSources[[#This Row],[Year]]&amp;"|"&amp;AllSources[[#This Row],[Real_Team]],SonnyMoore[YEAR]&amp;"|"&amp;SonnyMoore[TEAM],0)),"")</f>
        <v>COLORADO ST.</v>
      </c>
      <c r="AJ914">
        <f t="array" ref="AJ914">IFERROR(INDEX(SonnyMoore[SM_SOS],MATCH(AllSources[[#This Row],[Year]]&amp;"|"&amp;AllSources[[#This Row],[Real_Team]],SonnyMoore[YEAR]&amp;"|"&amp;SonnyMoore[TEAM],0)),"")</f>
        <v>73.2</v>
      </c>
      <c r="AK914">
        <f t="array" ref="AK914">IFERROR(INDEX(SonnyMoore[SM_PR],MATCH(AllSources[[#This Row],[Year]]&amp;"|"&amp;AllSources[[#This Row],[Real_Team]],SonnyMoore[YEAR]&amp;"|"&amp;SonnyMoore[TEAM],0)),"")</f>
        <v>82.86</v>
      </c>
      <c r="AL914">
        <f t="array" ref="AL914">IFERROR(INDEX(SonnyMoore[YEAR],MATCH(AllSources[[#This Row],[Year]]&amp;"|"&amp;AllSources[[#This Row],[Real_Team]],SonnyMoore[YEAR]&amp;"|"&amp;SonnyMoore[TEAM],0)),"")</f>
        <v>2022</v>
      </c>
      <c r="AM914" t="str">
        <f t="array" ref="AM914">IFERROR(INDEX(ESPN[TEAM],MATCH(AllSources[[#This Row],[Year]]&amp;"|"&amp;AllSources[[#This Row],[Real_Team]],ESPN[YEAR]&amp;"|"&amp;ESPN[TEAM],0)),"")</f>
        <v/>
      </c>
      <c r="AN914" t="str">
        <f t="array" ref="AN914">IFERROR(INDEX(ESPN[BPI OFF],MATCH(AllSources[[#This Row],[Year]]&amp;"|"&amp;AllSources[[#This Row],[Real_Team]],ESPN[YEAR]&amp;"|"&amp;ESPN[TEAM],0)),"")</f>
        <v/>
      </c>
      <c r="AO914" t="str">
        <f t="array" ref="AO914">IFERROR(INDEX(ESPN[BPI DEF],MATCH(AllSources[[#This Row],[Year]]&amp;"|"&amp;AllSources[[#This Row],[Real_Team]],ESPN[YEAR]&amp;"|"&amp;ESPN[TEAM],0)),"")</f>
        <v/>
      </c>
      <c r="AP914" t="str">
        <f t="array" ref="AP914">IFERROR(INDEX(ESPN[BPI],MATCH(AllSources[[#This Row],[Year]]&amp;"|"&amp;AllSources[[#This Row],[Real_Team]],ESPN[YEAR]&amp;"|"&amp;ESPN[TEAM],0)),"")</f>
        <v/>
      </c>
      <c r="AQ914" t="str">
        <f t="array" ref="AQ914">IFERROR(INDEX(ESPN[YEAR],MATCH(AllSources[[#This Row],[Year]]&amp;"|"&amp;AllSources[[#This Row],[Real_Team]],ESPN[YEAR]&amp;"|"&amp;ESPN[TEAM],0)),"")</f>
        <v/>
      </c>
    </row>
    <row r="915" spans="1:43" x14ac:dyDescent="0.2">
      <c r="A915">
        <v>2022</v>
      </c>
      <c r="B915">
        <v>32</v>
      </c>
      <c r="C915" t="s">
        <v>1415</v>
      </c>
      <c r="D915" t="s">
        <v>253</v>
      </c>
      <c r="E915" t="e" vm="1">
        <v>#NAME?</v>
      </c>
      <c r="F915">
        <v>7</v>
      </c>
      <c r="H915" t="s">
        <v>556</v>
      </c>
      <c r="I915" t="s">
        <v>1389</v>
      </c>
      <c r="J915">
        <v>15.82</v>
      </c>
      <c r="K915">
        <v>116.6</v>
      </c>
      <c r="L915">
        <v>13</v>
      </c>
      <c r="M915">
        <v>100.8</v>
      </c>
      <c r="N915">
        <v>131</v>
      </c>
      <c r="O915">
        <v>65</v>
      </c>
      <c r="P915">
        <v>287</v>
      </c>
      <c r="Q915">
        <v>-1.4999999999999999E-2</v>
      </c>
      <c r="R915">
        <v>207</v>
      </c>
      <c r="S915">
        <v>9.48</v>
      </c>
      <c r="T915">
        <v>22</v>
      </c>
      <c r="U915">
        <v>108.4</v>
      </c>
      <c r="V915">
        <v>16</v>
      </c>
      <c r="W915">
        <v>98.9</v>
      </c>
      <c r="X915">
        <v>38</v>
      </c>
      <c r="Y915">
        <v>2.4700000000000002</v>
      </c>
      <c r="Z915">
        <v>100</v>
      </c>
      <c r="AA915">
        <v>7</v>
      </c>
      <c r="AB915" t="s">
        <v>136</v>
      </c>
      <c r="AC915" t="str">
        <f t="array" ref="AC915">IFERROR(INDEX(JeffSagarin[TEAM],MATCH(AllSources[[#This Row],[Year]]&amp;"|"&amp;AllSources[[#This Row],[Real_Team]],JeffSagarin[YEAR]&amp;"|"&amp;JeffSagarin[TEAM],0)),"")</f>
        <v/>
      </c>
      <c r="AD915" t="str">
        <f t="array" ref="AD915">IFERROR(INDEX(JeffSagarin[JS_RATING],MATCH(AllSources[[#This Row],[Year]]&amp;"|"&amp;AllSources[[#This Row],[Real_Team]],JeffSagarin[YEAR]&amp;"|"&amp;JeffSagarin[TEAM],0)),"")</f>
        <v/>
      </c>
      <c r="AE915" t="str">
        <f t="array" ref="AE915">IFERROR(INDEX(JeffSagarin[JS_SOS],MATCH(AllSources[[#This Row],[Year]]&amp;"|"&amp;AllSources[[#This Row],[Real_Team]],JeffSagarin[YEAR]&amp;"|"&amp;JeffSagarin[TEAM],0)),"")</f>
        <v/>
      </c>
      <c r="AF915" t="str">
        <f t="array" ref="AF915">IFERROR(INDEX(JeffSagarin[W25],MATCH(AllSources[[#This Row],[Year]]&amp;"|"&amp;AllSources[[#This Row],[Real_Team]],JeffSagarin[YEAR]&amp;"|"&amp;JeffSagarin[TEAM],0)),"")</f>
        <v/>
      </c>
      <c r="AG915" t="str">
        <f t="array" ref="AG915">IFERROR(INDEX(JeffSagarin[W50],MATCH(AllSources[[#This Row],[Year]]&amp;"|"&amp;AllSources[[#This Row],[Real_Team]],JeffSagarin[YEAR]&amp;"|"&amp;JeffSagarin[TEAM],0)),"")</f>
        <v/>
      </c>
      <c r="AH915" t="str">
        <f t="array" ref="AH915">IFERROR(INDEX(JeffSagarin[YEAR],MATCH(AllSources[[#This Row],[Year]]&amp;"|"&amp;AllSources[[#This Row],[Real_Team]],JeffSagarin[YEAR]&amp;"|"&amp;JeffSagarin[TEAM],0)),"")</f>
        <v/>
      </c>
      <c r="AI915" t="str">
        <f t="array" ref="AI915">IFERROR(INDEX(SonnyMoore[TEAM],MATCH(AllSources[[#This Row],[Year]]&amp;"|"&amp;AllSources[[#This Row],[Real_Team]],SonnyMoore[YEAR]&amp;"|"&amp;SonnyMoore[TEAM],0)),"")</f>
        <v>OHIO ST.</v>
      </c>
      <c r="AJ915">
        <f t="array" ref="AJ915">IFERROR(INDEX(SonnyMoore[SM_SOS],MATCH(AllSources[[#This Row],[Year]]&amp;"|"&amp;AllSources[[#This Row],[Real_Team]],SonnyMoore[YEAR]&amp;"|"&amp;SonnyMoore[TEAM],0)),"")</f>
        <v>78.13</v>
      </c>
      <c r="AK915">
        <f t="array" ref="AK915">IFERROR(INDEX(SonnyMoore[SM_PR],MATCH(AllSources[[#This Row],[Year]]&amp;"|"&amp;AllSources[[#This Row],[Real_Team]],SonnyMoore[YEAR]&amp;"|"&amp;SonnyMoore[TEAM],0)),"")</f>
        <v>82.84</v>
      </c>
      <c r="AL915">
        <f t="array" ref="AL915">IFERROR(INDEX(SonnyMoore[YEAR],MATCH(AllSources[[#This Row],[Year]]&amp;"|"&amp;AllSources[[#This Row],[Real_Team]],SonnyMoore[YEAR]&amp;"|"&amp;SonnyMoore[TEAM],0)),"")</f>
        <v>2022</v>
      </c>
      <c r="AM915" t="str">
        <f t="array" ref="AM915">IFERROR(INDEX(ESPN[TEAM],MATCH(AllSources[[#This Row],[Year]]&amp;"|"&amp;AllSources[[#This Row],[Real_Team]],ESPN[YEAR]&amp;"|"&amp;ESPN[TEAM],0)),"")</f>
        <v/>
      </c>
      <c r="AN915" t="str">
        <f t="array" ref="AN915">IFERROR(INDEX(ESPN[BPI OFF],MATCH(AllSources[[#This Row],[Year]]&amp;"|"&amp;AllSources[[#This Row],[Real_Team]],ESPN[YEAR]&amp;"|"&amp;ESPN[TEAM],0)),"")</f>
        <v/>
      </c>
      <c r="AO915" t="str">
        <f t="array" ref="AO915">IFERROR(INDEX(ESPN[BPI DEF],MATCH(AllSources[[#This Row],[Year]]&amp;"|"&amp;AllSources[[#This Row],[Real_Team]],ESPN[YEAR]&amp;"|"&amp;ESPN[TEAM],0)),"")</f>
        <v/>
      </c>
      <c r="AP915" t="str">
        <f t="array" ref="AP915">IFERROR(INDEX(ESPN[BPI],MATCH(AllSources[[#This Row],[Year]]&amp;"|"&amp;AllSources[[#This Row],[Real_Team]],ESPN[YEAR]&amp;"|"&amp;ESPN[TEAM],0)),"")</f>
        <v/>
      </c>
      <c r="AQ915" t="str">
        <f t="array" ref="AQ915">IFERROR(INDEX(ESPN[YEAR],MATCH(AllSources[[#This Row],[Year]]&amp;"|"&amp;AllSources[[#This Row],[Real_Team]],ESPN[YEAR]&amp;"|"&amp;ESPN[TEAM],0)),"")</f>
        <v/>
      </c>
    </row>
    <row r="916" spans="1:43" x14ac:dyDescent="0.2">
      <c r="A916">
        <v>2022</v>
      </c>
      <c r="B916">
        <v>33</v>
      </c>
      <c r="C916" t="s">
        <v>835</v>
      </c>
      <c r="D916" t="s">
        <v>25</v>
      </c>
      <c r="E916" t="e" vm="1">
        <v>#NAME?</v>
      </c>
      <c r="F916">
        <v>11</v>
      </c>
      <c r="H916" t="s">
        <v>556</v>
      </c>
      <c r="I916" t="s">
        <v>1172</v>
      </c>
      <c r="J916">
        <v>15.65</v>
      </c>
      <c r="K916">
        <v>114.2</v>
      </c>
      <c r="L916">
        <v>19</v>
      </c>
      <c r="M916">
        <v>98.6</v>
      </c>
      <c r="N916">
        <v>91</v>
      </c>
      <c r="O916">
        <v>66.3</v>
      </c>
      <c r="P916">
        <v>218</v>
      </c>
      <c r="Q916">
        <v>-2.5999999999999999E-2</v>
      </c>
      <c r="R916">
        <v>238</v>
      </c>
      <c r="S916">
        <v>11.72</v>
      </c>
      <c r="T916">
        <v>6</v>
      </c>
      <c r="U916">
        <v>110</v>
      </c>
      <c r="V916">
        <v>1</v>
      </c>
      <c r="W916">
        <v>98.2</v>
      </c>
      <c r="X916">
        <v>21</v>
      </c>
      <c r="Y916">
        <v>6.6</v>
      </c>
      <c r="Z916">
        <v>27</v>
      </c>
      <c r="AA916">
        <v>1</v>
      </c>
      <c r="AB916" t="s">
        <v>136</v>
      </c>
      <c r="AC916" t="str">
        <f t="array" ref="AC916">IFERROR(INDEX(JeffSagarin[TEAM],MATCH(AllSources[[#This Row],[Year]]&amp;"|"&amp;AllSources[[#This Row],[Real_Team]],JeffSagarin[YEAR]&amp;"|"&amp;JeffSagarin[TEAM],0)),"")</f>
        <v>Michigan</v>
      </c>
      <c r="AD916">
        <f t="array" ref="AD916">IFERROR(INDEX(JeffSagarin[JS_RATING],MATCH(AllSources[[#This Row],[Year]]&amp;"|"&amp;AllSources[[#This Row],[Real_Team]],JeffSagarin[YEAR]&amp;"|"&amp;JeffSagarin[TEAM],0)),"")</f>
        <v>85.2</v>
      </c>
      <c r="AE916">
        <f t="array" ref="AE916">IFERROR(INDEX(JeffSagarin[JS_SOS],MATCH(AllSources[[#This Row],[Year]]&amp;"|"&amp;AllSources[[#This Row],[Real_Team]],JeffSagarin[YEAR]&amp;"|"&amp;JeffSagarin[TEAM],0)),"")</f>
        <v>82.32</v>
      </c>
      <c r="AF916">
        <f t="array" ref="AF916">IFERROR(INDEX(JeffSagarin[W25],MATCH(AllSources[[#This Row],[Year]]&amp;"|"&amp;AllSources[[#This Row],[Real_Team]],JeffSagarin[YEAR]&amp;"|"&amp;JeffSagarin[TEAM],0)),"")</f>
        <v>3</v>
      </c>
      <c r="AG916">
        <f t="array" ref="AG916">IFERROR(INDEX(JeffSagarin[W50],MATCH(AllSources[[#This Row],[Year]]&amp;"|"&amp;AllSources[[#This Row],[Real_Team]],JeffSagarin[YEAR]&amp;"|"&amp;JeffSagarin[TEAM],0)),"")</f>
        <v>6</v>
      </c>
      <c r="AH916">
        <f t="array" ref="AH916">IFERROR(INDEX(JeffSagarin[YEAR],MATCH(AllSources[[#This Row],[Year]]&amp;"|"&amp;AllSources[[#This Row],[Real_Team]],JeffSagarin[YEAR]&amp;"|"&amp;JeffSagarin[TEAM],0)),"")</f>
        <v>2022</v>
      </c>
      <c r="AI916" t="str">
        <f t="array" ref="AI916">IFERROR(INDEX(SonnyMoore[TEAM],MATCH(AllSources[[#This Row],[Year]]&amp;"|"&amp;AllSources[[#This Row],[Real_Team]],SonnyMoore[YEAR]&amp;"|"&amp;SonnyMoore[TEAM],0)),"")</f>
        <v>MICHIGAN</v>
      </c>
      <c r="AJ916">
        <f t="array" ref="AJ916">IFERROR(INDEX(SonnyMoore[SM_SOS],MATCH(AllSources[[#This Row],[Year]]&amp;"|"&amp;AllSources[[#This Row],[Real_Team]],SonnyMoore[YEAR]&amp;"|"&amp;SonnyMoore[TEAM],0)),"")</f>
        <v>79.52</v>
      </c>
      <c r="AK916">
        <f t="array" ref="AK916">IFERROR(INDEX(SonnyMoore[SM_PR],MATCH(AllSources[[#This Row],[Year]]&amp;"|"&amp;AllSources[[#This Row],[Real_Team]],SonnyMoore[YEAR]&amp;"|"&amp;SonnyMoore[TEAM],0)),"")</f>
        <v>83.07</v>
      </c>
      <c r="AL916">
        <f t="array" ref="AL916">IFERROR(INDEX(SonnyMoore[YEAR],MATCH(AllSources[[#This Row],[Year]]&amp;"|"&amp;AllSources[[#This Row],[Real_Team]],SonnyMoore[YEAR]&amp;"|"&amp;SonnyMoore[TEAM],0)),"")</f>
        <v>2022</v>
      </c>
      <c r="AM916" t="str">
        <f t="array" ref="AM916">IFERROR(INDEX(ESPN[TEAM],MATCH(AllSources[[#This Row],[Year]]&amp;"|"&amp;AllSources[[#This Row],[Real_Team]],ESPN[YEAR]&amp;"|"&amp;ESPN[TEAM],0)),"")</f>
        <v>Michigan</v>
      </c>
      <c r="AN916">
        <f t="array" ref="AN916">IFERROR(INDEX(ESPN[BPI OFF],MATCH(AllSources[[#This Row],[Year]]&amp;"|"&amp;AllSources[[#This Row],[Real_Team]],ESPN[YEAR]&amp;"|"&amp;ESPN[TEAM],0)),"")</f>
        <v>7.7</v>
      </c>
      <c r="AO916">
        <f t="array" ref="AO916">IFERROR(INDEX(ESPN[BPI DEF],MATCH(AllSources[[#This Row],[Year]]&amp;"|"&amp;AllSources[[#This Row],[Real_Team]],ESPN[YEAR]&amp;"|"&amp;ESPN[TEAM],0)),"")</f>
        <v>3.2</v>
      </c>
      <c r="AP916">
        <f t="array" ref="AP916">IFERROR(INDEX(ESPN[BPI],MATCH(AllSources[[#This Row],[Year]]&amp;"|"&amp;AllSources[[#This Row],[Real_Team]],ESPN[YEAR]&amp;"|"&amp;ESPN[TEAM],0)),"")</f>
        <v>10.9</v>
      </c>
      <c r="AQ916">
        <f t="array" ref="AQ916">IFERROR(INDEX(ESPN[YEAR],MATCH(AllSources[[#This Row],[Year]]&amp;"|"&amp;AllSources[[#This Row],[Real_Team]],ESPN[YEAR]&amp;"|"&amp;ESPN[TEAM],0)),"")</f>
        <v>2022</v>
      </c>
    </row>
    <row r="917" spans="1:43" x14ac:dyDescent="0.2">
      <c r="A917">
        <v>2022</v>
      </c>
      <c r="B917">
        <v>34</v>
      </c>
      <c r="C917" t="s">
        <v>1416</v>
      </c>
      <c r="D917" t="s">
        <v>80</v>
      </c>
      <c r="E917" t="e" vm="1">
        <v>#NAME?</v>
      </c>
      <c r="F917">
        <v>3</v>
      </c>
      <c r="H917" t="s">
        <v>556</v>
      </c>
      <c r="I917" t="s">
        <v>1267</v>
      </c>
      <c r="J917">
        <v>15.58</v>
      </c>
      <c r="K917">
        <v>110.4</v>
      </c>
      <c r="L917">
        <v>49</v>
      </c>
      <c r="M917">
        <v>94.8</v>
      </c>
      <c r="N917">
        <v>38</v>
      </c>
      <c r="O917">
        <v>66.5</v>
      </c>
      <c r="P917">
        <v>208</v>
      </c>
      <c r="Q917">
        <v>0.11899999999999999</v>
      </c>
      <c r="R917">
        <v>9</v>
      </c>
      <c r="S917">
        <v>10.050000000000001</v>
      </c>
      <c r="T917">
        <v>19</v>
      </c>
      <c r="U917">
        <v>109</v>
      </c>
      <c r="V917">
        <v>7</v>
      </c>
      <c r="W917">
        <v>98.9</v>
      </c>
      <c r="X917">
        <v>39</v>
      </c>
      <c r="Y917">
        <v>2.74</v>
      </c>
      <c r="Z917">
        <v>97</v>
      </c>
      <c r="AA917">
        <v>3</v>
      </c>
      <c r="AB917" t="s">
        <v>136</v>
      </c>
      <c r="AC917" t="str">
        <f t="array" ref="AC917">IFERROR(INDEX(JeffSagarin[TEAM],MATCH(AllSources[[#This Row],[Year]]&amp;"|"&amp;AllSources[[#This Row],[Real_Team]],JeffSagarin[YEAR]&amp;"|"&amp;JeffSagarin[TEAM],0)),"")</f>
        <v>Wisconsin</v>
      </c>
      <c r="AD917">
        <f t="array" ref="AD917">IFERROR(INDEX(JeffSagarin[JS_RATING],MATCH(AllSources[[#This Row],[Year]]&amp;"|"&amp;AllSources[[#This Row],[Real_Team]],JeffSagarin[YEAR]&amp;"|"&amp;JeffSagarin[TEAM],0)),"")</f>
        <v>85.34</v>
      </c>
      <c r="AE917">
        <f t="array" ref="AE917">IFERROR(INDEX(JeffSagarin[JS_SOS],MATCH(AllSources[[#This Row],[Year]]&amp;"|"&amp;AllSources[[#This Row],[Real_Team]],JeffSagarin[YEAR]&amp;"|"&amp;JeffSagarin[TEAM],0)),"")</f>
        <v>81.38</v>
      </c>
      <c r="AF917">
        <f t="array" ref="AF917">IFERROR(INDEX(JeffSagarin[W25],MATCH(AllSources[[#This Row],[Year]]&amp;"|"&amp;AllSources[[#This Row],[Real_Team]],JeffSagarin[YEAR]&amp;"|"&amp;JeffSagarin[TEAM],0)),"")</f>
        <v>7</v>
      </c>
      <c r="AG917">
        <f t="array" ref="AG917">IFERROR(INDEX(JeffSagarin[W50],MATCH(AllSources[[#This Row],[Year]]&amp;"|"&amp;AllSources[[#This Row],[Real_Team]],JeffSagarin[YEAR]&amp;"|"&amp;JeffSagarin[TEAM],0)),"")</f>
        <v>11</v>
      </c>
      <c r="AH917">
        <f t="array" ref="AH917">IFERROR(INDEX(JeffSagarin[YEAR],MATCH(AllSources[[#This Row],[Year]]&amp;"|"&amp;AllSources[[#This Row],[Real_Team]],JeffSagarin[YEAR]&amp;"|"&amp;JeffSagarin[TEAM],0)),"")</f>
        <v>2022</v>
      </c>
      <c r="AI917" t="str">
        <f t="array" ref="AI917">IFERROR(INDEX(SonnyMoore[TEAM],MATCH(AllSources[[#This Row],[Year]]&amp;"|"&amp;AllSources[[#This Row],[Real_Team]],SonnyMoore[YEAR]&amp;"|"&amp;SonnyMoore[TEAM],0)),"")</f>
        <v>WISCONSIN</v>
      </c>
      <c r="AJ917">
        <f t="array" ref="AJ917">IFERROR(INDEX(SonnyMoore[SM_SOS],MATCH(AllSources[[#This Row],[Year]]&amp;"|"&amp;AllSources[[#This Row],[Real_Team]],SonnyMoore[YEAR]&amp;"|"&amp;SonnyMoore[TEAM],0)),"")</f>
        <v>78.38</v>
      </c>
      <c r="AK917">
        <f t="array" ref="AK917">IFERROR(INDEX(SonnyMoore[SM_PR],MATCH(AllSources[[#This Row],[Year]]&amp;"|"&amp;AllSources[[#This Row],[Real_Team]],SonnyMoore[YEAR]&amp;"|"&amp;SonnyMoore[TEAM],0)),"")</f>
        <v>82.55</v>
      </c>
      <c r="AL917">
        <f t="array" ref="AL917">IFERROR(INDEX(SonnyMoore[YEAR],MATCH(AllSources[[#This Row],[Year]]&amp;"|"&amp;AllSources[[#This Row],[Real_Team]],SonnyMoore[YEAR]&amp;"|"&amp;SonnyMoore[TEAM],0)),"")</f>
        <v>2022</v>
      </c>
      <c r="AM917" t="str">
        <f t="array" ref="AM917">IFERROR(INDEX(ESPN[TEAM],MATCH(AllSources[[#This Row],[Year]]&amp;"|"&amp;AllSources[[#This Row],[Real_Team]],ESPN[YEAR]&amp;"|"&amp;ESPN[TEAM],0)),"")</f>
        <v>Wisconsin</v>
      </c>
      <c r="AN917">
        <f t="array" ref="AN917">IFERROR(INDEX(ESPN[BPI OFF],MATCH(AllSources[[#This Row],[Year]]&amp;"|"&amp;AllSources[[#This Row],[Real_Team]],ESPN[YEAR]&amp;"|"&amp;ESPN[TEAM],0)),"")</f>
        <v>5.0999999999999996</v>
      </c>
      <c r="AO917">
        <f t="array" ref="AO917">IFERROR(INDEX(ESPN[BPI DEF],MATCH(AllSources[[#This Row],[Year]]&amp;"|"&amp;AllSources[[#This Row],[Real_Team]],ESPN[YEAR]&amp;"|"&amp;ESPN[TEAM],0)),"")</f>
        <v>5.8</v>
      </c>
      <c r="AP917">
        <f t="array" ref="AP917">IFERROR(INDEX(ESPN[BPI],MATCH(AllSources[[#This Row],[Year]]&amp;"|"&amp;AllSources[[#This Row],[Real_Team]],ESPN[YEAR]&amp;"|"&amp;ESPN[TEAM],0)),"")</f>
        <v>10.8</v>
      </c>
      <c r="AQ917">
        <f t="array" ref="AQ917">IFERROR(INDEX(ESPN[YEAR],MATCH(AllSources[[#This Row],[Year]]&amp;"|"&amp;AllSources[[#This Row],[Real_Team]],ESPN[YEAR]&amp;"|"&amp;ESPN[TEAM],0)),"")</f>
        <v>2022</v>
      </c>
    </row>
    <row r="918" spans="1:43" x14ac:dyDescent="0.2">
      <c r="A918">
        <v>2022</v>
      </c>
      <c r="B918">
        <v>35</v>
      </c>
      <c r="C918" t="s">
        <v>1417</v>
      </c>
      <c r="D918" t="s">
        <v>48</v>
      </c>
      <c r="E918" t="e" vm="1">
        <v>#NAME?</v>
      </c>
      <c r="F918">
        <v>8</v>
      </c>
      <c r="H918" t="s">
        <v>541</v>
      </c>
      <c r="I918" t="s">
        <v>1156</v>
      </c>
      <c r="J918">
        <v>14.97</v>
      </c>
      <c r="K918">
        <v>108.5</v>
      </c>
      <c r="L918">
        <v>75</v>
      </c>
      <c r="M918">
        <v>93.5</v>
      </c>
      <c r="N918">
        <v>26</v>
      </c>
      <c r="O918">
        <v>67.3</v>
      </c>
      <c r="P918">
        <v>162</v>
      </c>
      <c r="Q918">
        <v>1.0999999999999999E-2</v>
      </c>
      <c r="R918">
        <v>150</v>
      </c>
      <c r="S918">
        <v>8.82</v>
      </c>
      <c r="T918">
        <v>33</v>
      </c>
      <c r="U918">
        <v>107.7</v>
      </c>
      <c r="V918">
        <v>27</v>
      </c>
      <c r="W918">
        <v>98.9</v>
      </c>
      <c r="X918">
        <v>36</v>
      </c>
      <c r="Y918">
        <v>1.1399999999999999</v>
      </c>
      <c r="Z918">
        <v>135</v>
      </c>
      <c r="AA918">
        <v>8</v>
      </c>
      <c r="AB918" t="s">
        <v>136</v>
      </c>
      <c r="AC918" t="str">
        <f t="array" ref="AC918">IFERROR(INDEX(JeffSagarin[TEAM],MATCH(AllSources[[#This Row],[Year]]&amp;"|"&amp;AllSources[[#This Row],[Real_Team]],JeffSagarin[YEAR]&amp;"|"&amp;JeffSagarin[TEAM],0)),"")</f>
        <v>Seton Hall</v>
      </c>
      <c r="AD918">
        <f t="array" ref="AD918">IFERROR(INDEX(JeffSagarin[JS_RATING],MATCH(AllSources[[#This Row],[Year]]&amp;"|"&amp;AllSources[[#This Row],[Real_Team]],JeffSagarin[YEAR]&amp;"|"&amp;JeffSagarin[TEAM],0)),"")</f>
        <v>84.09</v>
      </c>
      <c r="AE918">
        <f t="array" ref="AE918">IFERROR(INDEX(JeffSagarin[JS_SOS],MATCH(AllSources[[#This Row],[Year]]&amp;"|"&amp;AllSources[[#This Row],[Real_Team]],JeffSagarin[YEAR]&amp;"|"&amp;JeffSagarin[TEAM],0)),"")</f>
        <v>80.17</v>
      </c>
      <c r="AF918">
        <f t="array" ref="AF918">IFERROR(INDEX(JeffSagarin[W25],MATCH(AllSources[[#This Row],[Year]]&amp;"|"&amp;AllSources[[#This Row],[Real_Team]],JeffSagarin[YEAR]&amp;"|"&amp;JeffSagarin[TEAM],0)),"")</f>
        <v>3</v>
      </c>
      <c r="AG918">
        <f t="array" ref="AG918">IFERROR(INDEX(JeffSagarin[W50],MATCH(AllSources[[#This Row],[Year]]&amp;"|"&amp;AllSources[[#This Row],[Real_Team]],JeffSagarin[YEAR]&amp;"|"&amp;JeffSagarin[TEAM],0)),"")</f>
        <v>8</v>
      </c>
      <c r="AH918">
        <f t="array" ref="AH918">IFERROR(INDEX(JeffSagarin[YEAR],MATCH(AllSources[[#This Row],[Year]]&amp;"|"&amp;AllSources[[#This Row],[Real_Team]],JeffSagarin[YEAR]&amp;"|"&amp;JeffSagarin[TEAM],0)),"")</f>
        <v>2022</v>
      </c>
      <c r="AI918" t="str">
        <f t="array" ref="AI918">IFERROR(INDEX(SonnyMoore[TEAM],MATCH(AllSources[[#This Row],[Year]]&amp;"|"&amp;AllSources[[#This Row],[Real_Team]],SonnyMoore[YEAR]&amp;"|"&amp;SonnyMoore[TEAM],0)),"")</f>
        <v>SETON HALL</v>
      </c>
      <c r="AJ918">
        <f t="array" ref="AJ918">IFERROR(INDEX(SonnyMoore[SM_SOS],MATCH(AllSources[[#This Row],[Year]]&amp;"|"&amp;AllSources[[#This Row],[Real_Team]],SonnyMoore[YEAR]&amp;"|"&amp;SonnyMoore[TEAM],0)),"")</f>
        <v>75.55</v>
      </c>
      <c r="AK918">
        <f t="array" ref="AK918">IFERROR(INDEX(SonnyMoore[SM_PR],MATCH(AllSources[[#This Row],[Year]]&amp;"|"&amp;AllSources[[#This Row],[Real_Team]],SonnyMoore[YEAR]&amp;"|"&amp;SonnyMoore[TEAM],0)),"")</f>
        <v>81.93</v>
      </c>
      <c r="AL918">
        <f t="array" ref="AL918">IFERROR(INDEX(SonnyMoore[YEAR],MATCH(AllSources[[#This Row],[Year]]&amp;"|"&amp;AllSources[[#This Row],[Real_Team]],SonnyMoore[YEAR]&amp;"|"&amp;SonnyMoore[TEAM],0)),"")</f>
        <v>2022</v>
      </c>
      <c r="AM918" t="str">
        <f t="array" ref="AM918">IFERROR(INDEX(ESPN[TEAM],MATCH(AllSources[[#This Row],[Year]]&amp;"|"&amp;AllSources[[#This Row],[Real_Team]],ESPN[YEAR]&amp;"|"&amp;ESPN[TEAM],0)),"")</f>
        <v>Seton Hall</v>
      </c>
      <c r="AN918">
        <f t="array" ref="AN918">IFERROR(INDEX(ESPN[BPI OFF],MATCH(AllSources[[#This Row],[Year]]&amp;"|"&amp;AllSources[[#This Row],[Real_Team]],ESPN[YEAR]&amp;"|"&amp;ESPN[TEAM],0)),"")</f>
        <v>4.5</v>
      </c>
      <c r="AO918">
        <f t="array" ref="AO918">IFERROR(INDEX(ESPN[BPI DEF],MATCH(AllSources[[#This Row],[Year]]&amp;"|"&amp;AllSources[[#This Row],[Real_Team]],ESPN[YEAR]&amp;"|"&amp;ESPN[TEAM],0)),"")</f>
        <v>5.7</v>
      </c>
      <c r="AP918">
        <f t="array" ref="AP918">IFERROR(INDEX(ESPN[BPI],MATCH(AllSources[[#This Row],[Year]]&amp;"|"&amp;AllSources[[#This Row],[Real_Team]],ESPN[YEAR]&amp;"|"&amp;ESPN[TEAM],0)),"")</f>
        <v>10.199999999999999</v>
      </c>
      <c r="AQ918">
        <f t="array" ref="AQ918">IFERROR(INDEX(ESPN[YEAR],MATCH(AllSources[[#This Row],[Year]]&amp;"|"&amp;AllSources[[#This Row],[Real_Team]],ESPN[YEAR]&amp;"|"&amp;ESPN[TEAM],0)),"")</f>
        <v>2022</v>
      </c>
    </row>
    <row r="919" spans="1:43" x14ac:dyDescent="0.2">
      <c r="A919">
        <v>2022</v>
      </c>
      <c r="B919">
        <v>36</v>
      </c>
      <c r="C919" t="s">
        <v>1418</v>
      </c>
      <c r="D919" t="s">
        <v>102</v>
      </c>
      <c r="E919" t="e" vm="1">
        <v>#NAME?</v>
      </c>
      <c r="F919">
        <v>12</v>
      </c>
      <c r="H919" t="s">
        <v>556</v>
      </c>
      <c r="I919" t="s">
        <v>131</v>
      </c>
      <c r="J919">
        <v>14.94</v>
      </c>
      <c r="K919">
        <v>107.6</v>
      </c>
      <c r="L919">
        <v>91</v>
      </c>
      <c r="M919">
        <v>92.6</v>
      </c>
      <c r="N919">
        <v>21</v>
      </c>
      <c r="O919">
        <v>67</v>
      </c>
      <c r="P919">
        <v>184</v>
      </c>
      <c r="Q919">
        <v>-4.3999999999999997E-2</v>
      </c>
      <c r="R919">
        <v>282</v>
      </c>
      <c r="S919">
        <v>8.26</v>
      </c>
      <c r="T919">
        <v>40</v>
      </c>
      <c r="U919">
        <v>108.5</v>
      </c>
      <c r="V919">
        <v>14</v>
      </c>
      <c r="W919">
        <v>100.2</v>
      </c>
      <c r="X919">
        <v>72</v>
      </c>
      <c r="Y919">
        <v>-6.01</v>
      </c>
      <c r="Z919">
        <v>322</v>
      </c>
      <c r="AA919">
        <v>2</v>
      </c>
      <c r="AB919" t="s">
        <v>136</v>
      </c>
      <c r="AC919" t="str">
        <f t="array" ref="AC919">IFERROR(INDEX(JeffSagarin[TEAM],MATCH(AllSources[[#This Row],[Year]]&amp;"|"&amp;AllSources[[#This Row],[Real_Team]],JeffSagarin[YEAR]&amp;"|"&amp;JeffSagarin[TEAM],0)),"")</f>
        <v>Indiana</v>
      </c>
      <c r="AD919">
        <f t="array" ref="AD919">IFERROR(INDEX(JeffSagarin[JS_RATING],MATCH(AllSources[[#This Row],[Year]]&amp;"|"&amp;AllSources[[#This Row],[Real_Team]],JeffSagarin[YEAR]&amp;"|"&amp;JeffSagarin[TEAM],0)),"")</f>
        <v>84.59</v>
      </c>
      <c r="AE919">
        <f t="array" ref="AE919">IFERROR(INDEX(JeffSagarin[JS_SOS],MATCH(AllSources[[#This Row],[Year]]&amp;"|"&amp;AllSources[[#This Row],[Real_Team]],JeffSagarin[YEAR]&amp;"|"&amp;JeffSagarin[TEAM],0)),"")</f>
        <v>80.239999999999995</v>
      </c>
      <c r="AF919">
        <f t="array" ref="AF919">IFERROR(INDEX(JeffSagarin[W25],MATCH(AllSources[[#This Row],[Year]]&amp;"|"&amp;AllSources[[#This Row],[Real_Team]],JeffSagarin[YEAR]&amp;"|"&amp;JeffSagarin[TEAM],0)),"")</f>
        <v>4</v>
      </c>
      <c r="AG919">
        <f t="array" ref="AG919">IFERROR(INDEX(JeffSagarin[W50],MATCH(AllSources[[#This Row],[Year]]&amp;"|"&amp;AllSources[[#This Row],[Real_Team]],JeffSagarin[YEAR]&amp;"|"&amp;JeffSagarin[TEAM],0)),"")</f>
        <v>5</v>
      </c>
      <c r="AH919">
        <f t="array" ref="AH919">IFERROR(INDEX(JeffSagarin[YEAR],MATCH(AllSources[[#This Row],[Year]]&amp;"|"&amp;AllSources[[#This Row],[Real_Team]],JeffSagarin[YEAR]&amp;"|"&amp;JeffSagarin[TEAM],0)),"")</f>
        <v>2022</v>
      </c>
      <c r="AI919" t="str">
        <f t="array" ref="AI919">IFERROR(INDEX(SonnyMoore[TEAM],MATCH(AllSources[[#This Row],[Year]]&amp;"|"&amp;AllSources[[#This Row],[Real_Team]],SonnyMoore[YEAR]&amp;"|"&amp;SonnyMoore[TEAM],0)),"")</f>
        <v>INDIANA</v>
      </c>
      <c r="AJ919">
        <f t="array" ref="AJ919">IFERROR(INDEX(SonnyMoore[SM_SOS],MATCH(AllSources[[#This Row],[Year]]&amp;"|"&amp;AllSources[[#This Row],[Real_Team]],SonnyMoore[YEAR]&amp;"|"&amp;SonnyMoore[TEAM],0)),"")</f>
        <v>77.5</v>
      </c>
      <c r="AK919">
        <f t="array" ref="AK919">IFERROR(INDEX(SonnyMoore[SM_PR],MATCH(AllSources[[#This Row],[Year]]&amp;"|"&amp;AllSources[[#This Row],[Real_Team]],SonnyMoore[YEAR]&amp;"|"&amp;SonnyMoore[TEAM],0)),"")</f>
        <v>83.93</v>
      </c>
      <c r="AL919">
        <f t="array" ref="AL919">IFERROR(INDEX(SonnyMoore[YEAR],MATCH(AllSources[[#This Row],[Year]]&amp;"|"&amp;AllSources[[#This Row],[Real_Team]],SonnyMoore[YEAR]&amp;"|"&amp;SonnyMoore[TEAM],0)),"")</f>
        <v>2022</v>
      </c>
      <c r="AM919" t="str">
        <f t="array" ref="AM919">IFERROR(INDEX(ESPN[TEAM],MATCH(AllSources[[#This Row],[Year]]&amp;"|"&amp;AllSources[[#This Row],[Real_Team]],ESPN[YEAR]&amp;"|"&amp;ESPN[TEAM],0)),"")</f>
        <v>Indiana</v>
      </c>
      <c r="AN919">
        <f t="array" ref="AN919">IFERROR(INDEX(ESPN[BPI OFF],MATCH(AllSources[[#This Row],[Year]]&amp;"|"&amp;AllSources[[#This Row],[Real_Team]],ESPN[YEAR]&amp;"|"&amp;ESPN[TEAM],0)),"")</f>
        <v>3.3</v>
      </c>
      <c r="AO919">
        <f t="array" ref="AO919">IFERROR(INDEX(ESPN[BPI DEF],MATCH(AllSources[[#This Row],[Year]]&amp;"|"&amp;AllSources[[#This Row],[Real_Team]],ESPN[YEAR]&amp;"|"&amp;ESPN[TEAM],0)),"")</f>
        <v>7.2</v>
      </c>
      <c r="AP919">
        <f t="array" ref="AP919">IFERROR(INDEX(ESPN[BPI],MATCH(AllSources[[#This Row],[Year]]&amp;"|"&amp;AllSources[[#This Row],[Real_Team]],ESPN[YEAR]&amp;"|"&amp;ESPN[TEAM],0)),"")</f>
        <v>10.5</v>
      </c>
      <c r="AQ919">
        <f t="array" ref="AQ919">IFERROR(INDEX(ESPN[YEAR],MATCH(AllSources[[#This Row],[Year]]&amp;"|"&amp;AllSources[[#This Row],[Real_Team]],ESPN[YEAR]&amp;"|"&amp;ESPN[TEAM],0)),"")</f>
        <v>2022</v>
      </c>
    </row>
    <row r="920" spans="1:43" x14ac:dyDescent="0.2">
      <c r="A920">
        <v>2022</v>
      </c>
      <c r="B920">
        <v>38</v>
      </c>
      <c r="C920" t="s">
        <v>1419</v>
      </c>
      <c r="D920" t="s">
        <v>157</v>
      </c>
      <c r="E920" t="e" vm="1">
        <v>#NAME?</v>
      </c>
      <c r="F920">
        <v>9</v>
      </c>
      <c r="H920" t="s">
        <v>156</v>
      </c>
      <c r="I920" t="s">
        <v>543</v>
      </c>
      <c r="J920">
        <v>14.91</v>
      </c>
      <c r="K920">
        <v>108.2</v>
      </c>
      <c r="L920">
        <v>80</v>
      </c>
      <c r="M920">
        <v>93.3</v>
      </c>
      <c r="N920">
        <v>24</v>
      </c>
      <c r="O920">
        <v>65.900000000000006</v>
      </c>
      <c r="P920">
        <v>244</v>
      </c>
      <c r="Q920">
        <v>3.4000000000000002E-2</v>
      </c>
      <c r="R920">
        <v>104</v>
      </c>
      <c r="S920">
        <v>10.86</v>
      </c>
      <c r="T920">
        <v>9</v>
      </c>
      <c r="U920">
        <v>107.7</v>
      </c>
      <c r="V920">
        <v>25</v>
      </c>
      <c r="W920">
        <v>96.9</v>
      </c>
      <c r="X920">
        <v>6</v>
      </c>
      <c r="Y920">
        <v>-4.59</v>
      </c>
      <c r="Z920">
        <v>294</v>
      </c>
      <c r="AA920">
        <v>9</v>
      </c>
      <c r="AB920" t="s">
        <v>136</v>
      </c>
      <c r="AC920" t="str">
        <f t="array" ref="AC920">IFERROR(INDEX(JeffSagarin[TEAM],MATCH(AllSources[[#This Row],[Year]]&amp;"|"&amp;AllSources[[#This Row],[Real_Team]],JeffSagarin[YEAR]&amp;"|"&amp;JeffSagarin[TEAM],0)),"")</f>
        <v>TCU</v>
      </c>
      <c r="AD920">
        <f t="array" ref="AD920">IFERROR(INDEX(JeffSagarin[JS_RATING],MATCH(AllSources[[#This Row],[Year]]&amp;"|"&amp;AllSources[[#This Row],[Real_Team]],JeffSagarin[YEAR]&amp;"|"&amp;JeffSagarin[TEAM],0)),"")</f>
        <v>82.64</v>
      </c>
      <c r="AE920">
        <f t="array" ref="AE920">IFERROR(INDEX(JeffSagarin[JS_SOS],MATCH(AllSources[[#This Row],[Year]]&amp;"|"&amp;AllSources[[#This Row],[Real_Team]],JeffSagarin[YEAR]&amp;"|"&amp;JeffSagarin[TEAM],0)),"")</f>
        <v>80.88</v>
      </c>
      <c r="AF920">
        <f t="array" ref="AF920">IFERROR(INDEX(JeffSagarin[W25],MATCH(AllSources[[#This Row],[Year]]&amp;"|"&amp;AllSources[[#This Row],[Real_Team]],JeffSagarin[YEAR]&amp;"|"&amp;JeffSagarin[TEAM],0)),"")</f>
        <v>4</v>
      </c>
      <c r="AG920">
        <f t="array" ref="AG920">IFERROR(INDEX(JeffSagarin[W50],MATCH(AllSources[[#This Row],[Year]]&amp;"|"&amp;AllSources[[#This Row],[Real_Team]],JeffSagarin[YEAR]&amp;"|"&amp;JeffSagarin[TEAM],0)),"")</f>
        <v>7</v>
      </c>
      <c r="AH920">
        <f t="array" ref="AH920">IFERROR(INDEX(JeffSagarin[YEAR],MATCH(AllSources[[#This Row],[Year]]&amp;"|"&amp;AllSources[[#This Row],[Real_Team]],JeffSagarin[YEAR]&amp;"|"&amp;JeffSagarin[TEAM],0)),"")</f>
        <v>2022</v>
      </c>
      <c r="AI920" t="str">
        <f t="array" ref="AI920">IFERROR(INDEX(SonnyMoore[TEAM],MATCH(AllSources[[#This Row],[Year]]&amp;"|"&amp;AllSources[[#This Row],[Real_Team]],SonnyMoore[YEAR]&amp;"|"&amp;SonnyMoore[TEAM],0)),"")</f>
        <v>TCU</v>
      </c>
      <c r="AJ920">
        <f t="array" ref="AJ920">IFERROR(INDEX(SonnyMoore[SM_SOS],MATCH(AllSources[[#This Row],[Year]]&amp;"|"&amp;AllSources[[#This Row],[Real_Team]],SonnyMoore[YEAR]&amp;"|"&amp;SonnyMoore[TEAM],0)),"")</f>
        <v>79.569999999999993</v>
      </c>
      <c r="AK920">
        <f t="array" ref="AK920">IFERROR(INDEX(SonnyMoore[SM_PR],MATCH(AllSources[[#This Row],[Year]]&amp;"|"&amp;AllSources[[#This Row],[Real_Team]],SonnyMoore[YEAR]&amp;"|"&amp;SonnyMoore[TEAM],0)),"")</f>
        <v>83.24</v>
      </c>
      <c r="AL920">
        <f t="array" ref="AL920">IFERROR(INDEX(SonnyMoore[YEAR],MATCH(AllSources[[#This Row],[Year]]&amp;"|"&amp;AllSources[[#This Row],[Real_Team]],SonnyMoore[YEAR]&amp;"|"&amp;SonnyMoore[TEAM],0)),"")</f>
        <v>2022</v>
      </c>
      <c r="AM920" t="str">
        <f t="array" ref="AM920">IFERROR(INDEX(ESPN[TEAM],MATCH(AllSources[[#This Row],[Year]]&amp;"|"&amp;AllSources[[#This Row],[Real_Team]],ESPN[YEAR]&amp;"|"&amp;ESPN[TEAM],0)),"")</f>
        <v>TCU</v>
      </c>
      <c r="AN920">
        <f t="array" ref="AN920">IFERROR(INDEX(ESPN[BPI OFF],MATCH(AllSources[[#This Row],[Year]]&amp;"|"&amp;AllSources[[#This Row],[Real_Team]],ESPN[YEAR]&amp;"|"&amp;ESPN[TEAM],0)),"")</f>
        <v>3.6</v>
      </c>
      <c r="AO920">
        <f t="array" ref="AO920">IFERROR(INDEX(ESPN[BPI DEF],MATCH(AllSources[[#This Row],[Year]]&amp;"|"&amp;AllSources[[#This Row],[Real_Team]],ESPN[YEAR]&amp;"|"&amp;ESPN[TEAM],0)),"")</f>
        <v>5.9</v>
      </c>
      <c r="AP920">
        <f t="array" ref="AP920">IFERROR(INDEX(ESPN[BPI],MATCH(AllSources[[#This Row],[Year]]&amp;"|"&amp;AllSources[[#This Row],[Real_Team]],ESPN[YEAR]&amp;"|"&amp;ESPN[TEAM],0)),"")</f>
        <v>9.6</v>
      </c>
      <c r="AQ920">
        <f t="array" ref="AQ920">IFERROR(INDEX(ESPN[YEAR],MATCH(AllSources[[#This Row],[Year]]&amp;"|"&amp;AllSources[[#This Row],[Real_Team]],ESPN[YEAR]&amp;"|"&amp;ESPN[TEAM],0)),"")</f>
        <v>2022</v>
      </c>
    </row>
    <row r="921" spans="1:43" x14ac:dyDescent="0.2">
      <c r="A921">
        <v>2022</v>
      </c>
      <c r="B921">
        <v>40</v>
      </c>
      <c r="C921" t="s">
        <v>778</v>
      </c>
      <c r="D921" t="s">
        <v>252</v>
      </c>
      <c r="E921" t="e" vm="1">
        <v>#NAME?</v>
      </c>
      <c r="F921">
        <v>7</v>
      </c>
      <c r="H921" t="s">
        <v>556</v>
      </c>
      <c r="I921" t="s">
        <v>554</v>
      </c>
      <c r="J921">
        <v>14.87</v>
      </c>
      <c r="K921">
        <v>111.3</v>
      </c>
      <c r="L921">
        <v>38</v>
      </c>
      <c r="M921">
        <v>96.4</v>
      </c>
      <c r="N921">
        <v>53</v>
      </c>
      <c r="O921">
        <v>67.5</v>
      </c>
      <c r="P921">
        <v>141</v>
      </c>
      <c r="Q921">
        <v>0.05</v>
      </c>
      <c r="R921">
        <v>73</v>
      </c>
      <c r="S921">
        <v>10.73</v>
      </c>
      <c r="T921">
        <v>11</v>
      </c>
      <c r="U921">
        <v>109.4</v>
      </c>
      <c r="V921">
        <v>4</v>
      </c>
      <c r="W921">
        <v>98.7</v>
      </c>
      <c r="X921">
        <v>31</v>
      </c>
      <c r="Y921">
        <v>4.24</v>
      </c>
      <c r="Z921">
        <v>55</v>
      </c>
      <c r="AA921">
        <v>7</v>
      </c>
      <c r="AB921" t="s">
        <v>136</v>
      </c>
      <c r="AC921" t="str">
        <f t="array" ref="AC921">IFERROR(INDEX(JeffSagarin[TEAM],MATCH(AllSources[[#This Row],[Year]]&amp;"|"&amp;AllSources[[#This Row],[Real_Team]],JeffSagarin[YEAR]&amp;"|"&amp;JeffSagarin[TEAM],0)),"")</f>
        <v/>
      </c>
      <c r="AD921" t="str">
        <f t="array" ref="AD921">IFERROR(INDEX(JeffSagarin[JS_RATING],MATCH(AllSources[[#This Row],[Year]]&amp;"|"&amp;AllSources[[#This Row],[Real_Team]],JeffSagarin[YEAR]&amp;"|"&amp;JeffSagarin[TEAM],0)),"")</f>
        <v/>
      </c>
      <c r="AE921" t="str">
        <f t="array" ref="AE921">IFERROR(INDEX(JeffSagarin[JS_SOS],MATCH(AllSources[[#This Row],[Year]]&amp;"|"&amp;AllSources[[#This Row],[Real_Team]],JeffSagarin[YEAR]&amp;"|"&amp;JeffSagarin[TEAM],0)),"")</f>
        <v/>
      </c>
      <c r="AF921" t="str">
        <f t="array" ref="AF921">IFERROR(INDEX(JeffSagarin[W25],MATCH(AllSources[[#This Row],[Year]]&amp;"|"&amp;AllSources[[#This Row],[Real_Team]],JeffSagarin[YEAR]&amp;"|"&amp;JeffSagarin[TEAM],0)),"")</f>
        <v/>
      </c>
      <c r="AG921" t="str">
        <f t="array" ref="AG921">IFERROR(INDEX(JeffSagarin[W50],MATCH(AllSources[[#This Row],[Year]]&amp;"|"&amp;AllSources[[#This Row],[Real_Team]],JeffSagarin[YEAR]&amp;"|"&amp;JeffSagarin[TEAM],0)),"")</f>
        <v/>
      </c>
      <c r="AH921" t="str">
        <f t="array" ref="AH921">IFERROR(INDEX(JeffSagarin[YEAR],MATCH(AllSources[[#This Row],[Year]]&amp;"|"&amp;AllSources[[#This Row],[Real_Team]],JeffSagarin[YEAR]&amp;"|"&amp;JeffSagarin[TEAM],0)),"")</f>
        <v/>
      </c>
      <c r="AI921" t="str">
        <f t="array" ref="AI921">IFERROR(INDEX(SonnyMoore[TEAM],MATCH(AllSources[[#This Row],[Year]]&amp;"|"&amp;AllSources[[#This Row],[Real_Team]],SonnyMoore[YEAR]&amp;"|"&amp;SonnyMoore[TEAM],0)),"")</f>
        <v>MICHIGAN ST.</v>
      </c>
      <c r="AJ921">
        <f t="array" ref="AJ921">IFERROR(INDEX(SonnyMoore[SM_SOS],MATCH(AllSources[[#This Row],[Year]]&amp;"|"&amp;AllSources[[#This Row],[Real_Team]],SonnyMoore[YEAR]&amp;"|"&amp;SonnyMoore[TEAM],0)),"")</f>
        <v>78.83</v>
      </c>
      <c r="AK921">
        <f t="array" ref="AK921">IFERROR(INDEX(SonnyMoore[SM_PR],MATCH(AllSources[[#This Row],[Year]]&amp;"|"&amp;AllSources[[#This Row],[Real_Team]],SonnyMoore[YEAR]&amp;"|"&amp;SonnyMoore[TEAM],0)),"")</f>
        <v>83.51</v>
      </c>
      <c r="AL921">
        <f t="array" ref="AL921">IFERROR(INDEX(SonnyMoore[YEAR],MATCH(AllSources[[#This Row],[Year]]&amp;"|"&amp;AllSources[[#This Row],[Real_Team]],SonnyMoore[YEAR]&amp;"|"&amp;SonnyMoore[TEAM],0)),"")</f>
        <v>2022</v>
      </c>
      <c r="AM921" t="str">
        <f t="array" ref="AM921">IFERROR(INDEX(ESPN[TEAM],MATCH(AllSources[[#This Row],[Year]]&amp;"|"&amp;AllSources[[#This Row],[Real_Team]],ESPN[YEAR]&amp;"|"&amp;ESPN[TEAM],0)),"")</f>
        <v/>
      </c>
      <c r="AN921" t="str">
        <f t="array" ref="AN921">IFERROR(INDEX(ESPN[BPI OFF],MATCH(AllSources[[#This Row],[Year]]&amp;"|"&amp;AllSources[[#This Row],[Real_Team]],ESPN[YEAR]&amp;"|"&amp;ESPN[TEAM],0)),"")</f>
        <v/>
      </c>
      <c r="AO921" t="str">
        <f t="array" ref="AO921">IFERROR(INDEX(ESPN[BPI DEF],MATCH(AllSources[[#This Row],[Year]]&amp;"|"&amp;AllSources[[#This Row],[Real_Team]],ESPN[YEAR]&amp;"|"&amp;ESPN[TEAM],0)),"")</f>
        <v/>
      </c>
      <c r="AP921" t="str">
        <f t="array" ref="AP921">IFERROR(INDEX(ESPN[BPI],MATCH(AllSources[[#This Row],[Year]]&amp;"|"&amp;AllSources[[#This Row],[Real_Team]],ESPN[YEAR]&amp;"|"&amp;ESPN[TEAM],0)),"")</f>
        <v/>
      </c>
      <c r="AQ921" t="str">
        <f t="array" ref="AQ921">IFERROR(INDEX(ESPN[YEAR],MATCH(AllSources[[#This Row],[Year]]&amp;"|"&amp;AllSources[[#This Row],[Real_Team]],ESPN[YEAR]&amp;"|"&amp;ESPN[TEAM],0)),"")</f>
        <v/>
      </c>
    </row>
    <row r="922" spans="1:43" x14ac:dyDescent="0.2">
      <c r="A922">
        <v>2022</v>
      </c>
      <c r="B922">
        <v>41</v>
      </c>
      <c r="C922" t="s">
        <v>759</v>
      </c>
      <c r="D922" t="s">
        <v>215</v>
      </c>
      <c r="E922" t="e" vm="1">
        <v>#NAME?</v>
      </c>
      <c r="F922">
        <v>10</v>
      </c>
      <c r="H922" t="s">
        <v>532</v>
      </c>
      <c r="I922" t="s">
        <v>1138</v>
      </c>
      <c r="J922">
        <v>14.8</v>
      </c>
      <c r="K922">
        <v>116.8</v>
      </c>
      <c r="L922">
        <v>11</v>
      </c>
      <c r="M922">
        <v>102</v>
      </c>
      <c r="N922">
        <v>152</v>
      </c>
      <c r="O922">
        <v>64.599999999999994</v>
      </c>
      <c r="P922">
        <v>304</v>
      </c>
      <c r="Q922">
        <v>-4.0000000000000001E-3</v>
      </c>
      <c r="R922">
        <v>186</v>
      </c>
      <c r="S922">
        <v>1.43</v>
      </c>
      <c r="T922">
        <v>121</v>
      </c>
      <c r="U922">
        <v>102.6</v>
      </c>
      <c r="V922">
        <v>179</v>
      </c>
      <c r="W922">
        <v>101.2</v>
      </c>
      <c r="X922">
        <v>104</v>
      </c>
      <c r="Y922">
        <v>-1.86</v>
      </c>
      <c r="Z922">
        <v>226</v>
      </c>
      <c r="AA922">
        <v>0</v>
      </c>
      <c r="AB922" t="s">
        <v>136</v>
      </c>
      <c r="AC922" t="str">
        <f t="array" ref="AC922">IFERROR(INDEX(JeffSagarin[TEAM],MATCH(AllSources[[#This Row],[Year]]&amp;"|"&amp;AllSources[[#This Row],[Real_Team]],JeffSagarin[YEAR]&amp;"|"&amp;JeffSagarin[TEAM],0)),"")</f>
        <v>Davidson</v>
      </c>
      <c r="AD922">
        <f t="array" ref="AD922">IFERROR(INDEX(JeffSagarin[JS_RATING],MATCH(AllSources[[#This Row],[Year]]&amp;"|"&amp;AllSources[[#This Row],[Real_Team]],JeffSagarin[YEAR]&amp;"|"&amp;JeffSagarin[TEAM],0)),"")</f>
        <v>81.78</v>
      </c>
      <c r="AE922">
        <f t="array" ref="AE922">IFERROR(INDEX(JeffSagarin[JS_SOS],MATCH(AllSources[[#This Row],[Year]]&amp;"|"&amp;AllSources[[#This Row],[Real_Team]],JeffSagarin[YEAR]&amp;"|"&amp;JeffSagarin[TEAM],0)),"")</f>
        <v>73.66</v>
      </c>
      <c r="AF922">
        <f t="array" ref="AF922">IFERROR(INDEX(JeffSagarin[W25],MATCH(AllSources[[#This Row],[Year]]&amp;"|"&amp;AllSources[[#This Row],[Real_Team]],JeffSagarin[YEAR]&amp;"|"&amp;JeffSagarin[TEAM],0)),"")</f>
        <v>1</v>
      </c>
      <c r="AG922">
        <f t="array" ref="AG922">IFERROR(INDEX(JeffSagarin[W50],MATCH(AllSources[[#This Row],[Year]]&amp;"|"&amp;AllSources[[#This Row],[Real_Team]],JeffSagarin[YEAR]&amp;"|"&amp;JeffSagarin[TEAM],0)),"")</f>
        <v>1</v>
      </c>
      <c r="AH922">
        <f t="array" ref="AH922">IFERROR(INDEX(JeffSagarin[YEAR],MATCH(AllSources[[#This Row],[Year]]&amp;"|"&amp;AllSources[[#This Row],[Real_Team]],JeffSagarin[YEAR]&amp;"|"&amp;JeffSagarin[TEAM],0)),"")</f>
        <v>2022</v>
      </c>
      <c r="AI922" t="str">
        <f t="array" ref="AI922">IFERROR(INDEX(SonnyMoore[TEAM],MATCH(AllSources[[#This Row],[Year]]&amp;"|"&amp;AllSources[[#This Row],[Real_Team]],SonnyMoore[YEAR]&amp;"|"&amp;SonnyMoore[TEAM],0)),"")</f>
        <v>DAVIDSON</v>
      </c>
      <c r="AJ922">
        <f t="array" ref="AJ922">IFERROR(INDEX(SonnyMoore[SM_SOS],MATCH(AllSources[[#This Row],[Year]]&amp;"|"&amp;AllSources[[#This Row],[Real_Team]],SonnyMoore[YEAR]&amp;"|"&amp;SonnyMoore[TEAM],0)),"")</f>
        <v>69.72</v>
      </c>
      <c r="AK922">
        <f t="array" ref="AK922">IFERROR(INDEX(SonnyMoore[SM_PR],MATCH(AllSources[[#This Row],[Year]]&amp;"|"&amp;AllSources[[#This Row],[Real_Team]],SonnyMoore[YEAR]&amp;"|"&amp;SonnyMoore[TEAM],0)),"")</f>
        <v>83.64</v>
      </c>
      <c r="AL922">
        <f t="array" ref="AL922">IFERROR(INDEX(SonnyMoore[YEAR],MATCH(AllSources[[#This Row],[Year]]&amp;"|"&amp;AllSources[[#This Row],[Real_Team]],SonnyMoore[YEAR]&amp;"|"&amp;SonnyMoore[TEAM],0)),"")</f>
        <v>2022</v>
      </c>
      <c r="AM922" t="str">
        <f t="array" ref="AM922">IFERROR(INDEX(ESPN[TEAM],MATCH(AllSources[[#This Row],[Year]]&amp;"|"&amp;AllSources[[#This Row],[Real_Team]],ESPN[YEAR]&amp;"|"&amp;ESPN[TEAM],0)),"")</f>
        <v>Davidson</v>
      </c>
      <c r="AN922">
        <f t="array" ref="AN922">IFERROR(INDEX(ESPN[BPI OFF],MATCH(AllSources[[#This Row],[Year]]&amp;"|"&amp;AllSources[[#This Row],[Real_Team]],ESPN[YEAR]&amp;"|"&amp;ESPN[TEAM],0)),"")</f>
        <v>8.9</v>
      </c>
      <c r="AO922">
        <f t="array" ref="AO922">IFERROR(INDEX(ESPN[BPI DEF],MATCH(AllSources[[#This Row],[Year]]&amp;"|"&amp;AllSources[[#This Row],[Real_Team]],ESPN[YEAR]&amp;"|"&amp;ESPN[TEAM],0)),"")</f>
        <v>0.2</v>
      </c>
      <c r="AP922">
        <f t="array" ref="AP922">IFERROR(INDEX(ESPN[BPI],MATCH(AllSources[[#This Row],[Year]]&amp;"|"&amp;AllSources[[#This Row],[Real_Team]],ESPN[YEAR]&amp;"|"&amp;ESPN[TEAM],0)),"")</f>
        <v>9.1</v>
      </c>
      <c r="AQ922">
        <f t="array" ref="AQ922">IFERROR(INDEX(ESPN[YEAR],MATCH(AllSources[[#This Row],[Year]]&amp;"|"&amp;AllSources[[#This Row],[Real_Team]],ESPN[YEAR]&amp;"|"&amp;ESPN[TEAM],0)),"")</f>
        <v>2022</v>
      </c>
    </row>
    <row r="923" spans="1:43" x14ac:dyDescent="0.2">
      <c r="A923">
        <v>2022</v>
      </c>
      <c r="B923">
        <v>42</v>
      </c>
      <c r="C923" t="s">
        <v>1420</v>
      </c>
      <c r="D923" t="s">
        <v>54</v>
      </c>
      <c r="E923" t="e" vm="1">
        <v>#NAME?</v>
      </c>
      <c r="F923">
        <v>7</v>
      </c>
      <c r="H923" t="s">
        <v>137</v>
      </c>
      <c r="I923" t="s">
        <v>527</v>
      </c>
      <c r="J923">
        <v>14.45</v>
      </c>
      <c r="K923">
        <v>110.5</v>
      </c>
      <c r="L923">
        <v>47</v>
      </c>
      <c r="M923">
        <v>96</v>
      </c>
      <c r="N923">
        <v>49</v>
      </c>
      <c r="O923">
        <v>66</v>
      </c>
      <c r="P923">
        <v>237</v>
      </c>
      <c r="Q923">
        <v>7.6999999999999999E-2</v>
      </c>
      <c r="R923">
        <v>34</v>
      </c>
      <c r="S923">
        <v>5.23</v>
      </c>
      <c r="T923">
        <v>84</v>
      </c>
      <c r="U923">
        <v>104.9</v>
      </c>
      <c r="V923">
        <v>97</v>
      </c>
      <c r="W923">
        <v>99.7</v>
      </c>
      <c r="X923">
        <v>58</v>
      </c>
      <c r="Y923">
        <v>-4.3099999999999996</v>
      </c>
      <c r="Z923">
        <v>288</v>
      </c>
      <c r="AA923">
        <v>7</v>
      </c>
      <c r="AB923" t="s">
        <v>136</v>
      </c>
      <c r="AC923" t="str">
        <f t="array" ref="AC923">IFERROR(INDEX(JeffSagarin[TEAM],MATCH(AllSources[[#This Row],[Year]]&amp;"|"&amp;AllSources[[#This Row],[Real_Team]],JeffSagarin[YEAR]&amp;"|"&amp;JeffSagarin[TEAM],0)),"")</f>
        <v/>
      </c>
      <c r="AD923" t="str">
        <f t="array" ref="AD923">IFERROR(INDEX(JeffSagarin[JS_RATING],MATCH(AllSources[[#This Row],[Year]]&amp;"|"&amp;AllSources[[#This Row],[Real_Team]],JeffSagarin[YEAR]&amp;"|"&amp;JeffSagarin[TEAM],0)),"")</f>
        <v/>
      </c>
      <c r="AE923" t="str">
        <f t="array" ref="AE923">IFERROR(INDEX(JeffSagarin[JS_SOS],MATCH(AllSources[[#This Row],[Year]]&amp;"|"&amp;AllSources[[#This Row],[Real_Team]],JeffSagarin[YEAR]&amp;"|"&amp;JeffSagarin[TEAM],0)),"")</f>
        <v/>
      </c>
      <c r="AF923" t="str">
        <f t="array" ref="AF923">IFERROR(INDEX(JeffSagarin[W25],MATCH(AllSources[[#This Row],[Year]]&amp;"|"&amp;AllSources[[#This Row],[Real_Team]],JeffSagarin[YEAR]&amp;"|"&amp;JeffSagarin[TEAM],0)),"")</f>
        <v/>
      </c>
      <c r="AG923" t="str">
        <f t="array" ref="AG923">IFERROR(INDEX(JeffSagarin[W50],MATCH(AllSources[[#This Row],[Year]]&amp;"|"&amp;AllSources[[#This Row],[Real_Team]],JeffSagarin[YEAR]&amp;"|"&amp;JeffSagarin[TEAM],0)),"")</f>
        <v/>
      </c>
      <c r="AH923" t="str">
        <f t="array" ref="AH923">IFERROR(INDEX(JeffSagarin[YEAR],MATCH(AllSources[[#This Row],[Year]]&amp;"|"&amp;AllSources[[#This Row],[Real_Team]],JeffSagarin[YEAR]&amp;"|"&amp;JeffSagarin[TEAM],0)),"")</f>
        <v/>
      </c>
      <c r="AI923" t="str">
        <f t="array" ref="AI923">IFERROR(INDEX(SonnyMoore[TEAM],MATCH(AllSources[[#This Row],[Year]]&amp;"|"&amp;AllSources[[#This Row],[Real_Team]],SonnyMoore[YEAR]&amp;"|"&amp;SonnyMoore[TEAM],0)),"")</f>
        <v/>
      </c>
      <c r="AJ923" t="str">
        <f t="array" ref="AJ923">IFERROR(INDEX(SonnyMoore[SM_SOS],MATCH(AllSources[[#This Row],[Year]]&amp;"|"&amp;AllSources[[#This Row],[Real_Team]],SonnyMoore[YEAR]&amp;"|"&amp;SonnyMoore[TEAM],0)),"")</f>
        <v/>
      </c>
      <c r="AK923" t="str">
        <f t="array" ref="AK923">IFERROR(INDEX(SonnyMoore[SM_PR],MATCH(AllSources[[#This Row],[Year]]&amp;"|"&amp;AllSources[[#This Row],[Real_Team]],SonnyMoore[YEAR]&amp;"|"&amp;SonnyMoore[TEAM],0)),"")</f>
        <v/>
      </c>
      <c r="AL923" t="str">
        <f t="array" ref="AL923">IFERROR(INDEX(SonnyMoore[YEAR],MATCH(AllSources[[#This Row],[Year]]&amp;"|"&amp;AllSources[[#This Row],[Real_Team]],SonnyMoore[YEAR]&amp;"|"&amp;SonnyMoore[TEAM],0)),"")</f>
        <v/>
      </c>
      <c r="AM923" t="str">
        <f t="array" ref="AM923">IFERROR(INDEX(ESPN[TEAM],MATCH(AllSources[[#This Row],[Year]]&amp;"|"&amp;AllSources[[#This Row],[Real_Team]],ESPN[YEAR]&amp;"|"&amp;ESPN[TEAM],0)),"")</f>
        <v>USC</v>
      </c>
      <c r="AN923">
        <f t="array" ref="AN923">IFERROR(INDEX(ESPN[BPI OFF],MATCH(AllSources[[#This Row],[Year]]&amp;"|"&amp;AllSources[[#This Row],[Real_Team]],ESPN[YEAR]&amp;"|"&amp;ESPN[TEAM],0)),"")</f>
        <v>4.9000000000000004</v>
      </c>
      <c r="AO923">
        <f t="array" ref="AO923">IFERROR(INDEX(ESPN[BPI DEF],MATCH(AllSources[[#This Row],[Year]]&amp;"|"&amp;AllSources[[#This Row],[Real_Team]],ESPN[YEAR]&amp;"|"&amp;ESPN[TEAM],0)),"")</f>
        <v>4.9000000000000004</v>
      </c>
      <c r="AP923">
        <f t="array" ref="AP923">IFERROR(INDEX(ESPN[BPI],MATCH(AllSources[[#This Row],[Year]]&amp;"|"&amp;AllSources[[#This Row],[Real_Team]],ESPN[YEAR]&amp;"|"&amp;ESPN[TEAM],0)),"")</f>
        <v>9.8000000000000007</v>
      </c>
      <c r="AQ923">
        <f t="array" ref="AQ923">IFERROR(INDEX(ESPN[YEAR],MATCH(AllSources[[#This Row],[Year]]&amp;"|"&amp;AllSources[[#This Row],[Real_Team]],ESPN[YEAR]&amp;"|"&amp;ESPN[TEAM],0)),"")</f>
        <v>2022</v>
      </c>
    </row>
    <row r="924" spans="1:43" x14ac:dyDescent="0.2">
      <c r="A924">
        <v>2022</v>
      </c>
      <c r="B924">
        <v>46</v>
      </c>
      <c r="C924" t="s">
        <v>1421</v>
      </c>
      <c r="D924" t="s">
        <v>463</v>
      </c>
      <c r="E924" t="e" vm="1">
        <v>#NAME?</v>
      </c>
      <c r="F924">
        <v>12</v>
      </c>
      <c r="H924" t="s">
        <v>560</v>
      </c>
      <c r="I924" t="s">
        <v>63</v>
      </c>
      <c r="J924">
        <v>14.03</v>
      </c>
      <c r="K924">
        <v>112.5</v>
      </c>
      <c r="L924">
        <v>28</v>
      </c>
      <c r="M924">
        <v>98.5</v>
      </c>
      <c r="N924">
        <v>89</v>
      </c>
      <c r="O924">
        <v>68.8</v>
      </c>
      <c r="P924">
        <v>81</v>
      </c>
      <c r="Q924">
        <v>-0.04</v>
      </c>
      <c r="R924">
        <v>272</v>
      </c>
      <c r="S924">
        <v>-1.1499999999999999</v>
      </c>
      <c r="T924">
        <v>175</v>
      </c>
      <c r="U924">
        <v>101.9</v>
      </c>
      <c r="V924">
        <v>201</v>
      </c>
      <c r="W924">
        <v>103.1</v>
      </c>
      <c r="X924">
        <v>154</v>
      </c>
      <c r="Y924">
        <v>-2.16</v>
      </c>
      <c r="Z924">
        <v>234</v>
      </c>
      <c r="AA924">
        <v>2</v>
      </c>
      <c r="AB924" t="s">
        <v>136</v>
      </c>
      <c r="AC924" t="str">
        <f t="array" ref="AC924">IFERROR(INDEX(JeffSagarin[TEAM],MATCH(AllSources[[#This Row],[Year]]&amp;"|"&amp;AllSources[[#This Row],[Real_Team]],JeffSagarin[YEAR]&amp;"|"&amp;JeffSagarin[TEAM],0)),"")</f>
        <v>UAB</v>
      </c>
      <c r="AD924">
        <f t="array" ref="AD924">IFERROR(INDEX(JeffSagarin[JS_RATING],MATCH(AllSources[[#This Row],[Year]]&amp;"|"&amp;AllSources[[#This Row],[Real_Team]],JeffSagarin[YEAR]&amp;"|"&amp;JeffSagarin[TEAM],0)),"")</f>
        <v>81.96</v>
      </c>
      <c r="AE924">
        <f t="array" ref="AE924">IFERROR(INDEX(JeffSagarin[JS_SOS],MATCH(AllSources[[#This Row],[Year]]&amp;"|"&amp;AllSources[[#This Row],[Real_Team]],JeffSagarin[YEAR]&amp;"|"&amp;JeffSagarin[TEAM],0)),"")</f>
        <v>71.44</v>
      </c>
      <c r="AF924">
        <f t="array" ref="AF924">IFERROR(INDEX(JeffSagarin[W25],MATCH(AllSources[[#This Row],[Year]]&amp;"|"&amp;AllSources[[#This Row],[Real_Team]],JeffSagarin[YEAR]&amp;"|"&amp;JeffSagarin[TEAM],0)),"")</f>
        <v>0</v>
      </c>
      <c r="AG924">
        <f t="array" ref="AG924">IFERROR(INDEX(JeffSagarin[W50],MATCH(AllSources[[#This Row],[Year]]&amp;"|"&amp;AllSources[[#This Row],[Real_Team]],JeffSagarin[YEAR]&amp;"|"&amp;JeffSagarin[TEAM],0)),"")</f>
        <v>0</v>
      </c>
      <c r="AH924">
        <f t="array" ref="AH924">IFERROR(INDEX(JeffSagarin[YEAR],MATCH(AllSources[[#This Row],[Year]]&amp;"|"&amp;AllSources[[#This Row],[Real_Team]],JeffSagarin[YEAR]&amp;"|"&amp;JeffSagarin[TEAM],0)),"")</f>
        <v>2022</v>
      </c>
      <c r="AI924" t="str">
        <f t="array" ref="AI924">IFERROR(INDEX(SonnyMoore[TEAM],MATCH(AllSources[[#This Row],[Year]]&amp;"|"&amp;AllSources[[#This Row],[Real_Team]],SonnyMoore[YEAR]&amp;"|"&amp;SonnyMoore[TEAM],0)),"")</f>
        <v/>
      </c>
      <c r="AJ924" t="str">
        <f t="array" ref="AJ924">IFERROR(INDEX(SonnyMoore[SM_SOS],MATCH(AllSources[[#This Row],[Year]]&amp;"|"&amp;AllSources[[#This Row],[Real_Team]],SonnyMoore[YEAR]&amp;"|"&amp;SonnyMoore[TEAM],0)),"")</f>
        <v/>
      </c>
      <c r="AK924" t="str">
        <f t="array" ref="AK924">IFERROR(INDEX(SonnyMoore[SM_PR],MATCH(AllSources[[#This Row],[Year]]&amp;"|"&amp;AllSources[[#This Row],[Real_Team]],SonnyMoore[YEAR]&amp;"|"&amp;SonnyMoore[TEAM],0)),"")</f>
        <v/>
      </c>
      <c r="AL924" t="str">
        <f t="array" ref="AL924">IFERROR(INDEX(SonnyMoore[YEAR],MATCH(AllSources[[#This Row],[Year]]&amp;"|"&amp;AllSources[[#This Row],[Real_Team]],SonnyMoore[YEAR]&amp;"|"&amp;SonnyMoore[TEAM],0)),"")</f>
        <v/>
      </c>
      <c r="AM924" t="str">
        <f t="array" ref="AM924">IFERROR(INDEX(ESPN[TEAM],MATCH(AllSources[[#This Row],[Year]]&amp;"|"&amp;AllSources[[#This Row],[Real_Team]],ESPN[YEAR]&amp;"|"&amp;ESPN[TEAM],0)),"")</f>
        <v>UAB</v>
      </c>
      <c r="AN924">
        <f t="array" ref="AN924">IFERROR(INDEX(ESPN[BPI OFF],MATCH(AllSources[[#This Row],[Year]]&amp;"|"&amp;AllSources[[#This Row],[Real_Team]],ESPN[YEAR]&amp;"|"&amp;ESPN[TEAM],0)),"")</f>
        <v>5.2</v>
      </c>
      <c r="AO924">
        <f t="array" ref="AO924">IFERROR(INDEX(ESPN[BPI DEF],MATCH(AllSources[[#This Row],[Year]]&amp;"|"&amp;AllSources[[#This Row],[Real_Team]],ESPN[YEAR]&amp;"|"&amp;ESPN[TEAM],0)),"")</f>
        <v>4.0999999999999996</v>
      </c>
      <c r="AP924">
        <f t="array" ref="AP924">IFERROR(INDEX(ESPN[BPI],MATCH(AllSources[[#This Row],[Year]]&amp;"|"&amp;AllSources[[#This Row],[Real_Team]],ESPN[YEAR]&amp;"|"&amp;ESPN[TEAM],0)),"")</f>
        <v>9.3000000000000007</v>
      </c>
      <c r="AQ924">
        <f t="array" ref="AQ924">IFERROR(INDEX(ESPN[YEAR],MATCH(AllSources[[#This Row],[Year]]&amp;"|"&amp;AllSources[[#This Row],[Real_Team]],ESPN[YEAR]&amp;"|"&amp;ESPN[TEAM],0)),"")</f>
        <v>2022</v>
      </c>
    </row>
    <row r="925" spans="1:43" x14ac:dyDescent="0.2">
      <c r="A925">
        <v>2022</v>
      </c>
      <c r="B925">
        <v>47</v>
      </c>
      <c r="C925" t="s">
        <v>1422</v>
      </c>
      <c r="D925" t="s">
        <v>17</v>
      </c>
      <c r="E925" t="e" vm="1">
        <v>#NAME?</v>
      </c>
      <c r="F925">
        <v>9</v>
      </c>
      <c r="H925" t="s">
        <v>541</v>
      </c>
      <c r="I925" t="s">
        <v>635</v>
      </c>
      <c r="J925">
        <v>14</v>
      </c>
      <c r="K925">
        <v>109.8</v>
      </c>
      <c r="L925">
        <v>62</v>
      </c>
      <c r="M925">
        <v>95.8</v>
      </c>
      <c r="N925">
        <v>46</v>
      </c>
      <c r="O925">
        <v>70.7</v>
      </c>
      <c r="P925">
        <v>26</v>
      </c>
      <c r="Q925">
        <v>0</v>
      </c>
      <c r="R925">
        <v>175</v>
      </c>
      <c r="S925">
        <v>9.25</v>
      </c>
      <c r="T925">
        <v>25</v>
      </c>
      <c r="U925">
        <v>107.4</v>
      </c>
      <c r="V925">
        <v>38</v>
      </c>
      <c r="W925">
        <v>98.2</v>
      </c>
      <c r="X925">
        <v>20</v>
      </c>
      <c r="Y925">
        <v>4.2</v>
      </c>
      <c r="Z925">
        <v>57</v>
      </c>
      <c r="AA925">
        <v>9</v>
      </c>
      <c r="AB925" t="s">
        <v>136</v>
      </c>
      <c r="AC925" t="str">
        <f t="array" ref="AC925">IFERROR(INDEX(JeffSagarin[TEAM],MATCH(AllSources[[#This Row],[Year]]&amp;"|"&amp;AllSources[[#This Row],[Real_Team]],JeffSagarin[YEAR]&amp;"|"&amp;JeffSagarin[TEAM],0)),"")</f>
        <v>Marquette</v>
      </c>
      <c r="AD925">
        <f t="array" ref="AD925">IFERROR(INDEX(JeffSagarin[JS_RATING],MATCH(AllSources[[#This Row],[Year]]&amp;"|"&amp;AllSources[[#This Row],[Real_Team]],JeffSagarin[YEAR]&amp;"|"&amp;JeffSagarin[TEAM],0)),"")</f>
        <v>82.31</v>
      </c>
      <c r="AE925">
        <f t="array" ref="AE925">IFERROR(INDEX(JeffSagarin[JS_SOS],MATCH(AllSources[[#This Row],[Year]]&amp;"|"&amp;AllSources[[#This Row],[Real_Team]],JeffSagarin[YEAR]&amp;"|"&amp;JeffSagarin[TEAM],0)),"")</f>
        <v>80.61</v>
      </c>
      <c r="AF925">
        <f t="array" ref="AF925">IFERROR(INDEX(JeffSagarin[W25],MATCH(AllSources[[#This Row],[Year]]&amp;"|"&amp;AllSources[[#This Row],[Real_Team]],JeffSagarin[YEAR]&amp;"|"&amp;JeffSagarin[TEAM],0)),"")</f>
        <v>3</v>
      </c>
      <c r="AG925">
        <f t="array" ref="AG925">IFERROR(INDEX(JeffSagarin[W50],MATCH(AllSources[[#This Row],[Year]]&amp;"|"&amp;AllSources[[#This Row],[Real_Team]],JeffSagarin[YEAR]&amp;"|"&amp;JeffSagarin[TEAM],0)),"")</f>
        <v>8</v>
      </c>
      <c r="AH925">
        <f t="array" ref="AH925">IFERROR(INDEX(JeffSagarin[YEAR],MATCH(AllSources[[#This Row],[Year]]&amp;"|"&amp;AllSources[[#This Row],[Real_Team]],JeffSagarin[YEAR]&amp;"|"&amp;JeffSagarin[TEAM],0)),"")</f>
        <v>2022</v>
      </c>
      <c r="AI925" t="str">
        <f t="array" ref="AI925">IFERROR(INDEX(SonnyMoore[TEAM],MATCH(AllSources[[#This Row],[Year]]&amp;"|"&amp;AllSources[[#This Row],[Real_Team]],SonnyMoore[YEAR]&amp;"|"&amp;SonnyMoore[TEAM],0)),"")</f>
        <v>MARQUETTE</v>
      </c>
      <c r="AJ925">
        <f t="array" ref="AJ925">IFERROR(INDEX(SonnyMoore[SM_SOS],MATCH(AllSources[[#This Row],[Year]]&amp;"|"&amp;AllSources[[#This Row],[Real_Team]],SonnyMoore[YEAR]&amp;"|"&amp;SonnyMoore[TEAM],0)),"")</f>
        <v>78.010000000000005</v>
      </c>
      <c r="AK925">
        <f t="array" ref="AK925">IFERROR(INDEX(SonnyMoore[SM_PR],MATCH(AllSources[[#This Row],[Year]]&amp;"|"&amp;AllSources[[#This Row],[Real_Team]],SonnyMoore[YEAR]&amp;"|"&amp;SonnyMoore[TEAM],0)),"")</f>
        <v>81.75</v>
      </c>
      <c r="AL925">
        <f t="array" ref="AL925">IFERROR(INDEX(SonnyMoore[YEAR],MATCH(AllSources[[#This Row],[Year]]&amp;"|"&amp;AllSources[[#This Row],[Real_Team]],SonnyMoore[YEAR]&amp;"|"&amp;SonnyMoore[TEAM],0)),"")</f>
        <v>2022</v>
      </c>
      <c r="AM925" t="str">
        <f t="array" ref="AM925">IFERROR(INDEX(ESPN[TEAM],MATCH(AllSources[[#This Row],[Year]]&amp;"|"&amp;AllSources[[#This Row],[Real_Team]],ESPN[YEAR]&amp;"|"&amp;ESPN[TEAM],0)),"")</f>
        <v>Marquette</v>
      </c>
      <c r="AN925">
        <f t="array" ref="AN925">IFERROR(INDEX(ESPN[BPI OFF],MATCH(AllSources[[#This Row],[Year]]&amp;"|"&amp;AllSources[[#This Row],[Real_Team]],ESPN[YEAR]&amp;"|"&amp;ESPN[TEAM],0)),"")</f>
        <v>3.9</v>
      </c>
      <c r="AO925">
        <f t="array" ref="AO925">IFERROR(INDEX(ESPN[BPI DEF],MATCH(AllSources[[#This Row],[Year]]&amp;"|"&amp;AllSources[[#This Row],[Real_Team]],ESPN[YEAR]&amp;"|"&amp;ESPN[TEAM],0)),"")</f>
        <v>4.7</v>
      </c>
      <c r="AP925">
        <f t="array" ref="AP925">IFERROR(INDEX(ESPN[BPI],MATCH(AllSources[[#This Row],[Year]]&amp;"|"&amp;AllSources[[#This Row],[Real_Team]],ESPN[YEAR]&amp;"|"&amp;ESPN[TEAM],0)),"")</f>
        <v>8.6</v>
      </c>
      <c r="AQ925">
        <f t="array" ref="AQ925">IFERROR(INDEX(ESPN[YEAR],MATCH(AllSources[[#This Row],[Year]]&amp;"|"&amp;AllSources[[#This Row],[Real_Team]],ESPN[YEAR]&amp;"|"&amp;ESPN[TEAM],0)),"")</f>
        <v>2022</v>
      </c>
    </row>
    <row r="926" spans="1:43" x14ac:dyDescent="0.2">
      <c r="A926">
        <v>2022</v>
      </c>
      <c r="B926">
        <v>48</v>
      </c>
      <c r="C926" t="s">
        <v>1423</v>
      </c>
      <c r="D926" t="s">
        <v>243</v>
      </c>
      <c r="E926" t="e" vm="1">
        <v>#NAME?</v>
      </c>
      <c r="F926">
        <v>11</v>
      </c>
      <c r="H926" t="s">
        <v>156</v>
      </c>
      <c r="I926" t="s">
        <v>543</v>
      </c>
      <c r="J926">
        <v>13.95</v>
      </c>
      <c r="K926">
        <v>104.4</v>
      </c>
      <c r="L926">
        <v>151</v>
      </c>
      <c r="M926">
        <v>90.4</v>
      </c>
      <c r="N926">
        <v>10</v>
      </c>
      <c r="O926">
        <v>66.099999999999994</v>
      </c>
      <c r="P926">
        <v>232</v>
      </c>
      <c r="Q926">
        <v>3.7999999999999999E-2</v>
      </c>
      <c r="R926">
        <v>91</v>
      </c>
      <c r="S926">
        <v>10.220000000000001</v>
      </c>
      <c r="T926">
        <v>17</v>
      </c>
      <c r="U926">
        <v>107.7</v>
      </c>
      <c r="V926">
        <v>24</v>
      </c>
      <c r="W926">
        <v>97.5</v>
      </c>
      <c r="X926">
        <v>12</v>
      </c>
      <c r="Y926">
        <v>-6.64</v>
      </c>
      <c r="Z926">
        <v>328</v>
      </c>
      <c r="AA926">
        <v>1</v>
      </c>
      <c r="AB926" t="s">
        <v>136</v>
      </c>
      <c r="AC926" t="str">
        <f t="array" ref="AC926">IFERROR(INDEX(JeffSagarin[TEAM],MATCH(AllSources[[#This Row],[Year]]&amp;"|"&amp;AllSources[[#This Row],[Real_Team]],JeffSagarin[YEAR]&amp;"|"&amp;JeffSagarin[TEAM],0)),"")</f>
        <v/>
      </c>
      <c r="AD926" t="str">
        <f t="array" ref="AD926">IFERROR(INDEX(JeffSagarin[JS_RATING],MATCH(AllSources[[#This Row],[Year]]&amp;"|"&amp;AllSources[[#This Row],[Real_Team]],JeffSagarin[YEAR]&amp;"|"&amp;JeffSagarin[TEAM],0)),"")</f>
        <v/>
      </c>
      <c r="AE926" t="str">
        <f t="array" ref="AE926">IFERROR(INDEX(JeffSagarin[JS_SOS],MATCH(AllSources[[#This Row],[Year]]&amp;"|"&amp;AllSources[[#This Row],[Real_Team]],JeffSagarin[YEAR]&amp;"|"&amp;JeffSagarin[TEAM],0)),"")</f>
        <v/>
      </c>
      <c r="AF926" t="str">
        <f t="array" ref="AF926">IFERROR(INDEX(JeffSagarin[W25],MATCH(AllSources[[#This Row],[Year]]&amp;"|"&amp;AllSources[[#This Row],[Real_Team]],JeffSagarin[YEAR]&amp;"|"&amp;JeffSagarin[TEAM],0)),"")</f>
        <v/>
      </c>
      <c r="AG926" t="str">
        <f t="array" ref="AG926">IFERROR(INDEX(JeffSagarin[W50],MATCH(AllSources[[#This Row],[Year]]&amp;"|"&amp;AllSources[[#This Row],[Real_Team]],JeffSagarin[YEAR]&amp;"|"&amp;JeffSagarin[TEAM],0)),"")</f>
        <v/>
      </c>
      <c r="AH926" t="str">
        <f t="array" ref="AH926">IFERROR(INDEX(JeffSagarin[YEAR],MATCH(AllSources[[#This Row],[Year]]&amp;"|"&amp;AllSources[[#This Row],[Real_Team]],JeffSagarin[YEAR]&amp;"|"&amp;JeffSagarin[TEAM],0)),"")</f>
        <v/>
      </c>
      <c r="AI926" t="str">
        <f t="array" ref="AI926">IFERROR(INDEX(SonnyMoore[TEAM],MATCH(AllSources[[#This Row],[Year]]&amp;"|"&amp;AllSources[[#This Row],[Real_Team]],SonnyMoore[YEAR]&amp;"|"&amp;SonnyMoore[TEAM],0)),"")</f>
        <v>IOWA ST.</v>
      </c>
      <c r="AJ926">
        <f t="array" ref="AJ926">IFERROR(INDEX(SonnyMoore[SM_SOS],MATCH(AllSources[[#This Row],[Year]]&amp;"|"&amp;AllSources[[#This Row],[Real_Team]],SonnyMoore[YEAR]&amp;"|"&amp;SonnyMoore[TEAM],0)),"")</f>
        <v>77.66</v>
      </c>
      <c r="AK926">
        <f t="array" ref="AK926">IFERROR(INDEX(SonnyMoore[SM_PR],MATCH(AllSources[[#This Row],[Year]]&amp;"|"&amp;AllSources[[#This Row],[Real_Team]],SonnyMoore[YEAR]&amp;"|"&amp;SonnyMoore[TEAM],0)),"")</f>
        <v>81.05</v>
      </c>
      <c r="AL926">
        <f t="array" ref="AL926">IFERROR(INDEX(SonnyMoore[YEAR],MATCH(AllSources[[#This Row],[Year]]&amp;"|"&amp;AllSources[[#This Row],[Real_Team]],SonnyMoore[YEAR]&amp;"|"&amp;SonnyMoore[TEAM],0)),"")</f>
        <v>2022</v>
      </c>
      <c r="AM926" t="str">
        <f t="array" ref="AM926">IFERROR(INDEX(ESPN[TEAM],MATCH(AllSources[[#This Row],[Year]]&amp;"|"&amp;AllSources[[#This Row],[Real_Team]],ESPN[YEAR]&amp;"|"&amp;ESPN[TEAM],0)),"")</f>
        <v/>
      </c>
      <c r="AN926" t="str">
        <f t="array" ref="AN926">IFERROR(INDEX(ESPN[BPI OFF],MATCH(AllSources[[#This Row],[Year]]&amp;"|"&amp;AllSources[[#This Row],[Real_Team]],ESPN[YEAR]&amp;"|"&amp;ESPN[TEAM],0)),"")</f>
        <v/>
      </c>
      <c r="AO926" t="str">
        <f t="array" ref="AO926">IFERROR(INDEX(ESPN[BPI DEF],MATCH(AllSources[[#This Row],[Year]]&amp;"|"&amp;AllSources[[#This Row],[Real_Team]],ESPN[YEAR]&amp;"|"&amp;ESPN[TEAM],0)),"")</f>
        <v/>
      </c>
      <c r="AP926" t="str">
        <f t="array" ref="AP926">IFERROR(INDEX(ESPN[BPI],MATCH(AllSources[[#This Row],[Year]]&amp;"|"&amp;AllSources[[#This Row],[Real_Team]],ESPN[YEAR]&amp;"|"&amp;ESPN[TEAM],0)),"")</f>
        <v/>
      </c>
      <c r="AQ926" t="str">
        <f t="array" ref="AQ926">IFERROR(INDEX(ESPN[YEAR],MATCH(AllSources[[#This Row],[Year]]&amp;"|"&amp;AllSources[[#This Row],[Real_Team]],ESPN[YEAR]&amp;"|"&amp;ESPN[TEAM],0)),"")</f>
        <v/>
      </c>
    </row>
    <row r="927" spans="1:43" x14ac:dyDescent="0.2">
      <c r="A927">
        <v>2022</v>
      </c>
      <c r="B927">
        <v>49</v>
      </c>
      <c r="C927" t="s">
        <v>1160</v>
      </c>
      <c r="D927" t="s">
        <v>75</v>
      </c>
      <c r="E927" t="e" vm="1">
        <v>#NAME?</v>
      </c>
      <c r="F927">
        <v>4</v>
      </c>
      <c r="H927" t="s">
        <v>541</v>
      </c>
      <c r="I927" t="s">
        <v>1388</v>
      </c>
      <c r="J927">
        <v>13.88</v>
      </c>
      <c r="K927">
        <v>111.9</v>
      </c>
      <c r="L927">
        <v>31</v>
      </c>
      <c r="M927">
        <v>98</v>
      </c>
      <c r="N927">
        <v>79</v>
      </c>
      <c r="O927">
        <v>65.2</v>
      </c>
      <c r="P927">
        <v>273</v>
      </c>
      <c r="Q927">
        <v>0.19400000000000001</v>
      </c>
      <c r="R927">
        <v>1</v>
      </c>
      <c r="S927">
        <v>7.04</v>
      </c>
      <c r="T927">
        <v>56</v>
      </c>
      <c r="U927">
        <v>106.1</v>
      </c>
      <c r="V927">
        <v>69</v>
      </c>
      <c r="W927">
        <v>99.1</v>
      </c>
      <c r="X927">
        <v>44</v>
      </c>
      <c r="Y927">
        <v>-0.18</v>
      </c>
      <c r="Z927">
        <v>168</v>
      </c>
      <c r="AA927">
        <v>4</v>
      </c>
      <c r="AB927" t="s">
        <v>136</v>
      </c>
      <c r="AC927" t="str">
        <f t="array" ref="AC927">IFERROR(INDEX(JeffSagarin[TEAM],MATCH(AllSources[[#This Row],[Year]]&amp;"|"&amp;AllSources[[#This Row],[Real_Team]],JeffSagarin[YEAR]&amp;"|"&amp;JeffSagarin[TEAM],0)),"")</f>
        <v>Providence</v>
      </c>
      <c r="AD927">
        <f t="array" ref="AD927">IFERROR(INDEX(JeffSagarin[JS_RATING],MATCH(AllSources[[#This Row],[Year]]&amp;"|"&amp;AllSources[[#This Row],[Real_Team]],JeffSagarin[YEAR]&amp;"|"&amp;JeffSagarin[TEAM],0)),"")</f>
        <v>83.89</v>
      </c>
      <c r="AE927">
        <f t="array" ref="AE927">IFERROR(INDEX(JeffSagarin[JS_SOS],MATCH(AllSources[[#This Row],[Year]]&amp;"|"&amp;AllSources[[#This Row],[Real_Team]],JeffSagarin[YEAR]&amp;"|"&amp;JeffSagarin[TEAM],0)),"")</f>
        <v>78.78</v>
      </c>
      <c r="AF927">
        <f t="array" ref="AF927">IFERROR(INDEX(JeffSagarin[W25],MATCH(AllSources[[#This Row],[Year]]&amp;"|"&amp;AllSources[[#This Row],[Real_Team]],JeffSagarin[YEAR]&amp;"|"&amp;JeffSagarin[TEAM],0)),"")</f>
        <v>3</v>
      </c>
      <c r="AG927">
        <f t="array" ref="AG927">IFERROR(INDEX(JeffSagarin[W50],MATCH(AllSources[[#This Row],[Year]]&amp;"|"&amp;AllSources[[#This Row],[Real_Team]],JeffSagarin[YEAR]&amp;"|"&amp;JeffSagarin[TEAM],0)),"")</f>
        <v>10</v>
      </c>
      <c r="AH927">
        <f t="array" ref="AH927">IFERROR(INDEX(JeffSagarin[YEAR],MATCH(AllSources[[#This Row],[Year]]&amp;"|"&amp;AllSources[[#This Row],[Real_Team]],JeffSagarin[YEAR]&amp;"|"&amp;JeffSagarin[TEAM],0)),"")</f>
        <v>2022</v>
      </c>
      <c r="AI927" t="str">
        <f t="array" ref="AI927">IFERROR(INDEX(SonnyMoore[TEAM],MATCH(AllSources[[#This Row],[Year]]&amp;"|"&amp;AllSources[[#This Row],[Real_Team]],SonnyMoore[YEAR]&amp;"|"&amp;SonnyMoore[TEAM],0)),"")</f>
        <v>PROVIDENCE</v>
      </c>
      <c r="AJ927">
        <f t="array" ref="AJ927">IFERROR(INDEX(SonnyMoore[SM_SOS],MATCH(AllSources[[#This Row],[Year]]&amp;"|"&amp;AllSources[[#This Row],[Real_Team]],SonnyMoore[YEAR]&amp;"|"&amp;SonnyMoore[TEAM],0)),"")</f>
        <v>76.5</v>
      </c>
      <c r="AK927">
        <f t="array" ref="AK927">IFERROR(INDEX(SonnyMoore[SM_PR],MATCH(AllSources[[#This Row],[Year]]&amp;"|"&amp;AllSources[[#This Row],[Real_Team]],SonnyMoore[YEAR]&amp;"|"&amp;SonnyMoore[TEAM],0)),"")</f>
        <v>82.19</v>
      </c>
      <c r="AL927">
        <f t="array" ref="AL927">IFERROR(INDEX(SonnyMoore[YEAR],MATCH(AllSources[[#This Row],[Year]]&amp;"|"&amp;AllSources[[#This Row],[Real_Team]],SonnyMoore[YEAR]&amp;"|"&amp;SonnyMoore[TEAM],0)),"")</f>
        <v>2022</v>
      </c>
      <c r="AM927" t="str">
        <f t="array" ref="AM927">IFERROR(INDEX(ESPN[TEAM],MATCH(AllSources[[#This Row],[Year]]&amp;"|"&amp;AllSources[[#This Row],[Real_Team]],ESPN[YEAR]&amp;"|"&amp;ESPN[TEAM],0)),"")</f>
        <v>Providence</v>
      </c>
      <c r="AN927">
        <f t="array" ref="AN927">IFERROR(INDEX(ESPN[BPI OFF],MATCH(AllSources[[#This Row],[Year]]&amp;"|"&amp;AllSources[[#This Row],[Real_Team]],ESPN[YEAR]&amp;"|"&amp;ESPN[TEAM],0)),"")</f>
        <v>5.5</v>
      </c>
      <c r="AO927">
        <f t="array" ref="AO927">IFERROR(INDEX(ESPN[BPI DEF],MATCH(AllSources[[#This Row],[Year]]&amp;"|"&amp;AllSources[[#This Row],[Real_Team]],ESPN[YEAR]&amp;"|"&amp;ESPN[TEAM],0)),"")</f>
        <v>4.0999999999999996</v>
      </c>
      <c r="AP927">
        <f t="array" ref="AP927">IFERROR(INDEX(ESPN[BPI],MATCH(AllSources[[#This Row],[Year]]&amp;"|"&amp;AllSources[[#This Row],[Real_Team]],ESPN[YEAR]&amp;"|"&amp;ESPN[TEAM],0)),"")</f>
        <v>9.6999999999999993</v>
      </c>
      <c r="AQ927">
        <f t="array" ref="AQ927">IFERROR(INDEX(ESPN[YEAR],MATCH(AllSources[[#This Row],[Year]]&amp;"|"&amp;AllSources[[#This Row],[Real_Team]],ESPN[YEAR]&amp;"|"&amp;ESPN[TEAM],0)),"")</f>
        <v>2022</v>
      </c>
    </row>
    <row r="928" spans="1:43" x14ac:dyDescent="0.2">
      <c r="A928">
        <v>2022</v>
      </c>
      <c r="B928">
        <v>52</v>
      </c>
      <c r="C928" t="s">
        <v>1424</v>
      </c>
      <c r="D928" t="s">
        <v>233</v>
      </c>
      <c r="E928" t="e" vm="1">
        <v>#NAME?</v>
      </c>
      <c r="F928">
        <v>11</v>
      </c>
      <c r="H928" t="s">
        <v>105</v>
      </c>
      <c r="I928" t="s">
        <v>99</v>
      </c>
      <c r="J928">
        <v>13.63</v>
      </c>
      <c r="K928">
        <v>112</v>
      </c>
      <c r="L928">
        <v>29</v>
      </c>
      <c r="M928">
        <v>98.4</v>
      </c>
      <c r="N928">
        <v>84</v>
      </c>
      <c r="O928">
        <v>65.7</v>
      </c>
      <c r="P928">
        <v>250</v>
      </c>
      <c r="Q928">
        <v>1.6E-2</v>
      </c>
      <c r="R928">
        <v>144</v>
      </c>
      <c r="S928">
        <v>6.2</v>
      </c>
      <c r="T928">
        <v>70</v>
      </c>
      <c r="U928">
        <v>106.6</v>
      </c>
      <c r="V928">
        <v>60</v>
      </c>
      <c r="W928">
        <v>100.4</v>
      </c>
      <c r="X928">
        <v>78</v>
      </c>
      <c r="Y928">
        <v>3.12</v>
      </c>
      <c r="Z928">
        <v>87</v>
      </c>
      <c r="AA928">
        <v>1</v>
      </c>
      <c r="AB928" t="s">
        <v>136</v>
      </c>
      <c r="AC928" t="str">
        <f t="array" ref="AC928">IFERROR(INDEX(JeffSagarin[TEAM],MATCH(AllSources[[#This Row],[Year]]&amp;"|"&amp;AllSources[[#This Row],[Real_Team]],JeffSagarin[YEAR]&amp;"|"&amp;JeffSagarin[TEAM],0)),"")</f>
        <v>Notre Dame</v>
      </c>
      <c r="AD928">
        <f t="array" ref="AD928">IFERROR(INDEX(JeffSagarin[JS_RATING],MATCH(AllSources[[#This Row],[Year]]&amp;"|"&amp;AllSources[[#This Row],[Real_Team]],JeffSagarin[YEAR]&amp;"|"&amp;JeffSagarin[TEAM],0)),"")</f>
        <v>81.900000000000006</v>
      </c>
      <c r="AE928">
        <f t="array" ref="AE928">IFERROR(INDEX(JeffSagarin[JS_SOS],MATCH(AllSources[[#This Row],[Year]]&amp;"|"&amp;AllSources[[#This Row],[Real_Team]],JeffSagarin[YEAR]&amp;"|"&amp;JeffSagarin[TEAM],0)),"")</f>
        <v>77.98</v>
      </c>
      <c r="AF928">
        <f t="array" ref="AF928">IFERROR(INDEX(JeffSagarin[W25],MATCH(AllSources[[#This Row],[Year]]&amp;"|"&amp;AllSources[[#This Row],[Real_Team]],JeffSagarin[YEAR]&amp;"|"&amp;JeffSagarin[TEAM],0)),"")</f>
        <v>2</v>
      </c>
      <c r="AG928">
        <f t="array" ref="AG928">IFERROR(INDEX(JeffSagarin[W50],MATCH(AllSources[[#This Row],[Year]]&amp;"|"&amp;AllSources[[#This Row],[Real_Team]],JeffSagarin[YEAR]&amp;"|"&amp;JeffSagarin[TEAM],0)),"")</f>
        <v>2</v>
      </c>
      <c r="AH928">
        <f t="array" ref="AH928">IFERROR(INDEX(JeffSagarin[YEAR],MATCH(AllSources[[#This Row],[Year]]&amp;"|"&amp;AllSources[[#This Row],[Real_Team]],JeffSagarin[YEAR]&amp;"|"&amp;JeffSagarin[TEAM],0)),"")</f>
        <v>2022</v>
      </c>
      <c r="AI928" t="str">
        <f t="array" ref="AI928">IFERROR(INDEX(SonnyMoore[TEAM],MATCH(AllSources[[#This Row],[Year]]&amp;"|"&amp;AllSources[[#This Row],[Real_Team]],SonnyMoore[YEAR]&amp;"|"&amp;SonnyMoore[TEAM],0)),"")</f>
        <v>NOTRE DAME</v>
      </c>
      <c r="AJ928">
        <f t="array" ref="AJ928">IFERROR(INDEX(SonnyMoore[SM_SOS],MATCH(AllSources[[#This Row],[Year]]&amp;"|"&amp;AllSources[[#This Row],[Real_Team]],SonnyMoore[YEAR]&amp;"|"&amp;SonnyMoore[TEAM],0)),"")</f>
        <v>75.47</v>
      </c>
      <c r="AK928">
        <f t="array" ref="AK928">IFERROR(INDEX(SonnyMoore[SM_PR],MATCH(AllSources[[#This Row],[Year]]&amp;"|"&amp;AllSources[[#This Row],[Real_Team]],SonnyMoore[YEAR]&amp;"|"&amp;SonnyMoore[TEAM],0)),"")</f>
        <v>82.05</v>
      </c>
      <c r="AL928">
        <f t="array" ref="AL928">IFERROR(INDEX(SonnyMoore[YEAR],MATCH(AllSources[[#This Row],[Year]]&amp;"|"&amp;AllSources[[#This Row],[Real_Team]],SonnyMoore[YEAR]&amp;"|"&amp;SonnyMoore[TEAM],0)),"")</f>
        <v>2022</v>
      </c>
      <c r="AM928" t="str">
        <f t="array" ref="AM928">IFERROR(INDEX(ESPN[TEAM],MATCH(AllSources[[#This Row],[Year]]&amp;"|"&amp;AllSources[[#This Row],[Real_Team]],ESPN[YEAR]&amp;"|"&amp;ESPN[TEAM],0)),"")</f>
        <v>Notre Dame</v>
      </c>
      <c r="AN928">
        <f t="array" ref="AN928">IFERROR(INDEX(ESPN[BPI OFF],MATCH(AllSources[[#This Row],[Year]]&amp;"|"&amp;AllSources[[#This Row],[Real_Team]],ESPN[YEAR]&amp;"|"&amp;ESPN[TEAM],0)),"")</f>
        <v>6.6</v>
      </c>
      <c r="AO928">
        <f t="array" ref="AO928">IFERROR(INDEX(ESPN[BPI DEF],MATCH(AllSources[[#This Row],[Year]]&amp;"|"&amp;AllSources[[#This Row],[Real_Team]],ESPN[YEAR]&amp;"|"&amp;ESPN[TEAM],0)),"")</f>
        <v>2.5</v>
      </c>
      <c r="AP928">
        <f t="array" ref="AP928">IFERROR(INDEX(ESPN[BPI],MATCH(AllSources[[#This Row],[Year]]&amp;"|"&amp;AllSources[[#This Row],[Real_Team]],ESPN[YEAR]&amp;"|"&amp;ESPN[TEAM],0)),"")</f>
        <v>9.1</v>
      </c>
      <c r="AQ928">
        <f t="array" ref="AQ928">IFERROR(INDEX(ESPN[YEAR],MATCH(AllSources[[#This Row],[Year]]&amp;"|"&amp;AllSources[[#This Row],[Real_Team]],ESPN[YEAR]&amp;"|"&amp;ESPN[TEAM],0)),"")</f>
        <v>2022</v>
      </c>
    </row>
    <row r="929" spans="1:43" x14ac:dyDescent="0.2">
      <c r="A929">
        <v>2022</v>
      </c>
      <c r="B929">
        <v>53</v>
      </c>
      <c r="C929" t="s">
        <v>1425</v>
      </c>
      <c r="D929" t="s">
        <v>247</v>
      </c>
      <c r="E929" t="e" vm="1">
        <v>#NAME?</v>
      </c>
      <c r="F929">
        <v>9</v>
      </c>
      <c r="H929" t="s">
        <v>541</v>
      </c>
      <c r="I929" t="s">
        <v>58</v>
      </c>
      <c r="J929">
        <v>13.47</v>
      </c>
      <c r="K929">
        <v>105.6</v>
      </c>
      <c r="L929">
        <v>124</v>
      </c>
      <c r="M929">
        <v>92.1</v>
      </c>
      <c r="N929">
        <v>18</v>
      </c>
      <c r="O929">
        <v>66.900000000000006</v>
      </c>
      <c r="P929">
        <v>190</v>
      </c>
      <c r="Q929">
        <v>0.09</v>
      </c>
      <c r="R929">
        <v>25</v>
      </c>
      <c r="S929">
        <v>8.69</v>
      </c>
      <c r="T929">
        <v>35</v>
      </c>
      <c r="U929">
        <v>107.7</v>
      </c>
      <c r="V929">
        <v>26</v>
      </c>
      <c r="W929">
        <v>99</v>
      </c>
      <c r="X929">
        <v>43</v>
      </c>
      <c r="Y929">
        <v>-0.16</v>
      </c>
      <c r="Z929">
        <v>165</v>
      </c>
      <c r="AA929">
        <v>9</v>
      </c>
      <c r="AB929" t="s">
        <v>136</v>
      </c>
      <c r="AC929" t="str">
        <f t="array" ref="AC929">IFERROR(INDEX(JeffSagarin[TEAM],MATCH(AllSources[[#This Row],[Year]]&amp;"|"&amp;AllSources[[#This Row],[Real_Team]],JeffSagarin[YEAR]&amp;"|"&amp;JeffSagarin[TEAM],0)),"")</f>
        <v>Creighton</v>
      </c>
      <c r="AD929">
        <f t="array" ref="AD929">IFERROR(INDEX(JeffSagarin[JS_RATING],MATCH(AllSources[[#This Row],[Year]]&amp;"|"&amp;AllSources[[#This Row],[Real_Team]],JeffSagarin[YEAR]&amp;"|"&amp;JeffSagarin[TEAM],0)),"")</f>
        <v>82.59</v>
      </c>
      <c r="AE929">
        <f t="array" ref="AE929">IFERROR(INDEX(JeffSagarin[JS_SOS],MATCH(AllSources[[#This Row],[Year]]&amp;"|"&amp;AllSources[[#This Row],[Real_Team]],JeffSagarin[YEAR]&amp;"|"&amp;JeffSagarin[TEAM],0)),"")</f>
        <v>79.78</v>
      </c>
      <c r="AF929">
        <f t="array" ref="AF929">IFERROR(INDEX(JeffSagarin[W25],MATCH(AllSources[[#This Row],[Year]]&amp;"|"&amp;AllSources[[#This Row],[Real_Team]],JeffSagarin[YEAR]&amp;"|"&amp;JeffSagarin[TEAM],0)),"")</f>
        <v>3</v>
      </c>
      <c r="AG929">
        <f t="array" ref="AG929">IFERROR(INDEX(JeffSagarin[W50],MATCH(AllSources[[#This Row],[Year]]&amp;"|"&amp;AllSources[[#This Row],[Real_Team]],JeffSagarin[YEAR]&amp;"|"&amp;JeffSagarin[TEAM],0)),"")</f>
        <v>10</v>
      </c>
      <c r="AH929">
        <f t="array" ref="AH929">IFERROR(INDEX(JeffSagarin[YEAR],MATCH(AllSources[[#This Row],[Year]]&amp;"|"&amp;AllSources[[#This Row],[Real_Team]],JeffSagarin[YEAR]&amp;"|"&amp;JeffSagarin[TEAM],0)),"")</f>
        <v>2022</v>
      </c>
      <c r="AI929" t="str">
        <f t="array" ref="AI929">IFERROR(INDEX(SonnyMoore[TEAM],MATCH(AllSources[[#This Row],[Year]]&amp;"|"&amp;AllSources[[#This Row],[Real_Team]],SonnyMoore[YEAR]&amp;"|"&amp;SonnyMoore[TEAM],0)),"")</f>
        <v>CREIGHTON</v>
      </c>
      <c r="AJ929">
        <f t="array" ref="AJ929">IFERROR(INDEX(SonnyMoore[SM_SOS],MATCH(AllSources[[#This Row],[Year]]&amp;"|"&amp;AllSources[[#This Row],[Real_Team]],SonnyMoore[YEAR]&amp;"|"&amp;SonnyMoore[TEAM],0)),"")</f>
        <v>76.48</v>
      </c>
      <c r="AK929">
        <f t="array" ref="AK929">IFERROR(INDEX(SonnyMoore[SM_PR],MATCH(AllSources[[#This Row],[Year]]&amp;"|"&amp;AllSources[[#This Row],[Real_Team]],SonnyMoore[YEAR]&amp;"|"&amp;SonnyMoore[TEAM],0)),"")</f>
        <v>81.19</v>
      </c>
      <c r="AL929">
        <f t="array" ref="AL929">IFERROR(INDEX(SonnyMoore[YEAR],MATCH(AllSources[[#This Row],[Year]]&amp;"|"&amp;AllSources[[#This Row],[Real_Team]],SonnyMoore[YEAR]&amp;"|"&amp;SonnyMoore[TEAM],0)),"")</f>
        <v>2022</v>
      </c>
      <c r="AM929" t="str">
        <f t="array" ref="AM929">IFERROR(INDEX(ESPN[TEAM],MATCH(AllSources[[#This Row],[Year]]&amp;"|"&amp;AllSources[[#This Row],[Real_Team]],ESPN[YEAR]&amp;"|"&amp;ESPN[TEAM],0)),"")</f>
        <v>Creighton</v>
      </c>
      <c r="AN929">
        <f t="array" ref="AN929">IFERROR(INDEX(ESPN[BPI OFF],MATCH(AllSources[[#This Row],[Year]]&amp;"|"&amp;AllSources[[#This Row],[Real_Team]],ESPN[YEAR]&amp;"|"&amp;ESPN[TEAM],0)),"")</f>
        <v>1.7</v>
      </c>
      <c r="AO929">
        <f t="array" ref="AO929">IFERROR(INDEX(ESPN[BPI DEF],MATCH(AllSources[[#This Row],[Year]]&amp;"|"&amp;AllSources[[#This Row],[Real_Team]],ESPN[YEAR]&amp;"|"&amp;ESPN[TEAM],0)),"")</f>
        <v>5.9</v>
      </c>
      <c r="AP929">
        <f t="array" ref="AP929">IFERROR(INDEX(ESPN[BPI],MATCH(AllSources[[#This Row],[Year]]&amp;"|"&amp;AllSources[[#This Row],[Real_Team]],ESPN[YEAR]&amp;"|"&amp;ESPN[TEAM],0)),"")</f>
        <v>7.5</v>
      </c>
      <c r="AQ929">
        <f t="array" ref="AQ929">IFERROR(INDEX(ESPN[YEAR],MATCH(AllSources[[#This Row],[Year]]&amp;"|"&amp;AllSources[[#This Row],[Real_Team]],ESPN[YEAR]&amp;"|"&amp;ESPN[TEAM],0)),"")</f>
        <v>2022</v>
      </c>
    </row>
    <row r="930" spans="1:43" x14ac:dyDescent="0.2">
      <c r="A930">
        <v>2022</v>
      </c>
      <c r="B930">
        <v>58</v>
      </c>
      <c r="C930" t="s">
        <v>741</v>
      </c>
      <c r="D930" t="s">
        <v>740</v>
      </c>
      <c r="E930" t="e" vm="1">
        <v>#NAME?</v>
      </c>
      <c r="F930">
        <v>12</v>
      </c>
      <c r="H930" t="s">
        <v>538</v>
      </c>
      <c r="I930" t="s">
        <v>651</v>
      </c>
      <c r="J930">
        <v>13.1</v>
      </c>
      <c r="K930">
        <v>110.2</v>
      </c>
      <c r="L930">
        <v>54</v>
      </c>
      <c r="M930">
        <v>97.1</v>
      </c>
      <c r="N930">
        <v>66</v>
      </c>
      <c r="O930">
        <v>66</v>
      </c>
      <c r="P930">
        <v>238</v>
      </c>
      <c r="Q930">
        <v>6.7000000000000004E-2</v>
      </c>
      <c r="R930">
        <v>53</v>
      </c>
      <c r="S930">
        <v>4.75</v>
      </c>
      <c r="T930">
        <v>89</v>
      </c>
      <c r="U930">
        <v>105.3</v>
      </c>
      <c r="V930">
        <v>88</v>
      </c>
      <c r="W930">
        <v>100.5</v>
      </c>
      <c r="X930">
        <v>82</v>
      </c>
      <c r="Y930">
        <v>-0.49</v>
      </c>
      <c r="Z930">
        <v>178</v>
      </c>
      <c r="AA930">
        <v>2</v>
      </c>
      <c r="AB930" t="s">
        <v>136</v>
      </c>
      <c r="AC930" t="str">
        <f t="array" ref="AC930">IFERROR(INDEX(JeffSagarin[TEAM],MATCH(AllSources[[#This Row],[Year]]&amp;"|"&amp;AllSources[[#This Row],[Real_Team]],JeffSagarin[YEAR]&amp;"|"&amp;JeffSagarin[TEAM],0)),"")</f>
        <v>Wyoming</v>
      </c>
      <c r="AD930">
        <f t="array" ref="AD930">IFERROR(INDEX(JeffSagarin[JS_RATING],MATCH(AllSources[[#This Row],[Year]]&amp;"|"&amp;AllSources[[#This Row],[Real_Team]],JeffSagarin[YEAR]&amp;"|"&amp;JeffSagarin[TEAM],0)),"")</f>
        <v>79.25</v>
      </c>
      <c r="AE930">
        <f t="array" ref="AE930">IFERROR(INDEX(JeffSagarin[JS_SOS],MATCH(AllSources[[#This Row],[Year]]&amp;"|"&amp;AllSources[[#This Row],[Real_Team]],JeffSagarin[YEAR]&amp;"|"&amp;JeffSagarin[TEAM],0)),"")</f>
        <v>75.209999999999994</v>
      </c>
      <c r="AF930">
        <f t="array" ref="AF930">IFERROR(INDEX(JeffSagarin[W25],MATCH(AllSources[[#This Row],[Year]]&amp;"|"&amp;AllSources[[#This Row],[Real_Team]],JeffSagarin[YEAR]&amp;"|"&amp;JeffSagarin[TEAM],0)),"")</f>
        <v>0</v>
      </c>
      <c r="AG930">
        <f t="array" ref="AG930">IFERROR(INDEX(JeffSagarin[W50],MATCH(AllSources[[#This Row],[Year]]&amp;"|"&amp;AllSources[[#This Row],[Real_Team]],JeffSagarin[YEAR]&amp;"|"&amp;JeffSagarin[TEAM],0)),"")</f>
        <v>2</v>
      </c>
      <c r="AH930">
        <f t="array" ref="AH930">IFERROR(INDEX(JeffSagarin[YEAR],MATCH(AllSources[[#This Row],[Year]]&amp;"|"&amp;AllSources[[#This Row],[Real_Team]],JeffSagarin[YEAR]&amp;"|"&amp;JeffSagarin[TEAM],0)),"")</f>
        <v>2022</v>
      </c>
      <c r="AI930" t="str">
        <f t="array" ref="AI930">IFERROR(INDEX(SonnyMoore[TEAM],MATCH(AllSources[[#This Row],[Year]]&amp;"|"&amp;AllSources[[#This Row],[Real_Team]],SonnyMoore[YEAR]&amp;"|"&amp;SonnyMoore[TEAM],0)),"")</f>
        <v>WYOMING</v>
      </c>
      <c r="AJ930">
        <f t="array" ref="AJ930">IFERROR(INDEX(SonnyMoore[SM_SOS],MATCH(AllSources[[#This Row],[Year]]&amp;"|"&amp;AllSources[[#This Row],[Real_Team]],SonnyMoore[YEAR]&amp;"|"&amp;SonnyMoore[TEAM],0)),"")</f>
        <v>72.28</v>
      </c>
      <c r="AK930">
        <f t="array" ref="AK930">IFERROR(INDEX(SonnyMoore[SM_PR],MATCH(AllSources[[#This Row],[Year]]&amp;"|"&amp;AllSources[[#This Row],[Real_Team]],SonnyMoore[YEAR]&amp;"|"&amp;SonnyMoore[TEAM],0)),"")</f>
        <v>79.989999999999995</v>
      </c>
      <c r="AL930">
        <f t="array" ref="AL930">IFERROR(INDEX(SonnyMoore[YEAR],MATCH(AllSources[[#This Row],[Year]]&amp;"|"&amp;AllSources[[#This Row],[Real_Team]],SonnyMoore[YEAR]&amp;"|"&amp;SonnyMoore[TEAM],0)),"")</f>
        <v>2022</v>
      </c>
      <c r="AM930" t="str">
        <f t="array" ref="AM930">IFERROR(INDEX(ESPN[TEAM],MATCH(AllSources[[#This Row],[Year]]&amp;"|"&amp;AllSources[[#This Row],[Real_Team]],ESPN[YEAR]&amp;"|"&amp;ESPN[TEAM],0)),"")</f>
        <v/>
      </c>
      <c r="AN930" t="str">
        <f t="array" ref="AN930">IFERROR(INDEX(ESPN[BPI OFF],MATCH(AllSources[[#This Row],[Year]]&amp;"|"&amp;AllSources[[#This Row],[Real_Team]],ESPN[YEAR]&amp;"|"&amp;ESPN[TEAM],0)),"")</f>
        <v/>
      </c>
      <c r="AO930" t="str">
        <f t="array" ref="AO930">IFERROR(INDEX(ESPN[BPI DEF],MATCH(AllSources[[#This Row],[Year]]&amp;"|"&amp;AllSources[[#This Row],[Real_Team]],ESPN[YEAR]&amp;"|"&amp;ESPN[TEAM],0)),"")</f>
        <v/>
      </c>
      <c r="AP930" t="str">
        <f t="array" ref="AP930">IFERROR(INDEX(ESPN[BPI],MATCH(AllSources[[#This Row],[Year]]&amp;"|"&amp;AllSources[[#This Row],[Real_Team]],ESPN[YEAR]&amp;"|"&amp;ESPN[TEAM],0)),"")</f>
        <v/>
      </c>
      <c r="AQ930" t="str">
        <f t="array" ref="AQ930">IFERROR(INDEX(ESPN[YEAR],MATCH(AllSources[[#This Row],[Year]]&amp;"|"&amp;AllSources[[#This Row],[Real_Team]],ESPN[YEAR]&amp;"|"&amp;ESPN[TEAM],0)),"")</f>
        <v/>
      </c>
    </row>
    <row r="931" spans="1:43" x14ac:dyDescent="0.2">
      <c r="A931">
        <v>2022</v>
      </c>
      <c r="B931">
        <v>59</v>
      </c>
      <c r="C931" t="s">
        <v>899</v>
      </c>
      <c r="D931" t="s">
        <v>20</v>
      </c>
      <c r="E931" t="e" vm="1">
        <v>#NAME?</v>
      </c>
      <c r="F931">
        <v>13</v>
      </c>
      <c r="H931" t="s">
        <v>496</v>
      </c>
      <c r="I931" t="s">
        <v>1141</v>
      </c>
      <c r="J931">
        <v>13.07</v>
      </c>
      <c r="K931">
        <v>110.8</v>
      </c>
      <c r="L931">
        <v>44</v>
      </c>
      <c r="M931">
        <v>97.7</v>
      </c>
      <c r="N931">
        <v>74</v>
      </c>
      <c r="O931">
        <v>65</v>
      </c>
      <c r="P931">
        <v>288</v>
      </c>
      <c r="Q931">
        <v>-1.4999999999999999E-2</v>
      </c>
      <c r="R931">
        <v>209</v>
      </c>
      <c r="S931">
        <v>-7.51</v>
      </c>
      <c r="T931">
        <v>330</v>
      </c>
      <c r="U931">
        <v>99.1</v>
      </c>
      <c r="V931">
        <v>328</v>
      </c>
      <c r="W931">
        <v>106.6</v>
      </c>
      <c r="X931">
        <v>305</v>
      </c>
      <c r="Y931">
        <v>2.2000000000000002</v>
      </c>
      <c r="Z931">
        <v>107</v>
      </c>
      <c r="AA931">
        <v>3</v>
      </c>
      <c r="AB931" t="s">
        <v>136</v>
      </c>
      <c r="AC931" t="str">
        <f t="array" ref="AC931">IFERROR(INDEX(JeffSagarin[TEAM],MATCH(AllSources[[#This Row],[Year]]&amp;"|"&amp;AllSources[[#This Row],[Real_Team]],JeffSagarin[YEAR]&amp;"|"&amp;JeffSagarin[TEAM],0)),"")</f>
        <v>Vermont</v>
      </c>
      <c r="AD931">
        <f t="array" ref="AD931">IFERROR(INDEX(JeffSagarin[JS_RATING],MATCH(AllSources[[#This Row],[Year]]&amp;"|"&amp;AllSources[[#This Row],[Real_Team]],JeffSagarin[YEAR]&amp;"|"&amp;JeffSagarin[TEAM],0)),"")</f>
        <v>79.17</v>
      </c>
      <c r="AE931">
        <f t="array" ref="AE931">IFERROR(INDEX(JeffSagarin[JS_SOS],MATCH(AllSources[[#This Row],[Year]]&amp;"|"&amp;AllSources[[#This Row],[Real_Team]],JeffSagarin[YEAR]&amp;"|"&amp;JeffSagarin[TEAM],0)),"")</f>
        <v>66.930000000000007</v>
      </c>
      <c r="AF931">
        <f t="array" ref="AF931">IFERROR(INDEX(JeffSagarin[W25],MATCH(AllSources[[#This Row],[Year]]&amp;"|"&amp;AllSources[[#This Row],[Real_Team]],JeffSagarin[YEAR]&amp;"|"&amp;JeffSagarin[TEAM],0)),"")</f>
        <v>0</v>
      </c>
      <c r="AG931">
        <f t="array" ref="AG931">IFERROR(INDEX(JeffSagarin[W50],MATCH(AllSources[[#This Row],[Year]]&amp;"|"&amp;AllSources[[#This Row],[Real_Team]],JeffSagarin[YEAR]&amp;"|"&amp;JeffSagarin[TEAM],0)),"")</f>
        <v>0</v>
      </c>
      <c r="AH931">
        <f t="array" ref="AH931">IFERROR(INDEX(JeffSagarin[YEAR],MATCH(AllSources[[#This Row],[Year]]&amp;"|"&amp;AllSources[[#This Row],[Real_Team]],JeffSagarin[YEAR]&amp;"|"&amp;JeffSagarin[TEAM],0)),"")</f>
        <v>2022</v>
      </c>
      <c r="AI931" t="str">
        <f t="array" ref="AI931">IFERROR(INDEX(SonnyMoore[TEAM],MATCH(AllSources[[#This Row],[Year]]&amp;"|"&amp;AllSources[[#This Row],[Real_Team]],SonnyMoore[YEAR]&amp;"|"&amp;SonnyMoore[TEAM],0)),"")</f>
        <v>VERMONT</v>
      </c>
      <c r="AJ931">
        <f t="array" ref="AJ931">IFERROR(INDEX(SonnyMoore[SM_SOS],MATCH(AllSources[[#This Row],[Year]]&amp;"|"&amp;AllSources[[#This Row],[Real_Team]],SonnyMoore[YEAR]&amp;"|"&amp;SonnyMoore[TEAM],0)),"")</f>
        <v>67.2</v>
      </c>
      <c r="AK931">
        <f t="array" ref="AK931">IFERROR(INDEX(SonnyMoore[SM_PR],MATCH(AllSources[[#This Row],[Year]]&amp;"|"&amp;AllSources[[#This Row],[Real_Team]],SonnyMoore[YEAR]&amp;"|"&amp;SonnyMoore[TEAM],0)),"")</f>
        <v>84.94</v>
      </c>
      <c r="AL931">
        <f t="array" ref="AL931">IFERROR(INDEX(SonnyMoore[YEAR],MATCH(AllSources[[#This Row],[Year]]&amp;"|"&amp;AllSources[[#This Row],[Real_Team]],SonnyMoore[YEAR]&amp;"|"&amp;SonnyMoore[TEAM],0)),"")</f>
        <v>2022</v>
      </c>
      <c r="AM931" t="str">
        <f t="array" ref="AM931">IFERROR(INDEX(ESPN[TEAM],MATCH(AllSources[[#This Row],[Year]]&amp;"|"&amp;AllSources[[#This Row],[Real_Team]],ESPN[YEAR]&amp;"|"&amp;ESPN[TEAM],0)),"")</f>
        <v>Vermont</v>
      </c>
      <c r="AN931">
        <f t="array" ref="AN931">IFERROR(INDEX(ESPN[BPI OFF],MATCH(AllSources[[#This Row],[Year]]&amp;"|"&amp;AllSources[[#This Row],[Real_Team]],ESPN[YEAR]&amp;"|"&amp;ESPN[TEAM],0)),"")</f>
        <v>6.4</v>
      </c>
      <c r="AO931">
        <f t="array" ref="AO931">IFERROR(INDEX(ESPN[BPI DEF],MATCH(AllSources[[#This Row],[Year]]&amp;"|"&amp;AllSources[[#This Row],[Real_Team]],ESPN[YEAR]&amp;"|"&amp;ESPN[TEAM],0)),"")</f>
        <v>3.5</v>
      </c>
      <c r="AP931">
        <f t="array" ref="AP931">IFERROR(INDEX(ESPN[BPI],MATCH(AllSources[[#This Row],[Year]]&amp;"|"&amp;AllSources[[#This Row],[Real_Team]],ESPN[YEAR]&amp;"|"&amp;ESPN[TEAM],0)),"")</f>
        <v>9.9</v>
      </c>
      <c r="AQ931">
        <f t="array" ref="AQ931">IFERROR(INDEX(ESPN[YEAR],MATCH(AllSources[[#This Row],[Year]]&amp;"|"&amp;AllSources[[#This Row],[Real_Team]],ESPN[YEAR]&amp;"|"&amp;ESPN[TEAM],0)),"")</f>
        <v>2022</v>
      </c>
    </row>
    <row r="932" spans="1:43" x14ac:dyDescent="0.2">
      <c r="A932">
        <v>2022</v>
      </c>
      <c r="B932">
        <v>62</v>
      </c>
      <c r="C932" t="s">
        <v>1426</v>
      </c>
      <c r="D932" t="s">
        <v>600</v>
      </c>
      <c r="E932" t="e" vm="1">
        <v>#NAME?</v>
      </c>
      <c r="F932">
        <v>10</v>
      </c>
      <c r="H932" t="s">
        <v>105</v>
      </c>
      <c r="I932" t="s">
        <v>87</v>
      </c>
      <c r="J932">
        <v>12.62</v>
      </c>
      <c r="K932">
        <v>114.8</v>
      </c>
      <c r="L932">
        <v>17</v>
      </c>
      <c r="M932">
        <v>102.1</v>
      </c>
      <c r="N932">
        <v>157</v>
      </c>
      <c r="O932">
        <v>67.3</v>
      </c>
      <c r="P932">
        <v>160</v>
      </c>
      <c r="Q932">
        <v>6.9000000000000006E-2</v>
      </c>
      <c r="R932">
        <v>50</v>
      </c>
      <c r="S932">
        <v>6.64</v>
      </c>
      <c r="T932">
        <v>63</v>
      </c>
      <c r="U932">
        <v>106.8</v>
      </c>
      <c r="V932">
        <v>55</v>
      </c>
      <c r="W932">
        <v>100.2</v>
      </c>
      <c r="X932">
        <v>71</v>
      </c>
      <c r="Y932">
        <v>0.55000000000000004</v>
      </c>
      <c r="Z932">
        <v>148</v>
      </c>
      <c r="AA932">
        <v>0</v>
      </c>
      <c r="AB932" t="s">
        <v>136</v>
      </c>
      <c r="AC932" t="str">
        <f t="array" ref="AC932">IFERROR(INDEX(JeffSagarin[TEAM],MATCH(AllSources[[#This Row],[Year]]&amp;"|"&amp;AllSources[[#This Row],[Real_Team]],JeffSagarin[YEAR]&amp;"|"&amp;JeffSagarin[TEAM],0)),"")</f>
        <v/>
      </c>
      <c r="AD932" t="str">
        <f t="array" ref="AD932">IFERROR(INDEX(JeffSagarin[JS_RATING],MATCH(AllSources[[#This Row],[Year]]&amp;"|"&amp;AllSources[[#This Row],[Real_Team]],JeffSagarin[YEAR]&amp;"|"&amp;JeffSagarin[TEAM],0)),"")</f>
        <v/>
      </c>
      <c r="AE932" t="str">
        <f t="array" ref="AE932">IFERROR(INDEX(JeffSagarin[JS_SOS],MATCH(AllSources[[#This Row],[Year]]&amp;"|"&amp;AllSources[[#This Row],[Real_Team]],JeffSagarin[YEAR]&amp;"|"&amp;JeffSagarin[TEAM],0)),"")</f>
        <v/>
      </c>
      <c r="AF932" t="str">
        <f t="array" ref="AF932">IFERROR(INDEX(JeffSagarin[W25],MATCH(AllSources[[#This Row],[Year]]&amp;"|"&amp;AllSources[[#This Row],[Real_Team]],JeffSagarin[YEAR]&amp;"|"&amp;JeffSagarin[TEAM],0)),"")</f>
        <v/>
      </c>
      <c r="AG932" t="str">
        <f t="array" ref="AG932">IFERROR(INDEX(JeffSagarin[W50],MATCH(AllSources[[#This Row],[Year]]&amp;"|"&amp;AllSources[[#This Row],[Real_Team]],JeffSagarin[YEAR]&amp;"|"&amp;JeffSagarin[TEAM],0)),"")</f>
        <v/>
      </c>
      <c r="AH932" t="str">
        <f t="array" ref="AH932">IFERROR(INDEX(JeffSagarin[YEAR],MATCH(AllSources[[#This Row],[Year]]&amp;"|"&amp;AllSources[[#This Row],[Real_Team]],JeffSagarin[YEAR]&amp;"|"&amp;JeffSagarin[TEAM],0)),"")</f>
        <v/>
      </c>
      <c r="AI932" t="str">
        <f t="array" ref="AI932">IFERROR(INDEX(SonnyMoore[TEAM],MATCH(AllSources[[#This Row],[Year]]&amp;"|"&amp;AllSources[[#This Row],[Real_Team]],SonnyMoore[YEAR]&amp;"|"&amp;SonnyMoore[TEAM],0)),"")</f>
        <v/>
      </c>
      <c r="AJ932" t="str">
        <f t="array" ref="AJ932">IFERROR(INDEX(SonnyMoore[SM_SOS],MATCH(AllSources[[#This Row],[Year]]&amp;"|"&amp;AllSources[[#This Row],[Real_Team]],SonnyMoore[YEAR]&amp;"|"&amp;SonnyMoore[TEAM],0)),"")</f>
        <v/>
      </c>
      <c r="AK932" t="str">
        <f t="array" ref="AK932">IFERROR(INDEX(SonnyMoore[SM_PR],MATCH(AllSources[[#This Row],[Year]]&amp;"|"&amp;AllSources[[#This Row],[Real_Team]],SonnyMoore[YEAR]&amp;"|"&amp;SonnyMoore[TEAM],0)),"")</f>
        <v/>
      </c>
      <c r="AL932" t="str">
        <f t="array" ref="AL932">IFERROR(INDEX(SonnyMoore[YEAR],MATCH(AllSources[[#This Row],[Year]]&amp;"|"&amp;AllSources[[#This Row],[Real_Team]],SonnyMoore[YEAR]&amp;"|"&amp;SonnyMoore[TEAM],0)),"")</f>
        <v/>
      </c>
      <c r="AM932" t="str">
        <f t="array" ref="AM932">IFERROR(INDEX(ESPN[TEAM],MATCH(AllSources[[#This Row],[Year]]&amp;"|"&amp;AllSources[[#This Row],[Real_Team]],ESPN[YEAR]&amp;"|"&amp;ESPN[TEAM],0)),"")</f>
        <v/>
      </c>
      <c r="AN932" t="str">
        <f t="array" ref="AN932">IFERROR(INDEX(ESPN[BPI OFF],MATCH(AllSources[[#This Row],[Year]]&amp;"|"&amp;AllSources[[#This Row],[Real_Team]],ESPN[YEAR]&amp;"|"&amp;ESPN[TEAM],0)),"")</f>
        <v/>
      </c>
      <c r="AO932" t="str">
        <f t="array" ref="AO932">IFERROR(INDEX(ESPN[BPI DEF],MATCH(AllSources[[#This Row],[Year]]&amp;"|"&amp;AllSources[[#This Row],[Real_Team]],ESPN[YEAR]&amp;"|"&amp;ESPN[TEAM],0)),"")</f>
        <v/>
      </c>
      <c r="AP932" t="str">
        <f t="array" ref="AP932">IFERROR(INDEX(ESPN[BPI],MATCH(AllSources[[#This Row],[Year]]&amp;"|"&amp;AllSources[[#This Row],[Real_Team]],ESPN[YEAR]&amp;"|"&amp;ESPN[TEAM],0)),"")</f>
        <v/>
      </c>
      <c r="AQ932" t="str">
        <f t="array" ref="AQ932">IFERROR(INDEX(ESPN[YEAR],MATCH(AllSources[[#This Row],[Year]]&amp;"|"&amp;AllSources[[#This Row],[Real_Team]],ESPN[YEAR]&amp;"|"&amp;ESPN[TEAM],0)),"")</f>
        <v/>
      </c>
    </row>
    <row r="933" spans="1:43" x14ac:dyDescent="0.2">
      <c r="A933">
        <v>2022</v>
      </c>
      <c r="B933">
        <v>71</v>
      </c>
      <c r="C933" t="s">
        <v>516</v>
      </c>
      <c r="D933" t="s">
        <v>272</v>
      </c>
      <c r="E933" t="e" vm="1">
        <v>#NAME?</v>
      </c>
      <c r="F933">
        <v>13</v>
      </c>
      <c r="H933" t="s">
        <v>514</v>
      </c>
      <c r="I933" t="s">
        <v>788</v>
      </c>
      <c r="J933">
        <v>11.44</v>
      </c>
      <c r="K933">
        <v>116.8</v>
      </c>
      <c r="L933">
        <v>12</v>
      </c>
      <c r="M933">
        <v>105.3</v>
      </c>
      <c r="N933">
        <v>220</v>
      </c>
      <c r="O933">
        <v>69.400000000000006</v>
      </c>
      <c r="P933">
        <v>59</v>
      </c>
      <c r="Q933">
        <v>6.0999999999999999E-2</v>
      </c>
      <c r="R933">
        <v>58</v>
      </c>
      <c r="S933">
        <v>-3.92</v>
      </c>
      <c r="T933">
        <v>243</v>
      </c>
      <c r="U933">
        <v>103.3</v>
      </c>
      <c r="V933">
        <v>152</v>
      </c>
      <c r="W933">
        <v>107.2</v>
      </c>
      <c r="X933">
        <v>332</v>
      </c>
      <c r="Y933">
        <v>4.2699999999999996</v>
      </c>
      <c r="Z933">
        <v>54</v>
      </c>
      <c r="AA933">
        <v>3</v>
      </c>
      <c r="AB933" t="s">
        <v>136</v>
      </c>
      <c r="AC933" t="str">
        <f t="array" ref="AC933">IFERROR(INDEX(JeffSagarin[TEAM],MATCH(AllSources[[#This Row],[Year]]&amp;"|"&amp;AllSources[[#This Row],[Real_Team]],JeffSagarin[YEAR]&amp;"|"&amp;JeffSagarin[TEAM],0)),"")</f>
        <v/>
      </c>
      <c r="AD933" t="str">
        <f t="array" ref="AD933">IFERROR(INDEX(JeffSagarin[JS_RATING],MATCH(AllSources[[#This Row],[Year]]&amp;"|"&amp;AllSources[[#This Row],[Real_Team]],JeffSagarin[YEAR]&amp;"|"&amp;JeffSagarin[TEAM],0)),"")</f>
        <v/>
      </c>
      <c r="AE933" t="str">
        <f t="array" ref="AE933">IFERROR(INDEX(JeffSagarin[JS_SOS],MATCH(AllSources[[#This Row],[Year]]&amp;"|"&amp;AllSources[[#This Row],[Real_Team]],JeffSagarin[YEAR]&amp;"|"&amp;JeffSagarin[TEAM],0)),"")</f>
        <v/>
      </c>
      <c r="AF933" t="str">
        <f t="array" ref="AF933">IFERROR(INDEX(JeffSagarin[W25],MATCH(AllSources[[#This Row],[Year]]&amp;"|"&amp;AllSources[[#This Row],[Real_Team]],JeffSagarin[YEAR]&amp;"|"&amp;JeffSagarin[TEAM],0)),"")</f>
        <v/>
      </c>
      <c r="AG933" t="str">
        <f t="array" ref="AG933">IFERROR(INDEX(JeffSagarin[W50],MATCH(AllSources[[#This Row],[Year]]&amp;"|"&amp;AllSources[[#This Row],[Real_Team]],JeffSagarin[YEAR]&amp;"|"&amp;JeffSagarin[TEAM],0)),"")</f>
        <v/>
      </c>
      <c r="AH933" t="str">
        <f t="array" ref="AH933">IFERROR(INDEX(JeffSagarin[YEAR],MATCH(AllSources[[#This Row],[Year]]&amp;"|"&amp;AllSources[[#This Row],[Real_Team]],JeffSagarin[YEAR]&amp;"|"&amp;JeffSagarin[TEAM],0)),"")</f>
        <v/>
      </c>
      <c r="AI933" t="str">
        <f t="array" ref="AI933">IFERROR(INDEX(SonnyMoore[TEAM],MATCH(AllSources[[#This Row],[Year]]&amp;"|"&amp;AllSources[[#This Row],[Real_Team]],SonnyMoore[YEAR]&amp;"|"&amp;SonnyMoore[TEAM],0)),"")</f>
        <v>SOUTH DAKOTA ST.</v>
      </c>
      <c r="AJ933">
        <f t="array" ref="AJ933">IFERROR(INDEX(SonnyMoore[SM_SOS],MATCH(AllSources[[#This Row],[Year]]&amp;"|"&amp;AllSources[[#This Row],[Real_Team]],SonnyMoore[YEAR]&amp;"|"&amp;SonnyMoore[TEAM],0)),"")</f>
        <v>65.790000000000006</v>
      </c>
      <c r="AK933">
        <f t="array" ref="AK933">IFERROR(INDEX(SonnyMoore[SM_PR],MATCH(AllSources[[#This Row],[Year]]&amp;"|"&amp;AllSources[[#This Row],[Real_Team]],SonnyMoore[YEAR]&amp;"|"&amp;SonnyMoore[TEAM],0)),"")</f>
        <v>82.72</v>
      </c>
      <c r="AL933">
        <f t="array" ref="AL933">IFERROR(INDEX(SonnyMoore[YEAR],MATCH(AllSources[[#This Row],[Year]]&amp;"|"&amp;AllSources[[#This Row],[Real_Team]],SonnyMoore[YEAR]&amp;"|"&amp;SonnyMoore[TEAM],0)),"")</f>
        <v>2022</v>
      </c>
      <c r="AM933" t="str">
        <f t="array" ref="AM933">IFERROR(INDEX(ESPN[TEAM],MATCH(AllSources[[#This Row],[Year]]&amp;"|"&amp;AllSources[[#This Row],[Real_Team]],ESPN[YEAR]&amp;"|"&amp;ESPN[TEAM],0)),"")</f>
        <v/>
      </c>
      <c r="AN933" t="str">
        <f t="array" ref="AN933">IFERROR(INDEX(ESPN[BPI OFF],MATCH(AllSources[[#This Row],[Year]]&amp;"|"&amp;AllSources[[#This Row],[Real_Team]],ESPN[YEAR]&amp;"|"&amp;ESPN[TEAM],0)),"")</f>
        <v/>
      </c>
      <c r="AO933" t="str">
        <f t="array" ref="AO933">IFERROR(INDEX(ESPN[BPI DEF],MATCH(AllSources[[#This Row],[Year]]&amp;"|"&amp;AllSources[[#This Row],[Real_Team]],ESPN[YEAR]&amp;"|"&amp;ESPN[TEAM],0)),"")</f>
        <v/>
      </c>
      <c r="AP933" t="str">
        <f t="array" ref="AP933">IFERROR(INDEX(ESPN[BPI],MATCH(AllSources[[#This Row],[Year]]&amp;"|"&amp;AllSources[[#This Row],[Real_Team]],ESPN[YEAR]&amp;"|"&amp;ESPN[TEAM],0)),"")</f>
        <v/>
      </c>
      <c r="AQ933" t="str">
        <f t="array" ref="AQ933">IFERROR(INDEX(ESPN[YEAR],MATCH(AllSources[[#This Row],[Year]]&amp;"|"&amp;AllSources[[#This Row],[Real_Team]],ESPN[YEAR]&amp;"|"&amp;ESPN[TEAM],0)),"")</f>
        <v/>
      </c>
    </row>
    <row r="934" spans="1:43" x14ac:dyDescent="0.2">
      <c r="A934">
        <v>2022</v>
      </c>
      <c r="B934">
        <v>72</v>
      </c>
      <c r="C934" t="s">
        <v>1427</v>
      </c>
      <c r="D934" t="s">
        <v>817</v>
      </c>
      <c r="E934" t="e" vm="1">
        <v>#NAME?</v>
      </c>
      <c r="F934">
        <v>13</v>
      </c>
      <c r="H934" t="s">
        <v>489</v>
      </c>
      <c r="I934" t="s">
        <v>63</v>
      </c>
      <c r="J934">
        <v>11.27</v>
      </c>
      <c r="K934">
        <v>110</v>
      </c>
      <c r="L934">
        <v>58</v>
      </c>
      <c r="M934">
        <v>98.8</v>
      </c>
      <c r="N934">
        <v>95</v>
      </c>
      <c r="O934">
        <v>64.599999999999994</v>
      </c>
      <c r="P934">
        <v>302</v>
      </c>
      <c r="Q934">
        <v>2.4E-2</v>
      </c>
      <c r="R934">
        <v>128</v>
      </c>
      <c r="S934">
        <v>0.15</v>
      </c>
      <c r="T934">
        <v>142</v>
      </c>
      <c r="U934">
        <v>105.1</v>
      </c>
      <c r="V934">
        <v>92</v>
      </c>
      <c r="W934">
        <v>104.9</v>
      </c>
      <c r="X934">
        <v>245</v>
      </c>
      <c r="Y934">
        <v>1.73</v>
      </c>
      <c r="Z934">
        <v>120</v>
      </c>
      <c r="AA934">
        <v>3</v>
      </c>
      <c r="AB934" t="s">
        <v>136</v>
      </c>
      <c r="AC934" t="str">
        <f t="array" ref="AC934">IFERROR(INDEX(JeffSagarin[TEAM],MATCH(AllSources[[#This Row],[Year]]&amp;"|"&amp;AllSources[[#This Row],[Real_Team]],JeffSagarin[YEAR]&amp;"|"&amp;JeffSagarin[TEAM],0)),"")</f>
        <v>Chattanooga</v>
      </c>
      <c r="AD934">
        <f t="array" ref="AD934">IFERROR(INDEX(JeffSagarin[JS_RATING],MATCH(AllSources[[#This Row],[Year]]&amp;"|"&amp;AllSources[[#This Row],[Real_Team]],JeffSagarin[YEAR]&amp;"|"&amp;JeffSagarin[TEAM],0)),"")</f>
        <v>79.05</v>
      </c>
      <c r="AE934">
        <f t="array" ref="AE934">IFERROR(INDEX(JeffSagarin[JS_SOS],MATCH(AllSources[[#This Row],[Year]]&amp;"|"&amp;AllSources[[#This Row],[Real_Team]],JeffSagarin[YEAR]&amp;"|"&amp;JeffSagarin[TEAM],0)),"")</f>
        <v>71.7</v>
      </c>
      <c r="AF934">
        <f t="array" ref="AF934">IFERROR(INDEX(JeffSagarin[W25],MATCH(AllSources[[#This Row],[Year]]&amp;"|"&amp;AllSources[[#This Row],[Real_Team]],JeffSagarin[YEAR]&amp;"|"&amp;JeffSagarin[TEAM],0)),"")</f>
        <v>0</v>
      </c>
      <c r="AG934">
        <f t="array" ref="AG934">IFERROR(INDEX(JeffSagarin[W50],MATCH(AllSources[[#This Row],[Year]]&amp;"|"&amp;AllSources[[#This Row],[Real_Team]],JeffSagarin[YEAR]&amp;"|"&amp;JeffSagarin[TEAM],0)),"")</f>
        <v>0</v>
      </c>
      <c r="AH934">
        <f t="array" ref="AH934">IFERROR(INDEX(JeffSagarin[YEAR],MATCH(AllSources[[#This Row],[Year]]&amp;"|"&amp;AllSources[[#This Row],[Real_Team]],JeffSagarin[YEAR]&amp;"|"&amp;JeffSagarin[TEAM],0)),"")</f>
        <v>2022</v>
      </c>
      <c r="AI934" t="str">
        <f t="array" ref="AI934">IFERROR(INDEX(SonnyMoore[TEAM],MATCH(AllSources[[#This Row],[Year]]&amp;"|"&amp;AllSources[[#This Row],[Real_Team]],SonnyMoore[YEAR]&amp;"|"&amp;SonnyMoore[TEAM],0)),"")</f>
        <v/>
      </c>
      <c r="AJ934" t="str">
        <f t="array" ref="AJ934">IFERROR(INDEX(SonnyMoore[SM_SOS],MATCH(AllSources[[#This Row],[Year]]&amp;"|"&amp;AllSources[[#This Row],[Real_Team]],SonnyMoore[YEAR]&amp;"|"&amp;SonnyMoore[TEAM],0)),"")</f>
        <v/>
      </c>
      <c r="AK934" t="str">
        <f t="array" ref="AK934">IFERROR(INDEX(SonnyMoore[SM_PR],MATCH(AllSources[[#This Row],[Year]]&amp;"|"&amp;AllSources[[#This Row],[Real_Team]],SonnyMoore[YEAR]&amp;"|"&amp;SonnyMoore[TEAM],0)),"")</f>
        <v/>
      </c>
      <c r="AL934" t="str">
        <f t="array" ref="AL934">IFERROR(INDEX(SonnyMoore[YEAR],MATCH(AllSources[[#This Row],[Year]]&amp;"|"&amp;AllSources[[#This Row],[Real_Team]],SonnyMoore[YEAR]&amp;"|"&amp;SonnyMoore[TEAM],0)),"")</f>
        <v/>
      </c>
      <c r="AM934" t="str">
        <f t="array" ref="AM934">IFERROR(INDEX(ESPN[TEAM],MATCH(AllSources[[#This Row],[Year]]&amp;"|"&amp;AllSources[[#This Row],[Real_Team]],ESPN[YEAR]&amp;"|"&amp;ESPN[TEAM],0)),"")</f>
        <v>Chattanooga</v>
      </c>
      <c r="AN934">
        <f t="array" ref="AN934">IFERROR(INDEX(ESPN[BPI OFF],MATCH(AllSources[[#This Row],[Year]]&amp;"|"&amp;AllSources[[#This Row],[Real_Team]],ESPN[YEAR]&amp;"|"&amp;ESPN[TEAM],0)),"")</f>
        <v>4.5</v>
      </c>
      <c r="AO934">
        <f t="array" ref="AO934">IFERROR(INDEX(ESPN[BPI DEF],MATCH(AllSources[[#This Row],[Year]]&amp;"|"&amp;AllSources[[#This Row],[Real_Team]],ESPN[YEAR]&amp;"|"&amp;ESPN[TEAM],0)),"")</f>
        <v>3.3</v>
      </c>
      <c r="AP934">
        <f t="array" ref="AP934">IFERROR(INDEX(ESPN[BPI],MATCH(AllSources[[#This Row],[Year]]&amp;"|"&amp;AllSources[[#This Row],[Real_Team]],ESPN[YEAR]&amp;"|"&amp;ESPN[TEAM],0)),"")</f>
        <v>7.9</v>
      </c>
      <c r="AQ934">
        <f t="array" ref="AQ934">IFERROR(INDEX(ESPN[YEAR],MATCH(AllSources[[#This Row],[Year]]&amp;"|"&amp;AllSources[[#This Row],[Real_Team]],ESPN[YEAR]&amp;"|"&amp;ESPN[TEAM],0)),"")</f>
        <v>2022</v>
      </c>
    </row>
    <row r="935" spans="1:43" x14ac:dyDescent="0.2">
      <c r="A935">
        <v>2022</v>
      </c>
      <c r="B935">
        <v>74</v>
      </c>
      <c r="C935" t="s">
        <v>1428</v>
      </c>
      <c r="D935" t="s">
        <v>452</v>
      </c>
      <c r="E935" t="e" vm="1">
        <v>#NAME?</v>
      </c>
      <c r="F935">
        <v>11</v>
      </c>
      <c r="H935" t="s">
        <v>556</v>
      </c>
      <c r="I935" t="s">
        <v>1161</v>
      </c>
      <c r="J935">
        <v>10.86</v>
      </c>
      <c r="K935">
        <v>106.4</v>
      </c>
      <c r="L935">
        <v>107</v>
      </c>
      <c r="M935">
        <v>95.5</v>
      </c>
      <c r="N935">
        <v>43</v>
      </c>
      <c r="O935">
        <v>64.900000000000006</v>
      </c>
      <c r="P935">
        <v>289</v>
      </c>
      <c r="Q935">
        <v>1.6E-2</v>
      </c>
      <c r="R935">
        <v>142</v>
      </c>
      <c r="S935">
        <v>8.01</v>
      </c>
      <c r="T935">
        <v>44</v>
      </c>
      <c r="U935">
        <v>108.5</v>
      </c>
      <c r="V935">
        <v>13</v>
      </c>
      <c r="W935">
        <v>100.5</v>
      </c>
      <c r="X935">
        <v>81</v>
      </c>
      <c r="Y935">
        <v>-10.28</v>
      </c>
      <c r="Z935">
        <v>355</v>
      </c>
      <c r="AA935">
        <v>1</v>
      </c>
      <c r="AB935" t="s">
        <v>136</v>
      </c>
      <c r="AC935" t="str">
        <f t="array" ref="AC935">IFERROR(INDEX(JeffSagarin[TEAM],MATCH(AllSources[[#This Row],[Year]]&amp;"|"&amp;AllSources[[#This Row],[Real_Team]],JeffSagarin[YEAR]&amp;"|"&amp;JeffSagarin[TEAM],0)),"")</f>
        <v>Rutgers</v>
      </c>
      <c r="AD935">
        <f t="array" ref="AD935">IFERROR(INDEX(JeffSagarin[JS_RATING],MATCH(AllSources[[#This Row],[Year]]&amp;"|"&amp;AllSources[[#This Row],[Real_Team]],JeffSagarin[YEAR]&amp;"|"&amp;JeffSagarin[TEAM],0)),"")</f>
        <v>81.62</v>
      </c>
      <c r="AE935">
        <f t="array" ref="AE935">IFERROR(INDEX(JeffSagarin[JS_SOS],MATCH(AllSources[[#This Row],[Year]]&amp;"|"&amp;AllSources[[#This Row],[Real_Team]],JeffSagarin[YEAR]&amp;"|"&amp;JeffSagarin[TEAM],0)),"")</f>
        <v>80.17</v>
      </c>
      <c r="AF935">
        <f t="array" ref="AF935">IFERROR(INDEX(JeffSagarin[W25],MATCH(AllSources[[#This Row],[Year]]&amp;"|"&amp;AllSources[[#This Row],[Real_Team]],JeffSagarin[YEAR]&amp;"|"&amp;JeffSagarin[TEAM],0)),"")</f>
        <v>6</v>
      </c>
      <c r="AG935">
        <f t="array" ref="AG935">IFERROR(INDEX(JeffSagarin[W50],MATCH(AllSources[[#This Row],[Year]]&amp;"|"&amp;AllSources[[#This Row],[Real_Team]],JeffSagarin[YEAR]&amp;"|"&amp;JeffSagarin[TEAM],0)),"")</f>
        <v>8</v>
      </c>
      <c r="AH935">
        <f t="array" ref="AH935">IFERROR(INDEX(JeffSagarin[YEAR],MATCH(AllSources[[#This Row],[Year]]&amp;"|"&amp;AllSources[[#This Row],[Real_Team]],JeffSagarin[YEAR]&amp;"|"&amp;JeffSagarin[TEAM],0)),"")</f>
        <v>2022</v>
      </c>
      <c r="AI935" t="str">
        <f t="array" ref="AI935">IFERROR(INDEX(SonnyMoore[TEAM],MATCH(AllSources[[#This Row],[Year]]&amp;"|"&amp;AllSources[[#This Row],[Real_Team]],SonnyMoore[YEAR]&amp;"|"&amp;SonnyMoore[TEAM],0)),"")</f>
        <v>RUTGERS</v>
      </c>
      <c r="AJ935">
        <f t="array" ref="AJ935">IFERROR(INDEX(SonnyMoore[SM_SOS],MATCH(AllSources[[#This Row],[Year]]&amp;"|"&amp;AllSources[[#This Row],[Real_Team]],SonnyMoore[YEAR]&amp;"|"&amp;SonnyMoore[TEAM],0)),"")</f>
        <v>77.22</v>
      </c>
      <c r="AK935">
        <f t="array" ref="AK935">IFERROR(INDEX(SonnyMoore[SM_PR],MATCH(AllSources[[#This Row],[Year]]&amp;"|"&amp;AllSources[[#This Row],[Real_Team]],SonnyMoore[YEAR]&amp;"|"&amp;SonnyMoore[TEAM],0)),"")</f>
        <v>79.900000000000006</v>
      </c>
      <c r="AL935">
        <f t="array" ref="AL935">IFERROR(INDEX(SonnyMoore[YEAR],MATCH(AllSources[[#This Row],[Year]]&amp;"|"&amp;AllSources[[#This Row],[Real_Team]],SonnyMoore[YEAR]&amp;"|"&amp;SonnyMoore[TEAM],0)),"")</f>
        <v>2022</v>
      </c>
      <c r="AM935" t="str">
        <f t="array" ref="AM935">IFERROR(INDEX(ESPN[TEAM],MATCH(AllSources[[#This Row],[Year]]&amp;"|"&amp;AllSources[[#This Row],[Real_Team]],ESPN[YEAR]&amp;"|"&amp;ESPN[TEAM],0)),"")</f>
        <v>Rutgers</v>
      </c>
      <c r="AN935">
        <f t="array" ref="AN935">IFERROR(INDEX(ESPN[BPI OFF],MATCH(AllSources[[#This Row],[Year]]&amp;"|"&amp;AllSources[[#This Row],[Real_Team]],ESPN[YEAR]&amp;"|"&amp;ESPN[TEAM],0)),"")</f>
        <v>2.6</v>
      </c>
      <c r="AO935">
        <f t="array" ref="AO935">IFERROR(INDEX(ESPN[BPI DEF],MATCH(AllSources[[#This Row],[Year]]&amp;"|"&amp;AllSources[[#This Row],[Real_Team]],ESPN[YEAR]&amp;"|"&amp;ESPN[TEAM],0)),"")</f>
        <v>4.7</v>
      </c>
      <c r="AP935">
        <f t="array" ref="AP935">IFERROR(INDEX(ESPN[BPI],MATCH(AllSources[[#This Row],[Year]]&amp;"|"&amp;AllSources[[#This Row],[Real_Team]],ESPN[YEAR]&amp;"|"&amp;ESPN[TEAM],0)),"")</f>
        <v>7.3</v>
      </c>
      <c r="AQ935">
        <f t="array" ref="AQ935">IFERROR(INDEX(ESPN[YEAR],MATCH(AllSources[[#This Row],[Year]]&amp;"|"&amp;AllSources[[#This Row],[Real_Team]],ESPN[YEAR]&amp;"|"&amp;ESPN[TEAM],0)),"")</f>
        <v>2022</v>
      </c>
    </row>
    <row r="936" spans="1:43" x14ac:dyDescent="0.2">
      <c r="A936">
        <v>2022</v>
      </c>
      <c r="B936">
        <v>81</v>
      </c>
      <c r="C936" t="s">
        <v>1142</v>
      </c>
      <c r="D936" t="s">
        <v>197</v>
      </c>
      <c r="E936" t="e" vm="1">
        <v>#NAME?</v>
      </c>
      <c r="F936">
        <v>12</v>
      </c>
      <c r="H936" t="s">
        <v>89</v>
      </c>
      <c r="I936" t="s">
        <v>78</v>
      </c>
      <c r="J936">
        <v>10.1</v>
      </c>
      <c r="K936">
        <v>107.8</v>
      </c>
      <c r="L936">
        <v>87</v>
      </c>
      <c r="M936">
        <v>97.7</v>
      </c>
      <c r="N936">
        <v>73</v>
      </c>
      <c r="O936">
        <v>66.2</v>
      </c>
      <c r="P936">
        <v>223</v>
      </c>
      <c r="Q936">
        <v>9.9000000000000005E-2</v>
      </c>
      <c r="R936">
        <v>17</v>
      </c>
      <c r="S936">
        <v>0.7</v>
      </c>
      <c r="T936">
        <v>133</v>
      </c>
      <c r="U936">
        <v>102.3</v>
      </c>
      <c r="V936">
        <v>190</v>
      </c>
      <c r="W936">
        <v>101.6</v>
      </c>
      <c r="X936">
        <v>113</v>
      </c>
      <c r="Y936">
        <v>4.1399999999999997</v>
      </c>
      <c r="Z936">
        <v>60</v>
      </c>
      <c r="AA936">
        <v>2</v>
      </c>
      <c r="AB936" t="s">
        <v>136</v>
      </c>
      <c r="AC936" t="str">
        <f t="array" ref="AC936">IFERROR(INDEX(JeffSagarin[TEAM],MATCH(AllSources[[#This Row],[Year]]&amp;"|"&amp;AllSources[[#This Row],[Real_Team]],JeffSagarin[YEAR]&amp;"|"&amp;JeffSagarin[TEAM],0)),"")</f>
        <v/>
      </c>
      <c r="AD936" t="str">
        <f t="array" ref="AD936">IFERROR(INDEX(JeffSagarin[JS_RATING],MATCH(AllSources[[#This Row],[Year]]&amp;"|"&amp;AllSources[[#This Row],[Real_Team]],JeffSagarin[YEAR]&amp;"|"&amp;JeffSagarin[TEAM],0)),"")</f>
        <v/>
      </c>
      <c r="AE936" t="str">
        <f t="array" ref="AE936">IFERROR(INDEX(JeffSagarin[JS_SOS],MATCH(AllSources[[#This Row],[Year]]&amp;"|"&amp;AllSources[[#This Row],[Real_Team]],JeffSagarin[YEAR]&amp;"|"&amp;JeffSagarin[TEAM],0)),"")</f>
        <v/>
      </c>
      <c r="AF936" t="str">
        <f t="array" ref="AF936">IFERROR(INDEX(JeffSagarin[W25],MATCH(AllSources[[#This Row],[Year]]&amp;"|"&amp;AllSources[[#This Row],[Real_Team]],JeffSagarin[YEAR]&amp;"|"&amp;JeffSagarin[TEAM],0)),"")</f>
        <v/>
      </c>
      <c r="AG936" t="str">
        <f t="array" ref="AG936">IFERROR(INDEX(JeffSagarin[W50],MATCH(AllSources[[#This Row],[Year]]&amp;"|"&amp;AllSources[[#This Row],[Real_Team]],JeffSagarin[YEAR]&amp;"|"&amp;JeffSagarin[TEAM],0)),"")</f>
        <v/>
      </c>
      <c r="AH936" t="str">
        <f t="array" ref="AH936">IFERROR(INDEX(JeffSagarin[YEAR],MATCH(AllSources[[#This Row],[Year]]&amp;"|"&amp;AllSources[[#This Row],[Real_Team]],JeffSagarin[YEAR]&amp;"|"&amp;JeffSagarin[TEAM],0)),"")</f>
        <v/>
      </c>
      <c r="AI936" t="str">
        <f t="array" ref="AI936">IFERROR(INDEX(SonnyMoore[TEAM],MATCH(AllSources[[#This Row],[Year]]&amp;"|"&amp;AllSources[[#This Row],[Real_Team]],SonnyMoore[YEAR]&amp;"|"&amp;SonnyMoore[TEAM],0)),"")</f>
        <v>NEW MEXICO ST.</v>
      </c>
      <c r="AJ936">
        <f t="array" ref="AJ936">IFERROR(INDEX(SonnyMoore[SM_SOS],MATCH(AllSources[[#This Row],[Year]]&amp;"|"&amp;AllSources[[#This Row],[Real_Team]],SonnyMoore[YEAR]&amp;"|"&amp;SonnyMoore[TEAM],0)),"")</f>
        <v>65.33</v>
      </c>
      <c r="AK936">
        <f t="array" ref="AK936">IFERROR(INDEX(SonnyMoore[SM_PR],MATCH(AllSources[[#This Row],[Year]]&amp;"|"&amp;AllSources[[#This Row],[Real_Team]],SonnyMoore[YEAR]&amp;"|"&amp;SonnyMoore[TEAM],0)),"")</f>
        <v>80.47</v>
      </c>
      <c r="AL936">
        <f t="array" ref="AL936">IFERROR(INDEX(SonnyMoore[YEAR],MATCH(AllSources[[#This Row],[Year]]&amp;"|"&amp;AllSources[[#This Row],[Real_Team]],SonnyMoore[YEAR]&amp;"|"&amp;SonnyMoore[TEAM],0)),"")</f>
        <v>2022</v>
      </c>
      <c r="AM936" t="str">
        <f t="array" ref="AM936">IFERROR(INDEX(ESPN[TEAM],MATCH(AllSources[[#This Row],[Year]]&amp;"|"&amp;AllSources[[#This Row],[Real_Team]],ESPN[YEAR]&amp;"|"&amp;ESPN[TEAM],0)),"")</f>
        <v/>
      </c>
      <c r="AN936" t="str">
        <f t="array" ref="AN936">IFERROR(INDEX(ESPN[BPI OFF],MATCH(AllSources[[#This Row],[Year]]&amp;"|"&amp;AllSources[[#This Row],[Real_Team]],ESPN[YEAR]&amp;"|"&amp;ESPN[TEAM],0)),"")</f>
        <v/>
      </c>
      <c r="AO936" t="str">
        <f t="array" ref="AO936">IFERROR(INDEX(ESPN[BPI DEF],MATCH(AllSources[[#This Row],[Year]]&amp;"|"&amp;AllSources[[#This Row],[Real_Team]],ESPN[YEAR]&amp;"|"&amp;ESPN[TEAM],0)),"")</f>
        <v/>
      </c>
      <c r="AP936" t="str">
        <f t="array" ref="AP936">IFERROR(INDEX(ESPN[BPI],MATCH(AllSources[[#This Row],[Year]]&amp;"|"&amp;AllSources[[#This Row],[Real_Team]],ESPN[YEAR]&amp;"|"&amp;ESPN[TEAM],0)),"")</f>
        <v/>
      </c>
      <c r="AQ936" t="str">
        <f t="array" ref="AQ936">IFERROR(INDEX(ESPN[YEAR],MATCH(AllSources[[#This Row],[Year]]&amp;"|"&amp;AllSources[[#This Row],[Real_Team]],ESPN[YEAR]&amp;"|"&amp;ESPN[TEAM],0)),"")</f>
        <v/>
      </c>
    </row>
    <row r="937" spans="1:43" x14ac:dyDescent="0.2">
      <c r="A937">
        <v>2022</v>
      </c>
      <c r="B937">
        <v>83</v>
      </c>
      <c r="C937" t="s">
        <v>1429</v>
      </c>
      <c r="D937" t="s">
        <v>202</v>
      </c>
      <c r="E937" t="e" vm="1">
        <v>#NAME?</v>
      </c>
      <c r="F937">
        <v>12</v>
      </c>
      <c r="H937" t="s">
        <v>532</v>
      </c>
      <c r="I937" t="s">
        <v>84</v>
      </c>
      <c r="J937">
        <v>9.82</v>
      </c>
      <c r="K937">
        <v>109.1</v>
      </c>
      <c r="L937">
        <v>68</v>
      </c>
      <c r="M937">
        <v>99.3</v>
      </c>
      <c r="N937">
        <v>104</v>
      </c>
      <c r="O937">
        <v>66.900000000000006</v>
      </c>
      <c r="P937">
        <v>191</v>
      </c>
      <c r="Q937">
        <v>2.9000000000000001E-2</v>
      </c>
      <c r="R937">
        <v>114</v>
      </c>
      <c r="S937">
        <v>4.41</v>
      </c>
      <c r="T937">
        <v>92</v>
      </c>
      <c r="U937">
        <v>105</v>
      </c>
      <c r="V937">
        <v>94</v>
      </c>
      <c r="W937">
        <v>100.6</v>
      </c>
      <c r="X937">
        <v>87</v>
      </c>
      <c r="Y937">
        <v>2.84</v>
      </c>
      <c r="Z937">
        <v>94</v>
      </c>
      <c r="AA937">
        <v>2</v>
      </c>
      <c r="AB937" t="s">
        <v>136</v>
      </c>
      <c r="AC937" t="str">
        <f t="array" ref="AC937">IFERROR(INDEX(JeffSagarin[TEAM],MATCH(AllSources[[#This Row],[Year]]&amp;"|"&amp;AllSources[[#This Row],[Real_Team]],JeffSagarin[YEAR]&amp;"|"&amp;JeffSagarin[TEAM],0)),"")</f>
        <v>Richmond</v>
      </c>
      <c r="AD937">
        <f t="array" ref="AD937">IFERROR(INDEX(JeffSagarin[JS_RATING],MATCH(AllSources[[#This Row],[Year]]&amp;"|"&amp;AllSources[[#This Row],[Real_Team]],JeffSagarin[YEAR]&amp;"|"&amp;JeffSagarin[TEAM],0)),"")</f>
        <v>80.11</v>
      </c>
      <c r="AE937">
        <f t="array" ref="AE937">IFERROR(INDEX(JeffSagarin[JS_SOS],MATCH(AllSources[[#This Row],[Year]]&amp;"|"&amp;AllSources[[#This Row],[Real_Team]],JeffSagarin[YEAR]&amp;"|"&amp;JeffSagarin[TEAM],0)),"")</f>
        <v>76.05</v>
      </c>
      <c r="AF937">
        <f t="array" ref="AF937">IFERROR(INDEX(JeffSagarin[W25],MATCH(AllSources[[#This Row],[Year]]&amp;"|"&amp;AllSources[[#This Row],[Real_Team]],JeffSagarin[YEAR]&amp;"|"&amp;JeffSagarin[TEAM],0)),"")</f>
        <v>0</v>
      </c>
      <c r="AG937">
        <f t="array" ref="AG937">IFERROR(INDEX(JeffSagarin[W50],MATCH(AllSources[[#This Row],[Year]]&amp;"|"&amp;AllSources[[#This Row],[Real_Team]],JeffSagarin[YEAR]&amp;"|"&amp;JeffSagarin[TEAM],0)),"")</f>
        <v>0</v>
      </c>
      <c r="AH937">
        <f t="array" ref="AH937">IFERROR(INDEX(JeffSagarin[YEAR],MATCH(AllSources[[#This Row],[Year]]&amp;"|"&amp;AllSources[[#This Row],[Real_Team]],JeffSagarin[YEAR]&amp;"|"&amp;JeffSagarin[TEAM],0)),"")</f>
        <v>2022</v>
      </c>
      <c r="AI937" t="str">
        <f t="array" ref="AI937">IFERROR(INDEX(SonnyMoore[TEAM],MATCH(AllSources[[#This Row],[Year]]&amp;"|"&amp;AllSources[[#This Row],[Real_Team]],SonnyMoore[YEAR]&amp;"|"&amp;SonnyMoore[TEAM],0)),"")</f>
        <v>RICHMOND</v>
      </c>
      <c r="AJ937">
        <f t="array" ref="AJ937">IFERROR(INDEX(SonnyMoore[SM_SOS],MATCH(AllSources[[#This Row],[Year]]&amp;"|"&amp;AllSources[[#This Row],[Real_Team]],SonnyMoore[YEAR]&amp;"|"&amp;SonnyMoore[TEAM],0)),"")</f>
        <v>73.540000000000006</v>
      </c>
      <c r="AK937">
        <f t="array" ref="AK937">IFERROR(INDEX(SonnyMoore[SM_PR],MATCH(AllSources[[#This Row],[Year]]&amp;"|"&amp;AllSources[[#This Row],[Real_Team]],SonnyMoore[YEAR]&amp;"|"&amp;SonnyMoore[TEAM],0)),"")</f>
        <v>79.27</v>
      </c>
      <c r="AL937">
        <f t="array" ref="AL937">IFERROR(INDEX(SonnyMoore[YEAR],MATCH(AllSources[[#This Row],[Year]]&amp;"|"&amp;AllSources[[#This Row],[Real_Team]],SonnyMoore[YEAR]&amp;"|"&amp;SonnyMoore[TEAM],0)),"")</f>
        <v>2022</v>
      </c>
      <c r="AM937" t="str">
        <f t="array" ref="AM937">IFERROR(INDEX(ESPN[TEAM],MATCH(AllSources[[#This Row],[Year]]&amp;"|"&amp;AllSources[[#This Row],[Real_Team]],ESPN[YEAR]&amp;"|"&amp;ESPN[TEAM],0)),"")</f>
        <v>Richmond</v>
      </c>
      <c r="AN937">
        <f t="array" ref="AN937">IFERROR(INDEX(ESPN[BPI OFF],MATCH(AllSources[[#This Row],[Year]]&amp;"|"&amp;AllSources[[#This Row],[Real_Team]],ESPN[YEAR]&amp;"|"&amp;ESPN[TEAM],0)),"")</f>
        <v>5.0999999999999996</v>
      </c>
      <c r="AO937">
        <f t="array" ref="AO937">IFERROR(INDEX(ESPN[BPI DEF],MATCH(AllSources[[#This Row],[Year]]&amp;"|"&amp;AllSources[[#This Row],[Real_Team]],ESPN[YEAR]&amp;"|"&amp;ESPN[TEAM],0)),"")</f>
        <v>2.2999999999999998</v>
      </c>
      <c r="AP937">
        <f t="array" ref="AP937">IFERROR(INDEX(ESPN[BPI],MATCH(AllSources[[#This Row],[Year]]&amp;"|"&amp;AllSources[[#This Row],[Real_Team]],ESPN[YEAR]&amp;"|"&amp;ESPN[TEAM],0)),"")</f>
        <v>7.4</v>
      </c>
      <c r="AQ937">
        <f t="array" ref="AQ937">IFERROR(INDEX(ESPN[YEAR],MATCH(AllSources[[#This Row],[Year]]&amp;"|"&amp;AllSources[[#This Row],[Real_Team]],ESPN[YEAR]&amp;"|"&amp;ESPN[TEAM],0)),"")</f>
        <v>2022</v>
      </c>
    </row>
    <row r="938" spans="1:43" x14ac:dyDescent="0.2">
      <c r="A938">
        <v>2022</v>
      </c>
      <c r="B938">
        <v>118</v>
      </c>
      <c r="C938" t="s">
        <v>1430</v>
      </c>
      <c r="D938" t="s">
        <v>1440</v>
      </c>
      <c r="E938" t="e" vm="1">
        <v>#NAME?</v>
      </c>
      <c r="F938">
        <v>15</v>
      </c>
      <c r="H938" t="s">
        <v>520</v>
      </c>
      <c r="I938" t="s">
        <v>1389</v>
      </c>
      <c r="J938">
        <v>4.28</v>
      </c>
      <c r="K938">
        <v>98.8</v>
      </c>
      <c r="L938">
        <v>259</v>
      </c>
      <c r="M938">
        <v>94.5</v>
      </c>
      <c r="N938">
        <v>34</v>
      </c>
      <c r="O938">
        <v>66</v>
      </c>
      <c r="P938">
        <v>242</v>
      </c>
      <c r="Q938">
        <v>-1.6E-2</v>
      </c>
      <c r="R938">
        <v>213</v>
      </c>
      <c r="S938">
        <v>-2.78</v>
      </c>
      <c r="T938">
        <v>212</v>
      </c>
      <c r="U938">
        <v>101.3</v>
      </c>
      <c r="V938">
        <v>234</v>
      </c>
      <c r="W938">
        <v>104.1</v>
      </c>
      <c r="X938">
        <v>202</v>
      </c>
      <c r="Y938">
        <v>3.72</v>
      </c>
      <c r="Z938">
        <v>73</v>
      </c>
      <c r="AA938">
        <v>5</v>
      </c>
      <c r="AB938" t="s">
        <v>136</v>
      </c>
      <c r="AC938" t="str">
        <f t="array" ref="AC938">IFERROR(INDEX(JeffSagarin[TEAM],MATCH(AllSources[[#This Row],[Year]]&amp;"|"&amp;AllSources[[#This Row],[Real_Team]],JeffSagarin[YEAR]&amp;"|"&amp;JeffSagarin[TEAM],0)),"")</f>
        <v/>
      </c>
      <c r="AD938" t="str">
        <f t="array" ref="AD938">IFERROR(INDEX(JeffSagarin[JS_RATING],MATCH(AllSources[[#This Row],[Year]]&amp;"|"&amp;AllSources[[#This Row],[Real_Team]],JeffSagarin[YEAR]&amp;"|"&amp;JeffSagarin[TEAM],0)),"")</f>
        <v/>
      </c>
      <c r="AE938" t="str">
        <f t="array" ref="AE938">IFERROR(INDEX(JeffSagarin[JS_SOS],MATCH(AllSources[[#This Row],[Year]]&amp;"|"&amp;AllSources[[#This Row],[Real_Team]],JeffSagarin[YEAR]&amp;"|"&amp;JeffSagarin[TEAM],0)),"")</f>
        <v/>
      </c>
      <c r="AF938" t="str">
        <f t="array" ref="AF938">IFERROR(INDEX(JeffSagarin[W25],MATCH(AllSources[[#This Row],[Year]]&amp;"|"&amp;AllSources[[#This Row],[Real_Team]],JeffSagarin[YEAR]&amp;"|"&amp;JeffSagarin[TEAM],0)),"")</f>
        <v/>
      </c>
      <c r="AG938" t="str">
        <f t="array" ref="AG938">IFERROR(INDEX(JeffSagarin[W50],MATCH(AllSources[[#This Row],[Year]]&amp;"|"&amp;AllSources[[#This Row],[Real_Team]],JeffSagarin[YEAR]&amp;"|"&amp;JeffSagarin[TEAM],0)),"")</f>
        <v/>
      </c>
      <c r="AH938" t="str">
        <f t="array" ref="AH938">IFERROR(INDEX(JeffSagarin[YEAR],MATCH(AllSources[[#This Row],[Year]]&amp;"|"&amp;AllSources[[#This Row],[Real_Team]],JeffSagarin[YEAR]&amp;"|"&amp;JeffSagarin[TEAM],0)),"")</f>
        <v/>
      </c>
      <c r="AI938" t="str">
        <f t="array" ref="AI938">IFERROR(INDEX(SonnyMoore[TEAM],MATCH(AllSources[[#This Row],[Year]]&amp;"|"&amp;AllSources[[#This Row],[Real_Team]],SonnyMoore[YEAR]&amp;"|"&amp;SonnyMoore[TEAM],0)),"")</f>
        <v/>
      </c>
      <c r="AJ938" t="str">
        <f t="array" ref="AJ938">IFERROR(INDEX(SonnyMoore[SM_SOS],MATCH(AllSources[[#This Row],[Year]]&amp;"|"&amp;AllSources[[#This Row],[Real_Team]],SonnyMoore[YEAR]&amp;"|"&amp;SonnyMoore[TEAM],0)),"")</f>
        <v/>
      </c>
      <c r="AK938" t="str">
        <f t="array" ref="AK938">IFERROR(INDEX(SonnyMoore[SM_PR],MATCH(AllSources[[#This Row],[Year]]&amp;"|"&amp;AllSources[[#This Row],[Real_Team]],SonnyMoore[YEAR]&amp;"|"&amp;SonnyMoore[TEAM],0)),"")</f>
        <v/>
      </c>
      <c r="AL938" t="str">
        <f t="array" ref="AL938">IFERROR(INDEX(SonnyMoore[YEAR],MATCH(AllSources[[#This Row],[Year]]&amp;"|"&amp;AllSources[[#This Row],[Real_Team]],SonnyMoore[YEAR]&amp;"|"&amp;SonnyMoore[TEAM],0)),"")</f>
        <v/>
      </c>
      <c r="AM938" t="str">
        <f t="array" ref="AM938">IFERROR(INDEX(ESPN[TEAM],MATCH(AllSources[[#This Row],[Year]]&amp;"|"&amp;AllSources[[#This Row],[Real_Team]],ESPN[YEAR]&amp;"|"&amp;ESPN[TEAM],0)),"")</f>
        <v/>
      </c>
      <c r="AN938" t="str">
        <f t="array" ref="AN938">IFERROR(INDEX(ESPN[BPI OFF],MATCH(AllSources[[#This Row],[Year]]&amp;"|"&amp;AllSources[[#This Row],[Real_Team]],ESPN[YEAR]&amp;"|"&amp;ESPN[TEAM],0)),"")</f>
        <v/>
      </c>
      <c r="AO938" t="str">
        <f t="array" ref="AO938">IFERROR(INDEX(ESPN[BPI DEF],MATCH(AllSources[[#This Row],[Year]]&amp;"|"&amp;AllSources[[#This Row],[Real_Team]],ESPN[YEAR]&amp;"|"&amp;ESPN[TEAM],0)),"")</f>
        <v/>
      </c>
      <c r="AP938" t="str">
        <f t="array" ref="AP938">IFERROR(INDEX(ESPN[BPI],MATCH(AllSources[[#This Row],[Year]]&amp;"|"&amp;AllSources[[#This Row],[Real_Team]],ESPN[YEAR]&amp;"|"&amp;ESPN[TEAM],0)),"")</f>
        <v/>
      </c>
      <c r="AQ938" t="str">
        <f t="array" ref="AQ938">IFERROR(INDEX(ESPN[YEAR],MATCH(AllSources[[#This Row],[Year]]&amp;"|"&amp;AllSources[[#This Row],[Real_Team]],ESPN[YEAR]&amp;"|"&amp;ESPN[TEAM],0)),"")</f>
        <v/>
      </c>
    </row>
    <row r="939" spans="1:43" x14ac:dyDescent="0.2">
      <c r="A939">
        <v>2022</v>
      </c>
      <c r="B939">
        <v>119</v>
      </c>
      <c r="C939" t="s">
        <v>1326</v>
      </c>
      <c r="D939" t="s">
        <v>37</v>
      </c>
      <c r="E939" t="e" vm="1">
        <v>#NAME?</v>
      </c>
      <c r="F939">
        <v>14</v>
      </c>
      <c r="H939" t="s">
        <v>535</v>
      </c>
      <c r="I939" t="s">
        <v>125</v>
      </c>
      <c r="J939">
        <v>4.22</v>
      </c>
      <c r="K939">
        <v>108.3</v>
      </c>
      <c r="L939">
        <v>79</v>
      </c>
      <c r="M939">
        <v>104.1</v>
      </c>
      <c r="N939">
        <v>203</v>
      </c>
      <c r="O939">
        <v>67.3</v>
      </c>
      <c r="P939">
        <v>163</v>
      </c>
      <c r="Q939">
        <v>-7.0000000000000007E-2</v>
      </c>
      <c r="R939">
        <v>321</v>
      </c>
      <c r="S939">
        <v>-7.96</v>
      </c>
      <c r="T939">
        <v>337</v>
      </c>
      <c r="U939">
        <v>99.2</v>
      </c>
      <c r="V939">
        <v>322</v>
      </c>
      <c r="W939">
        <v>107.2</v>
      </c>
      <c r="X939">
        <v>333</v>
      </c>
      <c r="Y939">
        <v>1.8</v>
      </c>
      <c r="Z939">
        <v>117</v>
      </c>
      <c r="AA939">
        <v>4</v>
      </c>
      <c r="AB939" t="s">
        <v>136</v>
      </c>
      <c r="AC939" t="str">
        <f t="array" ref="AC939">IFERROR(INDEX(JeffSagarin[TEAM],MATCH(AllSources[[#This Row],[Year]]&amp;"|"&amp;AllSources[[#This Row],[Real_Team]],JeffSagarin[YEAR]&amp;"|"&amp;JeffSagarin[TEAM],0)),"")</f>
        <v/>
      </c>
      <c r="AD939" t="str">
        <f t="array" ref="AD939">IFERROR(INDEX(JeffSagarin[JS_RATING],MATCH(AllSources[[#This Row],[Year]]&amp;"|"&amp;AllSources[[#This Row],[Real_Team]],JeffSagarin[YEAR]&amp;"|"&amp;JeffSagarin[TEAM],0)),"")</f>
        <v/>
      </c>
      <c r="AE939" t="str">
        <f t="array" ref="AE939">IFERROR(INDEX(JeffSagarin[JS_SOS],MATCH(AllSources[[#This Row],[Year]]&amp;"|"&amp;AllSources[[#This Row],[Real_Team]],JeffSagarin[YEAR]&amp;"|"&amp;JeffSagarin[TEAM],0)),"")</f>
        <v/>
      </c>
      <c r="AF939" t="str">
        <f t="array" ref="AF939">IFERROR(INDEX(JeffSagarin[W25],MATCH(AllSources[[#This Row],[Year]]&amp;"|"&amp;AllSources[[#This Row],[Real_Team]],JeffSagarin[YEAR]&amp;"|"&amp;JeffSagarin[TEAM],0)),"")</f>
        <v/>
      </c>
      <c r="AG939" t="str">
        <f t="array" ref="AG939">IFERROR(INDEX(JeffSagarin[W50],MATCH(AllSources[[#This Row],[Year]]&amp;"|"&amp;AllSources[[#This Row],[Real_Team]],JeffSagarin[YEAR]&amp;"|"&amp;JeffSagarin[TEAM],0)),"")</f>
        <v/>
      </c>
      <c r="AH939" t="str">
        <f t="array" ref="AH939">IFERROR(INDEX(JeffSagarin[YEAR],MATCH(AllSources[[#This Row],[Year]]&amp;"|"&amp;AllSources[[#This Row],[Real_Team]],JeffSagarin[YEAR]&amp;"|"&amp;JeffSagarin[TEAM],0)),"")</f>
        <v/>
      </c>
      <c r="AI939" t="str">
        <f t="array" ref="AI939">IFERROR(INDEX(SonnyMoore[TEAM],MATCH(AllSources[[#This Row],[Year]]&amp;"|"&amp;AllSources[[#This Row],[Real_Team]],SonnyMoore[YEAR]&amp;"|"&amp;SonnyMoore[TEAM],0)),"")</f>
        <v>COLGATE</v>
      </c>
      <c r="AJ939">
        <f t="array" ref="AJ939">IFERROR(INDEX(SonnyMoore[SM_SOS],MATCH(AllSources[[#This Row],[Year]]&amp;"|"&amp;AllSources[[#This Row],[Real_Team]],SonnyMoore[YEAR]&amp;"|"&amp;SonnyMoore[TEAM],0)),"")</f>
        <v>66.3</v>
      </c>
      <c r="AK939">
        <f t="array" ref="AK939">IFERROR(INDEX(SonnyMoore[SM_PR],MATCH(AllSources[[#This Row],[Year]]&amp;"|"&amp;AllSources[[#This Row],[Real_Team]],SonnyMoore[YEAR]&amp;"|"&amp;SonnyMoore[TEAM],0)),"")</f>
        <v>78.209999999999994</v>
      </c>
      <c r="AL939">
        <f t="array" ref="AL939">IFERROR(INDEX(SonnyMoore[YEAR],MATCH(AllSources[[#This Row],[Year]]&amp;"|"&amp;AllSources[[#This Row],[Real_Team]],SonnyMoore[YEAR]&amp;"|"&amp;SonnyMoore[TEAM],0)),"")</f>
        <v>2022</v>
      </c>
      <c r="AM939" t="str">
        <f t="array" ref="AM939">IFERROR(INDEX(ESPN[TEAM],MATCH(AllSources[[#This Row],[Year]]&amp;"|"&amp;AllSources[[#This Row],[Real_Team]],ESPN[YEAR]&amp;"|"&amp;ESPN[TEAM],0)),"")</f>
        <v/>
      </c>
      <c r="AN939" t="str">
        <f t="array" ref="AN939">IFERROR(INDEX(ESPN[BPI OFF],MATCH(AllSources[[#This Row],[Year]]&amp;"|"&amp;AllSources[[#This Row],[Real_Team]],ESPN[YEAR]&amp;"|"&amp;ESPN[TEAM],0)),"")</f>
        <v/>
      </c>
      <c r="AO939" t="str">
        <f t="array" ref="AO939">IFERROR(INDEX(ESPN[BPI DEF],MATCH(AllSources[[#This Row],[Year]]&amp;"|"&amp;AllSources[[#This Row],[Real_Team]],ESPN[YEAR]&amp;"|"&amp;ESPN[TEAM],0)),"")</f>
        <v/>
      </c>
      <c r="AP939" t="str">
        <f t="array" ref="AP939">IFERROR(INDEX(ESPN[BPI],MATCH(AllSources[[#This Row],[Year]]&amp;"|"&amp;AllSources[[#This Row],[Real_Team]],ESPN[YEAR]&amp;"|"&amp;ESPN[TEAM],0)),"")</f>
        <v/>
      </c>
      <c r="AQ939" t="str">
        <f t="array" ref="AQ939">IFERROR(INDEX(ESPN[YEAR],MATCH(AllSources[[#This Row],[Year]]&amp;"|"&amp;AllSources[[#This Row],[Real_Team]],ESPN[YEAR]&amp;"|"&amp;ESPN[TEAM],0)),"")</f>
        <v/>
      </c>
    </row>
    <row r="940" spans="1:43" x14ac:dyDescent="0.2">
      <c r="A940">
        <v>2022</v>
      </c>
      <c r="B940">
        <v>125</v>
      </c>
      <c r="C940" t="s">
        <v>1431</v>
      </c>
      <c r="D940" t="s">
        <v>1441</v>
      </c>
      <c r="E940" t="e" vm="1">
        <v>#NAME?</v>
      </c>
      <c r="F940">
        <v>14</v>
      </c>
      <c r="H940" t="s">
        <v>498</v>
      </c>
      <c r="I940" t="s">
        <v>63</v>
      </c>
      <c r="J940">
        <v>3.81</v>
      </c>
      <c r="K940">
        <v>104.5</v>
      </c>
      <c r="L940">
        <v>147</v>
      </c>
      <c r="M940">
        <v>100.7</v>
      </c>
      <c r="N940">
        <v>129</v>
      </c>
      <c r="O940">
        <v>67.3</v>
      </c>
      <c r="P940">
        <v>157</v>
      </c>
      <c r="Q940">
        <v>3.1E-2</v>
      </c>
      <c r="R940">
        <v>111</v>
      </c>
      <c r="S940">
        <v>-6.2</v>
      </c>
      <c r="T940">
        <v>308</v>
      </c>
      <c r="U940">
        <v>101.9</v>
      </c>
      <c r="V940">
        <v>203</v>
      </c>
      <c r="W940">
        <v>108.1</v>
      </c>
      <c r="X940">
        <v>350</v>
      </c>
      <c r="Y940">
        <v>-0.52</v>
      </c>
      <c r="Z940">
        <v>180</v>
      </c>
      <c r="AA940">
        <v>4</v>
      </c>
      <c r="AB940" t="s">
        <v>136</v>
      </c>
      <c r="AC940" t="str">
        <f t="array" ref="AC940">IFERROR(INDEX(JeffSagarin[TEAM],MATCH(AllSources[[#This Row],[Year]]&amp;"|"&amp;AllSources[[#This Row],[Real_Team]],JeffSagarin[YEAR]&amp;"|"&amp;JeffSagarin[TEAM],0)),"")</f>
        <v/>
      </c>
      <c r="AD940" t="str">
        <f t="array" ref="AD940">IFERROR(INDEX(JeffSagarin[JS_RATING],MATCH(AllSources[[#This Row],[Year]]&amp;"|"&amp;AllSources[[#This Row],[Real_Team]],JeffSagarin[YEAR]&amp;"|"&amp;JeffSagarin[TEAM],0)),"")</f>
        <v/>
      </c>
      <c r="AE940" t="str">
        <f t="array" ref="AE940">IFERROR(INDEX(JeffSagarin[JS_SOS],MATCH(AllSources[[#This Row],[Year]]&amp;"|"&amp;AllSources[[#This Row],[Real_Team]],JeffSagarin[YEAR]&amp;"|"&amp;JeffSagarin[TEAM],0)),"")</f>
        <v/>
      </c>
      <c r="AF940" t="str">
        <f t="array" ref="AF940">IFERROR(INDEX(JeffSagarin[W25],MATCH(AllSources[[#This Row],[Year]]&amp;"|"&amp;AllSources[[#This Row],[Real_Team]],JeffSagarin[YEAR]&amp;"|"&amp;JeffSagarin[TEAM],0)),"")</f>
        <v/>
      </c>
      <c r="AG940" t="str">
        <f t="array" ref="AG940">IFERROR(INDEX(JeffSagarin[W50],MATCH(AllSources[[#This Row],[Year]]&amp;"|"&amp;AllSources[[#This Row],[Real_Team]],JeffSagarin[YEAR]&amp;"|"&amp;JeffSagarin[TEAM],0)),"")</f>
        <v/>
      </c>
      <c r="AH940" t="str">
        <f t="array" ref="AH940">IFERROR(INDEX(JeffSagarin[YEAR],MATCH(AllSources[[#This Row],[Year]]&amp;"|"&amp;AllSources[[#This Row],[Real_Team]],JeffSagarin[YEAR]&amp;"|"&amp;JeffSagarin[TEAM],0)),"")</f>
        <v/>
      </c>
      <c r="AI940" t="str">
        <f t="array" ref="AI940">IFERROR(INDEX(SonnyMoore[TEAM],MATCH(AllSources[[#This Row],[Year]]&amp;"|"&amp;AllSources[[#This Row],[Real_Team]],SonnyMoore[YEAR]&amp;"|"&amp;SonnyMoore[TEAM],0)),"")</f>
        <v>MONTANA ST.</v>
      </c>
      <c r="AJ940">
        <f t="array" ref="AJ940">IFERROR(INDEX(SonnyMoore[SM_SOS],MATCH(AllSources[[#This Row],[Year]]&amp;"|"&amp;AllSources[[#This Row],[Real_Team]],SonnyMoore[YEAR]&amp;"|"&amp;SonnyMoore[TEAM],0)),"")</f>
        <v>65.77</v>
      </c>
      <c r="AK940">
        <f t="array" ref="AK940">IFERROR(INDEX(SonnyMoore[SM_PR],MATCH(AllSources[[#This Row],[Year]]&amp;"|"&amp;AllSources[[#This Row],[Real_Team]],SonnyMoore[YEAR]&amp;"|"&amp;SonnyMoore[TEAM],0)),"")</f>
        <v>77.180000000000007</v>
      </c>
      <c r="AL940">
        <f t="array" ref="AL940">IFERROR(INDEX(SonnyMoore[YEAR],MATCH(AllSources[[#This Row],[Year]]&amp;"|"&amp;AllSources[[#This Row],[Real_Team]],SonnyMoore[YEAR]&amp;"|"&amp;SonnyMoore[TEAM],0)),"")</f>
        <v>2022</v>
      </c>
      <c r="AM940" t="str">
        <f t="array" ref="AM940">IFERROR(INDEX(ESPN[TEAM],MATCH(AllSources[[#This Row],[Year]]&amp;"|"&amp;AllSources[[#This Row],[Real_Team]],ESPN[YEAR]&amp;"|"&amp;ESPN[TEAM],0)),"")</f>
        <v/>
      </c>
      <c r="AN940" t="str">
        <f t="array" ref="AN940">IFERROR(INDEX(ESPN[BPI OFF],MATCH(AllSources[[#This Row],[Year]]&amp;"|"&amp;AllSources[[#This Row],[Real_Team]],ESPN[YEAR]&amp;"|"&amp;ESPN[TEAM],0)),"")</f>
        <v/>
      </c>
      <c r="AO940" t="str">
        <f t="array" ref="AO940">IFERROR(INDEX(ESPN[BPI DEF],MATCH(AllSources[[#This Row],[Year]]&amp;"|"&amp;AllSources[[#This Row],[Real_Team]],ESPN[YEAR]&amp;"|"&amp;ESPN[TEAM],0)),"")</f>
        <v/>
      </c>
      <c r="AP940" t="str">
        <f t="array" ref="AP940">IFERROR(INDEX(ESPN[BPI],MATCH(AllSources[[#This Row],[Year]]&amp;"|"&amp;AllSources[[#This Row],[Real_Team]],ESPN[YEAR]&amp;"|"&amp;ESPN[TEAM],0)),"")</f>
        <v/>
      </c>
      <c r="AQ940" t="str">
        <f t="array" ref="AQ940">IFERROR(INDEX(ESPN[YEAR],MATCH(AllSources[[#This Row],[Year]]&amp;"|"&amp;AllSources[[#This Row],[Real_Team]],ESPN[YEAR]&amp;"|"&amp;ESPN[TEAM],0)),"")</f>
        <v/>
      </c>
    </row>
    <row r="941" spans="1:43" x14ac:dyDescent="0.2">
      <c r="A941">
        <v>2022</v>
      </c>
      <c r="B941">
        <v>131</v>
      </c>
      <c r="C941" t="s">
        <v>1432</v>
      </c>
      <c r="D941" t="s">
        <v>218</v>
      </c>
      <c r="E941" t="e" vm="1">
        <v>#NAME?</v>
      </c>
      <c r="F941">
        <v>13</v>
      </c>
      <c r="H941" t="s">
        <v>528</v>
      </c>
      <c r="I941" t="s">
        <v>103</v>
      </c>
      <c r="J941">
        <v>3.49</v>
      </c>
      <c r="K941">
        <v>106.2</v>
      </c>
      <c r="L941">
        <v>113</v>
      </c>
      <c r="M941">
        <v>102.7</v>
      </c>
      <c r="N941">
        <v>166</v>
      </c>
      <c r="O941">
        <v>62.1</v>
      </c>
      <c r="P941">
        <v>351</v>
      </c>
      <c r="Q941">
        <v>2.5999999999999999E-2</v>
      </c>
      <c r="R941">
        <v>119</v>
      </c>
      <c r="S941">
        <v>-5.24</v>
      </c>
      <c r="T941">
        <v>280</v>
      </c>
      <c r="U941">
        <v>100.8</v>
      </c>
      <c r="V941">
        <v>264</v>
      </c>
      <c r="W941">
        <v>106</v>
      </c>
      <c r="X941">
        <v>288</v>
      </c>
      <c r="Y941">
        <v>-4.18</v>
      </c>
      <c r="Z941">
        <v>286</v>
      </c>
      <c r="AA941">
        <v>3</v>
      </c>
      <c r="AB941" t="s">
        <v>136</v>
      </c>
      <c r="AC941" t="str">
        <f t="array" ref="AC941">IFERROR(INDEX(JeffSagarin[TEAM],MATCH(AllSources[[#This Row],[Year]]&amp;"|"&amp;AllSources[[#This Row],[Real_Team]],JeffSagarin[YEAR]&amp;"|"&amp;JeffSagarin[TEAM],0)),"")</f>
        <v/>
      </c>
      <c r="AD941" t="str">
        <f t="array" ref="AD941">IFERROR(INDEX(JeffSagarin[JS_RATING],MATCH(AllSources[[#This Row],[Year]]&amp;"|"&amp;AllSources[[#This Row],[Real_Team]],JeffSagarin[YEAR]&amp;"|"&amp;JeffSagarin[TEAM],0)),"")</f>
        <v/>
      </c>
      <c r="AE941" t="str">
        <f t="array" ref="AE941">IFERROR(INDEX(JeffSagarin[JS_SOS],MATCH(AllSources[[#This Row],[Year]]&amp;"|"&amp;AllSources[[#This Row],[Real_Team]],JeffSagarin[YEAR]&amp;"|"&amp;JeffSagarin[TEAM],0)),"")</f>
        <v/>
      </c>
      <c r="AF941" t="str">
        <f t="array" ref="AF941">IFERROR(INDEX(JeffSagarin[W25],MATCH(AllSources[[#This Row],[Year]]&amp;"|"&amp;AllSources[[#This Row],[Real_Team]],JeffSagarin[YEAR]&amp;"|"&amp;JeffSagarin[TEAM],0)),"")</f>
        <v/>
      </c>
      <c r="AG941" t="str">
        <f t="array" ref="AG941">IFERROR(INDEX(JeffSagarin[W50],MATCH(AllSources[[#This Row],[Year]]&amp;"|"&amp;AllSources[[#This Row],[Real_Team]],JeffSagarin[YEAR]&amp;"|"&amp;JeffSagarin[TEAM],0)),"")</f>
        <v/>
      </c>
      <c r="AH941" t="str">
        <f t="array" ref="AH941">IFERROR(INDEX(JeffSagarin[YEAR],MATCH(AllSources[[#This Row],[Year]]&amp;"|"&amp;AllSources[[#This Row],[Real_Team]],JeffSagarin[YEAR]&amp;"|"&amp;JeffSagarin[TEAM],0)),"")</f>
        <v/>
      </c>
      <c r="AI941" t="str">
        <f t="array" ref="AI941">IFERROR(INDEX(SonnyMoore[TEAM],MATCH(AllSources[[#This Row],[Year]]&amp;"|"&amp;AllSources[[#This Row],[Real_Team]],SonnyMoore[YEAR]&amp;"|"&amp;SonnyMoore[TEAM],0)),"")</f>
        <v>AKRON</v>
      </c>
      <c r="AJ941">
        <f t="array" ref="AJ941">IFERROR(INDEX(SonnyMoore[SM_SOS],MATCH(AllSources[[#This Row],[Year]]&amp;"|"&amp;AllSources[[#This Row],[Real_Team]],SonnyMoore[YEAR]&amp;"|"&amp;SonnyMoore[TEAM],0)),"")</f>
        <v>68.5</v>
      </c>
      <c r="AK941">
        <f t="array" ref="AK941">IFERROR(INDEX(SonnyMoore[SM_PR],MATCH(AllSources[[#This Row],[Year]]&amp;"|"&amp;AllSources[[#This Row],[Real_Team]],SonnyMoore[YEAR]&amp;"|"&amp;SonnyMoore[TEAM],0)),"")</f>
        <v>79.77</v>
      </c>
      <c r="AL941">
        <f t="array" ref="AL941">IFERROR(INDEX(SonnyMoore[YEAR],MATCH(AllSources[[#This Row],[Year]]&amp;"|"&amp;AllSources[[#This Row],[Real_Team]],SonnyMoore[YEAR]&amp;"|"&amp;SonnyMoore[TEAM],0)),"")</f>
        <v>2022</v>
      </c>
      <c r="AM941" t="str">
        <f t="array" ref="AM941">IFERROR(INDEX(ESPN[TEAM],MATCH(AllSources[[#This Row],[Year]]&amp;"|"&amp;AllSources[[#This Row],[Real_Team]],ESPN[YEAR]&amp;"|"&amp;ESPN[TEAM],0)),"")</f>
        <v/>
      </c>
      <c r="AN941" t="str">
        <f t="array" ref="AN941">IFERROR(INDEX(ESPN[BPI OFF],MATCH(AllSources[[#This Row],[Year]]&amp;"|"&amp;AllSources[[#This Row],[Real_Team]],ESPN[YEAR]&amp;"|"&amp;ESPN[TEAM],0)),"")</f>
        <v/>
      </c>
      <c r="AO941" t="str">
        <f t="array" ref="AO941">IFERROR(INDEX(ESPN[BPI DEF],MATCH(AllSources[[#This Row],[Year]]&amp;"|"&amp;AllSources[[#This Row],[Real_Team]],ESPN[YEAR]&amp;"|"&amp;ESPN[TEAM],0)),"")</f>
        <v/>
      </c>
      <c r="AP941" t="str">
        <f t="array" ref="AP941">IFERROR(INDEX(ESPN[BPI],MATCH(AllSources[[#This Row],[Year]]&amp;"|"&amp;AllSources[[#This Row],[Real_Team]],ESPN[YEAR]&amp;"|"&amp;ESPN[TEAM],0)),"")</f>
        <v/>
      </c>
      <c r="AQ941" t="str">
        <f t="array" ref="AQ941">IFERROR(INDEX(ESPN[YEAR],MATCH(AllSources[[#This Row],[Year]]&amp;"|"&amp;AllSources[[#This Row],[Real_Team]],ESPN[YEAR]&amp;"|"&amp;ESPN[TEAM],0)),"")</f>
        <v/>
      </c>
    </row>
    <row r="942" spans="1:43" x14ac:dyDescent="0.2">
      <c r="A942">
        <v>2022</v>
      </c>
      <c r="B942">
        <v>144</v>
      </c>
      <c r="C942" t="s">
        <v>1433</v>
      </c>
      <c r="D942" t="s">
        <v>1442</v>
      </c>
      <c r="E942" t="e" vm="1">
        <v>#NAME?</v>
      </c>
      <c r="F942">
        <v>14</v>
      </c>
      <c r="H942" t="s">
        <v>476</v>
      </c>
      <c r="I942" t="s">
        <v>78</v>
      </c>
      <c r="J942">
        <v>2.48</v>
      </c>
      <c r="K942">
        <v>106.1</v>
      </c>
      <c r="L942">
        <v>115</v>
      </c>
      <c r="M942">
        <v>103.6</v>
      </c>
      <c r="N942">
        <v>191</v>
      </c>
      <c r="O942">
        <v>66</v>
      </c>
      <c r="P942">
        <v>235</v>
      </c>
      <c r="Q942">
        <v>9.5000000000000001E-2</v>
      </c>
      <c r="R942">
        <v>21</v>
      </c>
      <c r="S942">
        <v>-8.2799999999999994</v>
      </c>
      <c r="T942">
        <v>344</v>
      </c>
      <c r="U942">
        <v>98.4</v>
      </c>
      <c r="V942">
        <v>342</v>
      </c>
      <c r="W942">
        <v>106.7</v>
      </c>
      <c r="X942">
        <v>314</v>
      </c>
      <c r="Y942">
        <v>-6.92</v>
      </c>
      <c r="Z942">
        <v>333</v>
      </c>
      <c r="AA942">
        <v>4</v>
      </c>
      <c r="AB942" t="s">
        <v>136</v>
      </c>
      <c r="AC942" t="str">
        <f t="array" ref="AC942">IFERROR(INDEX(JeffSagarin[TEAM],MATCH(AllSources[[#This Row],[Year]]&amp;"|"&amp;AllSources[[#This Row],[Real_Team]],JeffSagarin[YEAR]&amp;"|"&amp;JeffSagarin[TEAM],0)),"")</f>
        <v/>
      </c>
      <c r="AD942" t="str">
        <f t="array" ref="AD942">IFERROR(INDEX(JeffSagarin[JS_RATING],MATCH(AllSources[[#This Row],[Year]]&amp;"|"&amp;AllSources[[#This Row],[Real_Team]],JeffSagarin[YEAR]&amp;"|"&amp;JeffSagarin[TEAM],0)),"")</f>
        <v/>
      </c>
      <c r="AE942" t="str">
        <f t="array" ref="AE942">IFERROR(INDEX(JeffSagarin[JS_SOS],MATCH(AllSources[[#This Row],[Year]]&amp;"|"&amp;AllSources[[#This Row],[Real_Team]],JeffSagarin[YEAR]&amp;"|"&amp;JeffSagarin[TEAM],0)),"")</f>
        <v/>
      </c>
      <c r="AF942" t="str">
        <f t="array" ref="AF942">IFERROR(INDEX(JeffSagarin[W25],MATCH(AllSources[[#This Row],[Year]]&amp;"|"&amp;AllSources[[#This Row],[Real_Team]],JeffSagarin[YEAR]&amp;"|"&amp;JeffSagarin[TEAM],0)),"")</f>
        <v/>
      </c>
      <c r="AG942" t="str">
        <f t="array" ref="AG942">IFERROR(INDEX(JeffSagarin[W50],MATCH(AllSources[[#This Row],[Year]]&amp;"|"&amp;AllSources[[#This Row],[Real_Team]],JeffSagarin[YEAR]&amp;"|"&amp;JeffSagarin[TEAM],0)),"")</f>
        <v/>
      </c>
      <c r="AH942" t="str">
        <f t="array" ref="AH942">IFERROR(INDEX(JeffSagarin[YEAR],MATCH(AllSources[[#This Row],[Year]]&amp;"|"&amp;AllSources[[#This Row],[Real_Team]],JeffSagarin[YEAR]&amp;"|"&amp;JeffSagarin[TEAM],0)),"")</f>
        <v/>
      </c>
      <c r="AI942" t="str">
        <f t="array" ref="AI942">IFERROR(INDEX(SonnyMoore[TEAM],MATCH(AllSources[[#This Row],[Year]]&amp;"|"&amp;AllSources[[#This Row],[Real_Team]],SonnyMoore[YEAR]&amp;"|"&amp;SonnyMoore[TEAM],0)),"")</f>
        <v/>
      </c>
      <c r="AJ942" t="str">
        <f t="array" ref="AJ942">IFERROR(INDEX(SonnyMoore[SM_SOS],MATCH(AllSources[[#This Row],[Year]]&amp;"|"&amp;AllSources[[#This Row],[Real_Team]],SonnyMoore[YEAR]&amp;"|"&amp;SonnyMoore[TEAM],0)),"")</f>
        <v/>
      </c>
      <c r="AK942" t="str">
        <f t="array" ref="AK942">IFERROR(INDEX(SonnyMoore[SM_PR],MATCH(AllSources[[#This Row],[Year]]&amp;"|"&amp;AllSources[[#This Row],[Real_Team]],SonnyMoore[YEAR]&amp;"|"&amp;SonnyMoore[TEAM],0)),"")</f>
        <v/>
      </c>
      <c r="AL942" t="str">
        <f t="array" ref="AL942">IFERROR(INDEX(SonnyMoore[YEAR],MATCH(AllSources[[#This Row],[Year]]&amp;"|"&amp;AllSources[[#This Row],[Real_Team]],SonnyMoore[YEAR]&amp;"|"&amp;SonnyMoore[TEAM],0)),"")</f>
        <v/>
      </c>
      <c r="AM942" t="str">
        <f t="array" ref="AM942">IFERROR(INDEX(ESPN[TEAM],MATCH(AllSources[[#This Row],[Year]]&amp;"|"&amp;AllSources[[#This Row],[Real_Team]],ESPN[YEAR]&amp;"|"&amp;ESPN[TEAM],0)),"")</f>
        <v/>
      </c>
      <c r="AN942" t="str">
        <f t="array" ref="AN942">IFERROR(INDEX(ESPN[BPI OFF],MATCH(AllSources[[#This Row],[Year]]&amp;"|"&amp;AllSources[[#This Row],[Real_Team]],ESPN[YEAR]&amp;"|"&amp;ESPN[TEAM],0)),"")</f>
        <v/>
      </c>
      <c r="AO942" t="str">
        <f t="array" ref="AO942">IFERROR(INDEX(ESPN[BPI DEF],MATCH(AllSources[[#This Row],[Year]]&amp;"|"&amp;AllSources[[#This Row],[Real_Team]],ESPN[YEAR]&amp;"|"&amp;ESPN[TEAM],0)),"")</f>
        <v/>
      </c>
      <c r="AP942" t="str">
        <f t="array" ref="AP942">IFERROR(INDEX(ESPN[BPI],MATCH(AllSources[[#This Row],[Year]]&amp;"|"&amp;AllSources[[#This Row],[Real_Team]],ESPN[YEAR]&amp;"|"&amp;ESPN[TEAM],0)),"")</f>
        <v/>
      </c>
      <c r="AQ942" t="str">
        <f t="array" ref="AQ942">IFERROR(INDEX(ESPN[YEAR],MATCH(AllSources[[#This Row],[Year]]&amp;"|"&amp;AllSources[[#This Row],[Real_Team]],ESPN[YEAR]&amp;"|"&amp;ESPN[TEAM],0)),"")</f>
        <v/>
      </c>
    </row>
    <row r="943" spans="1:43" x14ac:dyDescent="0.2">
      <c r="A943">
        <v>2022</v>
      </c>
      <c r="B943">
        <v>145</v>
      </c>
      <c r="C943" t="s">
        <v>1434</v>
      </c>
      <c r="D943" t="s">
        <v>257</v>
      </c>
      <c r="E943" t="e" vm="1">
        <v>#NAME?</v>
      </c>
      <c r="F943">
        <v>15</v>
      </c>
      <c r="H943" t="s">
        <v>127</v>
      </c>
      <c r="I943" t="s">
        <v>554</v>
      </c>
      <c r="J943">
        <v>2.2799999999999998</v>
      </c>
      <c r="K943">
        <v>106.8</v>
      </c>
      <c r="L943">
        <v>100</v>
      </c>
      <c r="M943">
        <v>104.6</v>
      </c>
      <c r="N943">
        <v>212</v>
      </c>
      <c r="O943">
        <v>66.599999999999994</v>
      </c>
      <c r="P943">
        <v>199</v>
      </c>
      <c r="Q943">
        <v>2.3E-2</v>
      </c>
      <c r="R943">
        <v>130</v>
      </c>
      <c r="S943">
        <v>-2.57</v>
      </c>
      <c r="T943">
        <v>206</v>
      </c>
      <c r="U943">
        <v>101.8</v>
      </c>
      <c r="V943">
        <v>205</v>
      </c>
      <c r="W943">
        <v>104.4</v>
      </c>
      <c r="X943">
        <v>219</v>
      </c>
      <c r="Y943">
        <v>-3.61</v>
      </c>
      <c r="Z943">
        <v>270</v>
      </c>
      <c r="AA943">
        <v>5</v>
      </c>
      <c r="AB943" t="s">
        <v>136</v>
      </c>
      <c r="AC943" t="str">
        <f t="array" ref="AC943">IFERROR(INDEX(JeffSagarin[TEAM],MATCH(AllSources[[#This Row],[Year]]&amp;"|"&amp;AllSources[[#This Row],[Real_Team]],JeffSagarin[YEAR]&amp;"|"&amp;JeffSagarin[TEAM],0)),"")</f>
        <v/>
      </c>
      <c r="AD943" t="str">
        <f t="array" ref="AD943">IFERROR(INDEX(JeffSagarin[JS_RATING],MATCH(AllSources[[#This Row],[Year]]&amp;"|"&amp;AllSources[[#This Row],[Real_Team]],JeffSagarin[YEAR]&amp;"|"&amp;JeffSagarin[TEAM],0)),"")</f>
        <v/>
      </c>
      <c r="AE943" t="str">
        <f t="array" ref="AE943">IFERROR(INDEX(JeffSagarin[JS_SOS],MATCH(AllSources[[#This Row],[Year]]&amp;"|"&amp;AllSources[[#This Row],[Real_Team]],JeffSagarin[YEAR]&amp;"|"&amp;JeffSagarin[TEAM],0)),"")</f>
        <v/>
      </c>
      <c r="AF943" t="str">
        <f t="array" ref="AF943">IFERROR(INDEX(JeffSagarin[W25],MATCH(AllSources[[#This Row],[Year]]&amp;"|"&amp;AllSources[[#This Row],[Real_Team]],JeffSagarin[YEAR]&amp;"|"&amp;JeffSagarin[TEAM],0)),"")</f>
        <v/>
      </c>
      <c r="AG943" t="str">
        <f t="array" ref="AG943">IFERROR(INDEX(JeffSagarin[W50],MATCH(AllSources[[#This Row],[Year]]&amp;"|"&amp;AllSources[[#This Row],[Real_Team]],JeffSagarin[YEAR]&amp;"|"&amp;JeffSagarin[TEAM],0)),"")</f>
        <v/>
      </c>
      <c r="AH943" t="str">
        <f t="array" ref="AH943">IFERROR(INDEX(JeffSagarin[YEAR],MATCH(AllSources[[#This Row],[Year]]&amp;"|"&amp;AllSources[[#This Row],[Real_Team]],JeffSagarin[YEAR]&amp;"|"&amp;JeffSagarin[TEAM],0)),"")</f>
        <v/>
      </c>
      <c r="AI943" t="str">
        <f t="array" ref="AI943">IFERROR(INDEX(SonnyMoore[TEAM],MATCH(AllSources[[#This Row],[Year]]&amp;"|"&amp;AllSources[[#This Row],[Real_Team]],SonnyMoore[YEAR]&amp;"|"&amp;SonnyMoore[TEAM],0)),"")</f>
        <v/>
      </c>
      <c r="AJ943" t="str">
        <f t="array" ref="AJ943">IFERROR(INDEX(SonnyMoore[SM_SOS],MATCH(AllSources[[#This Row],[Year]]&amp;"|"&amp;AllSources[[#This Row],[Real_Team]],SonnyMoore[YEAR]&amp;"|"&amp;SonnyMoore[TEAM],0)),"")</f>
        <v/>
      </c>
      <c r="AK943" t="str">
        <f t="array" ref="AK943">IFERROR(INDEX(SonnyMoore[SM_PR],MATCH(AllSources[[#This Row],[Year]]&amp;"|"&amp;AllSources[[#This Row],[Real_Team]],SonnyMoore[YEAR]&amp;"|"&amp;SonnyMoore[TEAM],0)),"")</f>
        <v/>
      </c>
      <c r="AL943" t="str">
        <f t="array" ref="AL943">IFERROR(INDEX(SonnyMoore[YEAR],MATCH(AllSources[[#This Row],[Year]]&amp;"|"&amp;AllSources[[#This Row],[Real_Team]],SonnyMoore[YEAR]&amp;"|"&amp;SonnyMoore[TEAM],0)),"")</f>
        <v/>
      </c>
      <c r="AM943" t="str">
        <f t="array" ref="AM943">IFERROR(INDEX(ESPN[TEAM],MATCH(AllSources[[#This Row],[Year]]&amp;"|"&amp;AllSources[[#This Row],[Real_Team]],ESPN[YEAR]&amp;"|"&amp;ESPN[TEAM],0)),"")</f>
        <v/>
      </c>
      <c r="AN943" t="str">
        <f t="array" ref="AN943">IFERROR(INDEX(ESPN[BPI OFF],MATCH(AllSources[[#This Row],[Year]]&amp;"|"&amp;AllSources[[#This Row],[Real_Team]],ESPN[YEAR]&amp;"|"&amp;ESPN[TEAM],0)),"")</f>
        <v/>
      </c>
      <c r="AO943" t="str">
        <f t="array" ref="AO943">IFERROR(INDEX(ESPN[BPI DEF],MATCH(AllSources[[#This Row],[Year]]&amp;"|"&amp;AllSources[[#This Row],[Real_Team]],ESPN[YEAR]&amp;"|"&amp;ESPN[TEAM],0)),"")</f>
        <v/>
      </c>
      <c r="AP943" t="str">
        <f t="array" ref="AP943">IFERROR(INDEX(ESPN[BPI],MATCH(AllSources[[#This Row],[Year]]&amp;"|"&amp;AllSources[[#This Row],[Real_Team]],ESPN[YEAR]&amp;"|"&amp;ESPN[TEAM],0)),"")</f>
        <v/>
      </c>
      <c r="AQ943" t="str">
        <f t="array" ref="AQ943">IFERROR(INDEX(ESPN[YEAR],MATCH(AllSources[[#This Row],[Year]]&amp;"|"&amp;AllSources[[#This Row],[Real_Team]],ESPN[YEAR]&amp;"|"&amp;ESPN[TEAM],0)),"")</f>
        <v/>
      </c>
    </row>
    <row r="944" spans="1:43" x14ac:dyDescent="0.2">
      <c r="A944">
        <v>2022</v>
      </c>
      <c r="B944">
        <v>146</v>
      </c>
      <c r="C944" t="s">
        <v>884</v>
      </c>
      <c r="D944" t="s">
        <v>883</v>
      </c>
      <c r="E944" t="e" vm="1">
        <v>#NAME?</v>
      </c>
      <c r="F944">
        <v>15</v>
      </c>
      <c r="H944" t="s">
        <v>511</v>
      </c>
      <c r="I944" t="s">
        <v>1156</v>
      </c>
      <c r="J944">
        <v>2.2400000000000002</v>
      </c>
      <c r="K944">
        <v>105.3</v>
      </c>
      <c r="L944">
        <v>132</v>
      </c>
      <c r="M944">
        <v>103.1</v>
      </c>
      <c r="N944">
        <v>178</v>
      </c>
      <c r="O944">
        <v>65.099999999999994</v>
      </c>
      <c r="P944">
        <v>276</v>
      </c>
      <c r="Q944">
        <v>-2.1000000000000001E-2</v>
      </c>
      <c r="R944">
        <v>224</v>
      </c>
      <c r="S944">
        <v>-5.15</v>
      </c>
      <c r="T944">
        <v>277</v>
      </c>
      <c r="U944">
        <v>100.6</v>
      </c>
      <c r="V944">
        <v>270</v>
      </c>
      <c r="W944">
        <v>105.8</v>
      </c>
      <c r="X944">
        <v>273</v>
      </c>
      <c r="Y944">
        <v>0.23</v>
      </c>
      <c r="Z944">
        <v>157</v>
      </c>
      <c r="AA944">
        <v>5</v>
      </c>
      <c r="AB944" t="s">
        <v>136</v>
      </c>
      <c r="AC944" t="str">
        <f t="array" ref="AC944">IFERROR(INDEX(JeffSagarin[TEAM],MATCH(AllSources[[#This Row],[Year]]&amp;"|"&amp;AllSources[[#This Row],[Real_Team]],JeffSagarin[YEAR]&amp;"|"&amp;JeffSagarin[TEAM],0)),"")</f>
        <v/>
      </c>
      <c r="AD944" t="str">
        <f t="array" ref="AD944">IFERROR(INDEX(JeffSagarin[JS_RATING],MATCH(AllSources[[#This Row],[Year]]&amp;"|"&amp;AllSources[[#This Row],[Real_Team]],JeffSagarin[YEAR]&amp;"|"&amp;JeffSagarin[TEAM],0)),"")</f>
        <v/>
      </c>
      <c r="AE944" t="str">
        <f t="array" ref="AE944">IFERROR(INDEX(JeffSagarin[JS_SOS],MATCH(AllSources[[#This Row],[Year]]&amp;"|"&amp;AllSources[[#This Row],[Real_Team]],JeffSagarin[YEAR]&amp;"|"&amp;JeffSagarin[TEAM],0)),"")</f>
        <v/>
      </c>
      <c r="AF944" t="str">
        <f t="array" ref="AF944">IFERROR(INDEX(JeffSagarin[W25],MATCH(AllSources[[#This Row],[Year]]&amp;"|"&amp;AllSources[[#This Row],[Real_Team]],JeffSagarin[YEAR]&amp;"|"&amp;JeffSagarin[TEAM],0)),"")</f>
        <v/>
      </c>
      <c r="AG944" t="str">
        <f t="array" ref="AG944">IFERROR(INDEX(JeffSagarin[W50],MATCH(AllSources[[#This Row],[Year]]&amp;"|"&amp;AllSources[[#This Row],[Real_Team]],JeffSagarin[YEAR]&amp;"|"&amp;JeffSagarin[TEAM],0)),"")</f>
        <v/>
      </c>
      <c r="AH944" t="str">
        <f t="array" ref="AH944">IFERROR(INDEX(JeffSagarin[YEAR],MATCH(AllSources[[#This Row],[Year]]&amp;"|"&amp;AllSources[[#This Row],[Real_Team]],JeffSagarin[YEAR]&amp;"|"&amp;JeffSagarin[TEAM],0)),"")</f>
        <v/>
      </c>
      <c r="AI944" t="str">
        <f t="array" ref="AI944">IFERROR(INDEX(SonnyMoore[TEAM],MATCH(AllSources[[#This Row],[Year]]&amp;"|"&amp;AllSources[[#This Row],[Real_Team]],SonnyMoore[YEAR]&amp;"|"&amp;SonnyMoore[TEAM],0)),"")</f>
        <v/>
      </c>
      <c r="AJ944" t="str">
        <f t="array" ref="AJ944">IFERROR(INDEX(SonnyMoore[SM_SOS],MATCH(AllSources[[#This Row],[Year]]&amp;"|"&amp;AllSources[[#This Row],[Real_Team]],SonnyMoore[YEAR]&amp;"|"&amp;SonnyMoore[TEAM],0)),"")</f>
        <v/>
      </c>
      <c r="AK944" t="str">
        <f t="array" ref="AK944">IFERROR(INDEX(SonnyMoore[SM_PR],MATCH(AllSources[[#This Row],[Year]]&amp;"|"&amp;AllSources[[#This Row],[Real_Team]],SonnyMoore[YEAR]&amp;"|"&amp;SonnyMoore[TEAM],0)),"")</f>
        <v/>
      </c>
      <c r="AL944" t="str">
        <f t="array" ref="AL944">IFERROR(INDEX(SonnyMoore[YEAR],MATCH(AllSources[[#This Row],[Year]]&amp;"|"&amp;AllSources[[#This Row],[Real_Team]],SonnyMoore[YEAR]&amp;"|"&amp;SonnyMoore[TEAM],0)),"")</f>
        <v/>
      </c>
      <c r="AM944" t="str">
        <f t="array" ref="AM944">IFERROR(INDEX(ESPN[TEAM],MATCH(AllSources[[#This Row],[Year]]&amp;"|"&amp;AllSources[[#This Row],[Real_Team]],ESPN[YEAR]&amp;"|"&amp;ESPN[TEAM],0)),"")</f>
        <v/>
      </c>
      <c r="AN944" t="str">
        <f t="array" ref="AN944">IFERROR(INDEX(ESPN[BPI OFF],MATCH(AllSources[[#This Row],[Year]]&amp;"|"&amp;AllSources[[#This Row],[Real_Team]],ESPN[YEAR]&amp;"|"&amp;ESPN[TEAM],0)),"")</f>
        <v/>
      </c>
      <c r="AO944" t="str">
        <f t="array" ref="AO944">IFERROR(INDEX(ESPN[BPI DEF],MATCH(AllSources[[#This Row],[Year]]&amp;"|"&amp;AllSources[[#This Row],[Real_Team]],ESPN[YEAR]&amp;"|"&amp;ESPN[TEAM],0)),"")</f>
        <v/>
      </c>
      <c r="AP944" t="str">
        <f t="array" ref="AP944">IFERROR(INDEX(ESPN[BPI],MATCH(AllSources[[#This Row],[Year]]&amp;"|"&amp;AllSources[[#This Row],[Real_Team]],ESPN[YEAR]&amp;"|"&amp;ESPN[TEAM],0)),"")</f>
        <v/>
      </c>
      <c r="AQ944" t="str">
        <f t="array" ref="AQ944">IFERROR(INDEX(ESPN[YEAR],MATCH(AllSources[[#This Row],[Year]]&amp;"|"&amp;AllSources[[#This Row],[Real_Team]],ESPN[YEAR]&amp;"|"&amp;ESPN[TEAM],0)),"")</f>
        <v/>
      </c>
    </row>
    <row r="945" spans="1:43" x14ac:dyDescent="0.2">
      <c r="A945">
        <v>2022</v>
      </c>
      <c r="B945">
        <v>147</v>
      </c>
      <c r="C945" t="s">
        <v>1159</v>
      </c>
      <c r="D945" t="s">
        <v>10</v>
      </c>
      <c r="E945" t="e" vm="1">
        <v>#NAME?</v>
      </c>
      <c r="F945">
        <v>14</v>
      </c>
      <c r="H945" t="s">
        <v>133</v>
      </c>
      <c r="I945" t="s">
        <v>1389</v>
      </c>
      <c r="J945">
        <v>2.23</v>
      </c>
      <c r="K945">
        <v>101.5</v>
      </c>
      <c r="L945">
        <v>203</v>
      </c>
      <c r="M945">
        <v>99.2</v>
      </c>
      <c r="N945">
        <v>103</v>
      </c>
      <c r="O945">
        <v>68.7</v>
      </c>
      <c r="P945">
        <v>86</v>
      </c>
      <c r="Q945">
        <v>6.0999999999999999E-2</v>
      </c>
      <c r="R945">
        <v>57</v>
      </c>
      <c r="S945">
        <v>-2.1</v>
      </c>
      <c r="T945">
        <v>197</v>
      </c>
      <c r="U945">
        <v>102.9</v>
      </c>
      <c r="V945">
        <v>165</v>
      </c>
      <c r="W945">
        <v>105</v>
      </c>
      <c r="X945">
        <v>249</v>
      </c>
      <c r="Y945">
        <v>0.65</v>
      </c>
      <c r="Z945">
        <v>144</v>
      </c>
      <c r="AA945">
        <v>4</v>
      </c>
      <c r="AB945" t="s">
        <v>136</v>
      </c>
      <c r="AC945" t="str">
        <f t="array" ref="AC945">IFERROR(INDEX(JeffSagarin[TEAM],MATCH(AllSources[[#This Row],[Year]]&amp;"|"&amp;AllSources[[#This Row],[Real_Team]],JeffSagarin[YEAR]&amp;"|"&amp;JeffSagarin[TEAM],0)),"")</f>
        <v/>
      </c>
      <c r="AD945" t="str">
        <f t="array" ref="AD945">IFERROR(INDEX(JeffSagarin[JS_RATING],MATCH(AllSources[[#This Row],[Year]]&amp;"|"&amp;AllSources[[#This Row],[Real_Team]],JeffSagarin[YEAR]&amp;"|"&amp;JeffSagarin[TEAM],0)),"")</f>
        <v/>
      </c>
      <c r="AE945" t="str">
        <f t="array" ref="AE945">IFERROR(INDEX(JeffSagarin[JS_SOS],MATCH(AllSources[[#This Row],[Year]]&amp;"|"&amp;AllSources[[#This Row],[Real_Team]],JeffSagarin[YEAR]&amp;"|"&amp;JeffSagarin[TEAM],0)),"")</f>
        <v/>
      </c>
      <c r="AF945" t="str">
        <f t="array" ref="AF945">IFERROR(INDEX(JeffSagarin[W25],MATCH(AllSources[[#This Row],[Year]]&amp;"|"&amp;AllSources[[#This Row],[Real_Team]],JeffSagarin[YEAR]&amp;"|"&amp;JeffSagarin[TEAM],0)),"")</f>
        <v/>
      </c>
      <c r="AG945" t="str">
        <f t="array" ref="AG945">IFERROR(INDEX(JeffSagarin[W50],MATCH(AllSources[[#This Row],[Year]]&amp;"|"&amp;AllSources[[#This Row],[Real_Team]],JeffSagarin[YEAR]&amp;"|"&amp;JeffSagarin[TEAM],0)),"")</f>
        <v/>
      </c>
      <c r="AH945" t="str">
        <f t="array" ref="AH945">IFERROR(INDEX(JeffSagarin[YEAR],MATCH(AllSources[[#This Row],[Year]]&amp;"|"&amp;AllSources[[#This Row],[Real_Team]],JeffSagarin[YEAR]&amp;"|"&amp;JeffSagarin[TEAM],0)),"")</f>
        <v/>
      </c>
      <c r="AI945" t="str">
        <f t="array" ref="AI945">IFERROR(INDEX(SonnyMoore[TEAM],MATCH(AllSources[[#This Row],[Year]]&amp;"|"&amp;AllSources[[#This Row],[Real_Team]],SonnyMoore[YEAR]&amp;"|"&amp;SonnyMoore[TEAM],0)),"")</f>
        <v/>
      </c>
      <c r="AJ945" t="str">
        <f t="array" ref="AJ945">IFERROR(INDEX(SonnyMoore[SM_SOS],MATCH(AllSources[[#This Row],[Year]]&amp;"|"&amp;AllSources[[#This Row],[Real_Team]],SonnyMoore[YEAR]&amp;"|"&amp;SonnyMoore[TEAM],0)),"")</f>
        <v/>
      </c>
      <c r="AK945" t="str">
        <f t="array" ref="AK945">IFERROR(INDEX(SonnyMoore[SM_PR],MATCH(AllSources[[#This Row],[Year]]&amp;"|"&amp;AllSources[[#This Row],[Real_Team]],SonnyMoore[YEAR]&amp;"|"&amp;SonnyMoore[TEAM],0)),"")</f>
        <v/>
      </c>
      <c r="AL945" t="str">
        <f t="array" ref="AL945">IFERROR(INDEX(SonnyMoore[YEAR],MATCH(AllSources[[#This Row],[Year]]&amp;"|"&amp;AllSources[[#This Row],[Real_Team]],SonnyMoore[YEAR]&amp;"|"&amp;SonnyMoore[TEAM],0)),"")</f>
        <v/>
      </c>
      <c r="AM945" t="str">
        <f t="array" ref="AM945">IFERROR(INDEX(ESPN[TEAM],MATCH(AllSources[[#This Row],[Year]]&amp;"|"&amp;AllSources[[#This Row],[Real_Team]],ESPN[YEAR]&amp;"|"&amp;ESPN[TEAM],0)),"")</f>
        <v/>
      </c>
      <c r="AN945" t="str">
        <f t="array" ref="AN945">IFERROR(INDEX(ESPN[BPI OFF],MATCH(AllSources[[#This Row],[Year]]&amp;"|"&amp;AllSources[[#This Row],[Real_Team]],ESPN[YEAR]&amp;"|"&amp;ESPN[TEAM],0)),"")</f>
        <v/>
      </c>
      <c r="AO945" t="str">
        <f t="array" ref="AO945">IFERROR(INDEX(ESPN[BPI DEF],MATCH(AllSources[[#This Row],[Year]]&amp;"|"&amp;AllSources[[#This Row],[Real_Team]],ESPN[YEAR]&amp;"|"&amp;ESPN[TEAM],0)),"")</f>
        <v/>
      </c>
      <c r="AP945" t="str">
        <f t="array" ref="AP945">IFERROR(INDEX(ESPN[BPI],MATCH(AllSources[[#This Row],[Year]]&amp;"|"&amp;AllSources[[#This Row],[Real_Team]],ESPN[YEAR]&amp;"|"&amp;ESPN[TEAM],0)),"")</f>
        <v/>
      </c>
      <c r="AQ945" t="str">
        <f t="array" ref="AQ945">IFERROR(INDEX(ESPN[YEAR],MATCH(AllSources[[#This Row],[Year]]&amp;"|"&amp;AllSources[[#This Row],[Real_Team]],ESPN[YEAR]&amp;"|"&amp;ESPN[TEAM],0)),"")</f>
        <v/>
      </c>
    </row>
    <row r="946" spans="1:43" x14ac:dyDescent="0.2">
      <c r="A946">
        <v>2022</v>
      </c>
      <c r="B946">
        <v>149</v>
      </c>
      <c r="C946" t="s">
        <v>1435</v>
      </c>
      <c r="D946" t="s">
        <v>956</v>
      </c>
      <c r="E946" t="e" vm="1">
        <v>#NAME?</v>
      </c>
      <c r="F946">
        <v>15</v>
      </c>
      <c r="H946" t="s">
        <v>506</v>
      </c>
      <c r="I946" t="s">
        <v>1156</v>
      </c>
      <c r="J946">
        <v>2.1</v>
      </c>
      <c r="K946">
        <v>104.7</v>
      </c>
      <c r="L946">
        <v>144</v>
      </c>
      <c r="M946">
        <v>102.6</v>
      </c>
      <c r="N946">
        <v>164</v>
      </c>
      <c r="O946">
        <v>66</v>
      </c>
      <c r="P946">
        <v>239</v>
      </c>
      <c r="Q946">
        <v>3.7999999999999999E-2</v>
      </c>
      <c r="R946">
        <v>92</v>
      </c>
      <c r="S946">
        <v>-2.94</v>
      </c>
      <c r="T946">
        <v>219</v>
      </c>
      <c r="U946">
        <v>100.5</v>
      </c>
      <c r="V946">
        <v>274</v>
      </c>
      <c r="W946">
        <v>103.5</v>
      </c>
      <c r="X946">
        <v>176</v>
      </c>
      <c r="Y946">
        <v>-3.03</v>
      </c>
      <c r="Z946">
        <v>257</v>
      </c>
      <c r="AA946">
        <v>5</v>
      </c>
      <c r="AB946" t="s">
        <v>136</v>
      </c>
      <c r="AC946" t="str">
        <f t="array" ref="AC946">IFERROR(INDEX(JeffSagarin[TEAM],MATCH(AllSources[[#This Row],[Year]]&amp;"|"&amp;AllSources[[#This Row],[Real_Team]],JeffSagarin[YEAR]&amp;"|"&amp;JeffSagarin[TEAM],0)),"")</f>
        <v/>
      </c>
      <c r="AD946" t="str">
        <f t="array" ref="AD946">IFERROR(INDEX(JeffSagarin[JS_RATING],MATCH(AllSources[[#This Row],[Year]]&amp;"|"&amp;AllSources[[#This Row],[Real_Team]],JeffSagarin[YEAR]&amp;"|"&amp;JeffSagarin[TEAM],0)),"")</f>
        <v/>
      </c>
      <c r="AE946" t="str">
        <f t="array" ref="AE946">IFERROR(INDEX(JeffSagarin[JS_SOS],MATCH(AllSources[[#This Row],[Year]]&amp;"|"&amp;AllSources[[#This Row],[Real_Team]],JeffSagarin[YEAR]&amp;"|"&amp;JeffSagarin[TEAM],0)),"")</f>
        <v/>
      </c>
      <c r="AF946" t="str">
        <f t="array" ref="AF946">IFERROR(INDEX(JeffSagarin[W25],MATCH(AllSources[[#This Row],[Year]]&amp;"|"&amp;AllSources[[#This Row],[Real_Team]],JeffSagarin[YEAR]&amp;"|"&amp;JeffSagarin[TEAM],0)),"")</f>
        <v/>
      </c>
      <c r="AG946" t="str">
        <f t="array" ref="AG946">IFERROR(INDEX(JeffSagarin[W50],MATCH(AllSources[[#This Row],[Year]]&amp;"|"&amp;AllSources[[#This Row],[Real_Team]],JeffSagarin[YEAR]&amp;"|"&amp;JeffSagarin[TEAM],0)),"")</f>
        <v/>
      </c>
      <c r="AH946" t="str">
        <f t="array" ref="AH946">IFERROR(INDEX(JeffSagarin[YEAR],MATCH(AllSources[[#This Row],[Year]]&amp;"|"&amp;AllSources[[#This Row],[Real_Team]],JeffSagarin[YEAR]&amp;"|"&amp;JeffSagarin[TEAM],0)),"")</f>
        <v/>
      </c>
      <c r="AI946" t="str">
        <f t="array" ref="AI946">IFERROR(INDEX(SonnyMoore[TEAM],MATCH(AllSources[[#This Row],[Year]]&amp;"|"&amp;AllSources[[#This Row],[Real_Team]],SonnyMoore[YEAR]&amp;"|"&amp;SonnyMoore[TEAM],0)),"")</f>
        <v/>
      </c>
      <c r="AJ946" t="str">
        <f t="array" ref="AJ946">IFERROR(INDEX(SonnyMoore[SM_SOS],MATCH(AllSources[[#This Row],[Year]]&amp;"|"&amp;AllSources[[#This Row],[Real_Team]],SonnyMoore[YEAR]&amp;"|"&amp;SonnyMoore[TEAM],0)),"")</f>
        <v/>
      </c>
      <c r="AK946" t="str">
        <f t="array" ref="AK946">IFERROR(INDEX(SonnyMoore[SM_PR],MATCH(AllSources[[#This Row],[Year]]&amp;"|"&amp;AllSources[[#This Row],[Real_Team]],SonnyMoore[YEAR]&amp;"|"&amp;SonnyMoore[TEAM],0)),"")</f>
        <v/>
      </c>
      <c r="AL946" t="str">
        <f t="array" ref="AL946">IFERROR(INDEX(SonnyMoore[YEAR],MATCH(AllSources[[#This Row],[Year]]&amp;"|"&amp;AllSources[[#This Row],[Real_Team]],SonnyMoore[YEAR]&amp;"|"&amp;SonnyMoore[TEAM],0)),"")</f>
        <v/>
      </c>
      <c r="AM946" t="str">
        <f t="array" ref="AM946">IFERROR(INDEX(ESPN[TEAM],MATCH(AllSources[[#This Row],[Year]]&amp;"|"&amp;AllSources[[#This Row],[Real_Team]],ESPN[YEAR]&amp;"|"&amp;ESPN[TEAM],0)),"")</f>
        <v/>
      </c>
      <c r="AN946" t="str">
        <f t="array" ref="AN946">IFERROR(INDEX(ESPN[BPI OFF],MATCH(AllSources[[#This Row],[Year]]&amp;"|"&amp;AllSources[[#This Row],[Real_Team]],ESPN[YEAR]&amp;"|"&amp;ESPN[TEAM],0)),"")</f>
        <v/>
      </c>
      <c r="AO946" t="str">
        <f t="array" ref="AO946">IFERROR(INDEX(ESPN[BPI DEF],MATCH(AllSources[[#This Row],[Year]]&amp;"|"&amp;AllSources[[#This Row],[Real_Team]],ESPN[YEAR]&amp;"|"&amp;ESPN[TEAM],0)),"")</f>
        <v/>
      </c>
      <c r="AP946" t="str">
        <f t="array" ref="AP946">IFERROR(INDEX(ESPN[BPI],MATCH(AllSources[[#This Row],[Year]]&amp;"|"&amp;AllSources[[#This Row],[Real_Team]],ESPN[YEAR]&amp;"|"&amp;ESPN[TEAM],0)),"")</f>
        <v/>
      </c>
      <c r="AQ946" t="str">
        <f t="array" ref="AQ946">IFERROR(INDEX(ESPN[YEAR],MATCH(AllSources[[#This Row],[Year]]&amp;"|"&amp;AllSources[[#This Row],[Real_Team]],ESPN[YEAR]&amp;"|"&amp;ESPN[TEAM],0)),"")</f>
        <v/>
      </c>
    </row>
    <row r="947" spans="1:43" x14ac:dyDescent="0.2">
      <c r="A947">
        <v>2022</v>
      </c>
      <c r="B947">
        <v>151</v>
      </c>
      <c r="C947" t="s">
        <v>1436</v>
      </c>
      <c r="D947" t="s">
        <v>262</v>
      </c>
      <c r="E947" t="e" vm="1">
        <v>#NAME?</v>
      </c>
      <c r="F947">
        <v>16</v>
      </c>
      <c r="H947" t="s">
        <v>491</v>
      </c>
      <c r="I947" t="s">
        <v>1350</v>
      </c>
      <c r="J947">
        <v>1.84</v>
      </c>
      <c r="K947">
        <v>101.5</v>
      </c>
      <c r="L947">
        <v>201</v>
      </c>
      <c r="M947">
        <v>99.7</v>
      </c>
      <c r="N947">
        <v>114</v>
      </c>
      <c r="O947">
        <v>67.099999999999994</v>
      </c>
      <c r="P947">
        <v>174</v>
      </c>
      <c r="Q947">
        <v>6.2E-2</v>
      </c>
      <c r="R947">
        <v>56</v>
      </c>
      <c r="S947">
        <v>-1.29</v>
      </c>
      <c r="T947">
        <v>177</v>
      </c>
      <c r="U947">
        <v>101.1</v>
      </c>
      <c r="V947">
        <v>244</v>
      </c>
      <c r="W947">
        <v>102.4</v>
      </c>
      <c r="X947">
        <v>130</v>
      </c>
      <c r="Y947">
        <v>2.0499999999999998</v>
      </c>
      <c r="Z947">
        <v>114</v>
      </c>
      <c r="AA947">
        <v>6</v>
      </c>
      <c r="AB947" t="s">
        <v>136</v>
      </c>
      <c r="AC947" t="str">
        <f t="array" ref="AC947">IFERROR(INDEX(JeffSagarin[TEAM],MATCH(AllSources[[#This Row],[Year]]&amp;"|"&amp;AllSources[[#This Row],[Real_Team]],JeffSagarin[YEAR]&amp;"|"&amp;JeffSagarin[TEAM],0)),"")</f>
        <v/>
      </c>
      <c r="AD947" t="str">
        <f t="array" ref="AD947">IFERROR(INDEX(JeffSagarin[JS_RATING],MATCH(AllSources[[#This Row],[Year]]&amp;"|"&amp;AllSources[[#This Row],[Real_Team]],JeffSagarin[YEAR]&amp;"|"&amp;JeffSagarin[TEAM],0)),"")</f>
        <v/>
      </c>
      <c r="AE947" t="str">
        <f t="array" ref="AE947">IFERROR(INDEX(JeffSagarin[JS_SOS],MATCH(AllSources[[#This Row],[Year]]&amp;"|"&amp;AllSources[[#This Row],[Real_Team]],JeffSagarin[YEAR]&amp;"|"&amp;JeffSagarin[TEAM],0)),"")</f>
        <v/>
      </c>
      <c r="AF947" t="str">
        <f t="array" ref="AF947">IFERROR(INDEX(JeffSagarin[W25],MATCH(AllSources[[#This Row],[Year]]&amp;"|"&amp;AllSources[[#This Row],[Real_Team]],JeffSagarin[YEAR]&amp;"|"&amp;JeffSagarin[TEAM],0)),"")</f>
        <v/>
      </c>
      <c r="AG947" t="str">
        <f t="array" ref="AG947">IFERROR(INDEX(JeffSagarin[W50],MATCH(AllSources[[#This Row],[Year]]&amp;"|"&amp;AllSources[[#This Row],[Real_Team]],JeffSagarin[YEAR]&amp;"|"&amp;JeffSagarin[TEAM],0)),"")</f>
        <v/>
      </c>
      <c r="AH947" t="str">
        <f t="array" ref="AH947">IFERROR(INDEX(JeffSagarin[YEAR],MATCH(AllSources[[#This Row],[Year]]&amp;"|"&amp;AllSources[[#This Row],[Real_Team]],JeffSagarin[YEAR]&amp;"|"&amp;JeffSagarin[TEAM],0)),"")</f>
        <v/>
      </c>
      <c r="AI947" t="str">
        <f t="array" ref="AI947">IFERROR(INDEX(SonnyMoore[TEAM],MATCH(AllSources[[#This Row],[Year]]&amp;"|"&amp;AllSources[[#This Row],[Real_Team]],SonnyMoore[YEAR]&amp;"|"&amp;SonnyMoore[TEAM],0)),"")</f>
        <v/>
      </c>
      <c r="AJ947" t="str">
        <f t="array" ref="AJ947">IFERROR(INDEX(SonnyMoore[SM_SOS],MATCH(AllSources[[#This Row],[Year]]&amp;"|"&amp;AllSources[[#This Row],[Real_Team]],SonnyMoore[YEAR]&amp;"|"&amp;SonnyMoore[TEAM],0)),"")</f>
        <v/>
      </c>
      <c r="AK947" t="str">
        <f t="array" ref="AK947">IFERROR(INDEX(SonnyMoore[SM_PR],MATCH(AllSources[[#This Row],[Year]]&amp;"|"&amp;AllSources[[#This Row],[Real_Team]],SonnyMoore[YEAR]&amp;"|"&amp;SonnyMoore[TEAM],0)),"")</f>
        <v/>
      </c>
      <c r="AL947" t="str">
        <f t="array" ref="AL947">IFERROR(INDEX(SonnyMoore[YEAR],MATCH(AllSources[[#This Row],[Year]]&amp;"|"&amp;AllSources[[#This Row],[Real_Team]],SonnyMoore[YEAR]&amp;"|"&amp;SonnyMoore[TEAM],0)),"")</f>
        <v/>
      </c>
      <c r="AM947" t="str">
        <f t="array" ref="AM947">IFERROR(INDEX(ESPN[TEAM],MATCH(AllSources[[#This Row],[Year]]&amp;"|"&amp;AllSources[[#This Row],[Real_Team]],ESPN[YEAR]&amp;"|"&amp;ESPN[TEAM],0)),"")</f>
        <v/>
      </c>
      <c r="AN947" t="str">
        <f t="array" ref="AN947">IFERROR(INDEX(ESPN[BPI OFF],MATCH(AllSources[[#This Row],[Year]]&amp;"|"&amp;AllSources[[#This Row],[Real_Team]],ESPN[YEAR]&amp;"|"&amp;ESPN[TEAM],0)),"")</f>
        <v/>
      </c>
      <c r="AO947" t="str">
        <f t="array" ref="AO947">IFERROR(INDEX(ESPN[BPI DEF],MATCH(AllSources[[#This Row],[Year]]&amp;"|"&amp;AllSources[[#This Row],[Real_Team]],ESPN[YEAR]&amp;"|"&amp;ESPN[TEAM],0)),"")</f>
        <v/>
      </c>
      <c r="AP947" t="str">
        <f t="array" ref="AP947">IFERROR(INDEX(ESPN[BPI],MATCH(AllSources[[#This Row],[Year]]&amp;"|"&amp;AllSources[[#This Row],[Real_Team]],ESPN[YEAR]&amp;"|"&amp;ESPN[TEAM],0)),"")</f>
        <v/>
      </c>
      <c r="AQ947" t="str">
        <f t="array" ref="AQ947">IFERROR(INDEX(ESPN[YEAR],MATCH(AllSources[[#This Row],[Year]]&amp;"|"&amp;AllSources[[#This Row],[Real_Team]],ESPN[YEAR]&amp;"|"&amp;ESPN[TEAM],0)),"")</f>
        <v/>
      </c>
    </row>
    <row r="948" spans="1:43" x14ac:dyDescent="0.2">
      <c r="A948">
        <v>2022</v>
      </c>
      <c r="B948">
        <v>168</v>
      </c>
      <c r="C948" t="s">
        <v>1338</v>
      </c>
      <c r="D948" t="s">
        <v>1443</v>
      </c>
      <c r="E948" t="e" vm="1">
        <v>#NAME?</v>
      </c>
      <c r="F948">
        <v>16</v>
      </c>
      <c r="H948" t="s">
        <v>480</v>
      </c>
      <c r="I948" t="s">
        <v>1390</v>
      </c>
      <c r="J948">
        <v>0.15</v>
      </c>
      <c r="K948">
        <v>102.4</v>
      </c>
      <c r="L948">
        <v>190</v>
      </c>
      <c r="M948">
        <v>102.3</v>
      </c>
      <c r="N948">
        <v>160</v>
      </c>
      <c r="O948">
        <v>66.900000000000006</v>
      </c>
      <c r="P948">
        <v>187</v>
      </c>
      <c r="Q948">
        <v>9.5000000000000001E-2</v>
      </c>
      <c r="R948">
        <v>23</v>
      </c>
      <c r="S948">
        <v>-10.62</v>
      </c>
      <c r="T948">
        <v>357</v>
      </c>
      <c r="U948">
        <v>95.3</v>
      </c>
      <c r="V948">
        <v>358</v>
      </c>
      <c r="W948">
        <v>105.9</v>
      </c>
      <c r="X948">
        <v>280</v>
      </c>
      <c r="Y948">
        <v>-4.18</v>
      </c>
      <c r="Z948">
        <v>285</v>
      </c>
      <c r="AA948">
        <v>6</v>
      </c>
      <c r="AB948" t="s">
        <v>136</v>
      </c>
      <c r="AC948" t="str">
        <f t="array" ref="AC948">IFERROR(INDEX(JeffSagarin[TEAM],MATCH(AllSources[[#This Row],[Year]]&amp;"|"&amp;AllSources[[#This Row],[Real_Team]],JeffSagarin[YEAR]&amp;"|"&amp;JeffSagarin[TEAM],0)),"")</f>
        <v/>
      </c>
      <c r="AD948" t="str">
        <f t="array" ref="AD948">IFERROR(INDEX(JeffSagarin[JS_RATING],MATCH(AllSources[[#This Row],[Year]]&amp;"|"&amp;AllSources[[#This Row],[Real_Team]],JeffSagarin[YEAR]&amp;"|"&amp;JeffSagarin[TEAM],0)),"")</f>
        <v/>
      </c>
      <c r="AE948" t="str">
        <f t="array" ref="AE948">IFERROR(INDEX(JeffSagarin[JS_SOS],MATCH(AllSources[[#This Row],[Year]]&amp;"|"&amp;AllSources[[#This Row],[Real_Team]],JeffSagarin[YEAR]&amp;"|"&amp;JeffSagarin[TEAM],0)),"")</f>
        <v/>
      </c>
      <c r="AF948" t="str">
        <f t="array" ref="AF948">IFERROR(INDEX(JeffSagarin[W25],MATCH(AllSources[[#This Row],[Year]]&amp;"|"&amp;AllSources[[#This Row],[Real_Team]],JeffSagarin[YEAR]&amp;"|"&amp;JeffSagarin[TEAM],0)),"")</f>
        <v/>
      </c>
      <c r="AG948" t="str">
        <f t="array" ref="AG948">IFERROR(INDEX(JeffSagarin[W50],MATCH(AllSources[[#This Row],[Year]]&amp;"|"&amp;AllSources[[#This Row],[Real_Team]],JeffSagarin[YEAR]&amp;"|"&amp;JeffSagarin[TEAM],0)),"")</f>
        <v/>
      </c>
      <c r="AH948" t="str">
        <f t="array" ref="AH948">IFERROR(INDEX(JeffSagarin[YEAR],MATCH(AllSources[[#This Row],[Year]]&amp;"|"&amp;AllSources[[#This Row],[Real_Team]],JeffSagarin[YEAR]&amp;"|"&amp;JeffSagarin[TEAM],0)),"")</f>
        <v/>
      </c>
      <c r="AI948" t="str">
        <f t="array" ref="AI948">IFERROR(INDEX(SonnyMoore[TEAM],MATCH(AllSources[[#This Row],[Year]]&amp;"|"&amp;AllSources[[#This Row],[Real_Team]],SonnyMoore[YEAR]&amp;"|"&amp;SonnyMoore[TEAM],0)),"")</f>
        <v/>
      </c>
      <c r="AJ948" t="str">
        <f t="array" ref="AJ948">IFERROR(INDEX(SonnyMoore[SM_SOS],MATCH(AllSources[[#This Row],[Year]]&amp;"|"&amp;AllSources[[#This Row],[Real_Team]],SonnyMoore[YEAR]&amp;"|"&amp;SonnyMoore[TEAM],0)),"")</f>
        <v/>
      </c>
      <c r="AK948" t="str">
        <f t="array" ref="AK948">IFERROR(INDEX(SonnyMoore[SM_PR],MATCH(AllSources[[#This Row],[Year]]&amp;"|"&amp;AllSources[[#This Row],[Real_Team]],SonnyMoore[YEAR]&amp;"|"&amp;SonnyMoore[TEAM],0)),"")</f>
        <v/>
      </c>
      <c r="AL948" t="str">
        <f t="array" ref="AL948">IFERROR(INDEX(SonnyMoore[YEAR],MATCH(AllSources[[#This Row],[Year]]&amp;"|"&amp;AllSources[[#This Row],[Real_Team]],SonnyMoore[YEAR]&amp;"|"&amp;SonnyMoore[TEAM],0)),"")</f>
        <v/>
      </c>
      <c r="AM948" t="str">
        <f t="array" ref="AM948">IFERROR(INDEX(ESPN[TEAM],MATCH(AllSources[[#This Row],[Year]]&amp;"|"&amp;AllSources[[#This Row],[Real_Team]],ESPN[YEAR]&amp;"|"&amp;ESPN[TEAM],0)),"")</f>
        <v/>
      </c>
      <c r="AN948" t="str">
        <f t="array" ref="AN948">IFERROR(INDEX(ESPN[BPI OFF],MATCH(AllSources[[#This Row],[Year]]&amp;"|"&amp;AllSources[[#This Row],[Real_Team]],ESPN[YEAR]&amp;"|"&amp;ESPN[TEAM],0)),"")</f>
        <v/>
      </c>
      <c r="AO948" t="str">
        <f t="array" ref="AO948">IFERROR(INDEX(ESPN[BPI DEF],MATCH(AllSources[[#This Row],[Year]]&amp;"|"&amp;AllSources[[#This Row],[Real_Team]],ESPN[YEAR]&amp;"|"&amp;ESPN[TEAM],0)),"")</f>
        <v/>
      </c>
      <c r="AP948" t="str">
        <f t="array" ref="AP948">IFERROR(INDEX(ESPN[BPI],MATCH(AllSources[[#This Row],[Year]]&amp;"|"&amp;AllSources[[#This Row],[Real_Team]],ESPN[YEAR]&amp;"|"&amp;ESPN[TEAM],0)),"")</f>
        <v/>
      </c>
      <c r="AQ948" t="str">
        <f t="array" ref="AQ948">IFERROR(INDEX(ESPN[YEAR],MATCH(AllSources[[#This Row],[Year]]&amp;"|"&amp;AllSources[[#This Row],[Real_Team]],ESPN[YEAR]&amp;"|"&amp;ESPN[TEAM],0)),"")</f>
        <v/>
      </c>
    </row>
    <row r="949" spans="1:43" x14ac:dyDescent="0.2">
      <c r="A949">
        <v>2022</v>
      </c>
      <c r="B949">
        <v>182</v>
      </c>
      <c r="C949" t="s">
        <v>1437</v>
      </c>
      <c r="D949" t="s">
        <v>960</v>
      </c>
      <c r="E949" t="e" vm="1">
        <v>#NAME?</v>
      </c>
      <c r="F949">
        <v>16</v>
      </c>
      <c r="H949" t="s">
        <v>525</v>
      </c>
      <c r="I949" t="s">
        <v>585</v>
      </c>
      <c r="J949">
        <v>-0.87</v>
      </c>
      <c r="K949">
        <v>106.4</v>
      </c>
      <c r="L949">
        <v>108</v>
      </c>
      <c r="M949">
        <v>107.2</v>
      </c>
      <c r="N949">
        <v>262</v>
      </c>
      <c r="O949">
        <v>68.400000000000006</v>
      </c>
      <c r="P949">
        <v>97</v>
      </c>
      <c r="Q949">
        <v>-1E-3</v>
      </c>
      <c r="R949">
        <v>178</v>
      </c>
      <c r="S949">
        <v>-7.41</v>
      </c>
      <c r="T949">
        <v>329</v>
      </c>
      <c r="U949">
        <v>100</v>
      </c>
      <c r="V949">
        <v>301</v>
      </c>
      <c r="W949">
        <v>107.4</v>
      </c>
      <c r="X949">
        <v>338</v>
      </c>
      <c r="Y949">
        <v>-0.04</v>
      </c>
      <c r="Z949">
        <v>163</v>
      </c>
      <c r="AA949">
        <v>6</v>
      </c>
      <c r="AB949" t="s">
        <v>136</v>
      </c>
      <c r="AC949" t="str">
        <f t="array" ref="AC949">IFERROR(INDEX(JeffSagarin[TEAM],MATCH(AllSources[[#This Row],[Year]]&amp;"|"&amp;AllSources[[#This Row],[Real_Team]],JeffSagarin[YEAR]&amp;"|"&amp;JeffSagarin[TEAM],0)),"")</f>
        <v/>
      </c>
      <c r="AD949" t="str">
        <f t="array" ref="AD949">IFERROR(INDEX(JeffSagarin[JS_RATING],MATCH(AllSources[[#This Row],[Year]]&amp;"|"&amp;AllSources[[#This Row],[Real_Team]],JeffSagarin[YEAR]&amp;"|"&amp;JeffSagarin[TEAM],0)),"")</f>
        <v/>
      </c>
      <c r="AE949" t="str">
        <f t="array" ref="AE949">IFERROR(INDEX(JeffSagarin[JS_SOS],MATCH(AllSources[[#This Row],[Year]]&amp;"|"&amp;AllSources[[#This Row],[Real_Team]],JeffSagarin[YEAR]&amp;"|"&amp;JeffSagarin[TEAM],0)),"")</f>
        <v/>
      </c>
      <c r="AF949" t="str">
        <f t="array" ref="AF949">IFERROR(INDEX(JeffSagarin[W25],MATCH(AllSources[[#This Row],[Year]]&amp;"|"&amp;AllSources[[#This Row],[Real_Team]],JeffSagarin[YEAR]&amp;"|"&amp;JeffSagarin[TEAM],0)),"")</f>
        <v/>
      </c>
      <c r="AG949" t="str">
        <f t="array" ref="AG949">IFERROR(INDEX(JeffSagarin[W50],MATCH(AllSources[[#This Row],[Year]]&amp;"|"&amp;AllSources[[#This Row],[Real_Team]],JeffSagarin[YEAR]&amp;"|"&amp;JeffSagarin[TEAM],0)),"")</f>
        <v/>
      </c>
      <c r="AH949" t="str">
        <f t="array" ref="AH949">IFERROR(INDEX(JeffSagarin[YEAR],MATCH(AllSources[[#This Row],[Year]]&amp;"|"&amp;AllSources[[#This Row],[Real_Team]],JeffSagarin[YEAR]&amp;"|"&amp;JeffSagarin[TEAM],0)),"")</f>
        <v/>
      </c>
      <c r="AI949" t="str">
        <f t="array" ref="AI949">IFERROR(INDEX(SonnyMoore[TEAM],MATCH(AllSources[[#This Row],[Year]]&amp;"|"&amp;AllSources[[#This Row],[Real_Team]],SonnyMoore[YEAR]&amp;"|"&amp;SonnyMoore[TEAM],0)),"")</f>
        <v/>
      </c>
      <c r="AJ949" t="str">
        <f t="array" ref="AJ949">IFERROR(INDEX(SonnyMoore[SM_SOS],MATCH(AllSources[[#This Row],[Year]]&amp;"|"&amp;AllSources[[#This Row],[Real_Team]],SonnyMoore[YEAR]&amp;"|"&amp;SonnyMoore[TEAM],0)),"")</f>
        <v/>
      </c>
      <c r="AK949" t="str">
        <f t="array" ref="AK949">IFERROR(INDEX(SonnyMoore[SM_PR],MATCH(AllSources[[#This Row],[Year]]&amp;"|"&amp;AllSources[[#This Row],[Real_Team]],SonnyMoore[YEAR]&amp;"|"&amp;SonnyMoore[TEAM],0)),"")</f>
        <v/>
      </c>
      <c r="AL949" t="str">
        <f t="array" ref="AL949">IFERROR(INDEX(SonnyMoore[YEAR],MATCH(AllSources[[#This Row],[Year]]&amp;"|"&amp;AllSources[[#This Row],[Real_Team]],SonnyMoore[YEAR]&amp;"|"&amp;SonnyMoore[TEAM],0)),"")</f>
        <v/>
      </c>
      <c r="AM949" t="str">
        <f t="array" ref="AM949">IFERROR(INDEX(ESPN[TEAM],MATCH(AllSources[[#This Row],[Year]]&amp;"|"&amp;AllSources[[#This Row],[Real_Team]],ESPN[YEAR]&amp;"|"&amp;ESPN[TEAM],0)),"")</f>
        <v/>
      </c>
      <c r="AN949" t="str">
        <f t="array" ref="AN949">IFERROR(INDEX(ESPN[BPI OFF],MATCH(AllSources[[#This Row],[Year]]&amp;"|"&amp;AllSources[[#This Row],[Real_Team]],ESPN[YEAR]&amp;"|"&amp;ESPN[TEAM],0)),"")</f>
        <v/>
      </c>
      <c r="AO949" t="str">
        <f t="array" ref="AO949">IFERROR(INDEX(ESPN[BPI DEF],MATCH(AllSources[[#This Row],[Year]]&amp;"|"&amp;AllSources[[#This Row],[Real_Team]],ESPN[YEAR]&amp;"|"&amp;ESPN[TEAM],0)),"")</f>
        <v/>
      </c>
      <c r="AP949" t="str">
        <f t="array" ref="AP949">IFERROR(INDEX(ESPN[BPI],MATCH(AllSources[[#This Row],[Year]]&amp;"|"&amp;AllSources[[#This Row],[Real_Team]],ESPN[YEAR]&amp;"|"&amp;ESPN[TEAM],0)),"")</f>
        <v/>
      </c>
      <c r="AQ949" t="str">
        <f t="array" ref="AQ949">IFERROR(INDEX(ESPN[YEAR],MATCH(AllSources[[#This Row],[Year]]&amp;"|"&amp;AllSources[[#This Row],[Real_Team]],ESPN[YEAR]&amp;"|"&amp;ESPN[TEAM],0)),"")</f>
        <v/>
      </c>
    </row>
    <row r="950" spans="1:43" x14ac:dyDescent="0.2">
      <c r="A950">
        <v>2022</v>
      </c>
      <c r="B950">
        <v>183</v>
      </c>
      <c r="C950" t="s">
        <v>1438</v>
      </c>
      <c r="D950" t="s">
        <v>1444</v>
      </c>
      <c r="E950" t="e" vm="1">
        <v>#NAME?</v>
      </c>
      <c r="F950">
        <v>16</v>
      </c>
      <c r="H950" t="s">
        <v>485</v>
      </c>
      <c r="I950" t="s">
        <v>1266</v>
      </c>
      <c r="J950">
        <v>-0.95</v>
      </c>
      <c r="K950">
        <v>104.2</v>
      </c>
      <c r="L950">
        <v>154</v>
      </c>
      <c r="M950">
        <v>105.2</v>
      </c>
      <c r="N950">
        <v>218</v>
      </c>
      <c r="O950">
        <v>72.2</v>
      </c>
      <c r="P950">
        <v>7</v>
      </c>
      <c r="Q950">
        <v>0.126</v>
      </c>
      <c r="R950">
        <v>7</v>
      </c>
      <c r="S950">
        <v>-8.59</v>
      </c>
      <c r="T950">
        <v>352</v>
      </c>
      <c r="U950">
        <v>98.1</v>
      </c>
      <c r="V950">
        <v>350</v>
      </c>
      <c r="W950">
        <v>106.7</v>
      </c>
      <c r="X950">
        <v>311</v>
      </c>
      <c r="Y950">
        <v>0.05</v>
      </c>
      <c r="Z950">
        <v>161</v>
      </c>
      <c r="AA950">
        <v>6</v>
      </c>
      <c r="AB950" t="s">
        <v>136</v>
      </c>
      <c r="AC950" t="str">
        <f t="array" ref="AC950">IFERROR(INDEX(JeffSagarin[TEAM],MATCH(AllSources[[#This Row],[Year]]&amp;"|"&amp;AllSources[[#This Row],[Real_Team]],JeffSagarin[YEAR]&amp;"|"&amp;JeffSagarin[TEAM],0)),"")</f>
        <v/>
      </c>
      <c r="AD950" t="str">
        <f t="array" ref="AD950">IFERROR(INDEX(JeffSagarin[JS_RATING],MATCH(AllSources[[#This Row],[Year]]&amp;"|"&amp;AllSources[[#This Row],[Real_Team]],JeffSagarin[YEAR]&amp;"|"&amp;JeffSagarin[TEAM],0)),"")</f>
        <v/>
      </c>
      <c r="AE950" t="str">
        <f t="array" ref="AE950">IFERROR(INDEX(JeffSagarin[JS_SOS],MATCH(AllSources[[#This Row],[Year]]&amp;"|"&amp;AllSources[[#This Row],[Real_Team]],JeffSagarin[YEAR]&amp;"|"&amp;JeffSagarin[TEAM],0)),"")</f>
        <v/>
      </c>
      <c r="AF950" t="str">
        <f t="array" ref="AF950">IFERROR(INDEX(JeffSagarin[W25],MATCH(AllSources[[#This Row],[Year]]&amp;"|"&amp;AllSources[[#This Row],[Real_Team]],JeffSagarin[YEAR]&amp;"|"&amp;JeffSagarin[TEAM],0)),"")</f>
        <v/>
      </c>
      <c r="AG950" t="str">
        <f t="array" ref="AG950">IFERROR(INDEX(JeffSagarin[W50],MATCH(AllSources[[#This Row],[Year]]&amp;"|"&amp;AllSources[[#This Row],[Real_Team]],JeffSagarin[YEAR]&amp;"|"&amp;JeffSagarin[TEAM],0)),"")</f>
        <v/>
      </c>
      <c r="AH950" t="str">
        <f t="array" ref="AH950">IFERROR(INDEX(JeffSagarin[YEAR],MATCH(AllSources[[#This Row],[Year]]&amp;"|"&amp;AllSources[[#This Row],[Real_Team]],JeffSagarin[YEAR]&amp;"|"&amp;JeffSagarin[TEAM],0)),"")</f>
        <v/>
      </c>
      <c r="AI950" t="str">
        <f t="array" ref="AI950">IFERROR(INDEX(SonnyMoore[TEAM],MATCH(AllSources[[#This Row],[Year]]&amp;"|"&amp;AllSources[[#This Row],[Real_Team]],SonnyMoore[YEAR]&amp;"|"&amp;SonnyMoore[TEAM],0)),"")</f>
        <v/>
      </c>
      <c r="AJ950" t="str">
        <f t="array" ref="AJ950">IFERROR(INDEX(SonnyMoore[SM_SOS],MATCH(AllSources[[#This Row],[Year]]&amp;"|"&amp;AllSources[[#This Row],[Real_Team]],SonnyMoore[YEAR]&amp;"|"&amp;SonnyMoore[TEAM],0)),"")</f>
        <v/>
      </c>
      <c r="AK950" t="str">
        <f t="array" ref="AK950">IFERROR(INDEX(SonnyMoore[SM_PR],MATCH(AllSources[[#This Row],[Year]]&amp;"|"&amp;AllSources[[#This Row],[Real_Team]],SonnyMoore[YEAR]&amp;"|"&amp;SonnyMoore[TEAM],0)),"")</f>
        <v/>
      </c>
      <c r="AL950" t="str">
        <f t="array" ref="AL950">IFERROR(INDEX(SonnyMoore[YEAR],MATCH(AllSources[[#This Row],[Year]]&amp;"|"&amp;AllSources[[#This Row],[Real_Team]],SonnyMoore[YEAR]&amp;"|"&amp;SonnyMoore[TEAM],0)),"")</f>
        <v/>
      </c>
      <c r="AM950" t="str">
        <f t="array" ref="AM950">IFERROR(INDEX(ESPN[TEAM],MATCH(AllSources[[#This Row],[Year]]&amp;"|"&amp;AllSources[[#This Row],[Real_Team]],ESPN[YEAR]&amp;"|"&amp;ESPN[TEAM],0)),"")</f>
        <v/>
      </c>
      <c r="AN950" t="str">
        <f t="array" ref="AN950">IFERROR(INDEX(ESPN[BPI OFF],MATCH(AllSources[[#This Row],[Year]]&amp;"|"&amp;AllSources[[#This Row],[Real_Team]],ESPN[YEAR]&amp;"|"&amp;ESPN[TEAM],0)),"")</f>
        <v/>
      </c>
      <c r="AO950" t="str">
        <f t="array" ref="AO950">IFERROR(INDEX(ESPN[BPI DEF],MATCH(AllSources[[#This Row],[Year]]&amp;"|"&amp;AllSources[[#This Row],[Real_Team]],ESPN[YEAR]&amp;"|"&amp;ESPN[TEAM],0)),"")</f>
        <v/>
      </c>
      <c r="AP950" t="str">
        <f t="array" ref="AP950">IFERROR(INDEX(ESPN[BPI],MATCH(AllSources[[#This Row],[Year]]&amp;"|"&amp;AllSources[[#This Row],[Real_Team]],ESPN[YEAR]&amp;"|"&amp;ESPN[TEAM],0)),"")</f>
        <v/>
      </c>
      <c r="AQ950" t="str">
        <f t="array" ref="AQ950">IFERROR(INDEX(ESPN[YEAR],MATCH(AllSources[[#This Row],[Year]]&amp;"|"&amp;AllSources[[#This Row],[Real_Team]],ESPN[YEAR]&amp;"|"&amp;ESPN[TEAM],0)),"")</f>
        <v/>
      </c>
    </row>
    <row r="951" spans="1:43" x14ac:dyDescent="0.2">
      <c r="A951">
        <v>2022</v>
      </c>
      <c r="B951">
        <v>188</v>
      </c>
      <c r="C951" t="s">
        <v>625</v>
      </c>
      <c r="D951" t="s">
        <v>624</v>
      </c>
      <c r="E951" t="e" vm="1">
        <v>#NAME?</v>
      </c>
      <c r="F951">
        <v>16</v>
      </c>
      <c r="H951" t="s">
        <v>494</v>
      </c>
      <c r="I951" t="s">
        <v>1182</v>
      </c>
      <c r="J951">
        <v>-1.33</v>
      </c>
      <c r="K951">
        <v>98.1</v>
      </c>
      <c r="L951">
        <v>270</v>
      </c>
      <c r="M951">
        <v>99.4</v>
      </c>
      <c r="N951">
        <v>107</v>
      </c>
      <c r="O951">
        <v>67.7</v>
      </c>
      <c r="P951">
        <v>128</v>
      </c>
      <c r="Q951">
        <v>6.0000000000000001E-3</v>
      </c>
      <c r="R951">
        <v>159</v>
      </c>
      <c r="S951">
        <v>-6.77</v>
      </c>
      <c r="T951">
        <v>318</v>
      </c>
      <c r="U951">
        <v>98.5</v>
      </c>
      <c r="V951">
        <v>340</v>
      </c>
      <c r="W951">
        <v>105.3</v>
      </c>
      <c r="X951">
        <v>259</v>
      </c>
      <c r="Y951">
        <v>10.51</v>
      </c>
      <c r="Z951">
        <v>9</v>
      </c>
      <c r="AA951">
        <v>6</v>
      </c>
      <c r="AB951" t="s">
        <v>136</v>
      </c>
      <c r="AC951" t="str">
        <f t="array" ref="AC951">IFERROR(INDEX(JeffSagarin[TEAM],MATCH(AllSources[[#This Row],[Year]]&amp;"|"&amp;AllSources[[#This Row],[Real_Team]],JeffSagarin[YEAR]&amp;"|"&amp;JeffSagarin[TEAM],0)),"")</f>
        <v/>
      </c>
      <c r="AD951" t="str">
        <f t="array" ref="AD951">IFERROR(INDEX(JeffSagarin[JS_RATING],MATCH(AllSources[[#This Row],[Year]]&amp;"|"&amp;AllSources[[#This Row],[Real_Team]],JeffSagarin[YEAR]&amp;"|"&amp;JeffSagarin[TEAM],0)),"")</f>
        <v/>
      </c>
      <c r="AE951" t="str">
        <f t="array" ref="AE951">IFERROR(INDEX(JeffSagarin[JS_SOS],MATCH(AllSources[[#This Row],[Year]]&amp;"|"&amp;AllSources[[#This Row],[Real_Team]],JeffSagarin[YEAR]&amp;"|"&amp;JeffSagarin[TEAM],0)),"")</f>
        <v/>
      </c>
      <c r="AF951" t="str">
        <f t="array" ref="AF951">IFERROR(INDEX(JeffSagarin[W25],MATCH(AllSources[[#This Row],[Year]]&amp;"|"&amp;AllSources[[#This Row],[Real_Team]],JeffSagarin[YEAR]&amp;"|"&amp;JeffSagarin[TEAM],0)),"")</f>
        <v/>
      </c>
      <c r="AG951" t="str">
        <f t="array" ref="AG951">IFERROR(INDEX(JeffSagarin[W50],MATCH(AllSources[[#This Row],[Year]]&amp;"|"&amp;AllSources[[#This Row],[Real_Team]],JeffSagarin[YEAR]&amp;"|"&amp;JeffSagarin[TEAM],0)),"")</f>
        <v/>
      </c>
      <c r="AH951" t="str">
        <f t="array" ref="AH951">IFERROR(INDEX(JeffSagarin[YEAR],MATCH(AllSources[[#This Row],[Year]]&amp;"|"&amp;AllSources[[#This Row],[Real_Team]],JeffSagarin[YEAR]&amp;"|"&amp;JeffSagarin[TEAM],0)),"")</f>
        <v/>
      </c>
      <c r="AI951" t="str">
        <f t="array" ref="AI951">IFERROR(INDEX(SonnyMoore[TEAM],MATCH(AllSources[[#This Row],[Year]]&amp;"|"&amp;AllSources[[#This Row],[Real_Team]],SonnyMoore[YEAR]&amp;"|"&amp;SonnyMoore[TEAM],0)),"")</f>
        <v/>
      </c>
      <c r="AJ951" t="str">
        <f t="array" ref="AJ951">IFERROR(INDEX(SonnyMoore[SM_SOS],MATCH(AllSources[[#This Row],[Year]]&amp;"|"&amp;AllSources[[#This Row],[Real_Team]],SonnyMoore[YEAR]&amp;"|"&amp;SonnyMoore[TEAM],0)),"")</f>
        <v/>
      </c>
      <c r="AK951" t="str">
        <f t="array" ref="AK951">IFERROR(INDEX(SonnyMoore[SM_PR],MATCH(AllSources[[#This Row],[Year]]&amp;"|"&amp;AllSources[[#This Row],[Real_Team]],SonnyMoore[YEAR]&amp;"|"&amp;SonnyMoore[TEAM],0)),"")</f>
        <v/>
      </c>
      <c r="AL951" t="str">
        <f t="array" ref="AL951">IFERROR(INDEX(SonnyMoore[YEAR],MATCH(AllSources[[#This Row],[Year]]&amp;"|"&amp;AllSources[[#This Row],[Real_Team]],SonnyMoore[YEAR]&amp;"|"&amp;SonnyMoore[TEAM],0)),"")</f>
        <v/>
      </c>
      <c r="AM951" t="str">
        <f t="array" ref="AM951">IFERROR(INDEX(ESPN[TEAM],MATCH(AllSources[[#This Row],[Year]]&amp;"|"&amp;AllSources[[#This Row],[Real_Team]],ESPN[YEAR]&amp;"|"&amp;ESPN[TEAM],0)),"")</f>
        <v/>
      </c>
      <c r="AN951" t="str">
        <f t="array" ref="AN951">IFERROR(INDEX(ESPN[BPI OFF],MATCH(AllSources[[#This Row],[Year]]&amp;"|"&amp;AllSources[[#This Row],[Real_Team]],ESPN[YEAR]&amp;"|"&amp;ESPN[TEAM],0)),"")</f>
        <v/>
      </c>
      <c r="AO951" t="str">
        <f t="array" ref="AO951">IFERROR(INDEX(ESPN[BPI DEF],MATCH(AllSources[[#This Row],[Year]]&amp;"|"&amp;AllSources[[#This Row],[Real_Team]],ESPN[YEAR]&amp;"|"&amp;ESPN[TEAM],0)),"")</f>
        <v/>
      </c>
      <c r="AP951" t="str">
        <f t="array" ref="AP951">IFERROR(INDEX(ESPN[BPI],MATCH(AllSources[[#This Row],[Year]]&amp;"|"&amp;AllSources[[#This Row],[Real_Team]],ESPN[YEAR]&amp;"|"&amp;ESPN[TEAM],0)),"")</f>
        <v/>
      </c>
      <c r="AQ951" t="str">
        <f t="array" ref="AQ951">IFERROR(INDEX(ESPN[YEAR],MATCH(AllSources[[#This Row],[Year]]&amp;"|"&amp;AllSources[[#This Row],[Real_Team]],ESPN[YEAR]&amp;"|"&amp;ESPN[TEAM],0)),"")</f>
        <v/>
      </c>
    </row>
    <row r="952" spans="1:43" x14ac:dyDescent="0.2">
      <c r="A952">
        <v>2022</v>
      </c>
      <c r="B952">
        <v>243</v>
      </c>
      <c r="C952" t="s">
        <v>1439</v>
      </c>
      <c r="D952" t="s">
        <v>1445</v>
      </c>
      <c r="E952" t="e" vm="1">
        <v>#NAME?</v>
      </c>
      <c r="F952">
        <v>16</v>
      </c>
      <c r="H952" t="s">
        <v>501</v>
      </c>
      <c r="I952" t="s">
        <v>125</v>
      </c>
      <c r="J952">
        <v>-6.31</v>
      </c>
      <c r="K952">
        <v>97</v>
      </c>
      <c r="L952">
        <v>287</v>
      </c>
      <c r="M952">
        <v>103.3</v>
      </c>
      <c r="N952">
        <v>181</v>
      </c>
      <c r="O952">
        <v>68.900000000000006</v>
      </c>
      <c r="P952">
        <v>73</v>
      </c>
      <c r="Q952">
        <v>3.5999999999999997E-2</v>
      </c>
      <c r="R952">
        <v>98</v>
      </c>
      <c r="S952">
        <v>-10.92</v>
      </c>
      <c r="T952">
        <v>358</v>
      </c>
      <c r="U952">
        <v>98.8</v>
      </c>
      <c r="V952">
        <v>335</v>
      </c>
      <c r="W952">
        <v>109.7</v>
      </c>
      <c r="X952">
        <v>358</v>
      </c>
      <c r="Y952">
        <v>-8.7200000000000006</v>
      </c>
      <c r="Z952">
        <v>349</v>
      </c>
      <c r="AA952">
        <v>6</v>
      </c>
      <c r="AB952" t="s">
        <v>136</v>
      </c>
      <c r="AC952" t="str">
        <f t="array" ref="AC952">IFERROR(INDEX(JeffSagarin[TEAM],MATCH(AllSources[[#This Row],[Year]]&amp;"|"&amp;AllSources[[#This Row],[Real_Team]],JeffSagarin[YEAR]&amp;"|"&amp;JeffSagarin[TEAM],0)),"")</f>
        <v/>
      </c>
      <c r="AD952" t="str">
        <f t="array" ref="AD952">IFERROR(INDEX(JeffSagarin[JS_RATING],MATCH(AllSources[[#This Row],[Year]]&amp;"|"&amp;AllSources[[#This Row],[Real_Team]],JeffSagarin[YEAR]&amp;"|"&amp;JeffSagarin[TEAM],0)),"")</f>
        <v/>
      </c>
      <c r="AE952" t="str">
        <f t="array" ref="AE952">IFERROR(INDEX(JeffSagarin[JS_SOS],MATCH(AllSources[[#This Row],[Year]]&amp;"|"&amp;AllSources[[#This Row],[Real_Team]],JeffSagarin[YEAR]&amp;"|"&amp;JeffSagarin[TEAM],0)),"")</f>
        <v/>
      </c>
      <c r="AF952" t="str">
        <f t="array" ref="AF952">IFERROR(INDEX(JeffSagarin[W25],MATCH(AllSources[[#This Row],[Year]]&amp;"|"&amp;AllSources[[#This Row],[Real_Team]],JeffSagarin[YEAR]&amp;"|"&amp;JeffSagarin[TEAM],0)),"")</f>
        <v/>
      </c>
      <c r="AG952" t="str">
        <f t="array" ref="AG952">IFERROR(INDEX(JeffSagarin[W50],MATCH(AllSources[[#This Row],[Year]]&amp;"|"&amp;AllSources[[#This Row],[Real_Team]],JeffSagarin[YEAR]&amp;"|"&amp;JeffSagarin[TEAM],0)),"")</f>
        <v/>
      </c>
      <c r="AH952" t="str">
        <f t="array" ref="AH952">IFERROR(INDEX(JeffSagarin[YEAR],MATCH(AllSources[[#This Row],[Year]]&amp;"|"&amp;AllSources[[#This Row],[Real_Team]],JeffSagarin[YEAR]&amp;"|"&amp;JeffSagarin[TEAM],0)),"")</f>
        <v/>
      </c>
      <c r="AI952" t="str">
        <f t="array" ref="AI952">IFERROR(INDEX(SonnyMoore[TEAM],MATCH(AllSources[[#This Row],[Year]]&amp;"|"&amp;AllSources[[#This Row],[Real_Team]],SonnyMoore[YEAR]&amp;"|"&amp;SonnyMoore[TEAM],0)),"")</f>
        <v/>
      </c>
      <c r="AJ952" t="str">
        <f t="array" ref="AJ952">IFERROR(INDEX(SonnyMoore[SM_SOS],MATCH(AllSources[[#This Row],[Year]]&amp;"|"&amp;AllSources[[#This Row],[Real_Team]],SonnyMoore[YEAR]&amp;"|"&amp;SonnyMoore[TEAM],0)),"")</f>
        <v/>
      </c>
      <c r="AK952" t="str">
        <f t="array" ref="AK952">IFERROR(INDEX(SonnyMoore[SM_PR],MATCH(AllSources[[#This Row],[Year]]&amp;"|"&amp;AllSources[[#This Row],[Real_Team]],SonnyMoore[YEAR]&amp;"|"&amp;SonnyMoore[TEAM],0)),"")</f>
        <v/>
      </c>
      <c r="AL952" t="str">
        <f t="array" ref="AL952">IFERROR(INDEX(SonnyMoore[YEAR],MATCH(AllSources[[#This Row],[Year]]&amp;"|"&amp;AllSources[[#This Row],[Real_Team]],SonnyMoore[YEAR]&amp;"|"&amp;SonnyMoore[TEAM],0)),"")</f>
        <v/>
      </c>
      <c r="AM952" t="str">
        <f t="array" ref="AM952">IFERROR(INDEX(ESPN[TEAM],MATCH(AllSources[[#This Row],[Year]]&amp;"|"&amp;AllSources[[#This Row],[Real_Team]],ESPN[YEAR]&amp;"|"&amp;ESPN[TEAM],0)),"")</f>
        <v/>
      </c>
      <c r="AN952" t="str">
        <f t="array" ref="AN952">IFERROR(INDEX(ESPN[BPI OFF],MATCH(AllSources[[#This Row],[Year]]&amp;"|"&amp;AllSources[[#This Row],[Real_Team]],ESPN[YEAR]&amp;"|"&amp;ESPN[TEAM],0)),"")</f>
        <v/>
      </c>
      <c r="AO952" t="str">
        <f t="array" ref="AO952">IFERROR(INDEX(ESPN[BPI DEF],MATCH(AllSources[[#This Row],[Year]]&amp;"|"&amp;AllSources[[#This Row],[Real_Team]],ESPN[YEAR]&amp;"|"&amp;ESPN[TEAM],0)),"")</f>
        <v/>
      </c>
      <c r="AP952" t="str">
        <f t="array" ref="AP952">IFERROR(INDEX(ESPN[BPI],MATCH(AllSources[[#This Row],[Year]]&amp;"|"&amp;AllSources[[#This Row],[Real_Team]],ESPN[YEAR]&amp;"|"&amp;ESPN[TEAM],0)),"")</f>
        <v/>
      </c>
      <c r="AQ952" t="str">
        <f t="array" ref="AQ952">IFERROR(INDEX(ESPN[YEAR],MATCH(AllSources[[#This Row],[Year]]&amp;"|"&amp;AllSources[[#This Row],[Real_Team]],ESPN[YEAR]&amp;"|"&amp;ESPN[TEAM],0)),"")</f>
        <v/>
      </c>
    </row>
  </sheetData>
  <mergeCells count="5">
    <mergeCell ref="A210:C210"/>
    <mergeCell ref="A26:C26"/>
    <mergeCell ref="A56:C56"/>
    <mergeCell ref="A72:C72"/>
    <mergeCell ref="A105:C105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3DF63-11E7-45EA-806B-6CF1BC664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NCAA</vt:lpstr>
      <vt:lpstr>NCAA_Womens</vt:lpstr>
      <vt:lpstr>Sheet1</vt:lpstr>
      <vt:lpstr>NCAA_TIBCO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Bernardo Garcia Jr</cp:lastModifiedBy>
  <dcterms:created xsi:type="dcterms:W3CDTF">2019-03-22T16:38:03Z</dcterms:created>
  <dcterms:modified xsi:type="dcterms:W3CDTF">2022-09-25T19:11:15Z</dcterms:modified>
</cp:coreProperties>
</file>