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anmalta/Desktop/USEFUL FINANCE EXCELS/"/>
    </mc:Choice>
  </mc:AlternateContent>
  <xr:revisionPtr revIDLastSave="0" documentId="13_ncr:1_{B6D07535-F7BF-C643-A3EE-6AE0460C6736}" xr6:coauthVersionLast="47" xr6:coauthVersionMax="47" xr10:uidLastSave="{00000000-0000-0000-0000-000000000000}"/>
  <bookViews>
    <workbookView xWindow="0" yWindow="500" windowWidth="28800" windowHeight="16180" xr2:uid="{0B46D117-D4E8-ED40-BFFD-7526497DC3A4}"/>
  </bookViews>
  <sheets>
    <sheet name="Binomial Tree Model" sheetId="1" r:id="rId1"/>
    <sheet name="Black-Scholes Equation 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9" i="2"/>
  <c r="B10" i="2" s="1"/>
  <c r="Q15" i="1"/>
  <c r="B3" i="1"/>
  <c r="B8" i="1"/>
  <c r="B4" i="1"/>
  <c r="B5" i="1"/>
  <c r="B12" i="2" l="1"/>
  <c r="B9" i="1"/>
  <c r="B10" i="1"/>
  <c r="C14" i="1" l="1"/>
  <c r="C15" i="1"/>
  <c r="L65" i="1"/>
  <c r="L66" i="1"/>
  <c r="M66" i="1"/>
  <c r="L45" i="1"/>
  <c r="L46" i="1"/>
  <c r="M46" i="1"/>
  <c r="K44" i="1"/>
  <c r="K45" i="1"/>
  <c r="K46" i="1"/>
  <c r="J63" i="1"/>
  <c r="I63" i="1"/>
  <c r="H63" i="1"/>
  <c r="G63" i="1"/>
  <c r="F63" i="1"/>
  <c r="E63" i="1"/>
  <c r="D63" i="1"/>
  <c r="C63" i="1"/>
  <c r="B63" i="1"/>
  <c r="I62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G60" i="1"/>
  <c r="F60" i="1"/>
  <c r="E60" i="1"/>
  <c r="D60" i="1"/>
  <c r="C60" i="1"/>
  <c r="B60" i="1"/>
  <c r="F59" i="1"/>
  <c r="E59" i="1"/>
  <c r="D59" i="1"/>
  <c r="C59" i="1"/>
  <c r="B59" i="1"/>
  <c r="E58" i="1"/>
  <c r="D58" i="1"/>
  <c r="C58" i="1"/>
  <c r="B58" i="1"/>
  <c r="D57" i="1"/>
  <c r="C57" i="1"/>
  <c r="B57" i="1"/>
  <c r="C56" i="1"/>
  <c r="B56" i="1"/>
  <c r="B5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G40" i="1"/>
  <c r="F40" i="1"/>
  <c r="E40" i="1"/>
  <c r="D40" i="1"/>
  <c r="C40" i="1"/>
  <c r="B40" i="1"/>
  <c r="F39" i="1"/>
  <c r="E39" i="1"/>
  <c r="D39" i="1"/>
  <c r="C39" i="1"/>
  <c r="B39" i="1"/>
  <c r="E38" i="1"/>
  <c r="D38" i="1"/>
  <c r="C38" i="1"/>
  <c r="B38" i="1"/>
  <c r="D37" i="1"/>
  <c r="C37" i="1"/>
  <c r="B37" i="1"/>
  <c r="C36" i="1"/>
  <c r="B36" i="1"/>
  <c r="B35" i="1"/>
  <c r="K24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H21" i="1"/>
  <c r="G21" i="1"/>
  <c r="F21" i="1"/>
  <c r="E21" i="1"/>
  <c r="D21" i="1"/>
  <c r="C21" i="1"/>
  <c r="G20" i="1"/>
  <c r="F20" i="1"/>
  <c r="E20" i="1"/>
  <c r="D20" i="1"/>
  <c r="C20" i="1"/>
  <c r="F19" i="1"/>
  <c r="E19" i="1"/>
  <c r="D19" i="1"/>
  <c r="C19" i="1"/>
  <c r="E18" i="1"/>
  <c r="D18" i="1"/>
  <c r="C18" i="1"/>
  <c r="D17" i="1"/>
  <c r="C17" i="1"/>
  <c r="C16" i="1"/>
  <c r="D15" i="1" l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B13" i="2"/>
  <c r="B15" i="2" s="1"/>
  <c r="B17" i="2" l="1"/>
  <c r="D14" i="1"/>
  <c r="E14" i="1" s="1"/>
  <c r="F14" i="1" s="1"/>
  <c r="G14" i="1" s="1"/>
  <c r="H14" i="1" s="1"/>
  <c r="I14" i="1" s="1"/>
  <c r="J14" i="1" s="1"/>
  <c r="K14" i="1" s="1"/>
  <c r="L14" i="1" s="1"/>
  <c r="M14" i="1" l="1"/>
  <c r="N14" i="1" s="1"/>
  <c r="N55" i="1"/>
  <c r="N35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N54" i="1" l="1"/>
  <c r="M54" i="1" s="1"/>
  <c r="N34" i="1"/>
  <c r="M34" i="1" s="1"/>
  <c r="N36" i="1"/>
  <c r="M35" i="1" s="1"/>
  <c r="N56" i="1"/>
  <c r="M55" i="1" s="1"/>
  <c r="F18" i="1"/>
  <c r="G18" i="1" s="1"/>
  <c r="H18" i="1" s="1"/>
  <c r="I18" i="1" s="1"/>
  <c r="J18" i="1" s="1"/>
  <c r="K18" i="1" s="1"/>
  <c r="L18" i="1" s="1"/>
  <c r="M18" i="1" s="1"/>
  <c r="N18" i="1" s="1"/>
  <c r="N37" i="1" l="1"/>
  <c r="M36" i="1" s="1"/>
  <c r="N57" i="1"/>
  <c r="M56" i="1" s="1"/>
  <c r="L54" i="1"/>
  <c r="L34" i="1"/>
  <c r="G19" i="1"/>
  <c r="H19" i="1" s="1"/>
  <c r="I19" i="1" s="1"/>
  <c r="J19" i="1" s="1"/>
  <c r="K19" i="1" s="1"/>
  <c r="L19" i="1" s="1"/>
  <c r="M19" i="1" s="1"/>
  <c r="N19" i="1" s="1"/>
  <c r="N39" i="1" s="1"/>
  <c r="L35" i="1" l="1"/>
  <c r="L55" i="1"/>
  <c r="H20" i="1"/>
  <c r="I20" i="1" s="1"/>
  <c r="J20" i="1" s="1"/>
  <c r="K20" i="1" s="1"/>
  <c r="L20" i="1" s="1"/>
  <c r="M20" i="1" s="1"/>
  <c r="N20" i="1" s="1"/>
  <c r="N58" i="1" l="1"/>
  <c r="M57" i="1" s="1"/>
  <c r="L56" i="1" s="1"/>
  <c r="N38" i="1"/>
  <c r="M37" i="1" s="1"/>
  <c r="L36" i="1" s="1"/>
  <c r="K54" i="1"/>
  <c r="K34" i="1"/>
  <c r="I21" i="1"/>
  <c r="J21" i="1" s="1"/>
  <c r="K21" i="1" s="1"/>
  <c r="L21" i="1" s="1"/>
  <c r="M21" i="1" s="1"/>
  <c r="N21" i="1" s="1"/>
  <c r="N59" i="1" l="1"/>
  <c r="M58" i="1" s="1"/>
  <c r="L57" i="1" s="1"/>
  <c r="K56" i="1" s="1"/>
  <c r="M38" i="1"/>
  <c r="K35" i="1"/>
  <c r="K55" i="1"/>
  <c r="N40" i="1"/>
  <c r="N60" i="1"/>
  <c r="J22" i="1"/>
  <c r="K23" i="1" s="1"/>
  <c r="L24" i="1" s="1"/>
  <c r="M24" i="1" l="1"/>
  <c r="N24" i="1" s="1"/>
  <c r="M25" i="1"/>
  <c r="J55" i="1"/>
  <c r="J54" i="1"/>
  <c r="J34" i="1"/>
  <c r="M59" i="1"/>
  <c r="L37" i="1"/>
  <c r="N61" i="1"/>
  <c r="N41" i="1"/>
  <c r="M39" i="1"/>
  <c r="K22" i="1"/>
  <c r="L22" i="1" s="1"/>
  <c r="M22" i="1" s="1"/>
  <c r="N22" i="1" s="1"/>
  <c r="N26" i="1" l="1"/>
  <c r="N25" i="1"/>
  <c r="I54" i="1"/>
  <c r="N44" i="1"/>
  <c r="N64" i="1"/>
  <c r="N62" i="1"/>
  <c r="M61" i="1" s="1"/>
  <c r="N42" i="1"/>
  <c r="M41" i="1" s="1"/>
  <c r="L38" i="1"/>
  <c r="K37" i="1" s="1"/>
  <c r="K36" i="1"/>
  <c r="L58" i="1"/>
  <c r="M60" i="1"/>
  <c r="L59" i="1" s="1"/>
  <c r="M40" i="1"/>
  <c r="L39" i="1" s="1"/>
  <c r="N66" i="1"/>
  <c r="L23" i="1"/>
  <c r="M23" i="1" s="1"/>
  <c r="N23" i="1" s="1"/>
  <c r="L40" i="1" l="1"/>
  <c r="K58" i="1"/>
  <c r="K57" i="1"/>
  <c r="N43" i="1"/>
  <c r="M43" i="1" s="1"/>
  <c r="N63" i="1"/>
  <c r="M63" i="1" s="1"/>
  <c r="J36" i="1"/>
  <c r="J35" i="1"/>
  <c r="L60" i="1"/>
  <c r="N65" i="1"/>
  <c r="M64" i="1" s="1"/>
  <c r="N45" i="1"/>
  <c r="M44" i="1" s="1"/>
  <c r="N46" i="1"/>
  <c r="K39" i="1" l="1"/>
  <c r="M42" i="1"/>
  <c r="L42" i="1" s="1"/>
  <c r="K38" i="1"/>
  <c r="K59" i="1"/>
  <c r="L63" i="1"/>
  <c r="M45" i="1"/>
  <c r="L44" i="1" s="1"/>
  <c r="J57" i="1"/>
  <c r="J56" i="1"/>
  <c r="M62" i="1"/>
  <c r="L62" i="1" s="1"/>
  <c r="K62" i="1" s="1"/>
  <c r="I35" i="1"/>
  <c r="I34" i="1"/>
  <c r="L43" i="1"/>
  <c r="K42" i="1" s="1"/>
  <c r="M65" i="1"/>
  <c r="L64" i="1" s="1"/>
  <c r="L41" i="1"/>
  <c r="L61" i="1" l="1"/>
  <c r="K61" i="1" s="1"/>
  <c r="H34" i="1"/>
  <c r="K63" i="1"/>
  <c r="J62" i="1" s="1"/>
  <c r="J38" i="1"/>
  <c r="J37" i="1"/>
  <c r="I55" i="1"/>
  <c r="I56" i="1"/>
  <c r="K41" i="1"/>
  <c r="J41" i="1" s="1"/>
  <c r="K40" i="1"/>
  <c r="J58" i="1"/>
  <c r="I57" i="1" s="1"/>
  <c r="K43" i="1"/>
  <c r="J42" i="1" s="1"/>
  <c r="J61" i="1"/>
  <c r="I41" i="1" l="1"/>
  <c r="K60" i="1"/>
  <c r="J60" i="1" s="1"/>
  <c r="I61" i="1"/>
  <c r="I37" i="1"/>
  <c r="I36" i="1"/>
  <c r="J40" i="1"/>
  <c r="I40" i="1" s="1"/>
  <c r="H40" i="1" s="1"/>
  <c r="J39" i="1"/>
  <c r="H54" i="1"/>
  <c r="H55" i="1"/>
  <c r="H56" i="1"/>
  <c r="I60" i="1"/>
  <c r="H60" i="1" s="1"/>
  <c r="J59" i="1" l="1"/>
  <c r="H36" i="1"/>
  <c r="H35" i="1"/>
  <c r="G55" i="1"/>
  <c r="G54" i="1"/>
  <c r="I38" i="1"/>
  <c r="I39" i="1"/>
  <c r="H39" i="1" s="1"/>
  <c r="G39" i="1" s="1"/>
  <c r="I58" i="1" l="1"/>
  <c r="I59" i="1"/>
  <c r="H59" i="1" s="1"/>
  <c r="G59" i="1" s="1"/>
  <c r="F54" i="1"/>
  <c r="G35" i="1"/>
  <c r="G34" i="1"/>
  <c r="H37" i="1"/>
  <c r="H38" i="1"/>
  <c r="G38" i="1" s="1"/>
  <c r="F38" i="1" s="1"/>
  <c r="H57" i="1" l="1"/>
  <c r="H58" i="1"/>
  <c r="G58" i="1" s="1"/>
  <c r="F58" i="1" s="1"/>
  <c r="F34" i="1"/>
  <c r="G36" i="1"/>
  <c r="G37" i="1"/>
  <c r="F37" i="1" s="1"/>
  <c r="E37" i="1" s="1"/>
  <c r="G56" i="1" l="1"/>
  <c r="G57" i="1"/>
  <c r="F57" i="1" s="1"/>
  <c r="E57" i="1" s="1"/>
  <c r="F35" i="1"/>
  <c r="F36" i="1"/>
  <c r="E36" i="1" s="1"/>
  <c r="D36" i="1" s="1"/>
  <c r="F55" i="1" l="1"/>
  <c r="F56" i="1"/>
  <c r="E56" i="1" s="1"/>
  <c r="D56" i="1" s="1"/>
  <c r="E34" i="1"/>
  <c r="E35" i="1"/>
  <c r="D35" i="1" s="1"/>
  <c r="C35" i="1" s="1"/>
  <c r="E54" i="1" l="1"/>
  <c r="E55" i="1"/>
  <c r="D55" i="1" s="1"/>
  <c r="C55" i="1" s="1"/>
  <c r="D34" i="1"/>
  <c r="C34" i="1" s="1"/>
  <c r="B34" i="1" l="1"/>
  <c r="P15" i="1" s="1"/>
  <c r="Q16" i="1" s="1"/>
  <c r="D54" i="1"/>
  <c r="C54" i="1" s="1"/>
  <c r="B54" i="1" s="1"/>
  <c r="R15" i="1" s="1"/>
  <c r="S16" i="1" s="1"/>
  <c r="Q17" i="1" l="1"/>
</calcChain>
</file>

<file path=xl/sharedStrings.xml><?xml version="1.0" encoding="utf-8"?>
<sst xmlns="http://schemas.openxmlformats.org/spreadsheetml/2006/main" count="35" uniqueCount="34">
  <si>
    <t>Binomial tree over 1 year</t>
  </si>
  <si>
    <t>time interval (in year)</t>
  </si>
  <si>
    <t>up (u)</t>
  </si>
  <si>
    <t>down (d)</t>
  </si>
  <si>
    <t>X</t>
  </si>
  <si>
    <t>interest rate (per year)</t>
  </si>
  <si>
    <t>interest (per period)</t>
  </si>
  <si>
    <t>price up</t>
  </si>
  <si>
    <t>price down</t>
  </si>
  <si>
    <t>Stock Price</t>
  </si>
  <si>
    <t>Put Call Parity Verify:</t>
  </si>
  <si>
    <t>Call Option Price</t>
  </si>
  <si>
    <t xml:space="preserve">PV(X) </t>
  </si>
  <si>
    <t>Put Option Price</t>
  </si>
  <si>
    <t>Stock Today</t>
  </si>
  <si>
    <t xml:space="preserve">LHS = </t>
  </si>
  <si>
    <t>RHS</t>
  </si>
  <si>
    <t>Check:</t>
  </si>
  <si>
    <t>Call Price</t>
  </si>
  <si>
    <t xml:space="preserve">Put Price </t>
  </si>
  <si>
    <t>sigma (per year): standard deviation</t>
  </si>
  <si>
    <t>Stock price</t>
  </si>
  <si>
    <t>Exercise price</t>
  </si>
  <si>
    <t>time to expiration</t>
  </si>
  <si>
    <t>standard deviation</t>
  </si>
  <si>
    <t xml:space="preserve">Black Scholes Equation: </t>
  </si>
  <si>
    <t>Calculations</t>
  </si>
  <si>
    <t>d1</t>
  </si>
  <si>
    <t>d2</t>
  </si>
  <si>
    <t>N(d1)</t>
  </si>
  <si>
    <t>N(d2)</t>
  </si>
  <si>
    <t xml:space="preserve">Call Option Price: </t>
  </si>
  <si>
    <t>Put Option Price:</t>
  </si>
  <si>
    <t>Put-Call Parity Established?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</si>
</sst>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2" fontId="1" fillId="2" borderId="0" xfId="0" applyNumberFormat="1" applyFont="1" applyFill="1"/>
    <xf numFmtId="0" fontId="2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5" borderId="1" xfId="0" applyFont="1" applyFill="1" applyBorder="1"/>
    <xf numFmtId="0" fontId="1" fillId="5" borderId="1" xfId="0" applyFont="1" applyFill="1" applyBorder="1"/>
    <xf numFmtId="2" fontId="1" fillId="6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10" fontId="1" fillId="2" borderId="0" xfId="0" applyNumberFormat="1" applyFont="1" applyFill="1"/>
    <xf numFmtId="2" fontId="1" fillId="0" borderId="0" xfId="0" applyNumberFormat="1" applyFont="1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/>
    <xf numFmtId="2" fontId="4" fillId="2" borderId="1" xfId="0" applyNumberFormat="1" applyFont="1" applyFill="1" applyBorder="1"/>
    <xf numFmtId="0" fontId="5" fillId="2" borderId="1" xfId="0" applyFont="1" applyFill="1" applyBorder="1"/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0385-7E51-DA47-9567-6FF1FCB8450B}">
  <dimension ref="A1:S66"/>
  <sheetViews>
    <sheetView tabSelected="1" zoomScale="94" workbookViewId="0">
      <selection activeCell="K30" sqref="K30"/>
    </sheetView>
  </sheetViews>
  <sheetFormatPr baseColWidth="10" defaultColWidth="16" defaultRowHeight="16" x14ac:dyDescent="0.2"/>
  <cols>
    <col min="1" max="1" width="30.33203125" style="3" bestFit="1" customWidth="1"/>
    <col min="2" max="2" width="11" style="3" bestFit="1" customWidth="1"/>
    <col min="3" max="3" width="18.83203125" style="3" customWidth="1"/>
    <col min="4" max="4" width="7.5" style="3" bestFit="1" customWidth="1"/>
    <col min="5" max="11" width="6.6640625" style="3" bestFit="1" customWidth="1"/>
    <col min="12" max="12" width="7.5" style="3" bestFit="1" customWidth="1"/>
    <col min="13" max="13" width="10.6640625" style="3" customWidth="1"/>
    <col min="14" max="14" width="13.6640625" style="3" bestFit="1" customWidth="1"/>
    <col min="15" max="15" width="14.5" style="3" bestFit="1" customWidth="1"/>
    <col min="16" max="16" width="19.6640625" style="3" bestFit="1" customWidth="1"/>
    <col min="17" max="16384" width="16" style="3"/>
  </cols>
  <sheetData>
    <row r="1" spans="1:19" x14ac:dyDescent="0.2">
      <c r="A1" s="1" t="s">
        <v>0</v>
      </c>
      <c r="B1" s="2"/>
    </row>
    <row r="2" spans="1:19" x14ac:dyDescent="0.2">
      <c r="A2" s="2" t="s">
        <v>20</v>
      </c>
      <c r="B2" s="13">
        <v>0.1</v>
      </c>
    </row>
    <row r="3" spans="1:19" x14ac:dyDescent="0.2">
      <c r="A3" s="2" t="s">
        <v>1</v>
      </c>
      <c r="B3" s="4">
        <f>1/12</f>
        <v>8.3333333333333329E-2</v>
      </c>
    </row>
    <row r="4" spans="1:19" x14ac:dyDescent="0.2">
      <c r="A4" s="2" t="s">
        <v>2</v>
      </c>
      <c r="B4" s="2">
        <f>EXP(B2*SQRT(B3))</f>
        <v>1.029288218606067</v>
      </c>
    </row>
    <row r="5" spans="1:19" x14ac:dyDescent="0.2">
      <c r="A5" s="2" t="s">
        <v>3</v>
      </c>
      <c r="B5" s="2">
        <f>EXP(-B2*SQRT(B3))</f>
        <v>0.97154517259924422</v>
      </c>
    </row>
    <row r="6" spans="1:19" x14ac:dyDescent="0.2">
      <c r="A6" s="2" t="s">
        <v>4</v>
      </c>
      <c r="B6" s="2">
        <v>100</v>
      </c>
    </row>
    <row r="7" spans="1:19" x14ac:dyDescent="0.2">
      <c r="A7" s="2" t="s">
        <v>5</v>
      </c>
      <c r="B7" s="13">
        <v>0.05</v>
      </c>
    </row>
    <row r="8" spans="1:19" x14ac:dyDescent="0.2">
      <c r="A8" s="2" t="s">
        <v>6</v>
      </c>
      <c r="B8" s="13">
        <f>(1+B7)^(1/12)-1</f>
        <v>4.0741237836483535E-3</v>
      </c>
    </row>
    <row r="9" spans="1:19" x14ac:dyDescent="0.2">
      <c r="A9" s="2" t="s">
        <v>7</v>
      </c>
      <c r="B9" s="2">
        <f>((1+B8)-B5)/(1+B8)/(B4-B5)</f>
        <v>0.56105391370196933</v>
      </c>
    </row>
    <row r="10" spans="1:19" x14ac:dyDescent="0.2">
      <c r="A10" s="2" t="s">
        <v>8</v>
      </c>
      <c r="B10" s="2">
        <f>(B4-(1+B8))/(1+B8)/(B4-B5)</f>
        <v>0.43488849364909776</v>
      </c>
    </row>
    <row r="12" spans="1:19" x14ac:dyDescent="0.2">
      <c r="A12" s="5" t="s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9" x14ac:dyDescent="0.2">
      <c r="A13" s="7"/>
      <c r="B13" s="7">
        <v>0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  <c r="M13" s="7">
        <v>11</v>
      </c>
      <c r="N13" s="7">
        <v>12</v>
      </c>
      <c r="P13" s="8" t="s">
        <v>10</v>
      </c>
      <c r="Q13" s="8"/>
      <c r="R13" s="9"/>
      <c r="S13" s="9"/>
    </row>
    <row r="14" spans="1:19" x14ac:dyDescent="0.2">
      <c r="A14" s="7">
        <v>0</v>
      </c>
      <c r="B14" s="10">
        <v>100</v>
      </c>
      <c r="C14" s="10">
        <f>IF(C$13&gt;=$A14,IF(C$13=$A14,B13*$B$5)+IF(C$13&gt;$A14,B14*$B$4),"")</f>
        <v>102.9288218606067</v>
      </c>
      <c r="D14" s="10">
        <f>IF(D$13&gt;=$A14,IF(D$13=$A14,C13*$B$5)+IF(D$13&gt;$A14,C14*$B$4),"")</f>
        <v>105.94342369612508</v>
      </c>
      <c r="E14" s="10">
        <f t="shared" ref="E14:L21" si="0">IF(E$13&gt;=$A14,IF(E$13=$A14,D13*$B$5)+IF(E$13&gt;$A14,D14*$B$4),"")</f>
        <v>109.04631784921237</v>
      </c>
      <c r="F14" s="10">
        <f t="shared" si="0"/>
        <v>112.24009024456677</v>
      </c>
      <c r="G14" s="10">
        <f t="shared" si="0"/>
        <v>115.52740254401434</v>
      </c>
      <c r="H14" s="10">
        <f t="shared" si="0"/>
        <v>118.91099436471453</v>
      </c>
      <c r="I14" s="10">
        <f t="shared" si="0"/>
        <v>122.39368556233309</v>
      </c>
      <c r="J14" s="10">
        <f t="shared" si="0"/>
        <v>125.97837858108493</v>
      </c>
      <c r="K14" s="10">
        <f t="shared" si="0"/>
        <v>129.66806087260562</v>
      </c>
      <c r="L14" s="10">
        <f t="shared" si="0"/>
        <v>133.46580738566729</v>
      </c>
      <c r="M14" s="10">
        <f t="shared" ref="M14:N24" si="1">IF(M$13&gt;=$A14,IF(M$13=$A14,L13*$B$5)+IF(M$13&gt;$A14,L14*$B$4),"")</f>
        <v>137.37478312881396</v>
      </c>
      <c r="N14" s="10">
        <f t="shared" si="1"/>
        <v>141.39824580805171</v>
      </c>
      <c r="P14" s="11" t="s">
        <v>11</v>
      </c>
      <c r="Q14" s="11" t="s">
        <v>12</v>
      </c>
      <c r="R14" s="11" t="s">
        <v>13</v>
      </c>
      <c r="S14" s="11" t="s">
        <v>14</v>
      </c>
    </row>
    <row r="15" spans="1:19" x14ac:dyDescent="0.2">
      <c r="A15" s="7">
        <v>1</v>
      </c>
      <c r="B15" s="10"/>
      <c r="C15" s="10">
        <f>IF(C$13&gt;=$A15,IF(C$13=$A15,B14*$B$5)+IF(C$13&gt;$A15,B15*$B$4),"")</f>
        <v>97.154517259924418</v>
      </c>
      <c r="D15" s="10">
        <f>IF(D$13&gt;=$A15,IF(D$13=$A15,C14*$B$5)+IF(D$13&gt;$A15,C15*$B$4),"")</f>
        <v>100</v>
      </c>
      <c r="E15" s="10">
        <f t="shared" si="0"/>
        <v>102.9288218606067</v>
      </c>
      <c r="F15" s="10">
        <f t="shared" si="0"/>
        <v>105.94342369612508</v>
      </c>
      <c r="G15" s="10">
        <f t="shared" si="0"/>
        <v>109.04631784921237</v>
      </c>
      <c r="H15" s="10">
        <f t="shared" si="0"/>
        <v>112.24009024456677</v>
      </c>
      <c r="I15" s="10">
        <f t="shared" si="0"/>
        <v>115.52740254401434</v>
      </c>
      <c r="J15" s="10">
        <f t="shared" si="0"/>
        <v>118.91099436471453</v>
      </c>
      <c r="K15" s="10">
        <f t="shared" si="0"/>
        <v>122.39368556233309</v>
      </c>
      <c r="L15" s="10">
        <f t="shared" si="0"/>
        <v>125.97837858108493</v>
      </c>
      <c r="M15" s="10">
        <f t="shared" ref="M15:N15" si="2">IF(M$13&gt;=$A15,IF(M$13=$A15,L14*$B$5)+IF(M$13&gt;$A15,L15*$B$4),"")</f>
        <v>129.66806087260562</v>
      </c>
      <c r="N15" s="10">
        <f t="shared" si="2"/>
        <v>133.46580738566729</v>
      </c>
      <c r="P15" s="17">
        <f>B34</f>
        <v>6.6395582059772789</v>
      </c>
      <c r="Q15" s="11">
        <f>100/(1+B7)</f>
        <v>95.238095238095241</v>
      </c>
      <c r="R15" s="18">
        <f>B54</f>
        <v>1.8776534440724613</v>
      </c>
      <c r="S15" s="19">
        <v>100</v>
      </c>
    </row>
    <row r="16" spans="1:19" x14ac:dyDescent="0.2">
      <c r="A16" s="7">
        <v>2</v>
      </c>
      <c r="B16" s="10"/>
      <c r="C16" s="10" t="str">
        <f t="shared" ref="C16:L24" si="3">IF(C$13&gt;=$A16,IF(C$13=$A16,B15*$B$5)+IF(C$13&gt;$A16,B16*$B$4),"")</f>
        <v/>
      </c>
      <c r="D16" s="10">
        <f>IF(D$13&gt;=$A16,IF(D$13=$A16,C15*$B$5)+IF(D$13&gt;$A16,C16*$B$4),"")</f>
        <v>94.390002240089515</v>
      </c>
      <c r="E16" s="10">
        <f t="shared" si="0"/>
        <v>97.154517259924418</v>
      </c>
      <c r="F16" s="10">
        <f t="shared" si="0"/>
        <v>100</v>
      </c>
      <c r="G16" s="10">
        <f t="shared" si="0"/>
        <v>102.9288218606067</v>
      </c>
      <c r="H16" s="10">
        <f t="shared" si="0"/>
        <v>105.94342369612508</v>
      </c>
      <c r="I16" s="10">
        <f t="shared" si="0"/>
        <v>109.04631784921237</v>
      </c>
      <c r="J16" s="10">
        <f t="shared" si="0"/>
        <v>112.24009024456677</v>
      </c>
      <c r="K16" s="10">
        <f t="shared" si="0"/>
        <v>115.52740254401434</v>
      </c>
      <c r="L16" s="10">
        <f t="shared" si="0"/>
        <v>118.91099436471453</v>
      </c>
      <c r="M16" s="10">
        <f t="shared" ref="M16:N21" si="4">IF(M$13&gt;=$A16,IF(M$13=$A16,L15*$B$5)+IF(M$13&gt;$A16,L16*$B$4),"")</f>
        <v>122.39368556233309</v>
      </c>
      <c r="N16" s="10">
        <f t="shared" si="4"/>
        <v>125.97837858108493</v>
      </c>
      <c r="P16" s="11" t="s">
        <v>15</v>
      </c>
      <c r="Q16" s="12">
        <f>ROUND(Q15+P15,2)</f>
        <v>101.88</v>
      </c>
      <c r="R16" s="11" t="s">
        <v>16</v>
      </c>
      <c r="S16" s="12">
        <f>ROUND(S15+R15,2)</f>
        <v>101.88</v>
      </c>
    </row>
    <row r="17" spans="1:19" x14ac:dyDescent="0.2">
      <c r="A17" s="7">
        <v>3</v>
      </c>
      <c r="B17" s="10"/>
      <c r="C17" s="10" t="str">
        <f t="shared" si="3"/>
        <v/>
      </c>
      <c r="D17" s="10" t="str">
        <f t="shared" si="3"/>
        <v/>
      </c>
      <c r="E17" s="10">
        <f t="shared" si="3"/>
        <v>91.70415101799081</v>
      </c>
      <c r="F17" s="10">
        <f t="shared" si="0"/>
        <v>94.390002240089501</v>
      </c>
      <c r="G17" s="10">
        <f t="shared" si="0"/>
        <v>97.154517259924404</v>
      </c>
      <c r="H17" s="10">
        <f t="shared" si="0"/>
        <v>99.999999999999986</v>
      </c>
      <c r="I17" s="10">
        <f t="shared" si="0"/>
        <v>102.92882186060669</v>
      </c>
      <c r="J17" s="10">
        <f t="shared" si="0"/>
        <v>105.94342369612507</v>
      </c>
      <c r="K17" s="10">
        <f t="shared" si="0"/>
        <v>109.04631784921236</v>
      </c>
      <c r="L17" s="10">
        <f t="shared" si="0"/>
        <v>112.24009024456676</v>
      </c>
      <c r="M17" s="10">
        <f t="shared" si="4"/>
        <v>115.52740254401432</v>
      </c>
      <c r="N17" s="10">
        <f t="shared" si="4"/>
        <v>118.91099436471451</v>
      </c>
      <c r="P17" s="11" t="s">
        <v>17</v>
      </c>
      <c r="Q17" s="11" t="str">
        <f>IF(Q16=S16,"CORRECT!","FALSE!")</f>
        <v>CORRECT!</v>
      </c>
      <c r="R17" s="11"/>
      <c r="S17" s="11"/>
    </row>
    <row r="18" spans="1:19" x14ac:dyDescent="0.2">
      <c r="A18" s="7">
        <v>4</v>
      </c>
      <c r="B18" s="10"/>
      <c r="C18" s="10" t="str">
        <f t="shared" si="3"/>
        <v/>
      </c>
      <c r="D18" s="10" t="str">
        <f t="shared" si="3"/>
        <v/>
      </c>
      <c r="E18" s="10" t="str">
        <f t="shared" si="3"/>
        <v/>
      </c>
      <c r="F18" s="10">
        <f t="shared" si="3"/>
        <v>89.094725228841043</v>
      </c>
      <c r="G18" s="10">
        <f t="shared" si="0"/>
        <v>91.70415101799081</v>
      </c>
      <c r="H18" s="10">
        <f t="shared" si="0"/>
        <v>94.390002240089501</v>
      </c>
      <c r="I18" s="10">
        <f t="shared" si="0"/>
        <v>97.154517259924404</v>
      </c>
      <c r="J18" s="10">
        <f t="shared" si="0"/>
        <v>99.999999999999986</v>
      </c>
      <c r="K18" s="10">
        <f t="shared" si="0"/>
        <v>102.92882186060669</v>
      </c>
      <c r="L18" s="10">
        <f t="shared" si="0"/>
        <v>105.94342369612507</v>
      </c>
      <c r="M18" s="10">
        <f t="shared" si="4"/>
        <v>109.04631784921236</v>
      </c>
      <c r="N18" s="10">
        <f t="shared" si="4"/>
        <v>112.24009024456676</v>
      </c>
    </row>
    <row r="19" spans="1:19" x14ac:dyDescent="0.2">
      <c r="A19" s="7">
        <v>5</v>
      </c>
      <c r="B19" s="10"/>
      <c r="C19" s="10" t="str">
        <f t="shared" si="3"/>
        <v/>
      </c>
      <c r="D19" s="10" t="str">
        <f t="shared" si="3"/>
        <v/>
      </c>
      <c r="E19" s="10" t="str">
        <f t="shared" si="3"/>
        <v/>
      </c>
      <c r="F19" s="10" t="str">
        <f t="shared" si="3"/>
        <v/>
      </c>
      <c r="G19" s="10">
        <f t="shared" si="3"/>
        <v>86.559550200136613</v>
      </c>
      <c r="H19" s="10">
        <f t="shared" si="0"/>
        <v>89.094725228841043</v>
      </c>
      <c r="I19" s="10">
        <f t="shared" si="0"/>
        <v>91.70415101799081</v>
      </c>
      <c r="J19" s="10">
        <f t="shared" si="0"/>
        <v>94.390002240089501</v>
      </c>
      <c r="K19" s="10">
        <f t="shared" si="0"/>
        <v>97.154517259924404</v>
      </c>
      <c r="L19" s="10">
        <f t="shared" si="0"/>
        <v>99.999999999999986</v>
      </c>
      <c r="M19" s="10">
        <f t="shared" si="4"/>
        <v>102.92882186060669</v>
      </c>
      <c r="N19" s="10">
        <f t="shared" si="4"/>
        <v>105.94342369612507</v>
      </c>
    </row>
    <row r="20" spans="1:19" x14ac:dyDescent="0.2">
      <c r="A20" s="7">
        <v>6</v>
      </c>
      <c r="B20" s="10"/>
      <c r="C20" s="10" t="str">
        <f t="shared" si="3"/>
        <v/>
      </c>
      <c r="D20" s="10" t="str">
        <f t="shared" si="3"/>
        <v/>
      </c>
      <c r="E20" s="10" t="str">
        <f t="shared" si="3"/>
        <v/>
      </c>
      <c r="F20" s="10" t="str">
        <f t="shared" si="3"/>
        <v/>
      </c>
      <c r="G20" s="10" t="str">
        <f t="shared" si="3"/>
        <v/>
      </c>
      <c r="H20" s="10">
        <f t="shared" si="3"/>
        <v>84.096513139304676</v>
      </c>
      <c r="I20" s="10">
        <f t="shared" si="0"/>
        <v>86.559550200136613</v>
      </c>
      <c r="J20" s="10">
        <f t="shared" si="0"/>
        <v>89.094725228841043</v>
      </c>
      <c r="K20" s="10">
        <f t="shared" si="0"/>
        <v>91.70415101799081</v>
      </c>
      <c r="L20" s="10">
        <f t="shared" si="0"/>
        <v>94.390002240089501</v>
      </c>
      <c r="M20" s="10">
        <f t="shared" si="4"/>
        <v>97.154517259924404</v>
      </c>
      <c r="N20" s="10">
        <f t="shared" si="4"/>
        <v>99.999999999999986</v>
      </c>
    </row>
    <row r="21" spans="1:19" x14ac:dyDescent="0.2">
      <c r="A21" s="7">
        <v>7</v>
      </c>
      <c r="B21" s="10"/>
      <c r="C21" s="10" t="str">
        <f t="shared" si="3"/>
        <v/>
      </c>
      <c r="D21" s="10" t="str">
        <f t="shared" si="3"/>
        <v/>
      </c>
      <c r="E21" s="10" t="str">
        <f t="shared" si="3"/>
        <v/>
      </c>
      <c r="F21" s="10" t="str">
        <f t="shared" si="3"/>
        <v/>
      </c>
      <c r="G21" s="10" t="str">
        <f t="shared" si="3"/>
        <v/>
      </c>
      <c r="H21" s="10" t="str">
        <f t="shared" si="3"/>
        <v/>
      </c>
      <c r="I21" s="10">
        <f t="shared" si="3"/>
        <v>81.703561372920376</v>
      </c>
      <c r="J21" s="10">
        <f t="shared" si="0"/>
        <v>84.096513139304676</v>
      </c>
      <c r="K21" s="10">
        <f t="shared" si="0"/>
        <v>86.559550200136613</v>
      </c>
      <c r="L21" s="10">
        <f t="shared" si="0"/>
        <v>89.094725228841043</v>
      </c>
      <c r="M21" s="10">
        <f t="shared" si="4"/>
        <v>91.70415101799081</v>
      </c>
      <c r="N21" s="10">
        <f t="shared" si="4"/>
        <v>94.390002240089501</v>
      </c>
      <c r="O21" s="14"/>
    </row>
    <row r="22" spans="1:19" x14ac:dyDescent="0.2">
      <c r="A22" s="7">
        <v>8</v>
      </c>
      <c r="B22" s="10"/>
      <c r="C22" s="10" t="str">
        <f t="shared" si="3"/>
        <v/>
      </c>
      <c r="D22" s="10" t="str">
        <f t="shared" si="3"/>
        <v/>
      </c>
      <c r="E22" s="10" t="str">
        <f t="shared" si="3"/>
        <v/>
      </c>
      <c r="F22" s="10" t="str">
        <f t="shared" si="3"/>
        <v/>
      </c>
      <c r="G22" s="10" t="str">
        <f t="shared" si="3"/>
        <v/>
      </c>
      <c r="H22" s="10" t="str">
        <f t="shared" si="3"/>
        <v/>
      </c>
      <c r="I22" s="10" t="str">
        <f t="shared" si="3"/>
        <v/>
      </c>
      <c r="J22" s="10">
        <f t="shared" si="3"/>
        <v>79.378700636026863</v>
      </c>
      <c r="K22" s="10">
        <f t="shared" si="3"/>
        <v>81.703561372920362</v>
      </c>
      <c r="L22" s="10">
        <f t="shared" si="3"/>
        <v>84.096513139304662</v>
      </c>
      <c r="M22" s="10">
        <f t="shared" si="1"/>
        <v>86.559550200136599</v>
      </c>
      <c r="N22" s="10">
        <f t="shared" si="1"/>
        <v>89.094725228841028</v>
      </c>
    </row>
    <row r="23" spans="1:19" x14ac:dyDescent="0.2">
      <c r="A23" s="7">
        <v>9</v>
      </c>
      <c r="B23" s="10"/>
      <c r="C23" s="10" t="str">
        <f t="shared" si="3"/>
        <v/>
      </c>
      <c r="D23" s="10" t="str">
        <f t="shared" si="3"/>
        <v/>
      </c>
      <c r="E23" s="10" t="str">
        <f t="shared" si="3"/>
        <v/>
      </c>
      <c r="F23" s="10" t="str">
        <f t="shared" si="3"/>
        <v/>
      </c>
      <c r="G23" s="10" t="str">
        <f t="shared" si="3"/>
        <v/>
      </c>
      <c r="H23" s="10" t="str">
        <f t="shared" si="3"/>
        <v/>
      </c>
      <c r="I23" s="10" t="str">
        <f t="shared" si="3"/>
        <v/>
      </c>
      <c r="J23" s="10" t="str">
        <f t="shared" si="3"/>
        <v/>
      </c>
      <c r="K23" s="10">
        <f>IF(K$13&gt;=$A23,IF(K$13=$A23,J22*$B$5)+IF(K$13&gt;$A23,J23*$B$4),"")</f>
        <v>77.119993410132452</v>
      </c>
      <c r="L23" s="10">
        <f t="shared" si="3"/>
        <v>79.378700636026863</v>
      </c>
      <c r="M23" s="10">
        <f t="shared" si="1"/>
        <v>81.703561372920362</v>
      </c>
      <c r="N23" s="10">
        <f t="shared" si="1"/>
        <v>84.096513139304662</v>
      </c>
    </row>
    <row r="24" spans="1:19" x14ac:dyDescent="0.2">
      <c r="A24" s="7">
        <v>10</v>
      </c>
      <c r="B24" s="10"/>
      <c r="C24" s="10" t="str">
        <f t="shared" si="3"/>
        <v/>
      </c>
      <c r="D24" s="10" t="str">
        <f t="shared" si="3"/>
        <v/>
      </c>
      <c r="E24" s="10" t="str">
        <f t="shared" si="3"/>
        <v/>
      </c>
      <c r="F24" s="10" t="str">
        <f t="shared" si="3"/>
        <v/>
      </c>
      <c r="G24" s="10" t="str">
        <f t="shared" si="3"/>
        <v/>
      </c>
      <c r="H24" s="10" t="str">
        <f t="shared" si="3"/>
        <v/>
      </c>
      <c r="I24" s="10" t="str">
        <f t="shared" si="3"/>
        <v/>
      </c>
      <c r="J24" s="10" t="str">
        <f t="shared" si="3"/>
        <v/>
      </c>
      <c r="K24" s="10" t="str">
        <f t="shared" si="3"/>
        <v/>
      </c>
      <c r="L24" s="10">
        <f>IF(L$13&gt;=$A24,IF(L$13=$A24,K23*$B$5)+IF(L$13&gt;$A24,K24*$B$4),"")</f>
        <v>74.925557308499705</v>
      </c>
      <c r="M24" s="10">
        <f t="shared" si="1"/>
        <v>77.119993410132452</v>
      </c>
      <c r="N24" s="10">
        <f t="shared" si="1"/>
        <v>79.378700636026863</v>
      </c>
    </row>
    <row r="25" spans="1:19" x14ac:dyDescent="0.2">
      <c r="A25" s="7">
        <v>11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>
        <f>IF(M$13&gt;=$A25,IF(M$13=$A25,L24*$B$5)+IF(M$13&gt;$A25,L25*$B$4),"")</f>
        <v>72.79356350738091</v>
      </c>
      <c r="N25" s="10">
        <f t="shared" ref="N25" si="5">IF(N$13&gt;=$A25,IF(N$13=$A25,M24*$B$5)+IF(N$13&gt;$A25,M25*$B$4),"")</f>
        <v>74.925557308499705</v>
      </c>
    </row>
    <row r="26" spans="1:19" x14ac:dyDescent="0.2">
      <c r="A26" s="7">
        <v>12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>
        <f>IF(N$13&gt;=$A26,IF(N$13=$A26,M25*$B$5)+IF(N$13&gt;$A26,M26*$B$4),"")</f>
        <v>70.722235221892433</v>
      </c>
    </row>
    <row r="32" spans="1:19" x14ac:dyDescent="0.2">
      <c r="A32" s="5" t="s">
        <v>18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7"/>
      <c r="B33" s="7">
        <v>0</v>
      </c>
      <c r="C33" s="7">
        <v>1</v>
      </c>
      <c r="D33" s="7">
        <v>2</v>
      </c>
      <c r="E33" s="7">
        <v>3</v>
      </c>
      <c r="F33" s="7">
        <v>4</v>
      </c>
      <c r="G33" s="7">
        <v>5</v>
      </c>
      <c r="H33" s="7">
        <v>6</v>
      </c>
      <c r="I33" s="7">
        <v>7</v>
      </c>
      <c r="J33" s="7">
        <v>8</v>
      </c>
      <c r="K33" s="7">
        <v>9</v>
      </c>
      <c r="L33" s="7">
        <v>10</v>
      </c>
      <c r="M33" s="7">
        <v>11</v>
      </c>
      <c r="N33" s="7">
        <v>12</v>
      </c>
    </row>
    <row r="34" spans="1:14" x14ac:dyDescent="0.2">
      <c r="A34" s="7">
        <v>0</v>
      </c>
      <c r="B34" s="10">
        <f t="shared" ref="B34:K34" si="6">IF(B$33&gt;=$A34,C34*$B$9+C35*$B$10,"")</f>
        <v>6.6395582059772789</v>
      </c>
      <c r="C34" s="10">
        <f t="shared" si="6"/>
        <v>8.4356277990193842</v>
      </c>
      <c r="D34" s="10">
        <f t="shared" si="6"/>
        <v>10.529791283749908</v>
      </c>
      <c r="E34" s="10">
        <f t="shared" si="6"/>
        <v>12.905775267447783</v>
      </c>
      <c r="F34" s="10">
        <f t="shared" si="6"/>
        <v>15.528470261977862</v>
      </c>
      <c r="G34" s="10">
        <f t="shared" si="6"/>
        <v>18.349880463360741</v>
      </c>
      <c r="H34" s="10">
        <f t="shared" si="6"/>
        <v>21.320987069861246</v>
      </c>
      <c r="I34" s="10">
        <f t="shared" si="6"/>
        <v>24.406084497713429</v>
      </c>
      <c r="J34" s="10">
        <f t="shared" si="6"/>
        <v>27.591563900465253</v>
      </c>
      <c r="K34" s="10">
        <f t="shared" si="6"/>
        <v>30.880406130298226</v>
      </c>
      <c r="L34" s="10">
        <f t="shared" ref="L34" si="7">IF(L$33&gt;=$A34,M34*$B$9+M35*$B$10,"")</f>
        <v>34.275679509643432</v>
      </c>
      <c r="M34" s="10">
        <f>IF(M$33&gt;=$A34,N34*$B$9+N35*$B$10,"")</f>
        <v>37.780542393707258</v>
      </c>
      <c r="N34" s="10">
        <f t="shared" ref="N34:N46" si="8">MAX(N14-$B$6,0)</f>
        <v>41.398245808051712</v>
      </c>
    </row>
    <row r="35" spans="1:14" x14ac:dyDescent="0.2">
      <c r="A35" s="7">
        <v>1</v>
      </c>
      <c r="B35" s="10" t="str">
        <f t="shared" ref="B35:J35" si="9">IF(B$33&gt;=$A35,C35*$B$9+C36*$B$10,"")</f>
        <v/>
      </c>
      <c r="C35" s="10">
        <f t="shared" si="9"/>
        <v>4.3843795424553411</v>
      </c>
      <c r="D35" s="10">
        <f t="shared" si="9"/>
        <v>5.8126329524052203</v>
      </c>
      <c r="E35" s="10">
        <f t="shared" si="9"/>
        <v>7.5627559906058082</v>
      </c>
      <c r="F35" s="10">
        <f t="shared" si="9"/>
        <v>9.6426240620292809</v>
      </c>
      <c r="G35" s="10">
        <f t="shared" si="9"/>
        <v>12.033424862853622</v>
      </c>
      <c r="H35" s="10">
        <f t="shared" si="9"/>
        <v>14.688034558532312</v>
      </c>
      <c r="I35" s="10">
        <f t="shared" si="9"/>
        <v>17.539801479394665</v>
      </c>
      <c r="J35" s="10">
        <f t="shared" si="9"/>
        <v>20.524179684094847</v>
      </c>
      <c r="K35" s="10">
        <f t="shared" ref="K35:M46" si="10">IF(K$33&gt;=$A35,L35*$B$9+L36*$B$10,"")</f>
        <v>23.606030820025694</v>
      </c>
      <c r="L35" s="10">
        <f t="shared" si="10"/>
        <v>26.788250705061056</v>
      </c>
      <c r="M35" s="10">
        <f t="shared" si="10"/>
        <v>30.073820137498913</v>
      </c>
      <c r="N35" s="10">
        <f t="shared" si="8"/>
        <v>33.46580738566729</v>
      </c>
    </row>
    <row r="36" spans="1:14" x14ac:dyDescent="0.2">
      <c r="A36" s="7">
        <v>2</v>
      </c>
      <c r="B36" s="10" t="str">
        <f t="shared" ref="B36:J36" si="11">IF(B$33&gt;=$A36,C36*$B$9+C37*$B$10,"")</f>
        <v/>
      </c>
      <c r="C36" s="10" t="str">
        <f t="shared" si="11"/>
        <v/>
      </c>
      <c r="D36" s="10">
        <f t="shared" si="11"/>
        <v>2.5826828991746762</v>
      </c>
      <c r="E36" s="10">
        <f t="shared" si="11"/>
        <v>3.6090150197655704</v>
      </c>
      <c r="F36" s="10">
        <f t="shared" si="11"/>
        <v>4.9500597364263355</v>
      </c>
      <c r="G36" s="10">
        <f t="shared" si="11"/>
        <v>6.6481960081922509</v>
      </c>
      <c r="H36" s="10">
        <f t="shared" si="11"/>
        <v>8.7209609924963765</v>
      </c>
      <c r="I36" s="10">
        <f t="shared" si="11"/>
        <v>11.145984232163872</v>
      </c>
      <c r="J36" s="10">
        <f t="shared" si="11"/>
        <v>13.853275563947086</v>
      </c>
      <c r="K36" s="10">
        <f t="shared" si="10"/>
        <v>16.73974780170693</v>
      </c>
      <c r="L36" s="10">
        <f t="shared" si="10"/>
        <v>19.720866488690646</v>
      </c>
      <c r="M36" s="10">
        <f t="shared" si="10"/>
        <v>22.799444827226381</v>
      </c>
      <c r="N36" s="10">
        <f t="shared" si="8"/>
        <v>25.978378581084925</v>
      </c>
    </row>
    <row r="37" spans="1:14" x14ac:dyDescent="0.2">
      <c r="A37" s="7">
        <v>3</v>
      </c>
      <c r="B37" s="10" t="str">
        <f t="shared" ref="B37:J37" si="12">IF(B$33&gt;=$A37,C37*$B$9+C38*$B$10,"")</f>
        <v/>
      </c>
      <c r="C37" s="10" t="str">
        <f t="shared" si="12"/>
        <v/>
      </c>
      <c r="D37" s="10" t="str">
        <f t="shared" si="12"/>
        <v/>
      </c>
      <c r="E37" s="10">
        <f t="shared" si="12"/>
        <v>1.2826986822422455</v>
      </c>
      <c r="F37" s="10">
        <f t="shared" si="12"/>
        <v>1.9125928685898257</v>
      </c>
      <c r="G37" s="10">
        <f t="shared" si="12"/>
        <v>2.8054624686315712</v>
      </c>
      <c r="H37" s="10">
        <f t="shared" si="12"/>
        <v>4.0361304972263428</v>
      </c>
      <c r="I37" s="10">
        <f t="shared" si="12"/>
        <v>5.6737829420967358</v>
      </c>
      <c r="J37" s="10">
        <f t="shared" si="12"/>
        <v>7.7572752755825896</v>
      </c>
      <c r="K37" s="10">
        <f t="shared" si="10"/>
        <v>10.258663106904969</v>
      </c>
      <c r="L37" s="10">
        <f t="shared" si="10"/>
        <v>13.049962368542889</v>
      </c>
      <c r="M37" s="10">
        <f t="shared" si="10"/>
        <v>15.933161808907618</v>
      </c>
      <c r="N37" s="10">
        <f t="shared" si="8"/>
        <v>18.910994364714512</v>
      </c>
    </row>
    <row r="38" spans="1:14" x14ac:dyDescent="0.2">
      <c r="A38" s="7">
        <v>4</v>
      </c>
      <c r="B38" s="10" t="str">
        <f t="shared" ref="B38:J38" si="13">IF(B$33&gt;=$A38,C38*$B$9+C39*$B$10,"")</f>
        <v/>
      </c>
      <c r="C38" s="10" t="str">
        <f t="shared" si="13"/>
        <v/>
      </c>
      <c r="D38" s="10" t="str">
        <f t="shared" si="13"/>
        <v/>
      </c>
      <c r="E38" s="10" t="str">
        <f t="shared" si="13"/>
        <v/>
      </c>
      <c r="F38" s="10">
        <f t="shared" si="13"/>
        <v>0.48203383410413742</v>
      </c>
      <c r="G38" s="10">
        <f t="shared" si="13"/>
        <v>0.77853789135493878</v>
      </c>
      <c r="H38" s="10">
        <f t="shared" si="13"/>
        <v>1.2439410673103675</v>
      </c>
      <c r="I38" s="10">
        <f t="shared" si="13"/>
        <v>1.9610368738696218</v>
      </c>
      <c r="J38" s="10">
        <f t="shared" si="13"/>
        <v>3.038786512788076</v>
      </c>
      <c r="K38" s="10">
        <f t="shared" si="10"/>
        <v>4.6025871443694975</v>
      </c>
      <c r="L38" s="10">
        <f t="shared" si="10"/>
        <v>6.753295820101199</v>
      </c>
      <c r="M38" s="10">
        <f t="shared" si="10"/>
        <v>9.4520771141056574</v>
      </c>
      <c r="N38" s="10">
        <f t="shared" si="8"/>
        <v>12.240090244566758</v>
      </c>
    </row>
    <row r="39" spans="1:14" x14ac:dyDescent="0.2">
      <c r="A39" s="7">
        <v>5</v>
      </c>
      <c r="B39" s="10" t="str">
        <f t="shared" ref="B39:J39" si="14">IF(B$33&gt;=$A39,C39*$B$9+C40*$B$10,"")</f>
        <v/>
      </c>
      <c r="C39" s="10" t="str">
        <f t="shared" si="14"/>
        <v/>
      </c>
      <c r="D39" s="10" t="str">
        <f t="shared" si="14"/>
        <v/>
      </c>
      <c r="E39" s="10" t="str">
        <f t="shared" si="14"/>
        <v/>
      </c>
      <c r="F39" s="10" t="str">
        <f t="shared" si="14"/>
        <v/>
      </c>
      <c r="G39" s="10">
        <f t="shared" si="14"/>
        <v>0.10400850759382757</v>
      </c>
      <c r="H39" s="10">
        <f t="shared" si="14"/>
        <v>0.18538059365374407</v>
      </c>
      <c r="I39" s="10">
        <f t="shared" si="14"/>
        <v>0.33041493718590803</v>
      </c>
      <c r="J39" s="10">
        <f t="shared" si="14"/>
        <v>0.58891833586143338</v>
      </c>
      <c r="K39" s="10">
        <f t="shared" si="10"/>
        <v>1.0496644288168455</v>
      </c>
      <c r="L39" s="10">
        <f>IF(L$33&gt;=$A39,M39*$B$9+M40*$B$10,"")</f>
        <v>1.8708797910184887</v>
      </c>
      <c r="M39" s="10">
        <f t="shared" si="10"/>
        <v>3.3345811254999926</v>
      </c>
      <c r="N39" s="10">
        <f t="shared" si="8"/>
        <v>5.9434236961250662</v>
      </c>
    </row>
    <row r="40" spans="1:14" x14ac:dyDescent="0.2">
      <c r="A40" s="7">
        <v>6</v>
      </c>
      <c r="B40" s="10" t="str">
        <f t="shared" ref="B40:J40" si="15">IF(B$33&gt;=$A40,C40*$B$9+C41*$B$10,"")</f>
        <v/>
      </c>
      <c r="C40" s="10" t="str">
        <f t="shared" si="15"/>
        <v/>
      </c>
      <c r="D40" s="10" t="str">
        <f t="shared" si="15"/>
        <v/>
      </c>
      <c r="E40" s="10" t="str">
        <f t="shared" si="15"/>
        <v/>
      </c>
      <c r="F40" s="10" t="str">
        <f t="shared" si="15"/>
        <v/>
      </c>
      <c r="G40" s="10" t="str">
        <f t="shared" si="15"/>
        <v/>
      </c>
      <c r="H40" s="10">
        <f t="shared" si="15"/>
        <v>0</v>
      </c>
      <c r="I40" s="10">
        <f t="shared" si="15"/>
        <v>0</v>
      </c>
      <c r="J40" s="10">
        <f t="shared" si="15"/>
        <v>0</v>
      </c>
      <c r="K40" s="10">
        <f t="shared" si="10"/>
        <v>0</v>
      </c>
      <c r="L40" s="10">
        <f t="shared" si="10"/>
        <v>0</v>
      </c>
      <c r="M40" s="10">
        <f t="shared" si="10"/>
        <v>0</v>
      </c>
      <c r="N40" s="10">
        <f t="shared" si="8"/>
        <v>0</v>
      </c>
    </row>
    <row r="41" spans="1:14" x14ac:dyDescent="0.2">
      <c r="A41" s="7">
        <v>7</v>
      </c>
      <c r="B41" s="10" t="str">
        <f t="shared" ref="B41:J41" si="16">IF(B$33&gt;=$A41,C41*$B$9+C42*$B$10,"")</f>
        <v/>
      </c>
      <c r="C41" s="10" t="str">
        <f t="shared" si="16"/>
        <v/>
      </c>
      <c r="D41" s="10" t="str">
        <f t="shared" si="16"/>
        <v/>
      </c>
      <c r="E41" s="10" t="str">
        <f t="shared" si="16"/>
        <v/>
      </c>
      <c r="F41" s="10" t="str">
        <f t="shared" si="16"/>
        <v/>
      </c>
      <c r="G41" s="10" t="str">
        <f t="shared" si="16"/>
        <v/>
      </c>
      <c r="H41" s="10" t="str">
        <f t="shared" si="16"/>
        <v/>
      </c>
      <c r="I41" s="10">
        <f t="shared" si="16"/>
        <v>0</v>
      </c>
      <c r="J41" s="10">
        <f t="shared" si="16"/>
        <v>0</v>
      </c>
      <c r="K41" s="10">
        <f t="shared" si="10"/>
        <v>0</v>
      </c>
      <c r="L41" s="10">
        <f t="shared" si="10"/>
        <v>0</v>
      </c>
      <c r="M41" s="10">
        <f t="shared" si="10"/>
        <v>0</v>
      </c>
      <c r="N41" s="10">
        <f t="shared" si="8"/>
        <v>0</v>
      </c>
    </row>
    <row r="42" spans="1:14" x14ac:dyDescent="0.2">
      <c r="A42" s="7">
        <v>8</v>
      </c>
      <c r="B42" s="10" t="str">
        <f t="shared" ref="B42:J42" si="17">IF(B$33&gt;=$A42,C42*$B$9+C43*$B$10,"")</f>
        <v/>
      </c>
      <c r="C42" s="10" t="str">
        <f t="shared" si="17"/>
        <v/>
      </c>
      <c r="D42" s="10" t="str">
        <f t="shared" si="17"/>
        <v/>
      </c>
      <c r="E42" s="10" t="str">
        <f t="shared" si="17"/>
        <v/>
      </c>
      <c r="F42" s="10" t="str">
        <f t="shared" si="17"/>
        <v/>
      </c>
      <c r="G42" s="10" t="str">
        <f t="shared" si="17"/>
        <v/>
      </c>
      <c r="H42" s="10" t="str">
        <f t="shared" si="17"/>
        <v/>
      </c>
      <c r="I42" s="10" t="str">
        <f t="shared" si="17"/>
        <v/>
      </c>
      <c r="J42" s="10">
        <f t="shared" si="17"/>
        <v>0</v>
      </c>
      <c r="K42" s="10">
        <f t="shared" si="10"/>
        <v>0</v>
      </c>
      <c r="L42" s="10">
        <f t="shared" si="10"/>
        <v>0</v>
      </c>
      <c r="M42" s="10">
        <f t="shared" si="10"/>
        <v>0</v>
      </c>
      <c r="N42" s="10">
        <f t="shared" si="8"/>
        <v>0</v>
      </c>
    </row>
    <row r="43" spans="1:14" x14ac:dyDescent="0.2">
      <c r="A43" s="7">
        <v>9</v>
      </c>
      <c r="B43" s="10" t="str">
        <f t="shared" ref="B43:J43" si="18">IF(B$33&gt;=$A43,C43*$B$9+C44*$B$10,"")</f>
        <v/>
      </c>
      <c r="C43" s="10" t="str">
        <f t="shared" si="18"/>
        <v/>
      </c>
      <c r="D43" s="10" t="str">
        <f t="shared" si="18"/>
        <v/>
      </c>
      <c r="E43" s="10" t="str">
        <f t="shared" si="18"/>
        <v/>
      </c>
      <c r="F43" s="10" t="str">
        <f t="shared" si="18"/>
        <v/>
      </c>
      <c r="G43" s="10" t="str">
        <f t="shared" si="18"/>
        <v/>
      </c>
      <c r="H43" s="10" t="str">
        <f t="shared" si="18"/>
        <v/>
      </c>
      <c r="I43" s="10" t="str">
        <f t="shared" si="18"/>
        <v/>
      </c>
      <c r="J43" s="10" t="str">
        <f t="shared" si="18"/>
        <v/>
      </c>
      <c r="K43" s="10">
        <f t="shared" si="10"/>
        <v>0</v>
      </c>
      <c r="L43" s="10">
        <f t="shared" si="10"/>
        <v>0</v>
      </c>
      <c r="M43" s="10">
        <f t="shared" si="10"/>
        <v>0</v>
      </c>
      <c r="N43" s="10">
        <f t="shared" si="8"/>
        <v>0</v>
      </c>
    </row>
    <row r="44" spans="1:14" x14ac:dyDescent="0.2">
      <c r="A44" s="7">
        <v>10</v>
      </c>
      <c r="B44" s="10" t="str">
        <f t="shared" ref="B44:J44" si="19">IF(B$33&gt;=$A44,C44*$B$9+C45*$B$10,"")</f>
        <v/>
      </c>
      <c r="C44" s="10" t="str">
        <f t="shared" si="19"/>
        <v/>
      </c>
      <c r="D44" s="10" t="str">
        <f t="shared" si="19"/>
        <v/>
      </c>
      <c r="E44" s="10" t="str">
        <f t="shared" si="19"/>
        <v/>
      </c>
      <c r="F44" s="10" t="str">
        <f t="shared" si="19"/>
        <v/>
      </c>
      <c r="G44" s="10" t="str">
        <f t="shared" si="19"/>
        <v/>
      </c>
      <c r="H44" s="10" t="str">
        <f t="shared" si="19"/>
        <v/>
      </c>
      <c r="I44" s="10" t="str">
        <f t="shared" si="19"/>
        <v/>
      </c>
      <c r="J44" s="10" t="str">
        <f t="shared" si="19"/>
        <v/>
      </c>
      <c r="K44" s="10" t="str">
        <f>IF(K$33&gt;=$A44,L44*$B$9+L45*$B$10,"")</f>
        <v/>
      </c>
      <c r="L44" s="10">
        <f t="shared" ref="L44:M44" si="20">IF(L$33&gt;=$A44,M44*$B$9+M45*$B$10,"")</f>
        <v>0</v>
      </c>
      <c r="M44" s="10">
        <f t="shared" si="20"/>
        <v>0</v>
      </c>
      <c r="N44" s="10">
        <f t="shared" si="8"/>
        <v>0</v>
      </c>
    </row>
    <row r="45" spans="1:14" x14ac:dyDescent="0.2">
      <c r="A45" s="7">
        <v>11</v>
      </c>
      <c r="B45" s="10"/>
      <c r="C45" s="10"/>
      <c r="D45" s="10"/>
      <c r="E45" s="10"/>
      <c r="F45" s="10"/>
      <c r="G45" s="10"/>
      <c r="H45" s="10"/>
      <c r="I45" s="10"/>
      <c r="J45" s="10"/>
      <c r="K45" s="10" t="str">
        <f t="shared" si="10"/>
        <v/>
      </c>
      <c r="L45" s="10" t="str">
        <f t="shared" si="10"/>
        <v/>
      </c>
      <c r="M45" s="10">
        <f t="shared" si="10"/>
        <v>0</v>
      </c>
      <c r="N45" s="10">
        <f t="shared" si="8"/>
        <v>0</v>
      </c>
    </row>
    <row r="46" spans="1:14" x14ac:dyDescent="0.2">
      <c r="A46" s="7">
        <v>12</v>
      </c>
      <c r="B46" s="10"/>
      <c r="C46" s="10"/>
      <c r="D46" s="10"/>
      <c r="E46" s="10"/>
      <c r="F46" s="10"/>
      <c r="G46" s="10"/>
      <c r="H46" s="10"/>
      <c r="I46" s="10"/>
      <c r="J46" s="10"/>
      <c r="K46" s="10" t="str">
        <f t="shared" si="10"/>
        <v/>
      </c>
      <c r="L46" s="10" t="str">
        <f t="shared" si="10"/>
        <v/>
      </c>
      <c r="M46" s="10" t="str">
        <f t="shared" si="10"/>
        <v/>
      </c>
      <c r="N46" s="10">
        <f t="shared" si="8"/>
        <v>0</v>
      </c>
    </row>
    <row r="52" spans="1:14" x14ac:dyDescent="0.2">
      <c r="A52" s="5" t="s">
        <v>19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">
      <c r="A53" s="7"/>
      <c r="B53" s="7">
        <v>0</v>
      </c>
      <c r="C53" s="7">
        <v>1</v>
      </c>
      <c r="D53" s="7">
        <v>2</v>
      </c>
      <c r="E53" s="7">
        <v>3</v>
      </c>
      <c r="F53" s="7">
        <v>4</v>
      </c>
      <c r="G53" s="7">
        <v>5</v>
      </c>
      <c r="H53" s="7">
        <v>6</v>
      </c>
      <c r="I53" s="7">
        <v>7</v>
      </c>
      <c r="J53" s="7">
        <v>8</v>
      </c>
      <c r="K53" s="7">
        <v>9</v>
      </c>
      <c r="L53" s="7">
        <v>10</v>
      </c>
      <c r="M53" s="7">
        <v>11</v>
      </c>
      <c r="N53" s="7">
        <v>12</v>
      </c>
    </row>
    <row r="54" spans="1:14" x14ac:dyDescent="0.2">
      <c r="A54" s="7">
        <v>0</v>
      </c>
      <c r="B54" s="10">
        <f t="shared" ref="B54:K54" si="21">IF(B$53&gt;=$A54,C54*$B$9+C55*$B$10,"")</f>
        <v>1.8776534440724613</v>
      </c>
      <c r="C54" s="10">
        <f t="shared" si="21"/>
        <v>1.1329129654267531</v>
      </c>
      <c r="D54" s="10">
        <f t="shared" si="21"/>
        <v>0.60206721161535792</v>
      </c>
      <c r="E54" s="10">
        <f t="shared" si="21"/>
        <v>0.26633688766767499</v>
      </c>
      <c r="F54" s="10">
        <f t="shared" si="21"/>
        <v>8.8033047397088393E-2</v>
      </c>
      <c r="G54" s="10">
        <f t="shared" si="21"/>
        <v>1.6504717990780179E-2</v>
      </c>
      <c r="H54" s="10">
        <f t="shared" si="21"/>
        <v>9.6136366218646042E-17</v>
      </c>
      <c r="I54" s="10">
        <f t="shared" si="21"/>
        <v>0</v>
      </c>
      <c r="J54" s="10">
        <f t="shared" si="21"/>
        <v>0</v>
      </c>
      <c r="K54" s="10">
        <f t="shared" si="21"/>
        <v>0</v>
      </c>
      <c r="L54" s="10">
        <f t="shared" ref="L54:M54" si="22">IF(L$53&gt;=$A54,M54*$B$9+M55*$B$10,"")</f>
        <v>0</v>
      </c>
      <c r="M54" s="10">
        <f t="shared" si="22"/>
        <v>0</v>
      </c>
      <c r="N54" s="10">
        <f>MAX($B$6-N14,0)</f>
        <v>0</v>
      </c>
    </row>
    <row r="55" spans="1:14" x14ac:dyDescent="0.2">
      <c r="A55" s="7">
        <v>1</v>
      </c>
      <c r="B55" s="10" t="str">
        <f t="shared" ref="B55:K55" si="23">IF(B$53&gt;=$A55,C55*$B$9+C56*$B$10,"")</f>
        <v/>
      </c>
      <c r="C55" s="10">
        <f t="shared" si="23"/>
        <v>2.8559693095449972</v>
      </c>
      <c r="D55" s="10">
        <f t="shared" si="23"/>
        <v>1.8283325763957572</v>
      </c>
      <c r="E55" s="10">
        <f t="shared" si="23"/>
        <v>1.0408135994313772</v>
      </c>
      <c r="F55" s="10">
        <f t="shared" si="23"/>
        <v>0.49885339589020339</v>
      </c>
      <c r="G55" s="10">
        <f t="shared" si="23"/>
        <v>0.18113381228562495</v>
      </c>
      <c r="H55" s="10">
        <f t="shared" si="23"/>
        <v>3.7951608818828461E-2</v>
      </c>
      <c r="I55" s="10">
        <f t="shared" si="23"/>
        <v>2.2105980641607045E-16</v>
      </c>
      <c r="J55" s="10">
        <f t="shared" si="23"/>
        <v>0</v>
      </c>
      <c r="K55" s="10">
        <f t="shared" si="23"/>
        <v>0</v>
      </c>
      <c r="L55" s="10">
        <f t="shared" ref="L55:M55" si="24">IF(L$53&gt;=$A55,M55*$B$9+M56*$B$10,"")</f>
        <v>0</v>
      </c>
      <c r="M55" s="10">
        <f t="shared" si="24"/>
        <v>0</v>
      </c>
      <c r="N55" s="10">
        <f t="shared" ref="N55" si="25">MAX($B$6-N15,0)</f>
        <v>0</v>
      </c>
    </row>
    <row r="56" spans="1:14" x14ac:dyDescent="0.2">
      <c r="A56" s="7">
        <v>2</v>
      </c>
      <c r="B56" s="10" t="str">
        <f t="shared" ref="B56:K56" si="26">IF(B$53&gt;=$A56,C56*$B$9+C57*$B$10,"")</f>
        <v/>
      </c>
      <c r="C56" s="10" t="str">
        <f t="shared" si="26"/>
        <v/>
      </c>
      <c r="D56" s="10">
        <f t="shared" si="26"/>
        <v>4.2083802830756953</v>
      </c>
      <c r="E56" s="10">
        <f t="shared" si="26"/>
        <v>2.8613772292734261</v>
      </c>
      <c r="F56" s="10">
        <f t="shared" si="26"/>
        <v>1.7497127664123457</v>
      </c>
      <c r="G56" s="10">
        <f t="shared" si="26"/>
        <v>0.91340094622993195</v>
      </c>
      <c r="H56" s="10">
        <f t="shared" si="26"/>
        <v>0.36754459122458938</v>
      </c>
      <c r="I56" s="10">
        <f t="shared" si="26"/>
        <v>8.7267447571171386E-2</v>
      </c>
      <c r="J56" s="10">
        <f t="shared" si="26"/>
        <v>5.0831376236511532E-16</v>
      </c>
      <c r="K56" s="10">
        <f t="shared" si="26"/>
        <v>0</v>
      </c>
      <c r="L56" s="10">
        <f t="shared" ref="L56:M56" si="27">IF(L$53&gt;=$A56,M56*$B$9+M57*$B$10,"")</f>
        <v>0</v>
      </c>
      <c r="M56" s="10">
        <f t="shared" si="27"/>
        <v>0</v>
      </c>
      <c r="N56" s="10">
        <f t="shared" ref="N56" si="28">MAX($B$6-N16,0)</f>
        <v>0</v>
      </c>
    </row>
    <row r="57" spans="1:14" x14ac:dyDescent="0.2">
      <c r="A57" s="7">
        <v>3</v>
      </c>
      <c r="B57" s="10" t="str">
        <f t="shared" ref="B57:K57" si="29">IF(B$53&gt;=$A57,C57*$B$9+C58*$B$10,"")</f>
        <v/>
      </c>
      <c r="C57" s="10" t="str">
        <f t="shared" si="29"/>
        <v/>
      </c>
      <c r="D57" s="10" t="str">
        <f t="shared" si="29"/>
        <v/>
      </c>
      <c r="E57" s="10">
        <f t="shared" si="29"/>
        <v>5.9854271336837028</v>
      </c>
      <c r="F57" s="10">
        <f t="shared" si="29"/>
        <v>4.3222436584863173</v>
      </c>
      <c r="G57" s="10">
        <f t="shared" si="29"/>
        <v>2.8449720073515379</v>
      </c>
      <c r="H57" s="10">
        <f t="shared" si="29"/>
        <v>1.6261377920796427</v>
      </c>
      <c r="I57" s="10">
        <f t="shared" si="29"/>
        <v>0.73256214610971049</v>
      </c>
      <c r="J57" s="10">
        <f t="shared" si="29"/>
        <v>0.20066626007719884</v>
      </c>
      <c r="K57" s="10">
        <f t="shared" si="29"/>
        <v>1.1688370002616415E-15</v>
      </c>
      <c r="L57" s="10">
        <f t="shared" ref="L57:M57" si="30">IF(L$53&gt;=$A57,M57*$B$9+M58*$B$10,"")</f>
        <v>0</v>
      </c>
      <c r="M57" s="10">
        <f t="shared" si="30"/>
        <v>0</v>
      </c>
      <c r="N57" s="10">
        <f t="shared" ref="N57" si="31">MAX($B$6-N17,0)</f>
        <v>0</v>
      </c>
    </row>
    <row r="58" spans="1:14" x14ac:dyDescent="0.2">
      <c r="A58" s="7">
        <v>4</v>
      </c>
      <c r="B58" s="10" t="str">
        <f t="shared" ref="B58:K58" si="32">IF(B$53&gt;=$A58,C58*$B$9+C59*$B$10,"")</f>
        <v/>
      </c>
      <c r="C58" s="10" t="str">
        <f t="shared" si="32"/>
        <v/>
      </c>
      <c r="D58" s="10" t="str">
        <f t="shared" si="32"/>
        <v/>
      </c>
      <c r="E58" s="10" t="str">
        <f t="shared" si="32"/>
        <v/>
      </c>
      <c r="F58" s="10">
        <f t="shared" si="32"/>
        <v>8.1869616352491033</v>
      </c>
      <c r="G58" s="10">
        <f t="shared" si="32"/>
        <v>6.2684136720085064</v>
      </c>
      <c r="H58" s="10">
        <f t="shared" si="32"/>
        <v>4.4439461220741467</v>
      </c>
      <c r="I58" s="10">
        <f t="shared" si="32"/>
        <v>2.7941206785648807</v>
      </c>
      <c r="J58" s="10">
        <f t="shared" si="32"/>
        <v>1.4256011934077693</v>
      </c>
      <c r="K58" s="10">
        <f t="shared" si="32"/>
        <v>0.46142002607020338</v>
      </c>
      <c r="L58" s="10">
        <f t="shared" ref="L58:M58" si="33">IF(L$53&gt;=$A58,M58*$B$9+M59*$B$10,"")</f>
        <v>2.6876705576964544E-15</v>
      </c>
      <c r="M58" s="10">
        <f t="shared" si="33"/>
        <v>0</v>
      </c>
      <c r="N58" s="10">
        <f t="shared" ref="N58" si="34">MAX($B$6-N18,0)</f>
        <v>0</v>
      </c>
    </row>
    <row r="59" spans="1:14" x14ac:dyDescent="0.2">
      <c r="A59" s="7">
        <v>5</v>
      </c>
      <c r="B59" s="10" t="str">
        <f t="shared" ref="B59:K59" si="35">IF(B$53&gt;=$A59,C59*$B$9+C60*$B$10,"")</f>
        <v/>
      </c>
      <c r="C59" s="10" t="str">
        <f t="shared" si="35"/>
        <v/>
      </c>
      <c r="D59" s="10" t="str">
        <f t="shared" si="35"/>
        <v/>
      </c>
      <c r="E59" s="10" t="str">
        <f t="shared" si="35"/>
        <v/>
      </c>
      <c r="F59" s="10" t="str">
        <f t="shared" si="35"/>
        <v/>
      </c>
      <c r="G59" s="10">
        <f t="shared" si="35"/>
        <v>10.738485106101603</v>
      </c>
      <c r="H59" s="10">
        <f t="shared" si="35"/>
        <v>8.6806626596659981</v>
      </c>
      <c r="I59" s="10">
        <f t="shared" si="35"/>
        <v>6.6138649838147678</v>
      </c>
      <c r="J59" s="10">
        <f t="shared" si="35"/>
        <v>4.5857307763916069</v>
      </c>
      <c r="K59" s="10">
        <f t="shared" si="35"/>
        <v>2.6828019111998351</v>
      </c>
      <c r="L59" s="10">
        <f t="shared" ref="L59:M59" si="36">IF(L$53&gt;=$A59,M59*$B$9+M60*$B$10,"")</f>
        <v>1.0610076670423749</v>
      </c>
      <c r="M59" s="10">
        <f t="shared" si="36"/>
        <v>6.1801372005603776E-15</v>
      </c>
      <c r="N59" s="10">
        <f t="shared" ref="N59" si="37">MAX($B$6-N19,0)</f>
        <v>0</v>
      </c>
    </row>
    <row r="60" spans="1:14" x14ac:dyDescent="0.2">
      <c r="A60" s="7">
        <v>6</v>
      </c>
      <c r="B60" s="10" t="str">
        <f t="shared" ref="B60:K60" si="38">IF(B$53&gt;=$A60,C60*$B$9+C61*$B$10,"")</f>
        <v/>
      </c>
      <c r="C60" s="10" t="str">
        <f t="shared" si="38"/>
        <v/>
      </c>
      <c r="D60" s="10" t="str">
        <f t="shared" si="38"/>
        <v/>
      </c>
      <c r="E60" s="10" t="str">
        <f t="shared" si="38"/>
        <v/>
      </c>
      <c r="F60" s="10" t="str">
        <f t="shared" si="38"/>
        <v/>
      </c>
      <c r="G60" s="10" t="str">
        <f t="shared" si="38"/>
        <v/>
      </c>
      <c r="H60" s="10">
        <f t="shared" si="38"/>
        <v>13.49349415554863</v>
      </c>
      <c r="I60" s="10">
        <f t="shared" si="38"/>
        <v>11.428050864483065</v>
      </c>
      <c r="J60" s="10">
        <f t="shared" si="38"/>
        <v>9.2920894517786454</v>
      </c>
      <c r="K60" s="10">
        <f t="shared" si="38"/>
        <v>7.083503724316591</v>
      </c>
      <c r="L60" s="10">
        <f t="shared" ref="L60:M60" si="39">IF(L$53&gt;=$A60,M60*$B$9+M61*$B$10,"")</f>
        <v>4.8001256359343678</v>
      </c>
      <c r="M60" s="10">
        <f t="shared" si="39"/>
        <v>2.4397234751822978</v>
      </c>
      <c r="N60" s="10">
        <f t="shared" ref="N60" si="40">MAX($B$6-N20,0)</f>
        <v>1.4210854715202004E-14</v>
      </c>
    </row>
    <row r="61" spans="1:14" x14ac:dyDescent="0.2">
      <c r="A61" s="7">
        <v>7</v>
      </c>
      <c r="B61" s="10" t="str">
        <f t="shared" ref="B61:K61" si="41">IF(B$53&gt;=$A61,C61*$B$9+C62*$B$10,"")</f>
        <v/>
      </c>
      <c r="C61" s="10" t="str">
        <f t="shared" si="41"/>
        <v/>
      </c>
      <c r="D61" s="10" t="str">
        <f t="shared" si="41"/>
        <v/>
      </c>
      <c r="E61" s="10" t="str">
        <f t="shared" si="41"/>
        <v/>
      </c>
      <c r="F61" s="10" t="str">
        <f t="shared" si="41"/>
        <v/>
      </c>
      <c r="G61" s="10" t="str">
        <f t="shared" si="41"/>
        <v/>
      </c>
      <c r="H61" s="10" t="str">
        <f t="shared" si="41"/>
        <v/>
      </c>
      <c r="I61" s="10">
        <f t="shared" si="41"/>
        <v>16.284039691699313</v>
      </c>
      <c r="J61" s="10">
        <f t="shared" si="41"/>
        <v>14.290301541315021</v>
      </c>
      <c r="K61" s="10">
        <f t="shared" si="41"/>
        <v>12.228104542170794</v>
      </c>
      <c r="L61" s="10">
        <f t="shared" ref="L61" si="42">IF(L$53&gt;=$A61,M61*$B$9+M62*$B$10,"")</f>
        <v>10.095402647182841</v>
      </c>
      <c r="M61" s="10">
        <f>IF(M$53&gt;=$A61,N61*$B$9+N62*$B$10,"")</f>
        <v>7.8900897171159006</v>
      </c>
      <c r="N61" s="10">
        <f t="shared" ref="N61" si="43">MAX($B$6-N21,0)</f>
        <v>5.6099977599104989</v>
      </c>
    </row>
    <row r="62" spans="1:14" x14ac:dyDescent="0.2">
      <c r="A62" s="7">
        <v>8</v>
      </c>
      <c r="B62" s="10" t="str">
        <f t="shared" ref="B62:K62" si="44">IF(B$53&gt;=$A62,C62*$B$9+C63*$B$10,"")</f>
        <v/>
      </c>
      <c r="C62" s="10" t="str">
        <f t="shared" si="44"/>
        <v/>
      </c>
      <c r="D62" s="10" t="str">
        <f t="shared" si="44"/>
        <v/>
      </c>
      <c r="E62" s="10" t="str">
        <f t="shared" si="44"/>
        <v/>
      </c>
      <c r="F62" s="10" t="str">
        <f t="shared" si="44"/>
        <v/>
      </c>
      <c r="G62" s="10" t="str">
        <f t="shared" si="44"/>
        <v/>
      </c>
      <c r="H62" s="10" t="str">
        <f t="shared" si="44"/>
        <v/>
      </c>
      <c r="I62" s="10" t="str">
        <f t="shared" si="44"/>
        <v/>
      </c>
      <c r="J62" s="10">
        <f t="shared" si="44"/>
        <v>19.00811404459283</v>
      </c>
      <c r="K62" s="10">
        <f t="shared" si="44"/>
        <v>17.084093369387038</v>
      </c>
      <c r="L62" s="10">
        <f t="shared" ref="L62:M62" si="45">IF(L$53&gt;=$A62,M62*$B$9+M63*$B$10,"")</f>
        <v>15.093614736719211</v>
      </c>
      <c r="M62" s="10">
        <f t="shared" si="45"/>
        <v>13.034690534970103</v>
      </c>
      <c r="N62" s="10">
        <f>MAX($B$6-N22,0)</f>
        <v>10.905274771158972</v>
      </c>
    </row>
    <row r="63" spans="1:14" x14ac:dyDescent="0.2">
      <c r="A63" s="7">
        <v>9</v>
      </c>
      <c r="B63" s="10" t="str">
        <f t="shared" ref="B63:K63" si="46">IF(B$53&gt;=$A63,C63*$B$9+C64*$B$10,"")</f>
        <v/>
      </c>
      <c r="C63" s="10" t="str">
        <f t="shared" si="46"/>
        <v/>
      </c>
      <c r="D63" s="10" t="str">
        <f t="shared" si="46"/>
        <v/>
      </c>
      <c r="E63" s="10" t="str">
        <f t="shared" si="46"/>
        <v/>
      </c>
      <c r="F63" s="10" t="str">
        <f t="shared" si="46"/>
        <v/>
      </c>
      <c r="G63" s="10" t="str">
        <f t="shared" si="46"/>
        <v/>
      </c>
      <c r="H63" s="10" t="str">
        <f t="shared" si="46"/>
        <v/>
      </c>
      <c r="I63" s="10" t="str">
        <f t="shared" si="46"/>
        <v/>
      </c>
      <c r="J63" s="10" t="str">
        <f t="shared" si="46"/>
        <v/>
      </c>
      <c r="K63" s="10">
        <f t="shared" si="46"/>
        <v>21.667661332174951</v>
      </c>
      <c r="L63" s="10">
        <f t="shared" ref="L63:M63" si="47">IF(L$53&gt;=$A63,M63*$B$9+M64*$B$10,"")</f>
        <v>19.811427239997016</v>
      </c>
      <c r="M63" s="10">
        <f t="shared" si="47"/>
        <v>17.89067936218634</v>
      </c>
      <c r="N63" s="10">
        <f t="shared" ref="N63" si="48">MAX($B$6-N23,0)</f>
        <v>15.903486860695338</v>
      </c>
    </row>
    <row r="64" spans="1:14" x14ac:dyDescent="0.2">
      <c r="A64" s="7">
        <v>10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>
        <f t="shared" ref="L64:M64" si="49">IF(L$53&gt;=$A64,M64*$B$9+M65*$B$10,"")</f>
        <v>24.264570567524167</v>
      </c>
      <c r="M64" s="10">
        <f t="shared" si="49"/>
        <v>22.47424732497425</v>
      </c>
      <c r="N64" s="10">
        <f t="shared" ref="N64" si="50">MAX($B$6-N24,0)</f>
        <v>20.621299363973137</v>
      </c>
    </row>
    <row r="65" spans="1:14" x14ac:dyDescent="0.2">
      <c r="A65" s="7">
        <v>11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 t="str">
        <f t="shared" ref="L65:M65" si="51">IF(L$53&gt;=$A65,M65*$B$9+M66*$B$10,"")</f>
        <v/>
      </c>
      <c r="M65" s="10">
        <f t="shared" si="51"/>
        <v>26.800677227725792</v>
      </c>
      <c r="N65" s="10">
        <f t="shared" ref="N65" si="52">MAX($B$6-N25,0)</f>
        <v>25.074442691500295</v>
      </c>
    </row>
    <row r="66" spans="1:14" x14ac:dyDescent="0.2">
      <c r="A66" s="7">
        <v>12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 t="str">
        <f t="shared" ref="L66:M66" si="53">IF(L$53&gt;=$A66,M66*$B$9+M67*$B$10,"")</f>
        <v/>
      </c>
      <c r="M66" s="10" t="str">
        <f t="shared" si="53"/>
        <v/>
      </c>
      <c r="N66" s="10">
        <f>MAX($B$6-N26,0)</f>
        <v>29.277764778107567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BF06-D1A3-DF40-A6EA-14A5D05A8162}">
  <dimension ref="A1:B20"/>
  <sheetViews>
    <sheetView zoomScale="125" workbookViewId="0">
      <selection activeCell="B20" sqref="B20"/>
    </sheetView>
  </sheetViews>
  <sheetFormatPr baseColWidth="10" defaultRowHeight="16" x14ac:dyDescent="0.2"/>
  <cols>
    <col min="1" max="1" width="30.33203125" bestFit="1" customWidth="1"/>
    <col min="2" max="2" width="13.1640625" bestFit="1" customWidth="1"/>
  </cols>
  <sheetData>
    <row r="1" spans="1:2" x14ac:dyDescent="0.2">
      <c r="A1" s="1" t="s">
        <v>25</v>
      </c>
      <c r="B1" s="2"/>
    </row>
    <row r="2" spans="1:2" x14ac:dyDescent="0.2">
      <c r="A2" s="2" t="s">
        <v>5</v>
      </c>
      <c r="B2" s="4">
        <v>0.1</v>
      </c>
    </row>
    <row r="3" spans="1:2" x14ac:dyDescent="0.2">
      <c r="A3" s="2" t="s">
        <v>21</v>
      </c>
      <c r="B3" s="4">
        <v>100</v>
      </c>
    </row>
    <row r="4" spans="1:2" x14ac:dyDescent="0.2">
      <c r="A4" s="2" t="s">
        <v>22</v>
      </c>
      <c r="B4" s="4">
        <v>95</v>
      </c>
    </row>
    <row r="5" spans="1:2" x14ac:dyDescent="0.2">
      <c r="A5" s="2" t="s">
        <v>23</v>
      </c>
      <c r="B5" s="4">
        <v>0.25</v>
      </c>
    </row>
    <row r="6" spans="1:2" x14ac:dyDescent="0.2">
      <c r="A6" s="2" t="s">
        <v>24</v>
      </c>
      <c r="B6" s="4">
        <v>0.5</v>
      </c>
    </row>
    <row r="8" spans="1:2" x14ac:dyDescent="0.2">
      <c r="A8" s="15" t="s">
        <v>26</v>
      </c>
    </row>
    <row r="9" spans="1:2" x14ac:dyDescent="0.2">
      <c r="A9" s="15" t="s">
        <v>27</v>
      </c>
      <c r="B9">
        <f>(LN(B3/B4)+(B2+(B6^2)/2)*B5)/(B6*SQRT(B5))</f>
        <v>0.4301731775502019</v>
      </c>
    </row>
    <row r="10" spans="1:2" x14ac:dyDescent="0.2">
      <c r="A10" s="15" t="s">
        <v>28</v>
      </c>
      <c r="B10">
        <f>B9-B6*SQRT(B5)</f>
        <v>0.1801731775502019</v>
      </c>
    </row>
    <row r="12" spans="1:2" x14ac:dyDescent="0.2">
      <c r="A12" s="15" t="s">
        <v>29</v>
      </c>
      <c r="B12">
        <f>NORMSDIST(B9)</f>
        <v>0.66646516408936662</v>
      </c>
    </row>
    <row r="13" spans="1:2" x14ac:dyDescent="0.2">
      <c r="A13" s="15" t="s">
        <v>30</v>
      </c>
      <c r="B13">
        <f>NORMSDIST(B10)</f>
        <v>0.57149169248169773</v>
      </c>
    </row>
    <row r="15" spans="1:2" x14ac:dyDescent="0.2">
      <c r="A15" s="15" t="s">
        <v>31</v>
      </c>
      <c r="B15" s="16">
        <f>B3*B12 - B4*EXP(-B2*B5)*B13</f>
        <v>13.695272738608146</v>
      </c>
    </row>
    <row r="17" spans="1:2" x14ac:dyDescent="0.2">
      <c r="A17" s="15" t="s">
        <v>32</v>
      </c>
      <c r="B17" s="16">
        <f>B4*EXP(-B2*B5)*(1-B13)-B3*(1-B12)</f>
        <v>6.3497143812997408</v>
      </c>
    </row>
    <row r="20" spans="1:2" x14ac:dyDescent="0.2">
      <c r="A20" s="20" t="s">
        <v>33</v>
      </c>
      <c r="B20" s="21" t="str">
        <f>IF(ROUNDUP(B15+B4*EXP(-B2*B5)-B3,1) = ROUNDUP(B17,1), "YES", 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 Tree Model</vt:lpstr>
      <vt:lpstr>Black-Scholes Equation 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Malta</dc:creator>
  <cp:lastModifiedBy>Kaan Malta</cp:lastModifiedBy>
  <dcterms:created xsi:type="dcterms:W3CDTF">2024-06-25T13:04:32Z</dcterms:created>
  <dcterms:modified xsi:type="dcterms:W3CDTF">2024-06-27T13:49:51Z</dcterms:modified>
</cp:coreProperties>
</file>