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mailkmuttacth-my.sharepoint.com/personal/thannapas_pian_kmutt_ac_th/Documents/"/>
    </mc:Choice>
  </mc:AlternateContent>
  <xr:revisionPtr revIDLastSave="0" documentId="8_{66EE6175-5A95-4B1C-857D-B343F1BF9481}" xr6:coauthVersionLast="47" xr6:coauthVersionMax="47" xr10:uidLastSave="{00000000-0000-0000-0000-000000000000}"/>
  <bookViews>
    <workbookView xWindow="-108" yWindow="-108" windowWidth="23256" windowHeight="12456" firstSheet="2" activeTab="2" xr2:uid="{DF7FF9C4-FAD5-4CF1-9EDC-97E2233269EF}"/>
  </bookViews>
  <sheets>
    <sheet name="BLDC" sheetId="1" r:id="rId1"/>
    <sheet name="STEPPER" sheetId="2" r:id="rId2"/>
    <sheet name="D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1" l="1"/>
  <c r="W38" i="1"/>
  <c r="V38" i="1"/>
  <c r="P38" i="1"/>
  <c r="P39" i="1"/>
  <c r="Y23" i="1"/>
  <c r="Y5" i="1"/>
  <c r="E3" i="1"/>
  <c r="D3" i="1"/>
  <c r="D6" i="1"/>
  <c r="E6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O3" i="1"/>
  <c r="C8" i="1"/>
  <c r="C9" i="1"/>
  <c r="C10" i="1"/>
  <c r="C11" i="1"/>
  <c r="C12" i="1"/>
  <c r="D12" i="1" s="1"/>
  <c r="E12" i="1" s="1"/>
  <c r="C13" i="1"/>
  <c r="C14" i="1"/>
  <c r="C15" i="1"/>
  <c r="D15" i="1" s="1"/>
  <c r="E15" i="1" s="1"/>
  <c r="C16" i="1"/>
  <c r="C17" i="1"/>
  <c r="H3" i="1"/>
  <c r="I3" i="1" s="1"/>
  <c r="J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C7" i="1"/>
  <c r="C6" i="1"/>
  <c r="C5" i="1"/>
  <c r="C4" i="1"/>
  <c r="C3" i="1"/>
  <c r="P6" i="1" l="1"/>
  <c r="Q6" i="1" s="1"/>
  <c r="U3" i="1"/>
  <c r="V3" i="1" s="1"/>
  <c r="P12" i="1"/>
  <c r="Q12" i="1" s="1"/>
  <c r="U12" i="1"/>
  <c r="V12" i="1" s="1"/>
  <c r="P15" i="1"/>
  <c r="Q15" i="1" s="1"/>
  <c r="U9" i="1"/>
  <c r="V9" i="1" s="1"/>
  <c r="I15" i="1"/>
  <c r="J15" i="1" s="1"/>
  <c r="U15" i="1"/>
  <c r="V15" i="1" s="1"/>
  <c r="I12" i="1"/>
  <c r="J12" i="1" s="1"/>
  <c r="P3" i="1"/>
  <c r="Q3" i="1" s="1"/>
  <c r="I6" i="1"/>
  <c r="J6" i="1" s="1"/>
  <c r="U6" i="1"/>
  <c r="V6" i="1" s="1"/>
  <c r="D9" i="1"/>
  <c r="E9" i="1" s="1"/>
  <c r="I9" i="1"/>
  <c r="J9" i="1" s="1"/>
  <c r="P9" i="1"/>
  <c r="Q9" i="1" s="1"/>
</calcChain>
</file>

<file path=xl/sharedStrings.xml><?xml version="1.0" encoding="utf-8"?>
<sst xmlns="http://schemas.openxmlformats.org/spreadsheetml/2006/main" count="99" uniqueCount="47">
  <si>
    <t>=(f*60)/7</t>
  </si>
  <si>
    <t>=ABS((avg-speed)/speed)*100</t>
  </si>
  <si>
    <t>Speed</t>
  </si>
  <si>
    <t>Frequency</t>
  </si>
  <si>
    <t>RPM</t>
  </si>
  <si>
    <t>Average</t>
  </si>
  <si>
    <t>%Error</t>
  </si>
  <si>
    <t>BLDC</t>
  </si>
  <si>
    <t>https://www.9engineer.com/index.php?m=article&amp;a=print&amp;article_id=2606</t>
  </si>
  <si>
    <t>AvgError</t>
  </si>
  <si>
    <t>Ton</t>
  </si>
  <si>
    <t>Tall</t>
  </si>
  <si>
    <t>DutyCycle</t>
  </si>
  <si>
    <t>T</t>
  </si>
  <si>
    <t>deltaX/24</t>
  </si>
  <si>
    <t>deltaT</t>
  </si>
  <si>
    <t>PhaseShift</t>
  </si>
  <si>
    <t>CW</t>
  </si>
  <si>
    <t>CCW</t>
  </si>
  <si>
    <t>Micro Step Resolution</t>
  </si>
  <si>
    <t>rad/s</t>
  </si>
  <si>
    <t>Microstep Resolution</t>
  </si>
  <si>
    <t>M0</t>
  </si>
  <si>
    <t>M1</t>
  </si>
  <si>
    <t>M2</t>
  </si>
  <si>
    <t>Full</t>
  </si>
  <si>
    <t>Full Step</t>
  </si>
  <si>
    <t>Half</t>
  </si>
  <si>
    <t>Half Step</t>
  </si>
  <si>
    <t>1/4</t>
  </si>
  <si>
    <t>1/4 Step</t>
  </si>
  <si>
    <t>1/8</t>
  </si>
  <si>
    <t>1/8 Step</t>
  </si>
  <si>
    <t>1/16</t>
  </si>
  <si>
    <t>1/16 Step</t>
  </si>
  <si>
    <t>1/32</t>
  </si>
  <si>
    <t>1/32 Step</t>
  </si>
  <si>
    <t>DIR=1</t>
  </si>
  <si>
    <t>Ramp</t>
  </si>
  <si>
    <t>ที่ ramp ต่ำ ควรจะมีความเร็วสูงกว่า Ramp Acceleration แบบอื่น เนื่องจากมอเตอร์มีเวลาเพียงพอในการตอบสนองต่อการเพิ่มความถี่แบบค่อยเป็นค่อยไป</t>
  </si>
  <si>
    <t>ควรจะอยู่ในระดับที่สูงกว่าค่าใน Ramp Acceleration แบบเร็ว</t>
  </si>
  <si>
    <t>Real Current</t>
  </si>
  <si>
    <t>ADC Value</t>
  </si>
  <si>
    <t>Duty Cycle</t>
  </si>
  <si>
    <t>Torque</t>
  </si>
  <si>
    <t>Current</t>
  </si>
  <si>
    <t>Speed PWM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</si>
</sst>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3">
    <font>
      <sz val="11"/>
      <color theme="1"/>
      <name val="Aptos Narrow"/>
      <family val="2"/>
      <charset val="222"/>
      <scheme val="minor"/>
    </font>
    <font>
      <sz val="14"/>
      <color theme="1"/>
      <name val="TH Sarabun New"/>
      <family val="2"/>
    </font>
    <font>
      <sz val="14"/>
      <color rgb="FF000000"/>
      <name val="TH Sarabun New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5A8AC6"/>
        <bgColor rgb="FF000000"/>
      </patternFill>
    </fill>
    <fill>
      <patternFill patternType="solid">
        <fgColor rgb="FF6894CB"/>
        <bgColor rgb="FF000000"/>
      </patternFill>
    </fill>
    <fill>
      <patternFill patternType="solid">
        <fgColor rgb="FF7CA2D2"/>
        <bgColor rgb="FF000000"/>
      </patternFill>
    </fill>
    <fill>
      <patternFill patternType="solid">
        <fgColor rgb="FF91B0D9"/>
        <bgColor rgb="FF000000"/>
      </patternFill>
    </fill>
    <fill>
      <patternFill patternType="solid">
        <fgColor rgb="FFA6C0E1"/>
        <bgColor rgb="FF000000"/>
      </patternFill>
    </fill>
    <fill>
      <patternFill patternType="solid">
        <fgColor rgb="FFBBCEE8"/>
        <bgColor rgb="FF000000"/>
      </patternFill>
    </fill>
    <fill>
      <patternFill patternType="solid">
        <fgColor rgb="FFCEDCEF"/>
        <bgColor rgb="FF000000"/>
      </patternFill>
    </fill>
    <fill>
      <patternFill patternType="solid">
        <fgColor rgb="FFE9EEF8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FA8E91"/>
        <bgColor rgb="FF000000"/>
      </patternFill>
    </fill>
    <fill>
      <patternFill patternType="solid">
        <fgColor rgb="FFF97C7E"/>
        <bgColor rgb="FF000000"/>
      </patternFill>
    </fill>
    <fill>
      <patternFill patternType="solid">
        <fgColor rgb="FFF8696B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1" fillId="0" borderId="0" xfId="0" quotePrefix="1" applyFont="1"/>
    <xf numFmtId="187" fontId="1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187" fontId="1" fillId="0" borderId="2" xfId="0" applyNumberFormat="1" applyFont="1" applyBorder="1"/>
    <xf numFmtId="187" fontId="1" fillId="0" borderId="4" xfId="0" applyNumberFormat="1" applyFont="1" applyBorder="1"/>
    <xf numFmtId="187" fontId="1" fillId="0" borderId="5" xfId="0" applyNumberFormat="1" applyFont="1" applyBorder="1"/>
    <xf numFmtId="0" fontId="1" fillId="3" borderId="2" xfId="0" quotePrefix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187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2" fontId="2" fillId="0" borderId="1" xfId="0" applyNumberFormat="1" applyFont="1" applyBorder="1" applyAlignment="1">
      <alignment horizontal="right" vertic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/>
    <xf numFmtId="187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2</xdr:row>
      <xdr:rowOff>114300</xdr:rowOff>
    </xdr:from>
    <xdr:to>
      <xdr:col>10</xdr:col>
      <xdr:colOff>97155</xdr:colOff>
      <xdr:row>12</xdr:row>
      <xdr:rowOff>190501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115CC75F-1998-5798-82AD-46E6BBF70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809625"/>
          <a:ext cx="457200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B12F-817F-4A66-8AE1-FB5FC2E69E4C}">
  <dimension ref="A1:Y40"/>
  <sheetViews>
    <sheetView topLeftCell="L1" workbookViewId="0">
      <selection activeCell="X8" sqref="X8"/>
    </sheetView>
  </sheetViews>
  <sheetFormatPr defaultColWidth="8.75" defaultRowHeight="21"/>
  <cols>
    <col min="1" max="14" width="8.75" style="1"/>
    <col min="15" max="16" width="9.25" style="1" bestFit="1" customWidth="1"/>
    <col min="17" max="17" width="9" style="1" bestFit="1" customWidth="1"/>
    <col min="18" max="16384" width="8.75" style="1"/>
  </cols>
  <sheetData>
    <row r="1" spans="1:25">
      <c r="C1" s="2" t="s">
        <v>0</v>
      </c>
      <c r="E1" s="2" t="s">
        <v>1</v>
      </c>
    </row>
    <row r="2" spans="1: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M2" s="4" t="s">
        <v>2</v>
      </c>
      <c r="N2" s="4" t="s">
        <v>3</v>
      </c>
      <c r="O2" s="6" t="s">
        <v>4</v>
      </c>
      <c r="P2" s="6" t="s">
        <v>5</v>
      </c>
      <c r="Q2" s="6" t="s">
        <v>6</v>
      </c>
      <c r="R2" s="4" t="s">
        <v>2</v>
      </c>
      <c r="S2" s="4" t="s">
        <v>3</v>
      </c>
      <c r="T2" s="6" t="s">
        <v>4</v>
      </c>
      <c r="U2" s="6" t="s">
        <v>5</v>
      </c>
      <c r="V2" s="6" t="s">
        <v>6</v>
      </c>
      <c r="W2" s="1" t="s">
        <v>7</v>
      </c>
      <c r="X2" s="1" t="s">
        <v>8</v>
      </c>
    </row>
    <row r="3" spans="1:25">
      <c r="A3" s="9">
        <v>1200</v>
      </c>
      <c r="B3" s="10">
        <v>139.69999999999999</v>
      </c>
      <c r="C3" s="9">
        <f>B3*60/7</f>
        <v>1197.4285714285713</v>
      </c>
      <c r="D3" s="58">
        <f>AVERAGE(C3:C5)</f>
        <v>1197.4285714285713</v>
      </c>
      <c r="E3" s="58">
        <f>ABS((D3-A3)/A3)*100</f>
        <v>0.21428571428572241</v>
      </c>
      <c r="F3" s="9">
        <v>7200</v>
      </c>
      <c r="G3" s="9">
        <v>841.8</v>
      </c>
      <c r="H3" s="9">
        <f t="shared" ref="H3:H17" si="0">G3*60/7</f>
        <v>7215.4285714285716</v>
      </c>
      <c r="I3" s="58">
        <f t="shared" ref="I3" si="1">AVERAGE(H3:H5)</f>
        <v>7167.1428571428578</v>
      </c>
      <c r="J3" s="58">
        <f t="shared" ref="J3" si="2">ABS((I3-F3)/F3)*100</f>
        <v>0.45634920634919734</v>
      </c>
      <c r="M3" s="13">
        <v>-1200</v>
      </c>
      <c r="N3" s="23">
        <v>143.69999999999999</v>
      </c>
      <c r="O3" s="24">
        <f>N3*60/7</f>
        <v>1231.7142857142858</v>
      </c>
      <c r="P3" s="61">
        <f>AVERAGE(O3:O5)</f>
        <v>1227.1428571428571</v>
      </c>
      <c r="Q3" s="61">
        <f>ABS((P3+M3)/M3)*100</f>
        <v>2.2619047619047592</v>
      </c>
      <c r="R3" s="16">
        <v>-7200</v>
      </c>
      <c r="S3" s="25">
        <v>822.4</v>
      </c>
      <c r="T3" s="25">
        <f t="shared" ref="T3:T17" si="3">S3*60/7</f>
        <v>7049.1428571428569</v>
      </c>
      <c r="U3" s="58">
        <f t="shared" ref="U3" si="4">AVERAGE(T3:T5)</f>
        <v>7056.8571428571422</v>
      </c>
      <c r="V3" s="58">
        <f t="shared" ref="V3" si="5">ABS((U3+R3)/R3)*100</f>
        <v>1.988095238095247</v>
      </c>
    </row>
    <row r="4" spans="1:25">
      <c r="A4" s="7"/>
      <c r="B4" s="11">
        <v>139.69999999999999</v>
      </c>
      <c r="C4" s="7">
        <f>B4*60/7</f>
        <v>1197.4285714285713</v>
      </c>
      <c r="D4" s="59"/>
      <c r="E4" s="59"/>
      <c r="F4" s="7"/>
      <c r="G4" s="7">
        <v>830.6</v>
      </c>
      <c r="H4" s="7">
        <f t="shared" si="0"/>
        <v>7119.4285714285716</v>
      </c>
      <c r="I4" s="59"/>
      <c r="J4" s="59"/>
      <c r="M4" s="14"/>
      <c r="N4" s="23">
        <v>142.9</v>
      </c>
      <c r="O4" s="24">
        <f t="shared" ref="O4:O17" si="6">N4*60/7</f>
        <v>1224.8571428571429</v>
      </c>
      <c r="P4" s="62"/>
      <c r="Q4" s="62"/>
      <c r="R4" s="14"/>
      <c r="S4" s="25">
        <v>822.4</v>
      </c>
      <c r="T4" s="25">
        <f t="shared" si="3"/>
        <v>7049.1428571428569</v>
      </c>
      <c r="U4" s="59"/>
      <c r="V4" s="59"/>
    </row>
    <row r="5" spans="1:25">
      <c r="A5" s="8"/>
      <c r="B5" s="12">
        <v>139.69999999999999</v>
      </c>
      <c r="C5" s="8">
        <f>B5*60/7</f>
        <v>1197.4285714285713</v>
      </c>
      <c r="D5" s="60"/>
      <c r="E5" s="60"/>
      <c r="F5" s="8"/>
      <c r="G5" s="8">
        <v>836.1</v>
      </c>
      <c r="H5" s="8">
        <f t="shared" si="0"/>
        <v>7166.5714285714284</v>
      </c>
      <c r="I5" s="60"/>
      <c r="J5" s="60"/>
      <c r="M5" s="15"/>
      <c r="N5" s="23">
        <v>142.9</v>
      </c>
      <c r="O5" s="24">
        <f t="shared" si="6"/>
        <v>1224.8571428571429</v>
      </c>
      <c r="P5" s="63"/>
      <c r="Q5" s="63"/>
      <c r="R5" s="15"/>
      <c r="S5" s="25">
        <v>825.1</v>
      </c>
      <c r="T5" s="25">
        <f t="shared" si="3"/>
        <v>7072.2857142857147</v>
      </c>
      <c r="U5" s="60"/>
      <c r="V5" s="60"/>
      <c r="X5" s="1" t="s">
        <v>9</v>
      </c>
      <c r="Y5" s="27">
        <f>AVERAGE(Q3:Q17,V3:V17)</f>
        <v>2.1505083144368862</v>
      </c>
    </row>
    <row r="6" spans="1:25">
      <c r="A6" s="7">
        <v>2400</v>
      </c>
      <c r="B6" s="11">
        <v>281.7</v>
      </c>
      <c r="C6" s="7">
        <f>B6*60/7</f>
        <v>2414.5714285714284</v>
      </c>
      <c r="D6" s="58">
        <f>AVERAGE(C6:C8)</f>
        <v>2407.7142857142858</v>
      </c>
      <c r="E6" s="58">
        <f>ABS((D6-A6)/A6)*100</f>
        <v>0.32142857142857417</v>
      </c>
      <c r="F6" s="9">
        <v>8400</v>
      </c>
      <c r="G6" s="10">
        <v>936.3</v>
      </c>
      <c r="H6" s="9">
        <f t="shared" si="0"/>
        <v>8025.4285714285716</v>
      </c>
      <c r="I6" s="58">
        <f t="shared" ref="I6" si="7">AVERAGE(H6:H8)</f>
        <v>8159.4285714285716</v>
      </c>
      <c r="J6" s="58">
        <f t="shared" ref="J6" si="8">ABS((I6-F6)/F6)*100</f>
        <v>2.863945578231291</v>
      </c>
      <c r="M6" s="16">
        <v>-2400</v>
      </c>
      <c r="N6" s="23">
        <v>275.5</v>
      </c>
      <c r="O6" s="24">
        <f t="shared" si="6"/>
        <v>2361.4285714285716</v>
      </c>
      <c r="P6" s="61">
        <f>AVERAGE(O6:O8)</f>
        <v>2365.7142857142858</v>
      </c>
      <c r="Q6" s="61">
        <f>ABS((P6+M6)/M6)*100</f>
        <v>1.4285714285714259</v>
      </c>
      <c r="R6" s="16">
        <v>-8400</v>
      </c>
      <c r="S6" s="23">
        <v>950.6</v>
      </c>
      <c r="T6" s="25">
        <f t="shared" si="3"/>
        <v>8148</v>
      </c>
      <c r="U6" s="58">
        <f t="shared" ref="U6" si="9">AVERAGE(T6:T8)</f>
        <v>8171.4285714285725</v>
      </c>
      <c r="V6" s="58">
        <f t="shared" ref="V6" si="10">ABS((U6+R6)/R6)*100</f>
        <v>2.7210884353741376</v>
      </c>
    </row>
    <row r="7" spans="1:25">
      <c r="A7" s="7"/>
      <c r="B7" s="11">
        <v>280.89999999999998</v>
      </c>
      <c r="C7" s="7">
        <f>B7*60/7</f>
        <v>2407.7142857142858</v>
      </c>
      <c r="D7" s="59"/>
      <c r="E7" s="59"/>
      <c r="F7" s="7"/>
      <c r="G7" s="11">
        <v>954.2</v>
      </c>
      <c r="H7" s="7">
        <f t="shared" si="0"/>
        <v>8178.8571428571431</v>
      </c>
      <c r="I7" s="59"/>
      <c r="J7" s="59"/>
      <c r="M7" s="14"/>
      <c r="N7" s="23">
        <v>277.8</v>
      </c>
      <c r="O7" s="24">
        <f t="shared" si="6"/>
        <v>2381.1428571428573</v>
      </c>
      <c r="P7" s="62"/>
      <c r="Q7" s="62"/>
      <c r="R7" s="14"/>
      <c r="S7" s="23">
        <v>976.6</v>
      </c>
      <c r="T7" s="25">
        <f t="shared" si="3"/>
        <v>8370.8571428571431</v>
      </c>
      <c r="U7" s="59"/>
      <c r="V7" s="59"/>
    </row>
    <row r="8" spans="1:25">
      <c r="A8" s="8"/>
      <c r="B8" s="12">
        <v>280.10000000000002</v>
      </c>
      <c r="C8" s="8">
        <f t="shared" ref="C8:C17" si="11">B8*60/7</f>
        <v>2400.8571428571427</v>
      </c>
      <c r="D8" s="60"/>
      <c r="E8" s="60"/>
      <c r="F8" s="8"/>
      <c r="G8" s="12">
        <v>965.3</v>
      </c>
      <c r="H8" s="8">
        <f t="shared" si="0"/>
        <v>8274</v>
      </c>
      <c r="I8" s="60"/>
      <c r="J8" s="60"/>
      <c r="M8" s="15"/>
      <c r="N8" s="23">
        <v>274.7</v>
      </c>
      <c r="O8" s="24">
        <f t="shared" si="6"/>
        <v>2354.5714285714284</v>
      </c>
      <c r="P8" s="63"/>
      <c r="Q8" s="63"/>
      <c r="R8" s="15"/>
      <c r="S8" s="23">
        <v>932.8</v>
      </c>
      <c r="T8" s="25">
        <f t="shared" si="3"/>
        <v>7995.4285714285716</v>
      </c>
      <c r="U8" s="60"/>
      <c r="V8" s="60"/>
    </row>
    <row r="9" spans="1:25">
      <c r="A9" s="9">
        <v>3600</v>
      </c>
      <c r="B9" s="10">
        <v>418.4</v>
      </c>
      <c r="C9" s="9">
        <f t="shared" si="11"/>
        <v>3586.2857142857142</v>
      </c>
      <c r="D9" s="58">
        <f t="shared" ref="D9" si="12">AVERAGE(C9:C11)</f>
        <v>3596.2857142857142</v>
      </c>
      <c r="E9" s="58">
        <f t="shared" ref="E9" si="13">ABS((D9-A9)/A9)*100</f>
        <v>0.10317460317460499</v>
      </c>
      <c r="F9" s="9">
        <v>9600</v>
      </c>
      <c r="G9" s="10">
        <v>996</v>
      </c>
      <c r="H9" s="9">
        <f t="shared" si="0"/>
        <v>8537.1428571428569</v>
      </c>
      <c r="I9" s="58">
        <f t="shared" ref="I9" si="14">AVERAGE(H9:H11)</f>
        <v>8560.2857142857138</v>
      </c>
      <c r="J9" s="58">
        <f t="shared" ref="J9" si="15">ABS((I9-F9)/F9)*100</f>
        <v>10.830357142857148</v>
      </c>
      <c r="M9" s="16">
        <v>-3600</v>
      </c>
      <c r="N9" s="23">
        <v>411.5</v>
      </c>
      <c r="O9" s="24">
        <f t="shared" si="6"/>
        <v>3527.1428571428573</v>
      </c>
      <c r="P9" s="61">
        <f t="shared" ref="P9" si="16">AVERAGE(O9:O11)</f>
        <v>3532</v>
      </c>
      <c r="Q9" s="61">
        <f t="shared" ref="Q9" si="17">ABS((P9+M9)/M9)*100</f>
        <v>1.8888888888888888</v>
      </c>
      <c r="R9" s="16">
        <v>-9600</v>
      </c>
      <c r="S9" s="23">
        <v>1092</v>
      </c>
      <c r="T9" s="25">
        <f t="shared" si="3"/>
        <v>9360</v>
      </c>
      <c r="U9" s="58">
        <f t="shared" ref="U9" si="18">AVERAGE(T9:T11)</f>
        <v>9291.4285714285706</v>
      </c>
      <c r="V9" s="58">
        <f t="shared" ref="V9" si="19">ABS((U9+R9)/R9)*100</f>
        <v>3.2142857142857224</v>
      </c>
    </row>
    <row r="10" spans="1:25">
      <c r="A10" s="7"/>
      <c r="B10" s="11">
        <v>421.9</v>
      </c>
      <c r="C10" s="7">
        <f t="shared" si="11"/>
        <v>3616.2857142857142</v>
      </c>
      <c r="D10" s="59"/>
      <c r="E10" s="59"/>
      <c r="F10" s="7"/>
      <c r="G10" s="11">
        <v>1008</v>
      </c>
      <c r="H10" s="7">
        <f t="shared" si="0"/>
        <v>8640</v>
      </c>
      <c r="I10" s="59"/>
      <c r="J10" s="59"/>
      <c r="M10" s="14"/>
      <c r="N10" s="23">
        <v>411.5</v>
      </c>
      <c r="O10" s="24">
        <f t="shared" si="6"/>
        <v>3527.1428571428573</v>
      </c>
      <c r="P10" s="62"/>
      <c r="Q10" s="62"/>
      <c r="R10" s="14"/>
      <c r="S10" s="23">
        <v>1068</v>
      </c>
      <c r="T10" s="25">
        <f t="shared" si="3"/>
        <v>9154.2857142857138</v>
      </c>
      <c r="U10" s="59"/>
      <c r="V10" s="59"/>
    </row>
    <row r="11" spans="1:25">
      <c r="A11" s="8"/>
      <c r="B11" s="12">
        <v>418.4</v>
      </c>
      <c r="C11" s="8">
        <f t="shared" si="11"/>
        <v>3586.2857142857142</v>
      </c>
      <c r="D11" s="60"/>
      <c r="E11" s="60"/>
      <c r="F11" s="8"/>
      <c r="G11" s="12">
        <v>992.1</v>
      </c>
      <c r="H11" s="8">
        <f t="shared" si="0"/>
        <v>8503.7142857142862</v>
      </c>
      <c r="I11" s="60"/>
      <c r="J11" s="60"/>
      <c r="M11" s="15"/>
      <c r="N11" s="23">
        <v>413.2</v>
      </c>
      <c r="O11" s="24">
        <f t="shared" si="6"/>
        <v>3541.7142857142858</v>
      </c>
      <c r="P11" s="63"/>
      <c r="Q11" s="63"/>
      <c r="R11" s="15"/>
      <c r="S11" s="23">
        <v>1092</v>
      </c>
      <c r="T11" s="25">
        <f t="shared" si="3"/>
        <v>9360</v>
      </c>
      <c r="U11" s="60"/>
      <c r="V11" s="60"/>
    </row>
    <row r="12" spans="1:25">
      <c r="A12" s="9">
        <v>4800</v>
      </c>
      <c r="B12" s="10">
        <v>555.6</v>
      </c>
      <c r="C12" s="9">
        <f t="shared" si="11"/>
        <v>4762.2857142857147</v>
      </c>
      <c r="D12" s="58">
        <f t="shared" ref="D12" si="20">AVERAGE(C12:C14)</f>
        <v>4798.0000000000009</v>
      </c>
      <c r="E12" s="58">
        <f t="shared" ref="E12" si="21">ABS((D12-A12)/A12)*100</f>
        <v>4.1666666666647714E-2</v>
      </c>
      <c r="F12" s="9">
        <v>10800</v>
      </c>
      <c r="G12" s="10">
        <v>1235</v>
      </c>
      <c r="H12" s="9">
        <f t="shared" si="0"/>
        <v>10585.714285714286</v>
      </c>
      <c r="I12" s="58">
        <f t="shared" ref="I12" si="22">AVERAGE(H12:H14)</f>
        <v>10620</v>
      </c>
      <c r="J12" s="58">
        <f t="shared" ref="J12" si="23">ABS((I12-F12)/F12)*100</f>
        <v>1.6666666666666667</v>
      </c>
      <c r="M12" s="16">
        <v>-4800</v>
      </c>
      <c r="N12" s="23">
        <v>560.5</v>
      </c>
      <c r="O12" s="24">
        <f t="shared" si="6"/>
        <v>4804.2857142857147</v>
      </c>
      <c r="P12" s="61">
        <f t="shared" ref="P12" si="24">AVERAGE(O12:O14)</f>
        <v>4758.5714285714284</v>
      </c>
      <c r="Q12" s="61">
        <f t="shared" ref="Q12" si="25">ABS((P12+M12)/M12)*100</f>
        <v>0.8630952380952408</v>
      </c>
      <c r="R12" s="16">
        <v>-10800</v>
      </c>
      <c r="S12" s="23">
        <v>1263</v>
      </c>
      <c r="T12" s="25">
        <f t="shared" si="3"/>
        <v>10825.714285714286</v>
      </c>
      <c r="U12" s="58">
        <f t="shared" ref="U12" si="26">AVERAGE(T12:T14)</f>
        <v>10480</v>
      </c>
      <c r="V12" s="58">
        <f t="shared" ref="V12" si="27">ABS((U12+R12)/R12)*100</f>
        <v>2.9629629629629632</v>
      </c>
    </row>
    <row r="13" spans="1:25">
      <c r="A13" s="7"/>
      <c r="B13" s="11">
        <v>565</v>
      </c>
      <c r="C13" s="7">
        <f t="shared" si="11"/>
        <v>4842.8571428571431</v>
      </c>
      <c r="D13" s="59"/>
      <c r="E13" s="59"/>
      <c r="F13" s="7"/>
      <c r="G13" s="11">
        <v>1232</v>
      </c>
      <c r="H13" s="7">
        <f t="shared" si="0"/>
        <v>10560</v>
      </c>
      <c r="I13" s="59"/>
      <c r="J13" s="59"/>
      <c r="M13" s="14"/>
      <c r="N13" s="23">
        <v>554.29999999999995</v>
      </c>
      <c r="O13" s="24">
        <f t="shared" si="6"/>
        <v>4751.1428571428569</v>
      </c>
      <c r="P13" s="62"/>
      <c r="Q13" s="62"/>
      <c r="R13" s="14"/>
      <c r="S13" s="23">
        <v>1220</v>
      </c>
      <c r="T13" s="25">
        <f t="shared" si="3"/>
        <v>10457.142857142857</v>
      </c>
      <c r="U13" s="59"/>
      <c r="V13" s="59"/>
    </row>
    <row r="14" spans="1:25">
      <c r="A14" s="8"/>
      <c r="B14" s="12">
        <v>558.70000000000005</v>
      </c>
      <c r="C14" s="8">
        <f t="shared" si="11"/>
        <v>4788.8571428571431</v>
      </c>
      <c r="D14" s="60"/>
      <c r="E14" s="60"/>
      <c r="F14" s="8"/>
      <c r="G14" s="12">
        <v>1250</v>
      </c>
      <c r="H14" s="8">
        <f t="shared" si="0"/>
        <v>10714.285714285714</v>
      </c>
      <c r="I14" s="60"/>
      <c r="J14" s="60"/>
      <c r="M14" s="15"/>
      <c r="N14" s="23">
        <v>550.70000000000005</v>
      </c>
      <c r="O14" s="24">
        <f t="shared" si="6"/>
        <v>4720.2857142857147</v>
      </c>
      <c r="P14" s="63"/>
      <c r="Q14" s="63"/>
      <c r="R14" s="15"/>
      <c r="S14" s="23">
        <v>1185</v>
      </c>
      <c r="T14" s="25">
        <f t="shared" si="3"/>
        <v>10157.142857142857</v>
      </c>
      <c r="U14" s="60"/>
      <c r="V14" s="60"/>
    </row>
    <row r="15" spans="1:25">
      <c r="A15" s="9">
        <v>6000</v>
      </c>
      <c r="B15" s="9">
        <v>704.2</v>
      </c>
      <c r="C15" s="9">
        <f t="shared" si="11"/>
        <v>6036</v>
      </c>
      <c r="D15" s="58">
        <f t="shared" ref="D15" si="28">AVERAGE(C15:C17)</f>
        <v>6002.5714285714284</v>
      </c>
      <c r="E15" s="58">
        <f t="shared" ref="E15" si="29">ABS((D15-A15)/A15)*100</f>
        <v>4.2857142857140693E-2</v>
      </c>
      <c r="F15" s="9">
        <v>12000</v>
      </c>
      <c r="G15" s="10">
        <v>1374</v>
      </c>
      <c r="H15" s="9">
        <f t="shared" si="0"/>
        <v>11777.142857142857</v>
      </c>
      <c r="I15" s="58">
        <f t="shared" ref="I15" si="30">AVERAGE(H15:H17)</f>
        <v>11785.714285714284</v>
      </c>
      <c r="J15" s="58">
        <f>ABS((I15-F15)/F15)*100</f>
        <v>1.7857142857142965</v>
      </c>
      <c r="M15" s="16">
        <v>-6000</v>
      </c>
      <c r="N15" s="25">
        <v>679.3</v>
      </c>
      <c r="O15" s="24">
        <f t="shared" si="6"/>
        <v>5822.5714285714284</v>
      </c>
      <c r="P15" s="61">
        <f t="shared" ref="P15" si="31">AVERAGE(O15:O17)</f>
        <v>5808</v>
      </c>
      <c r="Q15" s="61">
        <f t="shared" ref="Q15" si="32">ABS((P15+M15)/M15)*100</f>
        <v>3.2</v>
      </c>
      <c r="R15" s="14">
        <v>-12000</v>
      </c>
      <c r="S15" s="23">
        <v>1408</v>
      </c>
      <c r="T15" s="25">
        <f t="shared" si="3"/>
        <v>12068.571428571429</v>
      </c>
      <c r="U15" s="58">
        <f t="shared" ref="U15" si="33">AVERAGE(T15:T17)</f>
        <v>11882.857142857143</v>
      </c>
      <c r="V15" s="58">
        <f t="shared" ref="V15" si="34">ABS((U15+R15)/R15)*100</f>
        <v>0.97619047619047405</v>
      </c>
    </row>
    <row r="16" spans="1:25">
      <c r="A16" s="7"/>
      <c r="B16" s="7">
        <v>692.5</v>
      </c>
      <c r="C16" s="7">
        <f t="shared" si="11"/>
        <v>5935.7142857142853</v>
      </c>
      <c r="D16" s="59"/>
      <c r="E16" s="59"/>
      <c r="F16" s="7"/>
      <c r="G16" s="11">
        <v>1374</v>
      </c>
      <c r="H16" s="7">
        <f t="shared" si="0"/>
        <v>11777.142857142857</v>
      </c>
      <c r="I16" s="59"/>
      <c r="J16" s="59"/>
      <c r="M16" s="14"/>
      <c r="N16" s="25">
        <v>686.8</v>
      </c>
      <c r="O16" s="24">
        <f t="shared" si="6"/>
        <v>5886.8571428571431</v>
      </c>
      <c r="P16" s="62"/>
      <c r="Q16" s="62"/>
      <c r="R16" s="14"/>
      <c r="S16" s="23">
        <v>1385</v>
      </c>
      <c r="T16" s="25">
        <f t="shared" si="3"/>
        <v>11871.428571428571</v>
      </c>
      <c r="U16" s="59"/>
      <c r="V16" s="59"/>
    </row>
    <row r="17" spans="1:25">
      <c r="A17" s="8"/>
      <c r="B17" s="8">
        <v>704.2</v>
      </c>
      <c r="C17" s="8">
        <f t="shared" si="11"/>
        <v>6036</v>
      </c>
      <c r="D17" s="60"/>
      <c r="E17" s="60"/>
      <c r="F17" s="8"/>
      <c r="G17" s="12">
        <v>1377</v>
      </c>
      <c r="H17" s="8">
        <f t="shared" si="0"/>
        <v>11802.857142857143</v>
      </c>
      <c r="I17" s="60"/>
      <c r="J17" s="60"/>
      <c r="M17" s="15"/>
      <c r="N17" s="25">
        <v>666.7</v>
      </c>
      <c r="O17" s="24">
        <f t="shared" si="6"/>
        <v>5714.5714285714284</v>
      </c>
      <c r="P17" s="63"/>
      <c r="Q17" s="63"/>
      <c r="R17" s="15"/>
      <c r="S17" s="23">
        <v>1366</v>
      </c>
      <c r="T17" s="25">
        <f t="shared" si="3"/>
        <v>11708.571428571429</v>
      </c>
      <c r="U17" s="60"/>
      <c r="V17" s="60"/>
    </row>
    <row r="20" spans="1:25">
      <c r="M20" s="19" t="s">
        <v>2</v>
      </c>
      <c r="N20" s="17" t="s">
        <v>3</v>
      </c>
      <c r="O20" s="17" t="s">
        <v>4</v>
      </c>
      <c r="P20" s="17" t="s">
        <v>5</v>
      </c>
      <c r="Q20" s="17" t="s">
        <v>6</v>
      </c>
      <c r="R20" s="19" t="s">
        <v>2</v>
      </c>
      <c r="S20" s="17" t="s">
        <v>3</v>
      </c>
      <c r="T20" s="17" t="s">
        <v>4</v>
      </c>
      <c r="U20" s="17" t="s">
        <v>5</v>
      </c>
      <c r="V20" s="17" t="s">
        <v>6</v>
      </c>
    </row>
    <row r="21" spans="1:25">
      <c r="M21" s="20">
        <v>1200</v>
      </c>
      <c r="N21" s="18">
        <v>139.69999999999999</v>
      </c>
      <c r="O21" s="26">
        <v>1197.4286</v>
      </c>
      <c r="P21" s="64">
        <v>1197.4286</v>
      </c>
      <c r="Q21" s="65">
        <v>0.2142857</v>
      </c>
      <c r="R21" s="20">
        <v>7200</v>
      </c>
      <c r="S21" s="18">
        <v>841.8</v>
      </c>
      <c r="T21" s="26">
        <v>7215.4286000000002</v>
      </c>
      <c r="U21" s="64">
        <v>7167.1428999999998</v>
      </c>
      <c r="V21" s="64">
        <v>0.45634920000000001</v>
      </c>
    </row>
    <row r="22" spans="1:25">
      <c r="M22" s="21"/>
      <c r="N22" s="18">
        <v>139.69999999999999</v>
      </c>
      <c r="O22" s="26">
        <v>1197.4286</v>
      </c>
      <c r="P22" s="64"/>
      <c r="Q22" s="65"/>
      <c r="R22" s="21"/>
      <c r="S22" s="18">
        <v>830.6</v>
      </c>
      <c r="T22" s="26">
        <v>7119.4286000000002</v>
      </c>
      <c r="U22" s="64"/>
      <c r="V22" s="64"/>
    </row>
    <row r="23" spans="1:25">
      <c r="M23" s="21"/>
      <c r="N23" s="18">
        <v>139.69999999999999</v>
      </c>
      <c r="O23" s="26">
        <v>1197.4286</v>
      </c>
      <c r="P23" s="64"/>
      <c r="Q23" s="65"/>
      <c r="R23" s="22"/>
      <c r="S23" s="18">
        <v>836.1</v>
      </c>
      <c r="T23" s="26">
        <v>7166.5713999999998</v>
      </c>
      <c r="U23" s="64"/>
      <c r="V23" s="64"/>
      <c r="X23" s="1" t="s">
        <v>9</v>
      </c>
      <c r="Y23" s="27">
        <f>AVERAGE(Q21:Q35,V21:V35)</f>
        <v>1.8326445499999999</v>
      </c>
    </row>
    <row r="24" spans="1:25">
      <c r="M24" s="20">
        <v>2400</v>
      </c>
      <c r="N24" s="18">
        <v>281.7</v>
      </c>
      <c r="O24" s="26">
        <v>2414.5713999999998</v>
      </c>
      <c r="P24" s="64">
        <v>2407.7143000000001</v>
      </c>
      <c r="Q24" s="65">
        <v>0.32142860000000001</v>
      </c>
      <c r="R24" s="20">
        <v>8400</v>
      </c>
      <c r="S24" s="18">
        <v>936.3</v>
      </c>
      <c r="T24" s="26">
        <v>8025.4286000000002</v>
      </c>
      <c r="U24" s="64">
        <v>8159.4286000000002</v>
      </c>
      <c r="V24" s="64">
        <v>2.8639456000000001</v>
      </c>
    </row>
    <row r="25" spans="1:25">
      <c r="M25" s="21"/>
      <c r="N25" s="18">
        <v>280.89999999999998</v>
      </c>
      <c r="O25" s="26">
        <v>2407.7143000000001</v>
      </c>
      <c r="P25" s="64"/>
      <c r="Q25" s="65"/>
      <c r="R25" s="21"/>
      <c r="S25" s="18">
        <v>954.2</v>
      </c>
      <c r="T25" s="26">
        <v>8178.8571000000002</v>
      </c>
      <c r="U25" s="64"/>
      <c r="V25" s="64"/>
    </row>
    <row r="26" spans="1:25">
      <c r="M26" s="22"/>
      <c r="N26" s="18">
        <v>280.10000000000002</v>
      </c>
      <c r="O26" s="26">
        <v>2400.8571000000002</v>
      </c>
      <c r="P26" s="64"/>
      <c r="Q26" s="65"/>
      <c r="R26" s="22"/>
      <c r="S26" s="18">
        <v>965.3</v>
      </c>
      <c r="T26" s="26">
        <v>8274</v>
      </c>
      <c r="U26" s="64"/>
      <c r="V26" s="64"/>
    </row>
    <row r="27" spans="1:25">
      <c r="M27" s="20">
        <v>3600</v>
      </c>
      <c r="N27" s="18">
        <v>418.4</v>
      </c>
      <c r="O27" s="26">
        <v>3586.2856999999999</v>
      </c>
      <c r="P27" s="64">
        <v>3596.2856999999999</v>
      </c>
      <c r="Q27" s="65">
        <v>0.10317460000000001</v>
      </c>
      <c r="R27" s="20">
        <v>9600</v>
      </c>
      <c r="S27" s="18">
        <v>996</v>
      </c>
      <c r="T27" s="26">
        <v>8537.1429000000007</v>
      </c>
      <c r="U27" s="64">
        <v>8560.2857000000004</v>
      </c>
      <c r="V27" s="64">
        <v>10.830356999999999</v>
      </c>
    </row>
    <row r="28" spans="1:25">
      <c r="M28" s="21"/>
      <c r="N28" s="18">
        <v>421.9</v>
      </c>
      <c r="O28" s="26">
        <v>3616.2856999999999</v>
      </c>
      <c r="P28" s="64"/>
      <c r="Q28" s="65"/>
      <c r="R28" s="21"/>
      <c r="S28" s="18">
        <v>1008</v>
      </c>
      <c r="T28" s="26">
        <v>8640</v>
      </c>
      <c r="U28" s="64"/>
      <c r="V28" s="64"/>
    </row>
    <row r="29" spans="1:25">
      <c r="M29" s="22"/>
      <c r="N29" s="18">
        <v>418.4</v>
      </c>
      <c r="O29" s="26">
        <v>3586.2856999999999</v>
      </c>
      <c r="P29" s="64"/>
      <c r="Q29" s="65"/>
      <c r="R29" s="22"/>
      <c r="S29" s="18">
        <v>992.1</v>
      </c>
      <c r="T29" s="26">
        <v>8503.7142999999996</v>
      </c>
      <c r="U29" s="64"/>
      <c r="V29" s="64"/>
    </row>
    <row r="30" spans="1:25">
      <c r="M30" s="20">
        <v>4800</v>
      </c>
      <c r="N30" s="18">
        <v>555.6</v>
      </c>
      <c r="O30" s="26">
        <v>4762.2857000000004</v>
      </c>
      <c r="P30" s="64">
        <v>4798</v>
      </c>
      <c r="Q30" s="65">
        <v>4.1666700000000001E-2</v>
      </c>
      <c r="R30" s="20">
        <v>10800</v>
      </c>
      <c r="S30" s="18">
        <v>1235</v>
      </c>
      <c r="T30" s="26">
        <v>10585.714</v>
      </c>
      <c r="U30" s="64">
        <v>10620</v>
      </c>
      <c r="V30" s="64">
        <v>1.6666666999999999</v>
      </c>
    </row>
    <row r="31" spans="1:25">
      <c r="M31" s="21"/>
      <c r="N31" s="18">
        <v>565</v>
      </c>
      <c r="O31" s="26">
        <v>4842.8571000000002</v>
      </c>
      <c r="P31" s="64"/>
      <c r="Q31" s="65"/>
      <c r="R31" s="21"/>
      <c r="S31" s="18">
        <v>1232</v>
      </c>
      <c r="T31" s="26">
        <v>10560</v>
      </c>
      <c r="U31" s="64"/>
      <c r="V31" s="64"/>
    </row>
    <row r="32" spans="1:25">
      <c r="M32" s="22"/>
      <c r="N32" s="18">
        <v>558.70000000000005</v>
      </c>
      <c r="O32" s="26">
        <v>4788.8571000000002</v>
      </c>
      <c r="P32" s="64"/>
      <c r="Q32" s="65"/>
      <c r="R32" s="22"/>
      <c r="S32" s="18">
        <v>1250</v>
      </c>
      <c r="T32" s="26">
        <v>10714.286</v>
      </c>
      <c r="U32" s="64"/>
      <c r="V32" s="64"/>
    </row>
    <row r="33" spans="2:23">
      <c r="B33" s="3"/>
      <c r="C33" s="3"/>
      <c r="G33" s="3"/>
      <c r="H33" s="3"/>
      <c r="M33" s="20">
        <v>6000</v>
      </c>
      <c r="N33" s="18">
        <v>704.2</v>
      </c>
      <c r="O33" s="26">
        <v>6036</v>
      </c>
      <c r="P33" s="64">
        <v>6002.5713999999998</v>
      </c>
      <c r="Q33" s="65">
        <v>4.2857100000000002E-2</v>
      </c>
      <c r="R33" s="20">
        <v>12000</v>
      </c>
      <c r="S33" s="18">
        <v>1374</v>
      </c>
      <c r="T33" s="26">
        <v>11777.143</v>
      </c>
      <c r="U33" s="64">
        <v>11785.714</v>
      </c>
      <c r="V33" s="64">
        <v>1.7857143</v>
      </c>
    </row>
    <row r="34" spans="2:23">
      <c r="M34" s="21"/>
      <c r="N34" s="18">
        <v>692.5</v>
      </c>
      <c r="O34" s="26">
        <v>5935.7142999999996</v>
      </c>
      <c r="P34" s="64"/>
      <c r="Q34" s="65"/>
      <c r="R34" s="21"/>
      <c r="S34" s="18">
        <v>1374</v>
      </c>
      <c r="T34" s="26">
        <v>11777.143</v>
      </c>
      <c r="U34" s="64"/>
      <c r="V34" s="64"/>
    </row>
    <row r="35" spans="2:23">
      <c r="M35" s="22"/>
      <c r="N35" s="18">
        <v>704.2</v>
      </c>
      <c r="O35" s="26">
        <v>6036</v>
      </c>
      <c r="P35" s="64"/>
      <c r="Q35" s="65"/>
      <c r="R35" s="22"/>
      <c r="S35" s="18">
        <v>1377</v>
      </c>
      <c r="T35" s="26">
        <v>11802.857</v>
      </c>
      <c r="U35" s="64"/>
      <c r="V35" s="64"/>
    </row>
    <row r="37" spans="2:23">
      <c r="M37" s="28" t="s">
        <v>2</v>
      </c>
      <c r="N37" s="28" t="s">
        <v>10</v>
      </c>
      <c r="O37" s="28" t="s">
        <v>11</v>
      </c>
      <c r="P37" s="28" t="s">
        <v>12</v>
      </c>
      <c r="S37" s="28" t="s">
        <v>2</v>
      </c>
      <c r="T37" s="28" t="s">
        <v>13</v>
      </c>
      <c r="U37" s="28" t="s">
        <v>14</v>
      </c>
      <c r="V37" s="28" t="s">
        <v>15</v>
      </c>
      <c r="W37" s="1" t="s">
        <v>16</v>
      </c>
    </row>
    <row r="38" spans="2:23">
      <c r="M38" s="1">
        <v>3600</v>
      </c>
      <c r="N38" s="1">
        <v>4.4000000000000004</v>
      </c>
      <c r="O38" s="1">
        <v>14.2</v>
      </c>
      <c r="P38" s="27">
        <f>(N38/O38)*100</f>
        <v>30.985915492957751</v>
      </c>
      <c r="S38" s="1">
        <v>3600</v>
      </c>
      <c r="T38" s="27">
        <v>2.39</v>
      </c>
      <c r="U38" s="27">
        <f>T38/24</f>
        <v>9.9583333333333343E-2</v>
      </c>
      <c r="V38" s="27">
        <f>U38*8</f>
        <v>0.79666666666666675</v>
      </c>
      <c r="W38" s="1">
        <f>V38/T38*360</f>
        <v>120.00000000000001</v>
      </c>
    </row>
    <row r="39" spans="2:23">
      <c r="M39" s="1">
        <v>9600</v>
      </c>
      <c r="N39" s="1">
        <v>10</v>
      </c>
      <c r="O39" s="1">
        <v>14</v>
      </c>
      <c r="P39" s="27">
        <f>(N39/O39)*100</f>
        <v>71.428571428571431</v>
      </c>
    </row>
    <row r="40" spans="2:23">
      <c r="M40" s="1">
        <v>12000</v>
      </c>
      <c r="P40" s="1">
        <v>100</v>
      </c>
    </row>
  </sheetData>
  <mergeCells count="60">
    <mergeCell ref="P33:P35"/>
    <mergeCell ref="Q33:Q35"/>
    <mergeCell ref="U33:U35"/>
    <mergeCell ref="V33:V35"/>
    <mergeCell ref="P27:P29"/>
    <mergeCell ref="Q27:Q29"/>
    <mergeCell ref="U27:U29"/>
    <mergeCell ref="V27:V29"/>
    <mergeCell ref="P30:P32"/>
    <mergeCell ref="Q30:Q32"/>
    <mergeCell ref="U30:U32"/>
    <mergeCell ref="V30:V32"/>
    <mergeCell ref="P21:P23"/>
    <mergeCell ref="Q21:Q23"/>
    <mergeCell ref="U21:U23"/>
    <mergeCell ref="V21:V23"/>
    <mergeCell ref="P24:P26"/>
    <mergeCell ref="Q24:Q26"/>
    <mergeCell ref="U24:U26"/>
    <mergeCell ref="V24:V26"/>
    <mergeCell ref="P9:P11"/>
    <mergeCell ref="Q9:Q11"/>
    <mergeCell ref="P3:P5"/>
    <mergeCell ref="Q3:Q5"/>
    <mergeCell ref="Q6:Q8"/>
    <mergeCell ref="P6:P8"/>
    <mergeCell ref="U3:U5"/>
    <mergeCell ref="V3:V5"/>
    <mergeCell ref="U6:U8"/>
    <mergeCell ref="V6:V8"/>
    <mergeCell ref="U9:U11"/>
    <mergeCell ref="V9:V11"/>
    <mergeCell ref="U12:U14"/>
    <mergeCell ref="V12:V14"/>
    <mergeCell ref="U15:U17"/>
    <mergeCell ref="V15:V17"/>
    <mergeCell ref="P15:P17"/>
    <mergeCell ref="Q15:Q17"/>
    <mergeCell ref="P12:P14"/>
    <mergeCell ref="Q12:Q14"/>
    <mergeCell ref="I9:I11"/>
    <mergeCell ref="J9:J11"/>
    <mergeCell ref="I12:I14"/>
    <mergeCell ref="J12:J14"/>
    <mergeCell ref="I15:I17"/>
    <mergeCell ref="J15:J17"/>
    <mergeCell ref="D9:D11"/>
    <mergeCell ref="D12:D14"/>
    <mergeCell ref="E12:E14"/>
    <mergeCell ref="D15:D17"/>
    <mergeCell ref="E9:E11"/>
    <mergeCell ref="E15:E17"/>
    <mergeCell ref="I6:I8"/>
    <mergeCell ref="J6:J8"/>
    <mergeCell ref="D3:D5"/>
    <mergeCell ref="E3:E5"/>
    <mergeCell ref="D6:D8"/>
    <mergeCell ref="E6:E8"/>
    <mergeCell ref="I3:I5"/>
    <mergeCell ref="J3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ED2E-BAEE-4B1E-B580-646D4C21124A}">
  <dimension ref="B1:M19"/>
  <sheetViews>
    <sheetView topLeftCell="A4" workbookViewId="0">
      <selection activeCell="B9" sqref="B9"/>
    </sheetView>
  </sheetViews>
  <sheetFormatPr defaultColWidth="8.75" defaultRowHeight="21"/>
  <cols>
    <col min="1" max="1" width="8.75" style="1"/>
    <col min="2" max="2" width="15.375" style="1" customWidth="1"/>
    <col min="3" max="3" width="8.75" style="1" bestFit="1" customWidth="1"/>
    <col min="4" max="5" width="8.75" style="1"/>
    <col min="6" max="6" width="15.375" style="1" customWidth="1"/>
    <col min="7" max="9" width="8.75" style="1"/>
    <col min="10" max="10" width="16.375" style="1" customWidth="1"/>
    <col min="11" max="16384" width="8.75" style="1"/>
  </cols>
  <sheetData>
    <row r="1" spans="2:13">
      <c r="B1" s="1" t="s">
        <v>17</v>
      </c>
      <c r="F1" s="1" t="s">
        <v>18</v>
      </c>
    </row>
    <row r="2" spans="2:13">
      <c r="B2" s="34" t="s">
        <v>19</v>
      </c>
      <c r="C2" s="34" t="s">
        <v>20</v>
      </c>
      <c r="D2" s="34" t="s">
        <v>3</v>
      </c>
      <c r="F2" s="34" t="s">
        <v>19</v>
      </c>
      <c r="G2" s="34" t="s">
        <v>20</v>
      </c>
      <c r="H2" s="34" t="s">
        <v>3</v>
      </c>
      <c r="J2" s="34" t="s">
        <v>21</v>
      </c>
      <c r="K2" s="34" t="s">
        <v>22</v>
      </c>
      <c r="L2" s="34" t="s">
        <v>23</v>
      </c>
      <c r="M2" s="34" t="s">
        <v>24</v>
      </c>
    </row>
    <row r="3" spans="2:13">
      <c r="B3" s="30" t="s">
        <v>25</v>
      </c>
      <c r="C3" s="25">
        <v>82.9</v>
      </c>
      <c r="D3" s="23">
        <v>2669.8</v>
      </c>
      <c r="F3" s="29" t="s">
        <v>25</v>
      </c>
      <c r="G3" s="25">
        <v>-95.6</v>
      </c>
      <c r="H3" s="35">
        <v>3097</v>
      </c>
      <c r="J3" s="29" t="s">
        <v>26</v>
      </c>
      <c r="K3" s="29">
        <v>0</v>
      </c>
      <c r="L3" s="29">
        <v>0</v>
      </c>
      <c r="M3" s="29">
        <v>0</v>
      </c>
    </row>
    <row r="4" spans="2:13">
      <c r="B4" s="30" t="s">
        <v>27</v>
      </c>
      <c r="C4" s="25">
        <v>208.7</v>
      </c>
      <c r="D4" s="35">
        <v>13300</v>
      </c>
      <c r="F4" s="29" t="s">
        <v>27</v>
      </c>
      <c r="G4" s="25">
        <v>-197.4</v>
      </c>
      <c r="H4" s="35">
        <v>12700</v>
      </c>
      <c r="J4" s="29" t="s">
        <v>28</v>
      </c>
      <c r="K4" s="29">
        <v>1</v>
      </c>
      <c r="L4" s="29">
        <v>0</v>
      </c>
      <c r="M4" s="29">
        <v>0</v>
      </c>
    </row>
    <row r="5" spans="2:13">
      <c r="B5" s="31" t="s">
        <v>29</v>
      </c>
      <c r="C5" s="25">
        <v>132.9</v>
      </c>
      <c r="D5" s="35">
        <v>17000</v>
      </c>
      <c r="F5" s="32" t="s">
        <v>29</v>
      </c>
      <c r="G5" s="25">
        <v>-137.9</v>
      </c>
      <c r="H5" s="35">
        <v>17700</v>
      </c>
      <c r="J5" s="29" t="s">
        <v>30</v>
      </c>
      <c r="K5" s="29">
        <v>0</v>
      </c>
      <c r="L5" s="29">
        <v>1</v>
      </c>
      <c r="M5" s="29">
        <v>0</v>
      </c>
    </row>
    <row r="6" spans="2:13">
      <c r="B6" s="31" t="s">
        <v>31</v>
      </c>
      <c r="C6" s="25">
        <v>68.900000000000006</v>
      </c>
      <c r="D6" s="35">
        <v>17700</v>
      </c>
      <c r="F6" s="33" t="s">
        <v>31</v>
      </c>
      <c r="G6" s="25">
        <v>-68.900000000000006</v>
      </c>
      <c r="H6" s="35">
        <v>17700</v>
      </c>
      <c r="J6" s="29" t="s">
        <v>32</v>
      </c>
      <c r="K6" s="29">
        <v>1</v>
      </c>
      <c r="L6" s="29">
        <v>1</v>
      </c>
      <c r="M6" s="29">
        <v>0</v>
      </c>
    </row>
    <row r="7" spans="2:13">
      <c r="B7" s="31" t="s">
        <v>33</v>
      </c>
      <c r="C7" s="25">
        <v>98.9</v>
      </c>
      <c r="D7" s="35">
        <v>50500</v>
      </c>
      <c r="F7" s="33" t="s">
        <v>33</v>
      </c>
      <c r="G7" s="25">
        <v>-97.7</v>
      </c>
      <c r="H7" s="35">
        <v>49900</v>
      </c>
      <c r="J7" s="29" t="s">
        <v>34</v>
      </c>
      <c r="K7" s="29">
        <v>0</v>
      </c>
      <c r="L7" s="29">
        <v>0</v>
      </c>
      <c r="M7" s="29">
        <v>1</v>
      </c>
    </row>
    <row r="8" spans="2:13">
      <c r="B8" s="31" t="s">
        <v>35</v>
      </c>
      <c r="C8" s="25">
        <v>81.5</v>
      </c>
      <c r="D8" s="35">
        <v>83200</v>
      </c>
      <c r="F8" s="33" t="s">
        <v>35</v>
      </c>
      <c r="G8" s="25">
        <v>-81.5</v>
      </c>
      <c r="H8" s="35">
        <v>83200</v>
      </c>
      <c r="J8" s="29" t="s">
        <v>36</v>
      </c>
      <c r="K8" s="29">
        <v>1</v>
      </c>
      <c r="L8" s="29">
        <v>0</v>
      </c>
      <c r="M8" s="29">
        <v>1</v>
      </c>
    </row>
    <row r="9" spans="2:13">
      <c r="J9" s="29" t="s">
        <v>36</v>
      </c>
      <c r="K9" s="29">
        <v>0</v>
      </c>
      <c r="L9" s="29">
        <v>1</v>
      </c>
      <c r="M9" s="29">
        <v>1</v>
      </c>
    </row>
    <row r="10" spans="2:13">
      <c r="B10" s="1" t="s">
        <v>18</v>
      </c>
      <c r="C10" s="1" t="s">
        <v>26</v>
      </c>
      <c r="D10" s="1" t="s">
        <v>37</v>
      </c>
      <c r="F10" s="1" t="s">
        <v>18</v>
      </c>
      <c r="G10" s="1" t="s">
        <v>28</v>
      </c>
      <c r="H10" s="1" t="s">
        <v>37</v>
      </c>
      <c r="J10" s="29" t="s">
        <v>36</v>
      </c>
      <c r="K10" s="29">
        <v>1</v>
      </c>
      <c r="L10" s="29">
        <v>1</v>
      </c>
      <c r="M10" s="29">
        <v>1</v>
      </c>
    </row>
    <row r="11" spans="2:13">
      <c r="B11" s="66" t="s">
        <v>26</v>
      </c>
      <c r="C11" s="66"/>
      <c r="D11" s="66"/>
      <c r="F11" s="66" t="s">
        <v>28</v>
      </c>
      <c r="G11" s="66"/>
      <c r="H11" s="66"/>
    </row>
    <row r="12" spans="2:13">
      <c r="B12" s="29" t="s">
        <v>38</v>
      </c>
      <c r="C12" s="29" t="s">
        <v>20</v>
      </c>
      <c r="D12" s="29" t="s">
        <v>3</v>
      </c>
      <c r="F12" s="29" t="s">
        <v>38</v>
      </c>
      <c r="G12" s="29" t="s">
        <v>20</v>
      </c>
      <c r="H12" s="29" t="s">
        <v>3</v>
      </c>
    </row>
    <row r="13" spans="2:13">
      <c r="B13" s="29">
        <v>150</v>
      </c>
      <c r="C13" s="29">
        <v>-91.4</v>
      </c>
      <c r="D13" s="29">
        <v>3059.7</v>
      </c>
      <c r="F13" s="29">
        <v>200</v>
      </c>
      <c r="G13" s="29">
        <v>-125.6</v>
      </c>
      <c r="H13" s="36">
        <v>8194.7999999999993</v>
      </c>
    </row>
    <row r="14" spans="2:13">
      <c r="B14" s="29">
        <v>100</v>
      </c>
      <c r="C14" s="29">
        <v>-94.3</v>
      </c>
      <c r="D14" s="29">
        <v>3103</v>
      </c>
      <c r="F14" s="29">
        <v>150</v>
      </c>
      <c r="G14" s="29">
        <v>-205.7</v>
      </c>
      <c r="H14" s="36">
        <v>13200</v>
      </c>
    </row>
    <row r="15" spans="2:13">
      <c r="B15" s="29">
        <v>50</v>
      </c>
      <c r="C15" s="29">
        <v>-95.6</v>
      </c>
      <c r="D15" s="29">
        <v>3097</v>
      </c>
      <c r="F15" s="29">
        <v>100</v>
      </c>
      <c r="G15" s="29">
        <v>-208.1</v>
      </c>
      <c r="H15" s="36">
        <v>13300</v>
      </c>
    </row>
    <row r="16" spans="2:13">
      <c r="F16" s="29">
        <v>50</v>
      </c>
      <c r="G16" s="29">
        <v>-150.30000000000001</v>
      </c>
      <c r="H16" s="36">
        <v>96200</v>
      </c>
    </row>
    <row r="18" spans="3:4">
      <c r="C18" t="s">
        <v>39</v>
      </c>
    </row>
    <row r="19" spans="3:4">
      <c r="D19" t="s">
        <v>40</v>
      </c>
    </row>
  </sheetData>
  <mergeCells count="2">
    <mergeCell ref="B11:D11"/>
    <mergeCell ref="F11:H11"/>
  </mergeCells>
  <conditionalFormatting sqref="C13:C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B7:B8 F7:F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D4EE-C557-4CAB-A6D5-C6C40B24794A}">
  <dimension ref="B2:O19"/>
  <sheetViews>
    <sheetView tabSelected="1" zoomScale="115" zoomScaleNormal="115" workbookViewId="0">
      <selection activeCell="O13" sqref="O13"/>
    </sheetView>
  </sheetViews>
  <sheetFormatPr defaultColWidth="8.75" defaultRowHeight="21"/>
  <cols>
    <col min="1" max="1" width="8.75" style="1"/>
    <col min="2" max="2" width="9.875" style="28" customWidth="1"/>
    <col min="3" max="3" width="8.75" style="28"/>
    <col min="4" max="16384" width="8.75" style="1"/>
  </cols>
  <sheetData>
    <row r="2" spans="2:15">
      <c r="B2" s="37" t="s">
        <v>41</v>
      </c>
      <c r="C2" s="40" t="s">
        <v>42</v>
      </c>
      <c r="L2" s="37" t="s">
        <v>43</v>
      </c>
      <c r="M2" s="37" t="s">
        <v>44</v>
      </c>
      <c r="N2" s="37" t="s">
        <v>45</v>
      </c>
      <c r="O2" s="37" t="s">
        <v>46</v>
      </c>
    </row>
    <row r="3" spans="2:15">
      <c r="B3" s="38">
        <v>0</v>
      </c>
      <c r="C3" s="41">
        <v>2.0436999999999999</v>
      </c>
      <c r="L3" s="37">
        <v>0</v>
      </c>
      <c r="M3" s="37"/>
      <c r="N3" s="37">
        <v>0</v>
      </c>
      <c r="O3" s="37">
        <v>0</v>
      </c>
    </row>
    <row r="4" spans="2:15">
      <c r="B4" s="38">
        <v>0.2</v>
      </c>
      <c r="C4" s="42">
        <v>2.0485000000000002</v>
      </c>
      <c r="L4" s="37">
        <v>20</v>
      </c>
      <c r="M4" s="37"/>
      <c r="N4" s="37">
        <v>-0.5</v>
      </c>
      <c r="O4" s="37">
        <v>13100</v>
      </c>
    </row>
    <row r="5" spans="2:15">
      <c r="B5" s="38">
        <v>0.4</v>
      </c>
      <c r="C5" s="43">
        <v>2.0552000000000001</v>
      </c>
      <c r="L5" s="37">
        <v>40</v>
      </c>
      <c r="M5" s="37"/>
      <c r="N5" s="37">
        <v>-1.4</v>
      </c>
      <c r="O5" s="37">
        <v>26420</v>
      </c>
    </row>
    <row r="6" spans="2:15">
      <c r="B6" s="38">
        <v>0.6</v>
      </c>
      <c r="C6" s="44">
        <v>2.0619999999999998</v>
      </c>
      <c r="L6" s="37">
        <v>60</v>
      </c>
      <c r="M6" s="37"/>
      <c r="N6" s="37">
        <v>-2.1</v>
      </c>
      <c r="O6" s="37">
        <v>39300</v>
      </c>
    </row>
    <row r="7" spans="2:15">
      <c r="B7" s="38">
        <v>0.8</v>
      </c>
      <c r="C7" s="45">
        <v>2.0691000000000002</v>
      </c>
      <c r="L7" s="37">
        <v>80</v>
      </c>
      <c r="M7" s="37"/>
      <c r="N7" s="37">
        <v>-2.5</v>
      </c>
      <c r="O7" s="37">
        <v>52330</v>
      </c>
    </row>
    <row r="8" spans="2:15">
      <c r="B8" s="38">
        <v>1</v>
      </c>
      <c r="C8" s="46">
        <v>2.0758000000000001</v>
      </c>
      <c r="L8" s="37">
        <v>100</v>
      </c>
      <c r="M8" s="37"/>
      <c r="N8" s="37">
        <v>-3.2</v>
      </c>
      <c r="O8" s="37">
        <v>65540</v>
      </c>
    </row>
    <row r="9" spans="2:15">
      <c r="B9" s="38">
        <v>1.2</v>
      </c>
      <c r="C9" s="47">
        <v>2.0823999999999998</v>
      </c>
    </row>
    <row r="10" spans="2:15">
      <c r="B10" s="38">
        <v>1.4</v>
      </c>
      <c r="C10" s="48">
        <v>2.0911</v>
      </c>
    </row>
    <row r="11" spans="2:15">
      <c r="B11" s="38">
        <v>1.6</v>
      </c>
      <c r="C11" s="49">
        <v>2.0973000000000002</v>
      </c>
    </row>
    <row r="12" spans="2:15">
      <c r="B12" s="38">
        <v>1.8</v>
      </c>
      <c r="C12" s="50">
        <v>2.1038000000000001</v>
      </c>
    </row>
    <row r="13" spans="2:15">
      <c r="B13" s="38">
        <v>2</v>
      </c>
      <c r="C13" s="51">
        <v>2.1103000000000001</v>
      </c>
    </row>
    <row r="14" spans="2:15">
      <c r="B14" s="38">
        <v>2.2000000000000002</v>
      </c>
      <c r="C14" s="52">
        <v>2.117</v>
      </c>
    </row>
    <row r="15" spans="2:15">
      <c r="B15" s="38">
        <v>2.4</v>
      </c>
      <c r="C15" s="53">
        <v>2.1215000000000002</v>
      </c>
    </row>
    <row r="16" spans="2:15">
      <c r="B16" s="38">
        <v>2.6</v>
      </c>
      <c r="C16" s="54">
        <v>2.1303000000000001</v>
      </c>
    </row>
    <row r="17" spans="2:3">
      <c r="B17" s="38">
        <v>2.8</v>
      </c>
      <c r="C17" s="55">
        <v>2.1366000000000001</v>
      </c>
    </row>
    <row r="18" spans="2:3">
      <c r="B18" s="38">
        <v>3</v>
      </c>
      <c r="C18" s="56">
        <v>2.1432000000000002</v>
      </c>
    </row>
    <row r="19" spans="2:3">
      <c r="B19" s="39">
        <v>3.2</v>
      </c>
      <c r="C19" s="57">
        <v>2.1497000000000002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eac5724-8f25-4269-8fee-f09e426c52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8407EEFE68C904CBB1D4FCAE71A2895" ma:contentTypeVersion="10" ma:contentTypeDescription="สร้างเอกสารใหม่" ma:contentTypeScope="" ma:versionID="1d218329a069a44d57705378b37cc869">
  <xsd:schema xmlns:xsd="http://www.w3.org/2001/XMLSchema" xmlns:xs="http://www.w3.org/2001/XMLSchema" xmlns:p="http://schemas.microsoft.com/office/2006/metadata/properties" xmlns:ns3="feac5724-8f25-4269-8fee-f09e426c5251" targetNamespace="http://schemas.microsoft.com/office/2006/metadata/properties" ma:root="true" ma:fieldsID="ed529903ca40322b66ad761d884ff2b6" ns3:_="">
    <xsd:import namespace="feac5724-8f25-4269-8fee-f09e426c525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c5724-8f25-4269-8fee-f09e426c525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DateTaken" ma:index="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9866B-FB19-42AA-80DD-7F5AA1C825DB}"/>
</file>

<file path=customXml/itemProps2.xml><?xml version="1.0" encoding="utf-8"?>
<ds:datastoreItem xmlns:ds="http://schemas.openxmlformats.org/officeDocument/2006/customXml" ds:itemID="{05022411-1000-402A-9C7B-CE0FE89AED42}"/>
</file>

<file path=customXml/itemProps3.xml><?xml version="1.0" encoding="utf-8"?>
<ds:datastoreItem xmlns:ds="http://schemas.openxmlformats.org/officeDocument/2006/customXml" ds:itemID="{28CECF02-4318-45D2-B07E-AC294B34E0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THANNAPAS PIANCHOOPAT</dc:creator>
  <cp:keywords/>
  <dc:description/>
  <cp:lastModifiedBy/>
  <cp:revision/>
  <dcterms:created xsi:type="dcterms:W3CDTF">2024-12-16T07:53:20Z</dcterms:created>
  <dcterms:modified xsi:type="dcterms:W3CDTF">2024-12-23T16:38:24Z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0x01010028407EEFE68C904CBB1D4FCAE71A2895</vt:lpwstr>
  </property>
</Properties>
</file>