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211"/>
  <workbookPr/>
  <mc:AlternateContent xmlns:mc="http://schemas.openxmlformats.org/markup-compatibility/2006">
    <mc:Choice Requires="x15">
      <x15ac:absPath xmlns:x15ac="http://schemas.microsoft.com/office/spreadsheetml/2010/11/ac" url="/Users/gcn/Documents/workspace/nutmod/data-raw/NutrientData/nutrientDetails/"/>
    </mc:Choice>
  </mc:AlternateContent>
  <bookViews>
    <workbookView xWindow="0" yWindow="460" windowWidth="25200" windowHeight="8840" activeTab="1"/>
  </bookViews>
  <sheets>
    <sheet name="ctemf" sheetId="5" r:id="rId1"/>
    <sheet name="FCT" sheetId="6" r:id="rId2"/>
    <sheet name="Weighted composition" sheetId="7"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S26" i="6" l="1"/>
  <c r="S27" i="6"/>
  <c r="S28" i="6"/>
  <c r="S29" i="6"/>
  <c r="S30" i="6"/>
  <c r="S31" i="6"/>
  <c r="S32" i="6"/>
  <c r="S21" i="6"/>
  <c r="S22" i="6"/>
  <c r="S23" i="6"/>
  <c r="S9" i="6"/>
  <c r="S10" i="6"/>
  <c r="S11" i="6"/>
  <c r="S25" i="6"/>
  <c r="S20" i="6"/>
  <c r="S8" i="6"/>
  <c r="S6" i="6"/>
  <c r="S3" i="6"/>
  <c r="S4" i="6"/>
  <c r="S2" i="6"/>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2" i="7"/>
  <c r="B1" i="7"/>
  <c r="C1" i="7"/>
  <c r="D1" i="7"/>
  <c r="E1" i="7"/>
  <c r="F1" i="7"/>
  <c r="G1" i="7"/>
  <c r="H1" i="7"/>
  <c r="I1" i="7"/>
  <c r="J1" i="7"/>
  <c r="K1" i="7"/>
  <c r="L1" i="7"/>
  <c r="M1" i="7"/>
  <c r="N1" i="7"/>
  <c r="O1" i="7"/>
  <c r="P1" i="7"/>
  <c r="Q1" i="7"/>
  <c r="R1" i="7"/>
  <c r="S1" i="7"/>
  <c r="T1" i="7"/>
  <c r="U1" i="7"/>
  <c r="V1" i="7"/>
  <c r="W1" i="7"/>
  <c r="X1" i="7"/>
  <c r="Y1" i="7"/>
  <c r="Z1" i="7"/>
  <c r="AA1" i="7"/>
  <c r="AB1" i="7"/>
  <c r="AC1" i="7"/>
  <c r="AD1" i="7"/>
  <c r="AE1" i="7"/>
  <c r="AF1" i="7"/>
  <c r="AG1" i="7"/>
  <c r="AH1" i="7"/>
  <c r="AI1" i="7"/>
  <c r="AJ1" i="7"/>
  <c r="AK1" i="7"/>
  <c r="AL1" i="7"/>
  <c r="AM1" i="7"/>
  <c r="AN1" i="7"/>
  <c r="AO1" i="7"/>
  <c r="AP1" i="7"/>
  <c r="AQ1" i="7"/>
  <c r="A2" i="7"/>
  <c r="A3" i="7"/>
  <c r="A4"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1" i="7"/>
  <c r="AA5" i="5"/>
  <c r="AA7" i="5"/>
  <c r="AA12" i="5"/>
  <c r="AA13" i="5"/>
  <c r="AA14" i="5"/>
  <c r="AA15" i="5"/>
  <c r="AA16" i="5"/>
  <c r="AA17" i="5"/>
  <c r="AA18" i="5"/>
  <c r="AA19" i="5"/>
  <c r="AA24" i="5"/>
  <c r="I15" i="7"/>
  <c r="Q15" i="7"/>
  <c r="Y15" i="7"/>
  <c r="AG15" i="7"/>
  <c r="AO15" i="7"/>
  <c r="O15" i="7"/>
  <c r="X15" i="7"/>
  <c r="AH15" i="7"/>
  <c r="AQ15" i="7"/>
  <c r="H15" i="7"/>
  <c r="R15" i="7"/>
  <c r="AA15" i="7"/>
  <c r="AJ15" i="7"/>
  <c r="J15" i="7"/>
  <c r="S15" i="7"/>
  <c r="AB15" i="7"/>
  <c r="AK15" i="7"/>
  <c r="B15" i="7"/>
  <c r="K15" i="7"/>
  <c r="T15" i="7"/>
  <c r="AC15" i="7"/>
  <c r="AL15" i="7"/>
  <c r="P15" i="7"/>
  <c r="AI15" i="7"/>
  <c r="V15" i="7"/>
  <c r="AN15" i="7"/>
  <c r="W15" i="7"/>
  <c r="AP15" i="7"/>
  <c r="G15" i="7"/>
  <c r="Z15" i="7"/>
  <c r="U15" i="7"/>
  <c r="AD15" i="7"/>
  <c r="D15" i="7"/>
  <c r="AE15" i="7"/>
  <c r="E15" i="7"/>
  <c r="N15" i="7"/>
  <c r="AF15" i="7"/>
  <c r="L15" i="7"/>
  <c r="M15" i="7"/>
  <c r="AM15" i="7"/>
  <c r="F15" i="7"/>
  <c r="N14" i="7"/>
  <c r="V14" i="7"/>
  <c r="AD14" i="7"/>
  <c r="AL14" i="7"/>
  <c r="G14" i="7"/>
  <c r="P14" i="7"/>
  <c r="Y14" i="7"/>
  <c r="AH14" i="7"/>
  <c r="AQ14" i="7"/>
  <c r="I14" i="7"/>
  <c r="R14" i="7"/>
  <c r="AA14" i="7"/>
  <c r="AJ14" i="7"/>
  <c r="J14" i="7"/>
  <c r="S14" i="7"/>
  <c r="AB14" i="7"/>
  <c r="AK14" i="7"/>
  <c r="K14" i="7"/>
  <c r="T14" i="7"/>
  <c r="AC14" i="7"/>
  <c r="AM14" i="7"/>
  <c r="Q14" i="7"/>
  <c r="AI14" i="7"/>
  <c r="W14" i="7"/>
  <c r="AO14" i="7"/>
  <c r="X14" i="7"/>
  <c r="AP14" i="7"/>
  <c r="E14" i="7"/>
  <c r="H14" i="7"/>
  <c r="Z14" i="7"/>
  <c r="F14" i="7"/>
  <c r="U14" i="7"/>
  <c r="D14" i="7"/>
  <c r="AE14" i="7"/>
  <c r="B14" i="7"/>
  <c r="AF14" i="7"/>
  <c r="AG14" i="7"/>
  <c r="AN14" i="7"/>
  <c r="L14" i="7"/>
  <c r="M14" i="7"/>
  <c r="O14" i="7"/>
  <c r="K13" i="7"/>
  <c r="S13" i="7"/>
  <c r="AA13" i="7"/>
  <c r="AI13" i="7"/>
  <c r="AQ13" i="7"/>
  <c r="G13" i="7"/>
  <c r="P13" i="7"/>
  <c r="Y13" i="7"/>
  <c r="AH13" i="7"/>
  <c r="I13" i="7"/>
  <c r="R13" i="7"/>
  <c r="AB13" i="7"/>
  <c r="AK13" i="7"/>
  <c r="J13" i="7"/>
  <c r="T13" i="7"/>
  <c r="AC13" i="7"/>
  <c r="AL13" i="7"/>
  <c r="E13" i="7"/>
  <c r="L13" i="7"/>
  <c r="U13" i="7"/>
  <c r="AD13" i="7"/>
  <c r="AM13" i="7"/>
  <c r="Q13" i="7"/>
  <c r="AJ13" i="7"/>
  <c r="W13" i="7"/>
  <c r="AO13" i="7"/>
  <c r="X13" i="7"/>
  <c r="AP13" i="7"/>
  <c r="H13" i="7"/>
  <c r="Z13" i="7"/>
  <c r="V13" i="7"/>
  <c r="B13" i="7"/>
  <c r="AE13" i="7"/>
  <c r="O13" i="7"/>
  <c r="D13" i="7"/>
  <c r="AF13" i="7"/>
  <c r="N13" i="7"/>
  <c r="AG13" i="7"/>
  <c r="M13" i="7"/>
  <c r="F13" i="7"/>
  <c r="AN13" i="7"/>
  <c r="H12" i="7"/>
  <c r="P12" i="7"/>
  <c r="X12" i="7"/>
  <c r="AF12" i="7"/>
  <c r="AN12" i="7"/>
  <c r="G12" i="7"/>
  <c r="Q12" i="7"/>
  <c r="Z12" i="7"/>
  <c r="AI12" i="7"/>
  <c r="J12" i="7"/>
  <c r="S12" i="7"/>
  <c r="AB12" i="7"/>
  <c r="AK12" i="7"/>
  <c r="K12" i="7"/>
  <c r="T12" i="7"/>
  <c r="AC12" i="7"/>
  <c r="AL12" i="7"/>
  <c r="L12" i="7"/>
  <c r="U12" i="7"/>
  <c r="AD12" i="7"/>
  <c r="AM12" i="7"/>
  <c r="R12" i="7"/>
  <c r="AJ12" i="7"/>
  <c r="E12" i="7"/>
  <c r="W12" i="7"/>
  <c r="AP12" i="7"/>
  <c r="Y12" i="7"/>
  <c r="AQ12" i="7"/>
  <c r="I12" i="7"/>
  <c r="AA12" i="7"/>
  <c r="D12" i="7"/>
  <c r="V12" i="7"/>
  <c r="AE12" i="7"/>
  <c r="B12" i="7"/>
  <c r="AG12" i="7"/>
  <c r="AH12" i="7"/>
  <c r="M12" i="7"/>
  <c r="N12" i="7"/>
  <c r="O12" i="7"/>
  <c r="AO12" i="7"/>
  <c r="F12" i="7"/>
  <c r="I7" i="7"/>
  <c r="Q7" i="7"/>
  <c r="Y7" i="7"/>
  <c r="AG7" i="7"/>
  <c r="AO7" i="7"/>
  <c r="J7" i="7"/>
  <c r="S7" i="7"/>
  <c r="AB7" i="7"/>
  <c r="AK7" i="7"/>
  <c r="L7" i="7"/>
  <c r="U7" i="7"/>
  <c r="AD7" i="7"/>
  <c r="AM7" i="7"/>
  <c r="M7" i="7"/>
  <c r="V7" i="7"/>
  <c r="AE7" i="7"/>
  <c r="AN7" i="7"/>
  <c r="B7" i="7"/>
  <c r="N7" i="7"/>
  <c r="W7" i="7"/>
  <c r="AF7" i="7"/>
  <c r="AP7" i="7"/>
  <c r="T7" i="7"/>
  <c r="AL7" i="7"/>
  <c r="F7" i="7"/>
  <c r="D7" i="7"/>
  <c r="G7" i="7"/>
  <c r="Z7" i="7"/>
  <c r="H7" i="7"/>
  <c r="AA7" i="7"/>
  <c r="AC7" i="7"/>
  <c r="K7" i="7"/>
  <c r="X7" i="7"/>
  <c r="AH7" i="7"/>
  <c r="R7" i="7"/>
  <c r="E7" i="7"/>
  <c r="AI7" i="7"/>
  <c r="AJ7" i="7"/>
  <c r="O7" i="7"/>
  <c r="P7" i="7"/>
  <c r="AQ7" i="7"/>
  <c r="G17" i="7"/>
  <c r="O17" i="7"/>
  <c r="W17" i="7"/>
  <c r="AE17" i="7"/>
  <c r="AM17" i="7"/>
  <c r="N17" i="7"/>
  <c r="X17" i="7"/>
  <c r="AG17" i="7"/>
  <c r="AP17" i="7"/>
  <c r="H17" i="7"/>
  <c r="Q17" i="7"/>
  <c r="Z17" i="7"/>
  <c r="AI17" i="7"/>
  <c r="I17" i="7"/>
  <c r="R17" i="7"/>
  <c r="AA17" i="7"/>
  <c r="AJ17" i="7"/>
  <c r="E17" i="7"/>
  <c r="J17" i="7"/>
  <c r="S17" i="7"/>
  <c r="AB17" i="7"/>
  <c r="AK17" i="7"/>
  <c r="P17" i="7"/>
  <c r="AH17" i="7"/>
  <c r="U17" i="7"/>
  <c r="AN17" i="7"/>
  <c r="V17" i="7"/>
  <c r="AO17" i="7"/>
  <c r="AQ17" i="7"/>
  <c r="Y17" i="7"/>
  <c r="T17" i="7"/>
  <c r="AC17" i="7"/>
  <c r="F17" i="7"/>
  <c r="M17" i="7"/>
  <c r="AD17" i="7"/>
  <c r="D17" i="7"/>
  <c r="K17" i="7"/>
  <c r="L17" i="7"/>
  <c r="AF17" i="7"/>
  <c r="B17" i="7"/>
  <c r="AL17" i="7"/>
  <c r="L16" i="7"/>
  <c r="T16" i="7"/>
  <c r="AB16" i="7"/>
  <c r="AJ16" i="7"/>
  <c r="O16" i="7"/>
  <c r="X16" i="7"/>
  <c r="AG16" i="7"/>
  <c r="AP16" i="7"/>
  <c r="H16" i="7"/>
  <c r="Q16" i="7"/>
  <c r="Z16" i="7"/>
  <c r="AI16" i="7"/>
  <c r="I16" i="7"/>
  <c r="R16" i="7"/>
  <c r="AA16" i="7"/>
  <c r="AK16" i="7"/>
  <c r="J16" i="7"/>
  <c r="S16" i="7"/>
  <c r="AC16" i="7"/>
  <c r="AL16" i="7"/>
  <c r="P16" i="7"/>
  <c r="AH16" i="7"/>
  <c r="F16" i="7"/>
  <c r="D16" i="7"/>
  <c r="V16" i="7"/>
  <c r="AN16" i="7"/>
  <c r="W16" i="7"/>
  <c r="AO16" i="7"/>
  <c r="G16" i="7"/>
  <c r="Y16" i="7"/>
  <c r="AQ16" i="7"/>
  <c r="U16" i="7"/>
  <c r="E16" i="7"/>
  <c r="AD16" i="7"/>
  <c r="AE16" i="7"/>
  <c r="B16" i="7"/>
  <c r="AF16" i="7"/>
  <c r="AM16" i="7"/>
  <c r="K16" i="7"/>
  <c r="N16" i="7"/>
  <c r="M16" i="7"/>
  <c r="H24" i="7"/>
  <c r="P24" i="7"/>
  <c r="X24" i="7"/>
  <c r="AF24" i="7"/>
  <c r="AN24" i="7"/>
  <c r="Q24" i="7"/>
  <c r="I24" i="7"/>
  <c r="J24" i="7"/>
  <c r="T24" i="7"/>
  <c r="AC24" i="7"/>
  <c r="AL24" i="7"/>
  <c r="L24" i="7"/>
  <c r="V24" i="7"/>
  <c r="AE24" i="7"/>
  <c r="AO24" i="7"/>
  <c r="M24" i="7"/>
  <c r="W24" i="7"/>
  <c r="AG24" i="7"/>
  <c r="AP24" i="7"/>
  <c r="N24" i="7"/>
  <c r="AH24" i="7"/>
  <c r="AQ24" i="7"/>
  <c r="Y24" i="7"/>
  <c r="U24" i="7"/>
  <c r="AM24" i="7"/>
  <c r="E24" i="7"/>
  <c r="Z24" i="7"/>
  <c r="F24" i="7"/>
  <c r="AA24" i="7"/>
  <c r="R24" i="7"/>
  <c r="S24" i="7"/>
  <c r="B24" i="7"/>
  <c r="G24" i="7"/>
  <c r="AB24" i="7"/>
  <c r="K24" i="7"/>
  <c r="AD24" i="7"/>
  <c r="O24" i="7"/>
  <c r="AI24" i="7"/>
  <c r="AJ24" i="7"/>
  <c r="D24" i="7"/>
  <c r="AK24" i="7"/>
  <c r="M19" i="7"/>
  <c r="N19" i="7"/>
  <c r="V19" i="7"/>
  <c r="AD19" i="7"/>
  <c r="AL19" i="7"/>
  <c r="G19" i="7"/>
  <c r="P19" i="7"/>
  <c r="X19" i="7"/>
  <c r="AF19" i="7"/>
  <c r="AN19" i="7"/>
  <c r="H19" i="7"/>
  <c r="Q19" i="7"/>
  <c r="Y19" i="7"/>
  <c r="AG19" i="7"/>
  <c r="AO19" i="7"/>
  <c r="D19" i="7"/>
  <c r="AH19" i="7"/>
  <c r="I19" i="7"/>
  <c r="R19" i="7"/>
  <c r="Z19" i="7"/>
  <c r="AP19" i="7"/>
  <c r="O19" i="7"/>
  <c r="AE19" i="7"/>
  <c r="T19" i="7"/>
  <c r="AJ19" i="7"/>
  <c r="U19" i="7"/>
  <c r="AK19" i="7"/>
  <c r="B19" i="7"/>
  <c r="W19" i="7"/>
  <c r="E19" i="7"/>
  <c r="AM19" i="7"/>
  <c r="S19" i="7"/>
  <c r="AA19" i="7"/>
  <c r="L19" i="7"/>
  <c r="AB19" i="7"/>
  <c r="AC19" i="7"/>
  <c r="F19" i="7"/>
  <c r="AI19" i="7"/>
  <c r="J19" i="7"/>
  <c r="AQ19" i="7"/>
  <c r="K19" i="7"/>
  <c r="J18" i="7"/>
  <c r="R18" i="7"/>
  <c r="Z18" i="7"/>
  <c r="AH18" i="7"/>
  <c r="AP18" i="7"/>
  <c r="N18" i="7"/>
  <c r="W18" i="7"/>
  <c r="AF18" i="7"/>
  <c r="AO18" i="7"/>
  <c r="G18" i="7"/>
  <c r="P18" i="7"/>
  <c r="Y18" i="7"/>
  <c r="AI18" i="7"/>
  <c r="H18" i="7"/>
  <c r="Q18" i="7"/>
  <c r="AA18" i="7"/>
  <c r="AJ18" i="7"/>
  <c r="AK18" i="7"/>
  <c r="I18" i="7"/>
  <c r="S18" i="7"/>
  <c r="AB18" i="7"/>
  <c r="O18" i="7"/>
  <c r="AG18" i="7"/>
  <c r="U18" i="7"/>
  <c r="AM18" i="7"/>
  <c r="V18" i="7"/>
  <c r="AN18" i="7"/>
  <c r="F18" i="7"/>
  <c r="X18" i="7"/>
  <c r="AQ18" i="7"/>
  <c r="T18" i="7"/>
  <c r="AC18" i="7"/>
  <c r="AD18" i="7"/>
  <c r="E18" i="7"/>
  <c r="M18" i="7"/>
  <c r="AE18" i="7"/>
  <c r="D18" i="7"/>
  <c r="AL18" i="7"/>
  <c r="B18" i="7"/>
  <c r="K18" i="7"/>
  <c r="L18" i="7"/>
  <c r="K5" i="7"/>
  <c r="S5" i="7"/>
  <c r="AA5" i="7"/>
  <c r="AI5" i="7"/>
  <c r="AQ5" i="7"/>
  <c r="J5" i="7"/>
  <c r="T5" i="7"/>
  <c r="AC5" i="7"/>
  <c r="AL5" i="7"/>
  <c r="M5" i="7"/>
  <c r="V5" i="7"/>
  <c r="AE5" i="7"/>
  <c r="AN5" i="7"/>
  <c r="N5" i="7"/>
  <c r="W5" i="7"/>
  <c r="AF5" i="7"/>
  <c r="AO5" i="7"/>
  <c r="E5" i="7"/>
  <c r="O5" i="7"/>
  <c r="X5" i="7"/>
  <c r="AG5" i="7"/>
  <c r="AP5" i="7"/>
  <c r="U5" i="7"/>
  <c r="AM5" i="7"/>
  <c r="H5" i="7"/>
  <c r="Z5" i="7"/>
  <c r="I5" i="7"/>
  <c r="AB5" i="7"/>
  <c r="AD5" i="7"/>
  <c r="F5" i="7"/>
  <c r="L5" i="7"/>
  <c r="Y5" i="7"/>
  <c r="AH5" i="7"/>
  <c r="AJ5" i="7"/>
  <c r="Q5" i="7"/>
  <c r="R5" i="7"/>
  <c r="AK5" i="7"/>
  <c r="D5" i="7"/>
  <c r="B5" i="7"/>
  <c r="P5" i="7"/>
  <c r="G5" i="7"/>
  <c r="P32" i="5"/>
  <c r="N32" i="5"/>
  <c r="V32" i="5"/>
  <c r="W32" i="5"/>
  <c r="Y32" i="5"/>
  <c r="P31" i="5"/>
  <c r="N31" i="5"/>
  <c r="V31" i="5"/>
  <c r="W31" i="5"/>
  <c r="Y31" i="5"/>
  <c r="P30" i="5"/>
  <c r="N30" i="5"/>
  <c r="V30" i="5"/>
  <c r="W30" i="5"/>
  <c r="Y30" i="5"/>
  <c r="P29" i="5"/>
  <c r="N29" i="5"/>
  <c r="V29" i="5"/>
  <c r="W29" i="5"/>
  <c r="Y29" i="5"/>
  <c r="P28" i="5"/>
  <c r="N28" i="5"/>
  <c r="V28" i="5"/>
  <c r="W28" i="5"/>
  <c r="Y28" i="5"/>
  <c r="P27" i="5"/>
  <c r="N27" i="5"/>
  <c r="V27" i="5"/>
  <c r="W27" i="5"/>
  <c r="Y27" i="5"/>
  <c r="P26" i="5"/>
  <c r="N26" i="5"/>
  <c r="V26" i="5"/>
  <c r="W26" i="5"/>
  <c r="Y26" i="5"/>
  <c r="P25" i="5"/>
  <c r="N25" i="5"/>
  <c r="V25" i="5"/>
  <c r="W25" i="5"/>
  <c r="Y25" i="5"/>
  <c r="P24" i="5"/>
  <c r="N24" i="5"/>
  <c r="V24" i="5"/>
  <c r="W24" i="5"/>
  <c r="Y24" i="5"/>
  <c r="P23" i="5"/>
  <c r="N23" i="5"/>
  <c r="V23" i="5"/>
  <c r="W23" i="5"/>
  <c r="Y23" i="5"/>
  <c r="P22" i="5"/>
  <c r="N22" i="5"/>
  <c r="V22" i="5"/>
  <c r="W22" i="5"/>
  <c r="Y22" i="5"/>
  <c r="P21" i="5"/>
  <c r="N21" i="5"/>
  <c r="V21" i="5"/>
  <c r="W21" i="5"/>
  <c r="Y21" i="5"/>
  <c r="P20" i="5"/>
  <c r="N20" i="5"/>
  <c r="V20" i="5"/>
  <c r="W20" i="5"/>
  <c r="Y20" i="5"/>
  <c r="P19" i="5"/>
  <c r="N19" i="5"/>
  <c r="V19" i="5"/>
  <c r="W19" i="5"/>
  <c r="Y19" i="5"/>
  <c r="P18" i="5"/>
  <c r="N18" i="5"/>
  <c r="V18" i="5"/>
  <c r="W18" i="5"/>
  <c r="Y18" i="5"/>
  <c r="P17" i="5"/>
  <c r="N17" i="5"/>
  <c r="V17" i="5"/>
  <c r="W17" i="5"/>
  <c r="Y17" i="5"/>
  <c r="P16" i="5"/>
  <c r="N16" i="5"/>
  <c r="V16" i="5"/>
  <c r="W16" i="5"/>
  <c r="Y16" i="5"/>
  <c r="P15" i="5"/>
  <c r="N15" i="5"/>
  <c r="V15" i="5"/>
  <c r="W15" i="5"/>
  <c r="Y15" i="5"/>
  <c r="P14" i="5"/>
  <c r="N14" i="5"/>
  <c r="V14" i="5"/>
  <c r="W14" i="5"/>
  <c r="Y14" i="5"/>
  <c r="P13" i="5"/>
  <c r="N13" i="5"/>
  <c r="V13" i="5"/>
  <c r="W13" i="5"/>
  <c r="Y13" i="5"/>
  <c r="P12" i="5"/>
  <c r="N12" i="5"/>
  <c r="V12" i="5"/>
  <c r="W12" i="5"/>
  <c r="Y12" i="5"/>
  <c r="P11" i="5"/>
  <c r="N11" i="5"/>
  <c r="V11" i="5"/>
  <c r="W11" i="5"/>
  <c r="Y11" i="5"/>
  <c r="P10" i="5"/>
  <c r="N10" i="5"/>
  <c r="V10" i="5"/>
  <c r="W10" i="5"/>
  <c r="Y10" i="5"/>
  <c r="P9" i="5"/>
  <c r="N9" i="5"/>
  <c r="V9" i="5"/>
  <c r="W9" i="5"/>
  <c r="Y9" i="5"/>
  <c r="P8" i="5"/>
  <c r="N8" i="5"/>
  <c r="V8" i="5"/>
  <c r="W8" i="5"/>
  <c r="Y8" i="5"/>
  <c r="P7" i="5"/>
  <c r="N7" i="5"/>
  <c r="V7" i="5"/>
  <c r="W7" i="5"/>
  <c r="Y7" i="5"/>
  <c r="P6" i="5"/>
  <c r="N6" i="5"/>
  <c r="V6" i="5"/>
  <c r="W6" i="5"/>
  <c r="Y6" i="5"/>
  <c r="P5" i="5"/>
  <c r="N5" i="5"/>
  <c r="V5" i="5"/>
  <c r="W5" i="5"/>
  <c r="Y5" i="5"/>
  <c r="P4" i="5"/>
  <c r="N4" i="5"/>
  <c r="V4" i="5"/>
  <c r="W4" i="5"/>
  <c r="Y4" i="5"/>
  <c r="P3" i="5"/>
  <c r="N3" i="5"/>
  <c r="V3" i="5"/>
  <c r="W3" i="5"/>
  <c r="Y3" i="5"/>
  <c r="R2" i="5"/>
  <c r="P2" i="5"/>
  <c r="N2" i="5"/>
  <c r="V2" i="5"/>
  <c r="W2" i="5"/>
  <c r="Y2" i="5"/>
  <c r="Y33" i="5" a="1"/>
  <c r="Y33" i="5"/>
  <c r="AA4" i="5"/>
  <c r="Y35" i="5"/>
  <c r="T2" i="5"/>
  <c r="Z2" i="5"/>
  <c r="M4" i="7"/>
  <c r="U4" i="7"/>
  <c r="H4" i="7"/>
  <c r="P4" i="7"/>
  <c r="X4" i="7"/>
  <c r="AF4" i="7"/>
  <c r="AN4" i="7"/>
  <c r="I4" i="7"/>
  <c r="Q4" i="7"/>
  <c r="S4" i="7"/>
  <c r="AC4" i="7"/>
  <c r="AL4" i="7"/>
  <c r="J4" i="7"/>
  <c r="V4" i="7"/>
  <c r="AE4" i="7"/>
  <c r="AO4" i="7"/>
  <c r="K4" i="7"/>
  <c r="W4" i="7"/>
  <c r="AG4" i="7"/>
  <c r="AP4" i="7"/>
  <c r="L4" i="7"/>
  <c r="Y4" i="7"/>
  <c r="AH4" i="7"/>
  <c r="AQ4" i="7"/>
  <c r="T4" i="7"/>
  <c r="AM4" i="7"/>
  <c r="AA4" i="7"/>
  <c r="E4" i="7"/>
  <c r="AB4" i="7"/>
  <c r="F4" i="7"/>
  <c r="AD4" i="7"/>
  <c r="G4" i="7"/>
  <c r="Z4" i="7"/>
  <c r="AI4" i="7"/>
  <c r="R4" i="7"/>
  <c r="AJ4" i="7"/>
  <c r="D4" i="7"/>
  <c r="B4" i="7"/>
  <c r="AK4" i="7"/>
  <c r="N4" i="7"/>
  <c r="O4" i="7"/>
  <c r="AA25" i="5"/>
  <c r="AA9" i="5"/>
  <c r="AA32" i="5"/>
  <c r="AA22" i="5"/>
  <c r="AA29" i="5"/>
  <c r="AA21" i="5"/>
  <c r="AA20" i="5"/>
  <c r="AA28" i="5"/>
  <c r="AA6" i="5"/>
  <c r="AA27" i="5"/>
  <c r="AA11" i="5"/>
  <c r="AA8" i="5"/>
  <c r="AA26" i="5"/>
  <c r="Y34" i="5"/>
  <c r="AA31" i="5"/>
  <c r="AA23" i="5"/>
  <c r="AA3" i="5"/>
  <c r="AA30" i="5"/>
  <c r="AA10" i="5"/>
  <c r="AA2" i="5"/>
  <c r="J10" i="7"/>
  <c r="R10" i="7"/>
  <c r="Z10" i="7"/>
  <c r="AH10" i="7"/>
  <c r="AP10" i="7"/>
  <c r="H10" i="7"/>
  <c r="Q10" i="7"/>
  <c r="AA10" i="7"/>
  <c r="AJ10" i="7"/>
  <c r="K10" i="7"/>
  <c r="T10" i="7"/>
  <c r="AC10" i="7"/>
  <c r="AL10" i="7"/>
  <c r="L10" i="7"/>
  <c r="U10" i="7"/>
  <c r="AD10" i="7"/>
  <c r="AM10" i="7"/>
  <c r="M10" i="7"/>
  <c r="V10" i="7"/>
  <c r="AE10" i="7"/>
  <c r="AN10" i="7"/>
  <c r="S10" i="7"/>
  <c r="AK10" i="7"/>
  <c r="X10" i="7"/>
  <c r="AQ10" i="7"/>
  <c r="G10" i="7"/>
  <c r="Y10" i="7"/>
  <c r="D10" i="7"/>
  <c r="B10" i="7"/>
  <c r="I10" i="7"/>
  <c r="AB10" i="7"/>
  <c r="E10" i="7"/>
  <c r="W10" i="7"/>
  <c r="AF10" i="7"/>
  <c r="F10" i="7"/>
  <c r="P10" i="7"/>
  <c r="AG10" i="7"/>
  <c r="AI10" i="7"/>
  <c r="N10" i="7"/>
  <c r="O10" i="7"/>
  <c r="AO10" i="7"/>
  <c r="I20" i="7"/>
  <c r="Q20" i="7"/>
  <c r="Y20" i="7"/>
  <c r="AG20" i="7"/>
  <c r="AO20" i="7"/>
  <c r="K20" i="7"/>
  <c r="S20" i="7"/>
  <c r="AA20" i="7"/>
  <c r="AI20" i="7"/>
  <c r="AQ20" i="7"/>
  <c r="L20" i="7"/>
  <c r="T20" i="7"/>
  <c r="AB20" i="7"/>
  <c r="AJ20" i="7"/>
  <c r="M20" i="7"/>
  <c r="U20" i="7"/>
  <c r="AK20" i="7"/>
  <c r="AC20" i="7"/>
  <c r="J20" i="7"/>
  <c r="Z20" i="7"/>
  <c r="AP20" i="7"/>
  <c r="O20" i="7"/>
  <c r="AE20" i="7"/>
  <c r="P20" i="7"/>
  <c r="AF20" i="7"/>
  <c r="D20" i="7"/>
  <c r="R20" i="7"/>
  <c r="AH20" i="7"/>
  <c r="B20" i="7"/>
  <c r="N20" i="7"/>
  <c r="V20" i="7"/>
  <c r="G20" i="7"/>
  <c r="W20" i="7"/>
  <c r="AN20" i="7"/>
  <c r="X20" i="7"/>
  <c r="E20" i="7"/>
  <c r="AL20" i="7"/>
  <c r="F20" i="7"/>
  <c r="AM20" i="7"/>
  <c r="H20" i="7"/>
  <c r="AD20" i="7"/>
  <c r="L21" i="7"/>
  <c r="T21" i="7"/>
  <c r="AB21" i="7"/>
  <c r="AJ21" i="7"/>
  <c r="N21" i="7"/>
  <c r="V21" i="7"/>
  <c r="AD21" i="7"/>
  <c r="AL21" i="7"/>
  <c r="G21" i="7"/>
  <c r="O21" i="7"/>
  <c r="W21" i="7"/>
  <c r="AE21" i="7"/>
  <c r="AM21" i="7"/>
  <c r="E21" i="7"/>
  <c r="P21" i="7"/>
  <c r="X21" i="7"/>
  <c r="AN21" i="7"/>
  <c r="H21" i="7"/>
  <c r="AF21" i="7"/>
  <c r="U21" i="7"/>
  <c r="AK21" i="7"/>
  <c r="F21" i="7"/>
  <c r="J21" i="7"/>
  <c r="Z21" i="7"/>
  <c r="AP21" i="7"/>
  <c r="K21" i="7"/>
  <c r="AA21" i="7"/>
  <c r="AQ21" i="7"/>
  <c r="M21" i="7"/>
  <c r="AC21" i="7"/>
  <c r="D21" i="7"/>
  <c r="I21" i="7"/>
  <c r="AO21" i="7"/>
  <c r="Q21" i="7"/>
  <c r="AI21" i="7"/>
  <c r="R21" i="7"/>
  <c r="AH21" i="7"/>
  <c r="S21" i="7"/>
  <c r="Y21" i="7"/>
  <c r="AG21" i="7"/>
  <c r="B21" i="7"/>
  <c r="N26" i="7"/>
  <c r="V26" i="7"/>
  <c r="AD26" i="7"/>
  <c r="AL26" i="7"/>
  <c r="J26" i="7"/>
  <c r="S26" i="7"/>
  <c r="AB26" i="7"/>
  <c r="AK26" i="7"/>
  <c r="E26" i="7"/>
  <c r="L26" i="7"/>
  <c r="U26" i="7"/>
  <c r="AE26" i="7"/>
  <c r="AN26" i="7"/>
  <c r="M26" i="7"/>
  <c r="W26" i="7"/>
  <c r="AF26" i="7"/>
  <c r="AO26" i="7"/>
  <c r="O26" i="7"/>
  <c r="X26" i="7"/>
  <c r="AP26" i="7"/>
  <c r="AG26" i="7"/>
  <c r="T26" i="7"/>
  <c r="AM26" i="7"/>
  <c r="G26" i="7"/>
  <c r="Y26" i="7"/>
  <c r="AQ26" i="7"/>
  <c r="B26" i="7"/>
  <c r="AJ26" i="7"/>
  <c r="H26" i="7"/>
  <c r="Z26" i="7"/>
  <c r="Q26" i="7"/>
  <c r="I26" i="7"/>
  <c r="AA26" i="7"/>
  <c r="F26" i="7"/>
  <c r="K26" i="7"/>
  <c r="AC26" i="7"/>
  <c r="P26" i="7"/>
  <c r="AH26" i="7"/>
  <c r="R26" i="7"/>
  <c r="AI26" i="7"/>
  <c r="D26" i="7"/>
  <c r="M31" i="7"/>
  <c r="U31" i="7"/>
  <c r="AC31" i="7"/>
  <c r="AK31" i="7"/>
  <c r="B31" i="7"/>
  <c r="H31" i="7"/>
  <c r="Q31" i="7"/>
  <c r="Z31" i="7"/>
  <c r="AI31" i="7"/>
  <c r="J31" i="7"/>
  <c r="S31" i="7"/>
  <c r="AB31" i="7"/>
  <c r="AL31" i="7"/>
  <c r="K31" i="7"/>
  <c r="T31" i="7"/>
  <c r="AD31" i="7"/>
  <c r="AM31" i="7"/>
  <c r="V31" i="7"/>
  <c r="AN31" i="7"/>
  <c r="L31" i="7"/>
  <c r="AE31" i="7"/>
  <c r="R31" i="7"/>
  <c r="AJ31" i="7"/>
  <c r="E31" i="7"/>
  <c r="W31" i="7"/>
  <c r="AO31" i="7"/>
  <c r="F31" i="7"/>
  <c r="D31" i="7"/>
  <c r="AH31" i="7"/>
  <c r="X31" i="7"/>
  <c r="AP31" i="7"/>
  <c r="AG31" i="7"/>
  <c r="G31" i="7"/>
  <c r="Y31" i="7"/>
  <c r="AQ31" i="7"/>
  <c r="I31" i="7"/>
  <c r="N31" i="7"/>
  <c r="AF31" i="7"/>
  <c r="O31" i="7"/>
  <c r="AA31" i="7"/>
  <c r="P31" i="7"/>
  <c r="G29" i="7"/>
  <c r="O29" i="7"/>
  <c r="W29" i="7"/>
  <c r="AE29" i="7"/>
  <c r="AM29" i="7"/>
  <c r="E29" i="7"/>
  <c r="I29" i="7"/>
  <c r="R29" i="7"/>
  <c r="AA29" i="7"/>
  <c r="AJ29" i="7"/>
  <c r="K29" i="7"/>
  <c r="T29" i="7"/>
  <c r="AC29" i="7"/>
  <c r="AL29" i="7"/>
  <c r="L29" i="7"/>
  <c r="U29" i="7"/>
  <c r="AD29" i="7"/>
  <c r="AN29" i="7"/>
  <c r="D29" i="7"/>
  <c r="V29" i="7"/>
  <c r="AO29" i="7"/>
  <c r="B29" i="7"/>
  <c r="M29" i="7"/>
  <c r="AF29" i="7"/>
  <c r="S29" i="7"/>
  <c r="AK29" i="7"/>
  <c r="X29" i="7"/>
  <c r="AP29" i="7"/>
  <c r="Y29" i="7"/>
  <c r="AQ29" i="7"/>
  <c r="AH29" i="7"/>
  <c r="AI29" i="7"/>
  <c r="H29" i="7"/>
  <c r="Z29" i="7"/>
  <c r="J29" i="7"/>
  <c r="N29" i="7"/>
  <c r="AG29" i="7"/>
  <c r="AB29" i="7"/>
  <c r="P29" i="7"/>
  <c r="F29" i="7"/>
  <c r="Q29" i="7"/>
  <c r="G2" i="7"/>
  <c r="O2" i="7"/>
  <c r="W2" i="7"/>
  <c r="AE2" i="7"/>
  <c r="AM2" i="7"/>
  <c r="I2" i="7"/>
  <c r="Q2" i="7"/>
  <c r="Y2" i="7"/>
  <c r="AG2" i="7"/>
  <c r="AO2" i="7"/>
  <c r="AO3" i="7"/>
  <c r="AO6" i="7"/>
  <c r="AO8" i="7"/>
  <c r="AO9" i="7"/>
  <c r="AO11" i="7"/>
  <c r="AO22" i="7"/>
  <c r="AO23" i="7"/>
  <c r="AO25" i="7"/>
  <c r="AO27" i="7"/>
  <c r="AO28" i="7"/>
  <c r="AO30" i="7"/>
  <c r="AO32" i="7"/>
  <c r="AO33" i="7"/>
  <c r="J2" i="7"/>
  <c r="R2" i="7"/>
  <c r="Z2" i="7"/>
  <c r="AH2" i="7"/>
  <c r="AP2" i="7"/>
  <c r="K2" i="7"/>
  <c r="S2" i="7"/>
  <c r="AA2" i="7"/>
  <c r="AI2" i="7"/>
  <c r="AQ2" i="7"/>
  <c r="P2" i="7"/>
  <c r="AF2" i="7"/>
  <c r="U2" i="7"/>
  <c r="AK2" i="7"/>
  <c r="V2" i="7"/>
  <c r="AL2" i="7"/>
  <c r="H2" i="7"/>
  <c r="X2" i="7"/>
  <c r="AN2" i="7"/>
  <c r="AJ2" i="7"/>
  <c r="M2" i="7"/>
  <c r="N2" i="7"/>
  <c r="B2" i="7"/>
  <c r="T2" i="7"/>
  <c r="F2" i="7"/>
  <c r="D2" i="7"/>
  <c r="AB2" i="7"/>
  <c r="AD2" i="7"/>
  <c r="E2" i="7"/>
  <c r="L2" i="7"/>
  <c r="AC2" i="7"/>
  <c r="L8" i="7"/>
  <c r="T8" i="7"/>
  <c r="AB8" i="7"/>
  <c r="AJ8" i="7"/>
  <c r="I8" i="7"/>
  <c r="R8" i="7"/>
  <c r="AA8" i="7"/>
  <c r="AK8" i="7"/>
  <c r="K8" i="7"/>
  <c r="U8" i="7"/>
  <c r="AD8" i="7"/>
  <c r="AM8" i="7"/>
  <c r="M8" i="7"/>
  <c r="V8" i="7"/>
  <c r="AE8" i="7"/>
  <c r="AN8" i="7"/>
  <c r="N8" i="7"/>
  <c r="W8" i="7"/>
  <c r="AF8" i="7"/>
  <c r="S8" i="7"/>
  <c r="AL8" i="7"/>
  <c r="G8" i="7"/>
  <c r="Y8" i="7"/>
  <c r="AQ8" i="7"/>
  <c r="F8" i="7"/>
  <c r="H8" i="7"/>
  <c r="Z8" i="7"/>
  <c r="J8" i="7"/>
  <c r="AC8" i="7"/>
  <c r="X8" i="7"/>
  <c r="E8" i="7"/>
  <c r="AG8" i="7"/>
  <c r="AH8" i="7"/>
  <c r="Q8" i="7"/>
  <c r="AI8" i="7"/>
  <c r="O8" i="7"/>
  <c r="D8" i="7"/>
  <c r="B8" i="7"/>
  <c r="AP8" i="7"/>
  <c r="P8" i="7"/>
  <c r="G22" i="7"/>
  <c r="O22" i="7"/>
  <c r="W22" i="7"/>
  <c r="AE22" i="7"/>
  <c r="I22" i="7"/>
  <c r="J22" i="7"/>
  <c r="R22" i="7"/>
  <c r="Z22" i="7"/>
  <c r="AH22" i="7"/>
  <c r="AP22" i="7"/>
  <c r="S22" i="7"/>
  <c r="AI22" i="7"/>
  <c r="AQ22" i="7"/>
  <c r="K22" i="7"/>
  <c r="AA22" i="7"/>
  <c r="P22" i="7"/>
  <c r="AC22" i="7"/>
  <c r="AN22" i="7"/>
  <c r="T22" i="7"/>
  <c r="AF22" i="7"/>
  <c r="U22" i="7"/>
  <c r="AG22" i="7"/>
  <c r="V22" i="7"/>
  <c r="AJ22" i="7"/>
  <c r="H22" i="7"/>
  <c r="AD22" i="7"/>
  <c r="L22" i="7"/>
  <c r="AK22" i="7"/>
  <c r="M22" i="7"/>
  <c r="AL22" i="7"/>
  <c r="F22" i="7"/>
  <c r="N22" i="7"/>
  <c r="AM22" i="7"/>
  <c r="Q22" i="7"/>
  <c r="X22" i="7"/>
  <c r="E22" i="7"/>
  <c r="B22" i="7"/>
  <c r="AB22" i="7"/>
  <c r="D22" i="7"/>
  <c r="Y22" i="7"/>
  <c r="M11" i="7"/>
  <c r="U11" i="7"/>
  <c r="AC11" i="7"/>
  <c r="AK11" i="7"/>
  <c r="H11" i="7"/>
  <c r="Q11" i="7"/>
  <c r="Z11" i="7"/>
  <c r="AI11" i="7"/>
  <c r="J11" i="7"/>
  <c r="S11" i="7"/>
  <c r="AB11" i="7"/>
  <c r="AL11" i="7"/>
  <c r="K11" i="7"/>
  <c r="T11" i="7"/>
  <c r="AD11" i="7"/>
  <c r="AM11" i="7"/>
  <c r="D11" i="7"/>
  <c r="L11" i="7"/>
  <c r="V11" i="7"/>
  <c r="AE11" i="7"/>
  <c r="AN11" i="7"/>
  <c r="R11" i="7"/>
  <c r="AJ11" i="7"/>
  <c r="X11" i="7"/>
  <c r="AP11" i="7"/>
  <c r="G11" i="7"/>
  <c r="Y11" i="7"/>
  <c r="AQ11" i="7"/>
  <c r="I11" i="7"/>
  <c r="AA11" i="7"/>
  <c r="B11" i="7"/>
  <c r="W11" i="7"/>
  <c r="AF11" i="7"/>
  <c r="AG11" i="7"/>
  <c r="E11" i="7"/>
  <c r="P11" i="7"/>
  <c r="AH11" i="7"/>
  <c r="F11" i="7"/>
  <c r="N11" i="7"/>
  <c r="O11" i="7"/>
  <c r="H32" i="7"/>
  <c r="P32" i="7"/>
  <c r="X32" i="7"/>
  <c r="AF32" i="7"/>
  <c r="AN32" i="7"/>
  <c r="G32" i="7"/>
  <c r="Q32" i="7"/>
  <c r="Z32" i="7"/>
  <c r="AI32" i="7"/>
  <c r="J32" i="7"/>
  <c r="S32" i="7"/>
  <c r="AB32" i="7"/>
  <c r="AK32" i="7"/>
  <c r="K32" i="7"/>
  <c r="T32" i="7"/>
  <c r="AC32" i="7"/>
  <c r="AL32" i="7"/>
  <c r="E32" i="7"/>
  <c r="U32" i="7"/>
  <c r="AM32" i="7"/>
  <c r="L32" i="7"/>
  <c r="AD32" i="7"/>
  <c r="F32" i="7"/>
  <c r="R32" i="7"/>
  <c r="AJ32" i="7"/>
  <c r="V32" i="7"/>
  <c r="W32" i="7"/>
  <c r="AP32" i="7"/>
  <c r="D32" i="7"/>
  <c r="O32" i="7"/>
  <c r="Y32" i="7"/>
  <c r="AQ32" i="7"/>
  <c r="I32" i="7"/>
  <c r="AA32" i="7"/>
  <c r="M32" i="7"/>
  <c r="AE32" i="7"/>
  <c r="AG32" i="7"/>
  <c r="AH32" i="7"/>
  <c r="B32" i="7"/>
  <c r="N32" i="7"/>
  <c r="J30" i="7"/>
  <c r="R30" i="7"/>
  <c r="Z30" i="7"/>
  <c r="AH30" i="7"/>
  <c r="AP30" i="7"/>
  <c r="H30" i="7"/>
  <c r="Q30" i="7"/>
  <c r="AA30" i="7"/>
  <c r="AJ30" i="7"/>
  <c r="F30" i="7"/>
  <c r="K30" i="7"/>
  <c r="T30" i="7"/>
  <c r="AC30" i="7"/>
  <c r="AL30" i="7"/>
  <c r="L30" i="7"/>
  <c r="U30" i="7"/>
  <c r="AD30" i="7"/>
  <c r="AM30" i="7"/>
  <c r="M30" i="7"/>
  <c r="AE30" i="7"/>
  <c r="AN30" i="7"/>
  <c r="D30" i="7"/>
  <c r="V30" i="7"/>
  <c r="S30" i="7"/>
  <c r="AK30" i="7"/>
  <c r="W30" i="7"/>
  <c r="P30" i="7"/>
  <c r="X30" i="7"/>
  <c r="AQ30" i="7"/>
  <c r="G30" i="7"/>
  <c r="Y30" i="7"/>
  <c r="B30" i="7"/>
  <c r="I30" i="7"/>
  <c r="AB30" i="7"/>
  <c r="N30" i="7"/>
  <c r="AF30" i="7"/>
  <c r="O30" i="7"/>
  <c r="AI30" i="7"/>
  <c r="E30" i="7"/>
  <c r="AG30" i="7"/>
  <c r="I27" i="7"/>
  <c r="Q27" i="7"/>
  <c r="Y27" i="7"/>
  <c r="AG27" i="7"/>
  <c r="D27" i="7"/>
  <c r="J27" i="7"/>
  <c r="S27" i="7"/>
  <c r="AB27" i="7"/>
  <c r="AK27" i="7"/>
  <c r="L27" i="7"/>
  <c r="U27" i="7"/>
  <c r="AD27" i="7"/>
  <c r="AM27" i="7"/>
  <c r="M27" i="7"/>
  <c r="V27" i="7"/>
  <c r="AE27" i="7"/>
  <c r="AN27" i="7"/>
  <c r="F27" i="7"/>
  <c r="N27" i="7"/>
  <c r="AF27" i="7"/>
  <c r="W27" i="7"/>
  <c r="AP27" i="7"/>
  <c r="T27" i="7"/>
  <c r="AL27" i="7"/>
  <c r="X27" i="7"/>
  <c r="AQ27" i="7"/>
  <c r="G27" i="7"/>
  <c r="Z27" i="7"/>
  <c r="B27" i="7"/>
  <c r="AJ27" i="7"/>
  <c r="H27" i="7"/>
  <c r="AA27" i="7"/>
  <c r="K27" i="7"/>
  <c r="E27" i="7"/>
  <c r="O27" i="7"/>
  <c r="AH27" i="7"/>
  <c r="P27" i="7"/>
  <c r="AC27" i="7"/>
  <c r="AI27" i="7"/>
  <c r="R27" i="7"/>
  <c r="G9" i="7"/>
  <c r="O9" i="7"/>
  <c r="W9" i="7"/>
  <c r="AE9" i="7"/>
  <c r="AM9" i="7"/>
  <c r="I9" i="7"/>
  <c r="R9" i="7"/>
  <c r="AA9" i="7"/>
  <c r="AJ9" i="7"/>
  <c r="K9" i="7"/>
  <c r="T9" i="7"/>
  <c r="AC9" i="7"/>
  <c r="AL9" i="7"/>
  <c r="L9" i="7"/>
  <c r="U9" i="7"/>
  <c r="AD9" i="7"/>
  <c r="AN9" i="7"/>
  <c r="E9" i="7"/>
  <c r="M9" i="7"/>
  <c r="V9" i="7"/>
  <c r="AF9" i="7"/>
  <c r="S9" i="7"/>
  <c r="AK9" i="7"/>
  <c r="Y9" i="7"/>
  <c r="AQ9" i="7"/>
  <c r="H9" i="7"/>
  <c r="Z9" i="7"/>
  <c r="F9" i="7"/>
  <c r="J9" i="7"/>
  <c r="AB9" i="7"/>
  <c r="X9" i="7"/>
  <c r="AG9" i="7"/>
  <c r="AH9" i="7"/>
  <c r="P9" i="7"/>
  <c r="D9" i="7"/>
  <c r="AI9" i="7"/>
  <c r="N9" i="7"/>
  <c r="Q9" i="7"/>
  <c r="AP9" i="7"/>
  <c r="B9" i="7"/>
  <c r="J3" i="7"/>
  <c r="R3" i="7"/>
  <c r="Z3" i="7"/>
  <c r="AH3" i="7"/>
  <c r="AP3" i="7"/>
  <c r="L3" i="7"/>
  <c r="T3" i="7"/>
  <c r="AB3" i="7"/>
  <c r="AJ3" i="7"/>
  <c r="M3" i="7"/>
  <c r="U3" i="7"/>
  <c r="AC3" i="7"/>
  <c r="AK3" i="7"/>
  <c r="N3" i="7"/>
  <c r="V3" i="7"/>
  <c r="AD3" i="7"/>
  <c r="AL3" i="7"/>
  <c r="K3" i="7"/>
  <c r="AA3" i="7"/>
  <c r="AQ3" i="7"/>
  <c r="P3" i="7"/>
  <c r="AF3" i="7"/>
  <c r="Q3" i="7"/>
  <c r="AG3" i="7"/>
  <c r="D3" i="7"/>
  <c r="S3" i="7"/>
  <c r="AI3" i="7"/>
  <c r="AE3" i="7"/>
  <c r="E3" i="7"/>
  <c r="H3" i="7"/>
  <c r="AN3" i="7"/>
  <c r="I3" i="7"/>
  <c r="O3" i="7"/>
  <c r="G3" i="7"/>
  <c r="W3" i="7"/>
  <c r="B3" i="7"/>
  <c r="X3" i="7"/>
  <c r="Y3" i="7"/>
  <c r="F3" i="7"/>
  <c r="AM3" i="7"/>
  <c r="N6" i="7"/>
  <c r="V6" i="7"/>
  <c r="AD6" i="7"/>
  <c r="AL6" i="7"/>
  <c r="J6" i="7"/>
  <c r="S6" i="7"/>
  <c r="AB6" i="7"/>
  <c r="AK6" i="7"/>
  <c r="L6" i="7"/>
  <c r="U6" i="7"/>
  <c r="AE6" i="7"/>
  <c r="AN6" i="7"/>
  <c r="M6" i="7"/>
  <c r="W6" i="7"/>
  <c r="AF6" i="7"/>
  <c r="O6" i="7"/>
  <c r="X6" i="7"/>
  <c r="AG6" i="7"/>
  <c r="AP6" i="7"/>
  <c r="T6" i="7"/>
  <c r="AM6" i="7"/>
  <c r="H6" i="7"/>
  <c r="Z6" i="7"/>
  <c r="I6" i="7"/>
  <c r="AA6" i="7"/>
  <c r="K6" i="7"/>
  <c r="AC6" i="7"/>
  <c r="Y6" i="7"/>
  <c r="AH6" i="7"/>
  <c r="AI6" i="7"/>
  <c r="AJ6" i="7"/>
  <c r="G6" i="7"/>
  <c r="D6" i="7"/>
  <c r="B6" i="7"/>
  <c r="P6" i="7"/>
  <c r="E6" i="7"/>
  <c r="R6" i="7"/>
  <c r="AQ6" i="7"/>
  <c r="Q6" i="7"/>
  <c r="F6" i="7"/>
  <c r="K25" i="7"/>
  <c r="S25" i="7"/>
  <c r="AA25" i="7"/>
  <c r="AI25" i="7"/>
  <c r="AQ25" i="7"/>
  <c r="E25" i="7"/>
  <c r="J25" i="7"/>
  <c r="T25" i="7"/>
  <c r="AC25" i="7"/>
  <c r="AL25" i="7"/>
  <c r="D25" i="7"/>
  <c r="M25" i="7"/>
  <c r="V25" i="7"/>
  <c r="AE25" i="7"/>
  <c r="AN25" i="7"/>
  <c r="N25" i="7"/>
  <c r="W25" i="7"/>
  <c r="AF25" i="7"/>
  <c r="X25" i="7"/>
  <c r="AG25" i="7"/>
  <c r="O25" i="7"/>
  <c r="AP25" i="7"/>
  <c r="U25" i="7"/>
  <c r="AM25" i="7"/>
  <c r="B25" i="7"/>
  <c r="G25" i="7"/>
  <c r="Y25" i="7"/>
  <c r="R25" i="7"/>
  <c r="H25" i="7"/>
  <c r="Z25" i="7"/>
  <c r="F25" i="7"/>
  <c r="AK25" i="7"/>
  <c r="I25" i="7"/>
  <c r="AB25" i="7"/>
  <c r="L25" i="7"/>
  <c r="P25" i="7"/>
  <c r="AH25" i="7"/>
  <c r="AJ25" i="7"/>
  <c r="AD25" i="7"/>
  <c r="Q25" i="7"/>
  <c r="M23" i="7"/>
  <c r="U23" i="7"/>
  <c r="AC23" i="7"/>
  <c r="AK23" i="7"/>
  <c r="B23" i="7"/>
  <c r="V23" i="7"/>
  <c r="AL23" i="7"/>
  <c r="N23" i="7"/>
  <c r="AD23" i="7"/>
  <c r="O23" i="7"/>
  <c r="Y23" i="7"/>
  <c r="AI23" i="7"/>
  <c r="G23" i="7"/>
  <c r="Q23" i="7"/>
  <c r="AA23" i="7"/>
  <c r="AM23" i="7"/>
  <c r="H23" i="7"/>
  <c r="R23" i="7"/>
  <c r="AB23" i="7"/>
  <c r="AN23" i="7"/>
  <c r="E23" i="7"/>
  <c r="I23" i="7"/>
  <c r="AE23" i="7"/>
  <c r="S23" i="7"/>
  <c r="F23" i="7"/>
  <c r="P23" i="7"/>
  <c r="AJ23" i="7"/>
  <c r="T23" i="7"/>
  <c r="AP23" i="7"/>
  <c r="AH23" i="7"/>
  <c r="W23" i="7"/>
  <c r="AQ23" i="7"/>
  <c r="X23" i="7"/>
  <c r="J23" i="7"/>
  <c r="AF23" i="7"/>
  <c r="D23" i="7"/>
  <c r="K23" i="7"/>
  <c r="Z23" i="7"/>
  <c r="AG23" i="7"/>
  <c r="L23" i="7"/>
  <c r="L28" i="7"/>
  <c r="T28" i="7"/>
  <c r="AB28" i="7"/>
  <c r="AJ28" i="7"/>
  <c r="I28" i="7"/>
  <c r="R28" i="7"/>
  <c r="AA28" i="7"/>
  <c r="AK28" i="7"/>
  <c r="K28" i="7"/>
  <c r="U28" i="7"/>
  <c r="AD28" i="7"/>
  <c r="AM28" i="7"/>
  <c r="M28" i="7"/>
  <c r="V28" i="7"/>
  <c r="AE28" i="7"/>
  <c r="AN28" i="7"/>
  <c r="B28" i="7"/>
  <c r="N28" i="7"/>
  <c r="AF28" i="7"/>
  <c r="E28" i="7"/>
  <c r="W28" i="7"/>
  <c r="S28" i="7"/>
  <c r="AL28" i="7"/>
  <c r="D28" i="7"/>
  <c r="X28" i="7"/>
  <c r="AP28" i="7"/>
  <c r="Q28" i="7"/>
  <c r="G28" i="7"/>
  <c r="Y28" i="7"/>
  <c r="AQ28" i="7"/>
  <c r="P28" i="7"/>
  <c r="H28" i="7"/>
  <c r="Z28" i="7"/>
  <c r="J28" i="7"/>
  <c r="AC28" i="7"/>
  <c r="O28" i="7"/>
  <c r="F28" i="7"/>
  <c r="AH28" i="7"/>
  <c r="AI28" i="7"/>
  <c r="AG28" i="7"/>
  <c r="AA33" i="5"/>
  <c r="T33" i="7"/>
  <c r="AA33" i="7"/>
  <c r="O33" i="7"/>
  <c r="B33" i="7"/>
  <c r="S33" i="7"/>
  <c r="G33" i="7"/>
  <c r="L33" i="7"/>
  <c r="N33" i="7"/>
  <c r="AK33" i="7"/>
  <c r="K33" i="7"/>
  <c r="Y33" i="7"/>
  <c r="AL33" i="7"/>
  <c r="AC33" i="7"/>
  <c r="V33" i="7"/>
  <c r="AG33" i="7"/>
  <c r="E33" i="7"/>
  <c r="M33" i="7"/>
  <c r="U33" i="7"/>
  <c r="AP33" i="7"/>
  <c r="Q33" i="7"/>
  <c r="AD33" i="7"/>
  <c r="AJ33" i="7"/>
  <c r="AF33" i="7"/>
  <c r="AH33" i="7"/>
  <c r="I33" i="7"/>
  <c r="AB33" i="7"/>
  <c r="AN33" i="7"/>
  <c r="P33" i="7"/>
  <c r="Z33" i="7"/>
  <c r="AM33" i="7"/>
  <c r="D33" i="7"/>
  <c r="X33" i="7"/>
  <c r="AQ33" i="7"/>
  <c r="R33" i="7"/>
  <c r="AE33" i="7"/>
  <c r="F33" i="7"/>
  <c r="H33" i="7"/>
  <c r="AI33" i="7"/>
  <c r="J33" i="7"/>
  <c r="W33" i="7"/>
</calcChain>
</file>

<file path=xl/sharedStrings.xml><?xml version="1.0" encoding="utf-8"?>
<sst xmlns="http://schemas.openxmlformats.org/spreadsheetml/2006/main" count="314" uniqueCount="168">
  <si>
    <t>World</t>
  </si>
  <si>
    <t>Apples</t>
  </si>
  <si>
    <t>Juice, apple, single strength</t>
  </si>
  <si>
    <t>Juice, apple, concentrated</t>
  </si>
  <si>
    <t>Pears</t>
  </si>
  <si>
    <t>Quinces</t>
  </si>
  <si>
    <t>Apricots</t>
  </si>
  <si>
    <t>Apricots, dry</t>
  </si>
  <si>
    <t>Cherries, sour</t>
  </si>
  <si>
    <t>Cherries</t>
  </si>
  <si>
    <t>Peaches and nectarines</t>
  </si>
  <si>
    <t>Plums and sloes</t>
  </si>
  <si>
    <t>Plums dried (prunes)</t>
  </si>
  <si>
    <t>Juice, plum, concentrated</t>
  </si>
  <si>
    <t>Fruit, stone nes</t>
  </si>
  <si>
    <t>Fruit, pome nes</t>
  </si>
  <si>
    <t>Strawberries</t>
  </si>
  <si>
    <t>Raspberries</t>
  </si>
  <si>
    <t>Gooseberries</t>
  </si>
  <si>
    <t>Currants</t>
  </si>
  <si>
    <t>Blueberries</t>
  </si>
  <si>
    <t>Cranberries</t>
  </si>
  <si>
    <t>Berries nes</t>
  </si>
  <si>
    <t>Watermelons</t>
  </si>
  <si>
    <t>Cashewapple</t>
  </si>
  <si>
    <t>Fruit, fresh nes</t>
  </si>
  <si>
    <t>Fruit, dried nes</t>
  </si>
  <si>
    <t>Juice, fruit nes</t>
  </si>
  <si>
    <t>Fruit, prepared nes</t>
  </si>
  <si>
    <t>Flour, fruit</t>
  </si>
  <si>
    <t>Fruits, nuts, peel, sugar preserved</t>
  </si>
  <si>
    <t>Fruit, cooked, homogenized preparations</t>
  </si>
  <si>
    <t>Apples and products</t>
  </si>
  <si>
    <t>Default composition: 515 Apples, 518 Apple juice, single strength, 519 Apple juice, concentrated</t>
  </si>
  <si>
    <t>Fruits, other</t>
  </si>
  <si>
    <t>Default composition: 521 Pears, 523 Quinces, 526 Apricots, 527 Dry Apricots, 530 Sour cherries, 531 Cherries, 534 Peaches and nectarines, 536 Plums and sloes, 537 Plums Dried (Prunes), 538 Plum juice, single strength, 539 Plum juice, concentrated, 541 Stone fruit, nes, 542 Pome fruit, nes, 544 Strawberries, 547 Raspberries, 549 Gooseberries, 550 Currants, 552 Blueberries, 554 Cranberries, 558 Berries Nes, 567 Watermelons, 568 Other melons (inc.cantaloupes), 569 Figs, 570 Figs Dried, 571 Mangoes, mangosteens, guavas, 572 Avocados, 583 Mango Juice, 587 Persimmons, 591 Cashewapple, 592 Kiwi fruit, 600 Papayas, 603 Fruit, tropical fresh nes, 604 Fruit Tropical Dried Nes, 619 Fruit Fresh Nes, 620 Fruit Dried Nes, 622 Fruit Juice Nes, 623 Fruit Prp Nes, 624 Flour of Fruits, 625 Fruit,Nut,Peel, Sugar Prs, 626 Homogen. Cooked Fruit Prp</t>
  </si>
  <si>
    <t>Total</t>
  </si>
  <si>
    <t>Other</t>
  </si>
  <si>
    <t>Fruits Other</t>
  </si>
  <si>
    <t>Apples, raw, with skin</t>
  </si>
  <si>
    <t>Apricots, raw</t>
  </si>
  <si>
    <t>Apricots, dried, sulfured, stewed, without added sugar</t>
  </si>
  <si>
    <t>Blueberries, raw</t>
  </si>
  <si>
    <t>https://hort.purdue.edu/newcrop/morton/cashew_apple.html</t>
  </si>
  <si>
    <t>Cherries, sweet, raw</t>
  </si>
  <si>
    <t>Cherries, sour, red, raw</t>
  </si>
  <si>
    <t>Cranberries, raw</t>
  </si>
  <si>
    <t>Currants, red and white, raw</t>
  </si>
  <si>
    <t>Gooseberries, raw</t>
  </si>
  <si>
    <t>Pears, raw</t>
  </si>
  <si>
    <t>Apple juice, frozen concentrate, unsweetened, undiluted, without added ascorbic acid</t>
  </si>
  <si>
    <t>Apple juice, canned or bottled, unsweetened, without added ascorbic acid</t>
  </si>
  <si>
    <t>Babyfood, juice, mixed fruit</t>
  </si>
  <si>
    <t>Peaches, yellow, raw</t>
  </si>
  <si>
    <t>Plums, raw</t>
  </si>
  <si>
    <t>Plums, dried (prunes), uncooked</t>
  </si>
  <si>
    <t>Quinces, raw</t>
  </si>
  <si>
    <t>Raspberries, raw</t>
  </si>
  <si>
    <t>Strawberries, raw</t>
  </si>
  <si>
    <t xml:space="preserve"> Watermelon, raw</t>
  </si>
  <si>
    <t>09021</t>
  </si>
  <si>
    <t>09033</t>
  </si>
  <si>
    <t>09050</t>
  </si>
  <si>
    <t>09070</t>
  </si>
  <si>
    <t>09063</t>
  </si>
  <si>
    <t>09078</t>
  </si>
  <si>
    <t>09084</t>
  </si>
  <si>
    <t>09107</t>
  </si>
  <si>
    <t>09017</t>
  </si>
  <si>
    <t>09016</t>
  </si>
  <si>
    <t>03179</t>
  </si>
  <si>
    <t>09236</t>
  </si>
  <si>
    <t>09252</t>
  </si>
  <si>
    <t>09279</t>
  </si>
  <si>
    <t>09291</t>
  </si>
  <si>
    <t>09296</t>
  </si>
  <si>
    <t>09302</t>
  </si>
  <si>
    <t>09316</t>
  </si>
  <si>
    <t>09326</t>
  </si>
  <si>
    <t>09003</t>
  </si>
  <si>
    <t>Included</t>
  </si>
  <si>
    <t>Note 1: All exclusions because of lack of FCT data- KL 121815</t>
  </si>
  <si>
    <t>Note 2: Changing the inclusion status will automatically reweight all items in the category- KL 121815</t>
  </si>
  <si>
    <t>area_name</t>
  </si>
  <si>
    <t>yr</t>
  </si>
  <si>
    <t>item_name</t>
  </si>
  <si>
    <t>usda_code</t>
  </si>
  <si>
    <t>usda_desc</t>
  </si>
  <si>
    <t>include</t>
  </si>
  <si>
    <t>item_code</t>
  </si>
  <si>
    <t>fbs_code</t>
  </si>
  <si>
    <t>fbs_cat</t>
  </si>
  <si>
    <t>fbs_def</t>
  </si>
  <si>
    <t>prod</t>
  </si>
  <si>
    <t>imp</t>
  </si>
  <si>
    <t>prod_imp</t>
  </si>
  <si>
    <t>exp</t>
  </si>
  <si>
    <t>net_trade</t>
  </si>
  <si>
    <t>fbs_prod</t>
  </si>
  <si>
    <t>pcn_item_fbs_prod</t>
  </si>
  <si>
    <t>fbs_cat_food</t>
  </si>
  <si>
    <t>pcn_netprod_fbsfood</t>
  </si>
  <si>
    <t>pcn_w_stockvar</t>
  </si>
  <si>
    <t>stock_var</t>
  </si>
  <si>
    <t>calc_dom_supply</t>
  </si>
  <si>
    <t>pcn_food_supply</t>
  </si>
  <si>
    <t>calc_fd_supply</t>
  </si>
  <si>
    <t>pcn_fdsupply_fbsfd</t>
  </si>
  <si>
    <t>edible_share</t>
  </si>
  <si>
    <t>inedible_share</t>
  </si>
  <si>
    <t>proximates</t>
  </si>
  <si>
    <t>water_g</t>
  </si>
  <si>
    <t>energy_kcal</t>
  </si>
  <si>
    <t>protein_g</t>
  </si>
  <si>
    <t>fat_g</t>
  </si>
  <si>
    <t>carbohydrate_g</t>
  </si>
  <si>
    <t>totalfiber_g</t>
  </si>
  <si>
    <t>sugar_g</t>
  </si>
  <si>
    <t>minerals</t>
  </si>
  <si>
    <t>calcium_mg</t>
  </si>
  <si>
    <t>iron_mg</t>
  </si>
  <si>
    <t>magnesium_mg</t>
  </si>
  <si>
    <t>phosphorus_mg</t>
  </si>
  <si>
    <t>potassium_mg</t>
  </si>
  <si>
    <t>potassium_g</t>
  </si>
  <si>
    <t>sodium_mg</t>
  </si>
  <si>
    <t>sodium_g</t>
  </si>
  <si>
    <t>zinc_mg</t>
  </si>
  <si>
    <t>vitamins</t>
  </si>
  <si>
    <t>vit_c_mg</t>
  </si>
  <si>
    <t>thiamin_mg</t>
  </si>
  <si>
    <t>riboflavin_mg</t>
  </si>
  <si>
    <t>niacin_mg</t>
  </si>
  <si>
    <t>vit_b6_mg</t>
  </si>
  <si>
    <t>folate_µg</t>
  </si>
  <si>
    <t>vit_b12_µg</t>
  </si>
  <si>
    <t>vit_a_rae_µg</t>
  </si>
  <si>
    <t>vit_a_IU</t>
  </si>
  <si>
    <t>vit_e_mg</t>
  </si>
  <si>
    <t>vit_d_IU</t>
  </si>
  <si>
    <t>vit_k_µg</t>
  </si>
  <si>
    <t>lipids</t>
  </si>
  <si>
    <t>ft_acds_tot_sat_g</t>
  </si>
  <si>
    <t>ft_acds_mono_unsat_g</t>
  </si>
  <si>
    <t>ft_acds_plyunst_g</t>
  </si>
  <si>
    <t>ft_acds_tot_trans_g</t>
  </si>
  <si>
    <t>cholesterol_mg</t>
  </si>
  <si>
    <t>other</t>
  </si>
  <si>
    <t>caffeine_mg</t>
  </si>
  <si>
    <t xml:space="preserve">Core and stem </t>
  </si>
  <si>
    <t>7 (pits)</t>
  </si>
  <si>
    <t/>
  </si>
  <si>
    <t xml:space="preserve">Stems and green or spoiled berries </t>
  </si>
  <si>
    <t xml:space="preserve">8% Refuse Description: Pits and stems </t>
  </si>
  <si>
    <t xml:space="preserve">10% Refuse Description: Pits and stems </t>
  </si>
  <si>
    <t xml:space="preserve">2% Refuse Description: Stems and spoiled berries </t>
  </si>
  <si>
    <t xml:space="preserve">2% Refuse Description: Stems </t>
  </si>
  <si>
    <t xml:space="preserve">4% Refuse Description: Pit </t>
  </si>
  <si>
    <t>10% Refuse Description: Stem</t>
  </si>
  <si>
    <t xml:space="preserve">6% Refuse Description: Pits </t>
  </si>
  <si>
    <t xml:space="preserve">13% Refuse Description: Pits </t>
  </si>
  <si>
    <t>39% Refuse Description: Core</t>
  </si>
  <si>
    <t>4% Refuse Description: Caps</t>
  </si>
  <si>
    <t xml:space="preserve">6% Refuse Description: Caps and stems </t>
  </si>
  <si>
    <t>48% Refuse Description: Rind</t>
  </si>
  <si>
    <t>Composite</t>
  </si>
  <si>
    <t>vit_d_μg</t>
  </si>
  <si>
    <t>pcn_fdsupply_avg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</si>
</sst>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11"/>
      <color theme="1"/>
      <name val="Calibri"/>
      <family val="2"/>
    </font>
    <font>
      <sz val="8"/>
      <color rgb="FF333333"/>
      <name val="Calibri"/>
      <family val="2"/>
      <scheme val="minor"/>
    </font>
    <font>
      <b/>
      <sz val="16"/>
      <color theme="1"/>
      <name val="Calibri"/>
      <family val="2"/>
      <scheme val="minor"/>
    </font>
    <font>
      <sz val="10"/>
      <color rgb="FF000000"/>
      <name val="Calibri"/>
      <family val="2"/>
      <scheme val="minor"/>
    </font>
    <font>
      <sz val="10"/>
      <name val="Arial"/>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rgb="FF000000"/>
      </patternFill>
    </fill>
    <fill>
      <patternFill patternType="solid">
        <fgColor theme="0"/>
        <bgColor indexed="64"/>
      </patternFill>
    </fill>
    <fill>
      <patternFill patternType="solid">
        <fgColor rgb="FFFF7C80"/>
        <bgColor indexed="64"/>
      </patternFill>
    </fill>
    <fill>
      <patternFill patternType="solid">
        <fgColor theme="7"/>
        <bgColor rgb="FF000000"/>
      </patternFill>
    </fill>
    <fill>
      <patternFill patternType="solid">
        <fgColor theme="7" tint="0.79998168889431442"/>
        <bgColor rgb="FF000000"/>
      </patternFill>
    </fill>
    <fill>
      <patternFill patternType="solid">
        <fgColor theme="7"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xf numFmtId="0" fontId="24" fillId="0" borderId="0"/>
  </cellStyleXfs>
  <cellXfs count="61">
    <xf numFmtId="0" fontId="0" fillId="0" borderId="0" xfId="0"/>
    <xf numFmtId="0" fontId="18" fillId="0" borderId="0" xfId="0" applyFont="1" applyAlignment="1">
      <alignment horizontal="center" wrapText="1"/>
    </xf>
    <xf numFmtId="0" fontId="0" fillId="0" borderId="0" xfId="0" applyAlignment="1">
      <alignment horizontal="center"/>
    </xf>
    <xf numFmtId="3" fontId="18" fillId="0" borderId="0" xfId="0" applyNumberFormat="1" applyFont="1" applyAlignment="1">
      <alignment horizontal="center" wrapText="1"/>
    </xf>
    <xf numFmtId="3" fontId="0" fillId="0" borderId="0" xfId="0" applyNumberFormat="1" applyAlignment="1">
      <alignment horizontal="center"/>
    </xf>
    <xf numFmtId="3" fontId="0" fillId="0" borderId="0" xfId="0" applyNumberFormat="1" applyAlignment="1">
      <alignment horizontal="center" wrapText="1"/>
    </xf>
    <xf numFmtId="10" fontId="0" fillId="0" borderId="0" xfId="42" applyNumberFormat="1" applyFont="1" applyAlignment="1">
      <alignment horizontal="center" wrapText="1"/>
    </xf>
    <xf numFmtId="0" fontId="16" fillId="0" borderId="10" xfId="0" applyFont="1" applyBorder="1" applyAlignment="1">
      <alignment horizontal="center" vertical="center" wrapText="1"/>
    </xf>
    <xf numFmtId="0" fontId="21" fillId="0" borderId="0" xfId="0" applyFont="1" applyAlignment="1">
      <alignment wrapText="1"/>
    </xf>
    <xf numFmtId="164" fontId="20" fillId="33" borderId="0" xfId="42" applyNumberFormat="1" applyFont="1" applyFill="1" applyBorder="1" applyAlignment="1">
      <alignment horizontal="center" wrapText="1"/>
    </xf>
    <xf numFmtId="3" fontId="0" fillId="34" borderId="0" xfId="0" applyNumberFormat="1" applyFill="1" applyAlignment="1">
      <alignment horizontal="center" wrapText="1"/>
    </xf>
    <xf numFmtId="3" fontId="20" fillId="33" borderId="0" xfId="42" applyNumberFormat="1" applyFont="1" applyFill="1" applyBorder="1" applyAlignment="1">
      <alignment horizontal="center" wrapText="1"/>
    </xf>
    <xf numFmtId="0" fontId="18" fillId="0" borderId="11" xfId="0" applyFont="1" applyBorder="1" applyAlignment="1">
      <alignment horizontal="center" wrapText="1"/>
    </xf>
    <xf numFmtId="0" fontId="21" fillId="0" borderId="11" xfId="0" applyFont="1" applyBorder="1" applyAlignment="1">
      <alignment wrapText="1"/>
    </xf>
    <xf numFmtId="3" fontId="18" fillId="0" borderId="11" xfId="0" applyNumberFormat="1" applyFont="1" applyBorder="1" applyAlignment="1">
      <alignment horizontal="center" wrapText="1"/>
    </xf>
    <xf numFmtId="3" fontId="0" fillId="0" borderId="11" xfId="0" applyNumberFormat="1" applyBorder="1" applyAlignment="1">
      <alignment horizontal="center"/>
    </xf>
    <xf numFmtId="9" fontId="0" fillId="35" borderId="0" xfId="42" applyFont="1" applyFill="1" applyAlignment="1">
      <alignment horizontal="center"/>
    </xf>
    <xf numFmtId="9" fontId="20" fillId="33" borderId="0" xfId="42" applyFont="1" applyFill="1" applyBorder="1" applyAlignment="1">
      <alignment horizontal="center" wrapText="1"/>
    </xf>
    <xf numFmtId="164" fontId="20" fillId="33" borderId="11" xfId="42" applyNumberFormat="1" applyFont="1" applyFill="1" applyBorder="1" applyAlignment="1">
      <alignment horizontal="center" wrapText="1"/>
    </xf>
    <xf numFmtId="3" fontId="0" fillId="34" borderId="11" xfId="0" applyNumberFormat="1" applyFill="1" applyBorder="1" applyAlignment="1">
      <alignment horizontal="center" wrapText="1"/>
    </xf>
    <xf numFmtId="3" fontId="20" fillId="33" borderId="11" xfId="42" applyNumberFormat="1" applyFont="1" applyFill="1" applyBorder="1" applyAlignment="1">
      <alignment horizontal="center" wrapText="1"/>
    </xf>
    <xf numFmtId="164" fontId="20" fillId="37" borderId="0" xfId="42" applyNumberFormat="1" applyFont="1" applyFill="1" applyBorder="1" applyAlignment="1">
      <alignment horizontal="center" wrapText="1"/>
    </xf>
    <xf numFmtId="3" fontId="0" fillId="38" borderId="0" xfId="0" applyNumberFormat="1" applyFill="1" applyAlignment="1">
      <alignment horizontal="center" wrapText="1"/>
    </xf>
    <xf numFmtId="3" fontId="20" fillId="37" borderId="0" xfId="42" applyNumberFormat="1" applyFont="1" applyFill="1" applyBorder="1" applyAlignment="1">
      <alignment horizontal="center" wrapText="1"/>
    </xf>
    <xf numFmtId="0" fontId="16" fillId="39" borderId="10" xfId="0" applyFont="1" applyFill="1" applyBorder="1" applyAlignment="1">
      <alignment horizontal="center" vertical="center" wrapText="1"/>
    </xf>
    <xf numFmtId="10" fontId="20" fillId="36" borderId="0" xfId="42" applyNumberFormat="1" applyFont="1" applyFill="1" applyBorder="1" applyAlignment="1">
      <alignment horizontal="center" wrapText="1"/>
    </xf>
    <xf numFmtId="0" fontId="18" fillId="41" borderId="0" xfId="0" applyFont="1" applyFill="1" applyAlignment="1">
      <alignment horizontal="center" wrapText="1"/>
    </xf>
    <xf numFmtId="0" fontId="18" fillId="42" borderId="0" xfId="0" applyFont="1" applyFill="1" applyAlignment="1">
      <alignment horizontal="center" wrapText="1"/>
    </xf>
    <xf numFmtId="0" fontId="18" fillId="41" borderId="11" xfId="0" applyFont="1" applyFill="1" applyBorder="1" applyAlignment="1">
      <alignment horizontal="center" wrapText="1"/>
    </xf>
    <xf numFmtId="0" fontId="22" fillId="40" borderId="0" xfId="0" applyFont="1" applyFill="1" applyBorder="1" applyAlignment="1">
      <alignment horizontal="center" wrapText="1"/>
    </xf>
    <xf numFmtId="0" fontId="18" fillId="40" borderId="0" xfId="0" applyFont="1" applyFill="1" applyAlignment="1">
      <alignment horizontal="center" wrapText="1"/>
    </xf>
    <xf numFmtId="49" fontId="0" fillId="34" borderId="0" xfId="0" applyNumberFormat="1" applyFill="1" applyAlignment="1">
      <alignment horizontal="center"/>
    </xf>
    <xf numFmtId="49" fontId="18" fillId="34" borderId="0" xfId="0" applyNumberFormat="1" applyFont="1" applyFill="1" applyAlignment="1">
      <alignment horizontal="center" wrapText="1"/>
    </xf>
    <xf numFmtId="49" fontId="18" fillId="0" borderId="0" xfId="0" applyNumberFormat="1" applyFont="1" applyFill="1" applyAlignment="1">
      <alignment horizontal="center" vertical="center"/>
    </xf>
    <xf numFmtId="49" fontId="23" fillId="0" borderId="0" xfId="0" applyNumberFormat="1" applyFont="1" applyAlignment="1">
      <alignment horizontal="center"/>
    </xf>
    <xf numFmtId="49" fontId="18" fillId="34" borderId="0" xfId="0" applyNumberFormat="1" applyFont="1" applyFill="1" applyAlignment="1">
      <alignment horizontal="center"/>
    </xf>
    <xf numFmtId="49" fontId="23" fillId="0" borderId="11" xfId="0" applyNumberFormat="1" applyFont="1" applyBorder="1" applyAlignment="1">
      <alignment horizontal="center"/>
    </xf>
    <xf numFmtId="0" fontId="18" fillId="34" borderId="0" xfId="0" applyFont="1" applyFill="1" applyAlignment="1">
      <alignment vertical="center"/>
    </xf>
    <xf numFmtId="0" fontId="18" fillId="34" borderId="0" xfId="0" applyFont="1" applyFill="1" applyAlignment="1">
      <alignment wrapText="1"/>
    </xf>
    <xf numFmtId="0" fontId="0" fillId="34" borderId="0" xfId="0" applyFill="1" applyAlignment="1"/>
    <xf numFmtId="0" fontId="18" fillId="34" borderId="11" xfId="0" applyFont="1" applyFill="1" applyBorder="1" applyAlignment="1">
      <alignment wrapText="1"/>
    </xf>
    <xf numFmtId="3" fontId="16" fillId="34" borderId="10" xfId="0" applyNumberFormat="1" applyFont="1" applyFill="1" applyBorder="1" applyAlignment="1">
      <alignment horizontal="center" vertical="center" wrapText="1"/>
    </xf>
    <xf numFmtId="0" fontId="18" fillId="34" borderId="0" xfId="0" applyFont="1" applyFill="1" applyAlignment="1">
      <alignment horizontal="center" vertical="center"/>
    </xf>
    <xf numFmtId="0" fontId="18" fillId="34" borderId="0" xfId="0" applyFont="1" applyFill="1" applyAlignment="1">
      <alignment horizontal="center" wrapText="1"/>
    </xf>
    <xf numFmtId="0" fontId="0" fillId="34" borderId="0" xfId="0" applyFill="1" applyAlignment="1">
      <alignment horizontal="center"/>
    </xf>
    <xf numFmtId="0" fontId="18" fillId="34" borderId="11" xfId="0" applyFont="1" applyFill="1" applyBorder="1" applyAlignment="1">
      <alignment horizontal="center" wrapText="1"/>
    </xf>
    <xf numFmtId="49" fontId="16" fillId="34" borderId="10" xfId="0" applyNumberFormat="1" applyFont="1" applyFill="1" applyBorder="1" applyAlignment="1">
      <alignment horizontal="center" vertical="center" wrapText="1"/>
    </xf>
    <xf numFmtId="0" fontId="0" fillId="0" borderId="0" xfId="0" applyAlignment="1">
      <alignment horizontal="left"/>
    </xf>
    <xf numFmtId="0" fontId="19" fillId="0" borderId="10" xfId="0" applyFont="1" applyBorder="1" applyAlignment="1">
      <alignment horizontal="center" vertical="center" wrapText="1"/>
    </xf>
    <xf numFmtId="3" fontId="19" fillId="0" borderId="10" xfId="0" applyNumberFormat="1" applyFont="1" applyBorder="1" applyAlignment="1">
      <alignment horizontal="center" vertical="center" wrapText="1"/>
    </xf>
    <xf numFmtId="3" fontId="19" fillId="0" borderId="10" xfId="0" applyNumberFormat="1" applyFont="1" applyFill="1" applyBorder="1" applyAlignment="1">
      <alignment horizontal="center" vertical="center" wrapText="1"/>
    </xf>
    <xf numFmtId="0" fontId="24" fillId="0" borderId="0" xfId="43"/>
    <xf numFmtId="49" fontId="0" fillId="0" borderId="0" xfId="0" applyNumberFormat="1"/>
    <xf numFmtId="2" fontId="0" fillId="0" borderId="0" xfId="0" applyNumberFormat="1"/>
    <xf numFmtId="0" fontId="0" fillId="43" borderId="0" xfId="0" applyFill="1"/>
    <xf numFmtId="2" fontId="0" fillId="43" borderId="0" xfId="0" applyNumberFormat="1" applyFill="1"/>
    <xf numFmtId="0" fontId="0" fillId="0" borderId="0" xfId="0" applyAlignment="1">
      <alignment horizontal="left" wrapText="1"/>
    </xf>
    <xf numFmtId="2" fontId="16" fillId="0" borderId="10" xfId="0" applyNumberFormat="1" applyFont="1" applyFill="1" applyBorder="1" applyAlignment="1">
      <alignment horizontal="center" vertical="center" wrapText="1"/>
    </xf>
    <xf numFmtId="2" fontId="0" fillId="0" borderId="0" xfId="0" applyNumberFormat="1" applyAlignment="1">
      <alignment horizontal="center"/>
    </xf>
    <xf numFmtId="2" fontId="0" fillId="0" borderId="0" xfId="42" applyNumberFormat="1" applyFont="1" applyAlignment="1">
      <alignment horizontal="center"/>
    </xf>
    <xf numFmtId="2" fontId="0" fillId="0" borderId="11" xfId="42" applyNumberFormat="1" applyFont="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6"/>
  <sheetViews>
    <sheetView showGridLines="0" workbookViewId="0">
      <selection activeCell="AA1" sqref="AA1:AA1048576"/>
    </sheetView>
  </sheetViews>
  <sheetFormatPr baseColWidth="10" defaultColWidth="8.83203125" defaultRowHeight="15" x14ac:dyDescent="0.2"/>
  <cols>
    <col min="1" max="1" width="18.33203125" customWidth="1"/>
    <col min="2" max="2" width="19.5" style="2" customWidth="1"/>
    <col min="3" max="3" width="11.6640625" style="2" customWidth="1"/>
    <col min="4" max="4" width="16.6640625" style="2" customWidth="1"/>
    <col min="5" max="5" width="16.6640625" style="31" customWidth="1"/>
    <col min="6" max="6" width="16.6640625" style="39" customWidth="1"/>
    <col min="7" max="7" width="16.6640625" style="44" customWidth="1"/>
    <col min="8" max="8" width="11.6640625" style="2" customWidth="1"/>
    <col min="9" max="10" width="20.6640625" style="2" customWidth="1"/>
    <col min="11" max="11" width="31.83203125" style="2" customWidth="1"/>
    <col min="12" max="15" width="12.1640625" style="4" customWidth="1"/>
    <col min="16" max="16" width="12.6640625" style="4" customWidth="1"/>
    <col min="17" max="20" width="11.6640625" style="4" customWidth="1"/>
    <col min="21" max="26" width="12.5" style="4" customWidth="1"/>
    <col min="27" max="27" width="15.6640625" style="53" customWidth="1"/>
  </cols>
  <sheetData>
    <row r="1" spans="1:27" ht="61.5" customHeight="1" x14ac:dyDescent="0.25">
      <c r="A1" s="29" t="s">
        <v>38</v>
      </c>
      <c r="B1" s="48" t="s">
        <v>83</v>
      </c>
      <c r="C1" s="48" t="s">
        <v>84</v>
      </c>
      <c r="D1" s="48" t="s">
        <v>85</v>
      </c>
      <c r="E1" s="46" t="s">
        <v>86</v>
      </c>
      <c r="F1" s="41" t="s">
        <v>87</v>
      </c>
      <c r="G1" s="41" t="s">
        <v>88</v>
      </c>
      <c r="H1" s="48" t="s">
        <v>89</v>
      </c>
      <c r="I1" s="48" t="s">
        <v>90</v>
      </c>
      <c r="J1" s="48" t="s">
        <v>91</v>
      </c>
      <c r="K1" s="48" t="s">
        <v>92</v>
      </c>
      <c r="L1" s="49" t="s">
        <v>93</v>
      </c>
      <c r="M1" s="49" t="s">
        <v>94</v>
      </c>
      <c r="N1" s="49" t="s">
        <v>95</v>
      </c>
      <c r="O1" s="49" t="s">
        <v>96</v>
      </c>
      <c r="P1" s="50" t="s">
        <v>97</v>
      </c>
      <c r="Q1" s="50" t="s">
        <v>98</v>
      </c>
      <c r="R1" s="50" t="s">
        <v>99</v>
      </c>
      <c r="S1" s="50" t="s">
        <v>100</v>
      </c>
      <c r="T1" s="50" t="s">
        <v>101</v>
      </c>
      <c r="U1" s="7" t="s">
        <v>102</v>
      </c>
      <c r="V1" s="7" t="s">
        <v>103</v>
      </c>
      <c r="W1" s="7" t="s">
        <v>104</v>
      </c>
      <c r="X1" s="7" t="s">
        <v>105</v>
      </c>
      <c r="Y1" s="24" t="s">
        <v>106</v>
      </c>
      <c r="Z1" s="7" t="s">
        <v>107</v>
      </c>
      <c r="AA1" s="57" t="s">
        <v>167</v>
      </c>
    </row>
    <row r="2" spans="1:27" ht="30" customHeight="1" x14ac:dyDescent="0.2">
      <c r="A2" s="56" t="s">
        <v>81</v>
      </c>
      <c r="B2" s="1" t="s">
        <v>0</v>
      </c>
      <c r="C2" s="1">
        <v>2011</v>
      </c>
      <c r="D2" s="27" t="s">
        <v>1</v>
      </c>
      <c r="E2" s="33" t="s">
        <v>79</v>
      </c>
      <c r="F2" s="37" t="s">
        <v>39</v>
      </c>
      <c r="G2" s="42">
        <v>1</v>
      </c>
      <c r="H2" s="1">
        <v>515</v>
      </c>
      <c r="I2" s="1" t="s">
        <v>32</v>
      </c>
      <c r="J2" s="1">
        <v>2617</v>
      </c>
      <c r="K2" s="8" t="s">
        <v>33</v>
      </c>
      <c r="L2" s="3">
        <v>76053680</v>
      </c>
      <c r="M2" s="4">
        <v>8084900</v>
      </c>
      <c r="N2" s="4">
        <f>L2+M2</f>
        <v>84138580</v>
      </c>
      <c r="O2" s="4">
        <v>8262908</v>
      </c>
      <c r="P2" s="4">
        <f>L2+M2-O2</f>
        <v>75875672</v>
      </c>
      <c r="Q2" s="5">
        <v>75779000</v>
      </c>
      <c r="R2" s="6">
        <f>L2/Q2</f>
        <v>1.0036247509204397</v>
      </c>
      <c r="S2" s="4">
        <v>64357000</v>
      </c>
      <c r="T2" s="16">
        <f>(SUM(P21,P22,P2))/S2</f>
        <v>1.2101245241387883</v>
      </c>
      <c r="U2" s="21">
        <v>1.0015826599167794</v>
      </c>
      <c r="V2" s="22">
        <f>((U2-1)*N2)</f>
        <v>133162.75802073829</v>
      </c>
      <c r="W2" s="22">
        <f>SUM(L2:M2,V2)-O2</f>
        <v>76008834.758020744</v>
      </c>
      <c r="X2" s="21">
        <v>0.81737705750863643</v>
      </c>
      <c r="Y2" s="23">
        <f>W2*X2</f>
        <v>62127877.699171163</v>
      </c>
      <c r="Z2" s="25">
        <f>(SUM(Y2,Y21,Y22))/S2</f>
        <v>0.99085956744416614</v>
      </c>
      <c r="AA2" s="59">
        <f t="shared" ref="AA2:AA32" si="0">IF($G2=1,Y2/$Y$33,0)</f>
        <v>0.28035343623349684</v>
      </c>
    </row>
    <row r="3" spans="1:27" ht="33.75" customHeight="1" x14ac:dyDescent="0.2">
      <c r="A3" s="56" t="s">
        <v>82</v>
      </c>
      <c r="B3" s="1" t="s">
        <v>0</v>
      </c>
      <c r="C3" s="1">
        <v>2011</v>
      </c>
      <c r="D3" s="26" t="s">
        <v>6</v>
      </c>
      <c r="E3" s="34" t="s">
        <v>60</v>
      </c>
      <c r="F3" s="38" t="s">
        <v>40</v>
      </c>
      <c r="G3" s="43">
        <v>1</v>
      </c>
      <c r="H3" s="1">
        <v>526</v>
      </c>
      <c r="I3" s="1" t="s">
        <v>34</v>
      </c>
      <c r="J3" s="1">
        <v>2625</v>
      </c>
      <c r="K3" s="8" t="s">
        <v>35</v>
      </c>
      <c r="L3" s="3">
        <v>3687105</v>
      </c>
      <c r="M3" s="4">
        <v>259797</v>
      </c>
      <c r="N3" s="4">
        <f t="shared" ref="N3:N32" si="1">L3+M3</f>
        <v>3946902</v>
      </c>
      <c r="O3" s="4">
        <v>264048</v>
      </c>
      <c r="P3" s="4">
        <f t="shared" ref="P3:P32" si="2">L3+M3-O3</f>
        <v>3682854</v>
      </c>
      <c r="U3" s="9">
        <v>1.0005222342382312</v>
      </c>
      <c r="V3" s="10">
        <f t="shared" ref="V3:V20" si="3">((U3-1)*N3)</f>
        <v>2061.2073593430709</v>
      </c>
      <c r="W3" s="10">
        <f t="shared" ref="W3:W20" si="4">SUM(L3:M3,V3)-O3</f>
        <v>3684915.2073593433</v>
      </c>
      <c r="X3" s="9">
        <v>0.89533629441624363</v>
      </c>
      <c r="Y3" s="11">
        <f t="shared" ref="Y3:Y20" si="5">W3*X3</f>
        <v>3299238.3269951786</v>
      </c>
      <c r="AA3" s="59">
        <f t="shared" si="0"/>
        <v>1.4887886665066161E-2</v>
      </c>
    </row>
    <row r="4" spans="1:27" ht="30" customHeight="1" x14ac:dyDescent="0.2">
      <c r="B4" s="1" t="s">
        <v>0</v>
      </c>
      <c r="C4" s="1">
        <v>2011</v>
      </c>
      <c r="D4" s="26" t="s">
        <v>7</v>
      </c>
      <c r="E4" s="34" t="s">
        <v>61</v>
      </c>
      <c r="F4" s="38" t="s">
        <v>41</v>
      </c>
      <c r="G4" s="43">
        <v>1</v>
      </c>
      <c r="H4" s="1">
        <v>527</v>
      </c>
      <c r="I4" s="1" t="s">
        <v>34</v>
      </c>
      <c r="J4" s="1">
        <v>2625</v>
      </c>
      <c r="K4" s="8" t="s">
        <v>35</v>
      </c>
      <c r="L4" s="3">
        <v>182781</v>
      </c>
      <c r="M4" s="4">
        <v>136545</v>
      </c>
      <c r="N4" s="4">
        <f t="shared" si="1"/>
        <v>319326</v>
      </c>
      <c r="O4" s="4">
        <v>125350</v>
      </c>
      <c r="P4" s="4">
        <f t="shared" si="2"/>
        <v>193976</v>
      </c>
      <c r="U4" s="9">
        <v>1.0005222342382312</v>
      </c>
      <c r="V4" s="10">
        <f t="shared" si="3"/>
        <v>166.76297035740575</v>
      </c>
      <c r="W4" s="10">
        <f t="shared" si="4"/>
        <v>194142.76297035743</v>
      </c>
      <c r="X4" s="9">
        <v>0.89533629441624363</v>
      </c>
      <c r="Y4" s="11">
        <f t="shared" si="5"/>
        <v>173823.06198561096</v>
      </c>
      <c r="AA4" s="59">
        <f t="shared" si="0"/>
        <v>7.8438045091864259E-4</v>
      </c>
    </row>
    <row r="5" spans="1:27" ht="30" customHeight="1" x14ac:dyDescent="0.2">
      <c r="B5" s="1" t="s">
        <v>0</v>
      </c>
      <c r="C5" s="1">
        <v>2011</v>
      </c>
      <c r="D5" s="30" t="s">
        <v>22</v>
      </c>
      <c r="E5" s="35"/>
      <c r="G5" s="44">
        <v>0</v>
      </c>
      <c r="H5" s="1">
        <v>558</v>
      </c>
      <c r="I5" s="1" t="s">
        <v>34</v>
      </c>
      <c r="J5" s="1">
        <v>2625</v>
      </c>
      <c r="K5" s="8" t="s">
        <v>35</v>
      </c>
      <c r="L5" s="3">
        <v>991082</v>
      </c>
      <c r="M5" s="4">
        <v>0</v>
      </c>
      <c r="N5" s="4">
        <f t="shared" si="1"/>
        <v>991082</v>
      </c>
      <c r="O5" s="4">
        <v>0</v>
      </c>
      <c r="P5" s="4">
        <f t="shared" si="2"/>
        <v>991082</v>
      </c>
      <c r="U5" s="9">
        <v>1.0005222342382312</v>
      </c>
      <c r="V5" s="10">
        <f t="shared" si="3"/>
        <v>517.57695329462183</v>
      </c>
      <c r="W5" s="10">
        <f t="shared" si="4"/>
        <v>991599.57695329457</v>
      </c>
      <c r="X5" s="9">
        <v>0.89533629441624363</v>
      </c>
      <c r="Y5" s="11">
        <f t="shared" si="5"/>
        <v>887815.09077407757</v>
      </c>
      <c r="AA5" s="59">
        <f t="shared" si="0"/>
        <v>0</v>
      </c>
    </row>
    <row r="6" spans="1:27" ht="30" customHeight="1" x14ac:dyDescent="0.2">
      <c r="B6" s="1" t="s">
        <v>0</v>
      </c>
      <c r="C6" s="1">
        <v>2011</v>
      </c>
      <c r="D6" s="26" t="s">
        <v>20</v>
      </c>
      <c r="E6" s="34" t="s">
        <v>62</v>
      </c>
      <c r="F6" s="38" t="s">
        <v>42</v>
      </c>
      <c r="G6" s="43">
        <v>1</v>
      </c>
      <c r="H6" s="1">
        <v>552</v>
      </c>
      <c r="I6" s="1" t="s">
        <v>34</v>
      </c>
      <c r="J6" s="1">
        <v>2625</v>
      </c>
      <c r="K6" s="8" t="s">
        <v>35</v>
      </c>
      <c r="L6" s="3">
        <v>361137</v>
      </c>
      <c r="M6" s="4">
        <v>133194</v>
      </c>
      <c r="N6" s="4">
        <f t="shared" si="1"/>
        <v>494331</v>
      </c>
      <c r="O6" s="4">
        <v>91293</v>
      </c>
      <c r="P6" s="4">
        <f t="shared" si="2"/>
        <v>403038</v>
      </c>
      <c r="U6" s="9">
        <v>1.0005222342382312</v>
      </c>
      <c r="V6" s="10">
        <f t="shared" si="3"/>
        <v>258.15657321905115</v>
      </c>
      <c r="W6" s="10">
        <f t="shared" si="4"/>
        <v>403296.15657321905</v>
      </c>
      <c r="X6" s="9">
        <v>0.89533629441624363</v>
      </c>
      <c r="Y6" s="11">
        <f t="shared" si="5"/>
        <v>361085.68637857912</v>
      </c>
      <c r="AA6" s="59">
        <f t="shared" si="0"/>
        <v>1.6294072274790734E-3</v>
      </c>
    </row>
    <row r="7" spans="1:27" ht="30" customHeight="1" x14ac:dyDescent="0.2">
      <c r="B7" s="1" t="s">
        <v>0</v>
      </c>
      <c r="C7" s="1">
        <v>2011</v>
      </c>
      <c r="D7" s="30" t="s">
        <v>24</v>
      </c>
      <c r="E7" s="32" t="s">
        <v>43</v>
      </c>
      <c r="F7" s="38"/>
      <c r="G7" s="43">
        <v>0</v>
      </c>
      <c r="H7" s="1">
        <v>591</v>
      </c>
      <c r="I7" s="1" t="s">
        <v>34</v>
      </c>
      <c r="J7" s="1">
        <v>2625</v>
      </c>
      <c r="K7" s="8" t="s">
        <v>35</v>
      </c>
      <c r="L7" s="3">
        <v>1984613</v>
      </c>
      <c r="M7" s="4">
        <v>0</v>
      </c>
      <c r="N7" s="4">
        <f t="shared" si="1"/>
        <v>1984613</v>
      </c>
      <c r="O7" s="4">
        <v>0</v>
      </c>
      <c r="P7" s="4">
        <f t="shared" si="2"/>
        <v>1984613</v>
      </c>
      <c r="U7" s="9">
        <v>1.0005222342382312</v>
      </c>
      <c r="V7" s="10">
        <f t="shared" si="3"/>
        <v>1036.4328582386718</v>
      </c>
      <c r="W7" s="10">
        <f t="shared" si="4"/>
        <v>1985649.4328582387</v>
      </c>
      <c r="X7" s="9">
        <v>0.89533629441624363</v>
      </c>
      <c r="Y7" s="11">
        <f t="shared" si="5"/>
        <v>1777824.0052250111</v>
      </c>
      <c r="AA7" s="59">
        <f t="shared" si="0"/>
        <v>0</v>
      </c>
    </row>
    <row r="8" spans="1:27" ht="30" customHeight="1" x14ac:dyDescent="0.2">
      <c r="B8" s="1" t="s">
        <v>0</v>
      </c>
      <c r="C8" s="1">
        <v>2011</v>
      </c>
      <c r="D8" s="26" t="s">
        <v>9</v>
      </c>
      <c r="E8" s="34" t="s">
        <v>63</v>
      </c>
      <c r="F8" s="38" t="s">
        <v>44</v>
      </c>
      <c r="G8" s="43">
        <v>1</v>
      </c>
      <c r="H8" s="1">
        <v>531</v>
      </c>
      <c r="I8" s="1" t="s">
        <v>34</v>
      </c>
      <c r="J8" s="1">
        <v>2625</v>
      </c>
      <c r="K8" s="8" t="s">
        <v>35</v>
      </c>
      <c r="L8" s="3">
        <v>2135198</v>
      </c>
      <c r="M8" s="4">
        <v>370767</v>
      </c>
      <c r="N8" s="4">
        <f t="shared" si="1"/>
        <v>2505965</v>
      </c>
      <c r="O8" s="4">
        <v>376198</v>
      </c>
      <c r="P8" s="4">
        <f t="shared" si="2"/>
        <v>2129767</v>
      </c>
      <c r="U8" s="9">
        <v>1.0005222342382312</v>
      </c>
      <c r="V8" s="10">
        <f t="shared" si="3"/>
        <v>1308.7007228089672</v>
      </c>
      <c r="W8" s="10">
        <f t="shared" si="4"/>
        <v>2131075.7007228089</v>
      </c>
      <c r="X8" s="9">
        <v>0.89533629441624363</v>
      </c>
      <c r="Y8" s="11">
        <f t="shared" si="5"/>
        <v>1908029.4210056595</v>
      </c>
      <c r="AA8" s="59">
        <f t="shared" si="0"/>
        <v>8.6100253931687479E-3</v>
      </c>
    </row>
    <row r="9" spans="1:27" ht="30" customHeight="1" x14ac:dyDescent="0.2">
      <c r="B9" s="1" t="s">
        <v>0</v>
      </c>
      <c r="C9" s="1">
        <v>2011</v>
      </c>
      <c r="D9" s="26" t="s">
        <v>8</v>
      </c>
      <c r="E9" s="34" t="s">
        <v>64</v>
      </c>
      <c r="F9" s="38" t="s">
        <v>45</v>
      </c>
      <c r="G9" s="43">
        <v>1</v>
      </c>
      <c r="H9" s="1">
        <v>530</v>
      </c>
      <c r="I9" s="1" t="s">
        <v>34</v>
      </c>
      <c r="J9" s="1">
        <v>2625</v>
      </c>
      <c r="K9" s="8" t="s">
        <v>35</v>
      </c>
      <c r="L9" s="3">
        <v>1271652</v>
      </c>
      <c r="M9" s="4">
        <v>42921</v>
      </c>
      <c r="N9" s="4">
        <f t="shared" si="1"/>
        <v>1314573</v>
      </c>
      <c r="O9" s="4">
        <v>43167</v>
      </c>
      <c r="P9" s="4">
        <f t="shared" si="2"/>
        <v>1271406</v>
      </c>
      <c r="U9" s="9">
        <v>1.0005222342382312</v>
      </c>
      <c r="V9" s="10">
        <f t="shared" si="3"/>
        <v>686.5150292542603</v>
      </c>
      <c r="W9" s="10">
        <f t="shared" si="4"/>
        <v>1272092.5150292544</v>
      </c>
      <c r="X9" s="9">
        <v>0.89533629441624363</v>
      </c>
      <c r="Y9" s="11">
        <f t="shared" si="5"/>
        <v>1138950.5985609323</v>
      </c>
      <c r="AA9" s="59">
        <f t="shared" si="0"/>
        <v>5.1395400234477227E-3</v>
      </c>
    </row>
    <row r="10" spans="1:27" ht="30" customHeight="1" x14ac:dyDescent="0.2">
      <c r="B10" s="1" t="s">
        <v>0</v>
      </c>
      <c r="C10" s="1">
        <v>2011</v>
      </c>
      <c r="D10" s="26" t="s">
        <v>21</v>
      </c>
      <c r="E10" s="34" t="s">
        <v>65</v>
      </c>
      <c r="F10" s="38" t="s">
        <v>46</v>
      </c>
      <c r="G10" s="43">
        <v>1</v>
      </c>
      <c r="H10" s="1">
        <v>554</v>
      </c>
      <c r="I10" s="1" t="s">
        <v>34</v>
      </c>
      <c r="J10" s="1">
        <v>2625</v>
      </c>
      <c r="K10" s="8" t="s">
        <v>35</v>
      </c>
      <c r="L10" s="3">
        <v>449351</v>
      </c>
      <c r="M10" s="4">
        <v>96881</v>
      </c>
      <c r="N10" s="4">
        <f t="shared" si="1"/>
        <v>546232</v>
      </c>
      <c r="O10" s="4">
        <v>125503</v>
      </c>
      <c r="P10" s="4">
        <f t="shared" si="2"/>
        <v>420729</v>
      </c>
      <c r="U10" s="9">
        <v>1.0005222342382312</v>
      </c>
      <c r="V10" s="10">
        <f t="shared" si="3"/>
        <v>285.26105241748701</v>
      </c>
      <c r="W10" s="10">
        <f t="shared" si="4"/>
        <v>421014.26105241745</v>
      </c>
      <c r="X10" s="9">
        <v>0.89533629441624363</v>
      </c>
      <c r="Y10" s="11">
        <f t="shared" si="5"/>
        <v>376949.34838706447</v>
      </c>
      <c r="AA10" s="59">
        <f t="shared" si="0"/>
        <v>1.7009923567323291E-3</v>
      </c>
    </row>
    <row r="11" spans="1:27" ht="30" customHeight="1" x14ac:dyDescent="0.2">
      <c r="B11" s="1" t="s">
        <v>0</v>
      </c>
      <c r="C11" s="1">
        <v>2011</v>
      </c>
      <c r="D11" s="26" t="s">
        <v>19</v>
      </c>
      <c r="E11" s="34" t="s">
        <v>66</v>
      </c>
      <c r="F11" s="38" t="s">
        <v>47</v>
      </c>
      <c r="G11" s="43">
        <v>1</v>
      </c>
      <c r="H11" s="1">
        <v>550</v>
      </c>
      <c r="I11" s="1" t="s">
        <v>34</v>
      </c>
      <c r="J11" s="1">
        <v>2625</v>
      </c>
      <c r="K11" s="8" t="s">
        <v>35</v>
      </c>
      <c r="L11" s="3">
        <v>663807</v>
      </c>
      <c r="M11" s="4">
        <v>21468</v>
      </c>
      <c r="N11" s="4">
        <f t="shared" si="1"/>
        <v>685275</v>
      </c>
      <c r="O11" s="4">
        <v>15229</v>
      </c>
      <c r="P11" s="4">
        <f t="shared" si="2"/>
        <v>670046</v>
      </c>
      <c r="U11" s="9">
        <v>1.0005222342382312</v>
      </c>
      <c r="V11" s="10">
        <f t="shared" si="3"/>
        <v>357.87406760386318</v>
      </c>
      <c r="W11" s="10">
        <f t="shared" si="4"/>
        <v>670403.87406760384</v>
      </c>
      <c r="X11" s="9">
        <v>0.89533629441624363</v>
      </c>
      <c r="Y11" s="11">
        <f t="shared" si="5"/>
        <v>600236.92036998249</v>
      </c>
      <c r="AA11" s="59">
        <f t="shared" si="0"/>
        <v>2.7085825141936466E-3</v>
      </c>
    </row>
    <row r="12" spans="1:27" ht="30" customHeight="1" x14ac:dyDescent="0.2">
      <c r="B12" s="1" t="s">
        <v>0</v>
      </c>
      <c r="C12" s="1">
        <v>2011</v>
      </c>
      <c r="D12" s="30" t="s">
        <v>29</v>
      </c>
      <c r="E12" s="32"/>
      <c r="F12" s="38"/>
      <c r="G12" s="43">
        <v>0</v>
      </c>
      <c r="H12" s="1">
        <v>624</v>
      </c>
      <c r="I12" s="1" t="s">
        <v>34</v>
      </c>
      <c r="J12" s="1">
        <v>2625</v>
      </c>
      <c r="K12" s="8" t="s">
        <v>35</v>
      </c>
      <c r="L12" s="3">
        <v>208636</v>
      </c>
      <c r="M12" s="4">
        <v>0</v>
      </c>
      <c r="N12" s="4">
        <f t="shared" si="1"/>
        <v>208636</v>
      </c>
      <c r="O12" s="4">
        <v>0</v>
      </c>
      <c r="P12" s="4">
        <f t="shared" si="2"/>
        <v>208636</v>
      </c>
      <c r="U12" s="9">
        <v>1.0005222342382312</v>
      </c>
      <c r="V12" s="10">
        <f t="shared" si="3"/>
        <v>108.95686252759782</v>
      </c>
      <c r="W12" s="10">
        <f t="shared" si="4"/>
        <v>208744.95686252759</v>
      </c>
      <c r="X12" s="9">
        <v>0.89533629441624363</v>
      </c>
      <c r="Y12" s="11">
        <f t="shared" si="5"/>
        <v>186896.93615537407</v>
      </c>
      <c r="AA12" s="59">
        <f t="shared" si="0"/>
        <v>0</v>
      </c>
    </row>
    <row r="13" spans="1:27" ht="30" customHeight="1" x14ac:dyDescent="0.2">
      <c r="B13" s="1" t="s">
        <v>0</v>
      </c>
      <c r="C13" s="1">
        <v>2011</v>
      </c>
      <c r="D13" s="30" t="s">
        <v>31</v>
      </c>
      <c r="E13" s="32"/>
      <c r="F13" s="38"/>
      <c r="G13" s="43">
        <v>0</v>
      </c>
      <c r="H13" s="1">
        <v>626</v>
      </c>
      <c r="I13" s="1" t="s">
        <v>34</v>
      </c>
      <c r="J13" s="1">
        <v>2625</v>
      </c>
      <c r="K13" s="8" t="s">
        <v>35</v>
      </c>
      <c r="L13" s="3">
        <v>179708</v>
      </c>
      <c r="M13" s="4">
        <v>108308</v>
      </c>
      <c r="N13" s="4">
        <f t="shared" si="1"/>
        <v>288016</v>
      </c>
      <c r="O13" s="4">
        <v>127067</v>
      </c>
      <c r="P13" s="4">
        <f t="shared" si="2"/>
        <v>160949</v>
      </c>
      <c r="U13" s="9">
        <v>1.0005222342382312</v>
      </c>
      <c r="V13" s="10">
        <f t="shared" si="3"/>
        <v>150.41181635838788</v>
      </c>
      <c r="W13" s="10">
        <f t="shared" si="4"/>
        <v>161099.41181635839</v>
      </c>
      <c r="X13" s="9">
        <v>0.89533629441624363</v>
      </c>
      <c r="Y13" s="11">
        <f t="shared" si="5"/>
        <v>144238.15040829472</v>
      </c>
      <c r="AA13" s="59">
        <f t="shared" si="0"/>
        <v>0</v>
      </c>
    </row>
    <row r="14" spans="1:27" ht="30" customHeight="1" x14ac:dyDescent="0.2">
      <c r="B14" s="1" t="s">
        <v>0</v>
      </c>
      <c r="C14" s="1">
        <v>2011</v>
      </c>
      <c r="D14" s="30" t="s">
        <v>26</v>
      </c>
      <c r="E14" s="32"/>
      <c r="F14" s="38"/>
      <c r="G14" s="43">
        <v>0</v>
      </c>
      <c r="H14" s="1">
        <v>620</v>
      </c>
      <c r="I14" s="1" t="s">
        <v>34</v>
      </c>
      <c r="J14" s="1">
        <v>2625</v>
      </c>
      <c r="K14" s="8" t="s">
        <v>35</v>
      </c>
      <c r="L14" s="3">
        <v>818461</v>
      </c>
      <c r="M14" s="4">
        <v>473514</v>
      </c>
      <c r="N14" s="4">
        <f t="shared" si="1"/>
        <v>1291975</v>
      </c>
      <c r="O14" s="4">
        <v>553613</v>
      </c>
      <c r="P14" s="4">
        <f t="shared" si="2"/>
        <v>738362</v>
      </c>
      <c r="U14" s="9">
        <v>1.0005222342382312</v>
      </c>
      <c r="V14" s="10">
        <f t="shared" si="3"/>
        <v>674.71357993871243</v>
      </c>
      <c r="W14" s="10">
        <f t="shared" si="4"/>
        <v>739036.71357993875</v>
      </c>
      <c r="X14" s="9">
        <v>0.89533629441624363</v>
      </c>
      <c r="Y14" s="11">
        <f t="shared" si="5"/>
        <v>661686.39257422113</v>
      </c>
      <c r="AA14" s="59">
        <f t="shared" si="0"/>
        <v>0</v>
      </c>
    </row>
    <row r="15" spans="1:27" ht="30" customHeight="1" x14ac:dyDescent="0.2">
      <c r="B15" s="1" t="s">
        <v>0</v>
      </c>
      <c r="C15" s="1">
        <v>2011</v>
      </c>
      <c r="D15" s="30" t="s">
        <v>25</v>
      </c>
      <c r="E15" s="32"/>
      <c r="F15" s="38"/>
      <c r="G15" s="43">
        <v>0</v>
      </c>
      <c r="H15" s="1">
        <v>619</v>
      </c>
      <c r="I15" s="1" t="s">
        <v>34</v>
      </c>
      <c r="J15" s="1">
        <v>2625</v>
      </c>
      <c r="K15" s="8" t="s">
        <v>35</v>
      </c>
      <c r="L15" s="3">
        <v>31318364</v>
      </c>
      <c r="M15" s="4">
        <v>2444537</v>
      </c>
      <c r="N15" s="4">
        <f t="shared" si="1"/>
        <v>33762901</v>
      </c>
      <c r="O15" s="4">
        <v>2396733</v>
      </c>
      <c r="P15" s="4">
        <f t="shared" si="2"/>
        <v>31366168</v>
      </c>
      <c r="U15" s="9">
        <v>1.0005222342382312</v>
      </c>
      <c r="V15" s="10">
        <f t="shared" si="3"/>
        <v>17632.142884209319</v>
      </c>
      <c r="W15" s="10">
        <f t="shared" si="4"/>
        <v>31383800.14288421</v>
      </c>
      <c r="X15" s="9">
        <v>0.89533629441624363</v>
      </c>
      <c r="Y15" s="11">
        <f t="shared" si="5"/>
        <v>28099055.324629925</v>
      </c>
      <c r="AA15" s="59">
        <f t="shared" si="0"/>
        <v>0</v>
      </c>
    </row>
    <row r="16" spans="1:27" ht="30" customHeight="1" x14ac:dyDescent="0.2">
      <c r="B16" s="1" t="s">
        <v>0</v>
      </c>
      <c r="C16" s="1">
        <v>2011</v>
      </c>
      <c r="D16" s="30" t="s">
        <v>15</v>
      </c>
      <c r="E16" s="32"/>
      <c r="F16" s="38"/>
      <c r="G16" s="43">
        <v>0</v>
      </c>
      <c r="H16" s="1">
        <v>542</v>
      </c>
      <c r="I16" s="1" t="s">
        <v>34</v>
      </c>
      <c r="J16" s="1">
        <v>2625</v>
      </c>
      <c r="K16" s="8" t="s">
        <v>35</v>
      </c>
      <c r="L16" s="3">
        <v>100120</v>
      </c>
      <c r="M16" s="4">
        <v>0</v>
      </c>
      <c r="N16" s="4">
        <f t="shared" si="1"/>
        <v>100120</v>
      </c>
      <c r="O16" s="4">
        <v>0</v>
      </c>
      <c r="P16" s="4">
        <f t="shared" si="2"/>
        <v>100120</v>
      </c>
      <c r="U16" s="9">
        <v>1.0005222342382312</v>
      </c>
      <c r="V16" s="10">
        <f t="shared" si="3"/>
        <v>52.286091931704476</v>
      </c>
      <c r="W16" s="10">
        <f t="shared" si="4"/>
        <v>100172.2860919317</v>
      </c>
      <c r="X16" s="9">
        <v>0.89533629441624363</v>
      </c>
      <c r="Y16" s="11">
        <f t="shared" si="5"/>
        <v>89687.883432753952</v>
      </c>
      <c r="AA16" s="59">
        <f t="shared" si="0"/>
        <v>0</v>
      </c>
    </row>
    <row r="17" spans="2:27" ht="30" customHeight="1" x14ac:dyDescent="0.2">
      <c r="B17" s="1" t="s">
        <v>0</v>
      </c>
      <c r="C17" s="1">
        <v>2011</v>
      </c>
      <c r="D17" s="30" t="s">
        <v>28</v>
      </c>
      <c r="E17" s="32"/>
      <c r="F17" s="38"/>
      <c r="G17" s="43">
        <v>0</v>
      </c>
      <c r="H17" s="1">
        <v>623</v>
      </c>
      <c r="I17" s="1" t="s">
        <v>34</v>
      </c>
      <c r="J17" s="1">
        <v>2625</v>
      </c>
      <c r="K17" s="8" t="s">
        <v>35</v>
      </c>
      <c r="L17" s="3">
        <v>6796680</v>
      </c>
      <c r="M17" s="4">
        <v>7168185</v>
      </c>
      <c r="N17" s="4">
        <f t="shared" si="1"/>
        <v>13964865</v>
      </c>
      <c r="O17" s="4">
        <v>7150817</v>
      </c>
      <c r="P17" s="4">
        <f t="shared" si="2"/>
        <v>6814048</v>
      </c>
      <c r="U17" s="9">
        <v>1.0005222342382312</v>
      </c>
      <c r="V17" s="10">
        <f t="shared" si="3"/>
        <v>7292.9306352760905</v>
      </c>
      <c r="W17" s="10">
        <f t="shared" si="4"/>
        <v>6821340.9306352753</v>
      </c>
      <c r="X17" s="9">
        <v>0.89533629441624363</v>
      </c>
      <c r="Y17" s="11">
        <f t="shared" si="5"/>
        <v>6107394.1117848381</v>
      </c>
      <c r="AA17" s="59">
        <f t="shared" si="0"/>
        <v>0</v>
      </c>
    </row>
    <row r="18" spans="2:27" ht="30" customHeight="1" x14ac:dyDescent="0.2">
      <c r="B18" s="1" t="s">
        <v>0</v>
      </c>
      <c r="C18" s="1">
        <v>2011</v>
      </c>
      <c r="D18" s="30" t="s">
        <v>14</v>
      </c>
      <c r="E18" s="32"/>
      <c r="F18" s="38"/>
      <c r="G18" s="43">
        <v>0</v>
      </c>
      <c r="H18" s="1">
        <v>541</v>
      </c>
      <c r="I18" s="1" t="s">
        <v>34</v>
      </c>
      <c r="J18" s="1">
        <v>2625</v>
      </c>
      <c r="K18" s="8" t="s">
        <v>35</v>
      </c>
      <c r="L18" s="3">
        <v>568382</v>
      </c>
      <c r="M18" s="4">
        <v>0</v>
      </c>
      <c r="N18" s="4">
        <f t="shared" si="1"/>
        <v>568382</v>
      </c>
      <c r="O18" s="4">
        <v>0</v>
      </c>
      <c r="P18" s="4">
        <f t="shared" si="2"/>
        <v>568382</v>
      </c>
      <c r="U18" s="9">
        <v>1.0005222342382312</v>
      </c>
      <c r="V18" s="10">
        <f t="shared" si="3"/>
        <v>296.82854079430734</v>
      </c>
      <c r="W18" s="10">
        <f t="shared" si="4"/>
        <v>568678.82854079432</v>
      </c>
      <c r="X18" s="9">
        <v>0.89533629441624363</v>
      </c>
      <c r="Y18" s="11">
        <f t="shared" si="5"/>
        <v>509158.79505868518</v>
      </c>
      <c r="AA18" s="59">
        <f t="shared" si="0"/>
        <v>0</v>
      </c>
    </row>
    <row r="19" spans="2:27" ht="30" customHeight="1" x14ac:dyDescent="0.2">
      <c r="B19" s="1" t="s">
        <v>0</v>
      </c>
      <c r="C19" s="1">
        <v>2011</v>
      </c>
      <c r="D19" s="30" t="s">
        <v>30</v>
      </c>
      <c r="E19" s="32"/>
      <c r="F19" s="38"/>
      <c r="G19" s="43">
        <v>0</v>
      </c>
      <c r="H19" s="1">
        <v>625</v>
      </c>
      <c r="I19" s="1" t="s">
        <v>34</v>
      </c>
      <c r="J19" s="1">
        <v>2625</v>
      </c>
      <c r="K19" s="8" t="s">
        <v>35</v>
      </c>
      <c r="L19" s="3">
        <v>140830</v>
      </c>
      <c r="M19" s="4">
        <v>0</v>
      </c>
      <c r="N19" s="4">
        <f t="shared" si="1"/>
        <v>140830</v>
      </c>
      <c r="O19" s="4">
        <v>0</v>
      </c>
      <c r="P19" s="4">
        <f t="shared" si="2"/>
        <v>140830</v>
      </c>
      <c r="U19" s="9">
        <v>1.0005222342382312</v>
      </c>
      <c r="V19" s="10">
        <f t="shared" si="3"/>
        <v>73.546247770095292</v>
      </c>
      <c r="W19" s="10">
        <f t="shared" si="4"/>
        <v>140903.54624777011</v>
      </c>
      <c r="X19" s="9">
        <v>0.89533629441624363</v>
      </c>
      <c r="Y19" s="11">
        <f t="shared" si="5"/>
        <v>126156.0589675863</v>
      </c>
      <c r="AA19" s="59">
        <f t="shared" si="0"/>
        <v>0</v>
      </c>
    </row>
    <row r="20" spans="2:27" ht="30" customHeight="1" x14ac:dyDescent="0.2">
      <c r="B20" s="1" t="s">
        <v>0</v>
      </c>
      <c r="C20" s="1">
        <v>2011</v>
      </c>
      <c r="D20" s="27" t="s">
        <v>18</v>
      </c>
      <c r="E20" s="34" t="s">
        <v>67</v>
      </c>
      <c r="F20" s="38" t="s">
        <v>48</v>
      </c>
      <c r="G20" s="43">
        <v>1</v>
      </c>
      <c r="H20" s="1">
        <v>549</v>
      </c>
      <c r="I20" s="1" t="s">
        <v>34</v>
      </c>
      <c r="J20" s="1">
        <v>2625</v>
      </c>
      <c r="K20" s="8" t="s">
        <v>35</v>
      </c>
      <c r="L20" s="3">
        <v>161565</v>
      </c>
      <c r="M20" s="4">
        <v>330</v>
      </c>
      <c r="N20" s="4">
        <f t="shared" si="1"/>
        <v>161895</v>
      </c>
      <c r="O20" s="4">
        <v>215</v>
      </c>
      <c r="P20" s="4">
        <f t="shared" si="2"/>
        <v>161680</v>
      </c>
      <c r="U20" s="9">
        <v>1.0005222342382312</v>
      </c>
      <c r="V20" s="10">
        <f t="shared" si="3"/>
        <v>84.547111998434829</v>
      </c>
      <c r="W20" s="10">
        <f t="shared" si="4"/>
        <v>161764.54711199843</v>
      </c>
      <c r="X20" s="9">
        <v>0.89533629441624363</v>
      </c>
      <c r="Y20" s="11">
        <f t="shared" si="5"/>
        <v>144833.67017917853</v>
      </c>
      <c r="AA20" s="59">
        <f t="shared" si="0"/>
        <v>6.5356517268548749E-4</v>
      </c>
    </row>
    <row r="21" spans="2:27" ht="30" customHeight="1" x14ac:dyDescent="0.2">
      <c r="B21" s="1" t="s">
        <v>0</v>
      </c>
      <c r="C21" s="1">
        <v>2011</v>
      </c>
      <c r="D21" s="27" t="s">
        <v>3</v>
      </c>
      <c r="E21" s="34" t="s">
        <v>68</v>
      </c>
      <c r="F21" s="38" t="s">
        <v>50</v>
      </c>
      <c r="G21" s="43">
        <v>1</v>
      </c>
      <c r="H21" s="1">
        <v>519</v>
      </c>
      <c r="I21" s="1" t="s">
        <v>32</v>
      </c>
      <c r="J21" s="1">
        <v>2617</v>
      </c>
      <c r="K21" s="8" t="s">
        <v>33</v>
      </c>
      <c r="L21" s="3">
        <v>614736</v>
      </c>
      <c r="M21" s="4">
        <v>0</v>
      </c>
      <c r="N21" s="4">
        <f t="shared" si="1"/>
        <v>614736</v>
      </c>
      <c r="O21" s="4">
        <v>0</v>
      </c>
      <c r="P21" s="4">
        <f t="shared" si="2"/>
        <v>614736</v>
      </c>
      <c r="U21" s="9">
        <v>1.0015826599167794</v>
      </c>
      <c r="V21" s="10">
        <f>((U21-1)*N21)</f>
        <v>972.91802660131134</v>
      </c>
      <c r="W21" s="10">
        <f>SUM(L21:M21,V21)-O21</f>
        <v>615708.91802660131</v>
      </c>
      <c r="X21" s="9">
        <v>0.81737705750863643</v>
      </c>
      <c r="Y21" s="11">
        <f>W21*X21</f>
        <v>503266.34369840962</v>
      </c>
      <c r="Z21" s="17"/>
      <c r="AA21" s="59">
        <f t="shared" si="0"/>
        <v>2.2710006203607931E-3</v>
      </c>
    </row>
    <row r="22" spans="2:27" ht="30" customHeight="1" x14ac:dyDescent="0.2">
      <c r="B22" s="1" t="s">
        <v>0</v>
      </c>
      <c r="C22" s="1">
        <v>2011</v>
      </c>
      <c r="D22" s="27" t="s">
        <v>2</v>
      </c>
      <c r="E22" s="34" t="s">
        <v>69</v>
      </c>
      <c r="F22" s="38" t="s">
        <v>51</v>
      </c>
      <c r="G22" s="43">
        <v>1</v>
      </c>
      <c r="H22" s="1">
        <v>518</v>
      </c>
      <c r="I22" s="1" t="s">
        <v>32</v>
      </c>
      <c r="J22" s="1">
        <v>2617</v>
      </c>
      <c r="K22" s="8" t="s">
        <v>33</v>
      </c>
      <c r="L22" s="3">
        <v>1389576</v>
      </c>
      <c r="M22" s="4">
        <v>0</v>
      </c>
      <c r="N22" s="4">
        <f t="shared" si="1"/>
        <v>1389576</v>
      </c>
      <c r="O22" s="4">
        <v>0</v>
      </c>
      <c r="P22" s="4">
        <f t="shared" si="2"/>
        <v>1389576</v>
      </c>
      <c r="U22" s="9">
        <v>1.0015826599167794</v>
      </c>
      <c r="V22" s="10">
        <f>((U22-1)*N22)</f>
        <v>2199.2262365186743</v>
      </c>
      <c r="W22" s="10">
        <f>SUM(L22:M22,V22)-O22</f>
        <v>1391775.2262365187</v>
      </c>
      <c r="X22" s="9">
        <v>0.81737705750863643</v>
      </c>
      <c r="Y22" s="11">
        <f>W22*X22</f>
        <v>1137605.1391346224</v>
      </c>
      <c r="Z22" s="17"/>
      <c r="AA22" s="59">
        <f t="shared" si="0"/>
        <v>5.1334686077250556E-3</v>
      </c>
    </row>
    <row r="23" spans="2:27" ht="30" customHeight="1" x14ac:dyDescent="0.2">
      <c r="B23" s="1" t="s">
        <v>0</v>
      </c>
      <c r="C23" s="1">
        <v>2011</v>
      </c>
      <c r="D23" s="27" t="s">
        <v>27</v>
      </c>
      <c r="E23" s="34" t="s">
        <v>70</v>
      </c>
      <c r="F23" s="38" t="s">
        <v>52</v>
      </c>
      <c r="G23" s="43">
        <v>0</v>
      </c>
      <c r="H23" s="1">
        <v>622</v>
      </c>
      <c r="I23" s="1" t="s">
        <v>34</v>
      </c>
      <c r="J23" s="1">
        <v>2625</v>
      </c>
      <c r="K23" s="8" t="s">
        <v>35</v>
      </c>
      <c r="L23" s="3">
        <v>2483326</v>
      </c>
      <c r="M23" s="4">
        <v>2651672</v>
      </c>
      <c r="N23" s="4">
        <f t="shared" si="1"/>
        <v>5134998</v>
      </c>
      <c r="O23" s="4">
        <v>2885483</v>
      </c>
      <c r="P23" s="4">
        <f t="shared" si="2"/>
        <v>2249515</v>
      </c>
      <c r="U23" s="9">
        <v>1.0005222342382312</v>
      </c>
      <c r="V23" s="10">
        <f t="shared" ref="V23" si="6">((U23-1)*N23)</f>
        <v>2681.6717688485678</v>
      </c>
      <c r="W23" s="10">
        <f t="shared" ref="W23" si="7">SUM(L23:M23,V23)-O23</f>
        <v>2252196.6717688488</v>
      </c>
      <c r="X23" s="9">
        <v>0.89533629441624363</v>
      </c>
      <c r="Y23" s="11">
        <f t="shared" ref="Y23" si="8">W23*X23</f>
        <v>2016473.4223981181</v>
      </c>
      <c r="AA23" s="59">
        <f t="shared" si="0"/>
        <v>0</v>
      </c>
    </row>
    <row r="24" spans="2:27" ht="30" customHeight="1" x14ac:dyDescent="0.2">
      <c r="B24" s="1" t="s">
        <v>0</v>
      </c>
      <c r="C24" s="1">
        <v>2011</v>
      </c>
      <c r="D24" s="30" t="s">
        <v>13</v>
      </c>
      <c r="E24" s="32"/>
      <c r="F24" s="38"/>
      <c r="G24" s="43">
        <v>0</v>
      </c>
      <c r="H24" s="1">
        <v>539</v>
      </c>
      <c r="I24" s="1" t="s">
        <v>34</v>
      </c>
      <c r="J24" s="1">
        <v>2625</v>
      </c>
      <c r="K24" s="8" t="s">
        <v>35</v>
      </c>
      <c r="L24" s="3">
        <v>7</v>
      </c>
      <c r="M24" s="4">
        <v>0</v>
      </c>
      <c r="N24" s="4">
        <f t="shared" si="1"/>
        <v>7</v>
      </c>
      <c r="O24" s="4">
        <v>0</v>
      </c>
      <c r="P24" s="4">
        <f t="shared" si="2"/>
        <v>7</v>
      </c>
      <c r="U24" s="9">
        <v>1.0005222342382312</v>
      </c>
      <c r="V24" s="10">
        <f t="shared" ref="V24" si="9">((U24-1)*N24)</f>
        <v>3.6556396676181713E-3</v>
      </c>
      <c r="W24" s="10">
        <f t="shared" ref="W24" si="10">SUM(L24:M24,V24)-O24</f>
        <v>7.0036556396676186</v>
      </c>
      <c r="X24" s="9">
        <v>0.89533629441624363</v>
      </c>
      <c r="Y24" s="11">
        <f t="shared" ref="Y24:Y32" si="11">W24*X24</f>
        <v>6.2706270877874317</v>
      </c>
      <c r="AA24" s="59">
        <f t="shared" si="0"/>
        <v>0</v>
      </c>
    </row>
    <row r="25" spans="2:27" ht="30" customHeight="1" x14ac:dyDescent="0.2">
      <c r="B25" s="1" t="s">
        <v>0</v>
      </c>
      <c r="C25" s="1">
        <v>2011</v>
      </c>
      <c r="D25" s="26" t="s">
        <v>10</v>
      </c>
      <c r="E25" s="34" t="s">
        <v>71</v>
      </c>
      <c r="F25" s="38" t="s">
        <v>53</v>
      </c>
      <c r="G25" s="43">
        <v>1</v>
      </c>
      <c r="H25" s="1">
        <v>534</v>
      </c>
      <c r="I25" s="1" t="s">
        <v>34</v>
      </c>
      <c r="J25" s="1">
        <v>2625</v>
      </c>
      <c r="K25" s="8" t="s">
        <v>35</v>
      </c>
      <c r="L25" s="3">
        <v>21011482</v>
      </c>
      <c r="M25" s="4">
        <v>1697022</v>
      </c>
      <c r="N25" s="4">
        <f t="shared" si="1"/>
        <v>22708504</v>
      </c>
      <c r="O25" s="4">
        <v>1754268</v>
      </c>
      <c r="P25" s="4">
        <f t="shared" si="2"/>
        <v>20954236</v>
      </c>
      <c r="U25" s="9">
        <v>1.0005222342382312</v>
      </c>
      <c r="V25" s="10">
        <f t="shared" ref="V25:V29" si="12">((U25-1)*N25)</f>
        <v>11859.158287809416</v>
      </c>
      <c r="W25" s="10">
        <f t="shared" ref="W25:W32" si="13">SUM(L25:M25,V25)-O25</f>
        <v>20966095.158287808</v>
      </c>
      <c r="X25" s="9">
        <v>0.89533629441624363</v>
      </c>
      <c r="Y25" s="11">
        <f t="shared" si="11"/>
        <v>18771705.947399754</v>
      </c>
      <c r="AA25" s="59">
        <f t="shared" si="0"/>
        <v>8.4707742501696617E-2</v>
      </c>
    </row>
    <row r="26" spans="2:27" ht="30" customHeight="1" x14ac:dyDescent="0.2">
      <c r="B26" s="1" t="s">
        <v>0</v>
      </c>
      <c r="C26" s="1">
        <v>2011</v>
      </c>
      <c r="D26" s="26" t="s">
        <v>4</v>
      </c>
      <c r="E26" s="34" t="s">
        <v>72</v>
      </c>
      <c r="F26" s="38" t="s">
        <v>49</v>
      </c>
      <c r="G26" s="43">
        <v>1</v>
      </c>
      <c r="H26" s="1">
        <v>521</v>
      </c>
      <c r="I26" s="1" t="s">
        <v>34</v>
      </c>
      <c r="J26" s="1">
        <v>2625</v>
      </c>
      <c r="K26" s="8" t="s">
        <v>35</v>
      </c>
      <c r="L26" s="3">
        <v>24035659</v>
      </c>
      <c r="M26" s="4">
        <v>2679914</v>
      </c>
      <c r="N26" s="4">
        <f t="shared" si="1"/>
        <v>26715573</v>
      </c>
      <c r="O26" s="4">
        <v>2638792</v>
      </c>
      <c r="P26" s="4">
        <f t="shared" si="2"/>
        <v>24076781</v>
      </c>
      <c r="U26" s="9">
        <v>1.0005222342382312</v>
      </c>
      <c r="V26" s="10">
        <f t="shared" si="12"/>
        <v>13951.786914564142</v>
      </c>
      <c r="W26" s="10">
        <f t="shared" si="13"/>
        <v>24090732.786914565</v>
      </c>
      <c r="X26" s="9">
        <v>0.89533629441624363</v>
      </c>
      <c r="Y26" s="11">
        <f t="shared" si="11"/>
        <v>21569307.423207991</v>
      </c>
      <c r="AA26" s="59">
        <f t="shared" si="0"/>
        <v>9.7331981667767548E-2</v>
      </c>
    </row>
    <row r="27" spans="2:27" ht="30" customHeight="1" x14ac:dyDescent="0.2">
      <c r="B27" s="1" t="s">
        <v>0</v>
      </c>
      <c r="C27" s="1">
        <v>2011</v>
      </c>
      <c r="D27" s="26" t="s">
        <v>11</v>
      </c>
      <c r="E27" s="34" t="s">
        <v>73</v>
      </c>
      <c r="F27" s="38" t="s">
        <v>54</v>
      </c>
      <c r="G27" s="43">
        <v>1</v>
      </c>
      <c r="H27" s="1">
        <v>536</v>
      </c>
      <c r="I27" s="1" t="s">
        <v>34</v>
      </c>
      <c r="J27" s="1">
        <v>2625</v>
      </c>
      <c r="K27" s="8" t="s">
        <v>35</v>
      </c>
      <c r="L27" s="3">
        <v>10996946</v>
      </c>
      <c r="M27" s="4">
        <v>618862</v>
      </c>
      <c r="N27" s="4">
        <f t="shared" si="1"/>
        <v>11615808</v>
      </c>
      <c r="O27" s="4">
        <v>654316</v>
      </c>
      <c r="P27" s="4">
        <f t="shared" si="2"/>
        <v>10961492</v>
      </c>
      <c r="U27" s="9">
        <v>1.0005222342382312</v>
      </c>
      <c r="V27" s="10">
        <f t="shared" si="12"/>
        <v>6066.1726423194996</v>
      </c>
      <c r="W27" s="10">
        <f t="shared" si="13"/>
        <v>10967558.17264232</v>
      </c>
      <c r="X27" s="9">
        <v>0.89533629441624363</v>
      </c>
      <c r="Y27" s="11">
        <f t="shared" si="11"/>
        <v>9819652.8930881638</v>
      </c>
      <c r="AA27" s="59">
        <f t="shared" si="0"/>
        <v>4.4311403079429393E-2</v>
      </c>
    </row>
    <row r="28" spans="2:27" ht="30" customHeight="1" x14ac:dyDescent="0.2">
      <c r="B28" s="1" t="s">
        <v>0</v>
      </c>
      <c r="C28" s="1">
        <v>2011</v>
      </c>
      <c r="D28" s="26" t="s">
        <v>12</v>
      </c>
      <c r="E28" s="34" t="s">
        <v>74</v>
      </c>
      <c r="F28" s="38" t="s">
        <v>55</v>
      </c>
      <c r="G28" s="43">
        <v>1</v>
      </c>
      <c r="H28" s="1">
        <v>537</v>
      </c>
      <c r="I28" s="1" t="s">
        <v>34</v>
      </c>
      <c r="J28" s="1">
        <v>2625</v>
      </c>
      <c r="K28" s="8" t="s">
        <v>35</v>
      </c>
      <c r="L28" s="3">
        <v>318926</v>
      </c>
      <c r="M28" s="4">
        <v>206323</v>
      </c>
      <c r="N28" s="4">
        <f t="shared" si="1"/>
        <v>525249</v>
      </c>
      <c r="O28" s="4">
        <v>220289</v>
      </c>
      <c r="P28" s="4">
        <f t="shared" si="2"/>
        <v>304960</v>
      </c>
      <c r="U28" s="9">
        <v>1.0005222342382312</v>
      </c>
      <c r="V28" s="10">
        <f t="shared" si="12"/>
        <v>274.30301139668239</v>
      </c>
      <c r="W28" s="10">
        <f t="shared" si="13"/>
        <v>305234.30301139667</v>
      </c>
      <c r="X28" s="9">
        <v>0.89533629441624363</v>
      </c>
      <c r="Y28" s="11">
        <f t="shared" si="11"/>
        <v>273287.34978694876</v>
      </c>
      <c r="AA28" s="59">
        <f t="shared" si="0"/>
        <v>1.2332152719412598E-3</v>
      </c>
    </row>
    <row r="29" spans="2:27" ht="30" customHeight="1" x14ac:dyDescent="0.2">
      <c r="B29" s="1" t="s">
        <v>0</v>
      </c>
      <c r="C29" s="1">
        <v>2011</v>
      </c>
      <c r="D29" s="26" t="s">
        <v>5</v>
      </c>
      <c r="E29" s="34" t="s">
        <v>75</v>
      </c>
      <c r="F29" s="38" t="s">
        <v>56</v>
      </c>
      <c r="G29" s="43">
        <v>1</v>
      </c>
      <c r="H29" s="1">
        <v>523</v>
      </c>
      <c r="I29" s="1" t="s">
        <v>34</v>
      </c>
      <c r="J29" s="1">
        <v>2625</v>
      </c>
      <c r="K29" s="8" t="s">
        <v>35</v>
      </c>
      <c r="L29" s="3">
        <v>575277</v>
      </c>
      <c r="M29" s="4">
        <v>16556</v>
      </c>
      <c r="N29" s="4">
        <f t="shared" si="1"/>
        <v>591833</v>
      </c>
      <c r="O29" s="4">
        <v>21787</v>
      </c>
      <c r="P29" s="4">
        <f t="shared" si="2"/>
        <v>570046</v>
      </c>
      <c r="U29" s="9">
        <v>1.0005222342382312</v>
      </c>
      <c r="V29" s="10">
        <f t="shared" si="12"/>
        <v>309.07545591506647</v>
      </c>
      <c r="W29" s="10">
        <f t="shared" si="13"/>
        <v>570355.07545591507</v>
      </c>
      <c r="X29" s="9">
        <v>0.89533629441624363</v>
      </c>
      <c r="Y29" s="11">
        <f t="shared" si="11"/>
        <v>510659.599760196</v>
      </c>
      <c r="AA29" s="59">
        <f t="shared" si="0"/>
        <v>2.3043628535262695E-3</v>
      </c>
    </row>
    <row r="30" spans="2:27" ht="30" customHeight="1" x14ac:dyDescent="0.2">
      <c r="B30" s="1" t="s">
        <v>0</v>
      </c>
      <c r="C30" s="1">
        <v>2011</v>
      </c>
      <c r="D30" s="26" t="s">
        <v>17</v>
      </c>
      <c r="E30" s="34" t="s">
        <v>76</v>
      </c>
      <c r="F30" s="38" t="s">
        <v>57</v>
      </c>
      <c r="G30" s="43">
        <v>1</v>
      </c>
      <c r="H30" s="1">
        <v>547</v>
      </c>
      <c r="I30" s="1" t="s">
        <v>34</v>
      </c>
      <c r="J30" s="1">
        <v>2625</v>
      </c>
      <c r="K30" s="8" t="s">
        <v>35</v>
      </c>
      <c r="L30" s="3">
        <v>605439</v>
      </c>
      <c r="M30" s="4">
        <v>0</v>
      </c>
      <c r="N30" s="4">
        <f t="shared" si="1"/>
        <v>605439</v>
      </c>
      <c r="O30" s="4">
        <v>0</v>
      </c>
      <c r="P30" s="4">
        <f t="shared" si="2"/>
        <v>605439</v>
      </c>
      <c r="U30" s="9">
        <v>1.0005222342382312</v>
      </c>
      <c r="V30" s="10">
        <f t="shared" ref="V30:V32" si="14">((U30-1)*N30)</f>
        <v>316.1809749604397</v>
      </c>
      <c r="W30" s="10">
        <f t="shared" si="13"/>
        <v>605755.18097496044</v>
      </c>
      <c r="X30" s="9">
        <v>0.89533629441624363</v>
      </c>
      <c r="Y30" s="11">
        <f t="shared" si="11"/>
        <v>542354.59905756207</v>
      </c>
      <c r="AA30" s="59">
        <f t="shared" si="0"/>
        <v>2.4473872460133378E-3</v>
      </c>
    </row>
    <row r="31" spans="2:27" ht="30" customHeight="1" x14ac:dyDescent="0.2">
      <c r="B31" s="1" t="s">
        <v>0</v>
      </c>
      <c r="C31" s="1">
        <v>2011</v>
      </c>
      <c r="D31" s="26" t="s">
        <v>16</v>
      </c>
      <c r="E31" s="34" t="s">
        <v>77</v>
      </c>
      <c r="F31" s="38" t="s">
        <v>58</v>
      </c>
      <c r="G31" s="43">
        <v>1</v>
      </c>
      <c r="H31" s="1">
        <v>544</v>
      </c>
      <c r="I31" s="1" t="s">
        <v>34</v>
      </c>
      <c r="J31" s="1">
        <v>2625</v>
      </c>
      <c r="K31" s="8" t="s">
        <v>35</v>
      </c>
      <c r="L31" s="3">
        <v>6758581</v>
      </c>
      <c r="M31" s="4">
        <v>774413</v>
      </c>
      <c r="N31" s="4">
        <f t="shared" si="1"/>
        <v>7532994</v>
      </c>
      <c r="O31" s="4">
        <v>770062</v>
      </c>
      <c r="P31" s="4">
        <f t="shared" si="2"/>
        <v>6762932</v>
      </c>
      <c r="U31" s="9">
        <v>1.0005222342382312</v>
      </c>
      <c r="V31" s="10">
        <f t="shared" si="14"/>
        <v>3933.987383189954</v>
      </c>
      <c r="W31" s="10">
        <f t="shared" si="13"/>
        <v>6766865.9873831896</v>
      </c>
      <c r="X31" s="9">
        <v>0.89533629441624363</v>
      </c>
      <c r="Y31" s="11">
        <f t="shared" si="11"/>
        <v>6058620.7179549802</v>
      </c>
      <c r="AA31" s="59">
        <f t="shared" si="0"/>
        <v>2.7339661356833935E-2</v>
      </c>
    </row>
    <row r="32" spans="2:27" ht="30" customHeight="1" x14ac:dyDescent="0.2">
      <c r="B32" s="12" t="s">
        <v>0</v>
      </c>
      <c r="C32" s="12">
        <v>2011</v>
      </c>
      <c r="D32" s="28" t="s">
        <v>23</v>
      </c>
      <c r="E32" s="36" t="s">
        <v>78</v>
      </c>
      <c r="F32" s="40" t="s">
        <v>59</v>
      </c>
      <c r="G32" s="45">
        <v>1</v>
      </c>
      <c r="H32" s="12">
        <v>567</v>
      </c>
      <c r="I32" s="12" t="s">
        <v>34</v>
      </c>
      <c r="J32" s="12">
        <v>2625</v>
      </c>
      <c r="K32" s="13" t="s">
        <v>35</v>
      </c>
      <c r="L32" s="14">
        <v>103351656</v>
      </c>
      <c r="M32" s="15">
        <v>2411270</v>
      </c>
      <c r="N32" s="15">
        <f t="shared" si="1"/>
        <v>105762926</v>
      </c>
      <c r="O32" s="15">
        <v>2741732</v>
      </c>
      <c r="P32" s="15">
        <f t="shared" si="2"/>
        <v>103021194</v>
      </c>
      <c r="Q32" s="15"/>
      <c r="R32" s="15"/>
      <c r="S32" s="15"/>
      <c r="T32" s="15"/>
      <c r="U32" s="18">
        <v>1.0005222342382312</v>
      </c>
      <c r="V32" s="19">
        <f t="shared" si="14"/>
        <v>55233.021092709321</v>
      </c>
      <c r="W32" s="19">
        <f t="shared" si="13"/>
        <v>103076427.02109271</v>
      </c>
      <c r="X32" s="18">
        <v>0.89533629441624363</v>
      </c>
      <c r="Y32" s="20">
        <f t="shared" si="11"/>
        <v>92288066.210731521</v>
      </c>
      <c r="Z32" s="15"/>
      <c r="AA32" s="60">
        <f t="shared" si="0"/>
        <v>0.41645196075751717</v>
      </c>
    </row>
    <row r="33" spans="2:27" x14ac:dyDescent="0.2">
      <c r="X33" s="4" t="s">
        <v>80</v>
      </c>
      <c r="Y33" s="4">
        <f t="array" ref="Y33">SUM(IF($G$2:$G$32=1,Y2:Y32))</f>
        <v>221605550.95685348</v>
      </c>
      <c r="Z33"/>
      <c r="AA33" s="58">
        <f>SUM(AA2:AA32)</f>
        <v>1.0000000000000002</v>
      </c>
    </row>
    <row r="34" spans="2:27" x14ac:dyDescent="0.2">
      <c r="X34" s="4" t="s">
        <v>37</v>
      </c>
      <c r="Y34" s="4">
        <f>Y35-Y33</f>
        <v>40606392.442036003</v>
      </c>
    </row>
    <row r="35" spans="2:27" x14ac:dyDescent="0.2">
      <c r="X35" s="4" t="s">
        <v>36</v>
      </c>
      <c r="Y35" s="4">
        <f>SUM(Y2:Y32)</f>
        <v>262211943.39888948</v>
      </c>
    </row>
    <row r="36" spans="2:27" x14ac:dyDescent="0.2">
      <c r="B36" s="47"/>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32"/>
  <sheetViews>
    <sheetView tabSelected="1" workbookViewId="0">
      <selection sqref="A1:B1048576"/>
    </sheetView>
  </sheetViews>
  <sheetFormatPr baseColWidth="10" defaultColWidth="8.83203125" defaultRowHeight="15" x14ac:dyDescent="0.2"/>
  <cols>
    <col min="1" max="1" width="16.6640625" style="2" customWidth="1"/>
    <col min="2" max="2" width="16.6640625" style="31" customWidth="1"/>
  </cols>
  <sheetData>
    <row r="1" spans="1:44" x14ac:dyDescent="0.2">
      <c r="A1" s="48" t="s">
        <v>85</v>
      </c>
      <c r="B1" s="46" t="s">
        <v>86</v>
      </c>
      <c r="C1" s="51" t="s">
        <v>108</v>
      </c>
      <c r="D1" s="51" t="s">
        <v>109</v>
      </c>
      <c r="E1" s="51" t="s">
        <v>110</v>
      </c>
      <c r="F1" s="51" t="s">
        <v>111</v>
      </c>
      <c r="G1" s="51" t="s">
        <v>112</v>
      </c>
      <c r="H1" s="51" t="s">
        <v>113</v>
      </c>
      <c r="I1" s="51" t="s">
        <v>114</v>
      </c>
      <c r="J1" s="51" t="s">
        <v>115</v>
      </c>
      <c r="K1" s="51" t="s">
        <v>116</v>
      </c>
      <c r="L1" s="51" t="s">
        <v>117</v>
      </c>
      <c r="M1" s="51" t="s">
        <v>118</v>
      </c>
      <c r="N1" s="51" t="s">
        <v>119</v>
      </c>
      <c r="O1" s="51" t="s">
        <v>120</v>
      </c>
      <c r="P1" s="51" t="s">
        <v>121</v>
      </c>
      <c r="Q1" s="51" t="s">
        <v>122</v>
      </c>
      <c r="R1" s="51" t="s">
        <v>123</v>
      </c>
      <c r="S1" s="51" t="s">
        <v>124</v>
      </c>
      <c r="T1" s="51" t="s">
        <v>125</v>
      </c>
      <c r="U1" s="51" t="s">
        <v>126</v>
      </c>
      <c r="V1" s="51" t="s">
        <v>127</v>
      </c>
      <c r="W1" s="51" t="s">
        <v>128</v>
      </c>
      <c r="X1" s="51" t="s">
        <v>129</v>
      </c>
      <c r="Y1" s="51" t="s">
        <v>130</v>
      </c>
      <c r="Z1" s="51" t="s">
        <v>131</v>
      </c>
      <c r="AA1" s="51" t="s">
        <v>132</v>
      </c>
      <c r="AB1" s="51" t="s">
        <v>133</v>
      </c>
      <c r="AC1" s="51" t="s">
        <v>134</v>
      </c>
      <c r="AD1" s="51" t="s">
        <v>135</v>
      </c>
      <c r="AE1" s="51" t="s">
        <v>136</v>
      </c>
      <c r="AF1" s="51" t="s">
        <v>137</v>
      </c>
      <c r="AG1" s="51" t="s">
        <v>138</v>
      </c>
      <c r="AH1" s="51" t="s">
        <v>166</v>
      </c>
      <c r="AI1" s="51" t="s">
        <v>139</v>
      </c>
      <c r="AJ1" s="51" t="s">
        <v>140</v>
      </c>
      <c r="AK1" s="51" t="s">
        <v>141</v>
      </c>
      <c r="AL1" s="51" t="s">
        <v>142</v>
      </c>
      <c r="AM1" s="51" t="s">
        <v>143</v>
      </c>
      <c r="AN1" s="51" t="s">
        <v>144</v>
      </c>
      <c r="AO1" s="51" t="s">
        <v>145</v>
      </c>
      <c r="AP1" s="51" t="s">
        <v>146</v>
      </c>
      <c r="AQ1" s="51" t="s">
        <v>147</v>
      </c>
      <c r="AR1" s="51" t="s">
        <v>148</v>
      </c>
    </row>
    <row r="2" spans="1:44" x14ac:dyDescent="0.2">
      <c r="A2" s="27" t="s">
        <v>1</v>
      </c>
      <c r="B2" s="33" t="s">
        <v>79</v>
      </c>
      <c r="C2" s="51">
        <v>90</v>
      </c>
      <c r="D2" s="51" t="s">
        <v>149</v>
      </c>
      <c r="E2" s="51"/>
      <c r="F2" s="51">
        <v>85.56</v>
      </c>
      <c r="G2" s="51">
        <v>52</v>
      </c>
      <c r="H2" s="51">
        <v>0.26</v>
      </c>
      <c r="I2" s="51">
        <v>0.17</v>
      </c>
      <c r="J2" s="51">
        <v>13.81</v>
      </c>
      <c r="K2" s="51">
        <v>2.4</v>
      </c>
      <c r="L2" s="51">
        <v>10.39</v>
      </c>
      <c r="M2" s="51"/>
      <c r="N2" s="51">
        <v>6</v>
      </c>
      <c r="O2" s="51">
        <v>0.12</v>
      </c>
      <c r="P2" s="51">
        <v>5</v>
      </c>
      <c r="Q2" s="51">
        <v>11</v>
      </c>
      <c r="R2" s="51">
        <v>107</v>
      </c>
      <c r="S2" s="51">
        <f>R2/1000</f>
        <v>0.107</v>
      </c>
      <c r="T2" s="51">
        <v>1</v>
      </c>
      <c r="U2" s="51">
        <v>1.0000000474974513E-3</v>
      </c>
      <c r="V2" s="51">
        <v>0.04</v>
      </c>
      <c r="W2" s="51"/>
      <c r="X2" s="51">
        <v>4.5999999999999996</v>
      </c>
      <c r="Y2" s="51">
        <v>1.7000000000000001E-2</v>
      </c>
      <c r="Z2" s="51">
        <v>2.5999999999999999E-2</v>
      </c>
      <c r="AA2" s="51">
        <v>9.0999999999999998E-2</v>
      </c>
      <c r="AB2" s="51">
        <v>4.1000000000000002E-2</v>
      </c>
      <c r="AC2" s="51">
        <v>3</v>
      </c>
      <c r="AD2" s="51">
        <v>0</v>
      </c>
      <c r="AE2" s="51">
        <v>3</v>
      </c>
      <c r="AF2" s="51">
        <v>54</v>
      </c>
      <c r="AG2" s="51">
        <v>0.18</v>
      </c>
      <c r="AH2" s="51">
        <v>0</v>
      </c>
      <c r="AI2" s="51">
        <v>0</v>
      </c>
      <c r="AJ2" s="51">
        <v>2.2000000000000002</v>
      </c>
      <c r="AK2" s="51"/>
      <c r="AL2" s="51">
        <v>2.8000000000000001E-2</v>
      </c>
      <c r="AM2" s="51">
        <v>7.0000000000000001E-3</v>
      </c>
      <c r="AN2" s="51">
        <v>5.0999999999999997E-2</v>
      </c>
      <c r="AO2" s="51">
        <v>0</v>
      </c>
      <c r="AP2" s="51">
        <v>0</v>
      </c>
      <c r="AQ2" s="51"/>
      <c r="AR2" s="51">
        <v>0</v>
      </c>
    </row>
    <row r="3" spans="1:44" x14ac:dyDescent="0.2">
      <c r="A3" s="26" t="s">
        <v>6</v>
      </c>
      <c r="B3" s="34" t="s">
        <v>60</v>
      </c>
      <c r="C3" s="51">
        <v>93</v>
      </c>
      <c r="D3" s="51" t="s">
        <v>150</v>
      </c>
      <c r="E3" s="51"/>
      <c r="F3" s="51">
        <v>86.35</v>
      </c>
      <c r="G3" s="51">
        <v>48</v>
      </c>
      <c r="H3" s="51">
        <v>1.4</v>
      </c>
      <c r="I3" s="51">
        <v>0.39</v>
      </c>
      <c r="J3" s="51">
        <v>11.12</v>
      </c>
      <c r="K3" s="51">
        <v>2</v>
      </c>
      <c r="L3" s="51">
        <v>9.24</v>
      </c>
      <c r="M3" s="51"/>
      <c r="N3" s="51">
        <v>13</v>
      </c>
      <c r="O3" s="51">
        <v>0.39</v>
      </c>
      <c r="P3" s="51">
        <v>10</v>
      </c>
      <c r="Q3" s="51">
        <v>23</v>
      </c>
      <c r="R3" s="51">
        <v>259</v>
      </c>
      <c r="S3" s="51">
        <f t="shared" ref="S3:S11" si="0">R3/1000</f>
        <v>0.25900000000000001</v>
      </c>
      <c r="T3" s="51">
        <v>1</v>
      </c>
      <c r="U3" s="51">
        <v>1.0000000474974513E-3</v>
      </c>
      <c r="V3" s="51">
        <v>0.2</v>
      </c>
      <c r="W3" s="51"/>
      <c r="X3" s="51">
        <v>10</v>
      </c>
      <c r="Y3" s="51">
        <v>0.03</v>
      </c>
      <c r="Z3" s="51">
        <v>0.04</v>
      </c>
      <c r="AA3" s="51">
        <v>0.6</v>
      </c>
      <c r="AB3" s="51">
        <v>5.3999999999999999E-2</v>
      </c>
      <c r="AC3" s="51">
        <v>9</v>
      </c>
      <c r="AD3" s="51">
        <v>0</v>
      </c>
      <c r="AE3" s="51">
        <v>96</v>
      </c>
      <c r="AF3" s="51">
        <v>1926</v>
      </c>
      <c r="AG3" s="51">
        <v>0.89</v>
      </c>
      <c r="AH3" s="51">
        <v>0</v>
      </c>
      <c r="AI3" s="51">
        <v>0</v>
      </c>
      <c r="AJ3" s="51">
        <v>3.3</v>
      </c>
      <c r="AK3" s="51"/>
      <c r="AL3" s="51">
        <v>2.7E-2</v>
      </c>
      <c r="AM3" s="51">
        <v>0.17</v>
      </c>
      <c r="AN3" s="51">
        <v>7.6999999999999999E-2</v>
      </c>
      <c r="AO3" s="51">
        <v>0</v>
      </c>
      <c r="AP3" s="51">
        <v>0</v>
      </c>
      <c r="AQ3" s="51"/>
      <c r="AR3" s="51">
        <v>0</v>
      </c>
    </row>
    <row r="4" spans="1:44" x14ac:dyDescent="0.2">
      <c r="A4" s="26" t="s">
        <v>7</v>
      </c>
      <c r="B4" s="34" t="s">
        <v>61</v>
      </c>
      <c r="C4" s="51">
        <v>100</v>
      </c>
      <c r="D4" s="51" t="s">
        <v>151</v>
      </c>
      <c r="E4" s="51"/>
      <c r="F4" s="51">
        <v>75.56</v>
      </c>
      <c r="G4" s="51">
        <v>85</v>
      </c>
      <c r="H4" s="51">
        <v>1.2</v>
      </c>
      <c r="I4" s="51">
        <v>0.18</v>
      </c>
      <c r="J4" s="51">
        <v>22.15</v>
      </c>
      <c r="K4" s="51">
        <v>2.6</v>
      </c>
      <c r="L4" s="51">
        <v>19.57</v>
      </c>
      <c r="M4" s="51"/>
      <c r="N4" s="51">
        <v>19</v>
      </c>
      <c r="O4" s="51">
        <v>0.94</v>
      </c>
      <c r="P4" s="51">
        <v>11</v>
      </c>
      <c r="Q4" s="51">
        <v>25</v>
      </c>
      <c r="R4" s="51">
        <v>411</v>
      </c>
      <c r="S4" s="51">
        <f t="shared" si="0"/>
        <v>0.41099999999999998</v>
      </c>
      <c r="T4" s="51">
        <v>4</v>
      </c>
      <c r="U4" s="51">
        <v>4.0000001899898052E-3</v>
      </c>
      <c r="V4" s="51">
        <v>0.14000000000000001</v>
      </c>
      <c r="W4" s="51"/>
      <c r="X4" s="51">
        <v>0.3</v>
      </c>
      <c r="Y4" s="51">
        <v>5.0000000000000001E-3</v>
      </c>
      <c r="Z4" s="51">
        <v>2.5999999999999999E-2</v>
      </c>
      <c r="AA4" s="51">
        <v>0.91500000000000004</v>
      </c>
      <c r="AB4" s="51">
        <v>5.0999999999999997E-2</v>
      </c>
      <c r="AC4" s="51">
        <v>3</v>
      </c>
      <c r="AD4" s="51">
        <v>0</v>
      </c>
      <c r="AE4" s="51">
        <v>64</v>
      </c>
      <c r="AF4" s="51">
        <v>1275</v>
      </c>
      <c r="AG4" s="51">
        <v>1.53</v>
      </c>
      <c r="AH4" s="51">
        <v>0</v>
      </c>
      <c r="AI4" s="51">
        <v>0</v>
      </c>
      <c r="AJ4" s="51">
        <v>1.1000000000000001</v>
      </c>
      <c r="AK4" s="51"/>
      <c r="AL4" s="51">
        <v>6.0000000000000001E-3</v>
      </c>
      <c r="AM4" s="51">
        <v>2.5999999999999999E-2</v>
      </c>
      <c r="AN4" s="51">
        <v>2.5999999999999999E-2</v>
      </c>
      <c r="AO4" s="51"/>
      <c r="AP4" s="51">
        <v>0</v>
      </c>
      <c r="AQ4" s="51"/>
      <c r="AR4" s="51">
        <v>0</v>
      </c>
    </row>
    <row r="5" spans="1:44" x14ac:dyDescent="0.2">
      <c r="A5" s="30" t="s">
        <v>22</v>
      </c>
      <c r="B5" s="35"/>
      <c r="C5" s="51"/>
      <c r="D5" s="51"/>
      <c r="E5" s="51"/>
      <c r="F5" s="51"/>
      <c r="G5" s="51"/>
      <c r="H5" s="51"/>
      <c r="I5" s="51"/>
      <c r="J5" s="51"/>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row>
    <row r="6" spans="1:44" x14ac:dyDescent="0.2">
      <c r="A6" s="26" t="s">
        <v>20</v>
      </c>
      <c r="B6" s="34" t="s">
        <v>62</v>
      </c>
      <c r="C6" s="51">
        <v>95</v>
      </c>
      <c r="D6" s="51" t="s">
        <v>152</v>
      </c>
      <c r="E6" s="51"/>
      <c r="F6" s="51">
        <v>84.21</v>
      </c>
      <c r="G6" s="51">
        <v>57</v>
      </c>
      <c r="H6" s="51">
        <v>0.74</v>
      </c>
      <c r="I6" s="51">
        <v>0.33</v>
      </c>
      <c r="J6" s="51">
        <v>14.49</v>
      </c>
      <c r="K6" s="51">
        <v>2.4</v>
      </c>
      <c r="L6" s="51">
        <v>9.9600000000000009</v>
      </c>
      <c r="M6" s="51"/>
      <c r="N6" s="51">
        <v>6</v>
      </c>
      <c r="O6" s="51">
        <v>0.28000000000000003</v>
      </c>
      <c r="P6" s="51">
        <v>6</v>
      </c>
      <c r="Q6" s="51">
        <v>12</v>
      </c>
      <c r="R6" s="51">
        <v>77</v>
      </c>
      <c r="S6" s="51">
        <f t="shared" si="0"/>
        <v>7.6999999999999999E-2</v>
      </c>
      <c r="T6" s="51">
        <v>1</v>
      </c>
      <c r="U6" s="51">
        <v>1.0000000474974513E-3</v>
      </c>
      <c r="V6" s="51">
        <v>0.16</v>
      </c>
      <c r="W6" s="51"/>
      <c r="X6" s="51">
        <v>9.6999999999999993</v>
      </c>
      <c r="Y6" s="51">
        <v>3.6999999999999998E-2</v>
      </c>
      <c r="Z6" s="51">
        <v>4.1000000000000002E-2</v>
      </c>
      <c r="AA6" s="51">
        <v>0.41799999999999998</v>
      </c>
      <c r="AB6" s="51">
        <v>5.1999999999999998E-2</v>
      </c>
      <c r="AC6" s="51">
        <v>6</v>
      </c>
      <c r="AD6" s="51">
        <v>0</v>
      </c>
      <c r="AE6" s="51">
        <v>3</v>
      </c>
      <c r="AF6" s="51">
        <v>54</v>
      </c>
      <c r="AG6" s="51">
        <v>0.56999999999999995</v>
      </c>
      <c r="AH6" s="51">
        <v>0</v>
      </c>
      <c r="AI6" s="51">
        <v>0</v>
      </c>
      <c r="AJ6" s="51">
        <v>19.3</v>
      </c>
      <c r="AK6" s="51"/>
      <c r="AL6" s="51">
        <v>2.8000000000000001E-2</v>
      </c>
      <c r="AM6" s="51">
        <v>4.7E-2</v>
      </c>
      <c r="AN6" s="51">
        <v>0.14599999999999999</v>
      </c>
      <c r="AO6" s="51">
        <v>0</v>
      </c>
      <c r="AP6" s="51">
        <v>0</v>
      </c>
      <c r="AQ6" s="51"/>
      <c r="AR6" s="51">
        <v>0</v>
      </c>
    </row>
    <row r="7" spans="1:44" ht="42" x14ac:dyDescent="0.2">
      <c r="A7" s="30" t="s">
        <v>24</v>
      </c>
      <c r="B7" s="32" t="s">
        <v>43</v>
      </c>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row>
    <row r="8" spans="1:44" x14ac:dyDescent="0.2">
      <c r="A8" s="26" t="s">
        <v>9</v>
      </c>
      <c r="B8" s="34" t="s">
        <v>63</v>
      </c>
      <c r="C8" s="51">
        <v>92</v>
      </c>
      <c r="D8" s="51" t="s">
        <v>153</v>
      </c>
      <c r="E8" s="51"/>
      <c r="F8" s="51">
        <v>82.25</v>
      </c>
      <c r="G8" s="51">
        <v>63</v>
      </c>
      <c r="H8" s="51">
        <v>1.06</v>
      </c>
      <c r="I8" s="51">
        <v>0.2</v>
      </c>
      <c r="J8" s="51">
        <v>16.010000000000002</v>
      </c>
      <c r="K8" s="51">
        <v>2.1</v>
      </c>
      <c r="L8" s="51">
        <v>12.82</v>
      </c>
      <c r="M8" s="51"/>
      <c r="N8" s="51">
        <v>13</v>
      </c>
      <c r="O8" s="51">
        <v>0.36</v>
      </c>
      <c r="P8" s="51">
        <v>11</v>
      </c>
      <c r="Q8" s="51">
        <v>21</v>
      </c>
      <c r="R8" s="51">
        <v>222</v>
      </c>
      <c r="S8" s="51">
        <f t="shared" si="0"/>
        <v>0.222</v>
      </c>
      <c r="T8" s="51">
        <v>0</v>
      </c>
      <c r="U8" s="51">
        <v>0</v>
      </c>
      <c r="V8" s="51">
        <v>7.0000000000000007E-2</v>
      </c>
      <c r="W8" s="51"/>
      <c r="X8" s="51">
        <v>7</v>
      </c>
      <c r="Y8" s="51">
        <v>2.7E-2</v>
      </c>
      <c r="Z8" s="51">
        <v>3.3000000000000002E-2</v>
      </c>
      <c r="AA8" s="51">
        <v>0.154</v>
      </c>
      <c r="AB8" s="51">
        <v>4.9000000000000002E-2</v>
      </c>
      <c r="AC8" s="51">
        <v>4</v>
      </c>
      <c r="AD8" s="51">
        <v>0</v>
      </c>
      <c r="AE8" s="51">
        <v>3</v>
      </c>
      <c r="AF8" s="51">
        <v>64</v>
      </c>
      <c r="AG8" s="51">
        <v>7.0000000000000007E-2</v>
      </c>
      <c r="AH8" s="51">
        <v>0</v>
      </c>
      <c r="AI8" s="51">
        <v>0</v>
      </c>
      <c r="AJ8" s="51">
        <v>2.1</v>
      </c>
      <c r="AK8" s="51"/>
      <c r="AL8" s="51">
        <v>3.7999999999999999E-2</v>
      </c>
      <c r="AM8" s="51">
        <v>4.7E-2</v>
      </c>
      <c r="AN8" s="51">
        <v>5.1999999999999998E-2</v>
      </c>
      <c r="AO8" s="51">
        <v>0</v>
      </c>
      <c r="AP8" s="51">
        <v>0</v>
      </c>
      <c r="AQ8" s="51"/>
      <c r="AR8" s="51">
        <v>0</v>
      </c>
    </row>
    <row r="9" spans="1:44" x14ac:dyDescent="0.2">
      <c r="A9" s="26" t="s">
        <v>8</v>
      </c>
      <c r="B9" s="34" t="s">
        <v>64</v>
      </c>
      <c r="C9" s="51">
        <v>90</v>
      </c>
      <c r="D9" s="51" t="s">
        <v>154</v>
      </c>
      <c r="E9" s="51"/>
      <c r="F9" s="51">
        <v>86.13</v>
      </c>
      <c r="G9" s="51">
        <v>50</v>
      </c>
      <c r="H9" s="51">
        <v>1</v>
      </c>
      <c r="I9" s="51">
        <v>0.3</v>
      </c>
      <c r="J9" s="51">
        <v>12.18</v>
      </c>
      <c r="K9" s="51">
        <v>1.6</v>
      </c>
      <c r="L9" s="51">
        <v>8.49</v>
      </c>
      <c r="M9" s="51"/>
      <c r="N9" s="51">
        <v>16</v>
      </c>
      <c r="O9" s="51">
        <v>0.32</v>
      </c>
      <c r="P9" s="51">
        <v>9</v>
      </c>
      <c r="Q9" s="51">
        <v>15</v>
      </c>
      <c r="R9" s="51">
        <v>173</v>
      </c>
      <c r="S9" s="51">
        <f t="shared" si="0"/>
        <v>0.17299999999999999</v>
      </c>
      <c r="T9" s="51">
        <v>3</v>
      </c>
      <c r="U9" s="51">
        <v>3.0000000260770321E-3</v>
      </c>
      <c r="V9" s="51">
        <v>0.1</v>
      </c>
      <c r="W9" s="51"/>
      <c r="X9" s="51">
        <v>10</v>
      </c>
      <c r="Y9" s="51">
        <v>0.03</v>
      </c>
      <c r="Z9" s="51">
        <v>0.04</v>
      </c>
      <c r="AA9" s="51">
        <v>0.4</v>
      </c>
      <c r="AB9" s="51">
        <v>4.3999999999999997E-2</v>
      </c>
      <c r="AC9" s="51">
        <v>8</v>
      </c>
      <c r="AD9" s="51">
        <v>0</v>
      </c>
      <c r="AE9" s="51">
        <v>64</v>
      </c>
      <c r="AF9" s="51">
        <v>1283</v>
      </c>
      <c r="AG9" s="51">
        <v>7.0000000000000007E-2</v>
      </c>
      <c r="AH9" s="51">
        <v>0</v>
      </c>
      <c r="AI9" s="51">
        <v>0</v>
      </c>
      <c r="AJ9" s="51">
        <v>2.1</v>
      </c>
      <c r="AK9" s="51"/>
      <c r="AL9" s="51">
        <v>6.8000000000000005E-2</v>
      </c>
      <c r="AM9" s="51">
        <v>8.2000000000000003E-2</v>
      </c>
      <c r="AN9" s="51">
        <v>0.09</v>
      </c>
      <c r="AO9" s="51">
        <v>0</v>
      </c>
      <c r="AP9" s="51">
        <v>0</v>
      </c>
      <c r="AQ9" s="51"/>
      <c r="AR9" s="51">
        <v>0</v>
      </c>
    </row>
    <row r="10" spans="1:44" x14ac:dyDescent="0.2">
      <c r="A10" s="26" t="s">
        <v>21</v>
      </c>
      <c r="B10" s="34" t="s">
        <v>65</v>
      </c>
      <c r="C10" s="51">
        <v>92</v>
      </c>
      <c r="D10" s="51" t="s">
        <v>155</v>
      </c>
      <c r="E10" s="51"/>
      <c r="F10" s="51">
        <v>87.32</v>
      </c>
      <c r="G10" s="51">
        <v>46</v>
      </c>
      <c r="H10" s="51">
        <v>0.46</v>
      </c>
      <c r="I10" s="51">
        <v>0.13</v>
      </c>
      <c r="J10" s="51">
        <v>11.97</v>
      </c>
      <c r="K10" s="51">
        <v>3.6</v>
      </c>
      <c r="L10" s="51">
        <v>4.2699999999999996</v>
      </c>
      <c r="M10" s="51"/>
      <c r="N10" s="51">
        <v>8</v>
      </c>
      <c r="O10" s="51">
        <v>0.23</v>
      </c>
      <c r="P10" s="51">
        <v>6</v>
      </c>
      <c r="Q10" s="51">
        <v>11</v>
      </c>
      <c r="R10" s="51">
        <v>80</v>
      </c>
      <c r="S10" s="51">
        <f t="shared" si="0"/>
        <v>0.08</v>
      </c>
      <c r="T10" s="51">
        <v>2</v>
      </c>
      <c r="U10" s="51">
        <v>2.0000000949949026E-3</v>
      </c>
      <c r="V10" s="51">
        <v>0.09</v>
      </c>
      <c r="W10" s="51"/>
      <c r="X10" s="51">
        <v>14</v>
      </c>
      <c r="Y10" s="51">
        <v>1.2E-2</v>
      </c>
      <c r="Z10" s="51">
        <v>0.02</v>
      </c>
      <c r="AA10" s="51">
        <v>0.10100000000000001</v>
      </c>
      <c r="AB10" s="51">
        <v>5.7000000000000002E-2</v>
      </c>
      <c r="AC10" s="51">
        <v>1</v>
      </c>
      <c r="AD10" s="51">
        <v>0</v>
      </c>
      <c r="AE10" s="51">
        <v>3</v>
      </c>
      <c r="AF10" s="51">
        <v>63</v>
      </c>
      <c r="AG10" s="51">
        <v>1.32</v>
      </c>
      <c r="AH10" s="51">
        <v>0</v>
      </c>
      <c r="AI10" s="51">
        <v>0</v>
      </c>
      <c r="AJ10" s="51">
        <v>5</v>
      </c>
      <c r="AK10" s="51"/>
      <c r="AL10" s="51">
        <v>8.0000000000000002E-3</v>
      </c>
      <c r="AM10" s="51">
        <v>1.7999999999999999E-2</v>
      </c>
      <c r="AN10" s="51">
        <v>5.5E-2</v>
      </c>
      <c r="AO10" s="51">
        <v>0</v>
      </c>
      <c r="AP10" s="51">
        <v>0</v>
      </c>
      <c r="AQ10" s="51"/>
      <c r="AR10" s="51">
        <v>0</v>
      </c>
    </row>
    <row r="11" spans="1:44" x14ac:dyDescent="0.2">
      <c r="A11" s="26" t="s">
        <v>19</v>
      </c>
      <c r="B11" s="34" t="s">
        <v>66</v>
      </c>
      <c r="C11" s="51">
        <v>98</v>
      </c>
      <c r="D11" s="51" t="s">
        <v>156</v>
      </c>
      <c r="E11" s="51"/>
      <c r="F11" s="51">
        <v>83.95</v>
      </c>
      <c r="G11" s="51">
        <v>56</v>
      </c>
      <c r="H11" s="51">
        <v>1.4</v>
      </c>
      <c r="I11" s="51">
        <v>0.2</v>
      </c>
      <c r="J11" s="51">
        <v>13.8</v>
      </c>
      <c r="K11" s="51">
        <v>4.3</v>
      </c>
      <c r="L11" s="51">
        <v>7.37</v>
      </c>
      <c r="M11" s="51"/>
      <c r="N11" s="51">
        <v>33</v>
      </c>
      <c r="O11" s="51">
        <v>1</v>
      </c>
      <c r="P11" s="51">
        <v>13</v>
      </c>
      <c r="Q11" s="51">
        <v>44</v>
      </c>
      <c r="R11" s="51">
        <v>275</v>
      </c>
      <c r="S11" s="51">
        <f t="shared" si="0"/>
        <v>0.27500000000000002</v>
      </c>
      <c r="T11" s="51">
        <v>1</v>
      </c>
      <c r="U11" s="51">
        <v>1.0000000474974513E-3</v>
      </c>
      <c r="V11" s="51">
        <v>0.23</v>
      </c>
      <c r="W11" s="51"/>
      <c r="X11" s="51">
        <v>41</v>
      </c>
      <c r="Y11" s="51">
        <v>0.04</v>
      </c>
      <c r="Z11" s="51">
        <v>0.05</v>
      </c>
      <c r="AA11" s="51">
        <v>0.1</v>
      </c>
      <c r="AB11" s="51">
        <v>7.0000000000000007E-2</v>
      </c>
      <c r="AC11" s="51">
        <v>8</v>
      </c>
      <c r="AD11" s="51">
        <v>0</v>
      </c>
      <c r="AE11" s="51">
        <v>2</v>
      </c>
      <c r="AF11" s="51">
        <v>42</v>
      </c>
      <c r="AG11" s="51">
        <v>0.1</v>
      </c>
      <c r="AH11" s="51">
        <v>0</v>
      </c>
      <c r="AI11" s="51">
        <v>0</v>
      </c>
      <c r="AJ11" s="51">
        <v>11</v>
      </c>
      <c r="AK11" s="51"/>
      <c r="AL11" s="51">
        <v>1.7000000000000001E-2</v>
      </c>
      <c r="AM11" s="51">
        <v>2.8000000000000001E-2</v>
      </c>
      <c r="AN11" s="51">
        <v>8.7999999999999995E-2</v>
      </c>
      <c r="AO11" s="51">
        <v>0</v>
      </c>
      <c r="AP11" s="51">
        <v>0</v>
      </c>
      <c r="AQ11" s="51"/>
      <c r="AR11" s="51">
        <v>0</v>
      </c>
    </row>
    <row r="12" spans="1:44" x14ac:dyDescent="0.2">
      <c r="A12" s="30" t="s">
        <v>29</v>
      </c>
      <c r="B12" s="32"/>
      <c r="C12" s="51"/>
      <c r="D12" s="51"/>
      <c r="E12" s="51"/>
      <c r="F12" s="51"/>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row>
    <row r="13" spans="1:44" ht="42" x14ac:dyDescent="0.2">
      <c r="A13" s="30" t="s">
        <v>31</v>
      </c>
      <c r="B13" s="32"/>
      <c r="C13" s="51"/>
      <c r="D13" s="51"/>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row>
    <row r="14" spans="1:44" x14ac:dyDescent="0.2">
      <c r="A14" s="30" t="s">
        <v>26</v>
      </c>
      <c r="B14" s="32"/>
      <c r="C14" s="51"/>
      <c r="D14" s="51"/>
      <c r="E14" s="51"/>
      <c r="F14" s="51"/>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row>
    <row r="15" spans="1:44" x14ac:dyDescent="0.2">
      <c r="A15" s="30" t="s">
        <v>25</v>
      </c>
      <c r="B15" s="32"/>
      <c r="C15" s="51"/>
      <c r="D15" s="51"/>
      <c r="E15" s="51"/>
      <c r="F15" s="51"/>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row>
    <row r="16" spans="1:44" x14ac:dyDescent="0.2">
      <c r="A16" s="30" t="s">
        <v>15</v>
      </c>
      <c r="B16" s="32"/>
      <c r="C16" s="51"/>
      <c r="D16" s="51"/>
      <c r="E16" s="51"/>
      <c r="F16" s="51"/>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row>
    <row r="17" spans="1:44" x14ac:dyDescent="0.2">
      <c r="A17" s="30" t="s">
        <v>28</v>
      </c>
      <c r="B17" s="32"/>
      <c r="C17" s="51"/>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row>
    <row r="18" spans="1:44" x14ac:dyDescent="0.2">
      <c r="A18" s="30" t="s">
        <v>14</v>
      </c>
      <c r="B18" s="32"/>
      <c r="C18" s="51"/>
      <c r="D18" s="51"/>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row>
    <row r="19" spans="1:44" ht="28" x14ac:dyDescent="0.2">
      <c r="A19" s="30" t="s">
        <v>30</v>
      </c>
      <c r="B19" s="32"/>
      <c r="C19" s="51"/>
      <c r="D19" s="51"/>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row>
    <row r="20" spans="1:44" x14ac:dyDescent="0.2">
      <c r="A20" s="27" t="s">
        <v>18</v>
      </c>
      <c r="B20" s="34" t="s">
        <v>67</v>
      </c>
      <c r="C20" s="51">
        <v>100</v>
      </c>
      <c r="D20" s="51" t="s">
        <v>151</v>
      </c>
      <c r="E20" s="51"/>
      <c r="F20" s="51">
        <v>87.87</v>
      </c>
      <c r="G20" s="51">
        <v>44</v>
      </c>
      <c r="H20" s="51">
        <v>0.88</v>
      </c>
      <c r="I20" s="51">
        <v>0.57999999999999996</v>
      </c>
      <c r="J20" s="51">
        <v>10.18</v>
      </c>
      <c r="K20" s="51">
        <v>4.3</v>
      </c>
      <c r="L20" s="51"/>
      <c r="M20" s="51"/>
      <c r="N20" s="51">
        <v>25</v>
      </c>
      <c r="O20" s="51">
        <v>0.31</v>
      </c>
      <c r="P20" s="51">
        <v>10</v>
      </c>
      <c r="Q20" s="51">
        <v>27</v>
      </c>
      <c r="R20" s="51">
        <v>198</v>
      </c>
      <c r="S20" s="51">
        <f t="shared" ref="S20:S23" si="1">R20/1000</f>
        <v>0.19800000000000001</v>
      </c>
      <c r="T20" s="51">
        <v>1</v>
      </c>
      <c r="U20" s="51">
        <v>1.0000000474974513E-3</v>
      </c>
      <c r="V20" s="51">
        <v>0.12</v>
      </c>
      <c r="W20" s="51"/>
      <c r="X20" s="51">
        <v>27.7</v>
      </c>
      <c r="Y20" s="51">
        <v>0.04</v>
      </c>
      <c r="Z20" s="51">
        <v>0.03</v>
      </c>
      <c r="AA20" s="51">
        <v>0.3</v>
      </c>
      <c r="AB20" s="51">
        <v>0.08</v>
      </c>
      <c r="AC20" s="51">
        <v>6</v>
      </c>
      <c r="AD20" s="51">
        <v>0</v>
      </c>
      <c r="AE20" s="51">
        <v>15</v>
      </c>
      <c r="AF20" s="51">
        <v>290</v>
      </c>
      <c r="AG20" s="51">
        <v>0.37</v>
      </c>
      <c r="AH20" s="51"/>
      <c r="AI20" s="51"/>
      <c r="AJ20" s="51"/>
      <c r="AK20" s="51"/>
      <c r="AL20" s="51">
        <v>3.7999999999999999E-2</v>
      </c>
      <c r="AM20" s="51">
        <v>5.0999999999999997E-2</v>
      </c>
      <c r="AN20" s="51">
        <v>0.317</v>
      </c>
      <c r="AO20" s="51">
        <v>0</v>
      </c>
      <c r="AP20" s="51">
        <v>0</v>
      </c>
      <c r="AQ20" s="51"/>
      <c r="AR20" s="51"/>
    </row>
    <row r="21" spans="1:44" ht="28" x14ac:dyDescent="0.2">
      <c r="A21" s="27" t="s">
        <v>3</v>
      </c>
      <c r="B21" s="34" t="s">
        <v>68</v>
      </c>
      <c r="C21" s="51">
        <v>100</v>
      </c>
      <c r="D21" s="51" t="s">
        <v>151</v>
      </c>
      <c r="E21" s="51"/>
      <c r="F21" s="51">
        <v>57</v>
      </c>
      <c r="G21" s="51">
        <v>166</v>
      </c>
      <c r="H21" s="51">
        <v>0.51</v>
      </c>
      <c r="I21" s="51">
        <v>0.37</v>
      </c>
      <c r="J21" s="51">
        <v>41</v>
      </c>
      <c r="K21" s="51">
        <v>0.4</v>
      </c>
      <c r="L21" s="51">
        <v>38.83</v>
      </c>
      <c r="M21" s="51"/>
      <c r="N21" s="51">
        <v>20</v>
      </c>
      <c r="O21" s="51">
        <v>0.91</v>
      </c>
      <c r="P21" s="51">
        <v>17</v>
      </c>
      <c r="Q21" s="51">
        <v>25</v>
      </c>
      <c r="R21" s="51">
        <v>448</v>
      </c>
      <c r="S21" s="51">
        <f t="shared" si="1"/>
        <v>0.44800000000000001</v>
      </c>
      <c r="T21" s="51">
        <v>25</v>
      </c>
      <c r="U21" s="51">
        <v>2.500000037252903E-2</v>
      </c>
      <c r="V21" s="51">
        <v>0.13</v>
      </c>
      <c r="W21" s="51"/>
      <c r="X21" s="51">
        <v>2.1</v>
      </c>
      <c r="Y21" s="51">
        <v>1.0999999999999999E-2</v>
      </c>
      <c r="Z21" s="51">
        <v>5.3999999999999999E-2</v>
      </c>
      <c r="AA21" s="51">
        <v>0.13500000000000001</v>
      </c>
      <c r="AB21" s="51">
        <v>0.11600000000000001</v>
      </c>
      <c r="AC21" s="51">
        <v>1</v>
      </c>
      <c r="AD21" s="51">
        <v>0</v>
      </c>
      <c r="AE21" s="51">
        <v>0</v>
      </c>
      <c r="AF21" s="51">
        <v>0</v>
      </c>
      <c r="AG21" s="51">
        <v>0.04</v>
      </c>
      <c r="AH21" s="51">
        <v>0</v>
      </c>
      <c r="AI21" s="51">
        <v>0</v>
      </c>
      <c r="AJ21" s="51">
        <v>0</v>
      </c>
      <c r="AK21" s="51"/>
      <c r="AL21" s="51">
        <v>0.06</v>
      </c>
      <c r="AM21" s="51">
        <v>1.4999999999999999E-2</v>
      </c>
      <c r="AN21" s="51">
        <v>0.108</v>
      </c>
      <c r="AO21" s="51">
        <v>0</v>
      </c>
      <c r="AP21" s="51">
        <v>0</v>
      </c>
      <c r="AQ21" s="51"/>
      <c r="AR21" s="51">
        <v>0</v>
      </c>
    </row>
    <row r="22" spans="1:44" ht="28" x14ac:dyDescent="0.2">
      <c r="A22" s="27" t="s">
        <v>2</v>
      </c>
      <c r="B22" s="34" t="s">
        <v>69</v>
      </c>
      <c r="C22" s="51">
        <v>100</v>
      </c>
      <c r="D22" s="51" t="s">
        <v>151</v>
      </c>
      <c r="E22" s="51"/>
      <c r="F22" s="51">
        <v>88.24</v>
      </c>
      <c r="G22" s="51">
        <v>46</v>
      </c>
      <c r="H22" s="51">
        <v>0.1</v>
      </c>
      <c r="I22" s="51">
        <v>0.13</v>
      </c>
      <c r="J22" s="51">
        <v>11.3</v>
      </c>
      <c r="K22" s="51">
        <v>0.2</v>
      </c>
      <c r="L22" s="51">
        <v>9.6199999999999992</v>
      </c>
      <c r="M22" s="51"/>
      <c r="N22" s="51">
        <v>8</v>
      </c>
      <c r="O22" s="51">
        <v>0.12</v>
      </c>
      <c r="P22" s="51">
        <v>5</v>
      </c>
      <c r="Q22" s="51">
        <v>7</v>
      </c>
      <c r="R22" s="51">
        <v>101</v>
      </c>
      <c r="S22" s="51">
        <f t="shared" si="1"/>
        <v>0.10100000000000001</v>
      </c>
      <c r="T22" s="51">
        <v>4</v>
      </c>
      <c r="U22" s="51">
        <v>4.0000001899898052E-3</v>
      </c>
      <c r="V22" s="51">
        <v>0.02</v>
      </c>
      <c r="W22" s="51"/>
      <c r="X22" s="51">
        <v>0.9</v>
      </c>
      <c r="Y22" s="51">
        <v>2.1000000000000001E-2</v>
      </c>
      <c r="Z22" s="51">
        <v>1.7000000000000001E-2</v>
      </c>
      <c r="AA22" s="51">
        <v>7.2999999999999995E-2</v>
      </c>
      <c r="AB22" s="51">
        <v>1.7999999999999999E-2</v>
      </c>
      <c r="AC22" s="51">
        <v>0</v>
      </c>
      <c r="AD22" s="51">
        <v>0</v>
      </c>
      <c r="AE22" s="51">
        <v>0</v>
      </c>
      <c r="AF22" s="51">
        <v>1</v>
      </c>
      <c r="AG22" s="51">
        <v>0.01</v>
      </c>
      <c r="AH22" s="51">
        <v>0</v>
      </c>
      <c r="AI22" s="51">
        <v>0</v>
      </c>
      <c r="AJ22" s="51">
        <v>0</v>
      </c>
      <c r="AK22" s="51"/>
      <c r="AL22" s="51">
        <v>2.1999999999999999E-2</v>
      </c>
      <c r="AM22" s="51">
        <v>6.0000000000000001E-3</v>
      </c>
      <c r="AN22" s="51">
        <v>3.9E-2</v>
      </c>
      <c r="AO22" s="51">
        <v>0</v>
      </c>
      <c r="AP22" s="51">
        <v>0</v>
      </c>
      <c r="AQ22" s="51"/>
      <c r="AR22" s="51">
        <v>0</v>
      </c>
    </row>
    <row r="23" spans="1:44" x14ac:dyDescent="0.2">
      <c r="A23" s="27" t="s">
        <v>27</v>
      </c>
      <c r="B23" s="34" t="s">
        <v>70</v>
      </c>
      <c r="C23" s="51">
        <v>100</v>
      </c>
      <c r="D23" s="51" t="s">
        <v>151</v>
      </c>
      <c r="E23" s="51"/>
      <c r="F23" s="51">
        <v>87.9</v>
      </c>
      <c r="G23" s="51">
        <v>47</v>
      </c>
      <c r="H23" s="51">
        <v>0.1</v>
      </c>
      <c r="I23" s="51">
        <v>0.1</v>
      </c>
      <c r="J23" s="51">
        <v>11.7</v>
      </c>
      <c r="K23" s="51">
        <v>0.1</v>
      </c>
      <c r="L23" s="51">
        <v>8.4600000000000009</v>
      </c>
      <c r="M23" s="51"/>
      <c r="N23" s="51">
        <v>8</v>
      </c>
      <c r="O23" s="51">
        <v>0.34</v>
      </c>
      <c r="P23" s="51">
        <v>5</v>
      </c>
      <c r="Q23" s="51">
        <v>5</v>
      </c>
      <c r="R23" s="51">
        <v>101</v>
      </c>
      <c r="S23" s="51">
        <f t="shared" si="1"/>
        <v>0.10100000000000001</v>
      </c>
      <c r="T23" s="51">
        <v>8</v>
      </c>
      <c r="U23" s="51">
        <v>8.0000003799796104E-3</v>
      </c>
      <c r="V23" s="51">
        <v>0.03</v>
      </c>
      <c r="W23" s="51"/>
      <c r="X23" s="51">
        <v>63.6</v>
      </c>
      <c r="Y23" s="51">
        <v>2.3E-2</v>
      </c>
      <c r="Z23" s="51">
        <v>1.4E-2</v>
      </c>
      <c r="AA23" s="51">
        <v>0.123</v>
      </c>
      <c r="AB23" s="51">
        <v>4.2999999999999997E-2</v>
      </c>
      <c r="AC23" s="51">
        <v>7</v>
      </c>
      <c r="AD23" s="51">
        <v>0</v>
      </c>
      <c r="AE23" s="51">
        <v>2</v>
      </c>
      <c r="AF23" s="51">
        <v>42</v>
      </c>
      <c r="AG23" s="51">
        <v>0.04</v>
      </c>
      <c r="AH23" s="51">
        <v>0</v>
      </c>
      <c r="AI23" s="51">
        <v>0</v>
      </c>
      <c r="AJ23" s="51">
        <v>0.9</v>
      </c>
      <c r="AK23" s="51"/>
      <c r="AL23" s="51">
        <v>1.4999999999999999E-2</v>
      </c>
      <c r="AM23" s="51">
        <v>6.0000000000000001E-3</v>
      </c>
      <c r="AN23" s="51">
        <v>3.9E-2</v>
      </c>
      <c r="AO23" s="51"/>
      <c r="AP23" s="51">
        <v>0</v>
      </c>
      <c r="AQ23" s="51"/>
      <c r="AR23" s="51">
        <v>0</v>
      </c>
    </row>
    <row r="24" spans="1:44" ht="28" x14ac:dyDescent="0.2">
      <c r="A24" s="30" t="s">
        <v>13</v>
      </c>
      <c r="B24" s="32"/>
      <c r="C24" s="51"/>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row>
    <row r="25" spans="1:44" ht="28" x14ac:dyDescent="0.2">
      <c r="A25" s="26" t="s">
        <v>10</v>
      </c>
      <c r="B25" s="34" t="s">
        <v>71</v>
      </c>
      <c r="C25" s="51">
        <v>96</v>
      </c>
      <c r="D25" s="51" t="s">
        <v>157</v>
      </c>
      <c r="E25" s="51"/>
      <c r="F25" s="51">
        <v>88.87</v>
      </c>
      <c r="G25" s="51">
        <v>39</v>
      </c>
      <c r="H25" s="51">
        <v>0.91</v>
      </c>
      <c r="I25" s="51">
        <v>0.25</v>
      </c>
      <c r="J25" s="51">
        <v>9.5399999999999991</v>
      </c>
      <c r="K25" s="51">
        <v>1.5</v>
      </c>
      <c r="L25" s="51">
        <v>8.39</v>
      </c>
      <c r="M25" s="51"/>
      <c r="N25" s="51">
        <v>6</v>
      </c>
      <c r="O25" s="51">
        <v>0.25</v>
      </c>
      <c r="P25" s="51">
        <v>9</v>
      </c>
      <c r="Q25" s="51">
        <v>20</v>
      </c>
      <c r="R25" s="51">
        <v>190</v>
      </c>
      <c r="S25" s="51">
        <f t="shared" ref="S25:S32" si="2">R25/1000</f>
        <v>0.19</v>
      </c>
      <c r="T25" s="51">
        <v>0</v>
      </c>
      <c r="U25" s="51">
        <v>0</v>
      </c>
      <c r="V25" s="51">
        <v>0.17</v>
      </c>
      <c r="W25" s="51"/>
      <c r="X25" s="51">
        <v>6.6</v>
      </c>
      <c r="Y25" s="51">
        <v>2.4E-2</v>
      </c>
      <c r="Z25" s="51">
        <v>3.1E-2</v>
      </c>
      <c r="AA25" s="51">
        <v>0.80600000000000005</v>
      </c>
      <c r="AB25" s="51">
        <v>2.5000000000000001E-2</v>
      </c>
      <c r="AC25" s="51">
        <v>4</v>
      </c>
      <c r="AD25" s="51">
        <v>0</v>
      </c>
      <c r="AE25" s="51">
        <v>16</v>
      </c>
      <c r="AF25" s="51">
        <v>326</v>
      </c>
      <c r="AG25" s="51">
        <v>0.73</v>
      </c>
      <c r="AH25" s="51">
        <v>0</v>
      </c>
      <c r="AI25" s="51">
        <v>0</v>
      </c>
      <c r="AJ25" s="51">
        <v>2.6</v>
      </c>
      <c r="AK25" s="51"/>
      <c r="AL25" s="51">
        <v>1.9E-2</v>
      </c>
      <c r="AM25" s="51">
        <v>6.7000000000000004E-2</v>
      </c>
      <c r="AN25" s="51">
        <v>8.5999999999999993E-2</v>
      </c>
      <c r="AO25" s="51">
        <v>0</v>
      </c>
      <c r="AP25" s="51">
        <v>0</v>
      </c>
      <c r="AQ25" s="51"/>
      <c r="AR25" s="51">
        <v>0</v>
      </c>
    </row>
    <row r="26" spans="1:44" x14ac:dyDescent="0.2">
      <c r="A26" s="26" t="s">
        <v>4</v>
      </c>
      <c r="B26" s="34" t="s">
        <v>72</v>
      </c>
      <c r="C26" s="51">
        <v>90</v>
      </c>
      <c r="D26" s="51" t="s">
        <v>158</v>
      </c>
      <c r="E26" s="51"/>
      <c r="F26" s="51">
        <v>83.96</v>
      </c>
      <c r="G26" s="51">
        <v>57</v>
      </c>
      <c r="H26" s="51">
        <v>0.36</v>
      </c>
      <c r="I26" s="51">
        <v>0.14000000000000001</v>
      </c>
      <c r="J26" s="51">
        <v>15.23</v>
      </c>
      <c r="K26" s="51">
        <v>3.1</v>
      </c>
      <c r="L26" s="51">
        <v>9.75</v>
      </c>
      <c r="M26" s="51"/>
      <c r="N26" s="51">
        <v>9</v>
      </c>
      <c r="O26" s="51">
        <v>0.18</v>
      </c>
      <c r="P26" s="51">
        <v>7</v>
      </c>
      <c r="Q26" s="51">
        <v>12</v>
      </c>
      <c r="R26" s="51">
        <v>116</v>
      </c>
      <c r="S26" s="51">
        <f t="shared" si="2"/>
        <v>0.11600000000000001</v>
      </c>
      <c r="T26" s="51">
        <v>1</v>
      </c>
      <c r="U26" s="51">
        <v>1.0000000474974513E-3</v>
      </c>
      <c r="V26" s="51">
        <v>0.1</v>
      </c>
      <c r="W26" s="51"/>
      <c r="X26" s="51">
        <v>4.3</v>
      </c>
      <c r="Y26" s="51">
        <v>1.2E-2</v>
      </c>
      <c r="Z26" s="51">
        <v>2.5999999999999999E-2</v>
      </c>
      <c r="AA26" s="51">
        <v>0.161</v>
      </c>
      <c r="AB26" s="51">
        <v>2.9000000000000001E-2</v>
      </c>
      <c r="AC26" s="51">
        <v>7</v>
      </c>
      <c r="AD26" s="51">
        <v>0</v>
      </c>
      <c r="AE26" s="51">
        <v>1</v>
      </c>
      <c r="AF26" s="51">
        <v>25</v>
      </c>
      <c r="AG26" s="51">
        <v>0.12</v>
      </c>
      <c r="AH26" s="51">
        <v>0</v>
      </c>
      <c r="AI26" s="51">
        <v>0</v>
      </c>
      <c r="AJ26" s="51">
        <v>4.4000000000000004</v>
      </c>
      <c r="AK26" s="51"/>
      <c r="AL26" s="51">
        <v>2.1999999999999999E-2</v>
      </c>
      <c r="AM26" s="51">
        <v>8.4000000000000005E-2</v>
      </c>
      <c r="AN26" s="51">
        <v>9.4E-2</v>
      </c>
      <c r="AO26" s="51">
        <v>0</v>
      </c>
      <c r="AP26" s="51">
        <v>0</v>
      </c>
      <c r="AQ26" s="51"/>
      <c r="AR26" s="51">
        <v>0</v>
      </c>
    </row>
    <row r="27" spans="1:44" x14ac:dyDescent="0.2">
      <c r="A27" s="26" t="s">
        <v>11</v>
      </c>
      <c r="B27" s="34" t="s">
        <v>73</v>
      </c>
      <c r="C27" s="51">
        <v>94</v>
      </c>
      <c r="D27" s="51" t="s">
        <v>159</v>
      </c>
      <c r="E27" s="51"/>
      <c r="F27" s="51">
        <v>87.23</v>
      </c>
      <c r="G27" s="51">
        <v>46</v>
      </c>
      <c r="H27" s="51">
        <v>0.7</v>
      </c>
      <c r="I27" s="51">
        <v>0.28000000000000003</v>
      </c>
      <c r="J27" s="51">
        <v>11.42</v>
      </c>
      <c r="K27" s="51">
        <v>1.4</v>
      </c>
      <c r="L27" s="51">
        <v>9.92</v>
      </c>
      <c r="M27" s="51"/>
      <c r="N27" s="51">
        <v>6</v>
      </c>
      <c r="O27" s="51">
        <v>0.17</v>
      </c>
      <c r="P27" s="51">
        <v>7</v>
      </c>
      <c r="Q27" s="51">
        <v>16</v>
      </c>
      <c r="R27" s="51">
        <v>157</v>
      </c>
      <c r="S27" s="51">
        <f t="shared" si="2"/>
        <v>0.157</v>
      </c>
      <c r="T27" s="51">
        <v>0</v>
      </c>
      <c r="U27" s="51">
        <v>0</v>
      </c>
      <c r="V27" s="51">
        <v>0.1</v>
      </c>
      <c r="W27" s="51"/>
      <c r="X27" s="51">
        <v>9.5</v>
      </c>
      <c r="Y27" s="51">
        <v>2.8000000000000001E-2</v>
      </c>
      <c r="Z27" s="51">
        <v>2.5999999999999999E-2</v>
      </c>
      <c r="AA27" s="51">
        <v>0.41699999999999998</v>
      </c>
      <c r="AB27" s="51">
        <v>2.9000000000000001E-2</v>
      </c>
      <c r="AC27" s="51">
        <v>5</v>
      </c>
      <c r="AD27" s="51">
        <v>0</v>
      </c>
      <c r="AE27" s="51">
        <v>17</v>
      </c>
      <c r="AF27" s="51">
        <v>345</v>
      </c>
      <c r="AG27" s="51">
        <v>0.26</v>
      </c>
      <c r="AH27" s="51">
        <v>0</v>
      </c>
      <c r="AI27" s="51">
        <v>0</v>
      </c>
      <c r="AJ27" s="51">
        <v>6.4</v>
      </c>
      <c r="AK27" s="51"/>
      <c r="AL27" s="51">
        <v>1.7000000000000001E-2</v>
      </c>
      <c r="AM27" s="51">
        <v>0.13400000000000001</v>
      </c>
      <c r="AN27" s="51">
        <v>4.3999999999999997E-2</v>
      </c>
      <c r="AO27" s="51">
        <v>0</v>
      </c>
      <c r="AP27" s="51">
        <v>0</v>
      </c>
      <c r="AQ27" s="51"/>
      <c r="AR27" s="51">
        <v>0</v>
      </c>
    </row>
    <row r="28" spans="1:44" x14ac:dyDescent="0.2">
      <c r="A28" s="26" t="s">
        <v>12</v>
      </c>
      <c r="B28" s="34" t="s">
        <v>74</v>
      </c>
      <c r="C28" s="51">
        <v>87</v>
      </c>
      <c r="D28" s="51" t="s">
        <v>160</v>
      </c>
      <c r="E28" s="51"/>
      <c r="F28" s="51">
        <v>30.92</v>
      </c>
      <c r="G28" s="51">
        <v>240</v>
      </c>
      <c r="H28" s="51">
        <v>2.1800000000000002</v>
      </c>
      <c r="I28" s="51">
        <v>0.38</v>
      </c>
      <c r="J28" s="51">
        <v>63.88</v>
      </c>
      <c r="K28" s="51">
        <v>7.1</v>
      </c>
      <c r="L28" s="51">
        <v>38.130000000000003</v>
      </c>
      <c r="M28" s="51"/>
      <c r="N28" s="51">
        <v>43</v>
      </c>
      <c r="O28" s="51">
        <v>0.93</v>
      </c>
      <c r="P28" s="51">
        <v>41</v>
      </c>
      <c r="Q28" s="51">
        <v>69</v>
      </c>
      <c r="R28" s="51">
        <v>732</v>
      </c>
      <c r="S28" s="51">
        <f t="shared" si="2"/>
        <v>0.73199999999999998</v>
      </c>
      <c r="T28" s="51">
        <v>2</v>
      </c>
      <c r="U28" s="51">
        <v>2.0000000949949026E-3</v>
      </c>
      <c r="V28" s="51">
        <v>0.44</v>
      </c>
      <c r="W28" s="51"/>
      <c r="X28" s="51">
        <v>0.6</v>
      </c>
      <c r="Y28" s="51">
        <v>5.0999999999999997E-2</v>
      </c>
      <c r="Z28" s="51">
        <v>0.186</v>
      </c>
      <c r="AA28" s="51">
        <v>1.8819999999999999</v>
      </c>
      <c r="AB28" s="51">
        <v>0.20499999999999999</v>
      </c>
      <c r="AC28" s="51">
        <v>4</v>
      </c>
      <c r="AD28" s="51">
        <v>0</v>
      </c>
      <c r="AE28" s="51">
        <v>39</v>
      </c>
      <c r="AF28" s="51">
        <v>781</v>
      </c>
      <c r="AG28" s="51">
        <v>0.43</v>
      </c>
      <c r="AH28" s="51">
        <v>0</v>
      </c>
      <c r="AI28" s="51">
        <v>0</v>
      </c>
      <c r="AJ28" s="51">
        <v>59.5</v>
      </c>
      <c r="AK28" s="51"/>
      <c r="AL28" s="51">
        <v>8.7999999999999995E-2</v>
      </c>
      <c r="AM28" s="51">
        <v>5.2999999999999999E-2</v>
      </c>
      <c r="AN28" s="51">
        <v>6.2E-2</v>
      </c>
      <c r="AO28" s="51"/>
      <c r="AP28" s="51">
        <v>0</v>
      </c>
      <c r="AQ28" s="51"/>
      <c r="AR28" s="51">
        <v>0</v>
      </c>
    </row>
    <row r="29" spans="1:44" x14ac:dyDescent="0.2">
      <c r="A29" s="26" t="s">
        <v>5</v>
      </c>
      <c r="B29" s="34" t="s">
        <v>75</v>
      </c>
      <c r="C29" s="51">
        <v>61</v>
      </c>
      <c r="D29" s="51" t="s">
        <v>161</v>
      </c>
      <c r="E29" s="51"/>
      <c r="F29" s="51">
        <v>83.8</v>
      </c>
      <c r="G29" s="51">
        <v>57</v>
      </c>
      <c r="H29" s="51">
        <v>0.4</v>
      </c>
      <c r="I29" s="51">
        <v>0.1</v>
      </c>
      <c r="J29" s="51">
        <v>15.3</v>
      </c>
      <c r="K29" s="51">
        <v>1.9</v>
      </c>
      <c r="L29" s="51"/>
      <c r="M29" s="51"/>
      <c r="N29" s="51">
        <v>11</v>
      </c>
      <c r="O29" s="51">
        <v>0.7</v>
      </c>
      <c r="P29" s="51">
        <v>8</v>
      </c>
      <c r="Q29" s="51">
        <v>17</v>
      </c>
      <c r="R29" s="51">
        <v>197</v>
      </c>
      <c r="S29" s="51">
        <f t="shared" si="2"/>
        <v>0.19700000000000001</v>
      </c>
      <c r="T29" s="51">
        <v>4</v>
      </c>
      <c r="U29" s="51">
        <v>4.0000001899898052E-3</v>
      </c>
      <c r="V29" s="51">
        <v>0.04</v>
      </c>
      <c r="W29" s="51"/>
      <c r="X29" s="51">
        <v>15</v>
      </c>
      <c r="Y29" s="51">
        <v>0.02</v>
      </c>
      <c r="Z29" s="51">
        <v>0.03</v>
      </c>
      <c r="AA29" s="51">
        <v>0.2</v>
      </c>
      <c r="AB29" s="51">
        <v>0.04</v>
      </c>
      <c r="AC29" s="51">
        <v>3</v>
      </c>
      <c r="AD29" s="51">
        <v>0</v>
      </c>
      <c r="AE29" s="51">
        <v>2</v>
      </c>
      <c r="AF29" s="51">
        <v>40</v>
      </c>
      <c r="AG29" s="51"/>
      <c r="AH29" s="51"/>
      <c r="AI29" s="51"/>
      <c r="AJ29" s="51"/>
      <c r="AK29" s="51"/>
      <c r="AL29" s="51">
        <v>0.01</v>
      </c>
      <c r="AM29" s="51">
        <v>3.5999999999999997E-2</v>
      </c>
      <c r="AN29" s="51">
        <v>0.05</v>
      </c>
      <c r="AO29" s="51">
        <v>0</v>
      </c>
      <c r="AP29" s="51">
        <v>0</v>
      </c>
      <c r="AQ29" s="51"/>
      <c r="AR29" s="51"/>
    </row>
    <row r="30" spans="1:44" x14ac:dyDescent="0.2">
      <c r="A30" s="26" t="s">
        <v>17</v>
      </c>
      <c r="B30" s="34" t="s">
        <v>76</v>
      </c>
      <c r="C30" s="51">
        <v>96</v>
      </c>
      <c r="D30" s="51" t="s">
        <v>162</v>
      </c>
      <c r="E30" s="51"/>
      <c r="F30" s="51">
        <v>85.75</v>
      </c>
      <c r="G30" s="51">
        <v>52</v>
      </c>
      <c r="H30" s="51">
        <v>1.2</v>
      </c>
      <c r="I30" s="51">
        <v>0.65</v>
      </c>
      <c r="J30" s="51">
        <v>11.94</v>
      </c>
      <c r="K30" s="51">
        <v>6.5</v>
      </c>
      <c r="L30" s="51">
        <v>4.42</v>
      </c>
      <c r="M30" s="51"/>
      <c r="N30" s="51">
        <v>25</v>
      </c>
      <c r="O30" s="51">
        <v>0.69</v>
      </c>
      <c r="P30" s="51">
        <v>22</v>
      </c>
      <c r="Q30" s="51">
        <v>29</v>
      </c>
      <c r="R30" s="51">
        <v>151</v>
      </c>
      <c r="S30" s="51">
        <f t="shared" si="2"/>
        <v>0.151</v>
      </c>
      <c r="T30" s="51">
        <v>1</v>
      </c>
      <c r="U30" s="51">
        <v>1.0000000474974513E-3</v>
      </c>
      <c r="V30" s="51">
        <v>0.42</v>
      </c>
      <c r="W30" s="51"/>
      <c r="X30" s="51">
        <v>26.2</v>
      </c>
      <c r="Y30" s="51">
        <v>3.2000000000000001E-2</v>
      </c>
      <c r="Z30" s="51">
        <v>3.7999999999999999E-2</v>
      </c>
      <c r="AA30" s="51">
        <v>0.59799999999999998</v>
      </c>
      <c r="AB30" s="51">
        <v>5.5E-2</v>
      </c>
      <c r="AC30" s="51">
        <v>21</v>
      </c>
      <c r="AD30" s="51">
        <v>0</v>
      </c>
      <c r="AE30" s="51">
        <v>2</v>
      </c>
      <c r="AF30" s="51">
        <v>33</v>
      </c>
      <c r="AG30" s="51">
        <v>0.87</v>
      </c>
      <c r="AH30" s="51">
        <v>0</v>
      </c>
      <c r="AI30" s="51">
        <v>0</v>
      </c>
      <c r="AJ30" s="51">
        <v>7.8</v>
      </c>
      <c r="AK30" s="51"/>
      <c r="AL30" s="51">
        <v>1.9E-2</v>
      </c>
      <c r="AM30" s="51">
        <v>6.4000000000000001E-2</v>
      </c>
      <c r="AN30" s="51">
        <v>0.375</v>
      </c>
      <c r="AO30" s="51">
        <v>0</v>
      </c>
      <c r="AP30" s="51">
        <v>0</v>
      </c>
      <c r="AQ30" s="51"/>
      <c r="AR30" s="51">
        <v>0</v>
      </c>
    </row>
    <row r="31" spans="1:44" x14ac:dyDescent="0.2">
      <c r="A31" s="26" t="s">
        <v>16</v>
      </c>
      <c r="B31" s="34" t="s">
        <v>77</v>
      </c>
      <c r="C31" s="51">
        <v>94</v>
      </c>
      <c r="D31" s="51" t="s">
        <v>163</v>
      </c>
      <c r="E31" s="51"/>
      <c r="F31" s="51">
        <v>90.95</v>
      </c>
      <c r="G31" s="51">
        <v>32</v>
      </c>
      <c r="H31" s="51">
        <v>0.67</v>
      </c>
      <c r="I31" s="51">
        <v>0.3</v>
      </c>
      <c r="J31" s="51">
        <v>7.68</v>
      </c>
      <c r="K31" s="51">
        <v>2</v>
      </c>
      <c r="L31" s="51">
        <v>4.8899999999999997</v>
      </c>
      <c r="M31" s="51"/>
      <c r="N31" s="51">
        <v>16</v>
      </c>
      <c r="O31" s="51">
        <v>0.41</v>
      </c>
      <c r="P31" s="51">
        <v>13</v>
      </c>
      <c r="Q31" s="51">
        <v>24</v>
      </c>
      <c r="R31" s="51">
        <v>153</v>
      </c>
      <c r="S31" s="51">
        <f t="shared" si="2"/>
        <v>0.153</v>
      </c>
      <c r="T31" s="51">
        <v>1</v>
      </c>
      <c r="U31" s="51">
        <v>1.0000000474974513E-3</v>
      </c>
      <c r="V31" s="51">
        <v>0.14000000000000001</v>
      </c>
      <c r="W31" s="51"/>
      <c r="X31" s="51">
        <v>58.8</v>
      </c>
      <c r="Y31" s="51">
        <v>2.4E-2</v>
      </c>
      <c r="Z31" s="51">
        <v>2.1999999999999999E-2</v>
      </c>
      <c r="AA31" s="51">
        <v>0.38600000000000001</v>
      </c>
      <c r="AB31" s="51">
        <v>4.7E-2</v>
      </c>
      <c r="AC31" s="51">
        <v>24</v>
      </c>
      <c r="AD31" s="51">
        <v>0</v>
      </c>
      <c r="AE31" s="51">
        <v>1</v>
      </c>
      <c r="AF31" s="51">
        <v>12</v>
      </c>
      <c r="AG31" s="51">
        <v>0.28999999999999998</v>
      </c>
      <c r="AH31" s="51">
        <v>0</v>
      </c>
      <c r="AI31" s="51">
        <v>0</v>
      </c>
      <c r="AJ31" s="51">
        <v>2.2000000000000002</v>
      </c>
      <c r="AK31" s="51"/>
      <c r="AL31" s="51">
        <v>1.4999999999999999E-2</v>
      </c>
      <c r="AM31" s="51">
        <v>4.2999999999999997E-2</v>
      </c>
      <c r="AN31" s="51">
        <v>0.155</v>
      </c>
      <c r="AO31" s="51">
        <v>0</v>
      </c>
      <c r="AP31" s="51">
        <v>0</v>
      </c>
      <c r="AQ31" s="51"/>
      <c r="AR31" s="51">
        <v>0</v>
      </c>
    </row>
    <row r="32" spans="1:44" x14ac:dyDescent="0.2">
      <c r="A32" s="28" t="s">
        <v>23</v>
      </c>
      <c r="B32" s="36" t="s">
        <v>78</v>
      </c>
      <c r="C32" s="51">
        <v>52</v>
      </c>
      <c r="D32" s="51" t="s">
        <v>164</v>
      </c>
      <c r="E32" s="51"/>
      <c r="F32" s="51">
        <v>91.45</v>
      </c>
      <c r="G32" s="51">
        <v>30</v>
      </c>
      <c r="H32" s="51">
        <v>0.61</v>
      </c>
      <c r="I32" s="51">
        <v>0.15</v>
      </c>
      <c r="J32" s="51">
        <v>7.55</v>
      </c>
      <c r="K32" s="51">
        <v>0.4</v>
      </c>
      <c r="L32" s="51">
        <v>6.2</v>
      </c>
      <c r="M32" s="51"/>
      <c r="N32" s="51">
        <v>7</v>
      </c>
      <c r="O32" s="51">
        <v>0.24</v>
      </c>
      <c r="P32" s="51">
        <v>10</v>
      </c>
      <c r="Q32" s="51">
        <v>11</v>
      </c>
      <c r="R32" s="51">
        <v>112</v>
      </c>
      <c r="S32" s="51">
        <f t="shared" si="2"/>
        <v>0.112</v>
      </c>
      <c r="T32" s="51">
        <v>1</v>
      </c>
      <c r="U32" s="51">
        <v>1.0000000474974513E-3</v>
      </c>
      <c r="V32" s="51">
        <v>0.1</v>
      </c>
      <c r="W32" s="51"/>
      <c r="X32" s="51">
        <v>8.1</v>
      </c>
      <c r="Y32" s="51">
        <v>3.3000000000000002E-2</v>
      </c>
      <c r="Z32" s="51">
        <v>2.1000000000000001E-2</v>
      </c>
      <c r="AA32" s="51">
        <v>0.17799999999999999</v>
      </c>
      <c r="AB32" s="51">
        <v>4.4999999999999998E-2</v>
      </c>
      <c r="AC32" s="51">
        <v>3</v>
      </c>
      <c r="AD32" s="51">
        <v>0</v>
      </c>
      <c r="AE32" s="51">
        <v>28</v>
      </c>
      <c r="AF32" s="51">
        <v>569</v>
      </c>
      <c r="AG32" s="51">
        <v>0.05</v>
      </c>
      <c r="AH32" s="51">
        <v>0</v>
      </c>
      <c r="AI32" s="51">
        <v>0</v>
      </c>
      <c r="AJ32" s="51">
        <v>0.1</v>
      </c>
      <c r="AK32" s="51"/>
      <c r="AL32" s="51">
        <v>1.6E-2</v>
      </c>
      <c r="AM32" s="51">
        <v>3.6999999999999998E-2</v>
      </c>
      <c r="AN32" s="51">
        <v>0.05</v>
      </c>
      <c r="AO32" s="51">
        <v>0</v>
      </c>
      <c r="AP32" s="51">
        <v>0</v>
      </c>
      <c r="AQ32" s="51"/>
      <c r="AR32" s="5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3"/>
  <sheetViews>
    <sheetView topLeftCell="X1" workbookViewId="0">
      <pane ySplit="1" topLeftCell="A20" activePane="bottomLeft" state="frozen"/>
      <selection pane="bottomLeft" activeCell="AO33" sqref="AO33"/>
    </sheetView>
  </sheetViews>
  <sheetFormatPr baseColWidth="10" defaultColWidth="8.83203125" defaultRowHeight="15" x14ac:dyDescent="0.2"/>
  <sheetData>
    <row r="1" spans="1:52" x14ac:dyDescent="0.2">
      <c r="A1" s="52" t="str">
        <f>FCT!B1</f>
        <v>usda_code</v>
      </c>
      <c r="B1" s="52" t="str">
        <f>FCT!C1</f>
        <v>edible_share</v>
      </c>
      <c r="C1" s="52" t="str">
        <f>FCT!D1</f>
        <v>inedible_share</v>
      </c>
      <c r="D1" s="52" t="str">
        <f>FCT!E1</f>
        <v>proximates</v>
      </c>
      <c r="E1" s="52" t="str">
        <f>FCT!F1</f>
        <v>water_g</v>
      </c>
      <c r="F1" s="52" t="str">
        <f>FCT!G1</f>
        <v>energy_kcal</v>
      </c>
      <c r="G1" s="52" t="str">
        <f>FCT!H1</f>
        <v>protein_g</v>
      </c>
      <c r="H1" s="52" t="str">
        <f>FCT!I1</f>
        <v>fat_g</v>
      </c>
      <c r="I1" s="52" t="str">
        <f>FCT!J1</f>
        <v>carbohydrate_g</v>
      </c>
      <c r="J1" s="52" t="str">
        <f>FCT!K1</f>
        <v>totalfiber_g</v>
      </c>
      <c r="K1" s="52" t="str">
        <f>FCT!L1</f>
        <v>sugar_g</v>
      </c>
      <c r="L1" s="52" t="str">
        <f>FCT!M1</f>
        <v>minerals</v>
      </c>
      <c r="M1" s="52" t="str">
        <f>FCT!N1</f>
        <v>calcium_mg</v>
      </c>
      <c r="N1" s="52" t="str">
        <f>FCT!O1</f>
        <v>iron_mg</v>
      </c>
      <c r="O1" s="52" t="str">
        <f>FCT!P1</f>
        <v>magnesium_mg</v>
      </c>
      <c r="P1" s="52" t="str">
        <f>FCT!Q1</f>
        <v>phosphorus_mg</v>
      </c>
      <c r="Q1" s="52" t="str">
        <f>FCT!R1</f>
        <v>potassium_mg</v>
      </c>
      <c r="R1" s="52" t="str">
        <f>FCT!S1</f>
        <v>potassium_g</v>
      </c>
      <c r="S1" s="52" t="str">
        <f>FCT!T1</f>
        <v>sodium_mg</v>
      </c>
      <c r="T1" s="52" t="str">
        <f>FCT!U1</f>
        <v>sodium_g</v>
      </c>
      <c r="U1" s="52" t="str">
        <f>FCT!V1</f>
        <v>zinc_mg</v>
      </c>
      <c r="V1" s="52" t="str">
        <f>FCT!W1</f>
        <v>vitamins</v>
      </c>
      <c r="W1" s="52" t="str">
        <f>FCT!X1</f>
        <v>vit_c_mg</v>
      </c>
      <c r="X1" s="52" t="str">
        <f>FCT!Y1</f>
        <v>thiamin_mg</v>
      </c>
      <c r="Y1" s="52" t="str">
        <f>FCT!Z1</f>
        <v>riboflavin_mg</v>
      </c>
      <c r="Z1" s="52" t="str">
        <f>FCT!AA1</f>
        <v>niacin_mg</v>
      </c>
      <c r="AA1" s="52" t="str">
        <f>FCT!AB1</f>
        <v>vit_b6_mg</v>
      </c>
      <c r="AB1" s="52" t="str">
        <f>FCT!AC1</f>
        <v>folate_µg</v>
      </c>
      <c r="AC1" s="52" t="str">
        <f>FCT!AD1</f>
        <v>vit_b12_µg</v>
      </c>
      <c r="AD1" s="52" t="str">
        <f>FCT!AE1</f>
        <v>vit_a_rae_µg</v>
      </c>
      <c r="AE1" s="52" t="str">
        <f>FCT!AF1</f>
        <v>vit_a_IU</v>
      </c>
      <c r="AF1" s="52" t="str">
        <f>FCT!AG1</f>
        <v>vit_e_mg</v>
      </c>
      <c r="AG1" s="52" t="str">
        <f>FCT!AH1</f>
        <v>vit_d_μg</v>
      </c>
      <c r="AH1" s="52" t="str">
        <f>FCT!AI1</f>
        <v>vit_d_IU</v>
      </c>
      <c r="AI1" s="52" t="str">
        <f>FCT!AJ1</f>
        <v>vit_k_µg</v>
      </c>
      <c r="AJ1" s="52" t="str">
        <f>FCT!AK1</f>
        <v>lipids</v>
      </c>
      <c r="AK1" s="52" t="str">
        <f>FCT!AL1</f>
        <v>ft_acds_tot_sat_g</v>
      </c>
      <c r="AL1" s="52" t="str">
        <f>FCT!AM1</f>
        <v>ft_acds_mono_unsat_g</v>
      </c>
      <c r="AM1" s="52" t="str">
        <f>FCT!AN1</f>
        <v>ft_acds_plyunst_g</v>
      </c>
      <c r="AN1" s="52" t="str">
        <f>FCT!AO1</f>
        <v>ft_acds_tot_trans_g</v>
      </c>
      <c r="AO1" s="52" t="str">
        <f>FCT!AP1</f>
        <v>cholesterol_mg</v>
      </c>
      <c r="AP1" s="52" t="str">
        <f>FCT!AQ1</f>
        <v>other</v>
      </c>
      <c r="AQ1" s="52" t="str">
        <f>FCT!AR1</f>
        <v>caffeine_mg</v>
      </c>
      <c r="AR1" s="52"/>
      <c r="AS1" s="52"/>
      <c r="AT1" s="52"/>
      <c r="AU1" s="52"/>
      <c r="AV1" s="52"/>
      <c r="AW1" s="52"/>
      <c r="AX1" s="52"/>
      <c r="AY1" s="52"/>
      <c r="AZ1" s="52"/>
    </row>
    <row r="2" spans="1:52" x14ac:dyDescent="0.2">
      <c r="A2" s="52" t="str">
        <f>FCT!B2</f>
        <v>09003</v>
      </c>
      <c r="B2" s="53">
        <f>ctemf!$AA2*FCT!C2</f>
        <v>25.231809261014718</v>
      </c>
      <c r="C2" t="str">
        <f>FCT!D2</f>
        <v xml:space="preserve">Core and stem </v>
      </c>
      <c r="D2">
        <f>ctemf!$AA2*FCT!E2</f>
        <v>0</v>
      </c>
      <c r="E2" s="53">
        <f>ctemf!$AA2*FCT!F2</f>
        <v>23.987040004137992</v>
      </c>
      <c r="F2" s="53">
        <f>ctemf!$AA2*FCT!G2</f>
        <v>14.578378684141835</v>
      </c>
      <c r="G2" s="53">
        <f>ctemf!$AA2*FCT!H2</f>
        <v>7.2891893420709175E-2</v>
      </c>
      <c r="H2" s="53">
        <f>ctemf!$AA2*FCT!I2</f>
        <v>4.7660084159694464E-2</v>
      </c>
      <c r="I2" s="53">
        <f>ctemf!$AA2*FCT!J2</f>
        <v>3.8716809543845914</v>
      </c>
      <c r="J2" s="53">
        <f>ctemf!$AA2*FCT!K2</f>
        <v>0.67284824696039236</v>
      </c>
      <c r="K2" s="53">
        <f>ctemf!$AA2*FCT!L2</f>
        <v>2.9128722024660325</v>
      </c>
      <c r="L2" s="53">
        <f>ctemf!$AA2*FCT!M2</f>
        <v>0</v>
      </c>
      <c r="M2" s="53">
        <f>ctemf!$AA2*FCT!N2</f>
        <v>1.6821206174009811</v>
      </c>
      <c r="N2" s="53">
        <f>ctemf!$AA2*FCT!O2</f>
        <v>3.3642412348019624E-2</v>
      </c>
      <c r="O2" s="53">
        <f>ctemf!$AA2*FCT!P2</f>
        <v>1.4017671811674841</v>
      </c>
      <c r="P2" s="53">
        <f>ctemf!$AA2*FCT!Q2</f>
        <v>3.0838877985684654</v>
      </c>
      <c r="Q2" s="53">
        <f>ctemf!$AA2*FCT!R2</f>
        <v>29.997817676984162</v>
      </c>
      <c r="R2" s="53">
        <f>ctemf!$AA2*FCT!S2</f>
        <v>2.9997817676984163E-2</v>
      </c>
      <c r="S2" s="53">
        <f>ctemf!$AA2*FCT!T2</f>
        <v>0.28035343623349684</v>
      </c>
      <c r="T2" s="53">
        <f>ctemf!$AA2*FCT!U2</f>
        <v>2.8035344954957053E-4</v>
      </c>
      <c r="U2" s="53">
        <f>ctemf!$AA2*FCT!V2</f>
        <v>1.1214137449339873E-2</v>
      </c>
      <c r="V2" s="53">
        <f>ctemf!$AA2*FCT!W2</f>
        <v>0</v>
      </c>
      <c r="W2" s="53">
        <f>ctemf!$AA2*FCT!X2</f>
        <v>1.2896258066740853</v>
      </c>
      <c r="X2" s="53">
        <f>ctemf!$AA2*FCT!Y2</f>
        <v>4.7660084159694468E-3</v>
      </c>
      <c r="Y2" s="53">
        <f>ctemf!$AA2*FCT!Z2</f>
        <v>7.2891893420709173E-3</v>
      </c>
      <c r="Z2" s="53">
        <f>ctemf!$AA2*FCT!AA2</f>
        <v>2.5512162697248212E-2</v>
      </c>
      <c r="AA2" s="53">
        <f>ctemf!$AA2*FCT!AB2</f>
        <v>1.1494490885573371E-2</v>
      </c>
      <c r="AB2" s="53">
        <f>ctemf!$AA2*FCT!AC2</f>
        <v>0.84106030870049053</v>
      </c>
      <c r="AC2" s="53">
        <f>ctemf!$AA2*FCT!AD2</f>
        <v>0</v>
      </c>
      <c r="AD2" s="53">
        <f>ctemf!$AA2*FCT!AE2</f>
        <v>0.84106030870049053</v>
      </c>
      <c r="AE2" s="53">
        <f>ctemf!$AA2*FCT!AF2</f>
        <v>15.13908555660883</v>
      </c>
      <c r="AF2" s="53">
        <f>ctemf!$AA2*FCT!AG2</f>
        <v>5.0463618522029428E-2</v>
      </c>
      <c r="AG2" s="53">
        <f>ctemf!$AA2*FCT!AH2</f>
        <v>0</v>
      </c>
      <c r="AH2" s="53">
        <f>ctemf!$AA2*FCT!AI2</f>
        <v>0</v>
      </c>
      <c r="AI2" s="53">
        <f>ctemf!$AA2*FCT!AJ2</f>
        <v>0.61677755971369308</v>
      </c>
      <c r="AJ2" s="53">
        <f>ctemf!$AA2*FCT!AK2</f>
        <v>0</v>
      </c>
      <c r="AK2" s="53">
        <f>ctemf!$AA2*FCT!AL2</f>
        <v>7.849896214537912E-3</v>
      </c>
      <c r="AL2" s="53">
        <f>ctemf!$AA2*FCT!AM2</f>
        <v>1.962474053634478E-3</v>
      </c>
      <c r="AM2" s="53">
        <f>ctemf!$AA2*FCT!AN2</f>
        <v>1.4298025247908339E-2</v>
      </c>
      <c r="AN2" s="53">
        <f>ctemf!$AA2*FCT!AO2</f>
        <v>0</v>
      </c>
      <c r="AO2" s="53">
        <f>ctemf!$AA2*FCT!AP2</f>
        <v>0</v>
      </c>
      <c r="AP2" s="53">
        <f>ctemf!$AA2*FCT!AQ2</f>
        <v>0</v>
      </c>
      <c r="AQ2" s="53">
        <f>ctemf!$AA2*FCT!AR2</f>
        <v>0</v>
      </c>
    </row>
    <row r="3" spans="1:52" x14ac:dyDescent="0.2">
      <c r="A3" s="52" t="str">
        <f>FCT!B3</f>
        <v>09021</v>
      </c>
      <c r="B3" s="53">
        <f>ctemf!$AA3*FCT!C3</f>
        <v>1.384573459851153</v>
      </c>
      <c r="C3" t="str">
        <f>FCT!D3</f>
        <v>7 (pits)</v>
      </c>
      <c r="D3">
        <f>ctemf!$AA3*FCT!E3</f>
        <v>0</v>
      </c>
      <c r="E3" s="53">
        <f>ctemf!$AA3*FCT!F3</f>
        <v>1.285569013528463</v>
      </c>
      <c r="F3" s="53">
        <f>ctemf!$AA3*FCT!G3</f>
        <v>0.7146185599231758</v>
      </c>
      <c r="G3" s="53">
        <f>ctemf!$AA3*FCT!H3</f>
        <v>2.0843041331092625E-2</v>
      </c>
      <c r="H3" s="53">
        <f>ctemf!$AA3*FCT!I3</f>
        <v>5.806275799375803E-3</v>
      </c>
      <c r="I3" s="53">
        <f>ctemf!$AA3*FCT!J3</f>
        <v>0.1655532997155357</v>
      </c>
      <c r="J3" s="53">
        <f>ctemf!$AA3*FCT!K3</f>
        <v>2.9775773330132323E-2</v>
      </c>
      <c r="K3" s="53">
        <f>ctemf!$AA3*FCT!L3</f>
        <v>0.13756407278521132</v>
      </c>
      <c r="L3" s="53">
        <f>ctemf!$AA3*FCT!M3</f>
        <v>0</v>
      </c>
      <c r="M3" s="53">
        <f>ctemf!$AA3*FCT!N3</f>
        <v>0.19354252664586011</v>
      </c>
      <c r="N3" s="53">
        <f>ctemf!$AA3*FCT!O3</f>
        <v>5.806275799375803E-3</v>
      </c>
      <c r="O3" s="53">
        <f>ctemf!$AA3*FCT!P3</f>
        <v>0.14887886665066161</v>
      </c>
      <c r="P3" s="53">
        <f>ctemf!$AA3*FCT!Q3</f>
        <v>0.34242139329652171</v>
      </c>
      <c r="Q3" s="53">
        <f>ctemf!$AA3*FCT!R3</f>
        <v>3.8559626462521357</v>
      </c>
      <c r="R3" s="53">
        <f>ctemf!$AA3*FCT!S3</f>
        <v>3.8559626462521361E-3</v>
      </c>
      <c r="S3" s="53">
        <f>ctemf!$AA3*FCT!T3</f>
        <v>1.4887886665066161E-2</v>
      </c>
      <c r="T3" s="53">
        <f>ctemf!$AA3*FCT!U3</f>
        <v>1.4887887372202833E-5</v>
      </c>
      <c r="U3" s="53">
        <f>ctemf!$AA3*FCT!V3</f>
        <v>2.9775773330132324E-3</v>
      </c>
      <c r="V3" s="53">
        <f>ctemf!$AA3*FCT!W3</f>
        <v>0</v>
      </c>
      <c r="W3" s="53">
        <f>ctemf!$AA3*FCT!X3</f>
        <v>0.14887886665066161</v>
      </c>
      <c r="X3" s="53">
        <f>ctemf!$AA3*FCT!Y3</f>
        <v>4.4663659995198483E-4</v>
      </c>
      <c r="Y3" s="53">
        <f>ctemf!$AA3*FCT!Z3</f>
        <v>5.9551546660264651E-4</v>
      </c>
      <c r="Z3" s="53">
        <f>ctemf!$AA3*FCT!AA3</f>
        <v>8.9327319990396958E-3</v>
      </c>
      <c r="AA3" s="53">
        <f>ctemf!$AA3*FCT!AB3</f>
        <v>8.039458799135727E-4</v>
      </c>
      <c r="AB3" s="53">
        <f>ctemf!$AA3*FCT!AC3</f>
        <v>0.13399097998559545</v>
      </c>
      <c r="AC3" s="53">
        <f>ctemf!$AA3*FCT!AD3</f>
        <v>0</v>
      </c>
      <c r="AD3" s="53">
        <f>ctemf!$AA3*FCT!AE3</f>
        <v>1.4292371198463516</v>
      </c>
      <c r="AE3" s="53">
        <f>ctemf!$AA3*FCT!AF3</f>
        <v>28.674069716917426</v>
      </c>
      <c r="AF3" s="53">
        <f>ctemf!$AA3*FCT!AG3</f>
        <v>1.3250219131908884E-2</v>
      </c>
      <c r="AG3" s="53">
        <f>ctemf!$AA3*FCT!AH3</f>
        <v>0</v>
      </c>
      <c r="AH3" s="53">
        <f>ctemf!$AA3*FCT!AI3</f>
        <v>0</v>
      </c>
      <c r="AI3" s="53">
        <f>ctemf!$AA3*FCT!AJ3</f>
        <v>4.9130025994718329E-2</v>
      </c>
      <c r="AJ3" s="53">
        <f>ctemf!$AA3*FCT!AK3</f>
        <v>0</v>
      </c>
      <c r="AK3" s="53">
        <f>ctemf!$AA3*FCT!AL3</f>
        <v>4.0197293995678635E-4</v>
      </c>
      <c r="AL3" s="53">
        <f>ctemf!$AA3*FCT!AM3</f>
        <v>2.5309407330612477E-3</v>
      </c>
      <c r="AM3" s="53">
        <f>ctemf!$AA3*FCT!AN3</f>
        <v>1.1463672732100944E-3</v>
      </c>
      <c r="AN3" s="53">
        <f>ctemf!$AA3*FCT!AO3</f>
        <v>0</v>
      </c>
      <c r="AO3" s="53">
        <f>ctemf!$AA3*FCT!AP3</f>
        <v>0</v>
      </c>
      <c r="AP3" s="53">
        <f>ctemf!$AA3*FCT!AQ3</f>
        <v>0</v>
      </c>
      <c r="AQ3" s="53">
        <f>ctemf!$AA3*FCT!AR3</f>
        <v>0</v>
      </c>
    </row>
    <row r="4" spans="1:52" x14ac:dyDescent="0.2">
      <c r="A4" s="52" t="str">
        <f>FCT!B4</f>
        <v>09033</v>
      </c>
      <c r="B4" s="53">
        <f>ctemf!$AA4*FCT!C4</f>
        <v>7.8438045091864264E-2</v>
      </c>
      <c r="C4" t="str">
        <f>FCT!D4</f>
        <v/>
      </c>
      <c r="D4">
        <f>ctemf!$AA4*FCT!E4</f>
        <v>0</v>
      </c>
      <c r="E4" s="53">
        <f>ctemf!$AA4*FCT!F4</f>
        <v>5.9267786871412632E-2</v>
      </c>
      <c r="F4" s="53">
        <f>ctemf!$AA4*FCT!G4</f>
        <v>6.6672338328084627E-2</v>
      </c>
      <c r="G4" s="53">
        <f>ctemf!$AA4*FCT!H4</f>
        <v>9.4125654110237104E-4</v>
      </c>
      <c r="H4" s="53">
        <f>ctemf!$AA4*FCT!I4</f>
        <v>1.4118848116535565E-4</v>
      </c>
      <c r="I4" s="53">
        <f>ctemf!$AA4*FCT!J4</f>
        <v>1.7374026987847933E-2</v>
      </c>
      <c r="J4" s="53">
        <f>ctemf!$AA4*FCT!K4</f>
        <v>2.0393891723884706E-3</v>
      </c>
      <c r="K4" s="53">
        <f>ctemf!$AA4*FCT!L4</f>
        <v>1.5350325424477836E-2</v>
      </c>
      <c r="L4" s="53">
        <f>ctemf!$AA4*FCT!M4</f>
        <v>0</v>
      </c>
      <c r="M4" s="53">
        <f>ctemf!$AA4*FCT!N4</f>
        <v>1.490322856745421E-2</v>
      </c>
      <c r="N4" s="53">
        <f>ctemf!$AA4*FCT!O4</f>
        <v>7.3731762386352402E-4</v>
      </c>
      <c r="O4" s="53">
        <f>ctemf!$AA4*FCT!P4</f>
        <v>8.6281849601050689E-3</v>
      </c>
      <c r="P4" s="53">
        <f>ctemf!$AA4*FCT!Q4</f>
        <v>1.9609511272966066E-2</v>
      </c>
      <c r="Q4" s="53">
        <f>ctemf!$AA4*FCT!R4</f>
        <v>0.32238036532756209</v>
      </c>
      <c r="R4" s="53">
        <f>ctemf!$AA4*FCT!S4</f>
        <v>3.2238036532756208E-4</v>
      </c>
      <c r="S4" s="53">
        <f>ctemf!$AA4*FCT!T4</f>
        <v>3.1375218036745704E-3</v>
      </c>
      <c r="T4" s="53">
        <f>ctemf!$AA4*FCT!U4</f>
        <v>3.1375219526988594E-6</v>
      </c>
      <c r="U4" s="53">
        <f>ctemf!$AA4*FCT!V4</f>
        <v>1.0981326312860998E-4</v>
      </c>
      <c r="V4" s="53">
        <f>ctemf!$AA4*FCT!W4</f>
        <v>0</v>
      </c>
      <c r="W4" s="53">
        <f>ctemf!$AA4*FCT!X4</f>
        <v>2.3531413527559276E-4</v>
      </c>
      <c r="X4" s="53">
        <f>ctemf!$AA4*FCT!Y4</f>
        <v>3.9219022545932132E-6</v>
      </c>
      <c r="Y4" s="53">
        <f>ctemf!$AA4*FCT!Z4</f>
        <v>2.0393891723884708E-5</v>
      </c>
      <c r="Z4" s="53">
        <f>ctemf!$AA4*FCT!AA4</f>
        <v>7.1770811259055803E-4</v>
      </c>
      <c r="AA4" s="53">
        <f>ctemf!$AA4*FCT!AB4</f>
        <v>4.0003402996850771E-5</v>
      </c>
      <c r="AB4" s="53">
        <f>ctemf!$AA4*FCT!AC4</f>
        <v>2.3531413527559278E-3</v>
      </c>
      <c r="AC4" s="53">
        <f>ctemf!$AA4*FCT!AD4</f>
        <v>0</v>
      </c>
      <c r="AD4" s="53">
        <f>ctemf!$AA4*FCT!AE4</f>
        <v>5.0200348858793126E-2</v>
      </c>
      <c r="AE4" s="53">
        <f>ctemf!$AA4*FCT!AF4</f>
        <v>1.0000850749212693</v>
      </c>
      <c r="AF4" s="53">
        <f>ctemf!$AA4*FCT!AG4</f>
        <v>1.2001020899055231E-3</v>
      </c>
      <c r="AG4" s="53">
        <f>ctemf!$AA4*FCT!AH4</f>
        <v>0</v>
      </c>
      <c r="AH4" s="53">
        <f>ctemf!$AA4*FCT!AI4</f>
        <v>0</v>
      </c>
      <c r="AI4" s="53">
        <f>ctemf!$AA4*FCT!AJ4</f>
        <v>8.6281849601050687E-4</v>
      </c>
      <c r="AJ4" s="53">
        <f>ctemf!$AA4*FCT!AK4</f>
        <v>0</v>
      </c>
      <c r="AK4" s="53">
        <f>ctemf!$AA4*FCT!AL4</f>
        <v>4.7062827055118556E-6</v>
      </c>
      <c r="AL4" s="53">
        <f>ctemf!$AA4*FCT!AM4</f>
        <v>2.0393891723884708E-5</v>
      </c>
      <c r="AM4" s="53">
        <f>ctemf!$AA4*FCT!AN4</f>
        <v>2.0393891723884708E-5</v>
      </c>
      <c r="AN4" s="53">
        <f>ctemf!$AA4*FCT!AO4</f>
        <v>0</v>
      </c>
      <c r="AO4" s="53">
        <f>ctemf!$AA4*FCT!AP4</f>
        <v>0</v>
      </c>
      <c r="AP4" s="53">
        <f>ctemf!$AA4*FCT!AQ4</f>
        <v>0</v>
      </c>
      <c r="AQ4" s="53">
        <f>ctemf!$AA4*FCT!AR4</f>
        <v>0</v>
      </c>
    </row>
    <row r="5" spans="1:52" x14ac:dyDescent="0.2">
      <c r="A5" s="52">
        <f>FCT!B5</f>
        <v>0</v>
      </c>
      <c r="B5" s="53">
        <f>ctemf!$AA5*FCT!C5</f>
        <v>0</v>
      </c>
      <c r="C5">
        <f>FCT!D5</f>
        <v>0</v>
      </c>
      <c r="D5">
        <f>ctemf!$AA5*FCT!E5</f>
        <v>0</v>
      </c>
      <c r="E5" s="53">
        <f>ctemf!$AA5*FCT!F5</f>
        <v>0</v>
      </c>
      <c r="F5" s="53">
        <f>ctemf!$AA5*FCT!G5</f>
        <v>0</v>
      </c>
      <c r="G5" s="53">
        <f>ctemf!$AA5*FCT!H5</f>
        <v>0</v>
      </c>
      <c r="H5" s="53">
        <f>ctemf!$AA5*FCT!I5</f>
        <v>0</v>
      </c>
      <c r="I5" s="53">
        <f>ctemf!$AA5*FCT!J5</f>
        <v>0</v>
      </c>
      <c r="J5" s="53">
        <f>ctemf!$AA5*FCT!K5</f>
        <v>0</v>
      </c>
      <c r="K5" s="53">
        <f>ctemf!$AA5*FCT!L5</f>
        <v>0</v>
      </c>
      <c r="L5" s="53">
        <f>ctemf!$AA5*FCT!M5</f>
        <v>0</v>
      </c>
      <c r="M5" s="53">
        <f>ctemf!$AA5*FCT!N5</f>
        <v>0</v>
      </c>
      <c r="N5" s="53">
        <f>ctemf!$AA5*FCT!O5</f>
        <v>0</v>
      </c>
      <c r="O5" s="53">
        <f>ctemf!$AA5*FCT!P5</f>
        <v>0</v>
      </c>
      <c r="P5" s="53">
        <f>ctemf!$AA5*FCT!Q5</f>
        <v>0</v>
      </c>
      <c r="Q5" s="53">
        <f>ctemf!$AA5*FCT!R5</f>
        <v>0</v>
      </c>
      <c r="R5" s="53">
        <f>ctemf!$AA5*FCT!S5</f>
        <v>0</v>
      </c>
      <c r="S5" s="53">
        <f>ctemf!$AA5*FCT!T5</f>
        <v>0</v>
      </c>
      <c r="T5" s="53">
        <f>ctemf!$AA5*FCT!U5</f>
        <v>0</v>
      </c>
      <c r="U5" s="53">
        <f>ctemf!$AA5*FCT!V5</f>
        <v>0</v>
      </c>
      <c r="V5" s="53">
        <f>ctemf!$AA5*FCT!W5</f>
        <v>0</v>
      </c>
      <c r="W5" s="53">
        <f>ctemf!$AA5*FCT!X5</f>
        <v>0</v>
      </c>
      <c r="X5" s="53">
        <f>ctemf!$AA5*FCT!Y5</f>
        <v>0</v>
      </c>
      <c r="Y5" s="53">
        <f>ctemf!$AA5*FCT!Z5</f>
        <v>0</v>
      </c>
      <c r="Z5" s="53">
        <f>ctemf!$AA5*FCT!AA5</f>
        <v>0</v>
      </c>
      <c r="AA5" s="53">
        <f>ctemf!$AA5*FCT!AB5</f>
        <v>0</v>
      </c>
      <c r="AB5" s="53">
        <f>ctemf!$AA5*FCT!AC5</f>
        <v>0</v>
      </c>
      <c r="AC5" s="53">
        <f>ctemf!$AA5*FCT!AD5</f>
        <v>0</v>
      </c>
      <c r="AD5" s="53">
        <f>ctemf!$AA5*FCT!AE5</f>
        <v>0</v>
      </c>
      <c r="AE5" s="53">
        <f>ctemf!$AA5*FCT!AF5</f>
        <v>0</v>
      </c>
      <c r="AF5" s="53">
        <f>ctemf!$AA5*FCT!AG5</f>
        <v>0</v>
      </c>
      <c r="AG5" s="53">
        <f>ctemf!$AA5*FCT!AH5</f>
        <v>0</v>
      </c>
      <c r="AH5" s="53">
        <f>ctemf!$AA5*FCT!AI5</f>
        <v>0</v>
      </c>
      <c r="AI5" s="53">
        <f>ctemf!$AA5*FCT!AJ5</f>
        <v>0</v>
      </c>
      <c r="AJ5" s="53">
        <f>ctemf!$AA5*FCT!AK5</f>
        <v>0</v>
      </c>
      <c r="AK5" s="53">
        <f>ctemf!$AA5*FCT!AL5</f>
        <v>0</v>
      </c>
      <c r="AL5" s="53">
        <f>ctemf!$AA5*FCT!AM5</f>
        <v>0</v>
      </c>
      <c r="AM5" s="53">
        <f>ctemf!$AA5*FCT!AN5</f>
        <v>0</v>
      </c>
      <c r="AN5" s="53">
        <f>ctemf!$AA5*FCT!AO5</f>
        <v>0</v>
      </c>
      <c r="AO5" s="53">
        <f>ctemf!$AA5*FCT!AP5</f>
        <v>0</v>
      </c>
      <c r="AP5" s="53">
        <f>ctemf!$AA5*FCT!AQ5</f>
        <v>0</v>
      </c>
      <c r="AQ5" s="53">
        <f>ctemf!$AA5*FCT!AR5</f>
        <v>0</v>
      </c>
    </row>
    <row r="6" spans="1:52" x14ac:dyDescent="0.2">
      <c r="A6" s="52" t="str">
        <f>FCT!B6</f>
        <v>09050</v>
      </c>
      <c r="B6" s="53">
        <f>ctemf!$AA6*FCT!C6</f>
        <v>0.15479368661051196</v>
      </c>
      <c r="C6" t="str">
        <f>FCT!D6</f>
        <v xml:space="preserve">Stems and green or spoiled berries </v>
      </c>
      <c r="D6">
        <f>ctemf!$AA6*FCT!E6</f>
        <v>0</v>
      </c>
      <c r="E6" s="53">
        <f>ctemf!$AA6*FCT!F6</f>
        <v>0.13721238262601276</v>
      </c>
      <c r="F6" s="53">
        <f>ctemf!$AA6*FCT!G6</f>
        <v>9.2876211966307187E-2</v>
      </c>
      <c r="G6" s="53">
        <f>ctemf!$AA6*FCT!H6</f>
        <v>1.2057613483345143E-3</v>
      </c>
      <c r="H6" s="53">
        <f>ctemf!$AA6*FCT!I6</f>
        <v>5.3770438506809423E-4</v>
      </c>
      <c r="I6" s="53">
        <f>ctemf!$AA6*FCT!J6</f>
        <v>2.3610110726171772E-2</v>
      </c>
      <c r="J6" s="53">
        <f>ctemf!$AA6*FCT!K6</f>
        <v>3.9105773459497759E-3</v>
      </c>
      <c r="K6" s="53">
        <f>ctemf!$AA6*FCT!L6</f>
        <v>1.6228895985691574E-2</v>
      </c>
      <c r="L6" s="53">
        <f>ctemf!$AA6*FCT!M6</f>
        <v>0</v>
      </c>
      <c r="M6" s="53">
        <f>ctemf!$AA6*FCT!N6</f>
        <v>9.7764433648744407E-3</v>
      </c>
      <c r="N6" s="53">
        <f>ctemf!$AA6*FCT!O6</f>
        <v>4.5623402369414059E-4</v>
      </c>
      <c r="O6" s="53">
        <f>ctemf!$AA6*FCT!P6</f>
        <v>9.7764433648744407E-3</v>
      </c>
      <c r="P6" s="53">
        <f>ctemf!$AA6*FCT!Q6</f>
        <v>1.9552886729748881E-2</v>
      </c>
      <c r="Q6" s="53">
        <f>ctemf!$AA6*FCT!R6</f>
        <v>0.12546435651588864</v>
      </c>
      <c r="R6" s="53">
        <f>ctemf!$AA6*FCT!S6</f>
        <v>1.2546435651588866E-4</v>
      </c>
      <c r="S6" s="53">
        <f>ctemf!$AA6*FCT!T6</f>
        <v>1.6294072274790734E-3</v>
      </c>
      <c r="T6" s="53">
        <f>ctemf!$AA6*FCT!U6</f>
        <v>1.6294073048717638E-6</v>
      </c>
      <c r="U6" s="53">
        <f>ctemf!$AA6*FCT!V6</f>
        <v>2.6070515639665172E-4</v>
      </c>
      <c r="V6" s="53">
        <f>ctemf!$AA6*FCT!W6</f>
        <v>0</v>
      </c>
      <c r="W6" s="53">
        <f>ctemf!$AA6*FCT!X6</f>
        <v>1.5805250106547011E-2</v>
      </c>
      <c r="X6" s="53">
        <f>ctemf!$AA6*FCT!Y6</f>
        <v>6.0288067416725715E-5</v>
      </c>
      <c r="Y6" s="53">
        <f>ctemf!$AA6*FCT!Z6</f>
        <v>6.6805696326642012E-5</v>
      </c>
      <c r="Z6" s="53">
        <f>ctemf!$AA6*FCT!AA6</f>
        <v>6.8109222108625261E-4</v>
      </c>
      <c r="AA6" s="53">
        <f>ctemf!$AA6*FCT!AB6</f>
        <v>8.4729175828911809E-5</v>
      </c>
      <c r="AB6" s="53">
        <f>ctemf!$AA6*FCT!AC6</f>
        <v>9.7764433648744407E-3</v>
      </c>
      <c r="AC6" s="53">
        <f>ctemf!$AA6*FCT!AD6</f>
        <v>0</v>
      </c>
      <c r="AD6" s="53">
        <f>ctemf!$AA6*FCT!AE6</f>
        <v>4.8882216824372203E-3</v>
      </c>
      <c r="AE6" s="53">
        <f>ctemf!$AA6*FCT!AF6</f>
        <v>8.7987990283869957E-2</v>
      </c>
      <c r="AF6" s="53">
        <f>ctemf!$AA6*FCT!AG6</f>
        <v>9.2876211966307174E-4</v>
      </c>
      <c r="AG6" s="53">
        <f>ctemf!$AA6*FCT!AH6</f>
        <v>0</v>
      </c>
      <c r="AH6" s="53">
        <f>ctemf!$AA6*FCT!AI6</f>
        <v>0</v>
      </c>
      <c r="AI6" s="53">
        <f>ctemf!$AA6*FCT!AJ6</f>
        <v>3.1447559490346118E-2</v>
      </c>
      <c r="AJ6" s="53">
        <f>ctemf!$AA6*FCT!AK6</f>
        <v>0</v>
      </c>
      <c r="AK6" s="53">
        <f>ctemf!$AA6*FCT!AL6</f>
        <v>4.5623402369414053E-5</v>
      </c>
      <c r="AL6" s="53">
        <f>ctemf!$AA6*FCT!AM6</f>
        <v>7.6582139691516444E-5</v>
      </c>
      <c r="AM6" s="53">
        <f>ctemf!$AA6*FCT!AN6</f>
        <v>2.378934552119447E-4</v>
      </c>
      <c r="AN6" s="53">
        <f>ctemf!$AA6*FCT!AO6</f>
        <v>0</v>
      </c>
      <c r="AO6" s="53">
        <f>ctemf!$AA6*FCT!AP6</f>
        <v>0</v>
      </c>
      <c r="AP6" s="53">
        <f>ctemf!$AA6*FCT!AQ6</f>
        <v>0</v>
      </c>
      <c r="AQ6" s="53">
        <f>ctemf!$AA6*FCT!AR6</f>
        <v>0</v>
      </c>
    </row>
    <row r="7" spans="1:52" x14ac:dyDescent="0.2">
      <c r="A7" s="52" t="str">
        <f>FCT!B7</f>
        <v>https://hort.purdue.edu/newcrop/morton/cashew_apple.html</v>
      </c>
      <c r="B7" s="53">
        <f>ctemf!$AA7*FCT!C7</f>
        <v>0</v>
      </c>
      <c r="C7">
        <f>FCT!D7</f>
        <v>0</v>
      </c>
      <c r="D7">
        <f>ctemf!$AA7*FCT!E7</f>
        <v>0</v>
      </c>
      <c r="E7" s="53">
        <f>ctemf!$AA7*FCT!F7</f>
        <v>0</v>
      </c>
      <c r="F7" s="53">
        <f>ctemf!$AA7*FCT!G7</f>
        <v>0</v>
      </c>
      <c r="G7" s="53">
        <f>ctemf!$AA7*FCT!H7</f>
        <v>0</v>
      </c>
      <c r="H7" s="53">
        <f>ctemf!$AA7*FCT!I7</f>
        <v>0</v>
      </c>
      <c r="I7" s="53">
        <f>ctemf!$AA7*FCT!J7</f>
        <v>0</v>
      </c>
      <c r="J7" s="53">
        <f>ctemf!$AA7*FCT!K7</f>
        <v>0</v>
      </c>
      <c r="K7" s="53">
        <f>ctemf!$AA7*FCT!L7</f>
        <v>0</v>
      </c>
      <c r="L7" s="53">
        <f>ctemf!$AA7*FCT!M7</f>
        <v>0</v>
      </c>
      <c r="M7" s="53">
        <f>ctemf!$AA7*FCT!N7</f>
        <v>0</v>
      </c>
      <c r="N7" s="53">
        <f>ctemf!$AA7*FCT!O7</f>
        <v>0</v>
      </c>
      <c r="O7" s="53">
        <f>ctemf!$AA7*FCT!P7</f>
        <v>0</v>
      </c>
      <c r="P7" s="53">
        <f>ctemf!$AA7*FCT!Q7</f>
        <v>0</v>
      </c>
      <c r="Q7" s="53">
        <f>ctemf!$AA7*FCT!R7</f>
        <v>0</v>
      </c>
      <c r="R7" s="53">
        <f>ctemf!$AA7*FCT!S7</f>
        <v>0</v>
      </c>
      <c r="S7" s="53">
        <f>ctemf!$AA7*FCT!T7</f>
        <v>0</v>
      </c>
      <c r="T7" s="53">
        <f>ctemf!$AA7*FCT!U7</f>
        <v>0</v>
      </c>
      <c r="U7" s="53">
        <f>ctemf!$AA7*FCT!V7</f>
        <v>0</v>
      </c>
      <c r="V7" s="53">
        <f>ctemf!$AA7*FCT!W7</f>
        <v>0</v>
      </c>
      <c r="W7" s="53">
        <f>ctemf!$AA7*FCT!X7</f>
        <v>0</v>
      </c>
      <c r="X7" s="53">
        <f>ctemf!$AA7*FCT!Y7</f>
        <v>0</v>
      </c>
      <c r="Y7" s="53">
        <f>ctemf!$AA7*FCT!Z7</f>
        <v>0</v>
      </c>
      <c r="Z7" s="53">
        <f>ctemf!$AA7*FCT!AA7</f>
        <v>0</v>
      </c>
      <c r="AA7" s="53">
        <f>ctemf!$AA7*FCT!AB7</f>
        <v>0</v>
      </c>
      <c r="AB7" s="53">
        <f>ctemf!$AA7*FCT!AC7</f>
        <v>0</v>
      </c>
      <c r="AC7" s="53">
        <f>ctemf!$AA7*FCT!AD7</f>
        <v>0</v>
      </c>
      <c r="AD7" s="53">
        <f>ctemf!$AA7*FCT!AE7</f>
        <v>0</v>
      </c>
      <c r="AE7" s="53">
        <f>ctemf!$AA7*FCT!AF7</f>
        <v>0</v>
      </c>
      <c r="AF7" s="53">
        <f>ctemf!$AA7*FCT!AG7</f>
        <v>0</v>
      </c>
      <c r="AG7" s="53">
        <f>ctemf!$AA7*FCT!AH7</f>
        <v>0</v>
      </c>
      <c r="AH7" s="53">
        <f>ctemf!$AA7*FCT!AI7</f>
        <v>0</v>
      </c>
      <c r="AI7" s="53">
        <f>ctemf!$AA7*FCT!AJ7</f>
        <v>0</v>
      </c>
      <c r="AJ7" s="53">
        <f>ctemf!$AA7*FCT!AK7</f>
        <v>0</v>
      </c>
      <c r="AK7" s="53">
        <f>ctemf!$AA7*FCT!AL7</f>
        <v>0</v>
      </c>
      <c r="AL7" s="53">
        <f>ctemf!$AA7*FCT!AM7</f>
        <v>0</v>
      </c>
      <c r="AM7" s="53">
        <f>ctemf!$AA7*FCT!AN7</f>
        <v>0</v>
      </c>
      <c r="AN7" s="53">
        <f>ctemf!$AA7*FCT!AO7</f>
        <v>0</v>
      </c>
      <c r="AO7" s="53">
        <f>ctemf!$AA7*FCT!AP7</f>
        <v>0</v>
      </c>
      <c r="AP7" s="53">
        <f>ctemf!$AA7*FCT!AQ7</f>
        <v>0</v>
      </c>
      <c r="AQ7" s="53">
        <f>ctemf!$AA7*FCT!AR7</f>
        <v>0</v>
      </c>
    </row>
    <row r="8" spans="1:52" x14ac:dyDescent="0.2">
      <c r="A8" s="52" t="str">
        <f>FCT!B8</f>
        <v>09070</v>
      </c>
      <c r="B8" s="53">
        <f>ctemf!$AA8*FCT!C8</f>
        <v>0.79212233617152483</v>
      </c>
      <c r="C8" t="str">
        <f>FCT!D8</f>
        <v xml:space="preserve">8% Refuse Description: Pits and stems </v>
      </c>
      <c r="D8">
        <f>ctemf!$AA8*FCT!E8</f>
        <v>0</v>
      </c>
      <c r="E8" s="53">
        <f>ctemf!$AA8*FCT!F8</f>
        <v>0.70817458858812954</v>
      </c>
      <c r="F8" s="53">
        <f>ctemf!$AA8*FCT!G8</f>
        <v>0.54243159976963107</v>
      </c>
      <c r="G8" s="53">
        <f>ctemf!$AA8*FCT!H8</f>
        <v>9.1266269167588725E-3</v>
      </c>
      <c r="H8" s="53">
        <f>ctemf!$AA8*FCT!I8</f>
        <v>1.7220050786337497E-3</v>
      </c>
      <c r="I8" s="53">
        <f>ctemf!$AA8*FCT!J8</f>
        <v>0.13784650654463168</v>
      </c>
      <c r="J8" s="53">
        <f>ctemf!$AA8*FCT!K8</f>
        <v>1.8081053325654371E-2</v>
      </c>
      <c r="K8" s="53">
        <f>ctemf!$AA8*FCT!L8</f>
        <v>0.11038052554042335</v>
      </c>
      <c r="L8" s="53">
        <f>ctemf!$AA8*FCT!M8</f>
        <v>0</v>
      </c>
      <c r="M8" s="53">
        <f>ctemf!$AA8*FCT!N8</f>
        <v>0.11193033011119372</v>
      </c>
      <c r="N8" s="53">
        <f>ctemf!$AA8*FCT!O8</f>
        <v>3.0996091415407493E-3</v>
      </c>
      <c r="O8" s="53">
        <f>ctemf!$AA8*FCT!P8</f>
        <v>9.4710279324856234E-2</v>
      </c>
      <c r="P8" s="53">
        <f>ctemf!$AA8*FCT!Q8</f>
        <v>0.1808105332565437</v>
      </c>
      <c r="Q8" s="53">
        <f>ctemf!$AA8*FCT!R8</f>
        <v>1.9114256372834619</v>
      </c>
      <c r="R8" s="53">
        <f>ctemf!$AA8*FCT!S8</f>
        <v>1.9114256372834621E-3</v>
      </c>
      <c r="S8" s="53">
        <f>ctemf!$AA8*FCT!T8</f>
        <v>0</v>
      </c>
      <c r="T8" s="53">
        <f>ctemf!$AA8*FCT!U8</f>
        <v>0</v>
      </c>
      <c r="U8" s="53">
        <f>ctemf!$AA8*FCT!V8</f>
        <v>6.0270177752181243E-4</v>
      </c>
      <c r="V8" s="53">
        <f>ctemf!$AA8*FCT!W8</f>
        <v>0</v>
      </c>
      <c r="W8" s="53">
        <f>ctemf!$AA8*FCT!X8</f>
        <v>6.0270177752181235E-2</v>
      </c>
      <c r="X8" s="53">
        <f>ctemf!$AA8*FCT!Y8</f>
        <v>2.3247068561555619E-4</v>
      </c>
      <c r="Y8" s="53">
        <f>ctemf!$AA8*FCT!Z8</f>
        <v>2.841308379745687E-4</v>
      </c>
      <c r="Z8" s="53">
        <f>ctemf!$AA8*FCT!AA8</f>
        <v>1.3259439105479871E-3</v>
      </c>
      <c r="AA8" s="53">
        <f>ctemf!$AA8*FCT!AB8</f>
        <v>4.2189124426526869E-4</v>
      </c>
      <c r="AB8" s="53">
        <f>ctemf!$AA8*FCT!AC8</f>
        <v>3.4440101572674992E-2</v>
      </c>
      <c r="AC8" s="53">
        <f>ctemf!$AA8*FCT!AD8</f>
        <v>0</v>
      </c>
      <c r="AD8" s="53">
        <f>ctemf!$AA8*FCT!AE8</f>
        <v>2.5830076179506244E-2</v>
      </c>
      <c r="AE8" s="53">
        <f>ctemf!$AA8*FCT!AF8</f>
        <v>0.55104162516279986</v>
      </c>
      <c r="AF8" s="53">
        <f>ctemf!$AA8*FCT!AG8</f>
        <v>6.0270177752181243E-4</v>
      </c>
      <c r="AG8" s="53">
        <f>ctemf!$AA8*FCT!AH8</f>
        <v>0</v>
      </c>
      <c r="AH8" s="53">
        <f>ctemf!$AA8*FCT!AI8</f>
        <v>0</v>
      </c>
      <c r="AI8" s="53">
        <f>ctemf!$AA8*FCT!AJ8</f>
        <v>1.8081053325654371E-2</v>
      </c>
      <c r="AJ8" s="53">
        <f>ctemf!$AA8*FCT!AK8</f>
        <v>0</v>
      </c>
      <c r="AK8" s="53">
        <f>ctemf!$AA8*FCT!AL8</f>
        <v>3.271809649404124E-4</v>
      </c>
      <c r="AL8" s="53">
        <f>ctemf!$AA8*FCT!AM8</f>
        <v>4.0467119347893117E-4</v>
      </c>
      <c r="AM8" s="53">
        <f>ctemf!$AA8*FCT!AN8</f>
        <v>4.4772132044477487E-4</v>
      </c>
      <c r="AN8" s="53">
        <f>ctemf!$AA8*FCT!AO8</f>
        <v>0</v>
      </c>
      <c r="AO8" s="53">
        <f>ctemf!$AA8*FCT!AP8</f>
        <v>0</v>
      </c>
      <c r="AP8" s="53">
        <f>ctemf!$AA8*FCT!AQ8</f>
        <v>0</v>
      </c>
      <c r="AQ8" s="53">
        <f>ctemf!$AA8*FCT!AR8</f>
        <v>0</v>
      </c>
    </row>
    <row r="9" spans="1:52" x14ac:dyDescent="0.2">
      <c r="A9" s="52" t="str">
        <f>FCT!B9</f>
        <v>09063</v>
      </c>
      <c r="B9" s="53">
        <f>ctemf!$AA9*FCT!C9</f>
        <v>0.46255860211029504</v>
      </c>
      <c r="C9" t="str">
        <f>FCT!D9</f>
        <v xml:space="preserve">10% Refuse Description: Pits and stems </v>
      </c>
      <c r="D9">
        <f>ctemf!$AA9*FCT!E9</f>
        <v>0</v>
      </c>
      <c r="E9" s="53">
        <f>ctemf!$AA9*FCT!F9</f>
        <v>0.44266858221955235</v>
      </c>
      <c r="F9" s="53">
        <f>ctemf!$AA9*FCT!G9</f>
        <v>0.25697700117238614</v>
      </c>
      <c r="G9" s="53">
        <f>ctemf!$AA9*FCT!H9</f>
        <v>5.1395400234477227E-3</v>
      </c>
      <c r="H9" s="53">
        <f>ctemf!$AA9*FCT!I9</f>
        <v>1.5418620070343167E-3</v>
      </c>
      <c r="I9" s="53">
        <f>ctemf!$AA9*FCT!J9</f>
        <v>6.2599597485593267E-2</v>
      </c>
      <c r="J9" s="53">
        <f>ctemf!$AA9*FCT!K9</f>
        <v>8.2232640375163573E-3</v>
      </c>
      <c r="K9" s="53">
        <f>ctemf!$AA9*FCT!L9</f>
        <v>4.3634694799071165E-2</v>
      </c>
      <c r="L9" s="53">
        <f>ctemf!$AA9*FCT!M9</f>
        <v>0</v>
      </c>
      <c r="M9" s="53">
        <f>ctemf!$AA9*FCT!N9</f>
        <v>8.2232640375163563E-2</v>
      </c>
      <c r="N9" s="53">
        <f>ctemf!$AA9*FCT!O9</f>
        <v>1.6446528075032712E-3</v>
      </c>
      <c r="O9" s="53">
        <f>ctemf!$AA9*FCT!P9</f>
        <v>4.6255860211029502E-2</v>
      </c>
      <c r="P9" s="53">
        <f>ctemf!$AA9*FCT!Q9</f>
        <v>7.7093100351715835E-2</v>
      </c>
      <c r="Q9" s="53">
        <f>ctemf!$AA9*FCT!R9</f>
        <v>0.88914042405645599</v>
      </c>
      <c r="R9" s="53">
        <f>ctemf!$AA9*FCT!S9</f>
        <v>8.8914042405645593E-4</v>
      </c>
      <c r="S9" s="53">
        <f>ctemf!$AA9*FCT!T9</f>
        <v>1.5418620070343168E-2</v>
      </c>
      <c r="T9" s="53">
        <f>ctemf!$AA9*FCT!U9</f>
        <v>1.5418620204367119E-5</v>
      </c>
      <c r="U9" s="53">
        <f>ctemf!$AA9*FCT!V9</f>
        <v>5.1395400234477233E-4</v>
      </c>
      <c r="V9" s="53">
        <f>ctemf!$AA9*FCT!W9</f>
        <v>0</v>
      </c>
      <c r="W9" s="53">
        <f>ctemf!$AA9*FCT!X9</f>
        <v>5.1395400234477223E-2</v>
      </c>
      <c r="X9" s="53">
        <f>ctemf!$AA9*FCT!Y9</f>
        <v>1.5418620070343166E-4</v>
      </c>
      <c r="Y9" s="53">
        <f>ctemf!$AA9*FCT!Z9</f>
        <v>2.055816009379089E-4</v>
      </c>
      <c r="Z9" s="53">
        <f>ctemf!$AA9*FCT!AA9</f>
        <v>2.0558160093790893E-3</v>
      </c>
      <c r="AA9" s="53">
        <f>ctemf!$AA9*FCT!AB9</f>
        <v>2.2613976103169977E-4</v>
      </c>
      <c r="AB9" s="53">
        <f>ctemf!$AA9*FCT!AC9</f>
        <v>4.1116320187581781E-2</v>
      </c>
      <c r="AC9" s="53">
        <f>ctemf!$AA9*FCT!AD9</f>
        <v>0</v>
      </c>
      <c r="AD9" s="53">
        <f>ctemf!$AA9*FCT!AE9</f>
        <v>0.32893056150065425</v>
      </c>
      <c r="AE9" s="53">
        <f>ctemf!$AA9*FCT!AF9</f>
        <v>6.5940298500834285</v>
      </c>
      <c r="AF9" s="53">
        <f>ctemf!$AA9*FCT!AG9</f>
        <v>3.5976780164134064E-4</v>
      </c>
      <c r="AG9" s="53">
        <f>ctemf!$AA9*FCT!AH9</f>
        <v>0</v>
      </c>
      <c r="AH9" s="53">
        <f>ctemf!$AA9*FCT!AI9</f>
        <v>0</v>
      </c>
      <c r="AI9" s="53">
        <f>ctemf!$AA9*FCT!AJ9</f>
        <v>1.0793034049240218E-2</v>
      </c>
      <c r="AJ9" s="53">
        <f>ctemf!$AA9*FCT!AK9</f>
        <v>0</v>
      </c>
      <c r="AK9" s="53">
        <f>ctemf!$AA9*FCT!AL9</f>
        <v>3.4948872159444518E-4</v>
      </c>
      <c r="AL9" s="53">
        <f>ctemf!$AA9*FCT!AM9</f>
        <v>4.2144228192271326E-4</v>
      </c>
      <c r="AM9" s="53">
        <f>ctemf!$AA9*FCT!AN9</f>
        <v>4.6255860211029501E-4</v>
      </c>
      <c r="AN9" s="53">
        <f>ctemf!$AA9*FCT!AO9</f>
        <v>0</v>
      </c>
      <c r="AO9" s="53">
        <f>ctemf!$AA9*FCT!AP9</f>
        <v>0</v>
      </c>
      <c r="AP9" s="53">
        <f>ctemf!$AA9*FCT!AQ9</f>
        <v>0</v>
      </c>
      <c r="AQ9" s="53">
        <f>ctemf!$AA9*FCT!AR9</f>
        <v>0</v>
      </c>
    </row>
    <row r="10" spans="1:52" x14ac:dyDescent="0.2">
      <c r="A10" s="52" t="str">
        <f>FCT!B10</f>
        <v>09078</v>
      </c>
      <c r="B10" s="53">
        <f>ctemf!$AA10*FCT!C10</f>
        <v>0.15649129681937429</v>
      </c>
      <c r="C10" t="str">
        <f>FCT!D10</f>
        <v xml:space="preserve">2% Refuse Description: Stems and spoiled berries </v>
      </c>
      <c r="D10">
        <f>ctemf!$AA10*FCT!E10</f>
        <v>0</v>
      </c>
      <c r="E10" s="53">
        <f>ctemf!$AA10*FCT!F10</f>
        <v>0.14853065258986697</v>
      </c>
      <c r="F10" s="53">
        <f>ctemf!$AA10*FCT!G10</f>
        <v>7.8245648409687146E-2</v>
      </c>
      <c r="G10" s="53">
        <f>ctemf!$AA10*FCT!H10</f>
        <v>7.8245648409687148E-4</v>
      </c>
      <c r="H10" s="53">
        <f>ctemf!$AA10*FCT!I10</f>
        <v>2.211290063752028E-4</v>
      </c>
      <c r="I10" s="53">
        <f>ctemf!$AA10*FCT!J10</f>
        <v>2.0360878510085979E-2</v>
      </c>
      <c r="J10" s="53">
        <f>ctemf!$AA10*FCT!K10</f>
        <v>6.1235724842363852E-3</v>
      </c>
      <c r="K10" s="53">
        <f>ctemf!$AA10*FCT!L10</f>
        <v>7.2632373632470449E-3</v>
      </c>
      <c r="L10" s="53">
        <f>ctemf!$AA10*FCT!M10</f>
        <v>0</v>
      </c>
      <c r="M10" s="53">
        <f>ctemf!$AA10*FCT!N10</f>
        <v>1.3607938853858633E-2</v>
      </c>
      <c r="N10" s="53">
        <f>ctemf!$AA10*FCT!O10</f>
        <v>3.9122824204843574E-4</v>
      </c>
      <c r="O10" s="53">
        <f>ctemf!$AA10*FCT!P10</f>
        <v>1.0205954140393974E-2</v>
      </c>
      <c r="P10" s="53">
        <f>ctemf!$AA10*FCT!Q10</f>
        <v>1.8710915924055622E-2</v>
      </c>
      <c r="Q10" s="53">
        <f>ctemf!$AA10*FCT!R10</f>
        <v>0.13607938853858634</v>
      </c>
      <c r="R10" s="53">
        <f>ctemf!$AA10*FCT!S10</f>
        <v>1.3607938853858634E-4</v>
      </c>
      <c r="S10" s="53">
        <f>ctemf!$AA10*FCT!T10</f>
        <v>3.4019847134646583E-3</v>
      </c>
      <c r="T10" s="53">
        <f>ctemf!$AA10*FCT!U10</f>
        <v>3.4019848750502617E-6</v>
      </c>
      <c r="U10" s="53">
        <f>ctemf!$AA10*FCT!V10</f>
        <v>1.5308931210590961E-4</v>
      </c>
      <c r="V10" s="53">
        <f>ctemf!$AA10*FCT!W10</f>
        <v>0</v>
      </c>
      <c r="W10" s="53">
        <f>ctemf!$AA10*FCT!X10</f>
        <v>2.3813892994252607E-2</v>
      </c>
      <c r="X10" s="53">
        <f>ctemf!$AA10*FCT!Y10</f>
        <v>2.0411908280787951E-5</v>
      </c>
      <c r="Y10" s="53">
        <f>ctemf!$AA10*FCT!Z10</f>
        <v>3.4019847134646584E-5</v>
      </c>
      <c r="Z10" s="53">
        <f>ctemf!$AA10*FCT!AA10</f>
        <v>1.7180022802996525E-4</v>
      </c>
      <c r="AA10" s="53">
        <f>ctemf!$AA10*FCT!AB10</f>
        <v>9.6956564333742766E-5</v>
      </c>
      <c r="AB10" s="53">
        <f>ctemf!$AA10*FCT!AC10</f>
        <v>1.7009923567323291E-3</v>
      </c>
      <c r="AC10" s="53">
        <f>ctemf!$AA10*FCT!AD10</f>
        <v>0</v>
      </c>
      <c r="AD10" s="53">
        <f>ctemf!$AA10*FCT!AE10</f>
        <v>5.102977070196987E-3</v>
      </c>
      <c r="AE10" s="53">
        <f>ctemf!$AA10*FCT!AF10</f>
        <v>0.10716251847413674</v>
      </c>
      <c r="AF10" s="53">
        <f>ctemf!$AA10*FCT!AG10</f>
        <v>2.2453099108866747E-3</v>
      </c>
      <c r="AG10" s="53">
        <f>ctemf!$AA10*FCT!AH10</f>
        <v>0</v>
      </c>
      <c r="AH10" s="53">
        <f>ctemf!$AA10*FCT!AI10</f>
        <v>0</v>
      </c>
      <c r="AI10" s="53">
        <f>ctemf!$AA10*FCT!AJ10</f>
        <v>8.5049617836616461E-3</v>
      </c>
      <c r="AJ10" s="53">
        <f>ctemf!$AA10*FCT!AK10</f>
        <v>0</v>
      </c>
      <c r="AK10" s="53">
        <f>ctemf!$AA10*FCT!AL10</f>
        <v>1.3607938853858633E-5</v>
      </c>
      <c r="AL10" s="53">
        <f>ctemf!$AA10*FCT!AM10</f>
        <v>3.0617862421181922E-5</v>
      </c>
      <c r="AM10" s="53">
        <f>ctemf!$AA10*FCT!AN10</f>
        <v>9.3554579620278104E-5</v>
      </c>
      <c r="AN10" s="53">
        <f>ctemf!$AA10*FCT!AO10</f>
        <v>0</v>
      </c>
      <c r="AO10" s="53">
        <f>ctemf!$AA10*FCT!AP10</f>
        <v>0</v>
      </c>
      <c r="AP10" s="53">
        <f>ctemf!$AA10*FCT!AQ10</f>
        <v>0</v>
      </c>
      <c r="AQ10" s="53">
        <f>ctemf!$AA10*FCT!AR10</f>
        <v>0</v>
      </c>
    </row>
    <row r="11" spans="1:52" x14ac:dyDescent="0.2">
      <c r="A11" s="52" t="str">
        <f>FCT!B11</f>
        <v>09084</v>
      </c>
      <c r="B11" s="53">
        <f>ctemf!$AA11*FCT!C11</f>
        <v>0.26544108639097735</v>
      </c>
      <c r="C11" t="str">
        <f>FCT!D11</f>
        <v xml:space="preserve">2% Refuse Description: Stems </v>
      </c>
      <c r="D11">
        <f>ctemf!$AA11*FCT!E11</f>
        <v>0</v>
      </c>
      <c r="E11" s="53">
        <f>ctemf!$AA11*FCT!F11</f>
        <v>0.22738550206655664</v>
      </c>
      <c r="F11" s="53">
        <f>ctemf!$AA11*FCT!G11</f>
        <v>0.15168062079484421</v>
      </c>
      <c r="G11" s="53">
        <f>ctemf!$AA11*FCT!H11</f>
        <v>3.7920155198711051E-3</v>
      </c>
      <c r="H11" s="53">
        <f>ctemf!$AA11*FCT!I11</f>
        <v>5.4171650283872934E-4</v>
      </c>
      <c r="I11" s="53">
        <f>ctemf!$AA11*FCT!J11</f>
        <v>3.7378438695872325E-2</v>
      </c>
      <c r="J11" s="53">
        <f>ctemf!$AA11*FCT!K11</f>
        <v>1.164690481103268E-2</v>
      </c>
      <c r="K11" s="53">
        <f>ctemf!$AA11*FCT!L11</f>
        <v>1.9962253129607175E-2</v>
      </c>
      <c r="L11" s="53">
        <f>ctemf!$AA11*FCT!M11</f>
        <v>0</v>
      </c>
      <c r="M11" s="53">
        <f>ctemf!$AA11*FCT!N11</f>
        <v>8.9383222968390338E-2</v>
      </c>
      <c r="N11" s="53">
        <f>ctemf!$AA11*FCT!O11</f>
        <v>2.7085825141936466E-3</v>
      </c>
      <c r="O11" s="53">
        <f>ctemf!$AA11*FCT!P11</f>
        <v>3.5211572684517405E-2</v>
      </c>
      <c r="P11" s="53">
        <f>ctemf!$AA11*FCT!Q11</f>
        <v>0.11917763062452046</v>
      </c>
      <c r="Q11" s="53">
        <f>ctemf!$AA11*FCT!R11</f>
        <v>0.74486019140325277</v>
      </c>
      <c r="R11" s="53">
        <f>ctemf!$AA11*FCT!S11</f>
        <v>7.4486019140325291E-4</v>
      </c>
      <c r="S11" s="53">
        <f>ctemf!$AA11*FCT!T11</f>
        <v>2.7085825141936466E-3</v>
      </c>
      <c r="T11" s="53">
        <f>ctemf!$AA11*FCT!U11</f>
        <v>2.7085826428444128E-6</v>
      </c>
      <c r="U11" s="53">
        <f>ctemf!$AA11*FCT!V11</f>
        <v>6.2297397826453879E-4</v>
      </c>
      <c r="V11" s="53">
        <f>ctemf!$AA11*FCT!W11</f>
        <v>0</v>
      </c>
      <c r="W11" s="53">
        <f>ctemf!$AA11*FCT!X11</f>
        <v>0.11105188308193951</v>
      </c>
      <c r="X11" s="53">
        <f>ctemf!$AA11*FCT!Y11</f>
        <v>1.0834330056774587E-4</v>
      </c>
      <c r="Y11" s="53">
        <f>ctemf!$AA11*FCT!Z11</f>
        <v>1.3542912570968234E-4</v>
      </c>
      <c r="Z11" s="53">
        <f>ctemf!$AA11*FCT!AA11</f>
        <v>2.7085825141936467E-4</v>
      </c>
      <c r="AA11" s="53">
        <f>ctemf!$AA11*FCT!AB11</f>
        <v>1.8960077599355528E-4</v>
      </c>
      <c r="AB11" s="53">
        <f>ctemf!$AA11*FCT!AC11</f>
        <v>2.1668660113549173E-2</v>
      </c>
      <c r="AC11" s="53">
        <f>ctemf!$AA11*FCT!AD11</f>
        <v>0</v>
      </c>
      <c r="AD11" s="53">
        <f>ctemf!$AA11*FCT!AE11</f>
        <v>5.4171650283872932E-3</v>
      </c>
      <c r="AE11" s="53">
        <f>ctemf!$AA11*FCT!AF11</f>
        <v>0.11376046559613316</v>
      </c>
      <c r="AF11" s="53">
        <f>ctemf!$AA11*FCT!AG11</f>
        <v>2.7085825141936467E-4</v>
      </c>
      <c r="AG11" s="53">
        <f>ctemf!$AA11*FCT!AH11</f>
        <v>0</v>
      </c>
      <c r="AH11" s="53">
        <f>ctemf!$AA11*FCT!AI11</f>
        <v>0</v>
      </c>
      <c r="AI11" s="53">
        <f>ctemf!$AA11*FCT!AJ11</f>
        <v>2.9794407656130114E-2</v>
      </c>
      <c r="AJ11" s="53">
        <f>ctemf!$AA11*FCT!AK11</f>
        <v>0</v>
      </c>
      <c r="AK11" s="53">
        <f>ctemf!$AA11*FCT!AL11</f>
        <v>4.6045902741291995E-5</v>
      </c>
      <c r="AL11" s="53">
        <f>ctemf!$AA11*FCT!AM11</f>
        <v>7.5840310397422113E-5</v>
      </c>
      <c r="AM11" s="53">
        <f>ctemf!$AA11*FCT!AN11</f>
        <v>2.3835526124904089E-4</v>
      </c>
      <c r="AN11" s="53">
        <f>ctemf!$AA11*FCT!AO11</f>
        <v>0</v>
      </c>
      <c r="AO11" s="53">
        <f>ctemf!$AA11*FCT!AP11</f>
        <v>0</v>
      </c>
      <c r="AP11" s="53">
        <f>ctemf!$AA11*FCT!AQ11</f>
        <v>0</v>
      </c>
      <c r="AQ11" s="53">
        <f>ctemf!$AA11*FCT!AR11</f>
        <v>0</v>
      </c>
    </row>
    <row r="12" spans="1:52" x14ac:dyDescent="0.2">
      <c r="A12" s="52">
        <f>FCT!B12</f>
        <v>0</v>
      </c>
      <c r="B12" s="53">
        <f>ctemf!$AA12*FCT!C12</f>
        <v>0</v>
      </c>
      <c r="C12">
        <f>FCT!D12</f>
        <v>0</v>
      </c>
      <c r="D12">
        <f>ctemf!$AA12*FCT!E12</f>
        <v>0</v>
      </c>
      <c r="E12" s="53">
        <f>ctemf!$AA12*FCT!F12</f>
        <v>0</v>
      </c>
      <c r="F12" s="53">
        <f>ctemf!$AA12*FCT!G12</f>
        <v>0</v>
      </c>
      <c r="G12" s="53">
        <f>ctemf!$AA12*FCT!H12</f>
        <v>0</v>
      </c>
      <c r="H12" s="53">
        <f>ctemf!$AA12*FCT!I12</f>
        <v>0</v>
      </c>
      <c r="I12" s="53">
        <f>ctemf!$AA12*FCT!J12</f>
        <v>0</v>
      </c>
      <c r="J12" s="53">
        <f>ctemf!$AA12*FCT!K12</f>
        <v>0</v>
      </c>
      <c r="K12" s="53">
        <f>ctemf!$AA12*FCT!L12</f>
        <v>0</v>
      </c>
      <c r="L12" s="53">
        <f>ctemf!$AA12*FCT!M12</f>
        <v>0</v>
      </c>
      <c r="M12" s="53">
        <f>ctemf!$AA12*FCT!N12</f>
        <v>0</v>
      </c>
      <c r="N12" s="53">
        <f>ctemf!$AA12*FCT!O12</f>
        <v>0</v>
      </c>
      <c r="O12" s="53">
        <f>ctemf!$AA12*FCT!P12</f>
        <v>0</v>
      </c>
      <c r="P12" s="53">
        <f>ctemf!$AA12*FCT!Q12</f>
        <v>0</v>
      </c>
      <c r="Q12" s="53">
        <f>ctemf!$AA12*FCT!R12</f>
        <v>0</v>
      </c>
      <c r="R12" s="53">
        <f>ctemf!$AA12*FCT!S12</f>
        <v>0</v>
      </c>
      <c r="S12" s="53">
        <f>ctemf!$AA12*FCT!T12</f>
        <v>0</v>
      </c>
      <c r="T12" s="53">
        <f>ctemf!$AA12*FCT!U12</f>
        <v>0</v>
      </c>
      <c r="U12" s="53">
        <f>ctemf!$AA12*FCT!V12</f>
        <v>0</v>
      </c>
      <c r="V12" s="53">
        <f>ctemf!$AA12*FCT!W12</f>
        <v>0</v>
      </c>
      <c r="W12" s="53">
        <f>ctemf!$AA12*FCT!X12</f>
        <v>0</v>
      </c>
      <c r="X12" s="53">
        <f>ctemf!$AA12*FCT!Y12</f>
        <v>0</v>
      </c>
      <c r="Y12" s="53">
        <f>ctemf!$AA12*FCT!Z12</f>
        <v>0</v>
      </c>
      <c r="Z12" s="53">
        <f>ctemf!$AA12*FCT!AA12</f>
        <v>0</v>
      </c>
      <c r="AA12" s="53">
        <f>ctemf!$AA12*FCT!AB12</f>
        <v>0</v>
      </c>
      <c r="AB12" s="53">
        <f>ctemf!$AA12*FCT!AC12</f>
        <v>0</v>
      </c>
      <c r="AC12" s="53">
        <f>ctemf!$AA12*FCT!AD12</f>
        <v>0</v>
      </c>
      <c r="AD12" s="53">
        <f>ctemf!$AA12*FCT!AE12</f>
        <v>0</v>
      </c>
      <c r="AE12" s="53">
        <f>ctemf!$AA12*FCT!AF12</f>
        <v>0</v>
      </c>
      <c r="AF12" s="53">
        <f>ctemf!$AA12*FCT!AG12</f>
        <v>0</v>
      </c>
      <c r="AG12" s="53">
        <f>ctemf!$AA12*FCT!AH12</f>
        <v>0</v>
      </c>
      <c r="AH12" s="53">
        <f>ctemf!$AA12*FCT!AI12</f>
        <v>0</v>
      </c>
      <c r="AI12" s="53">
        <f>ctemf!$AA12*FCT!AJ12</f>
        <v>0</v>
      </c>
      <c r="AJ12" s="53">
        <f>ctemf!$AA12*FCT!AK12</f>
        <v>0</v>
      </c>
      <c r="AK12" s="53">
        <f>ctemf!$AA12*FCT!AL12</f>
        <v>0</v>
      </c>
      <c r="AL12" s="53">
        <f>ctemf!$AA12*FCT!AM12</f>
        <v>0</v>
      </c>
      <c r="AM12" s="53">
        <f>ctemf!$AA12*FCT!AN12</f>
        <v>0</v>
      </c>
      <c r="AN12" s="53">
        <f>ctemf!$AA12*FCT!AO12</f>
        <v>0</v>
      </c>
      <c r="AO12" s="53">
        <f>ctemf!$AA12*FCT!AP12</f>
        <v>0</v>
      </c>
      <c r="AP12" s="53">
        <f>ctemf!$AA12*FCT!AQ12</f>
        <v>0</v>
      </c>
      <c r="AQ12" s="53">
        <f>ctemf!$AA12*FCT!AR12</f>
        <v>0</v>
      </c>
    </row>
    <row r="13" spans="1:52" x14ac:dyDescent="0.2">
      <c r="A13" s="52">
        <f>FCT!B13</f>
        <v>0</v>
      </c>
      <c r="B13" s="53">
        <f>ctemf!$AA13*FCT!C13</f>
        <v>0</v>
      </c>
      <c r="C13">
        <f>FCT!D13</f>
        <v>0</v>
      </c>
      <c r="D13">
        <f>ctemf!$AA13*FCT!E13</f>
        <v>0</v>
      </c>
      <c r="E13" s="53">
        <f>ctemf!$AA13*FCT!F13</f>
        <v>0</v>
      </c>
      <c r="F13" s="53">
        <f>ctemf!$AA13*FCT!G13</f>
        <v>0</v>
      </c>
      <c r="G13" s="53">
        <f>ctemf!$AA13*FCT!H13</f>
        <v>0</v>
      </c>
      <c r="H13" s="53">
        <f>ctemf!$AA13*FCT!I13</f>
        <v>0</v>
      </c>
      <c r="I13" s="53">
        <f>ctemf!$AA13*FCT!J13</f>
        <v>0</v>
      </c>
      <c r="J13" s="53">
        <f>ctemf!$AA13*FCT!K13</f>
        <v>0</v>
      </c>
      <c r="K13" s="53">
        <f>ctemf!$AA13*FCT!L13</f>
        <v>0</v>
      </c>
      <c r="L13" s="53">
        <f>ctemf!$AA13*FCT!M13</f>
        <v>0</v>
      </c>
      <c r="M13" s="53">
        <f>ctemf!$AA13*FCT!N13</f>
        <v>0</v>
      </c>
      <c r="N13" s="53">
        <f>ctemf!$AA13*FCT!O13</f>
        <v>0</v>
      </c>
      <c r="O13" s="53">
        <f>ctemf!$AA13*FCT!P13</f>
        <v>0</v>
      </c>
      <c r="P13" s="53">
        <f>ctemf!$AA13*FCT!Q13</f>
        <v>0</v>
      </c>
      <c r="Q13" s="53">
        <f>ctemf!$AA13*FCT!R13</f>
        <v>0</v>
      </c>
      <c r="R13" s="53">
        <f>ctemf!$AA13*FCT!S13</f>
        <v>0</v>
      </c>
      <c r="S13" s="53">
        <f>ctemf!$AA13*FCT!T13</f>
        <v>0</v>
      </c>
      <c r="T13" s="53">
        <f>ctemf!$AA13*FCT!U13</f>
        <v>0</v>
      </c>
      <c r="U13" s="53">
        <f>ctemf!$AA13*FCT!V13</f>
        <v>0</v>
      </c>
      <c r="V13" s="53">
        <f>ctemf!$AA13*FCT!W13</f>
        <v>0</v>
      </c>
      <c r="W13" s="53">
        <f>ctemf!$AA13*FCT!X13</f>
        <v>0</v>
      </c>
      <c r="X13" s="53">
        <f>ctemf!$AA13*FCT!Y13</f>
        <v>0</v>
      </c>
      <c r="Y13" s="53">
        <f>ctemf!$AA13*FCT!Z13</f>
        <v>0</v>
      </c>
      <c r="Z13" s="53">
        <f>ctemf!$AA13*FCT!AA13</f>
        <v>0</v>
      </c>
      <c r="AA13" s="53">
        <f>ctemf!$AA13*FCT!AB13</f>
        <v>0</v>
      </c>
      <c r="AB13" s="53">
        <f>ctemf!$AA13*FCT!AC13</f>
        <v>0</v>
      </c>
      <c r="AC13" s="53">
        <f>ctemf!$AA13*FCT!AD13</f>
        <v>0</v>
      </c>
      <c r="AD13" s="53">
        <f>ctemf!$AA13*FCT!AE13</f>
        <v>0</v>
      </c>
      <c r="AE13" s="53">
        <f>ctemf!$AA13*FCT!AF13</f>
        <v>0</v>
      </c>
      <c r="AF13" s="53">
        <f>ctemf!$AA13*FCT!AG13</f>
        <v>0</v>
      </c>
      <c r="AG13" s="53">
        <f>ctemf!$AA13*FCT!AH13</f>
        <v>0</v>
      </c>
      <c r="AH13" s="53">
        <f>ctemf!$AA13*FCT!AI13</f>
        <v>0</v>
      </c>
      <c r="AI13" s="53">
        <f>ctemf!$AA13*FCT!AJ13</f>
        <v>0</v>
      </c>
      <c r="AJ13" s="53">
        <f>ctemf!$AA13*FCT!AK13</f>
        <v>0</v>
      </c>
      <c r="AK13" s="53">
        <f>ctemf!$AA13*FCT!AL13</f>
        <v>0</v>
      </c>
      <c r="AL13" s="53">
        <f>ctemf!$AA13*FCT!AM13</f>
        <v>0</v>
      </c>
      <c r="AM13" s="53">
        <f>ctemf!$AA13*FCT!AN13</f>
        <v>0</v>
      </c>
      <c r="AN13" s="53">
        <f>ctemf!$AA13*FCT!AO13</f>
        <v>0</v>
      </c>
      <c r="AO13" s="53">
        <f>ctemf!$AA13*FCT!AP13</f>
        <v>0</v>
      </c>
      <c r="AP13" s="53">
        <f>ctemf!$AA13*FCT!AQ13</f>
        <v>0</v>
      </c>
      <c r="AQ13" s="53">
        <f>ctemf!$AA13*FCT!AR13</f>
        <v>0</v>
      </c>
    </row>
    <row r="14" spans="1:52" x14ac:dyDescent="0.2">
      <c r="A14" s="52">
        <f>FCT!B14</f>
        <v>0</v>
      </c>
      <c r="B14" s="53">
        <f>ctemf!$AA14*FCT!C14</f>
        <v>0</v>
      </c>
      <c r="C14">
        <f>FCT!D14</f>
        <v>0</v>
      </c>
      <c r="D14">
        <f>ctemf!$AA14*FCT!E14</f>
        <v>0</v>
      </c>
      <c r="E14" s="53">
        <f>ctemf!$AA14*FCT!F14</f>
        <v>0</v>
      </c>
      <c r="F14" s="53">
        <f>ctemf!$AA14*FCT!G14</f>
        <v>0</v>
      </c>
      <c r="G14" s="53">
        <f>ctemf!$AA14*FCT!H14</f>
        <v>0</v>
      </c>
      <c r="H14" s="53">
        <f>ctemf!$AA14*FCT!I14</f>
        <v>0</v>
      </c>
      <c r="I14" s="53">
        <f>ctemf!$AA14*FCT!J14</f>
        <v>0</v>
      </c>
      <c r="J14" s="53">
        <f>ctemf!$AA14*FCT!K14</f>
        <v>0</v>
      </c>
      <c r="K14" s="53">
        <f>ctemf!$AA14*FCT!L14</f>
        <v>0</v>
      </c>
      <c r="L14" s="53">
        <f>ctemf!$AA14*FCT!M14</f>
        <v>0</v>
      </c>
      <c r="M14" s="53">
        <f>ctemf!$AA14*FCT!N14</f>
        <v>0</v>
      </c>
      <c r="N14" s="53">
        <f>ctemf!$AA14*FCT!O14</f>
        <v>0</v>
      </c>
      <c r="O14" s="53">
        <f>ctemf!$AA14*FCT!P14</f>
        <v>0</v>
      </c>
      <c r="P14" s="53">
        <f>ctemf!$AA14*FCT!Q14</f>
        <v>0</v>
      </c>
      <c r="Q14" s="53">
        <f>ctemf!$AA14*FCT!R14</f>
        <v>0</v>
      </c>
      <c r="R14" s="53">
        <f>ctemf!$AA14*FCT!S14</f>
        <v>0</v>
      </c>
      <c r="S14" s="53">
        <f>ctemf!$AA14*FCT!T14</f>
        <v>0</v>
      </c>
      <c r="T14" s="53">
        <f>ctemf!$AA14*FCT!U14</f>
        <v>0</v>
      </c>
      <c r="U14" s="53">
        <f>ctemf!$AA14*FCT!V14</f>
        <v>0</v>
      </c>
      <c r="V14" s="53">
        <f>ctemf!$AA14*FCT!W14</f>
        <v>0</v>
      </c>
      <c r="W14" s="53">
        <f>ctemf!$AA14*FCT!X14</f>
        <v>0</v>
      </c>
      <c r="X14" s="53">
        <f>ctemf!$AA14*FCT!Y14</f>
        <v>0</v>
      </c>
      <c r="Y14" s="53">
        <f>ctemf!$AA14*FCT!Z14</f>
        <v>0</v>
      </c>
      <c r="Z14" s="53">
        <f>ctemf!$AA14*FCT!AA14</f>
        <v>0</v>
      </c>
      <c r="AA14" s="53">
        <f>ctemf!$AA14*FCT!AB14</f>
        <v>0</v>
      </c>
      <c r="AB14" s="53">
        <f>ctemf!$AA14*FCT!AC14</f>
        <v>0</v>
      </c>
      <c r="AC14" s="53">
        <f>ctemf!$AA14*FCT!AD14</f>
        <v>0</v>
      </c>
      <c r="AD14" s="53">
        <f>ctemf!$AA14*FCT!AE14</f>
        <v>0</v>
      </c>
      <c r="AE14" s="53">
        <f>ctemf!$AA14*FCT!AF14</f>
        <v>0</v>
      </c>
      <c r="AF14" s="53">
        <f>ctemf!$AA14*FCT!AG14</f>
        <v>0</v>
      </c>
      <c r="AG14" s="53">
        <f>ctemf!$AA14*FCT!AH14</f>
        <v>0</v>
      </c>
      <c r="AH14" s="53">
        <f>ctemf!$AA14*FCT!AI14</f>
        <v>0</v>
      </c>
      <c r="AI14" s="53">
        <f>ctemf!$AA14*FCT!AJ14</f>
        <v>0</v>
      </c>
      <c r="AJ14" s="53">
        <f>ctemf!$AA14*FCT!AK14</f>
        <v>0</v>
      </c>
      <c r="AK14" s="53">
        <f>ctemf!$AA14*FCT!AL14</f>
        <v>0</v>
      </c>
      <c r="AL14" s="53">
        <f>ctemf!$AA14*FCT!AM14</f>
        <v>0</v>
      </c>
      <c r="AM14" s="53">
        <f>ctemf!$AA14*FCT!AN14</f>
        <v>0</v>
      </c>
      <c r="AN14" s="53">
        <f>ctemf!$AA14*FCT!AO14</f>
        <v>0</v>
      </c>
      <c r="AO14" s="53">
        <f>ctemf!$AA14*FCT!AP14</f>
        <v>0</v>
      </c>
      <c r="AP14" s="53">
        <f>ctemf!$AA14*FCT!AQ14</f>
        <v>0</v>
      </c>
      <c r="AQ14" s="53">
        <f>ctemf!$AA14*FCT!AR14</f>
        <v>0</v>
      </c>
    </row>
    <row r="15" spans="1:52" x14ac:dyDescent="0.2">
      <c r="A15" s="52">
        <f>FCT!B15</f>
        <v>0</v>
      </c>
      <c r="B15" s="53">
        <f>ctemf!$AA15*FCT!C15</f>
        <v>0</v>
      </c>
      <c r="C15">
        <f>FCT!D15</f>
        <v>0</v>
      </c>
      <c r="D15">
        <f>ctemf!$AA15*FCT!E15</f>
        <v>0</v>
      </c>
      <c r="E15" s="53">
        <f>ctemf!$AA15*FCT!F15</f>
        <v>0</v>
      </c>
      <c r="F15" s="53">
        <f>ctemf!$AA15*FCT!G15</f>
        <v>0</v>
      </c>
      <c r="G15" s="53">
        <f>ctemf!$AA15*FCT!H15</f>
        <v>0</v>
      </c>
      <c r="H15" s="53">
        <f>ctemf!$AA15*FCT!I15</f>
        <v>0</v>
      </c>
      <c r="I15" s="53">
        <f>ctemf!$AA15*FCT!J15</f>
        <v>0</v>
      </c>
      <c r="J15" s="53">
        <f>ctemf!$AA15*FCT!K15</f>
        <v>0</v>
      </c>
      <c r="K15" s="53">
        <f>ctemf!$AA15*FCT!L15</f>
        <v>0</v>
      </c>
      <c r="L15" s="53">
        <f>ctemf!$AA15*FCT!M15</f>
        <v>0</v>
      </c>
      <c r="M15" s="53">
        <f>ctemf!$AA15*FCT!N15</f>
        <v>0</v>
      </c>
      <c r="N15" s="53">
        <f>ctemf!$AA15*FCT!O15</f>
        <v>0</v>
      </c>
      <c r="O15" s="53">
        <f>ctemf!$AA15*FCT!P15</f>
        <v>0</v>
      </c>
      <c r="P15" s="53">
        <f>ctemf!$AA15*FCT!Q15</f>
        <v>0</v>
      </c>
      <c r="Q15" s="53">
        <f>ctemf!$AA15*FCT!R15</f>
        <v>0</v>
      </c>
      <c r="R15" s="53">
        <f>ctemf!$AA15*FCT!S15</f>
        <v>0</v>
      </c>
      <c r="S15" s="53">
        <f>ctemf!$AA15*FCT!T15</f>
        <v>0</v>
      </c>
      <c r="T15" s="53">
        <f>ctemf!$AA15*FCT!U15</f>
        <v>0</v>
      </c>
      <c r="U15" s="53">
        <f>ctemf!$AA15*FCT!V15</f>
        <v>0</v>
      </c>
      <c r="V15" s="53">
        <f>ctemf!$AA15*FCT!W15</f>
        <v>0</v>
      </c>
      <c r="W15" s="53">
        <f>ctemf!$AA15*FCT!X15</f>
        <v>0</v>
      </c>
      <c r="X15" s="53">
        <f>ctemf!$AA15*FCT!Y15</f>
        <v>0</v>
      </c>
      <c r="Y15" s="53">
        <f>ctemf!$AA15*FCT!Z15</f>
        <v>0</v>
      </c>
      <c r="Z15" s="53">
        <f>ctemf!$AA15*FCT!AA15</f>
        <v>0</v>
      </c>
      <c r="AA15" s="53">
        <f>ctemf!$AA15*FCT!AB15</f>
        <v>0</v>
      </c>
      <c r="AB15" s="53">
        <f>ctemf!$AA15*FCT!AC15</f>
        <v>0</v>
      </c>
      <c r="AC15" s="53">
        <f>ctemf!$AA15*FCT!AD15</f>
        <v>0</v>
      </c>
      <c r="AD15" s="53">
        <f>ctemf!$AA15*FCT!AE15</f>
        <v>0</v>
      </c>
      <c r="AE15" s="53">
        <f>ctemf!$AA15*FCT!AF15</f>
        <v>0</v>
      </c>
      <c r="AF15" s="53">
        <f>ctemf!$AA15*FCT!AG15</f>
        <v>0</v>
      </c>
      <c r="AG15" s="53">
        <f>ctemf!$AA15*FCT!AH15</f>
        <v>0</v>
      </c>
      <c r="AH15" s="53">
        <f>ctemf!$AA15*FCT!AI15</f>
        <v>0</v>
      </c>
      <c r="AI15" s="53">
        <f>ctemf!$AA15*FCT!AJ15</f>
        <v>0</v>
      </c>
      <c r="AJ15" s="53">
        <f>ctemf!$AA15*FCT!AK15</f>
        <v>0</v>
      </c>
      <c r="AK15" s="53">
        <f>ctemf!$AA15*FCT!AL15</f>
        <v>0</v>
      </c>
      <c r="AL15" s="53">
        <f>ctemf!$AA15*FCT!AM15</f>
        <v>0</v>
      </c>
      <c r="AM15" s="53">
        <f>ctemf!$AA15*FCT!AN15</f>
        <v>0</v>
      </c>
      <c r="AN15" s="53">
        <f>ctemf!$AA15*FCT!AO15</f>
        <v>0</v>
      </c>
      <c r="AO15" s="53">
        <f>ctemf!$AA15*FCT!AP15</f>
        <v>0</v>
      </c>
      <c r="AP15" s="53">
        <f>ctemf!$AA15*FCT!AQ15</f>
        <v>0</v>
      </c>
      <c r="AQ15" s="53">
        <f>ctemf!$AA15*FCT!AR15</f>
        <v>0</v>
      </c>
    </row>
    <row r="16" spans="1:52" x14ac:dyDescent="0.2">
      <c r="A16" s="52">
        <f>FCT!B16</f>
        <v>0</v>
      </c>
      <c r="B16" s="53">
        <f>ctemf!$AA16*FCT!C16</f>
        <v>0</v>
      </c>
      <c r="C16">
        <f>FCT!D16</f>
        <v>0</v>
      </c>
      <c r="D16">
        <f>ctemf!$AA16*FCT!E16</f>
        <v>0</v>
      </c>
      <c r="E16" s="53">
        <f>ctemf!$AA16*FCT!F16</f>
        <v>0</v>
      </c>
      <c r="F16" s="53">
        <f>ctemf!$AA16*FCT!G16</f>
        <v>0</v>
      </c>
      <c r="G16" s="53">
        <f>ctemf!$AA16*FCT!H16</f>
        <v>0</v>
      </c>
      <c r="H16" s="53">
        <f>ctemf!$AA16*FCT!I16</f>
        <v>0</v>
      </c>
      <c r="I16" s="53">
        <f>ctemf!$AA16*FCT!J16</f>
        <v>0</v>
      </c>
      <c r="J16" s="53">
        <f>ctemf!$AA16*FCT!K16</f>
        <v>0</v>
      </c>
      <c r="K16" s="53">
        <f>ctemf!$AA16*FCT!L16</f>
        <v>0</v>
      </c>
      <c r="L16" s="53">
        <f>ctemf!$AA16*FCT!M16</f>
        <v>0</v>
      </c>
      <c r="M16" s="53">
        <f>ctemf!$AA16*FCT!N16</f>
        <v>0</v>
      </c>
      <c r="N16" s="53">
        <f>ctemf!$AA16*FCT!O16</f>
        <v>0</v>
      </c>
      <c r="O16" s="53">
        <f>ctemf!$AA16*FCT!P16</f>
        <v>0</v>
      </c>
      <c r="P16" s="53">
        <f>ctemf!$AA16*FCT!Q16</f>
        <v>0</v>
      </c>
      <c r="Q16" s="53">
        <f>ctemf!$AA16*FCT!R16</f>
        <v>0</v>
      </c>
      <c r="R16" s="53">
        <f>ctemf!$AA16*FCT!S16</f>
        <v>0</v>
      </c>
      <c r="S16" s="53">
        <f>ctemf!$AA16*FCT!T16</f>
        <v>0</v>
      </c>
      <c r="T16" s="53">
        <f>ctemf!$AA16*FCT!U16</f>
        <v>0</v>
      </c>
      <c r="U16" s="53">
        <f>ctemf!$AA16*FCT!V16</f>
        <v>0</v>
      </c>
      <c r="V16" s="53">
        <f>ctemf!$AA16*FCT!W16</f>
        <v>0</v>
      </c>
      <c r="W16" s="53">
        <f>ctemf!$AA16*FCT!X16</f>
        <v>0</v>
      </c>
      <c r="X16" s="53">
        <f>ctemf!$AA16*FCT!Y16</f>
        <v>0</v>
      </c>
      <c r="Y16" s="53">
        <f>ctemf!$AA16*FCT!Z16</f>
        <v>0</v>
      </c>
      <c r="Z16" s="53">
        <f>ctemf!$AA16*FCT!AA16</f>
        <v>0</v>
      </c>
      <c r="AA16" s="53">
        <f>ctemf!$AA16*FCT!AB16</f>
        <v>0</v>
      </c>
      <c r="AB16" s="53">
        <f>ctemf!$AA16*FCT!AC16</f>
        <v>0</v>
      </c>
      <c r="AC16" s="53">
        <f>ctemf!$AA16*FCT!AD16</f>
        <v>0</v>
      </c>
      <c r="AD16" s="53">
        <f>ctemf!$AA16*FCT!AE16</f>
        <v>0</v>
      </c>
      <c r="AE16" s="53">
        <f>ctemf!$AA16*FCT!AF16</f>
        <v>0</v>
      </c>
      <c r="AF16" s="53">
        <f>ctemf!$AA16*FCT!AG16</f>
        <v>0</v>
      </c>
      <c r="AG16" s="53">
        <f>ctemf!$AA16*FCT!AH16</f>
        <v>0</v>
      </c>
      <c r="AH16" s="53">
        <f>ctemf!$AA16*FCT!AI16</f>
        <v>0</v>
      </c>
      <c r="AI16" s="53">
        <f>ctemf!$AA16*FCT!AJ16</f>
        <v>0</v>
      </c>
      <c r="AJ16" s="53">
        <f>ctemf!$AA16*FCT!AK16</f>
        <v>0</v>
      </c>
      <c r="AK16" s="53">
        <f>ctemf!$AA16*FCT!AL16</f>
        <v>0</v>
      </c>
      <c r="AL16" s="53">
        <f>ctemf!$AA16*FCT!AM16</f>
        <v>0</v>
      </c>
      <c r="AM16" s="53">
        <f>ctemf!$AA16*FCT!AN16</f>
        <v>0</v>
      </c>
      <c r="AN16" s="53">
        <f>ctemf!$AA16*FCT!AO16</f>
        <v>0</v>
      </c>
      <c r="AO16" s="53">
        <f>ctemf!$AA16*FCT!AP16</f>
        <v>0</v>
      </c>
      <c r="AP16" s="53">
        <f>ctemf!$AA16*FCT!AQ16</f>
        <v>0</v>
      </c>
      <c r="AQ16" s="53">
        <f>ctemf!$AA16*FCT!AR16</f>
        <v>0</v>
      </c>
    </row>
    <row r="17" spans="1:43" x14ac:dyDescent="0.2">
      <c r="A17" s="52">
        <f>FCT!B17</f>
        <v>0</v>
      </c>
      <c r="B17" s="53">
        <f>ctemf!$AA17*FCT!C17</f>
        <v>0</v>
      </c>
      <c r="C17">
        <f>FCT!D17</f>
        <v>0</v>
      </c>
      <c r="D17">
        <f>ctemf!$AA17*FCT!E17</f>
        <v>0</v>
      </c>
      <c r="E17" s="53">
        <f>ctemf!$AA17*FCT!F17</f>
        <v>0</v>
      </c>
      <c r="F17" s="53">
        <f>ctemf!$AA17*FCT!G17</f>
        <v>0</v>
      </c>
      <c r="G17" s="53">
        <f>ctemf!$AA17*FCT!H17</f>
        <v>0</v>
      </c>
      <c r="H17" s="53">
        <f>ctemf!$AA17*FCT!I17</f>
        <v>0</v>
      </c>
      <c r="I17" s="53">
        <f>ctemf!$AA17*FCT!J17</f>
        <v>0</v>
      </c>
      <c r="J17" s="53">
        <f>ctemf!$AA17*FCT!K17</f>
        <v>0</v>
      </c>
      <c r="K17" s="53">
        <f>ctemf!$AA17*FCT!L17</f>
        <v>0</v>
      </c>
      <c r="L17" s="53">
        <f>ctemf!$AA17*FCT!M17</f>
        <v>0</v>
      </c>
      <c r="M17" s="53">
        <f>ctemf!$AA17*FCT!N17</f>
        <v>0</v>
      </c>
      <c r="N17" s="53">
        <f>ctemf!$AA17*FCT!O17</f>
        <v>0</v>
      </c>
      <c r="O17" s="53">
        <f>ctemf!$AA17*FCT!P17</f>
        <v>0</v>
      </c>
      <c r="P17" s="53">
        <f>ctemf!$AA17*FCT!Q17</f>
        <v>0</v>
      </c>
      <c r="Q17" s="53">
        <f>ctemf!$AA17*FCT!R17</f>
        <v>0</v>
      </c>
      <c r="R17" s="53">
        <f>ctemf!$AA17*FCT!S17</f>
        <v>0</v>
      </c>
      <c r="S17" s="53">
        <f>ctemf!$AA17*FCT!T17</f>
        <v>0</v>
      </c>
      <c r="T17" s="53">
        <f>ctemf!$AA17*FCT!U17</f>
        <v>0</v>
      </c>
      <c r="U17" s="53">
        <f>ctemf!$AA17*FCT!V17</f>
        <v>0</v>
      </c>
      <c r="V17" s="53">
        <f>ctemf!$AA17*FCT!W17</f>
        <v>0</v>
      </c>
      <c r="W17" s="53">
        <f>ctemf!$AA17*FCT!X17</f>
        <v>0</v>
      </c>
      <c r="X17" s="53">
        <f>ctemf!$AA17*FCT!Y17</f>
        <v>0</v>
      </c>
      <c r="Y17" s="53">
        <f>ctemf!$AA17*FCT!Z17</f>
        <v>0</v>
      </c>
      <c r="Z17" s="53">
        <f>ctemf!$AA17*FCT!AA17</f>
        <v>0</v>
      </c>
      <c r="AA17" s="53">
        <f>ctemf!$AA17*FCT!AB17</f>
        <v>0</v>
      </c>
      <c r="AB17" s="53">
        <f>ctemf!$AA17*FCT!AC17</f>
        <v>0</v>
      </c>
      <c r="AC17" s="53">
        <f>ctemf!$AA17*FCT!AD17</f>
        <v>0</v>
      </c>
      <c r="AD17" s="53">
        <f>ctemf!$AA17*FCT!AE17</f>
        <v>0</v>
      </c>
      <c r="AE17" s="53">
        <f>ctemf!$AA17*FCT!AF17</f>
        <v>0</v>
      </c>
      <c r="AF17" s="53">
        <f>ctemf!$AA17*FCT!AG17</f>
        <v>0</v>
      </c>
      <c r="AG17" s="53">
        <f>ctemf!$AA17*FCT!AH17</f>
        <v>0</v>
      </c>
      <c r="AH17" s="53">
        <f>ctemf!$AA17*FCT!AI17</f>
        <v>0</v>
      </c>
      <c r="AI17" s="53">
        <f>ctemf!$AA17*FCT!AJ17</f>
        <v>0</v>
      </c>
      <c r="AJ17" s="53">
        <f>ctemf!$AA17*FCT!AK17</f>
        <v>0</v>
      </c>
      <c r="AK17" s="53">
        <f>ctemf!$AA17*FCT!AL17</f>
        <v>0</v>
      </c>
      <c r="AL17" s="53">
        <f>ctemf!$AA17*FCT!AM17</f>
        <v>0</v>
      </c>
      <c r="AM17" s="53">
        <f>ctemf!$AA17*FCT!AN17</f>
        <v>0</v>
      </c>
      <c r="AN17" s="53">
        <f>ctemf!$AA17*FCT!AO17</f>
        <v>0</v>
      </c>
      <c r="AO17" s="53">
        <f>ctemf!$AA17*FCT!AP17</f>
        <v>0</v>
      </c>
      <c r="AP17" s="53">
        <f>ctemf!$AA17*FCT!AQ17</f>
        <v>0</v>
      </c>
      <c r="AQ17" s="53">
        <f>ctemf!$AA17*FCT!AR17</f>
        <v>0</v>
      </c>
    </row>
    <row r="18" spans="1:43" x14ac:dyDescent="0.2">
      <c r="A18" s="52">
        <f>FCT!B18</f>
        <v>0</v>
      </c>
      <c r="B18" s="53">
        <f>ctemf!$AA18*FCT!C18</f>
        <v>0</v>
      </c>
      <c r="C18">
        <f>FCT!D18</f>
        <v>0</v>
      </c>
      <c r="D18">
        <f>ctemf!$AA18*FCT!E18</f>
        <v>0</v>
      </c>
      <c r="E18" s="53">
        <f>ctemf!$AA18*FCT!F18</f>
        <v>0</v>
      </c>
      <c r="F18" s="53">
        <f>ctemf!$AA18*FCT!G18</f>
        <v>0</v>
      </c>
      <c r="G18" s="53">
        <f>ctemf!$AA18*FCT!H18</f>
        <v>0</v>
      </c>
      <c r="H18" s="53">
        <f>ctemf!$AA18*FCT!I18</f>
        <v>0</v>
      </c>
      <c r="I18" s="53">
        <f>ctemf!$AA18*FCT!J18</f>
        <v>0</v>
      </c>
      <c r="J18" s="53">
        <f>ctemf!$AA18*FCT!K18</f>
        <v>0</v>
      </c>
      <c r="K18" s="53">
        <f>ctemf!$AA18*FCT!L18</f>
        <v>0</v>
      </c>
      <c r="L18" s="53">
        <f>ctemf!$AA18*FCT!M18</f>
        <v>0</v>
      </c>
      <c r="M18" s="53">
        <f>ctemf!$AA18*FCT!N18</f>
        <v>0</v>
      </c>
      <c r="N18" s="53">
        <f>ctemf!$AA18*FCT!O18</f>
        <v>0</v>
      </c>
      <c r="O18" s="53">
        <f>ctemf!$AA18*FCT!P18</f>
        <v>0</v>
      </c>
      <c r="P18" s="53">
        <f>ctemf!$AA18*FCT!Q18</f>
        <v>0</v>
      </c>
      <c r="Q18" s="53">
        <f>ctemf!$AA18*FCT!R18</f>
        <v>0</v>
      </c>
      <c r="R18" s="53">
        <f>ctemf!$AA18*FCT!S18</f>
        <v>0</v>
      </c>
      <c r="S18" s="53">
        <f>ctemf!$AA18*FCT!T18</f>
        <v>0</v>
      </c>
      <c r="T18" s="53">
        <f>ctemf!$AA18*FCT!U18</f>
        <v>0</v>
      </c>
      <c r="U18" s="53">
        <f>ctemf!$AA18*FCT!V18</f>
        <v>0</v>
      </c>
      <c r="V18" s="53">
        <f>ctemf!$AA18*FCT!W18</f>
        <v>0</v>
      </c>
      <c r="W18" s="53">
        <f>ctemf!$AA18*FCT!X18</f>
        <v>0</v>
      </c>
      <c r="X18" s="53">
        <f>ctemf!$AA18*FCT!Y18</f>
        <v>0</v>
      </c>
      <c r="Y18" s="53">
        <f>ctemf!$AA18*FCT!Z18</f>
        <v>0</v>
      </c>
      <c r="Z18" s="53">
        <f>ctemf!$AA18*FCT!AA18</f>
        <v>0</v>
      </c>
      <c r="AA18" s="53">
        <f>ctemf!$AA18*FCT!AB18</f>
        <v>0</v>
      </c>
      <c r="AB18" s="53">
        <f>ctemf!$AA18*FCT!AC18</f>
        <v>0</v>
      </c>
      <c r="AC18" s="53">
        <f>ctemf!$AA18*FCT!AD18</f>
        <v>0</v>
      </c>
      <c r="AD18" s="53">
        <f>ctemf!$AA18*FCT!AE18</f>
        <v>0</v>
      </c>
      <c r="AE18" s="53">
        <f>ctemf!$AA18*FCT!AF18</f>
        <v>0</v>
      </c>
      <c r="AF18" s="53">
        <f>ctemf!$AA18*FCT!AG18</f>
        <v>0</v>
      </c>
      <c r="AG18" s="53">
        <f>ctemf!$AA18*FCT!AH18</f>
        <v>0</v>
      </c>
      <c r="AH18" s="53">
        <f>ctemf!$AA18*FCT!AI18</f>
        <v>0</v>
      </c>
      <c r="AI18" s="53">
        <f>ctemf!$AA18*FCT!AJ18</f>
        <v>0</v>
      </c>
      <c r="AJ18" s="53">
        <f>ctemf!$AA18*FCT!AK18</f>
        <v>0</v>
      </c>
      <c r="AK18" s="53">
        <f>ctemf!$AA18*FCT!AL18</f>
        <v>0</v>
      </c>
      <c r="AL18" s="53">
        <f>ctemf!$AA18*FCT!AM18</f>
        <v>0</v>
      </c>
      <c r="AM18" s="53">
        <f>ctemf!$AA18*FCT!AN18</f>
        <v>0</v>
      </c>
      <c r="AN18" s="53">
        <f>ctemf!$AA18*FCT!AO18</f>
        <v>0</v>
      </c>
      <c r="AO18" s="53">
        <f>ctemf!$AA18*FCT!AP18</f>
        <v>0</v>
      </c>
      <c r="AP18" s="53">
        <f>ctemf!$AA18*FCT!AQ18</f>
        <v>0</v>
      </c>
      <c r="AQ18" s="53">
        <f>ctemf!$AA18*FCT!AR18</f>
        <v>0</v>
      </c>
    </row>
    <row r="19" spans="1:43" x14ac:dyDescent="0.2">
      <c r="A19" s="52">
        <f>FCT!B19</f>
        <v>0</v>
      </c>
      <c r="B19" s="53">
        <f>ctemf!$AA19*FCT!C19</f>
        <v>0</v>
      </c>
      <c r="C19">
        <f>FCT!D19</f>
        <v>0</v>
      </c>
      <c r="D19">
        <f>ctemf!$AA19*FCT!E19</f>
        <v>0</v>
      </c>
      <c r="E19" s="53">
        <f>ctemf!$AA19*FCT!F19</f>
        <v>0</v>
      </c>
      <c r="F19" s="53">
        <f>ctemf!$AA19*FCT!G19</f>
        <v>0</v>
      </c>
      <c r="G19" s="53">
        <f>ctemf!$AA19*FCT!H19</f>
        <v>0</v>
      </c>
      <c r="H19" s="53">
        <f>ctemf!$AA19*FCT!I19</f>
        <v>0</v>
      </c>
      <c r="I19" s="53">
        <f>ctemf!$AA19*FCT!J19</f>
        <v>0</v>
      </c>
      <c r="J19" s="53">
        <f>ctemf!$AA19*FCT!K19</f>
        <v>0</v>
      </c>
      <c r="K19" s="53">
        <f>ctemf!$AA19*FCT!L19</f>
        <v>0</v>
      </c>
      <c r="L19" s="53">
        <f>ctemf!$AA19*FCT!M19</f>
        <v>0</v>
      </c>
      <c r="M19" s="53">
        <f>ctemf!$AA19*FCT!N19</f>
        <v>0</v>
      </c>
      <c r="N19" s="53">
        <f>ctemf!$AA19*FCT!O19</f>
        <v>0</v>
      </c>
      <c r="O19" s="53">
        <f>ctemf!$AA19*FCT!P19</f>
        <v>0</v>
      </c>
      <c r="P19" s="53">
        <f>ctemf!$AA19*FCT!Q19</f>
        <v>0</v>
      </c>
      <c r="Q19" s="53">
        <f>ctemf!$AA19*FCT!R19</f>
        <v>0</v>
      </c>
      <c r="R19" s="53">
        <f>ctemf!$AA19*FCT!S19</f>
        <v>0</v>
      </c>
      <c r="S19" s="53">
        <f>ctemf!$AA19*FCT!T19</f>
        <v>0</v>
      </c>
      <c r="T19" s="53">
        <f>ctemf!$AA19*FCT!U19</f>
        <v>0</v>
      </c>
      <c r="U19" s="53">
        <f>ctemf!$AA19*FCT!V19</f>
        <v>0</v>
      </c>
      <c r="V19" s="53">
        <f>ctemf!$AA19*FCT!W19</f>
        <v>0</v>
      </c>
      <c r="W19" s="53">
        <f>ctemf!$AA19*FCT!X19</f>
        <v>0</v>
      </c>
      <c r="X19" s="53">
        <f>ctemf!$AA19*FCT!Y19</f>
        <v>0</v>
      </c>
      <c r="Y19" s="53">
        <f>ctemf!$AA19*FCT!Z19</f>
        <v>0</v>
      </c>
      <c r="Z19" s="53">
        <f>ctemf!$AA19*FCT!AA19</f>
        <v>0</v>
      </c>
      <c r="AA19" s="53">
        <f>ctemf!$AA19*FCT!AB19</f>
        <v>0</v>
      </c>
      <c r="AB19" s="53">
        <f>ctemf!$AA19*FCT!AC19</f>
        <v>0</v>
      </c>
      <c r="AC19" s="53">
        <f>ctemf!$AA19*FCT!AD19</f>
        <v>0</v>
      </c>
      <c r="AD19" s="53">
        <f>ctemf!$AA19*FCT!AE19</f>
        <v>0</v>
      </c>
      <c r="AE19" s="53">
        <f>ctemf!$AA19*FCT!AF19</f>
        <v>0</v>
      </c>
      <c r="AF19" s="53">
        <f>ctemf!$AA19*FCT!AG19</f>
        <v>0</v>
      </c>
      <c r="AG19" s="53">
        <f>ctemf!$AA19*FCT!AH19</f>
        <v>0</v>
      </c>
      <c r="AH19" s="53">
        <f>ctemf!$AA19*FCT!AI19</f>
        <v>0</v>
      </c>
      <c r="AI19" s="53">
        <f>ctemf!$AA19*FCT!AJ19</f>
        <v>0</v>
      </c>
      <c r="AJ19" s="53">
        <f>ctemf!$AA19*FCT!AK19</f>
        <v>0</v>
      </c>
      <c r="AK19" s="53">
        <f>ctemf!$AA19*FCT!AL19</f>
        <v>0</v>
      </c>
      <c r="AL19" s="53">
        <f>ctemf!$AA19*FCT!AM19</f>
        <v>0</v>
      </c>
      <c r="AM19" s="53">
        <f>ctemf!$AA19*FCT!AN19</f>
        <v>0</v>
      </c>
      <c r="AN19" s="53">
        <f>ctemf!$AA19*FCT!AO19</f>
        <v>0</v>
      </c>
      <c r="AO19" s="53">
        <f>ctemf!$AA19*FCT!AP19</f>
        <v>0</v>
      </c>
      <c r="AP19" s="53">
        <f>ctemf!$AA19*FCT!AQ19</f>
        <v>0</v>
      </c>
      <c r="AQ19" s="53">
        <f>ctemf!$AA19*FCT!AR19</f>
        <v>0</v>
      </c>
    </row>
    <row r="20" spans="1:43" x14ac:dyDescent="0.2">
      <c r="A20" s="52" t="str">
        <f>FCT!B20</f>
        <v>09107</v>
      </c>
      <c r="B20" s="53">
        <f>ctemf!$AA20*FCT!C20</f>
        <v>6.5356517268548742E-2</v>
      </c>
      <c r="C20" t="str">
        <f>FCT!D20</f>
        <v/>
      </c>
      <c r="D20">
        <f>ctemf!$AA20*FCT!E20</f>
        <v>0</v>
      </c>
      <c r="E20" s="53">
        <f>ctemf!$AA20*FCT!F20</f>
        <v>5.7428771723873791E-2</v>
      </c>
      <c r="F20" s="53">
        <f>ctemf!$AA20*FCT!G20</f>
        <v>2.8756867598161449E-2</v>
      </c>
      <c r="G20" s="53">
        <f>ctemf!$AA20*FCT!H20</f>
        <v>5.7513735196322894E-4</v>
      </c>
      <c r="H20" s="53">
        <f>ctemf!$AA20*FCT!I20</f>
        <v>3.7906780015758274E-4</v>
      </c>
      <c r="I20" s="53">
        <f>ctemf!$AA20*FCT!J20</f>
        <v>6.6532934579382622E-3</v>
      </c>
      <c r="J20" s="53">
        <f>ctemf!$AA20*FCT!K20</f>
        <v>2.8103302425475959E-3</v>
      </c>
      <c r="K20" s="53">
        <f>ctemf!$AA20*FCT!L20</f>
        <v>0</v>
      </c>
      <c r="L20" s="53">
        <f>ctemf!$AA20*FCT!M20</f>
        <v>0</v>
      </c>
      <c r="M20" s="53">
        <f>ctemf!$AA20*FCT!N20</f>
        <v>1.6339129317137185E-2</v>
      </c>
      <c r="N20" s="53">
        <f>ctemf!$AA20*FCT!O20</f>
        <v>2.0260520353250112E-4</v>
      </c>
      <c r="O20" s="53">
        <f>ctemf!$AA20*FCT!P20</f>
        <v>6.5356517268548749E-3</v>
      </c>
      <c r="P20" s="53">
        <f>ctemf!$AA20*FCT!Q20</f>
        <v>1.7646259662508164E-2</v>
      </c>
      <c r="Q20" s="53">
        <f>ctemf!$AA20*FCT!R20</f>
        <v>0.12940590419172651</v>
      </c>
      <c r="R20" s="53">
        <f>ctemf!$AA20*FCT!S20</f>
        <v>1.2940590419172654E-4</v>
      </c>
      <c r="S20" s="53">
        <f>ctemf!$AA20*FCT!T20</f>
        <v>6.5356517268548749E-4</v>
      </c>
      <c r="T20" s="53">
        <f>ctemf!$AA20*FCT!U20</f>
        <v>6.535652037281675E-7</v>
      </c>
      <c r="U20" s="53">
        <f>ctemf!$AA20*FCT!V20</f>
        <v>7.8427820722258492E-5</v>
      </c>
      <c r="V20" s="53">
        <f>ctemf!$AA20*FCT!W20</f>
        <v>0</v>
      </c>
      <c r="W20" s="53">
        <f>ctemf!$AA20*FCT!X20</f>
        <v>1.8103755283388003E-2</v>
      </c>
      <c r="X20" s="53">
        <f>ctemf!$AA20*FCT!Y20</f>
        <v>2.6142606907419501E-5</v>
      </c>
      <c r="Y20" s="53">
        <f>ctemf!$AA20*FCT!Z20</f>
        <v>1.9606955180564623E-5</v>
      </c>
      <c r="Z20" s="53">
        <f>ctemf!$AA20*FCT!AA20</f>
        <v>1.9606955180564623E-4</v>
      </c>
      <c r="AA20" s="53">
        <f>ctemf!$AA20*FCT!AB20</f>
        <v>5.2285213814839001E-5</v>
      </c>
      <c r="AB20" s="53">
        <f>ctemf!$AA20*FCT!AC20</f>
        <v>3.9213910361129249E-3</v>
      </c>
      <c r="AC20" s="53">
        <f>ctemf!$AA20*FCT!AD20</f>
        <v>0</v>
      </c>
      <c r="AD20" s="53">
        <f>ctemf!$AA20*FCT!AE20</f>
        <v>9.8034775902823123E-3</v>
      </c>
      <c r="AE20" s="53">
        <f>ctemf!$AA20*FCT!AF20</f>
        <v>0.18953390007879137</v>
      </c>
      <c r="AF20" s="53">
        <f>ctemf!$AA20*FCT!AG20</f>
        <v>2.4181911389363036E-4</v>
      </c>
      <c r="AG20" s="53">
        <f>ctemf!$AA20*FCT!AH20</f>
        <v>0</v>
      </c>
      <c r="AH20" s="53">
        <f>ctemf!$AA20*FCT!AI20</f>
        <v>0</v>
      </c>
      <c r="AI20" s="53">
        <f>ctemf!$AA20*FCT!AJ20</f>
        <v>0</v>
      </c>
      <c r="AJ20" s="53">
        <f>ctemf!$AA20*FCT!AK20</f>
        <v>0</v>
      </c>
      <c r="AK20" s="53">
        <f>ctemf!$AA20*FCT!AL20</f>
        <v>2.4835476562048523E-5</v>
      </c>
      <c r="AL20" s="53">
        <f>ctemf!$AA20*FCT!AM20</f>
        <v>3.333182380695986E-5</v>
      </c>
      <c r="AM20" s="53">
        <f>ctemf!$AA20*FCT!AN20</f>
        <v>2.0718015974129954E-4</v>
      </c>
      <c r="AN20" s="53">
        <f>ctemf!$AA20*FCT!AO20</f>
        <v>0</v>
      </c>
      <c r="AO20" s="53">
        <f>ctemf!$AA20*FCT!AP20</f>
        <v>0</v>
      </c>
      <c r="AP20" s="53">
        <f>ctemf!$AA20*FCT!AQ20</f>
        <v>0</v>
      </c>
      <c r="AQ20" s="53">
        <f>ctemf!$AA20*FCT!AR20</f>
        <v>0</v>
      </c>
    </row>
    <row r="21" spans="1:43" x14ac:dyDescent="0.2">
      <c r="A21" s="52" t="str">
        <f>FCT!B21</f>
        <v>09017</v>
      </c>
      <c r="B21" s="53">
        <f>ctemf!$AA21*FCT!C21</f>
        <v>0.22710006203607933</v>
      </c>
      <c r="C21" t="str">
        <f>FCT!D21</f>
        <v/>
      </c>
      <c r="D21">
        <f>ctemf!$AA21*FCT!E21</f>
        <v>0</v>
      </c>
      <c r="E21" s="53">
        <f>ctemf!$AA21*FCT!F21</f>
        <v>0.1294470353605652</v>
      </c>
      <c r="F21" s="53">
        <f>ctemf!$AA21*FCT!G21</f>
        <v>0.37698610297989166</v>
      </c>
      <c r="G21" s="53">
        <f>ctemf!$AA21*FCT!H21</f>
        <v>1.1582103163840045E-3</v>
      </c>
      <c r="H21" s="53">
        <f>ctemf!$AA21*FCT!I21</f>
        <v>8.402702295334934E-4</v>
      </c>
      <c r="I21" s="53">
        <f>ctemf!$AA21*FCT!J21</f>
        <v>9.3111025434792521E-2</v>
      </c>
      <c r="J21" s="53">
        <f>ctemf!$AA21*FCT!K21</f>
        <v>9.0840024814431734E-4</v>
      </c>
      <c r="K21" s="53">
        <f>ctemf!$AA21*FCT!L21</f>
        <v>8.81829540886096E-2</v>
      </c>
      <c r="L21" s="53">
        <f>ctemf!$AA21*FCT!M21</f>
        <v>0</v>
      </c>
      <c r="M21" s="53">
        <f>ctemf!$AA21*FCT!N21</f>
        <v>4.5420012407215861E-2</v>
      </c>
      <c r="N21" s="53">
        <f>ctemf!$AA21*FCT!O21</f>
        <v>2.0666105645283216E-3</v>
      </c>
      <c r="O21" s="53">
        <f>ctemf!$AA21*FCT!P21</f>
        <v>3.8607010546133483E-2</v>
      </c>
      <c r="P21" s="53">
        <f>ctemf!$AA21*FCT!Q21</f>
        <v>5.6775015509019831E-2</v>
      </c>
      <c r="Q21" s="53">
        <f>ctemf!$AA21*FCT!R21</f>
        <v>1.0174082779216354</v>
      </c>
      <c r="R21" s="53">
        <f>ctemf!$AA21*FCT!S21</f>
        <v>1.0174082779216354E-3</v>
      </c>
      <c r="S21" s="53">
        <f>ctemf!$AA21*FCT!T21</f>
        <v>5.6775015509019831E-2</v>
      </c>
      <c r="T21" s="53">
        <f>ctemf!$AA21*FCT!U21</f>
        <v>5.6775016355033489E-5</v>
      </c>
      <c r="U21" s="53">
        <f>ctemf!$AA21*FCT!V21</f>
        <v>2.9523008064690311E-4</v>
      </c>
      <c r="V21" s="53">
        <f>ctemf!$AA21*FCT!W21</f>
        <v>0</v>
      </c>
      <c r="W21" s="53">
        <f>ctemf!$AA21*FCT!X21</f>
        <v>4.7691013027576657E-3</v>
      </c>
      <c r="X21" s="53">
        <f>ctemf!$AA21*FCT!Y21</f>
        <v>2.4981006823968725E-5</v>
      </c>
      <c r="Y21" s="53">
        <f>ctemf!$AA21*FCT!Z21</f>
        <v>1.2263403349948283E-4</v>
      </c>
      <c r="Z21" s="53">
        <f>ctemf!$AA21*FCT!AA21</f>
        <v>3.0658508374870709E-4</v>
      </c>
      <c r="AA21" s="53">
        <f>ctemf!$AA21*FCT!AB21</f>
        <v>2.6343607196185204E-4</v>
      </c>
      <c r="AB21" s="53">
        <f>ctemf!$AA21*FCT!AC21</f>
        <v>2.2710006203607931E-3</v>
      </c>
      <c r="AC21" s="53">
        <f>ctemf!$AA21*FCT!AD21</f>
        <v>0</v>
      </c>
      <c r="AD21" s="53">
        <f>ctemf!$AA21*FCT!AE21</f>
        <v>0</v>
      </c>
      <c r="AE21" s="53">
        <f>ctemf!$AA21*FCT!AF21</f>
        <v>0</v>
      </c>
      <c r="AF21" s="53">
        <f>ctemf!$AA21*FCT!AG21</f>
        <v>9.0840024814431723E-5</v>
      </c>
      <c r="AG21" s="53">
        <f>ctemf!$AA21*FCT!AH21</f>
        <v>0</v>
      </c>
      <c r="AH21" s="53">
        <f>ctemf!$AA21*FCT!AI21</f>
        <v>0</v>
      </c>
      <c r="AI21" s="53">
        <f>ctemf!$AA21*FCT!AJ21</f>
        <v>0</v>
      </c>
      <c r="AJ21" s="53">
        <f>ctemf!$AA21*FCT!AK21</f>
        <v>0</v>
      </c>
      <c r="AK21" s="53">
        <f>ctemf!$AA21*FCT!AL21</f>
        <v>1.3626003722164758E-4</v>
      </c>
      <c r="AL21" s="53">
        <f>ctemf!$AA21*FCT!AM21</f>
        <v>3.4065009305411896E-5</v>
      </c>
      <c r="AM21" s="53">
        <f>ctemf!$AA21*FCT!AN21</f>
        <v>2.4526806699896566E-4</v>
      </c>
      <c r="AN21" s="53">
        <f>ctemf!$AA21*FCT!AO21</f>
        <v>0</v>
      </c>
      <c r="AO21" s="53">
        <f>ctemf!$AA21*FCT!AP21</f>
        <v>0</v>
      </c>
      <c r="AP21" s="53">
        <f>ctemf!$AA21*FCT!AQ21</f>
        <v>0</v>
      </c>
      <c r="AQ21" s="53">
        <f>ctemf!$AA21*FCT!AR21</f>
        <v>0</v>
      </c>
    </row>
    <row r="22" spans="1:43" x14ac:dyDescent="0.2">
      <c r="A22" s="52" t="str">
        <f>FCT!B22</f>
        <v>09016</v>
      </c>
      <c r="B22" s="53">
        <f>ctemf!$AA22*FCT!C22</f>
        <v>0.51334686077250558</v>
      </c>
      <c r="C22" t="str">
        <f>FCT!D22</f>
        <v/>
      </c>
      <c r="D22">
        <f>ctemf!$AA22*FCT!E22</f>
        <v>0</v>
      </c>
      <c r="E22" s="53">
        <f>ctemf!$AA22*FCT!F22</f>
        <v>0.4529772699456589</v>
      </c>
      <c r="F22" s="53">
        <f>ctemf!$AA22*FCT!G22</f>
        <v>0.23613955595535255</v>
      </c>
      <c r="G22" s="53">
        <f>ctemf!$AA22*FCT!H22</f>
        <v>5.133468607725056E-4</v>
      </c>
      <c r="H22" s="53">
        <f>ctemf!$AA22*FCT!I22</f>
        <v>6.6735091900425728E-4</v>
      </c>
      <c r="I22" s="53">
        <f>ctemf!$AA22*FCT!J22</f>
        <v>5.8008195267293131E-2</v>
      </c>
      <c r="J22" s="53">
        <f>ctemf!$AA22*FCT!K22</f>
        <v>1.0266937215450112E-3</v>
      </c>
      <c r="K22" s="53">
        <f>ctemf!$AA22*FCT!L22</f>
        <v>4.9383968006315032E-2</v>
      </c>
      <c r="L22" s="53">
        <f>ctemf!$AA22*FCT!M22</f>
        <v>0</v>
      </c>
      <c r="M22" s="53">
        <f>ctemf!$AA22*FCT!N22</f>
        <v>4.1067748861800445E-2</v>
      </c>
      <c r="N22" s="53">
        <f>ctemf!$AA22*FCT!O22</f>
        <v>6.1601623292700661E-4</v>
      </c>
      <c r="O22" s="53">
        <f>ctemf!$AA22*FCT!P22</f>
        <v>2.5667343038625279E-2</v>
      </c>
      <c r="P22" s="53">
        <f>ctemf!$AA22*FCT!Q22</f>
        <v>3.5934280254075392E-2</v>
      </c>
      <c r="Q22" s="53">
        <f>ctemf!$AA22*FCT!R22</f>
        <v>0.51848032938023059</v>
      </c>
      <c r="R22" s="53">
        <f>ctemf!$AA22*FCT!S22</f>
        <v>5.1848032938023065E-4</v>
      </c>
      <c r="S22" s="53">
        <f>ctemf!$AA22*FCT!T22</f>
        <v>2.0533874430900222E-2</v>
      </c>
      <c r="T22" s="53">
        <f>ctemf!$AA22*FCT!U22</f>
        <v>2.0533875406206923E-5</v>
      </c>
      <c r="U22" s="53">
        <f>ctemf!$AA22*FCT!V22</f>
        <v>1.0266937215450112E-4</v>
      </c>
      <c r="V22" s="53">
        <f>ctemf!$AA22*FCT!W22</f>
        <v>0</v>
      </c>
      <c r="W22" s="53">
        <f>ctemf!$AA22*FCT!X22</f>
        <v>4.6201217469525498E-3</v>
      </c>
      <c r="X22" s="53">
        <f>ctemf!$AA22*FCT!Y22</f>
        <v>1.0780284076222618E-4</v>
      </c>
      <c r="Y22" s="53">
        <f>ctemf!$AA22*FCT!Z22</f>
        <v>8.7268966331325958E-5</v>
      </c>
      <c r="Z22" s="53">
        <f>ctemf!$AA22*FCT!AA22</f>
        <v>3.7474320836392906E-4</v>
      </c>
      <c r="AA22" s="53">
        <f>ctemf!$AA22*FCT!AB22</f>
        <v>9.2402434939050989E-5</v>
      </c>
      <c r="AB22" s="53">
        <f>ctemf!$AA22*FCT!AC22</f>
        <v>0</v>
      </c>
      <c r="AC22" s="53">
        <f>ctemf!$AA22*FCT!AD22</f>
        <v>0</v>
      </c>
      <c r="AD22" s="53">
        <f>ctemf!$AA22*FCT!AE22</f>
        <v>0</v>
      </c>
      <c r="AE22" s="53">
        <f>ctemf!$AA22*FCT!AF22</f>
        <v>5.1334686077250556E-3</v>
      </c>
      <c r="AF22" s="53">
        <f>ctemf!$AA22*FCT!AG22</f>
        <v>5.133468607725056E-5</v>
      </c>
      <c r="AG22" s="53">
        <f>ctemf!$AA22*FCT!AH22</f>
        <v>0</v>
      </c>
      <c r="AH22" s="53">
        <f>ctemf!$AA22*FCT!AI22</f>
        <v>0</v>
      </c>
      <c r="AI22" s="53">
        <f>ctemf!$AA22*FCT!AJ22</f>
        <v>0</v>
      </c>
      <c r="AJ22" s="53">
        <f>ctemf!$AA22*FCT!AK22</f>
        <v>0</v>
      </c>
      <c r="AK22" s="53">
        <f>ctemf!$AA22*FCT!AL22</f>
        <v>1.1293630936995121E-4</v>
      </c>
      <c r="AL22" s="53">
        <f>ctemf!$AA22*FCT!AM22</f>
        <v>3.0800811646350332E-5</v>
      </c>
      <c r="AM22" s="53">
        <f>ctemf!$AA22*FCT!AN22</f>
        <v>2.0020527570127717E-4</v>
      </c>
      <c r="AN22" s="53">
        <f>ctemf!$AA22*FCT!AO22</f>
        <v>0</v>
      </c>
      <c r="AO22" s="53">
        <f>ctemf!$AA22*FCT!AP22</f>
        <v>0</v>
      </c>
      <c r="AP22" s="53">
        <f>ctemf!$AA22*FCT!AQ22</f>
        <v>0</v>
      </c>
      <c r="AQ22" s="53">
        <f>ctemf!$AA22*FCT!AR22</f>
        <v>0</v>
      </c>
    </row>
    <row r="23" spans="1:43" x14ac:dyDescent="0.2">
      <c r="A23" s="52" t="str">
        <f>FCT!B23</f>
        <v>03179</v>
      </c>
      <c r="B23" s="53">
        <f>ctemf!$AA23*FCT!C23</f>
        <v>0</v>
      </c>
      <c r="C23" t="str">
        <f>FCT!D23</f>
        <v/>
      </c>
      <c r="D23">
        <f>ctemf!$AA23*FCT!E23</f>
        <v>0</v>
      </c>
      <c r="E23" s="53">
        <f>ctemf!$AA23*FCT!F23</f>
        <v>0</v>
      </c>
      <c r="F23" s="53">
        <f>ctemf!$AA23*FCT!G23</f>
        <v>0</v>
      </c>
      <c r="G23" s="53">
        <f>ctemf!$AA23*FCT!H23</f>
        <v>0</v>
      </c>
      <c r="H23" s="53">
        <f>ctemf!$AA23*FCT!I23</f>
        <v>0</v>
      </c>
      <c r="I23" s="53">
        <f>ctemf!$AA23*FCT!J23</f>
        <v>0</v>
      </c>
      <c r="J23" s="53">
        <f>ctemf!$AA23*FCT!K23</f>
        <v>0</v>
      </c>
      <c r="K23" s="53">
        <f>ctemf!$AA23*FCT!L23</f>
        <v>0</v>
      </c>
      <c r="L23" s="53">
        <f>ctemf!$AA23*FCT!M23</f>
        <v>0</v>
      </c>
      <c r="M23" s="53">
        <f>ctemf!$AA23*FCT!N23</f>
        <v>0</v>
      </c>
      <c r="N23" s="53">
        <f>ctemf!$AA23*FCT!O23</f>
        <v>0</v>
      </c>
      <c r="O23" s="53">
        <f>ctemf!$AA23*FCT!P23</f>
        <v>0</v>
      </c>
      <c r="P23" s="53">
        <f>ctemf!$AA23*FCT!Q23</f>
        <v>0</v>
      </c>
      <c r="Q23" s="53">
        <f>ctemf!$AA23*FCT!R23</f>
        <v>0</v>
      </c>
      <c r="R23" s="53">
        <f>ctemf!$AA23*FCT!S23</f>
        <v>0</v>
      </c>
      <c r="S23" s="53">
        <f>ctemf!$AA23*FCT!T23</f>
        <v>0</v>
      </c>
      <c r="T23" s="53">
        <f>ctemf!$AA23*FCT!U23</f>
        <v>0</v>
      </c>
      <c r="U23" s="53">
        <f>ctemf!$AA23*FCT!V23</f>
        <v>0</v>
      </c>
      <c r="V23" s="53">
        <f>ctemf!$AA23*FCT!W23</f>
        <v>0</v>
      </c>
      <c r="W23" s="53">
        <f>ctemf!$AA23*FCT!X23</f>
        <v>0</v>
      </c>
      <c r="X23" s="53">
        <f>ctemf!$AA23*FCT!Y23</f>
        <v>0</v>
      </c>
      <c r="Y23" s="53">
        <f>ctemf!$AA23*FCT!Z23</f>
        <v>0</v>
      </c>
      <c r="Z23" s="53">
        <f>ctemf!$AA23*FCT!AA23</f>
        <v>0</v>
      </c>
      <c r="AA23" s="53">
        <f>ctemf!$AA23*FCT!AB23</f>
        <v>0</v>
      </c>
      <c r="AB23" s="53">
        <f>ctemf!$AA23*FCT!AC23</f>
        <v>0</v>
      </c>
      <c r="AC23" s="53">
        <f>ctemf!$AA23*FCT!AD23</f>
        <v>0</v>
      </c>
      <c r="AD23" s="53">
        <f>ctemf!$AA23*FCT!AE23</f>
        <v>0</v>
      </c>
      <c r="AE23" s="53">
        <f>ctemf!$AA23*FCT!AF23</f>
        <v>0</v>
      </c>
      <c r="AF23" s="53">
        <f>ctemf!$AA23*FCT!AG23</f>
        <v>0</v>
      </c>
      <c r="AG23" s="53">
        <f>ctemf!$AA23*FCT!AH23</f>
        <v>0</v>
      </c>
      <c r="AH23" s="53">
        <f>ctemf!$AA23*FCT!AI23</f>
        <v>0</v>
      </c>
      <c r="AI23" s="53">
        <f>ctemf!$AA23*FCT!AJ23</f>
        <v>0</v>
      </c>
      <c r="AJ23" s="53">
        <f>ctemf!$AA23*FCT!AK23</f>
        <v>0</v>
      </c>
      <c r="AK23" s="53">
        <f>ctemf!$AA23*FCT!AL23</f>
        <v>0</v>
      </c>
      <c r="AL23" s="53">
        <f>ctemf!$AA23*FCT!AM23</f>
        <v>0</v>
      </c>
      <c r="AM23" s="53">
        <f>ctemf!$AA23*FCT!AN23</f>
        <v>0</v>
      </c>
      <c r="AN23" s="53">
        <f>ctemf!$AA23*FCT!AO23</f>
        <v>0</v>
      </c>
      <c r="AO23" s="53">
        <f>ctemf!$AA23*FCT!AP23</f>
        <v>0</v>
      </c>
      <c r="AP23" s="53">
        <f>ctemf!$AA23*FCT!AQ23</f>
        <v>0</v>
      </c>
      <c r="AQ23" s="53">
        <f>ctemf!$AA23*FCT!AR23</f>
        <v>0</v>
      </c>
    </row>
    <row r="24" spans="1:43" x14ac:dyDescent="0.2">
      <c r="A24" s="52">
        <f>FCT!B24</f>
        <v>0</v>
      </c>
      <c r="B24" s="53">
        <f>ctemf!$AA24*FCT!C24</f>
        <v>0</v>
      </c>
      <c r="C24">
        <f>FCT!D24</f>
        <v>0</v>
      </c>
      <c r="D24">
        <f>ctemf!$AA24*FCT!E24</f>
        <v>0</v>
      </c>
      <c r="E24" s="53">
        <f>ctemf!$AA24*FCT!F24</f>
        <v>0</v>
      </c>
      <c r="F24" s="53">
        <f>ctemf!$AA24*FCT!G24</f>
        <v>0</v>
      </c>
      <c r="G24" s="53">
        <f>ctemf!$AA24*FCT!H24</f>
        <v>0</v>
      </c>
      <c r="H24" s="53">
        <f>ctemf!$AA24*FCT!I24</f>
        <v>0</v>
      </c>
      <c r="I24" s="53">
        <f>ctemf!$AA24*FCT!J24</f>
        <v>0</v>
      </c>
      <c r="J24" s="53">
        <f>ctemf!$AA24*FCT!K24</f>
        <v>0</v>
      </c>
      <c r="K24" s="53">
        <f>ctemf!$AA24*FCT!L24</f>
        <v>0</v>
      </c>
      <c r="L24" s="53">
        <f>ctemf!$AA24*FCT!M24</f>
        <v>0</v>
      </c>
      <c r="M24" s="53">
        <f>ctemf!$AA24*FCT!N24</f>
        <v>0</v>
      </c>
      <c r="N24" s="53">
        <f>ctemf!$AA24*FCT!O24</f>
        <v>0</v>
      </c>
      <c r="O24" s="53">
        <f>ctemf!$AA24*FCT!P24</f>
        <v>0</v>
      </c>
      <c r="P24" s="53">
        <f>ctemf!$AA24*FCT!Q24</f>
        <v>0</v>
      </c>
      <c r="Q24" s="53">
        <f>ctemf!$AA24*FCT!R24</f>
        <v>0</v>
      </c>
      <c r="R24" s="53">
        <f>ctemf!$AA24*FCT!S24</f>
        <v>0</v>
      </c>
      <c r="S24" s="53">
        <f>ctemf!$AA24*FCT!T24</f>
        <v>0</v>
      </c>
      <c r="T24" s="53">
        <f>ctemf!$AA24*FCT!U24</f>
        <v>0</v>
      </c>
      <c r="U24" s="53">
        <f>ctemf!$AA24*FCT!V24</f>
        <v>0</v>
      </c>
      <c r="V24" s="53">
        <f>ctemf!$AA24*FCT!W24</f>
        <v>0</v>
      </c>
      <c r="W24" s="53">
        <f>ctemf!$AA24*FCT!X24</f>
        <v>0</v>
      </c>
      <c r="X24" s="53">
        <f>ctemf!$AA24*FCT!Y24</f>
        <v>0</v>
      </c>
      <c r="Y24" s="53">
        <f>ctemf!$AA24*FCT!Z24</f>
        <v>0</v>
      </c>
      <c r="Z24" s="53">
        <f>ctemf!$AA24*FCT!AA24</f>
        <v>0</v>
      </c>
      <c r="AA24" s="53">
        <f>ctemf!$AA24*FCT!AB24</f>
        <v>0</v>
      </c>
      <c r="AB24" s="53">
        <f>ctemf!$AA24*FCT!AC24</f>
        <v>0</v>
      </c>
      <c r="AC24" s="53">
        <f>ctemf!$AA24*FCT!AD24</f>
        <v>0</v>
      </c>
      <c r="AD24" s="53">
        <f>ctemf!$AA24*FCT!AE24</f>
        <v>0</v>
      </c>
      <c r="AE24" s="53">
        <f>ctemf!$AA24*FCT!AF24</f>
        <v>0</v>
      </c>
      <c r="AF24" s="53">
        <f>ctemf!$AA24*FCT!AG24</f>
        <v>0</v>
      </c>
      <c r="AG24" s="53">
        <f>ctemf!$AA24*FCT!AH24</f>
        <v>0</v>
      </c>
      <c r="AH24" s="53">
        <f>ctemf!$AA24*FCT!AI24</f>
        <v>0</v>
      </c>
      <c r="AI24" s="53">
        <f>ctemf!$AA24*FCT!AJ24</f>
        <v>0</v>
      </c>
      <c r="AJ24" s="53">
        <f>ctemf!$AA24*FCT!AK24</f>
        <v>0</v>
      </c>
      <c r="AK24" s="53">
        <f>ctemf!$AA24*FCT!AL24</f>
        <v>0</v>
      </c>
      <c r="AL24" s="53">
        <f>ctemf!$AA24*FCT!AM24</f>
        <v>0</v>
      </c>
      <c r="AM24" s="53">
        <f>ctemf!$AA24*FCT!AN24</f>
        <v>0</v>
      </c>
      <c r="AN24" s="53">
        <f>ctemf!$AA24*FCT!AO24</f>
        <v>0</v>
      </c>
      <c r="AO24" s="53">
        <f>ctemf!$AA24*FCT!AP24</f>
        <v>0</v>
      </c>
      <c r="AP24" s="53">
        <f>ctemf!$AA24*FCT!AQ24</f>
        <v>0</v>
      </c>
      <c r="AQ24" s="53">
        <f>ctemf!$AA24*FCT!AR24</f>
        <v>0</v>
      </c>
    </row>
    <row r="25" spans="1:43" x14ac:dyDescent="0.2">
      <c r="A25" s="52" t="str">
        <f>FCT!B25</f>
        <v>09236</v>
      </c>
      <c r="B25" s="53">
        <f>ctemf!$AA25*FCT!C25</f>
        <v>8.1319432801628757</v>
      </c>
      <c r="C25" t="str">
        <f>FCT!D25</f>
        <v xml:space="preserve">4% Refuse Description: Pit </v>
      </c>
      <c r="D25">
        <f>ctemf!$AA25*FCT!E25</f>
        <v>0</v>
      </c>
      <c r="E25" s="53">
        <f>ctemf!$AA25*FCT!F25</f>
        <v>7.5279770761257785</v>
      </c>
      <c r="F25" s="53">
        <f>ctemf!$AA25*FCT!G25</f>
        <v>3.3036019575661681</v>
      </c>
      <c r="G25" s="53">
        <f>ctemf!$AA25*FCT!H25</f>
        <v>7.7084045676543922E-2</v>
      </c>
      <c r="H25" s="53">
        <f>ctemf!$AA25*FCT!I25</f>
        <v>2.1176935625424154E-2</v>
      </c>
      <c r="I25" s="53">
        <f>ctemf!$AA25*FCT!J25</f>
        <v>0.80811186346618569</v>
      </c>
      <c r="J25" s="53">
        <f>ctemf!$AA25*FCT!K25</f>
        <v>0.12706161375254493</v>
      </c>
      <c r="K25" s="53">
        <f>ctemf!$AA25*FCT!L25</f>
        <v>0.71069795958923465</v>
      </c>
      <c r="L25" s="53">
        <f>ctemf!$AA25*FCT!M25</f>
        <v>0</v>
      </c>
      <c r="M25" s="53">
        <f>ctemf!$AA25*FCT!N25</f>
        <v>0.50824645501017973</v>
      </c>
      <c r="N25" s="53">
        <f>ctemf!$AA25*FCT!O25</f>
        <v>2.1176935625424154E-2</v>
      </c>
      <c r="O25" s="53">
        <f>ctemf!$AA25*FCT!P25</f>
        <v>0.7623696825152696</v>
      </c>
      <c r="P25" s="53">
        <f>ctemf!$AA25*FCT!Q25</f>
        <v>1.6941548500339323</v>
      </c>
      <c r="Q25" s="53">
        <f>ctemf!$AA25*FCT!R25</f>
        <v>16.094471075322357</v>
      </c>
      <c r="R25" s="53">
        <f>ctemf!$AA25*FCT!S25</f>
        <v>1.6094471075322359E-2</v>
      </c>
      <c r="S25" s="53">
        <f>ctemf!$AA25*FCT!T25</f>
        <v>0</v>
      </c>
      <c r="T25" s="53">
        <f>ctemf!$AA25*FCT!U25</f>
        <v>0</v>
      </c>
      <c r="U25" s="53">
        <f>ctemf!$AA25*FCT!V25</f>
        <v>1.4400316225288427E-2</v>
      </c>
      <c r="V25" s="53">
        <f>ctemf!$AA25*FCT!W25</f>
        <v>0</v>
      </c>
      <c r="W25" s="53">
        <f>ctemf!$AA25*FCT!X25</f>
        <v>0.55907110051119768</v>
      </c>
      <c r="X25" s="53">
        <f>ctemf!$AA25*FCT!Y25</f>
        <v>2.0329858200407187E-3</v>
      </c>
      <c r="Y25" s="53">
        <f>ctemf!$AA25*FCT!Z25</f>
        <v>2.625940017552595E-3</v>
      </c>
      <c r="Z25" s="53">
        <f>ctemf!$AA25*FCT!AA25</f>
        <v>6.8274440456367477E-2</v>
      </c>
      <c r="AA25" s="53">
        <f>ctemf!$AA25*FCT!AB25</f>
        <v>2.1176935625424153E-3</v>
      </c>
      <c r="AB25" s="53">
        <f>ctemf!$AA25*FCT!AC25</f>
        <v>0.33883097000678647</v>
      </c>
      <c r="AC25" s="53">
        <f>ctemf!$AA25*FCT!AD25</f>
        <v>0</v>
      </c>
      <c r="AD25" s="53">
        <f>ctemf!$AA25*FCT!AE25</f>
        <v>1.3553238800271459</v>
      </c>
      <c r="AE25" s="53">
        <f>ctemf!$AA25*FCT!AF25</f>
        <v>27.614724055553097</v>
      </c>
      <c r="AF25" s="53">
        <f>ctemf!$AA25*FCT!AG25</f>
        <v>6.1836652026238531E-2</v>
      </c>
      <c r="AG25" s="53">
        <f>ctemf!$AA25*FCT!AH25</f>
        <v>0</v>
      </c>
      <c r="AH25" s="53">
        <f>ctemf!$AA25*FCT!AI25</f>
        <v>0</v>
      </c>
      <c r="AI25" s="53">
        <f>ctemf!$AA25*FCT!AJ25</f>
        <v>0.22024013050441121</v>
      </c>
      <c r="AJ25" s="53">
        <f>ctemf!$AA25*FCT!AK25</f>
        <v>0</v>
      </c>
      <c r="AK25" s="53">
        <f>ctemf!$AA25*FCT!AL25</f>
        <v>1.6094471075322357E-3</v>
      </c>
      <c r="AL25" s="53">
        <f>ctemf!$AA25*FCT!AM25</f>
        <v>5.6754187476136739E-3</v>
      </c>
      <c r="AM25" s="53">
        <f>ctemf!$AA25*FCT!AN25</f>
        <v>7.2848658551459087E-3</v>
      </c>
      <c r="AN25" s="53">
        <f>ctemf!$AA25*FCT!AO25</f>
        <v>0</v>
      </c>
      <c r="AO25" s="53">
        <f>ctemf!$AA25*FCT!AP25</f>
        <v>0</v>
      </c>
      <c r="AP25" s="53">
        <f>ctemf!$AA25*FCT!AQ25</f>
        <v>0</v>
      </c>
      <c r="AQ25" s="53">
        <f>ctemf!$AA25*FCT!AR25</f>
        <v>0</v>
      </c>
    </row>
    <row r="26" spans="1:43" x14ac:dyDescent="0.2">
      <c r="A26" s="52" t="str">
        <f>FCT!B26</f>
        <v>09252</v>
      </c>
      <c r="B26" s="53">
        <f>ctemf!$AA26*FCT!C26</f>
        <v>8.7598783500990791</v>
      </c>
      <c r="C26" t="str">
        <f>FCT!D26</f>
        <v>10% Refuse Description: Stem</v>
      </c>
      <c r="D26">
        <f>ctemf!$AA26*FCT!E26</f>
        <v>0</v>
      </c>
      <c r="E26" s="53">
        <f>ctemf!$AA26*FCT!F26</f>
        <v>8.171993180825762</v>
      </c>
      <c r="F26" s="53">
        <f>ctemf!$AA26*FCT!G26</f>
        <v>5.5479229550627505</v>
      </c>
      <c r="G26" s="53">
        <f>ctemf!$AA26*FCT!H26</f>
        <v>3.5039513400396315E-2</v>
      </c>
      <c r="H26" s="53">
        <f>ctemf!$AA26*FCT!I26</f>
        <v>1.3626477433487457E-2</v>
      </c>
      <c r="I26" s="53">
        <f>ctemf!$AA26*FCT!J26</f>
        <v>1.4823660808000998</v>
      </c>
      <c r="J26" s="53">
        <f>ctemf!$AA26*FCT!K26</f>
        <v>0.30172914317007943</v>
      </c>
      <c r="K26" s="53">
        <f>ctemf!$AA26*FCT!L26</f>
        <v>0.94898682126073364</v>
      </c>
      <c r="L26" s="53">
        <f>ctemf!$AA26*FCT!M26</f>
        <v>0</v>
      </c>
      <c r="M26" s="53">
        <f>ctemf!$AA26*FCT!N26</f>
        <v>0.87598783500990796</v>
      </c>
      <c r="N26" s="53">
        <f>ctemf!$AA26*FCT!O26</f>
        <v>1.7519756700198157E-2</v>
      </c>
      <c r="O26" s="53">
        <f>ctemf!$AA26*FCT!P26</f>
        <v>0.68132387167437281</v>
      </c>
      <c r="P26" s="53">
        <f>ctemf!$AA26*FCT!Q26</f>
        <v>1.1679837800132105</v>
      </c>
      <c r="Q26" s="53">
        <f>ctemf!$AA26*FCT!R26</f>
        <v>11.290509873461035</v>
      </c>
      <c r="R26" s="53">
        <f>ctemf!$AA26*FCT!S26</f>
        <v>1.1290509873461037E-2</v>
      </c>
      <c r="S26" s="53">
        <f>ctemf!$AA26*FCT!T26</f>
        <v>9.7331981667767548E-2</v>
      </c>
      <c r="T26" s="53">
        <f>ctemf!$AA26*FCT!U26</f>
        <v>9.7331986290788604E-5</v>
      </c>
      <c r="U26" s="53">
        <f>ctemf!$AA26*FCT!V26</f>
        <v>9.7331981667767558E-3</v>
      </c>
      <c r="V26" s="53">
        <f>ctemf!$AA26*FCT!W26</f>
        <v>0</v>
      </c>
      <c r="W26" s="53">
        <f>ctemf!$AA26*FCT!X26</f>
        <v>0.41852752117140046</v>
      </c>
      <c r="X26" s="53">
        <f>ctemf!$AA26*FCT!Y26</f>
        <v>1.1679837800132105E-3</v>
      </c>
      <c r="Y26" s="53">
        <f>ctemf!$AA26*FCT!Z26</f>
        <v>2.530631523361956E-3</v>
      </c>
      <c r="Z26" s="53">
        <f>ctemf!$AA26*FCT!AA26</f>
        <v>1.5670449048510577E-2</v>
      </c>
      <c r="AA26" s="53">
        <f>ctemf!$AA26*FCT!AB26</f>
        <v>2.8226274683652592E-3</v>
      </c>
      <c r="AB26" s="53">
        <f>ctemf!$AA26*FCT!AC26</f>
        <v>0.68132387167437281</v>
      </c>
      <c r="AC26" s="53">
        <f>ctemf!$AA26*FCT!AD26</f>
        <v>0</v>
      </c>
      <c r="AD26" s="53">
        <f>ctemf!$AA26*FCT!AE26</f>
        <v>9.7331981667767548E-2</v>
      </c>
      <c r="AE26" s="53">
        <f>ctemf!$AA26*FCT!AF26</f>
        <v>2.4332995416941885</v>
      </c>
      <c r="AF26" s="53">
        <f>ctemf!$AA26*FCT!AG26</f>
        <v>1.1679837800132105E-2</v>
      </c>
      <c r="AG26" s="53">
        <f>ctemf!$AA26*FCT!AH26</f>
        <v>0</v>
      </c>
      <c r="AH26" s="53">
        <f>ctemf!$AA26*FCT!AI26</f>
        <v>0</v>
      </c>
      <c r="AI26" s="53">
        <f>ctemf!$AA26*FCT!AJ26</f>
        <v>0.42826071933817722</v>
      </c>
      <c r="AJ26" s="53">
        <f>ctemf!$AA26*FCT!AK26</f>
        <v>0</v>
      </c>
      <c r="AK26" s="53">
        <f>ctemf!$AA26*FCT!AL26</f>
        <v>2.1413035966908857E-3</v>
      </c>
      <c r="AL26" s="53">
        <f>ctemf!$AA26*FCT!AM26</f>
        <v>8.1758864600924748E-3</v>
      </c>
      <c r="AM26" s="53">
        <f>ctemf!$AA26*FCT!AN26</f>
        <v>9.1492062767701502E-3</v>
      </c>
      <c r="AN26" s="53">
        <f>ctemf!$AA26*FCT!AO26</f>
        <v>0</v>
      </c>
      <c r="AO26" s="53">
        <f>ctemf!$AA26*FCT!AP26</f>
        <v>0</v>
      </c>
      <c r="AP26" s="53">
        <f>ctemf!$AA26*FCT!AQ26</f>
        <v>0</v>
      </c>
      <c r="AQ26" s="53">
        <f>ctemf!$AA26*FCT!AR26</f>
        <v>0</v>
      </c>
    </row>
    <row r="27" spans="1:43" x14ac:dyDescent="0.2">
      <c r="A27" s="52" t="str">
        <f>FCT!B27</f>
        <v>09279</v>
      </c>
      <c r="B27" s="53">
        <f>ctemf!$AA27*FCT!C27</f>
        <v>4.1652718894663625</v>
      </c>
      <c r="C27" t="str">
        <f>FCT!D27</f>
        <v xml:space="preserve">6% Refuse Description: Pits </v>
      </c>
      <c r="D27">
        <f>ctemf!$AA27*FCT!E27</f>
        <v>0</v>
      </c>
      <c r="E27" s="53">
        <f>ctemf!$AA27*FCT!F27</f>
        <v>3.8652836906186261</v>
      </c>
      <c r="F27" s="53">
        <f>ctemf!$AA27*FCT!G27</f>
        <v>2.0383245416537519</v>
      </c>
      <c r="G27" s="53">
        <f>ctemf!$AA27*FCT!H27</f>
        <v>3.1017982155600574E-2</v>
      </c>
      <c r="H27" s="53">
        <f>ctemf!$AA27*FCT!I27</f>
        <v>1.2407192862240232E-2</v>
      </c>
      <c r="I27" s="53">
        <f>ctemf!$AA27*FCT!J27</f>
        <v>0.50603622316708363</v>
      </c>
      <c r="J27" s="53">
        <f>ctemf!$AA27*FCT!K27</f>
        <v>6.2035964311201147E-2</v>
      </c>
      <c r="K27" s="53">
        <f>ctemf!$AA27*FCT!L27</f>
        <v>0.43956911854793956</v>
      </c>
      <c r="L27" s="53">
        <f>ctemf!$AA27*FCT!M27</f>
        <v>0</v>
      </c>
      <c r="M27" s="53">
        <f>ctemf!$AA27*FCT!N27</f>
        <v>0.26586841847657638</v>
      </c>
      <c r="N27" s="53">
        <f>ctemf!$AA27*FCT!O27</f>
        <v>7.5329385235029973E-3</v>
      </c>
      <c r="O27" s="53">
        <f>ctemf!$AA27*FCT!P27</f>
        <v>0.31017982155600576</v>
      </c>
      <c r="P27" s="53">
        <f>ctemf!$AA27*FCT!Q27</f>
        <v>0.70898244927087029</v>
      </c>
      <c r="Q27" s="53">
        <f>ctemf!$AA27*FCT!R27</f>
        <v>6.9568902834704147</v>
      </c>
      <c r="R27" s="53">
        <f>ctemf!$AA27*FCT!S27</f>
        <v>6.956890283470415E-3</v>
      </c>
      <c r="S27" s="53">
        <f>ctemf!$AA27*FCT!T27</f>
        <v>0</v>
      </c>
      <c r="T27" s="53">
        <f>ctemf!$AA27*FCT!U27</f>
        <v>0</v>
      </c>
      <c r="U27" s="53">
        <f>ctemf!$AA27*FCT!V27</f>
        <v>4.4311403079429395E-3</v>
      </c>
      <c r="V27" s="53">
        <f>ctemf!$AA27*FCT!W27</f>
        <v>0</v>
      </c>
      <c r="W27" s="53">
        <f>ctemf!$AA27*FCT!X27</f>
        <v>0.42095832925457921</v>
      </c>
      <c r="X27" s="53">
        <f>ctemf!$AA27*FCT!Y27</f>
        <v>1.2407192862240229E-3</v>
      </c>
      <c r="Y27" s="53">
        <f>ctemf!$AA27*FCT!Z27</f>
        <v>1.1520964800651641E-3</v>
      </c>
      <c r="Z27" s="53">
        <f>ctemf!$AA27*FCT!AA27</f>
        <v>1.8477855084122054E-2</v>
      </c>
      <c r="AA27" s="53">
        <f>ctemf!$AA27*FCT!AB27</f>
        <v>1.2850306893034524E-3</v>
      </c>
      <c r="AB27" s="53">
        <f>ctemf!$AA27*FCT!AC27</f>
        <v>0.22155701539714695</v>
      </c>
      <c r="AC27" s="53">
        <f>ctemf!$AA27*FCT!AD27</f>
        <v>0</v>
      </c>
      <c r="AD27" s="53">
        <f>ctemf!$AA27*FCT!AE27</f>
        <v>0.75329385235029966</v>
      </c>
      <c r="AE27" s="53">
        <f>ctemf!$AA27*FCT!AF27</f>
        <v>15.28743406240314</v>
      </c>
      <c r="AF27" s="53">
        <f>ctemf!$AA27*FCT!AG27</f>
        <v>1.1520964800651642E-2</v>
      </c>
      <c r="AG27" s="53">
        <f>ctemf!$AA27*FCT!AH27</f>
        <v>0</v>
      </c>
      <c r="AH27" s="53">
        <f>ctemf!$AA27*FCT!AI27</f>
        <v>0</v>
      </c>
      <c r="AI27" s="53">
        <f>ctemf!$AA27*FCT!AJ27</f>
        <v>0.28359297970834813</v>
      </c>
      <c r="AJ27" s="53">
        <f>ctemf!$AA27*FCT!AK27</f>
        <v>0</v>
      </c>
      <c r="AK27" s="53">
        <f>ctemf!$AA27*FCT!AL27</f>
        <v>7.5329385235029976E-4</v>
      </c>
      <c r="AL27" s="53">
        <f>ctemf!$AA27*FCT!AM27</f>
        <v>5.9377280126435387E-3</v>
      </c>
      <c r="AM27" s="53">
        <f>ctemf!$AA27*FCT!AN27</f>
        <v>1.9497017354948932E-3</v>
      </c>
      <c r="AN27" s="53">
        <f>ctemf!$AA27*FCT!AO27</f>
        <v>0</v>
      </c>
      <c r="AO27" s="53">
        <f>ctemf!$AA27*FCT!AP27</f>
        <v>0</v>
      </c>
      <c r="AP27" s="53">
        <f>ctemf!$AA27*FCT!AQ27</f>
        <v>0</v>
      </c>
      <c r="AQ27" s="53">
        <f>ctemf!$AA27*FCT!AR27</f>
        <v>0</v>
      </c>
    </row>
    <row r="28" spans="1:43" x14ac:dyDescent="0.2">
      <c r="A28" s="52" t="str">
        <f>FCT!B28</f>
        <v>09291</v>
      </c>
      <c r="B28" s="53">
        <f>ctemf!$AA28*FCT!C28</f>
        <v>0.10728972865888961</v>
      </c>
      <c r="C28" t="str">
        <f>FCT!D28</f>
        <v xml:space="preserve">13% Refuse Description: Pits </v>
      </c>
      <c r="D28">
        <f>ctemf!$AA28*FCT!E28</f>
        <v>0</v>
      </c>
      <c r="E28" s="53">
        <f>ctemf!$AA28*FCT!F28</f>
        <v>3.8131016208423754E-2</v>
      </c>
      <c r="F28" s="53">
        <f>ctemf!$AA28*FCT!G28</f>
        <v>0.29597166526590235</v>
      </c>
      <c r="G28" s="53">
        <f>ctemf!$AA28*FCT!H28</f>
        <v>2.6884092928319467E-3</v>
      </c>
      <c r="H28" s="53">
        <f>ctemf!$AA28*FCT!I28</f>
        <v>4.6862180333767873E-4</v>
      </c>
      <c r="I28" s="53">
        <f>ctemf!$AA28*FCT!J28</f>
        <v>7.8777791571607678E-2</v>
      </c>
      <c r="J28" s="53">
        <f>ctemf!$AA28*FCT!K28</f>
        <v>8.7558284307829443E-3</v>
      </c>
      <c r="K28" s="53">
        <f>ctemf!$AA28*FCT!L28</f>
        <v>4.702249831912024E-2</v>
      </c>
      <c r="L28" s="53">
        <f>ctemf!$AA28*FCT!M28</f>
        <v>0</v>
      </c>
      <c r="M28" s="53">
        <f>ctemf!$AA28*FCT!N28</f>
        <v>5.302825669347417E-2</v>
      </c>
      <c r="N28" s="53">
        <f>ctemf!$AA28*FCT!O28</f>
        <v>1.1468902029053718E-3</v>
      </c>
      <c r="O28" s="53">
        <f>ctemf!$AA28*FCT!P28</f>
        <v>5.0561826149591656E-2</v>
      </c>
      <c r="P28" s="53">
        <f>ctemf!$AA28*FCT!Q28</f>
        <v>8.5091853763946929E-2</v>
      </c>
      <c r="Q28" s="53">
        <f>ctemf!$AA28*FCT!R28</f>
        <v>0.90271357906100225</v>
      </c>
      <c r="R28" s="53">
        <f>ctemf!$AA28*FCT!S28</f>
        <v>9.0271357906100214E-4</v>
      </c>
      <c r="S28" s="53">
        <f>ctemf!$AA28*FCT!T28</f>
        <v>2.4664305438825197E-3</v>
      </c>
      <c r="T28" s="53">
        <f>ctemf!$AA28*FCT!U28</f>
        <v>2.4664306610316845E-6</v>
      </c>
      <c r="U28" s="53">
        <f>ctemf!$AA28*FCT!V28</f>
        <v>5.4261471965415438E-4</v>
      </c>
      <c r="V28" s="53">
        <f>ctemf!$AA28*FCT!W28</f>
        <v>0</v>
      </c>
      <c r="W28" s="53">
        <f>ctemf!$AA28*FCT!X28</f>
        <v>7.3992916316475586E-4</v>
      </c>
      <c r="X28" s="53">
        <f>ctemf!$AA28*FCT!Y28</f>
        <v>6.2893978869004241E-5</v>
      </c>
      <c r="Y28" s="53">
        <f>ctemf!$AA28*FCT!Z28</f>
        <v>2.2937804058107433E-4</v>
      </c>
      <c r="Z28" s="53">
        <f>ctemf!$AA28*FCT!AA28</f>
        <v>2.3209111417934508E-3</v>
      </c>
      <c r="AA28" s="53">
        <f>ctemf!$AA28*FCT!AB28</f>
        <v>2.5280913074795825E-4</v>
      </c>
      <c r="AB28" s="53">
        <f>ctemf!$AA28*FCT!AC28</f>
        <v>4.9328610877650393E-3</v>
      </c>
      <c r="AC28" s="53">
        <f>ctemf!$AA28*FCT!AD28</f>
        <v>0</v>
      </c>
      <c r="AD28" s="53">
        <f>ctemf!$AA28*FCT!AE28</f>
        <v>4.8095395605709135E-2</v>
      </c>
      <c r="AE28" s="53">
        <f>ctemf!$AA28*FCT!AF28</f>
        <v>0.9631411273861239</v>
      </c>
      <c r="AF28" s="53">
        <f>ctemf!$AA28*FCT!AG28</f>
        <v>5.3028256693474175E-4</v>
      </c>
      <c r="AG28" s="53">
        <f>ctemf!$AA28*FCT!AH28</f>
        <v>0</v>
      </c>
      <c r="AH28" s="53">
        <f>ctemf!$AA28*FCT!AI28</f>
        <v>0</v>
      </c>
      <c r="AI28" s="53">
        <f>ctemf!$AA28*FCT!AJ28</f>
        <v>7.3376308680504959E-2</v>
      </c>
      <c r="AJ28" s="53">
        <f>ctemf!$AA28*FCT!AK28</f>
        <v>0</v>
      </c>
      <c r="AK28" s="53">
        <f>ctemf!$AA28*FCT!AL28</f>
        <v>1.0852294393083085E-4</v>
      </c>
      <c r="AL28" s="53">
        <f>ctemf!$AA28*FCT!AM28</f>
        <v>6.5360409412886769E-5</v>
      </c>
      <c r="AM28" s="53">
        <f>ctemf!$AA28*FCT!AN28</f>
        <v>7.6459346860358111E-5</v>
      </c>
      <c r="AN28" s="53">
        <f>ctemf!$AA28*FCT!AO28</f>
        <v>0</v>
      </c>
      <c r="AO28" s="53">
        <f>ctemf!$AA28*FCT!AP28</f>
        <v>0</v>
      </c>
      <c r="AP28" s="53">
        <f>ctemf!$AA28*FCT!AQ28</f>
        <v>0</v>
      </c>
      <c r="AQ28" s="53">
        <f>ctemf!$AA28*FCT!AR28</f>
        <v>0</v>
      </c>
    </row>
    <row r="29" spans="1:43" x14ac:dyDescent="0.2">
      <c r="A29" s="52" t="str">
        <f>FCT!B29</f>
        <v>09296</v>
      </c>
      <c r="B29" s="53">
        <f>ctemf!$AA29*FCT!C29</f>
        <v>0.14056613406510243</v>
      </c>
      <c r="C29" t="str">
        <f>FCT!D29</f>
        <v>39% Refuse Description: Core</v>
      </c>
      <c r="D29">
        <f>ctemf!$AA29*FCT!E29</f>
        <v>0</v>
      </c>
      <c r="E29" s="53">
        <f>ctemf!$AA29*FCT!F29</f>
        <v>0.19310560712550137</v>
      </c>
      <c r="F29" s="53">
        <f>ctemf!$AA29*FCT!G29</f>
        <v>0.13134868265099736</v>
      </c>
      <c r="G29" s="53">
        <f>ctemf!$AA29*FCT!H29</f>
        <v>9.2174514141050783E-4</v>
      </c>
      <c r="H29" s="53">
        <f>ctemf!$AA29*FCT!I29</f>
        <v>2.3043628535262696E-4</v>
      </c>
      <c r="I29" s="53">
        <f>ctemf!$AA29*FCT!J29</f>
        <v>3.5256751658951924E-2</v>
      </c>
      <c r="J29" s="53">
        <f>ctemf!$AA29*FCT!K29</f>
        <v>4.3782894216999116E-3</v>
      </c>
      <c r="K29" s="53">
        <f>ctemf!$AA29*FCT!L29</f>
        <v>0</v>
      </c>
      <c r="L29" s="53">
        <f>ctemf!$AA29*FCT!M29</f>
        <v>0</v>
      </c>
      <c r="M29" s="53">
        <f>ctemf!$AA29*FCT!N29</f>
        <v>2.5347991388788967E-2</v>
      </c>
      <c r="N29" s="53">
        <f>ctemf!$AA29*FCT!O29</f>
        <v>1.6130539974683886E-3</v>
      </c>
      <c r="O29" s="53">
        <f>ctemf!$AA29*FCT!P29</f>
        <v>1.8434902828210156E-2</v>
      </c>
      <c r="P29" s="53">
        <f>ctemf!$AA29*FCT!Q29</f>
        <v>3.917416850994658E-2</v>
      </c>
      <c r="Q29" s="53">
        <f>ctemf!$AA29*FCT!R29</f>
        <v>0.45395948214467507</v>
      </c>
      <c r="R29" s="53">
        <f>ctemf!$AA29*FCT!S29</f>
        <v>4.5395948214467513E-4</v>
      </c>
      <c r="S29" s="53">
        <f>ctemf!$AA29*FCT!T29</f>
        <v>9.2174514141050781E-3</v>
      </c>
      <c r="T29" s="53">
        <f>ctemf!$AA29*FCT!U29</f>
        <v>9.2174518519105276E-6</v>
      </c>
      <c r="U29" s="53">
        <f>ctemf!$AA29*FCT!V29</f>
        <v>9.2174514141050781E-5</v>
      </c>
      <c r="V29" s="53">
        <f>ctemf!$AA29*FCT!W29</f>
        <v>0</v>
      </c>
      <c r="W29" s="53">
        <f>ctemf!$AA29*FCT!X29</f>
        <v>3.4565442802894045E-2</v>
      </c>
      <c r="X29" s="53">
        <f>ctemf!$AA29*FCT!Y29</f>
        <v>4.608725707052539E-5</v>
      </c>
      <c r="Y29" s="53">
        <f>ctemf!$AA29*FCT!Z29</f>
        <v>6.9130885605788082E-5</v>
      </c>
      <c r="Z29" s="53">
        <f>ctemf!$AA29*FCT!AA29</f>
        <v>4.6087257070525392E-4</v>
      </c>
      <c r="AA29" s="53">
        <f>ctemf!$AA29*FCT!AB29</f>
        <v>9.2174514141050781E-5</v>
      </c>
      <c r="AB29" s="53">
        <f>ctemf!$AA29*FCT!AC29</f>
        <v>6.9130885605788086E-3</v>
      </c>
      <c r="AC29" s="53">
        <f>ctemf!$AA29*FCT!AD29</f>
        <v>0</v>
      </c>
      <c r="AD29" s="53">
        <f>ctemf!$AA29*FCT!AE29</f>
        <v>4.6087257070525391E-3</v>
      </c>
      <c r="AE29" s="53">
        <f>ctemf!$AA29*FCT!AF29</f>
        <v>9.2174514141050781E-2</v>
      </c>
      <c r="AF29" s="53">
        <f>ctemf!$AA29*FCT!AG29</f>
        <v>0</v>
      </c>
      <c r="AG29" s="53">
        <f>ctemf!$AA29*FCT!AH29</f>
        <v>0</v>
      </c>
      <c r="AH29" s="53">
        <f>ctemf!$AA29*FCT!AI29</f>
        <v>0</v>
      </c>
      <c r="AI29" s="53">
        <f>ctemf!$AA29*FCT!AJ29</f>
        <v>0</v>
      </c>
      <c r="AJ29" s="53">
        <f>ctemf!$AA29*FCT!AK29</f>
        <v>0</v>
      </c>
      <c r="AK29" s="53">
        <f>ctemf!$AA29*FCT!AL29</f>
        <v>2.3043628535262695E-5</v>
      </c>
      <c r="AL29" s="53">
        <f>ctemf!$AA29*FCT!AM29</f>
        <v>8.2957062726945693E-5</v>
      </c>
      <c r="AM29" s="53">
        <f>ctemf!$AA29*FCT!AN29</f>
        <v>1.1521814267631348E-4</v>
      </c>
      <c r="AN29" s="53">
        <f>ctemf!$AA29*FCT!AO29</f>
        <v>0</v>
      </c>
      <c r="AO29" s="53">
        <f>ctemf!$AA29*FCT!AP29</f>
        <v>0</v>
      </c>
      <c r="AP29" s="53">
        <f>ctemf!$AA29*FCT!AQ29</f>
        <v>0</v>
      </c>
      <c r="AQ29" s="53">
        <f>ctemf!$AA29*FCT!AR29</f>
        <v>0</v>
      </c>
    </row>
    <row r="30" spans="1:43" x14ac:dyDescent="0.2">
      <c r="A30" s="52" t="str">
        <f>FCT!B30</f>
        <v>09302</v>
      </c>
      <c r="B30" s="53">
        <f>ctemf!$AA30*FCT!C30</f>
        <v>0.23494917561728043</v>
      </c>
      <c r="C30" t="str">
        <f>FCT!D30</f>
        <v>4% Refuse Description: Caps</v>
      </c>
      <c r="D30">
        <f>ctemf!$AA30*FCT!E30</f>
        <v>0</v>
      </c>
      <c r="E30" s="53">
        <f>ctemf!$AA30*FCT!F30</f>
        <v>0.20986345634564371</v>
      </c>
      <c r="F30" s="53">
        <f>ctemf!$AA30*FCT!G30</f>
        <v>0.12726413679269358</v>
      </c>
      <c r="G30" s="53">
        <f>ctemf!$AA30*FCT!H30</f>
        <v>2.9368646952160054E-3</v>
      </c>
      <c r="H30" s="53">
        <f>ctemf!$AA30*FCT!I30</f>
        <v>1.5908017099086696E-3</v>
      </c>
      <c r="I30" s="53">
        <f>ctemf!$AA30*FCT!J30</f>
        <v>2.9221803717399252E-2</v>
      </c>
      <c r="J30" s="53">
        <f>ctemf!$AA30*FCT!K30</f>
        <v>1.5908017099086697E-2</v>
      </c>
      <c r="K30" s="53">
        <f>ctemf!$AA30*FCT!L30</f>
        <v>1.0817451627378953E-2</v>
      </c>
      <c r="L30" s="53">
        <f>ctemf!$AA30*FCT!M30</f>
        <v>0</v>
      </c>
      <c r="M30" s="53">
        <f>ctemf!$AA30*FCT!N30</f>
        <v>6.1184681150333445E-2</v>
      </c>
      <c r="N30" s="53">
        <f>ctemf!$AA30*FCT!O30</f>
        <v>1.6886971997492029E-3</v>
      </c>
      <c r="O30" s="53">
        <f>ctemf!$AA30*FCT!P30</f>
        <v>5.3842519412293434E-2</v>
      </c>
      <c r="P30" s="53">
        <f>ctemf!$AA30*FCT!Q30</f>
        <v>7.0974230134386793E-2</v>
      </c>
      <c r="Q30" s="53">
        <f>ctemf!$AA30*FCT!R30</f>
        <v>0.36955547414801398</v>
      </c>
      <c r="R30" s="53">
        <f>ctemf!$AA30*FCT!S30</f>
        <v>3.6955547414801402E-4</v>
      </c>
      <c r="S30" s="53">
        <f>ctemf!$AA30*FCT!T30</f>
        <v>2.4473872460133378E-3</v>
      </c>
      <c r="T30" s="53">
        <f>ctemf!$AA30*FCT!U30</f>
        <v>2.4473873622579945E-6</v>
      </c>
      <c r="U30" s="53">
        <f>ctemf!$AA30*FCT!V30</f>
        <v>1.0279026433256018E-3</v>
      </c>
      <c r="V30" s="53">
        <f>ctemf!$AA30*FCT!W30</f>
        <v>0</v>
      </c>
      <c r="W30" s="53">
        <f>ctemf!$AA30*FCT!X30</f>
        <v>6.4121545845549452E-2</v>
      </c>
      <c r="X30" s="53">
        <f>ctemf!$AA30*FCT!Y30</f>
        <v>7.8316391872426815E-5</v>
      </c>
      <c r="Y30" s="53">
        <f>ctemf!$AA30*FCT!Z30</f>
        <v>9.3000715348506841E-5</v>
      </c>
      <c r="Z30" s="53">
        <f>ctemf!$AA30*FCT!AA30</f>
        <v>1.4635375731159759E-3</v>
      </c>
      <c r="AA30" s="53">
        <f>ctemf!$AA30*FCT!AB30</f>
        <v>1.3460629853073359E-4</v>
      </c>
      <c r="AB30" s="53">
        <f>ctemf!$AA30*FCT!AC30</f>
        <v>5.1395132166280097E-2</v>
      </c>
      <c r="AC30" s="53">
        <f>ctemf!$AA30*FCT!AD30</f>
        <v>0</v>
      </c>
      <c r="AD30" s="53">
        <f>ctemf!$AA30*FCT!AE30</f>
        <v>4.8947744920266757E-3</v>
      </c>
      <c r="AE30" s="53">
        <f>ctemf!$AA30*FCT!AF30</f>
        <v>8.0763779118440154E-2</v>
      </c>
      <c r="AF30" s="53">
        <f>ctemf!$AA30*FCT!AG30</f>
        <v>2.129226904031604E-3</v>
      </c>
      <c r="AG30" s="53">
        <f>ctemf!$AA30*FCT!AH30</f>
        <v>0</v>
      </c>
      <c r="AH30" s="53">
        <f>ctemf!$AA30*FCT!AI30</f>
        <v>0</v>
      </c>
      <c r="AI30" s="53">
        <f>ctemf!$AA30*FCT!AJ30</f>
        <v>1.9089620518904036E-2</v>
      </c>
      <c r="AJ30" s="53">
        <f>ctemf!$AA30*FCT!AK30</f>
        <v>0</v>
      </c>
      <c r="AK30" s="53">
        <f>ctemf!$AA30*FCT!AL30</f>
        <v>4.650035767425342E-5</v>
      </c>
      <c r="AL30" s="53">
        <f>ctemf!$AA30*FCT!AM30</f>
        <v>1.5663278374485363E-4</v>
      </c>
      <c r="AM30" s="53">
        <f>ctemf!$AA30*FCT!AN30</f>
        <v>9.1777021725500168E-4</v>
      </c>
      <c r="AN30" s="53">
        <f>ctemf!$AA30*FCT!AO30</f>
        <v>0</v>
      </c>
      <c r="AO30" s="53">
        <f>ctemf!$AA30*FCT!AP30</f>
        <v>0</v>
      </c>
      <c r="AP30" s="53">
        <f>ctemf!$AA30*FCT!AQ30</f>
        <v>0</v>
      </c>
      <c r="AQ30" s="53">
        <f>ctemf!$AA30*FCT!AR30</f>
        <v>0</v>
      </c>
    </row>
    <row r="31" spans="1:43" x14ac:dyDescent="0.2">
      <c r="A31" s="52" t="str">
        <f>FCT!B31</f>
        <v>09316</v>
      </c>
      <c r="B31" s="53">
        <f>ctemf!$AA31*FCT!C31</f>
        <v>2.5699281675423897</v>
      </c>
      <c r="C31" t="str">
        <f>FCT!D31</f>
        <v xml:space="preserve">6% Refuse Description: Caps and stems </v>
      </c>
      <c r="D31">
        <f>ctemf!$AA31*FCT!E31</f>
        <v>0</v>
      </c>
      <c r="E31" s="53">
        <f>ctemf!$AA31*FCT!F31</f>
        <v>2.4865422004040463</v>
      </c>
      <c r="F31" s="53">
        <f>ctemf!$AA31*FCT!G31</f>
        <v>0.87486916341868592</v>
      </c>
      <c r="G31" s="53">
        <f>ctemf!$AA31*FCT!H31</f>
        <v>1.8317573109078739E-2</v>
      </c>
      <c r="H31" s="53">
        <f>ctemf!$AA31*FCT!I31</f>
        <v>8.2018984070501809E-3</v>
      </c>
      <c r="I31" s="53">
        <f>ctemf!$AA31*FCT!J31</f>
        <v>0.20996859922048461</v>
      </c>
      <c r="J31" s="53">
        <f>ctemf!$AA31*FCT!K31</f>
        <v>5.467932271366787E-2</v>
      </c>
      <c r="K31" s="53">
        <f>ctemf!$AA31*FCT!L31</f>
        <v>0.13369094403491794</v>
      </c>
      <c r="L31" s="53">
        <f>ctemf!$AA31*FCT!M31</f>
        <v>0</v>
      </c>
      <c r="M31" s="53">
        <f>ctemf!$AA31*FCT!N31</f>
        <v>0.43743458170934296</v>
      </c>
      <c r="N31" s="53">
        <f>ctemf!$AA31*FCT!O31</f>
        <v>1.1209261156301912E-2</v>
      </c>
      <c r="O31" s="53">
        <f>ctemf!$AA31*FCT!P31</f>
        <v>0.35541559763884117</v>
      </c>
      <c r="P31" s="53">
        <f>ctemf!$AA31*FCT!Q31</f>
        <v>0.65615187256401442</v>
      </c>
      <c r="Q31" s="53">
        <f>ctemf!$AA31*FCT!R31</f>
        <v>4.1829681875955922</v>
      </c>
      <c r="R31" s="53">
        <f>ctemf!$AA31*FCT!S31</f>
        <v>4.1829681875955923E-3</v>
      </c>
      <c r="S31" s="53">
        <f>ctemf!$AA31*FCT!T31</f>
        <v>2.7339661356833935E-2</v>
      </c>
      <c r="T31" s="53">
        <f>ctemf!$AA31*FCT!U31</f>
        <v>2.7339662655398168E-5</v>
      </c>
      <c r="U31" s="53">
        <f>ctemf!$AA31*FCT!V31</f>
        <v>3.8275525899567511E-3</v>
      </c>
      <c r="V31" s="53">
        <f>ctemf!$AA31*FCT!W31</f>
        <v>0</v>
      </c>
      <c r="W31" s="53">
        <f>ctemf!$AA31*FCT!X31</f>
        <v>1.6075720877818354</v>
      </c>
      <c r="X31" s="53">
        <f>ctemf!$AA31*FCT!Y31</f>
        <v>6.5615187256401442E-4</v>
      </c>
      <c r="Y31" s="53">
        <f>ctemf!$AA31*FCT!Z31</f>
        <v>6.0147254985034649E-4</v>
      </c>
      <c r="Z31" s="53">
        <f>ctemf!$AA31*FCT!AA31</f>
        <v>1.0553109283737899E-2</v>
      </c>
      <c r="AA31" s="53">
        <f>ctemf!$AA31*FCT!AB31</f>
        <v>1.284964083771195E-3</v>
      </c>
      <c r="AB31" s="53">
        <f>ctemf!$AA31*FCT!AC31</f>
        <v>0.65615187256401442</v>
      </c>
      <c r="AC31" s="53">
        <f>ctemf!$AA31*FCT!AD31</f>
        <v>0</v>
      </c>
      <c r="AD31" s="53">
        <f>ctemf!$AA31*FCT!AE31</f>
        <v>2.7339661356833935E-2</v>
      </c>
      <c r="AE31" s="53">
        <f>ctemf!$AA31*FCT!AF31</f>
        <v>0.32807593628200721</v>
      </c>
      <c r="AF31" s="53">
        <f>ctemf!$AA31*FCT!AG31</f>
        <v>7.9285017934818403E-3</v>
      </c>
      <c r="AG31" s="53">
        <f>ctemf!$AA31*FCT!AH31</f>
        <v>0</v>
      </c>
      <c r="AH31" s="53">
        <f>ctemf!$AA31*FCT!AI31</f>
        <v>0</v>
      </c>
      <c r="AI31" s="53">
        <f>ctemf!$AA31*FCT!AJ31</f>
        <v>6.0147254985034662E-2</v>
      </c>
      <c r="AJ31" s="53">
        <f>ctemf!$AA31*FCT!AK31</f>
        <v>0</v>
      </c>
      <c r="AK31" s="53">
        <f>ctemf!$AA31*FCT!AL31</f>
        <v>4.10094920352509E-4</v>
      </c>
      <c r="AL31" s="53">
        <f>ctemf!$AA31*FCT!AM31</f>
        <v>1.1756054383438592E-3</v>
      </c>
      <c r="AM31" s="53">
        <f>ctemf!$AA31*FCT!AN31</f>
        <v>4.2376475103092599E-3</v>
      </c>
      <c r="AN31" s="53">
        <f>ctemf!$AA31*FCT!AO31</f>
        <v>0</v>
      </c>
      <c r="AO31" s="53">
        <f>ctemf!$AA31*FCT!AP31</f>
        <v>0</v>
      </c>
      <c r="AP31" s="53">
        <f>ctemf!$AA31*FCT!AQ31</f>
        <v>0</v>
      </c>
      <c r="AQ31" s="53">
        <f>ctemf!$AA31*FCT!AR31</f>
        <v>0</v>
      </c>
    </row>
    <row r="32" spans="1:43" x14ac:dyDescent="0.2">
      <c r="A32" s="52" t="str">
        <f>FCT!B32</f>
        <v>09326</v>
      </c>
      <c r="B32" s="53">
        <f>ctemf!$AA32*FCT!C32</f>
        <v>21.655501959390893</v>
      </c>
      <c r="C32" t="str">
        <f>FCT!D32</f>
        <v>48% Refuse Description: Rind</v>
      </c>
      <c r="D32">
        <f>ctemf!$AA32*FCT!E32</f>
        <v>0</v>
      </c>
      <c r="E32" s="53">
        <f>ctemf!$AA32*FCT!F32</f>
        <v>38.08453181127495</v>
      </c>
      <c r="F32" s="53">
        <f>ctemf!$AA32*FCT!G32</f>
        <v>12.493558822725515</v>
      </c>
      <c r="G32" s="53">
        <f>ctemf!$AA32*FCT!H32</f>
        <v>0.25403569606208548</v>
      </c>
      <c r="H32" s="53">
        <f>ctemf!$AA32*FCT!I32</f>
        <v>6.2467794113627573E-2</v>
      </c>
      <c r="I32" s="53">
        <f>ctemf!$AA32*FCT!J32</f>
        <v>3.1442123037192546</v>
      </c>
      <c r="J32" s="53">
        <f>ctemf!$AA32*FCT!K32</f>
        <v>0.16658078430300688</v>
      </c>
      <c r="K32" s="53">
        <f>ctemf!$AA32*FCT!L32</f>
        <v>2.5820021566966065</v>
      </c>
      <c r="L32" s="53">
        <f>ctemf!$AA32*FCT!M32</f>
        <v>0</v>
      </c>
      <c r="M32" s="53">
        <f>ctemf!$AA32*FCT!N32</f>
        <v>2.9151637253026204</v>
      </c>
      <c r="N32" s="53">
        <f>ctemf!$AA32*FCT!O32</f>
        <v>9.9948470581804116E-2</v>
      </c>
      <c r="O32" s="53">
        <f>ctemf!$AA32*FCT!P32</f>
        <v>4.1645196075751718</v>
      </c>
      <c r="P32" s="53">
        <f>ctemf!$AA32*FCT!Q32</f>
        <v>4.5809715683326893</v>
      </c>
      <c r="Q32" s="53">
        <f>ctemf!$AA32*FCT!R32</f>
        <v>46.642619604841926</v>
      </c>
      <c r="R32" s="53">
        <f>ctemf!$AA32*FCT!S32</f>
        <v>4.6642619604841923E-2</v>
      </c>
      <c r="S32" s="53">
        <f>ctemf!$AA32*FCT!T32</f>
        <v>0.41645196075751717</v>
      </c>
      <c r="T32" s="53">
        <f>ctemf!$AA32*FCT!U32</f>
        <v>4.1645198053792389E-4</v>
      </c>
      <c r="U32" s="53">
        <f>ctemf!$AA32*FCT!V32</f>
        <v>4.164519607575172E-2</v>
      </c>
      <c r="V32" s="53">
        <f>ctemf!$AA32*FCT!W32</f>
        <v>0</v>
      </c>
      <c r="W32" s="53">
        <f>ctemf!$AA32*FCT!X32</f>
        <v>3.3732608821358889</v>
      </c>
      <c r="X32" s="53">
        <f>ctemf!$AA32*FCT!Y32</f>
        <v>1.3742914704998067E-2</v>
      </c>
      <c r="Y32" s="53">
        <f>ctemf!$AA32*FCT!Z32</f>
        <v>8.7454911759078605E-3</v>
      </c>
      <c r="Z32" s="53">
        <f>ctemf!$AA32*FCT!AA32</f>
        <v>7.4128449014838046E-2</v>
      </c>
      <c r="AA32" s="53">
        <f>ctemf!$AA32*FCT!AB32</f>
        <v>1.8740338234088272E-2</v>
      </c>
      <c r="AB32" s="53">
        <f>ctemf!$AA32*FCT!AC32</f>
        <v>1.2493558822725515</v>
      </c>
      <c r="AC32" s="53">
        <f>ctemf!$AA32*FCT!AD32</f>
        <v>0</v>
      </c>
      <c r="AD32" s="53">
        <f>ctemf!$AA32*FCT!AE32</f>
        <v>11.660654901210481</v>
      </c>
      <c r="AE32" s="53">
        <f>ctemf!$AA32*FCT!AF32</f>
        <v>236.96116567102726</v>
      </c>
      <c r="AF32" s="53">
        <f>ctemf!$AA32*FCT!AG32</f>
        <v>2.082259803787586E-2</v>
      </c>
      <c r="AG32" s="53">
        <f>ctemf!$AA32*FCT!AH32</f>
        <v>0</v>
      </c>
      <c r="AH32" s="53">
        <f>ctemf!$AA32*FCT!AI32</f>
        <v>0</v>
      </c>
      <c r="AI32" s="53">
        <f>ctemf!$AA32*FCT!AJ32</f>
        <v>4.164519607575172E-2</v>
      </c>
      <c r="AJ32" s="53">
        <f>ctemf!$AA32*FCT!AK32</f>
        <v>0</v>
      </c>
      <c r="AK32" s="53">
        <f>ctemf!$AA32*FCT!AL32</f>
        <v>6.6632313721202751E-3</v>
      </c>
      <c r="AL32" s="53">
        <f>ctemf!$AA32*FCT!AM32</f>
        <v>1.5408722548028135E-2</v>
      </c>
      <c r="AM32" s="53">
        <f>ctemf!$AA32*FCT!AN32</f>
        <v>2.082259803787586E-2</v>
      </c>
      <c r="AN32" s="53">
        <f>ctemf!$AA32*FCT!AO32</f>
        <v>0</v>
      </c>
      <c r="AO32" s="53">
        <f>ctemf!$AA32*FCT!AP32</f>
        <v>0</v>
      </c>
      <c r="AP32" s="53">
        <f>ctemf!$AA32*FCT!AQ32</f>
        <v>0</v>
      </c>
      <c r="AQ32" s="53">
        <f>ctemf!$AA32*FCT!AR32</f>
        <v>0</v>
      </c>
    </row>
    <row r="33" spans="1:43" x14ac:dyDescent="0.2">
      <c r="A33" s="54" t="s">
        <v>165</v>
      </c>
      <c r="B33" s="55">
        <f>SUM(B2:B32)</f>
        <v>75.097359899140429</v>
      </c>
      <c r="C33" s="55"/>
      <c r="D33" s="55">
        <f t="shared" ref="D33:AQ33" si="0">SUM(D2:D32)</f>
        <v>0</v>
      </c>
      <c r="E33" s="55">
        <f t="shared" si="0"/>
        <v>88.213129628586813</v>
      </c>
      <c r="F33" s="55">
        <f t="shared" si="0"/>
        <v>41.936625116175833</v>
      </c>
      <c r="G33" s="55">
        <f t="shared" si="0"/>
        <v>0.53901111564769644</v>
      </c>
      <c r="H33" s="55">
        <f t="shared" si="0"/>
        <v>0.18022881260930962</v>
      </c>
      <c r="I33" s="55">
        <f t="shared" si="0"/>
        <v>10.788127744531421</v>
      </c>
      <c r="J33" s="55">
        <f t="shared" si="0"/>
        <v>1.4985231688816096</v>
      </c>
      <c r="K33" s="55">
        <f t="shared" si="0"/>
        <v>8.2736100796646177</v>
      </c>
      <c r="L33" s="55">
        <f t="shared" si="0"/>
        <v>0</v>
      </c>
      <c r="M33" s="55">
        <f t="shared" si="0"/>
        <v>7.4425857836151517</v>
      </c>
      <c r="N33" s="55">
        <f t="shared" si="0"/>
        <v>0.21320754848858131</v>
      </c>
      <c r="O33" s="55">
        <f t="shared" si="0"/>
        <v>8.2228921771652921</v>
      </c>
      <c r="P33" s="55">
        <f t="shared" si="0"/>
        <v>12.975104098073137</v>
      </c>
      <c r="Q33" s="55">
        <f t="shared" si="0"/>
        <v>126.54211275790011</v>
      </c>
      <c r="R33" s="55">
        <f t="shared" si="0"/>
        <v>0.12654211275790012</v>
      </c>
      <c r="S33" s="55">
        <f t="shared" si="0"/>
        <v>0.95475476732644338</v>
      </c>
      <c r="T33" s="55">
        <f t="shared" si="0"/>
        <v>9.5475481022588523E-4</v>
      </c>
      <c r="U33" s="55">
        <f t="shared" si="0"/>
        <v>9.2631374788476467E-2</v>
      </c>
      <c r="V33" s="55">
        <f t="shared" si="0"/>
        <v>0</v>
      </c>
      <c r="W33" s="55">
        <f t="shared" si="0"/>
        <v>8.2073864086290271</v>
      </c>
      <c r="X33" s="55">
        <f t="shared" si="0"/>
        <v>2.4979246626905878E-2</v>
      </c>
      <c r="Y33" s="55">
        <f t="shared" si="0"/>
        <v>2.4907717151765561E-2</v>
      </c>
      <c r="Z33" s="55">
        <f t="shared" si="0"/>
        <v>0.23189513544645013</v>
      </c>
      <c r="AA33" s="55">
        <f t="shared" si="0"/>
        <v>4.0496125392143048E-2</v>
      </c>
      <c r="AB33" s="55">
        <f t="shared" si="0"/>
        <v>4.302760033020224</v>
      </c>
      <c r="AC33" s="55">
        <f t="shared" si="0"/>
        <v>0</v>
      </c>
      <c r="AD33" s="55">
        <f t="shared" si="0"/>
        <v>16.652013428874415</v>
      </c>
      <c r="AE33" s="55">
        <f t="shared" si="0"/>
        <v>336.2226688543397</v>
      </c>
      <c r="AF33" s="55">
        <f t="shared" si="0"/>
        <v>0.18615339735910777</v>
      </c>
      <c r="AG33" s="55">
        <f t="shared" si="0"/>
        <v>0</v>
      </c>
      <c r="AH33" s="55">
        <f t="shared" si="0"/>
        <v>0</v>
      </c>
      <c r="AI33" s="55">
        <f t="shared" si="0"/>
        <v>1.8917436303205861</v>
      </c>
      <c r="AJ33" s="55">
        <f t="shared" si="0"/>
        <v>0</v>
      </c>
      <c r="AK33" s="55">
        <f t="shared" si="0"/>
        <v>2.1067991970039831E-2</v>
      </c>
      <c r="AL33" s="55">
        <f t="shared" si="0"/>
        <v>4.229947157369647E-2</v>
      </c>
      <c r="AM33" s="55">
        <f t="shared" si="0"/>
        <v>6.2150990256307936E-2</v>
      </c>
      <c r="AN33" s="55">
        <f t="shared" si="0"/>
        <v>0</v>
      </c>
      <c r="AO33" s="55">
        <f t="shared" si="0"/>
        <v>0</v>
      </c>
      <c r="AP33" s="55">
        <f t="shared" si="0"/>
        <v>0</v>
      </c>
      <c r="AQ33" s="55">
        <f t="shared" si="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ctemf</vt:lpstr>
      <vt:lpstr>FCT</vt:lpstr>
      <vt:lpstr>Weighted composition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Lividini, Keith (HarvestPlus)</dc:creator>
  <cp:lastModifiedBy>Gerald Nelson</cp:lastModifiedBy>
  <dcterms:created xsi:type="dcterms:W3CDTF">2015-10-27T20:42:58Z</dcterms:created>
  <dcterms:modified xsi:type="dcterms:W3CDTF">2016-06-18T23:19:27Z</dcterms:modified>
</cp:coreProperties>
</file>